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8.xml" ContentType="application/vnd.openxmlformats-officedocument.spreadsheetml.comments+xml"/>
  <Override PartName="/xl/threadedComments/threadedComment1.xml" ContentType="application/vnd.ms-excel.threadedcomments+xml"/>
  <Override PartName="/xl/comments9.xml" ContentType="application/vnd.openxmlformats-officedocument.spreadsheetml.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mc:AlternateContent xmlns:mc="http://schemas.openxmlformats.org/markup-compatibility/2006">
    <mc:Choice Requires="x15">
      <x15ac:absPath xmlns:x15ac="http://schemas.microsoft.com/office/spreadsheetml/2010/11/ac" url="E:\Dropbox\Public\AD&amp;D\"/>
    </mc:Choice>
  </mc:AlternateContent>
  <xr:revisionPtr revIDLastSave="0" documentId="13_ncr:1_{029E1537-99E0-4C19-B90F-38E6582EBDED}" xr6:coauthVersionLast="47" xr6:coauthVersionMax="47" xr10:uidLastSave="{00000000-0000-0000-0000-000000000000}"/>
  <bookViews>
    <workbookView xWindow="17" yWindow="223" windowWidth="32897" windowHeight="17777" tabRatio="943" firstSheet="3" activeTab="18" xr2:uid="{00000000-000D-0000-FFFF-FFFF00000000}"/>
  </bookViews>
  <sheets>
    <sheet name="DM Party Sheet" sheetId="5" r:id="rId1"/>
    <sheet name="Treasure Planner" sheetId="32" r:id="rId2"/>
    <sheet name="NPC Roster" sheetId="44" r:id="rId3"/>
    <sheet name="NPCPartyMaker" sheetId="17" r:id="rId4"/>
    <sheet name="Psionics" sheetId="29" r:id="rId5"/>
    <sheet name="Potions" sheetId="38" r:id="rId6"/>
    <sheet name="Spell Costs" sheetId="24" r:id="rId7"/>
    <sheet name="New Spells" sheetId="41" r:id="rId8"/>
    <sheet name="Spell &amp; Item Crafting" sheetId="43" r:id="rId9"/>
    <sheet name="WildernessDayPlanner" sheetId="18" r:id="rId10"/>
    <sheet name="Aerial Combat" sheetId="49" r:id="rId11"/>
    <sheet name="Play Notes" sheetId="50" r:id="rId12"/>
    <sheet name="Monthly Checklist" sheetId="36" r:id="rId13"/>
    <sheet name="Urban Hazards" sheetId="34" r:id="rId14"/>
    <sheet name="Ethereal &amp; Astral" sheetId="45" r:id="rId15"/>
    <sheet name="Dragons" sheetId="6" r:id="rId16"/>
    <sheet name="Combat" sheetId="47" r:id="rId17"/>
    <sheet name="Day" sheetId="3" r:id="rId18"/>
    <sheet name="6 Day" sheetId="2" r:id="rId19"/>
    <sheet name="Calendar Template" sheetId="25" r:id="rId20"/>
    <sheet name="Taverns &amp; Align" sheetId="37" r:id="rId21"/>
    <sheet name="Armies" sheetId="19" r:id="rId22"/>
    <sheet name="Evocation" sheetId="40" r:id="rId23"/>
    <sheet name="EOTP" sheetId="39" r:id="rId24"/>
    <sheet name="EOTP Characters" sheetId="33" r:id="rId25"/>
    <sheet name="Year 465" sheetId="48" r:id="rId26"/>
    <sheet name="Year 464" sheetId="42" r:id="rId27"/>
    <sheet name="Year 463" sheetId="31" r:id="rId28"/>
    <sheet name="Year 462" sheetId="28" r:id="rId29"/>
    <sheet name="Stats" sheetId="20" state="hidden" r:id="rId30"/>
  </sheets>
  <externalReferences>
    <externalReference r:id="rId31"/>
  </externalReferences>
  <definedNames>
    <definedName name="_xlnm._FilterDatabase" localSheetId="2" hidden="1">'NPC Roster'!$A$1:$P$1</definedName>
    <definedName name="_xlnm._FilterDatabase" localSheetId="3" hidden="1">NPCPartyMaker!$B$3:$P$193</definedName>
    <definedName name="anus" localSheetId="27">#REF!</definedName>
    <definedName name="anus" localSheetId="26">#REF!</definedName>
    <definedName name="anus" localSheetId="25">#REF!</definedName>
    <definedName name="anus">#REF!</definedName>
    <definedName name="Attack">[1]PsiCalc!$T$1:$T$5</definedName>
    <definedName name="Attacks" localSheetId="28">#REF!</definedName>
    <definedName name="Attacks" localSheetId="27">#REF!</definedName>
    <definedName name="Attacks" localSheetId="26">#REF!</definedName>
    <definedName name="Attacks" localSheetId="25">#REF!</definedName>
    <definedName name="Attacks">#REF!</definedName>
    <definedName name="Def" localSheetId="28">#REF!</definedName>
    <definedName name="Def" localSheetId="27">#REF!</definedName>
    <definedName name="Def" localSheetId="26">#REF!</definedName>
    <definedName name="Def" localSheetId="25">#REF!</definedName>
    <definedName name="Def">#REF!</definedName>
    <definedName name="Defend">[1]PsiCalc!$Y$1:$Y$5</definedName>
    <definedName name="Off" localSheetId="28">#REF!</definedName>
    <definedName name="Off" localSheetId="27">#REF!</definedName>
    <definedName name="Off" localSheetId="26">#REF!</definedName>
    <definedName name="Off" localSheetId="25">#REF!</definedName>
    <definedName name="Off">#REF!</definedName>
    <definedName name="_xlnm.Print_Area" localSheetId="16">Combat!$A$1:$AZ$33</definedName>
    <definedName name="_xlnm.Print_Area" localSheetId="14">'Ethereal &amp; Astral'!$A$1:$N$62</definedName>
    <definedName name="_xlnm.Print_Area" localSheetId="29">Stats!$A$1:$AF$48</definedName>
    <definedName name="_xlnm.Print_Titles" localSheetId="2">'NPC Roster'!$1:$1</definedName>
    <definedName name="Weapons" localSheetId="29">Stats!$CV$1:$CW$78</definedName>
    <definedName name="Weapons" localSheetId="28">#REF!</definedName>
    <definedName name="Weapons" localSheetId="27">#REF!</definedName>
    <definedName name="Weapons" localSheetId="26">#REF!</definedName>
    <definedName name="Weapons" localSheetId="25">#REF!</definedName>
    <definedName name="Weapon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9" i="5" l="1"/>
  <c r="AC60" i="5" s="1"/>
  <c r="BO76" i="33" l="1"/>
  <c r="BH76" i="33"/>
  <c r="BP76" i="33" s="1"/>
  <c r="BA76" i="33"/>
  <c r="AU76" i="33"/>
  <c r="AT76" i="33"/>
  <c r="AR76" i="33"/>
  <c r="AP76" i="33"/>
  <c r="BP2" i="33"/>
  <c r="AC28" i="32" l="1"/>
  <c r="AC29" i="32"/>
  <c r="AC30" i="32"/>
  <c r="AC31" i="32"/>
  <c r="AC32" i="32"/>
  <c r="AC33" i="32"/>
  <c r="AC34" i="32"/>
  <c r="AC35" i="32"/>
  <c r="AC36" i="32"/>
  <c r="AC37" i="32"/>
  <c r="AC38" i="32"/>
  <c r="AC39" i="32"/>
  <c r="AB28" i="32"/>
  <c r="AB29" i="32"/>
  <c r="AB30" i="32"/>
  <c r="AB31" i="32"/>
  <c r="AB32" i="32"/>
  <c r="AB33" i="32"/>
  <c r="AB34" i="32"/>
  <c r="AB35" i="32"/>
  <c r="AB36" i="32"/>
  <c r="AB37" i="32"/>
  <c r="AB38" i="32"/>
  <c r="AB39" i="32"/>
  <c r="AC27" i="32"/>
  <c r="AB27" i="32"/>
  <c r="AB44" i="32" l="1"/>
  <c r="AC44" i="32"/>
  <c r="BH9" i="33"/>
  <c r="BP9" i="33" s="1"/>
  <c r="BA9" i="33"/>
  <c r="AU9" i="33"/>
  <c r="AT9" i="33"/>
  <c r="AR9" i="33"/>
  <c r="AP9" i="33"/>
  <c r="BP18" i="33"/>
  <c r="BA18" i="33"/>
  <c r="AU18" i="33"/>
  <c r="AT18" i="33"/>
  <c r="AR18" i="33"/>
  <c r="AP18" i="33"/>
  <c r="BG5" i="29"/>
  <c r="BH16" i="33" l="1"/>
  <c r="BA16" i="33"/>
  <c r="AU16" i="33"/>
  <c r="AT16" i="33"/>
  <c r="AR16" i="33"/>
  <c r="AP16" i="33"/>
  <c r="AP11" i="33"/>
  <c r="BO77" i="33"/>
  <c r="BH77" i="33"/>
  <c r="BP77" i="33" s="1"/>
  <c r="BA77" i="33"/>
  <c r="AU77" i="33"/>
  <c r="AT77" i="33"/>
  <c r="AR77" i="33"/>
  <c r="AP77" i="33"/>
  <c r="BA10" i="33"/>
  <c r="AU10" i="33"/>
  <c r="AT10" i="33"/>
  <c r="AR10" i="33"/>
  <c r="BO8" i="33"/>
  <c r="BH8" i="33"/>
  <c r="BP8" i="33" s="1"/>
  <c r="BA8" i="33"/>
  <c r="AU8" i="33"/>
  <c r="AT8" i="33"/>
  <c r="AR8" i="33"/>
  <c r="BP17" i="33"/>
  <c r="BO17" i="33"/>
  <c r="BH17" i="33"/>
  <c r="BA17" i="33"/>
  <c r="AU17" i="33"/>
  <c r="AT17" i="33"/>
  <c r="AR17" i="33"/>
  <c r="AP17" i="33"/>
  <c r="BO5" i="33"/>
  <c r="BH5" i="33"/>
  <c r="BP5" i="33" s="1"/>
  <c r="BA5" i="33"/>
  <c r="AU5" i="33"/>
  <c r="AT5" i="33"/>
  <c r="AR5" i="33"/>
  <c r="AP5" i="33"/>
  <c r="BP3" i="33"/>
  <c r="BO3" i="33"/>
  <c r="BH3" i="33"/>
  <c r="BA3" i="33"/>
  <c r="AU3" i="33"/>
  <c r="AT3" i="33"/>
  <c r="AR3" i="33"/>
  <c r="AP3" i="33"/>
  <c r="BO78" i="33" l="1"/>
  <c r="BH78" i="33"/>
  <c r="BP78" i="33" s="1"/>
  <c r="BA78" i="33"/>
  <c r="AU78" i="33"/>
  <c r="AT78" i="33"/>
  <c r="AR78" i="33"/>
  <c r="AP78" i="33"/>
  <c r="BH79" i="33"/>
  <c r="BP79" i="33" s="1"/>
  <c r="BA79" i="33"/>
  <c r="AU79" i="33"/>
  <c r="AT79" i="33"/>
  <c r="AR79" i="33"/>
  <c r="AP79" i="33"/>
  <c r="I30" i="32" l="1"/>
  <c r="BV80" i="33" l="1"/>
  <c r="BO80" i="33"/>
  <c r="BH80" i="33"/>
  <c r="BP80" i="33" s="1"/>
  <c r="BA80" i="33"/>
  <c r="AU80" i="33"/>
  <c r="AT80" i="33"/>
  <c r="AR80" i="33"/>
  <c r="AP80" i="33"/>
  <c r="BV81" i="33" l="1"/>
  <c r="BO81" i="33"/>
  <c r="BH81" i="33"/>
  <c r="BP81" i="33" s="1"/>
  <c r="BA81" i="33"/>
  <c r="AU81" i="33"/>
  <c r="AT81" i="33"/>
  <c r="AR81" i="33"/>
  <c r="AP81" i="33"/>
  <c r="N128" i="43" l="1"/>
  <c r="O128" i="43"/>
  <c r="N120" i="43"/>
  <c r="D20" i="43"/>
  <c r="G20" i="43"/>
  <c r="F20" i="43"/>
  <c r="E20" i="43"/>
  <c r="E6" i="43"/>
  <c r="M121" i="43"/>
  <c r="J150" i="43" l="1"/>
  <c r="J149" i="43"/>
  <c r="J148" i="43"/>
  <c r="J147" i="43"/>
  <c r="J146" i="43"/>
  <c r="J144" i="43"/>
  <c r="G850" i="48" l="1"/>
  <c r="G849" i="48"/>
  <c r="G848" i="48"/>
  <c r="G847" i="48"/>
  <c r="G846" i="48"/>
  <c r="G845" i="48"/>
  <c r="G844" i="48"/>
  <c r="G843" i="48"/>
  <c r="G842" i="48"/>
  <c r="G841" i="48"/>
  <c r="G840" i="48"/>
  <c r="U839" i="48"/>
  <c r="AF833" i="48"/>
  <c r="AF832" i="48"/>
  <c r="AF831" i="48"/>
  <c r="AF830" i="48"/>
  <c r="AF829" i="48"/>
  <c r="AF828" i="48"/>
  <c r="AF827" i="48"/>
  <c r="AF826" i="48"/>
  <c r="AF825" i="48"/>
  <c r="AF824" i="48"/>
  <c r="AF823" i="48"/>
  <c r="AT822" i="48"/>
  <c r="G752" i="48"/>
  <c r="G751" i="48"/>
  <c r="G750" i="48"/>
  <c r="G749" i="48"/>
  <c r="G748" i="48"/>
  <c r="G747" i="48"/>
  <c r="G746" i="48"/>
  <c r="G745" i="48"/>
  <c r="G744" i="48"/>
  <c r="G743" i="48"/>
  <c r="G742" i="48"/>
  <c r="U741" i="48"/>
  <c r="AF735" i="48"/>
  <c r="AF734" i="48"/>
  <c r="AF733" i="48"/>
  <c r="AF732" i="48"/>
  <c r="AF731" i="48"/>
  <c r="AF730" i="48"/>
  <c r="AF729" i="48"/>
  <c r="AF728" i="48"/>
  <c r="AF727" i="48"/>
  <c r="AF726" i="48"/>
  <c r="AF725" i="48"/>
  <c r="AT724" i="48"/>
  <c r="G654" i="48"/>
  <c r="G653" i="48"/>
  <c r="G652" i="48"/>
  <c r="G651" i="48"/>
  <c r="G650" i="48"/>
  <c r="G649" i="48"/>
  <c r="G648" i="48"/>
  <c r="G647" i="48"/>
  <c r="G646" i="48"/>
  <c r="G645" i="48"/>
  <c r="G644" i="48"/>
  <c r="U643" i="48"/>
  <c r="AF637" i="48"/>
  <c r="AF636" i="48"/>
  <c r="AF635" i="48"/>
  <c r="AF634" i="48"/>
  <c r="AF633" i="48"/>
  <c r="AF632" i="48"/>
  <c r="AF631" i="48"/>
  <c r="AF630" i="48"/>
  <c r="AF629" i="48"/>
  <c r="AF628" i="48"/>
  <c r="AF627" i="48"/>
  <c r="AT626" i="48"/>
  <c r="G556" i="48"/>
  <c r="G555" i="48"/>
  <c r="G554" i="48"/>
  <c r="G553" i="48"/>
  <c r="G552" i="48"/>
  <c r="G551" i="48"/>
  <c r="G550" i="48"/>
  <c r="G549" i="48"/>
  <c r="G548" i="48"/>
  <c r="G547" i="48"/>
  <c r="G546" i="48"/>
  <c r="U545" i="48"/>
  <c r="AF539" i="48"/>
  <c r="AF538" i="48"/>
  <c r="AF537" i="48"/>
  <c r="AF536" i="48"/>
  <c r="AF535" i="48"/>
  <c r="AF534" i="48"/>
  <c r="AF533" i="48"/>
  <c r="AF532" i="48"/>
  <c r="AF531" i="48"/>
  <c r="AF530" i="48"/>
  <c r="AF529" i="48"/>
  <c r="AT528" i="48"/>
  <c r="G458" i="48"/>
  <c r="G457" i="48"/>
  <c r="G456" i="48"/>
  <c r="G455" i="48"/>
  <c r="G454" i="48"/>
  <c r="G453" i="48"/>
  <c r="G452" i="48"/>
  <c r="G451" i="48"/>
  <c r="G450" i="48"/>
  <c r="G449" i="48"/>
  <c r="G448" i="48"/>
  <c r="U447" i="48"/>
  <c r="AF441" i="48"/>
  <c r="AF440" i="48"/>
  <c r="AF439" i="48"/>
  <c r="AF438" i="48"/>
  <c r="AF437" i="48"/>
  <c r="AF436" i="48"/>
  <c r="AF435" i="48"/>
  <c r="AF434" i="48"/>
  <c r="AF433" i="48"/>
  <c r="AF432" i="48"/>
  <c r="AF431" i="48"/>
  <c r="AT430" i="48"/>
  <c r="G360" i="48"/>
  <c r="G359" i="48"/>
  <c r="G358" i="48"/>
  <c r="G357" i="48"/>
  <c r="G356" i="48"/>
  <c r="G355" i="48"/>
  <c r="G354" i="48"/>
  <c r="G353" i="48"/>
  <c r="G352" i="48"/>
  <c r="G351" i="48"/>
  <c r="G350" i="48"/>
  <c r="U349" i="48"/>
  <c r="AF343" i="48"/>
  <c r="AF342" i="48"/>
  <c r="AF341" i="48"/>
  <c r="AF340" i="48"/>
  <c r="AF339" i="48"/>
  <c r="AF338" i="48"/>
  <c r="AF337" i="48"/>
  <c r="AF336" i="48"/>
  <c r="AF335" i="48"/>
  <c r="AF334" i="48"/>
  <c r="AF333" i="48"/>
  <c r="AT332" i="48"/>
  <c r="G262" i="48"/>
  <c r="G261" i="48"/>
  <c r="G260" i="48"/>
  <c r="G259" i="48"/>
  <c r="G258" i="48"/>
  <c r="G257" i="48"/>
  <c r="G256" i="48"/>
  <c r="G255" i="48"/>
  <c r="G254" i="48"/>
  <c r="G253" i="48"/>
  <c r="G252" i="48"/>
  <c r="U251" i="48"/>
  <c r="AF245" i="48"/>
  <c r="AF244" i="48"/>
  <c r="AF243" i="48"/>
  <c r="AF242" i="48"/>
  <c r="AF241" i="48"/>
  <c r="AF240" i="48"/>
  <c r="AF239" i="48"/>
  <c r="AF238" i="48"/>
  <c r="AF237" i="48"/>
  <c r="AF236" i="48"/>
  <c r="AF235" i="48"/>
  <c r="AT234" i="48"/>
  <c r="G164" i="48"/>
  <c r="G163" i="48"/>
  <c r="G162" i="48"/>
  <c r="G161" i="48"/>
  <c r="G160" i="48"/>
  <c r="G159" i="48"/>
  <c r="G158" i="48"/>
  <c r="G157" i="48"/>
  <c r="G156" i="48"/>
  <c r="G155" i="48"/>
  <c r="G154" i="48"/>
  <c r="U153" i="48"/>
  <c r="AF147" i="48"/>
  <c r="AF146" i="48"/>
  <c r="AF145" i="48"/>
  <c r="AF144" i="48"/>
  <c r="AF143" i="48"/>
  <c r="AF142" i="48"/>
  <c r="AF141" i="48"/>
  <c r="AF140" i="48"/>
  <c r="AF139" i="48"/>
  <c r="AF138" i="48"/>
  <c r="AF137" i="48"/>
  <c r="AT136" i="48"/>
  <c r="G66" i="48"/>
  <c r="G65" i="48"/>
  <c r="G64" i="48"/>
  <c r="G63" i="48"/>
  <c r="G62" i="48"/>
  <c r="G61" i="48"/>
  <c r="G60" i="48"/>
  <c r="G59" i="48"/>
  <c r="G58" i="48"/>
  <c r="G57" i="48"/>
  <c r="G56" i="48"/>
  <c r="U55" i="48"/>
  <c r="AF49" i="48"/>
  <c r="AF48" i="48"/>
  <c r="AF47" i="48"/>
  <c r="AF46" i="48"/>
  <c r="AF45" i="48"/>
  <c r="AF44" i="48"/>
  <c r="AF43" i="48"/>
  <c r="AF42" i="48"/>
  <c r="AF41" i="48"/>
  <c r="AF40" i="48"/>
  <c r="AF39" i="48"/>
  <c r="E10" i="32" l="1"/>
  <c r="B108" i="32"/>
  <c r="B70" i="32" l="1"/>
  <c r="B71" i="32"/>
  <c r="B72" i="32"/>
  <c r="B73" i="32"/>
  <c r="B74" i="32"/>
  <c r="B68" i="32"/>
  <c r="BV20" i="33" l="1"/>
  <c r="BV21" i="33"/>
  <c r="BV22" i="33"/>
  <c r="BV23" i="33"/>
  <c r="B58" i="32" l="1"/>
  <c r="B59" i="32"/>
  <c r="B60" i="32"/>
  <c r="B61" i="32"/>
  <c r="B62" i="32"/>
  <c r="B63" i="32"/>
  <c r="B64" i="32"/>
  <c r="B65" i="32"/>
  <c r="B66" i="32"/>
  <c r="B67" i="32"/>
  <c r="B69" i="32"/>
  <c r="D10" i="32"/>
  <c r="J143" i="43" l="1"/>
  <c r="J142" i="43"/>
  <c r="J151" i="43"/>
  <c r="D49" i="43"/>
  <c r="D48" i="43"/>
  <c r="K137" i="43"/>
  <c r="K139" i="43" s="1"/>
  <c r="J137" i="43"/>
  <c r="D51" i="43"/>
  <c r="J141" i="43"/>
  <c r="K140" i="43" l="1"/>
  <c r="D47" i="43" s="1"/>
  <c r="J139" i="43"/>
  <c r="J140" i="43"/>
  <c r="E142" i="43"/>
  <c r="E143" i="43"/>
  <c r="J155" i="43" l="1"/>
  <c r="D53" i="43" s="1"/>
  <c r="E144" i="43"/>
  <c r="D50" i="43" s="1"/>
  <c r="BV17" i="33" l="1"/>
  <c r="BV18" i="33"/>
  <c r="BV19" i="33"/>
  <c r="G13" i="32" l="1"/>
  <c r="W52" i="5" l="1"/>
  <c r="AE52" i="5"/>
  <c r="AC52" i="5"/>
  <c r="AA52" i="5"/>
  <c r="Y52" i="5"/>
  <c r="U52" i="5"/>
  <c r="S52" i="5"/>
  <c r="Q52" i="5"/>
  <c r="O52" i="5"/>
  <c r="M52" i="5"/>
  <c r="K52" i="5"/>
  <c r="I52" i="5"/>
  <c r="G52" i="5"/>
  <c r="E52" i="5"/>
  <c r="E51" i="5"/>
  <c r="BH4" i="33"/>
  <c r="BH7" i="33"/>
  <c r="BH11" i="33"/>
  <c r="BH12" i="33"/>
  <c r="BH13" i="33"/>
  <c r="BH14" i="33"/>
  <c r="BH15" i="33"/>
  <c r="BH19" i="33"/>
  <c r="BH20" i="33"/>
  <c r="BH21" i="33"/>
  <c r="BH22" i="33"/>
  <c r="BH23" i="33"/>
  <c r="BH24" i="33"/>
  <c r="BH25" i="33"/>
  <c r="BH26" i="33"/>
  <c r="BH27" i="33"/>
  <c r="BH28" i="33"/>
  <c r="BH29" i="33"/>
  <c r="BH30" i="33"/>
  <c r="BH31" i="33"/>
  <c r="BH32" i="33"/>
  <c r="BH33" i="33"/>
  <c r="BH34" i="33"/>
  <c r="BH35" i="33"/>
  <c r="BH36" i="33"/>
  <c r="BH37" i="33"/>
  <c r="BH38" i="33"/>
  <c r="BH39" i="33"/>
  <c r="BH40" i="33"/>
  <c r="BH41" i="33"/>
  <c r="BH42" i="33"/>
  <c r="BH43" i="33"/>
  <c r="BH44" i="33"/>
  <c r="BH45" i="33"/>
  <c r="BH46" i="33"/>
  <c r="BH47" i="33"/>
  <c r="BH48" i="33"/>
  <c r="BH49" i="33"/>
  <c r="BH50" i="33"/>
  <c r="BH51" i="33"/>
  <c r="BH52" i="33"/>
  <c r="BH53" i="33"/>
  <c r="BH54" i="33"/>
  <c r="BH55" i="33"/>
  <c r="BH56" i="33"/>
  <c r="BH57" i="33"/>
  <c r="BH58" i="33"/>
  <c r="BH59" i="33"/>
  <c r="BH60" i="33"/>
  <c r="BH61" i="33"/>
  <c r="BH62" i="33"/>
  <c r="BH63" i="33"/>
  <c r="BH64" i="33"/>
  <c r="BH65" i="33"/>
  <c r="BH66" i="33"/>
  <c r="BH67" i="33"/>
  <c r="BH68" i="33"/>
  <c r="BH69" i="33"/>
  <c r="BH70" i="33"/>
  <c r="BH71" i="33"/>
  <c r="BH72" i="33"/>
  <c r="BH73" i="33"/>
  <c r="BH74" i="33"/>
  <c r="BH75" i="33"/>
  <c r="BH82" i="33"/>
  <c r="BH83" i="33"/>
  <c r="BH84" i="33"/>
  <c r="BH85" i="33"/>
  <c r="BH86" i="33"/>
  <c r="BH87" i="33"/>
  <c r="BH88" i="33"/>
  <c r="BH89" i="33"/>
  <c r="BH90" i="33"/>
  <c r="BH91" i="33"/>
  <c r="BH92" i="33"/>
  <c r="BH93" i="33"/>
  <c r="BH103" i="33"/>
  <c r="BH104" i="33"/>
  <c r="G51" i="5" l="1"/>
  <c r="K9" i="43"/>
  <c r="BP4" i="33" l="1"/>
  <c r="BP6" i="33"/>
  <c r="BP7" i="33"/>
  <c r="BP11" i="33"/>
  <c r="BP12" i="33"/>
  <c r="BP13" i="33"/>
  <c r="BP14" i="33"/>
  <c r="BP15" i="33"/>
  <c r="BP19" i="33"/>
  <c r="AP15" i="33" l="1"/>
  <c r="BA13" i="33"/>
  <c r="BO82" i="33" l="1"/>
  <c r="BA82" i="33"/>
  <c r="AU82" i="33"/>
  <c r="AT82" i="33"/>
  <c r="AR82" i="33"/>
  <c r="AP82" i="33"/>
  <c r="K8" i="19" l="1"/>
  <c r="H21" i="19"/>
  <c r="H20" i="19"/>
  <c r="E23" i="19"/>
  <c r="J3" i="19"/>
  <c r="D17" i="19"/>
  <c r="AI4" i="19"/>
  <c r="AI5" i="19"/>
  <c r="AJ5" i="19" s="1"/>
  <c r="AI6" i="19"/>
  <c r="AJ6" i="19" s="1"/>
  <c r="AK6" i="19" s="1"/>
  <c r="AI7" i="19"/>
  <c r="AJ7" i="19" s="1"/>
  <c r="AK7" i="19" s="1"/>
  <c r="AL7" i="19" s="1"/>
  <c r="AI8" i="19"/>
  <c r="AJ8" i="19" s="1"/>
  <c r="AK8" i="19" s="1"/>
  <c r="AL8" i="19" s="1"/>
  <c r="AM8" i="19" s="1"/>
  <c r="AI9" i="19"/>
  <c r="AJ9" i="19" s="1"/>
  <c r="AK9" i="19" s="1"/>
  <c r="AL9" i="19" s="1"/>
  <c r="AM9" i="19" s="1"/>
  <c r="AN9" i="19" s="1"/>
  <c r="AI10" i="19"/>
  <c r="AJ10" i="19" s="1"/>
  <c r="AK10" i="19" s="1"/>
  <c r="AL10" i="19" s="1"/>
  <c r="AM10" i="19" s="1"/>
  <c r="AN10" i="19" s="1"/>
  <c r="X22" i="19"/>
  <c r="Y22" i="19" s="1"/>
  <c r="Z22" i="19" s="1"/>
  <c r="AA22" i="19" s="1"/>
  <c r="AB22" i="19" s="1"/>
  <c r="AC22" i="19" s="1"/>
  <c r="X21" i="19"/>
  <c r="Y21" i="19" s="1"/>
  <c r="Z21" i="19" s="1"/>
  <c r="AA21" i="19" s="1"/>
  <c r="AB21" i="19" s="1"/>
  <c r="AC21" i="19" s="1"/>
  <c r="X20" i="19"/>
  <c r="Y20" i="19" s="1"/>
  <c r="Z20" i="19" s="1"/>
  <c r="AA20" i="19" s="1"/>
  <c r="AB20" i="19" s="1"/>
  <c r="X19" i="19"/>
  <c r="Y19" i="19" s="1"/>
  <c r="Z19" i="19" s="1"/>
  <c r="AA19" i="19" s="1"/>
  <c r="X18" i="19"/>
  <c r="Y18" i="19" s="1"/>
  <c r="Z18" i="19" s="1"/>
  <c r="X17" i="19"/>
  <c r="Y17" i="19" s="1"/>
  <c r="X16" i="19"/>
  <c r="I19" i="19"/>
  <c r="I3" i="19"/>
  <c r="E5" i="19" s="1"/>
  <c r="H19" i="19"/>
  <c r="E10" i="19"/>
  <c r="E9" i="19"/>
  <c r="I9" i="19"/>
  <c r="K10" i="19"/>
  <c r="K14" i="19" s="1"/>
  <c r="H7" i="19" s="1"/>
  <c r="K11" i="19" a="1"/>
  <c r="K11" i="19" s="1"/>
  <c r="K9" i="19"/>
  <c r="J9" i="19"/>
  <c r="K7" i="19"/>
  <c r="J7" i="19"/>
  <c r="I7" i="19"/>
  <c r="D7" i="19"/>
  <c r="B7" i="19"/>
  <c r="B6" i="19"/>
  <c r="K5" i="19"/>
  <c r="J5" i="19"/>
  <c r="I5" i="19"/>
  <c r="B5" i="19"/>
  <c r="Q3" i="19"/>
  <c r="S3" i="19" s="1"/>
  <c r="Q12" i="19" l="1"/>
  <c r="K17" i="19"/>
  <c r="H9" i="19" s="1"/>
  <c r="D18" i="19"/>
  <c r="C21" i="19" s="1"/>
  <c r="E22" i="19" s="1"/>
  <c r="C22" i="19" s="1"/>
  <c r="C23" i="19" s="1"/>
  <c r="D8" i="19"/>
  <c r="C11" i="19" s="1"/>
  <c r="L15" i="19"/>
  <c r="L10" i="19"/>
  <c r="L7" i="19"/>
  <c r="L5" i="19"/>
  <c r="L9" i="19"/>
  <c r="Q21" i="19"/>
  <c r="Q19" i="19"/>
  <c r="L14" i="19"/>
  <c r="Q20" i="19"/>
  <c r="E6" i="19"/>
  <c r="N3" i="5"/>
  <c r="Q13" i="19" l="1"/>
  <c r="P13" i="19" s="1"/>
  <c r="O18" i="19"/>
  <c r="S18" i="19" s="1"/>
  <c r="E12" i="19"/>
  <c r="L11" i="19"/>
  <c r="P4" i="19"/>
  <c r="P7" i="19" s="1"/>
  <c r="E8" i="19"/>
  <c r="L13" i="19" s="1"/>
  <c r="BV83" i="33"/>
  <c r="BO83" i="33"/>
  <c r="BA83" i="33"/>
  <c r="AU83" i="33"/>
  <c r="AT83" i="33"/>
  <c r="AR83" i="33"/>
  <c r="AP83" i="33"/>
  <c r="C12" i="19" l="1"/>
  <c r="C13" i="19" s="1"/>
  <c r="L16" i="19"/>
  <c r="Q4" i="19"/>
  <c r="P8" i="19"/>
  <c r="P9" i="19"/>
  <c r="BO88" i="33"/>
  <c r="BA88" i="33"/>
  <c r="AU88" i="33"/>
  <c r="AT88" i="33"/>
  <c r="AR88" i="33"/>
  <c r="AP88" i="33"/>
  <c r="K19" i="19" l="1"/>
  <c r="K20" i="19" s="1"/>
  <c r="L20" i="19" s="1"/>
  <c r="L19" i="19"/>
  <c r="S9" i="19"/>
  <c r="S8" i="19"/>
  <c r="S7" i="19"/>
  <c r="S6" i="19"/>
  <c r="S5" i="19"/>
  <c r="O20" i="19" s="1"/>
  <c r="S20" i="19" s="1"/>
  <c r="S4" i="19"/>
  <c r="O19" i="19" s="1"/>
  <c r="S19" i="19" s="1"/>
  <c r="P10" i="19"/>
  <c r="T14" i="19"/>
  <c r="BV84" i="33"/>
  <c r="BO84" i="33"/>
  <c r="AU84" i="33"/>
  <c r="AT84" i="33"/>
  <c r="AR84" i="33"/>
  <c r="AP84" i="33"/>
  <c r="BV85" i="33"/>
  <c r="BO85" i="33"/>
  <c r="BA85" i="33"/>
  <c r="AU85" i="33"/>
  <c r="AT85" i="33"/>
  <c r="AR85" i="33"/>
  <c r="AP85" i="33"/>
  <c r="Q15" i="19" l="1"/>
  <c r="O21" i="19"/>
  <c r="S21" i="19" s="1"/>
  <c r="BA86" i="33"/>
  <c r="AU86" i="33"/>
  <c r="AT86" i="33"/>
  <c r="AR86" i="33"/>
  <c r="AP86" i="33"/>
  <c r="Q23" i="19" l="1"/>
  <c r="S23" i="19" s="1"/>
  <c r="Q22" i="19"/>
  <c r="S22" i="19" s="1"/>
  <c r="J9" i="45"/>
  <c r="J10" i="45" s="1"/>
  <c r="J11" i="45" s="1"/>
  <c r="J12" i="45" s="1"/>
  <c r="J13" i="45" s="1"/>
  <c r="J14" i="45" s="1"/>
  <c r="J15" i="45" s="1"/>
  <c r="J16" i="45" s="1"/>
  <c r="J17" i="45" s="1"/>
  <c r="J18" i="45" s="1"/>
  <c r="J19" i="45" s="1"/>
  <c r="J20" i="45" s="1"/>
  <c r="J21" i="45" s="1"/>
  <c r="J22" i="45" s="1"/>
  <c r="J23" i="45" s="1"/>
  <c r="J24" i="45" s="1"/>
  <c r="J25" i="45" s="1"/>
  <c r="J26" i="45" s="1"/>
  <c r="J27" i="45" s="1"/>
  <c r="J28" i="45" s="1"/>
  <c r="J29" i="45" s="1"/>
  <c r="J30" i="45" s="1"/>
  <c r="J31" i="45" s="1"/>
  <c r="J32" i="45" s="1"/>
  <c r="CP101" i="29" l="1"/>
  <c r="CP91" i="29"/>
  <c r="CP81" i="29"/>
  <c r="CP71" i="29"/>
  <c r="CP61" i="29"/>
  <c r="CP51" i="29"/>
  <c r="CP41" i="29"/>
  <c r="CP31" i="29"/>
  <c r="CP21" i="29"/>
  <c r="CP11" i="29"/>
  <c r="CK101" i="29"/>
  <c r="CK91" i="29"/>
  <c r="CK81" i="29"/>
  <c r="CK71" i="29"/>
  <c r="CK61" i="29"/>
  <c r="CK51" i="29"/>
  <c r="CK41" i="29"/>
  <c r="CK31" i="29"/>
  <c r="CK21" i="29"/>
  <c r="CK11" i="29"/>
  <c r="CF101" i="29"/>
  <c r="CF91" i="29"/>
  <c r="CF81" i="29"/>
  <c r="CF71" i="29"/>
  <c r="CF61" i="29"/>
  <c r="CF51" i="29"/>
  <c r="CF41" i="29"/>
  <c r="CF31" i="29"/>
  <c r="CF21" i="29"/>
  <c r="CF11" i="29"/>
  <c r="CA101" i="29"/>
  <c r="CA91" i="29"/>
  <c r="CA81" i="29"/>
  <c r="CA71" i="29"/>
  <c r="CA61" i="29"/>
  <c r="CA51" i="29"/>
  <c r="CA41" i="29"/>
  <c r="CA31" i="29"/>
  <c r="CA21" i="29"/>
  <c r="CA11" i="29"/>
  <c r="BV101" i="29"/>
  <c r="BV91" i="29"/>
  <c r="BV81" i="29"/>
  <c r="BV71" i="29"/>
  <c r="BV61" i="29"/>
  <c r="BV51" i="29"/>
  <c r="BV41" i="29"/>
  <c r="BV31" i="29"/>
  <c r="BV21" i="29"/>
  <c r="BV11" i="29"/>
  <c r="BQ101" i="29"/>
  <c r="BQ91" i="29"/>
  <c r="BQ81" i="29"/>
  <c r="BQ71" i="29"/>
  <c r="BQ61" i="29"/>
  <c r="BQ51" i="29"/>
  <c r="BQ41" i="29"/>
  <c r="BQ31" i="29"/>
  <c r="BQ21" i="29"/>
  <c r="BQ11" i="29"/>
  <c r="BL101" i="29"/>
  <c r="BL91" i="29"/>
  <c r="BL81" i="29"/>
  <c r="BL71" i="29"/>
  <c r="BL61" i="29"/>
  <c r="BL51" i="29"/>
  <c r="BL41" i="29"/>
  <c r="BL31" i="29"/>
  <c r="BL21" i="29"/>
  <c r="BG21" i="29" l="1"/>
  <c r="CR93" i="29"/>
  <c r="CR73" i="29"/>
  <c r="CR53" i="29"/>
  <c r="CR33" i="29"/>
  <c r="CM93" i="29"/>
  <c r="CM73" i="29"/>
  <c r="CM53" i="29"/>
  <c r="CM33" i="29"/>
  <c r="CH93" i="29"/>
  <c r="CH73" i="29"/>
  <c r="CH53" i="29"/>
  <c r="CH33" i="29"/>
  <c r="CC103" i="29"/>
  <c r="CC93" i="29"/>
  <c r="CC73" i="29"/>
  <c r="CC63" i="29"/>
  <c r="CC53" i="29"/>
  <c r="CC33" i="29"/>
  <c r="BX93" i="29"/>
  <c r="BX73" i="29"/>
  <c r="BX53" i="29"/>
  <c r="BX33" i="29"/>
  <c r="BS93" i="29"/>
  <c r="BS73" i="29"/>
  <c r="BS53" i="29"/>
  <c r="BS33" i="29"/>
  <c r="BN73" i="29"/>
  <c r="BN33" i="29"/>
  <c r="CQ103" i="29"/>
  <c r="CR103" i="29"/>
  <c r="CQ93" i="29"/>
  <c r="CR83" i="29"/>
  <c r="CQ83" i="29"/>
  <c r="CQ73" i="29"/>
  <c r="CQ63" i="29"/>
  <c r="CR63" i="29"/>
  <c r="CQ53" i="29"/>
  <c r="CR43" i="29"/>
  <c r="CQ43" i="29"/>
  <c r="CQ33" i="29"/>
  <c r="CR23" i="29"/>
  <c r="CQ23" i="29"/>
  <c r="CR13" i="29"/>
  <c r="CQ13" i="29"/>
  <c r="CL103" i="29"/>
  <c r="CM103" i="29"/>
  <c r="CL93" i="29"/>
  <c r="CM83" i="29"/>
  <c r="CL83" i="29"/>
  <c r="CL73" i="29"/>
  <c r="CL63" i="29"/>
  <c r="CM63" i="29"/>
  <c r="CL53" i="29"/>
  <c r="CM43" i="29"/>
  <c r="CL43" i="29"/>
  <c r="CL33" i="29"/>
  <c r="CM23" i="29"/>
  <c r="CL23" i="29"/>
  <c r="CM13" i="29"/>
  <c r="CL13" i="29"/>
  <c r="CG103" i="29"/>
  <c r="CH103" i="29"/>
  <c r="CG93" i="29"/>
  <c r="CH83" i="29"/>
  <c r="CG83" i="29"/>
  <c r="CG73" i="29"/>
  <c r="CG63" i="29"/>
  <c r="CH63" i="29"/>
  <c r="CG53" i="29"/>
  <c r="CH43" i="29"/>
  <c r="CG43" i="29"/>
  <c r="CG33" i="29"/>
  <c r="CH23" i="29"/>
  <c r="CG23" i="29"/>
  <c r="CH13" i="29"/>
  <c r="CG13" i="29"/>
  <c r="CB103" i="29"/>
  <c r="CB93" i="29"/>
  <c r="CC83" i="29"/>
  <c r="CB83" i="29"/>
  <c r="CB73" i="29"/>
  <c r="CB63" i="29"/>
  <c r="CB53" i="29"/>
  <c r="CC43" i="29"/>
  <c r="CB43" i="29"/>
  <c r="CB33" i="29"/>
  <c r="CC23" i="29"/>
  <c r="CB23" i="29"/>
  <c r="CC13" i="29"/>
  <c r="CB13" i="29"/>
  <c r="BW103" i="29"/>
  <c r="BX103" i="29"/>
  <c r="BW93" i="29"/>
  <c r="BX83" i="29"/>
  <c r="BW83" i="29"/>
  <c r="BW73" i="29"/>
  <c r="BW63" i="29"/>
  <c r="BX63" i="29"/>
  <c r="BW53" i="29"/>
  <c r="BX43" i="29"/>
  <c r="BW43" i="29"/>
  <c r="BW33" i="29"/>
  <c r="BX23" i="29"/>
  <c r="BW23" i="29"/>
  <c r="BX13" i="29"/>
  <c r="BW13" i="29"/>
  <c r="BR103" i="29"/>
  <c r="BS103" i="29"/>
  <c r="BR93" i="29"/>
  <c r="BR83" i="29"/>
  <c r="BS83" i="29"/>
  <c r="BR73" i="29"/>
  <c r="BR63" i="29"/>
  <c r="BS63" i="29"/>
  <c r="BR53" i="29"/>
  <c r="BR43" i="29"/>
  <c r="BS43" i="29"/>
  <c r="BR33" i="29"/>
  <c r="BS23" i="29"/>
  <c r="BR23" i="29"/>
  <c r="BS13" i="29"/>
  <c r="BR13" i="29"/>
  <c r="BM103" i="29"/>
  <c r="BN103" i="29"/>
  <c r="BM93" i="29"/>
  <c r="BN93" i="29"/>
  <c r="BN83" i="29"/>
  <c r="BM83" i="29"/>
  <c r="BM73" i="29"/>
  <c r="BM63" i="29"/>
  <c r="BN63" i="29"/>
  <c r="BM53" i="29"/>
  <c r="BN53" i="29"/>
  <c r="BN43" i="29"/>
  <c r="BM43" i="29"/>
  <c r="BM33" i="29"/>
  <c r="BN23" i="29"/>
  <c r="BM23" i="29"/>
  <c r="BM13" i="29"/>
  <c r="BH103" i="29"/>
  <c r="BH93" i="29"/>
  <c r="BH83" i="29"/>
  <c r="BH73" i="29"/>
  <c r="BH63" i="29"/>
  <c r="BH53" i="29"/>
  <c r="BH43" i="29"/>
  <c r="BH33" i="29"/>
  <c r="BI23" i="29"/>
  <c r="BH13" i="29"/>
  <c r="X123" i="43" l="1"/>
  <c r="X124" i="43"/>
  <c r="X122" i="43"/>
  <c r="O7" i="43"/>
  <c r="X117" i="43"/>
  <c r="X113" i="43"/>
  <c r="X111" i="43"/>
  <c r="X112" i="43" s="1"/>
  <c r="T104" i="43"/>
  <c r="K10" i="43"/>
  <c r="X125" i="43" l="1"/>
  <c r="O6" i="43" s="1"/>
  <c r="X114" i="43"/>
  <c r="X115" i="43" s="1"/>
  <c r="X116" i="43" s="1"/>
  <c r="X118" i="43" s="1"/>
  <c r="O8" i="43" s="1"/>
  <c r="T105" i="43"/>
  <c r="T106" i="43" s="1"/>
  <c r="T107" i="43" s="1"/>
  <c r="T108" i="43" s="1"/>
  <c r="K11" i="43" s="1"/>
  <c r="G3" i="43"/>
  <c r="E9" i="43"/>
  <c r="E16" i="43" s="1"/>
  <c r="G9" i="43"/>
  <c r="D7" i="43"/>
  <c r="K109" i="43" s="1"/>
  <c r="E7" i="43"/>
  <c r="M109" i="43" s="1"/>
  <c r="F7" i="43"/>
  <c r="N109" i="43" s="1"/>
  <c r="G7" i="43"/>
  <c r="O109" i="43" s="1"/>
  <c r="D11" i="43"/>
  <c r="E11" i="43"/>
  <c r="F11" i="43"/>
  <c r="G11" i="43"/>
  <c r="R102" i="43"/>
  <c r="R103" i="43" s="1"/>
  <c r="M114" i="43" s="1"/>
  <c r="M115" i="43" s="1"/>
  <c r="K112" i="43"/>
  <c r="M112" i="43"/>
  <c r="N112" i="43"/>
  <c r="O112" i="43"/>
  <c r="D21" i="43"/>
  <c r="K113" i="43" s="1"/>
  <c r="E21" i="43"/>
  <c r="M113" i="43" s="1"/>
  <c r="F21" i="43"/>
  <c r="N113" i="43" s="1"/>
  <c r="G21" i="43"/>
  <c r="O113" i="43" s="1"/>
  <c r="K103" i="43"/>
  <c r="K104" i="43"/>
  <c r="K105" i="43"/>
  <c r="K106" i="43"/>
  <c r="K110" i="43"/>
  <c r="M110" i="43"/>
  <c r="N110" i="43"/>
  <c r="O110" i="43"/>
  <c r="K111" i="43"/>
  <c r="M111" i="43"/>
  <c r="N111" i="43"/>
  <c r="O111" i="43"/>
  <c r="K120" i="43"/>
  <c r="M120" i="43"/>
  <c r="O120" i="43"/>
  <c r="Q120" i="43"/>
  <c r="K121" i="43"/>
  <c r="D6" i="43" s="1"/>
  <c r="N121" i="43"/>
  <c r="F6" i="43" s="1"/>
  <c r="F9" i="43" s="1"/>
  <c r="O121" i="43"/>
  <c r="G6" i="43" s="1"/>
  <c r="P121" i="43"/>
  <c r="D14" i="43" s="1"/>
  <c r="Q102" i="43" s="1"/>
  <c r="Q103" i="43" s="1"/>
  <c r="K114" i="43" s="1"/>
  <c r="K115" i="43" s="1"/>
  <c r="Q121" i="43"/>
  <c r="E14" i="43" s="1"/>
  <c r="K122" i="43"/>
  <c r="M122" i="43"/>
  <c r="N122" i="43"/>
  <c r="O122" i="43"/>
  <c r="P122" i="43"/>
  <c r="Q122" i="43"/>
  <c r="K123" i="43"/>
  <c r="M123" i="43"/>
  <c r="N123" i="43"/>
  <c r="O123" i="43"/>
  <c r="P123" i="43"/>
  <c r="Q123" i="43"/>
  <c r="K124" i="43"/>
  <c r="M124" i="43"/>
  <c r="N124" i="43"/>
  <c r="O124" i="43"/>
  <c r="P124" i="43"/>
  <c r="Q124" i="43"/>
  <c r="K125" i="43"/>
  <c r="M125" i="43"/>
  <c r="N125" i="43"/>
  <c r="O125" i="43"/>
  <c r="P125" i="43"/>
  <c r="Q125" i="43"/>
  <c r="K126" i="43"/>
  <c r="M126" i="43"/>
  <c r="N126" i="43"/>
  <c r="O126" i="43"/>
  <c r="P126" i="43"/>
  <c r="Q126" i="43"/>
  <c r="K127" i="43"/>
  <c r="M127" i="43"/>
  <c r="N127" i="43"/>
  <c r="O127" i="43"/>
  <c r="P127" i="43"/>
  <c r="Q127" i="43"/>
  <c r="K128" i="43"/>
  <c r="D9" i="43" s="1"/>
  <c r="M128" i="43"/>
  <c r="P128" i="43"/>
  <c r="Q128" i="43"/>
  <c r="O114" i="43" l="1"/>
  <c r="O115" i="43" s="1"/>
  <c r="G23" i="43" s="1"/>
  <c r="N114" i="43"/>
  <c r="N115" i="43" s="1"/>
  <c r="F23" i="43" s="1"/>
  <c r="E22" i="43"/>
  <c r="D23" i="43"/>
  <c r="G12" i="43"/>
  <c r="F12" i="43"/>
  <c r="E12" i="43"/>
  <c r="E23" i="43"/>
  <c r="D16" i="43"/>
  <c r="D12" i="43"/>
  <c r="G850" i="42"/>
  <c r="G849" i="42"/>
  <c r="G848" i="42"/>
  <c r="G847" i="42"/>
  <c r="G846" i="42"/>
  <c r="G845" i="42"/>
  <c r="G844" i="42"/>
  <c r="G843" i="42"/>
  <c r="G842" i="42"/>
  <c r="G841" i="42"/>
  <c r="G840" i="42"/>
  <c r="U839" i="42"/>
  <c r="AF833" i="42"/>
  <c r="AF832" i="42"/>
  <c r="AF831" i="42"/>
  <c r="AF830" i="42"/>
  <c r="AF829" i="42"/>
  <c r="AF828" i="42"/>
  <c r="AF827" i="42"/>
  <c r="AF826" i="42"/>
  <c r="AF825" i="42"/>
  <c r="AF824" i="42"/>
  <c r="AF823" i="42"/>
  <c r="AT822" i="42"/>
  <c r="G752" i="42"/>
  <c r="G751" i="42"/>
  <c r="G750" i="42"/>
  <c r="G749" i="42"/>
  <c r="G748" i="42"/>
  <c r="G747" i="42"/>
  <c r="G746" i="42"/>
  <c r="G745" i="42"/>
  <c r="G744" i="42"/>
  <c r="G743" i="42"/>
  <c r="G742" i="42"/>
  <c r="U741" i="42"/>
  <c r="AF735" i="42"/>
  <c r="AF734" i="42"/>
  <c r="AF733" i="42"/>
  <c r="AF732" i="42"/>
  <c r="AF731" i="42"/>
  <c r="AF730" i="42"/>
  <c r="AF729" i="42"/>
  <c r="AF728" i="42"/>
  <c r="AF727" i="42"/>
  <c r="AF726" i="42"/>
  <c r="AF725" i="42"/>
  <c r="AT724" i="42"/>
  <c r="G654" i="42"/>
  <c r="G653" i="42"/>
  <c r="G652" i="42"/>
  <c r="G651" i="42"/>
  <c r="G650" i="42"/>
  <c r="G649" i="42"/>
  <c r="G648" i="42"/>
  <c r="G647" i="42"/>
  <c r="G646" i="42"/>
  <c r="G645" i="42"/>
  <c r="G644" i="42"/>
  <c r="U643" i="42"/>
  <c r="AF637" i="42"/>
  <c r="AF636" i="42"/>
  <c r="AF635" i="42"/>
  <c r="AF634" i="42"/>
  <c r="AF633" i="42"/>
  <c r="AF632" i="42"/>
  <c r="AF631" i="42"/>
  <c r="AF630" i="42"/>
  <c r="AF629" i="42"/>
  <c r="AF628" i="42"/>
  <c r="AF627" i="42"/>
  <c r="AT626" i="42"/>
  <c r="G556" i="42"/>
  <c r="G555" i="42"/>
  <c r="G554" i="42"/>
  <c r="G553" i="42"/>
  <c r="G552" i="42"/>
  <c r="G551" i="42"/>
  <c r="G550" i="42"/>
  <c r="G549" i="42"/>
  <c r="G548" i="42"/>
  <c r="G547" i="42"/>
  <c r="G546" i="42"/>
  <c r="U545" i="42"/>
  <c r="AF539" i="42"/>
  <c r="AF538" i="42"/>
  <c r="AF537" i="42"/>
  <c r="AF536" i="42"/>
  <c r="AF535" i="42"/>
  <c r="AF534" i="42"/>
  <c r="AF533" i="42"/>
  <c r="AF532" i="42"/>
  <c r="AF531" i="42"/>
  <c r="AF530" i="42"/>
  <c r="AF529" i="42"/>
  <c r="AT528" i="42"/>
  <c r="G458" i="42"/>
  <c r="G457" i="42"/>
  <c r="G456" i="42"/>
  <c r="G455" i="42"/>
  <c r="G454" i="42"/>
  <c r="G453" i="42"/>
  <c r="G452" i="42"/>
  <c r="G451" i="42"/>
  <c r="G450" i="42"/>
  <c r="G449" i="42"/>
  <c r="G448" i="42"/>
  <c r="U447" i="42"/>
  <c r="AF441" i="42"/>
  <c r="AF440" i="42"/>
  <c r="AF439" i="42"/>
  <c r="AF438" i="42"/>
  <c r="AF437" i="42"/>
  <c r="AF436" i="42"/>
  <c r="AF435" i="42"/>
  <c r="AF434" i="42"/>
  <c r="AF433" i="42"/>
  <c r="AF432" i="42"/>
  <c r="AF431" i="42"/>
  <c r="AT430" i="42"/>
  <c r="G360" i="42"/>
  <c r="G359" i="42"/>
  <c r="G358" i="42"/>
  <c r="G357" i="42"/>
  <c r="G356" i="42"/>
  <c r="G355" i="42"/>
  <c r="G354" i="42"/>
  <c r="G353" i="42"/>
  <c r="G352" i="42"/>
  <c r="G351" i="42"/>
  <c r="G350" i="42"/>
  <c r="U349" i="42"/>
  <c r="AF343" i="42"/>
  <c r="AF342" i="42"/>
  <c r="AF341" i="42"/>
  <c r="AF340" i="42"/>
  <c r="AF339" i="42"/>
  <c r="AF338" i="42"/>
  <c r="AF337" i="42"/>
  <c r="AF336" i="42"/>
  <c r="AF335" i="42"/>
  <c r="AF334" i="42"/>
  <c r="AF333" i="42"/>
  <c r="AT332" i="42"/>
  <c r="G262" i="42"/>
  <c r="G261" i="42"/>
  <c r="G260" i="42"/>
  <c r="G259" i="42"/>
  <c r="G258" i="42"/>
  <c r="G257" i="42"/>
  <c r="G256" i="42"/>
  <c r="G255" i="42"/>
  <c r="G254" i="42"/>
  <c r="G253" i="42"/>
  <c r="G252" i="42"/>
  <c r="U251" i="42"/>
  <c r="AF245" i="42"/>
  <c r="AF244" i="42"/>
  <c r="AF243" i="42"/>
  <c r="AF242" i="42"/>
  <c r="AF241" i="42"/>
  <c r="AF240" i="42"/>
  <c r="AF239" i="42"/>
  <c r="AF238" i="42"/>
  <c r="AF237" i="42"/>
  <c r="AF236" i="42"/>
  <c r="AF235" i="42"/>
  <c r="AT234" i="42"/>
  <c r="G164" i="42"/>
  <c r="G163" i="42"/>
  <c r="G162" i="42"/>
  <c r="G161" i="42"/>
  <c r="G160" i="42"/>
  <c r="G159" i="42"/>
  <c r="G158" i="42"/>
  <c r="G157" i="42"/>
  <c r="G156" i="42"/>
  <c r="G155" i="42"/>
  <c r="G154" i="42"/>
  <c r="U153" i="42"/>
  <c r="AF147" i="42"/>
  <c r="AF146" i="42"/>
  <c r="AF145" i="42"/>
  <c r="AF144" i="42"/>
  <c r="AF143" i="42"/>
  <c r="AF142" i="42"/>
  <c r="AF141" i="42"/>
  <c r="AF140" i="42"/>
  <c r="AF139" i="42"/>
  <c r="AF138" i="42"/>
  <c r="AF137" i="42"/>
  <c r="AT136" i="42"/>
  <c r="G66" i="42"/>
  <c r="G65" i="42"/>
  <c r="G64" i="42"/>
  <c r="G63" i="42"/>
  <c r="G62" i="42"/>
  <c r="G61" i="42"/>
  <c r="G60" i="42"/>
  <c r="G59" i="42"/>
  <c r="G58" i="42"/>
  <c r="G57" i="42"/>
  <c r="G56" i="42"/>
  <c r="U55" i="42"/>
  <c r="AF49" i="42"/>
  <c r="AF48" i="42"/>
  <c r="AF47" i="42"/>
  <c r="AF46" i="42"/>
  <c r="AF45" i="42"/>
  <c r="AF44" i="42"/>
  <c r="AF43" i="42"/>
  <c r="AF42" i="42"/>
  <c r="AF41" i="42"/>
  <c r="AF40" i="42"/>
  <c r="AF39" i="42"/>
  <c r="D22" i="43" l="1"/>
  <c r="BA87" i="33"/>
  <c r="AU87" i="33"/>
  <c r="AT87" i="33"/>
  <c r="AR87" i="33"/>
  <c r="AP87" i="33"/>
  <c r="L12" i="40" l="1"/>
  <c r="N4" i="40"/>
  <c r="N5" i="40"/>
  <c r="N6" i="40"/>
  <c r="N7" i="40"/>
  <c r="N8" i="40"/>
  <c r="N3" i="40"/>
  <c r="BV16" i="33" l="1"/>
  <c r="BV15" i="33"/>
  <c r="BV12" i="33"/>
  <c r="BV13" i="33"/>
  <c r="BV14" i="33"/>
  <c r="BV3" i="33"/>
  <c r="BV2" i="33"/>
  <c r="BV104" i="33"/>
  <c r="BO104" i="33"/>
  <c r="BA104" i="33"/>
  <c r="AU104" i="33"/>
  <c r="AT104" i="33"/>
  <c r="AR104" i="33"/>
  <c r="AP104" i="33"/>
  <c r="B56"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7" i="32"/>
  <c r="B75" i="32"/>
  <c r="B76" i="32"/>
  <c r="B77" i="32"/>
  <c r="B78" i="32"/>
  <c r="B79" i="32"/>
  <c r="B80" i="32"/>
  <c r="B81" i="32"/>
  <c r="B82" i="32"/>
  <c r="B83" i="32"/>
  <c r="B84" i="32"/>
  <c r="B85" i="32"/>
  <c r="B86" i="32"/>
  <c r="B87" i="32"/>
  <c r="B88" i="32"/>
  <c r="B89" i="32"/>
  <c r="B90" i="32"/>
  <c r="B91" i="32"/>
  <c r="B92" i="32"/>
  <c r="B93" i="32"/>
  <c r="B94" i="32"/>
  <c r="B95" i="32"/>
  <c r="B96" i="32"/>
  <c r="B97" i="32"/>
  <c r="B98" i="32"/>
  <c r="B99" i="32"/>
  <c r="B100" i="32"/>
  <c r="B101" i="32"/>
  <c r="B102" i="32"/>
  <c r="B103" i="32"/>
  <c r="B104" i="32"/>
  <c r="B105" i="32"/>
  <c r="B106" i="32"/>
  <c r="B107" i="32"/>
  <c r="B109" i="32"/>
  <c r="B110" i="32"/>
  <c r="B111" i="32"/>
  <c r="B112" i="32"/>
  <c r="B113" i="32"/>
  <c r="AP7" i="33"/>
  <c r="AR12" i="33"/>
  <c r="AR13" i="33"/>
  <c r="BV91" i="33"/>
  <c r="BO91" i="33"/>
  <c r="BA91" i="33"/>
  <c r="AU91" i="33"/>
  <c r="AT91" i="33"/>
  <c r="AR91" i="33"/>
  <c r="AP91" i="33"/>
  <c r="BV90" i="33"/>
  <c r="BO90" i="33"/>
  <c r="BA90" i="33"/>
  <c r="AU90" i="33"/>
  <c r="AT90" i="33"/>
  <c r="AR90" i="33"/>
  <c r="AP90" i="33"/>
  <c r="BV89" i="33"/>
  <c r="BO89" i="33"/>
  <c r="BA89" i="33"/>
  <c r="AU89" i="33"/>
  <c r="AT89" i="33"/>
  <c r="AR89" i="33"/>
  <c r="AP89" i="33"/>
  <c r="BV11" i="33"/>
  <c r="BO11" i="33"/>
  <c r="BA11" i="33"/>
  <c r="AU11" i="33"/>
  <c r="AT11" i="33"/>
  <c r="AR11" i="33"/>
  <c r="BO13" i="33"/>
  <c r="U51" i="5"/>
  <c r="AU13" i="33"/>
  <c r="AT13" i="33"/>
  <c r="AP13" i="33"/>
  <c r="C2" i="32"/>
  <c r="Q4" i="32"/>
  <c r="Q7" i="32" s="1"/>
  <c r="J19" i="32"/>
  <c r="I19" i="32"/>
  <c r="H19" i="32"/>
  <c r="G19" i="32"/>
  <c r="F19" i="32"/>
  <c r="E19" i="32"/>
  <c r="D19" i="32"/>
  <c r="C19" i="32"/>
  <c r="B19" i="32"/>
  <c r="F16" i="32"/>
  <c r="E16" i="32"/>
  <c r="D16" i="32"/>
  <c r="C16" i="32"/>
  <c r="B16" i="32"/>
  <c r="I13" i="32"/>
  <c r="H13" i="32"/>
  <c r="F13" i="32"/>
  <c r="E13" i="32"/>
  <c r="D13" i="32"/>
  <c r="C13" i="32"/>
  <c r="B13" i="32"/>
  <c r="H10" i="32"/>
  <c r="G10" i="32"/>
  <c r="F10" i="32"/>
  <c r="C10" i="32"/>
  <c r="B10" i="32"/>
  <c r="E7" i="32"/>
  <c r="D7" i="32"/>
  <c r="C7" i="32"/>
  <c r="B7" i="32"/>
  <c r="H4" i="32"/>
  <c r="G4" i="32"/>
  <c r="F4" i="32"/>
  <c r="E4" i="32"/>
  <c r="D4" i="32"/>
  <c r="C4" i="32"/>
  <c r="B4" i="32"/>
  <c r="W4" i="32"/>
  <c r="BA7" i="33"/>
  <c r="AU7" i="33"/>
  <c r="AT7" i="33"/>
  <c r="AR7" i="33"/>
  <c r="BA6" i="33"/>
  <c r="AU6" i="33"/>
  <c r="AT6" i="33"/>
  <c r="AR6" i="33"/>
  <c r="AP6" i="33"/>
  <c r="BA4" i="33"/>
  <c r="AU4" i="33"/>
  <c r="AT4" i="33"/>
  <c r="AR4" i="33"/>
  <c r="AP4" i="33"/>
  <c r="BA2" i="33"/>
  <c r="AU2" i="33"/>
  <c r="AT2" i="33"/>
  <c r="AR2" i="33"/>
  <c r="AP2" i="33"/>
  <c r="BA12" i="33"/>
  <c r="AU12" i="33"/>
  <c r="AT12" i="33"/>
  <c r="AP12" i="33"/>
  <c r="BV103" i="33"/>
  <c r="BO103" i="33"/>
  <c r="BA103" i="33"/>
  <c r="AU103" i="33"/>
  <c r="AT103" i="33"/>
  <c r="AR103" i="33"/>
  <c r="AP103" i="33"/>
  <c r="BV4" i="33"/>
  <c r="BV5" i="33"/>
  <c r="BV6" i="33"/>
  <c r="BV7" i="33"/>
  <c r="BV8" i="33"/>
  <c r="BV9" i="33"/>
  <c r="BV10" i="33"/>
  <c r="BA92" i="33"/>
  <c r="AU92" i="33"/>
  <c r="AT92" i="33"/>
  <c r="AR92" i="33"/>
  <c r="AP92" i="33"/>
  <c r="BA93" i="33"/>
  <c r="AU93" i="33"/>
  <c r="AT93" i="33"/>
  <c r="AR93" i="33"/>
  <c r="AP93" i="33"/>
  <c r="AP19" i="33"/>
  <c r="AR19" i="33"/>
  <c r="AT19" i="33"/>
  <c r="AP20" i="33"/>
  <c r="AR20" i="33"/>
  <c r="AT20" i="33"/>
  <c r="AP21" i="33"/>
  <c r="AR21" i="33"/>
  <c r="AT21" i="33"/>
  <c r="AP22" i="33"/>
  <c r="AR22" i="33"/>
  <c r="AT22" i="33"/>
  <c r="AP23" i="33"/>
  <c r="AR23" i="33"/>
  <c r="AT23" i="33"/>
  <c r="AP24" i="33"/>
  <c r="AR24" i="33"/>
  <c r="AT24" i="33"/>
  <c r="AP25" i="33"/>
  <c r="AR25" i="33"/>
  <c r="AT25" i="33"/>
  <c r="AP26" i="33"/>
  <c r="AR26" i="33"/>
  <c r="AT26" i="33"/>
  <c r="AP27" i="33"/>
  <c r="AR27" i="33"/>
  <c r="AT27" i="33"/>
  <c r="AP28" i="33"/>
  <c r="AR28" i="33"/>
  <c r="AT28" i="33"/>
  <c r="AP29" i="33"/>
  <c r="AR29" i="33"/>
  <c r="AT29" i="33"/>
  <c r="AP30" i="33"/>
  <c r="AR30" i="33"/>
  <c r="AT30" i="33"/>
  <c r="AP31" i="33"/>
  <c r="AR31" i="33"/>
  <c r="AT31" i="33"/>
  <c r="AP32" i="33"/>
  <c r="AR32" i="33"/>
  <c r="AT32" i="33"/>
  <c r="AP33" i="33"/>
  <c r="AR33" i="33"/>
  <c r="AT33" i="33"/>
  <c r="AP34" i="33"/>
  <c r="AR34" i="33"/>
  <c r="AT34" i="33"/>
  <c r="AP35" i="33"/>
  <c r="AR35" i="33"/>
  <c r="AT35" i="33"/>
  <c r="AP36" i="33"/>
  <c r="AR36" i="33"/>
  <c r="AT36" i="33"/>
  <c r="AP37" i="33"/>
  <c r="AR37" i="33"/>
  <c r="AT37" i="33"/>
  <c r="AP38" i="33"/>
  <c r="AR38" i="33"/>
  <c r="AT38" i="33"/>
  <c r="AP39" i="33"/>
  <c r="AR39" i="33"/>
  <c r="AT39" i="33"/>
  <c r="AP40" i="33"/>
  <c r="AR40" i="33"/>
  <c r="AT40" i="33"/>
  <c r="AP41" i="33"/>
  <c r="AR41" i="33"/>
  <c r="AT41" i="33"/>
  <c r="AP42" i="33"/>
  <c r="AR42" i="33"/>
  <c r="AT42" i="33"/>
  <c r="AP43" i="33"/>
  <c r="AR43" i="33"/>
  <c r="AT43" i="33"/>
  <c r="AP44" i="33"/>
  <c r="AR44" i="33"/>
  <c r="AT44" i="33"/>
  <c r="AP45" i="33"/>
  <c r="AR45" i="33"/>
  <c r="AT45" i="33"/>
  <c r="AP46" i="33"/>
  <c r="AR46" i="33"/>
  <c r="AT46" i="33"/>
  <c r="AP47" i="33"/>
  <c r="AR47" i="33"/>
  <c r="AT47" i="33"/>
  <c r="AP48" i="33"/>
  <c r="AR48" i="33"/>
  <c r="AT48" i="33"/>
  <c r="AP49" i="33"/>
  <c r="AR49" i="33"/>
  <c r="AT49" i="33"/>
  <c r="AP50" i="33"/>
  <c r="AR50" i="33"/>
  <c r="AT50" i="33"/>
  <c r="AP51" i="33"/>
  <c r="AR51" i="33"/>
  <c r="AT51" i="33"/>
  <c r="AP52" i="33"/>
  <c r="AR52" i="33"/>
  <c r="AT52" i="33"/>
  <c r="AP53" i="33"/>
  <c r="AR53" i="33"/>
  <c r="AT53" i="33"/>
  <c r="AP54" i="33"/>
  <c r="AR54" i="33"/>
  <c r="AT54" i="33"/>
  <c r="AP55" i="33"/>
  <c r="AR55" i="33"/>
  <c r="AT55" i="33"/>
  <c r="AP56" i="33"/>
  <c r="AR56" i="33"/>
  <c r="AT56" i="33"/>
  <c r="AP57" i="33"/>
  <c r="AR57" i="33"/>
  <c r="AT57" i="33"/>
  <c r="AP58" i="33"/>
  <c r="AR58" i="33"/>
  <c r="AT58" i="33"/>
  <c r="AP59" i="33"/>
  <c r="AR59" i="33"/>
  <c r="AT59" i="33"/>
  <c r="AP60" i="33"/>
  <c r="AR60" i="33"/>
  <c r="AT60" i="33"/>
  <c r="AP61" i="33"/>
  <c r="AR61" i="33"/>
  <c r="AT61" i="33"/>
  <c r="AP62" i="33"/>
  <c r="AR62" i="33"/>
  <c r="AT62" i="33"/>
  <c r="AP63" i="33"/>
  <c r="AR63" i="33"/>
  <c r="AT63" i="33"/>
  <c r="AP64" i="33"/>
  <c r="AR64" i="33"/>
  <c r="AT64" i="33"/>
  <c r="AP65" i="33"/>
  <c r="AR65" i="33"/>
  <c r="AT65" i="33"/>
  <c r="AP66" i="33"/>
  <c r="AR66" i="33"/>
  <c r="AT66" i="33"/>
  <c r="AP67" i="33"/>
  <c r="AR67" i="33"/>
  <c r="AT67" i="33"/>
  <c r="AP68" i="33"/>
  <c r="AR68" i="33"/>
  <c r="AT68" i="33"/>
  <c r="AP69" i="33"/>
  <c r="AR69" i="33"/>
  <c r="AT69" i="33"/>
  <c r="AP70" i="33"/>
  <c r="AR70" i="33"/>
  <c r="AT70" i="33"/>
  <c r="AP71" i="33"/>
  <c r="AR71" i="33"/>
  <c r="AT71" i="33"/>
  <c r="AP72" i="33"/>
  <c r="AR72" i="33"/>
  <c r="AT72" i="33"/>
  <c r="AP73" i="33"/>
  <c r="AR73" i="33"/>
  <c r="AT73" i="33"/>
  <c r="AP74" i="33"/>
  <c r="AR74" i="33"/>
  <c r="AT74" i="33"/>
  <c r="AP75" i="33"/>
  <c r="AR75" i="33"/>
  <c r="AT75" i="33"/>
  <c r="AT14" i="33"/>
  <c r="AT15" i="33"/>
  <c r="AR14" i="33"/>
  <c r="AR15" i="33"/>
  <c r="AP14" i="33"/>
  <c r="I58" i="5"/>
  <c r="K58" i="5"/>
  <c r="M58" i="5"/>
  <c r="O58" i="5"/>
  <c r="Q58" i="5"/>
  <c r="S58" i="5"/>
  <c r="U58" i="5"/>
  <c r="W58" i="5"/>
  <c r="Y58" i="5"/>
  <c r="AA58" i="5"/>
  <c r="AC58" i="5"/>
  <c r="AE58" i="5"/>
  <c r="G58" i="5"/>
  <c r="E58" i="5"/>
  <c r="K57" i="5"/>
  <c r="M57" i="5"/>
  <c r="O57" i="5"/>
  <c r="Q57" i="5"/>
  <c r="S57" i="5"/>
  <c r="U57" i="5"/>
  <c r="W57" i="5"/>
  <c r="Y57" i="5"/>
  <c r="AA57" i="5"/>
  <c r="AC57" i="5"/>
  <c r="AE57" i="5"/>
  <c r="I57" i="5"/>
  <c r="G57" i="5"/>
  <c r="E57" i="5"/>
  <c r="G53" i="5"/>
  <c r="I53" i="5"/>
  <c r="K53" i="5"/>
  <c r="M53" i="5"/>
  <c r="O53" i="5"/>
  <c r="Q53" i="5"/>
  <c r="S53" i="5"/>
  <c r="U53" i="5"/>
  <c r="W53" i="5"/>
  <c r="Y53" i="5"/>
  <c r="AA53" i="5"/>
  <c r="AC53" i="5"/>
  <c r="AE53" i="5"/>
  <c r="E53" i="5"/>
  <c r="W51" i="5"/>
  <c r="Y51" i="5"/>
  <c r="AA51" i="5"/>
  <c r="AC51" i="5"/>
  <c r="AE51" i="5"/>
  <c r="S51" i="5"/>
  <c r="K51" i="5"/>
  <c r="Q51" i="5"/>
  <c r="BA102" i="33"/>
  <c r="AU102" i="33"/>
  <c r="AP102" i="33"/>
  <c r="BA101" i="33"/>
  <c r="AU101" i="33"/>
  <c r="AP101" i="33"/>
  <c r="BA100" i="33"/>
  <c r="AU100" i="33"/>
  <c r="AP100" i="33"/>
  <c r="BA99" i="33"/>
  <c r="AU99" i="33"/>
  <c r="AP99" i="33"/>
  <c r="BA75" i="33"/>
  <c r="AU75" i="33"/>
  <c r="BA74" i="33"/>
  <c r="AU74" i="33"/>
  <c r="BA73" i="33"/>
  <c r="AU73" i="33"/>
  <c r="BA72" i="33"/>
  <c r="AU72" i="33"/>
  <c r="BA71" i="33"/>
  <c r="AU71" i="33"/>
  <c r="BA70" i="33"/>
  <c r="AU70" i="33"/>
  <c r="BA69" i="33"/>
  <c r="AU69" i="33"/>
  <c r="BA68" i="33"/>
  <c r="AU68" i="33"/>
  <c r="BA67" i="33"/>
  <c r="AU67" i="33"/>
  <c r="BA66" i="33"/>
  <c r="AU66" i="33"/>
  <c r="BA65" i="33"/>
  <c r="AU65" i="33"/>
  <c r="BA64" i="33"/>
  <c r="AU64" i="33"/>
  <c r="BA63" i="33"/>
  <c r="AU63" i="33"/>
  <c r="BA62" i="33"/>
  <c r="AU62" i="33"/>
  <c r="BA61" i="33"/>
  <c r="AU61" i="33"/>
  <c r="BA60" i="33"/>
  <c r="AU60" i="33"/>
  <c r="BA59" i="33"/>
  <c r="AU59" i="33"/>
  <c r="BA58" i="33"/>
  <c r="AU58" i="33"/>
  <c r="BA57" i="33"/>
  <c r="AU57" i="33"/>
  <c r="BA56" i="33"/>
  <c r="AU56" i="33"/>
  <c r="BA55" i="33"/>
  <c r="AU55" i="33"/>
  <c r="BA54" i="33"/>
  <c r="AU54" i="33"/>
  <c r="BA53" i="33"/>
  <c r="AU53" i="33"/>
  <c r="BA52" i="33"/>
  <c r="AU52" i="33"/>
  <c r="BA51" i="33"/>
  <c r="AU51" i="33"/>
  <c r="BA50" i="33"/>
  <c r="AU50" i="33"/>
  <c r="BA49" i="33"/>
  <c r="AU49" i="33"/>
  <c r="BA48" i="33"/>
  <c r="AU48" i="33"/>
  <c r="BA47" i="33"/>
  <c r="AU47" i="33"/>
  <c r="BA46" i="33"/>
  <c r="AU46" i="33"/>
  <c r="BA45" i="33"/>
  <c r="AU45" i="33"/>
  <c r="BA44" i="33"/>
  <c r="AU44" i="33"/>
  <c r="BA43" i="33"/>
  <c r="AU43" i="33"/>
  <c r="BA42" i="33"/>
  <c r="AU42" i="33"/>
  <c r="BA41" i="33"/>
  <c r="AU41" i="33"/>
  <c r="BA40" i="33"/>
  <c r="AU40" i="33"/>
  <c r="BA39" i="33"/>
  <c r="AU39" i="33"/>
  <c r="BA38" i="33"/>
  <c r="AU38" i="33"/>
  <c r="BA37" i="33"/>
  <c r="AU37" i="33"/>
  <c r="BA36" i="33"/>
  <c r="AU36" i="33"/>
  <c r="BA35" i="33"/>
  <c r="AU35" i="33"/>
  <c r="BA34" i="33"/>
  <c r="AU34" i="33"/>
  <c r="BA33" i="33"/>
  <c r="AU33" i="33"/>
  <c r="BA32" i="33"/>
  <c r="AU32" i="33"/>
  <c r="BA31" i="33"/>
  <c r="AU31" i="33"/>
  <c r="BA30" i="33"/>
  <c r="AU30" i="33"/>
  <c r="BA29" i="33"/>
  <c r="AU29" i="33"/>
  <c r="BA28" i="33"/>
  <c r="AU28" i="33"/>
  <c r="BA27" i="33"/>
  <c r="AU27" i="33"/>
  <c r="BA26" i="33"/>
  <c r="AU26" i="33"/>
  <c r="BA25" i="33"/>
  <c r="AU25" i="33"/>
  <c r="BA24" i="33"/>
  <c r="AU24" i="33"/>
  <c r="BA23" i="33"/>
  <c r="AU23" i="33"/>
  <c r="BA22" i="33"/>
  <c r="AU22" i="33"/>
  <c r="BA21" i="33"/>
  <c r="AU21" i="33"/>
  <c r="BA20" i="33"/>
  <c r="AU20" i="33"/>
  <c r="BA19" i="33"/>
  <c r="AU19" i="33"/>
  <c r="BO15" i="33"/>
  <c r="BA15" i="33"/>
  <c r="AU15" i="33"/>
  <c r="BO14" i="33"/>
  <c r="BA14" i="33"/>
  <c r="AU14" i="33"/>
  <c r="BO12" i="33"/>
  <c r="BO7" i="33"/>
  <c r="BO6" i="33"/>
  <c r="BO4" i="33"/>
  <c r="BO2" i="33"/>
  <c r="B114" i="32"/>
  <c r="B115" i="32"/>
  <c r="B116" i="32"/>
  <c r="B117" i="32"/>
  <c r="B118" i="32"/>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218" i="32"/>
  <c r="B219" i="32"/>
  <c r="B220" i="32"/>
  <c r="B221" i="32"/>
  <c r="B222" i="32"/>
  <c r="B223" i="32"/>
  <c r="B224" i="32"/>
  <c r="B225" i="32"/>
  <c r="B226" i="32"/>
  <c r="B227" i="32"/>
  <c r="B228" i="32"/>
  <c r="B229" i="32"/>
  <c r="B230" i="32"/>
  <c r="B231" i="32"/>
  <c r="B232" i="32"/>
  <c r="B233" i="32"/>
  <c r="B234" i="32"/>
  <c r="B235" i="32"/>
  <c r="B236" i="32"/>
  <c r="B237" i="32"/>
  <c r="B238" i="32"/>
  <c r="B239" i="32"/>
  <c r="B240" i="32"/>
  <c r="B241" i="32"/>
  <c r="B242" i="32"/>
  <c r="B243" i="32"/>
  <c r="B244" i="32"/>
  <c r="B245" i="32"/>
  <c r="B246" i="32"/>
  <c r="B247" i="32"/>
  <c r="B248" i="32"/>
  <c r="B249" i="32"/>
  <c r="B250" i="32"/>
  <c r="B251" i="32"/>
  <c r="B252" i="32"/>
  <c r="B253" i="32"/>
  <c r="B254" i="32"/>
  <c r="B255" i="32"/>
  <c r="B256" i="32"/>
  <c r="B257" i="32"/>
  <c r="B258" i="32"/>
  <c r="B259" i="32"/>
  <c r="B260" i="32"/>
  <c r="B261" i="32"/>
  <c r="B262" i="32"/>
  <c r="B263" i="32"/>
  <c r="B264" i="32"/>
  <c r="B265" i="32"/>
  <c r="B266" i="32"/>
  <c r="B267" i="32"/>
  <c r="B268" i="32"/>
  <c r="B269" i="32"/>
  <c r="B270" i="32"/>
  <c r="B271" i="32"/>
  <c r="B272" i="32"/>
  <c r="B273" i="32"/>
  <c r="B274" i="32"/>
  <c r="B275" i="32"/>
  <c r="B276" i="32"/>
  <c r="B277" i="32"/>
  <c r="B278" i="32"/>
  <c r="B279" i="32"/>
  <c r="B280" i="32"/>
  <c r="B281" i="32"/>
  <c r="B282" i="32"/>
  <c r="B283" i="32"/>
  <c r="B284" i="32"/>
  <c r="B285" i="32"/>
  <c r="B286" i="32"/>
  <c r="B287" i="32"/>
  <c r="B288" i="32"/>
  <c r="B289" i="32"/>
  <c r="B290" i="32"/>
  <c r="B291" i="32"/>
  <c r="B292" i="32"/>
  <c r="B293" i="32"/>
  <c r="B294" i="32"/>
  <c r="B295" i="32"/>
  <c r="B296" i="32"/>
  <c r="B297" i="32"/>
  <c r="B298" i="32"/>
  <c r="B299" i="32"/>
  <c r="B300" i="32"/>
  <c r="B301" i="32"/>
  <c r="B302" i="32"/>
  <c r="B303" i="32"/>
  <c r="B304" i="32"/>
  <c r="B305" i="32"/>
  <c r="B306" i="32"/>
  <c r="B307" i="32"/>
  <c r="B308" i="32"/>
  <c r="B309" i="32"/>
  <c r="B310" i="32"/>
  <c r="B311" i="32"/>
  <c r="B312" i="32"/>
  <c r="B313" i="32"/>
  <c r="B314" i="32"/>
  <c r="B315" i="32"/>
  <c r="B316" i="32"/>
  <c r="B317" i="32"/>
  <c r="B318" i="32"/>
  <c r="B319" i="32"/>
  <c r="B320" i="32"/>
  <c r="B321" i="32"/>
  <c r="B322" i="32"/>
  <c r="B323" i="32"/>
  <c r="B324" i="32"/>
  <c r="B325" i="32"/>
  <c r="B326" i="32"/>
  <c r="B327" i="32"/>
  <c r="B328" i="32"/>
  <c r="B329" i="32"/>
  <c r="B330" i="32"/>
  <c r="B331" i="32"/>
  <c r="B332" i="32"/>
  <c r="B333" i="32"/>
  <c r="B334" i="32"/>
  <c r="B335" i="32"/>
  <c r="B336" i="32"/>
  <c r="B337" i="32"/>
  <c r="B338" i="32"/>
  <c r="B339" i="32"/>
  <c r="B340" i="32"/>
  <c r="B341" i="32"/>
  <c r="B342" i="32"/>
  <c r="B343" i="32"/>
  <c r="B344" i="32"/>
  <c r="B345" i="32"/>
  <c r="B346" i="32"/>
  <c r="B347" i="32"/>
  <c r="B348" i="32"/>
  <c r="B349" i="32"/>
  <c r="B350" i="32"/>
  <c r="B351" i="32"/>
  <c r="B352" i="32"/>
  <c r="B353" i="32"/>
  <c r="B354" i="32"/>
  <c r="B355" i="32"/>
  <c r="B356" i="32"/>
  <c r="B357" i="32"/>
  <c r="B358" i="32"/>
  <c r="B359" i="32"/>
  <c r="B360" i="32"/>
  <c r="B361" i="32"/>
  <c r="B362" i="32"/>
  <c r="B363" i="32"/>
  <c r="B364" i="32"/>
  <c r="B365" i="32"/>
  <c r="B366" i="32"/>
  <c r="B367" i="32"/>
  <c r="B368" i="32"/>
  <c r="B369" i="32"/>
  <c r="B370" i="32"/>
  <c r="B371" i="32"/>
  <c r="B372" i="32"/>
  <c r="B373" i="32"/>
  <c r="B374" i="32"/>
  <c r="B375" i="32"/>
  <c r="B376" i="32"/>
  <c r="B377" i="32"/>
  <c r="B378" i="32"/>
  <c r="B379" i="32"/>
  <c r="B380" i="32"/>
  <c r="B381" i="32"/>
  <c r="B382" i="32"/>
  <c r="B383" i="32"/>
  <c r="B384" i="32"/>
  <c r="B385" i="32"/>
  <c r="B386" i="32"/>
  <c r="B387" i="32"/>
  <c r="B388" i="32"/>
  <c r="B389" i="32"/>
  <c r="B390" i="32"/>
  <c r="B391" i="32"/>
  <c r="B392" i="32"/>
  <c r="B393" i="32"/>
  <c r="B394" i="32"/>
  <c r="B395" i="32"/>
  <c r="B396" i="32"/>
  <c r="B397" i="32"/>
  <c r="B398" i="32"/>
  <c r="B399" i="32"/>
  <c r="B400" i="32"/>
  <c r="B401" i="32"/>
  <c r="B402" i="32"/>
  <c r="B403" i="32"/>
  <c r="B404" i="32"/>
  <c r="B405" i="32"/>
  <c r="B406" i="32"/>
  <c r="B407" i="32"/>
  <c r="B408" i="32"/>
  <c r="B409" i="32"/>
  <c r="B410" i="32"/>
  <c r="B411" i="32"/>
  <c r="B412" i="32"/>
  <c r="B413" i="32"/>
  <c r="B414" i="32"/>
  <c r="B415" i="32"/>
  <c r="B416" i="32"/>
  <c r="B417" i="32"/>
  <c r="B418" i="32"/>
  <c r="B419" i="32"/>
  <c r="B420" i="32"/>
  <c r="B421" i="32"/>
  <c r="B422" i="32"/>
  <c r="B423" i="32"/>
  <c r="B424" i="32"/>
  <c r="B425" i="32"/>
  <c r="B426" i="32"/>
  <c r="B427" i="32"/>
  <c r="B428" i="32"/>
  <c r="B429" i="32"/>
  <c r="B430" i="32"/>
  <c r="B431" i="32"/>
  <c r="B432" i="32"/>
  <c r="B433" i="32"/>
  <c r="B434" i="32"/>
  <c r="B435" i="32"/>
  <c r="B436" i="32"/>
  <c r="B437" i="32"/>
  <c r="B438" i="32"/>
  <c r="B439" i="32"/>
  <c r="B440" i="32"/>
  <c r="B441" i="32"/>
  <c r="B442" i="32"/>
  <c r="B443" i="32"/>
  <c r="B444" i="32"/>
  <c r="B445" i="32"/>
  <c r="B446" i="32"/>
  <c r="B447" i="32"/>
  <c r="B448" i="32"/>
  <c r="B449" i="32"/>
  <c r="B450" i="32"/>
  <c r="B451" i="32"/>
  <c r="B452" i="32"/>
  <c r="B453" i="32"/>
  <c r="B454" i="32"/>
  <c r="B455" i="32"/>
  <c r="B456" i="32"/>
  <c r="B457" i="32"/>
  <c r="B458" i="32"/>
  <c r="B459" i="32"/>
  <c r="B460" i="32"/>
  <c r="B461" i="32"/>
  <c r="B462" i="32"/>
  <c r="B463" i="32"/>
  <c r="B464" i="32"/>
  <c r="B465" i="32"/>
  <c r="B466" i="32"/>
  <c r="B467" i="32"/>
  <c r="B468" i="32"/>
  <c r="B469" i="32"/>
  <c r="B470" i="32"/>
  <c r="B471" i="32"/>
  <c r="B472" i="32"/>
  <c r="B473" i="32"/>
  <c r="B474" i="32"/>
  <c r="B475" i="32"/>
  <c r="B476" i="32"/>
  <c r="B477" i="32"/>
  <c r="B478" i="32"/>
  <c r="B479" i="32"/>
  <c r="B480" i="32"/>
  <c r="B481" i="32"/>
  <c r="B482" i="32"/>
  <c r="B483" i="32"/>
  <c r="B484" i="32"/>
  <c r="B485" i="32"/>
  <c r="B486" i="32"/>
  <c r="B487" i="32"/>
  <c r="B488" i="32"/>
  <c r="B489" i="32"/>
  <c r="B490" i="32"/>
  <c r="B491" i="32"/>
  <c r="B492" i="32"/>
  <c r="B493" i="32"/>
  <c r="B494" i="32"/>
  <c r="B495" i="32"/>
  <c r="B496" i="32"/>
  <c r="B497" i="32"/>
  <c r="B498" i="32"/>
  <c r="B499" i="32"/>
  <c r="AE59" i="5"/>
  <c r="AC59" i="5"/>
  <c r="AA59" i="5"/>
  <c r="Y59" i="5"/>
  <c r="W59" i="5"/>
  <c r="U59" i="5"/>
  <c r="S59" i="5"/>
  <c r="Q59" i="5"/>
  <c r="O59" i="5"/>
  <c r="M59" i="5"/>
  <c r="K59" i="5"/>
  <c r="I59" i="5"/>
  <c r="G59" i="5"/>
  <c r="G850" i="31"/>
  <c r="G849" i="31"/>
  <c r="G848" i="31"/>
  <c r="G847" i="31"/>
  <c r="G846" i="31"/>
  <c r="G845" i="31"/>
  <c r="G844" i="31"/>
  <c r="G843" i="31"/>
  <c r="G842" i="31"/>
  <c r="G841" i="31"/>
  <c r="G840" i="31"/>
  <c r="U839" i="31"/>
  <c r="AF833" i="31"/>
  <c r="AF832" i="31"/>
  <c r="AF831" i="31"/>
  <c r="AF830" i="31"/>
  <c r="AF829" i="31"/>
  <c r="AF828" i="31"/>
  <c r="AF827" i="31"/>
  <c r="AF826" i="31"/>
  <c r="AF825" i="31"/>
  <c r="AF824" i="31"/>
  <c r="AF823" i="31"/>
  <c r="AT822" i="31"/>
  <c r="G752" i="31"/>
  <c r="G751" i="31"/>
  <c r="G750" i="31"/>
  <c r="G749" i="31"/>
  <c r="G748" i="31"/>
  <c r="G747" i="31"/>
  <c r="G746" i="31"/>
  <c r="G745" i="31"/>
  <c r="G744" i="31"/>
  <c r="G743" i="31"/>
  <c r="G742" i="31"/>
  <c r="U741" i="31"/>
  <c r="AF735" i="31"/>
  <c r="AF734" i="31"/>
  <c r="AF733" i="31"/>
  <c r="AF732" i="31"/>
  <c r="AF731" i="31"/>
  <c r="AF730" i="31"/>
  <c r="AF729" i="31"/>
  <c r="AF728" i="31"/>
  <c r="AF727" i="31"/>
  <c r="AF726" i="31"/>
  <c r="AF725" i="31"/>
  <c r="AT724" i="31"/>
  <c r="G654" i="31"/>
  <c r="G653" i="31"/>
  <c r="G652" i="31"/>
  <c r="G651" i="31"/>
  <c r="G650" i="31"/>
  <c r="G649" i="31"/>
  <c r="G648" i="31"/>
  <c r="G647" i="31"/>
  <c r="G646" i="31"/>
  <c r="G645" i="31"/>
  <c r="G644" i="31"/>
  <c r="U643" i="31"/>
  <c r="AF637" i="31"/>
  <c r="AF636" i="31"/>
  <c r="AF635" i="31"/>
  <c r="AF634" i="31"/>
  <c r="AF633" i="31"/>
  <c r="AF632" i="31"/>
  <c r="AF631" i="31"/>
  <c r="AF630" i="31"/>
  <c r="AF629" i="31"/>
  <c r="AF628" i="31"/>
  <c r="AF627" i="31"/>
  <c r="AT626" i="31"/>
  <c r="G556" i="31"/>
  <c r="G555" i="31"/>
  <c r="G554" i="31"/>
  <c r="G553" i="31"/>
  <c r="G552" i="31"/>
  <c r="G551" i="31"/>
  <c r="G550" i="31"/>
  <c r="G549" i="31"/>
  <c r="G548" i="31"/>
  <c r="G547" i="31"/>
  <c r="G546" i="31"/>
  <c r="U545" i="31"/>
  <c r="AF539" i="31"/>
  <c r="AF538" i="31"/>
  <c r="AF537" i="31"/>
  <c r="AF536" i="31"/>
  <c r="AF535" i="31"/>
  <c r="AF534" i="31"/>
  <c r="AF533" i="31"/>
  <c r="AF532" i="31"/>
  <c r="AF531" i="31"/>
  <c r="AF530" i="31"/>
  <c r="AF529" i="31"/>
  <c r="AT528" i="31"/>
  <c r="G458" i="31"/>
  <c r="G457" i="31"/>
  <c r="G456" i="31"/>
  <c r="G455" i="31"/>
  <c r="G454" i="31"/>
  <c r="G453" i="31"/>
  <c r="G452" i="31"/>
  <c r="G451" i="31"/>
  <c r="G450" i="31"/>
  <c r="G449" i="31"/>
  <c r="G448" i="31"/>
  <c r="U447" i="31"/>
  <c r="AF441" i="31"/>
  <c r="AF440" i="31"/>
  <c r="AF439" i="31"/>
  <c r="AF438" i="31"/>
  <c r="AF437" i="31"/>
  <c r="AF436" i="31"/>
  <c r="AF435" i="31"/>
  <c r="AF434" i="31"/>
  <c r="AF433" i="31"/>
  <c r="AF432" i="31"/>
  <c r="AF431" i="31"/>
  <c r="AT430" i="31"/>
  <c r="G360" i="31"/>
  <c r="G359" i="31"/>
  <c r="G358" i="31"/>
  <c r="G357" i="31"/>
  <c r="G356" i="31"/>
  <c r="G355" i="31"/>
  <c r="G354" i="31"/>
  <c r="G353" i="31"/>
  <c r="G352" i="31"/>
  <c r="G351" i="31"/>
  <c r="G350" i="31"/>
  <c r="U349" i="31"/>
  <c r="AF343" i="31"/>
  <c r="AF342" i="31"/>
  <c r="AF341" i="31"/>
  <c r="AF340" i="31"/>
  <c r="AF339" i="31"/>
  <c r="AF338" i="31"/>
  <c r="AF337" i="31"/>
  <c r="AF336" i="31"/>
  <c r="AF335" i="31"/>
  <c r="AF334" i="31"/>
  <c r="AF333" i="31"/>
  <c r="AT332" i="31"/>
  <c r="G262" i="31"/>
  <c r="G261" i="31"/>
  <c r="G260" i="31"/>
  <c r="G259" i="31"/>
  <c r="G258" i="31"/>
  <c r="G257" i="31"/>
  <c r="G256" i="31"/>
  <c r="G255" i="31"/>
  <c r="G254" i="31"/>
  <c r="G253" i="31"/>
  <c r="G252" i="31"/>
  <c r="U251" i="31"/>
  <c r="AF245" i="31"/>
  <c r="AF244" i="31"/>
  <c r="AF243" i="31"/>
  <c r="AF242" i="31"/>
  <c r="AF241" i="31"/>
  <c r="AF240" i="31"/>
  <c r="AF239" i="31"/>
  <c r="AF238" i="31"/>
  <c r="AF237" i="31"/>
  <c r="AF236" i="31"/>
  <c r="AF235" i="31"/>
  <c r="AT234" i="31"/>
  <c r="G164" i="31"/>
  <c r="G163" i="31"/>
  <c r="G162" i="31"/>
  <c r="G161" i="31"/>
  <c r="G160" i="31"/>
  <c r="G159" i="31"/>
  <c r="G158" i="31"/>
  <c r="G157" i="31"/>
  <c r="G156" i="31"/>
  <c r="G155" i="31"/>
  <c r="G154" i="31"/>
  <c r="U153" i="31"/>
  <c r="AF147" i="31"/>
  <c r="AF146" i="31"/>
  <c r="AF145" i="31"/>
  <c r="AF144" i="31"/>
  <c r="AF143" i="31"/>
  <c r="AF142" i="31"/>
  <c r="AF141" i="31"/>
  <c r="AF140" i="31"/>
  <c r="AF139" i="31"/>
  <c r="AF138" i="31"/>
  <c r="AF137" i="31"/>
  <c r="AT136" i="31"/>
  <c r="G66" i="31"/>
  <c r="G65" i="31"/>
  <c r="G64" i="31"/>
  <c r="G63" i="31"/>
  <c r="G62" i="31"/>
  <c r="G61" i="31"/>
  <c r="G60" i="31"/>
  <c r="G59" i="31"/>
  <c r="G58" i="31"/>
  <c r="G57" i="31"/>
  <c r="G56" i="31"/>
  <c r="U55" i="31"/>
  <c r="AF49" i="31"/>
  <c r="AF48" i="31"/>
  <c r="AF47" i="31"/>
  <c r="AF46" i="31"/>
  <c r="AF45" i="31"/>
  <c r="AF44" i="31"/>
  <c r="AF43" i="31"/>
  <c r="AF42" i="31"/>
  <c r="AF41" i="31"/>
  <c r="AF40" i="31"/>
  <c r="AF39" i="31"/>
  <c r="AC70" i="5"/>
  <c r="AE56" i="5"/>
  <c r="AE55" i="5"/>
  <c r="AC56" i="5"/>
  <c r="AC55" i="5"/>
  <c r="AA56" i="5"/>
  <c r="AA55" i="5"/>
  <c r="Y56" i="5"/>
  <c r="Y55" i="5"/>
  <c r="W56" i="5"/>
  <c r="W55" i="5"/>
  <c r="U56" i="5"/>
  <c r="U55" i="5"/>
  <c r="S56" i="5"/>
  <c r="S55" i="5"/>
  <c r="Q56" i="5"/>
  <c r="Q55" i="5"/>
  <c r="O56" i="5"/>
  <c r="O55" i="5"/>
  <c r="M56" i="5"/>
  <c r="M55" i="5"/>
  <c r="K56" i="5"/>
  <c r="K55" i="5"/>
  <c r="I56" i="5"/>
  <c r="I55" i="5"/>
  <c r="G56" i="5"/>
  <c r="G55" i="5"/>
  <c r="E55" i="5"/>
  <c r="E56" i="5"/>
  <c r="AC25" i="5"/>
  <c r="Y25" i="5"/>
  <c r="U25" i="5"/>
  <c r="Q25" i="5"/>
  <c r="M25" i="5"/>
  <c r="AE25" i="5"/>
  <c r="AA25" i="5"/>
  <c r="W25" i="5"/>
  <c r="S25" i="5"/>
  <c r="O25" i="5"/>
  <c r="K25" i="5"/>
  <c r="G25" i="5"/>
  <c r="I25" i="5"/>
  <c r="AE24" i="5"/>
  <c r="AE23" i="5"/>
  <c r="AE22" i="5"/>
  <c r="AE21" i="5"/>
  <c r="AE20" i="5"/>
  <c r="AA24" i="5"/>
  <c r="AA23" i="5"/>
  <c r="AA22" i="5"/>
  <c r="AA21" i="5"/>
  <c r="AA20" i="5"/>
  <c r="W24" i="5"/>
  <c r="W23" i="5"/>
  <c r="W22" i="5"/>
  <c r="W21" i="5"/>
  <c r="W20" i="5"/>
  <c r="S24" i="5"/>
  <c r="S23" i="5"/>
  <c r="S22" i="5"/>
  <c r="S21" i="5"/>
  <c r="S20" i="5"/>
  <c r="O24" i="5"/>
  <c r="O23" i="5"/>
  <c r="O22" i="5"/>
  <c r="O21" i="5"/>
  <c r="O20" i="5"/>
  <c r="K24" i="5"/>
  <c r="K23" i="5"/>
  <c r="K22" i="5"/>
  <c r="K21" i="5"/>
  <c r="K20" i="5"/>
  <c r="G24" i="5"/>
  <c r="G23" i="5"/>
  <c r="G22" i="5"/>
  <c r="G21" i="5"/>
  <c r="G20" i="5"/>
  <c r="AC24" i="5"/>
  <c r="AC23" i="5"/>
  <c r="AC22" i="5"/>
  <c r="AC21" i="5"/>
  <c r="AC20" i="5"/>
  <c r="Y24" i="5"/>
  <c r="Y23" i="5"/>
  <c r="Y22" i="5"/>
  <c r="Y21" i="5"/>
  <c r="Y20" i="5"/>
  <c r="U24" i="5"/>
  <c r="U23" i="5"/>
  <c r="U22" i="5"/>
  <c r="U21" i="5"/>
  <c r="U20" i="5"/>
  <c r="Q24" i="5"/>
  <c r="Q23" i="5"/>
  <c r="Q22" i="5"/>
  <c r="Q21" i="5"/>
  <c r="Q20" i="5"/>
  <c r="M24" i="5"/>
  <c r="M23" i="5"/>
  <c r="M22" i="5"/>
  <c r="M21" i="5"/>
  <c r="M20" i="5"/>
  <c r="I24" i="5"/>
  <c r="I23" i="5"/>
  <c r="I22" i="5"/>
  <c r="I21" i="5"/>
  <c r="I20" i="5"/>
  <c r="AC54" i="5"/>
  <c r="AC50" i="5"/>
  <c r="AC49" i="5"/>
  <c r="AC48" i="5"/>
  <c r="AC47" i="5"/>
  <c r="AC46" i="5"/>
  <c r="AC45" i="5"/>
  <c r="Y54" i="5"/>
  <c r="Y50" i="5"/>
  <c r="Y49" i="5"/>
  <c r="Y48" i="5"/>
  <c r="Y47" i="5"/>
  <c r="Y46" i="5"/>
  <c r="Y45" i="5"/>
  <c r="U54" i="5"/>
  <c r="U50" i="5"/>
  <c r="U49" i="5"/>
  <c r="U48" i="5"/>
  <c r="U47" i="5"/>
  <c r="U46" i="5"/>
  <c r="U45" i="5"/>
  <c r="Q54" i="5"/>
  <c r="Q50" i="5"/>
  <c r="Q49" i="5"/>
  <c r="Q48" i="5"/>
  <c r="Q47" i="5"/>
  <c r="Q46" i="5"/>
  <c r="Q45" i="5"/>
  <c r="M54" i="5"/>
  <c r="M50" i="5"/>
  <c r="M49" i="5"/>
  <c r="M48" i="5"/>
  <c r="M47" i="5"/>
  <c r="M46" i="5"/>
  <c r="M45" i="5"/>
  <c r="I54" i="5"/>
  <c r="I50" i="5"/>
  <c r="I49" i="5"/>
  <c r="I48" i="5"/>
  <c r="I47" i="5"/>
  <c r="I46" i="5"/>
  <c r="I45" i="5"/>
  <c r="AE54" i="5"/>
  <c r="AE50" i="5"/>
  <c r="AE49" i="5"/>
  <c r="AE48" i="5"/>
  <c r="AE47" i="5"/>
  <c r="AE46" i="5"/>
  <c r="AE45" i="5"/>
  <c r="AA54" i="5"/>
  <c r="AA50" i="5"/>
  <c r="AA49" i="5"/>
  <c r="AA48" i="5"/>
  <c r="AA47" i="5"/>
  <c r="AA46" i="5"/>
  <c r="AA45" i="5"/>
  <c r="W54" i="5"/>
  <c r="W50" i="5"/>
  <c r="W49" i="5"/>
  <c r="W48" i="5"/>
  <c r="W47" i="5"/>
  <c r="W46" i="5"/>
  <c r="W45" i="5"/>
  <c r="S54" i="5"/>
  <c r="S50" i="5"/>
  <c r="S49" i="5"/>
  <c r="S48" i="5"/>
  <c r="S47" i="5"/>
  <c r="S46" i="5"/>
  <c r="S45" i="5"/>
  <c r="O54" i="5"/>
  <c r="O50" i="5"/>
  <c r="O49" i="5"/>
  <c r="O48" i="5"/>
  <c r="O47" i="5"/>
  <c r="O46" i="5"/>
  <c r="O45" i="5"/>
  <c r="K54" i="5"/>
  <c r="K50" i="5"/>
  <c r="K49" i="5"/>
  <c r="K48" i="5"/>
  <c r="K47" i="5"/>
  <c r="K46" i="5"/>
  <c r="K45" i="5"/>
  <c r="G54" i="5"/>
  <c r="G50" i="5"/>
  <c r="G49" i="5"/>
  <c r="G48" i="5"/>
  <c r="G47" i="5"/>
  <c r="G46" i="5"/>
  <c r="G45" i="5"/>
  <c r="E54" i="5"/>
  <c r="E50" i="5"/>
  <c r="E49" i="5"/>
  <c r="E48" i="5"/>
  <c r="E47" i="5"/>
  <c r="E46" i="5"/>
  <c r="E45" i="5"/>
  <c r="AE44" i="5"/>
  <c r="AE36" i="5"/>
  <c r="AE35" i="5"/>
  <c r="AE34" i="5"/>
  <c r="AE33" i="5"/>
  <c r="AE32" i="5"/>
  <c r="AE31" i="5"/>
  <c r="AE30" i="5"/>
  <c r="AE29" i="5"/>
  <c r="AE28" i="5"/>
  <c r="AE27" i="5"/>
  <c r="AE26" i="5"/>
  <c r="AA44" i="5"/>
  <c r="AA36" i="5"/>
  <c r="AA35" i="5"/>
  <c r="AA34" i="5"/>
  <c r="AA33" i="5"/>
  <c r="AA32" i="5"/>
  <c r="AA31" i="5"/>
  <c r="AA30" i="5"/>
  <c r="AA29" i="5"/>
  <c r="AA28" i="5"/>
  <c r="AA27" i="5"/>
  <c r="AA26" i="5"/>
  <c r="W44" i="5"/>
  <c r="W36" i="5"/>
  <c r="W35" i="5"/>
  <c r="W34" i="5"/>
  <c r="W33" i="5"/>
  <c r="W32" i="5"/>
  <c r="W31" i="5"/>
  <c r="W30" i="5"/>
  <c r="W29" i="5"/>
  <c r="W28" i="5"/>
  <c r="W27" i="5"/>
  <c r="W26" i="5"/>
  <c r="S44" i="5"/>
  <c r="S36" i="5"/>
  <c r="S35" i="5"/>
  <c r="S34" i="5"/>
  <c r="S33" i="5"/>
  <c r="S32" i="5"/>
  <c r="S31" i="5"/>
  <c r="S30" i="5"/>
  <c r="S29" i="5"/>
  <c r="S28" i="5"/>
  <c r="S27" i="5"/>
  <c r="S26" i="5"/>
  <c r="O44" i="5"/>
  <c r="O36" i="5"/>
  <c r="O35" i="5"/>
  <c r="O34" i="5"/>
  <c r="O33" i="5"/>
  <c r="O32" i="5"/>
  <c r="O31" i="5"/>
  <c r="O30" i="5"/>
  <c r="O29" i="5"/>
  <c r="O28" i="5"/>
  <c r="O27" i="5"/>
  <c r="O26" i="5"/>
  <c r="K44" i="5"/>
  <c r="K36" i="5"/>
  <c r="K35" i="5"/>
  <c r="K34" i="5"/>
  <c r="K33" i="5"/>
  <c r="K32" i="5"/>
  <c r="K31" i="5"/>
  <c r="K30" i="5"/>
  <c r="K29" i="5"/>
  <c r="K28" i="5"/>
  <c r="K27" i="5"/>
  <c r="K26" i="5"/>
  <c r="AC44" i="5"/>
  <c r="AC36" i="5"/>
  <c r="AC35" i="5"/>
  <c r="AC34" i="5"/>
  <c r="AC33" i="5"/>
  <c r="AC32" i="5"/>
  <c r="AC31" i="5"/>
  <c r="AC30" i="5"/>
  <c r="AC29" i="5"/>
  <c r="AC28" i="5"/>
  <c r="AC27" i="5"/>
  <c r="AC26" i="5"/>
  <c r="Y44" i="5"/>
  <c r="Y36" i="5"/>
  <c r="Y35" i="5"/>
  <c r="Y34" i="5"/>
  <c r="Y33" i="5"/>
  <c r="Y32" i="5"/>
  <c r="Y31" i="5"/>
  <c r="Y30" i="5"/>
  <c r="Y29" i="5"/>
  <c r="Y28" i="5"/>
  <c r="Y27" i="5"/>
  <c r="Y26" i="5"/>
  <c r="U44" i="5"/>
  <c r="U36" i="5"/>
  <c r="U35" i="5"/>
  <c r="U34" i="5"/>
  <c r="U33" i="5"/>
  <c r="U32" i="5"/>
  <c r="U31" i="5"/>
  <c r="U30" i="5"/>
  <c r="U29" i="5"/>
  <c r="U28" i="5"/>
  <c r="U27" i="5"/>
  <c r="U26" i="5"/>
  <c r="Q44" i="5"/>
  <c r="Q36" i="5"/>
  <c r="Q35" i="5"/>
  <c r="Q34" i="5"/>
  <c r="Q33" i="5"/>
  <c r="Q32" i="5"/>
  <c r="Q31" i="5"/>
  <c r="Q30" i="5"/>
  <c r="Q29" i="5"/>
  <c r="Q28" i="5"/>
  <c r="Q27" i="5"/>
  <c r="Q26" i="5"/>
  <c r="M44" i="5"/>
  <c r="M36" i="5"/>
  <c r="M35" i="5"/>
  <c r="M34" i="5"/>
  <c r="M33" i="5"/>
  <c r="M32" i="5"/>
  <c r="M31" i="5"/>
  <c r="M30" i="5"/>
  <c r="M29" i="5"/>
  <c r="M28" i="5"/>
  <c r="M27" i="5"/>
  <c r="M26" i="5"/>
  <c r="I44" i="5"/>
  <c r="I36" i="5"/>
  <c r="I35" i="5"/>
  <c r="I34" i="5"/>
  <c r="I33" i="5"/>
  <c r="I32" i="5"/>
  <c r="I31" i="5"/>
  <c r="I30" i="5"/>
  <c r="I29" i="5"/>
  <c r="I28" i="5"/>
  <c r="I27" i="5"/>
  <c r="I26" i="5"/>
  <c r="G44" i="5"/>
  <c r="G36" i="5"/>
  <c r="G35" i="5"/>
  <c r="G34" i="5"/>
  <c r="G33" i="5"/>
  <c r="G32" i="5"/>
  <c r="G31" i="5"/>
  <c r="G30" i="5"/>
  <c r="G29" i="5"/>
  <c r="G28" i="5"/>
  <c r="G27" i="5"/>
  <c r="G26" i="5"/>
  <c r="E44" i="5"/>
  <c r="E36" i="5"/>
  <c r="E35" i="5"/>
  <c r="E34" i="5"/>
  <c r="E33" i="5"/>
  <c r="E32" i="5"/>
  <c r="E31" i="5"/>
  <c r="E30" i="5"/>
  <c r="E29" i="5"/>
  <c r="E28" i="5"/>
  <c r="E27" i="5"/>
  <c r="E26" i="5"/>
  <c r="E25" i="5"/>
  <c r="E24" i="5"/>
  <c r="E23" i="5"/>
  <c r="E22" i="5"/>
  <c r="E21" i="5"/>
  <c r="E20" i="5"/>
  <c r="AC19" i="5"/>
  <c r="Y19" i="5"/>
  <c r="U19" i="5"/>
  <c r="Q19" i="5"/>
  <c r="M19" i="5"/>
  <c r="AE19" i="5"/>
  <c r="AA19" i="5"/>
  <c r="W19" i="5"/>
  <c r="S19" i="5"/>
  <c r="O19" i="5"/>
  <c r="K19" i="5"/>
  <c r="I19" i="5"/>
  <c r="G19" i="5"/>
  <c r="E19" i="5"/>
  <c r="AC9" i="5"/>
  <c r="Y9" i="5"/>
  <c r="U9" i="5"/>
  <c r="Q9" i="5"/>
  <c r="M9" i="5"/>
  <c r="AE9" i="5"/>
  <c r="AA9" i="5"/>
  <c r="W9" i="5"/>
  <c r="S9" i="5"/>
  <c r="O9" i="5"/>
  <c r="K9" i="5"/>
  <c r="I9" i="5"/>
  <c r="G9" i="5"/>
  <c r="E9" i="5"/>
  <c r="AE10" i="5"/>
  <c r="AC10" i="5"/>
  <c r="AA10" i="5"/>
  <c r="Y10" i="5"/>
  <c r="W10" i="5"/>
  <c r="U10" i="5"/>
  <c r="S10" i="5"/>
  <c r="Q10" i="5"/>
  <c r="O10" i="5"/>
  <c r="M10" i="5"/>
  <c r="K10" i="5"/>
  <c r="I10" i="5"/>
  <c r="G10" i="5"/>
  <c r="E10" i="5"/>
  <c r="AE43" i="5"/>
  <c r="AC43" i="5"/>
  <c r="AE42" i="5"/>
  <c r="AC42" i="5"/>
  <c r="AE41" i="5"/>
  <c r="AC41" i="5"/>
  <c r="AE40" i="5"/>
  <c r="AC40" i="5"/>
  <c r="AE39" i="5"/>
  <c r="AC39" i="5"/>
  <c r="AE38" i="5"/>
  <c r="AC38" i="5"/>
  <c r="AA43" i="5"/>
  <c r="Y43" i="5"/>
  <c r="AA42" i="5"/>
  <c r="Y42" i="5"/>
  <c r="AA41" i="5"/>
  <c r="Y41" i="5"/>
  <c r="AA40" i="5"/>
  <c r="Y40" i="5"/>
  <c r="AA39" i="5"/>
  <c r="Y39" i="5"/>
  <c r="AA38" i="5"/>
  <c r="Y38" i="5"/>
  <c r="W43" i="5"/>
  <c r="U43" i="5"/>
  <c r="W42" i="5"/>
  <c r="U42" i="5"/>
  <c r="W41" i="5"/>
  <c r="U41" i="5"/>
  <c r="W40" i="5"/>
  <c r="U40" i="5"/>
  <c r="W39" i="5"/>
  <c r="U39" i="5"/>
  <c r="W38" i="5"/>
  <c r="U38" i="5"/>
  <c r="S43" i="5"/>
  <c r="Q43" i="5"/>
  <c r="S42" i="5"/>
  <c r="Q42" i="5"/>
  <c r="S41" i="5"/>
  <c r="Q41" i="5"/>
  <c r="S40" i="5"/>
  <c r="Q40" i="5"/>
  <c r="S39" i="5"/>
  <c r="Q39" i="5"/>
  <c r="S38" i="5"/>
  <c r="Q38" i="5"/>
  <c r="O43" i="5"/>
  <c r="M43" i="5"/>
  <c r="O42" i="5"/>
  <c r="M42" i="5"/>
  <c r="O41" i="5"/>
  <c r="M41" i="5"/>
  <c r="O40" i="5"/>
  <c r="M40" i="5"/>
  <c r="O39" i="5"/>
  <c r="M39" i="5"/>
  <c r="O38" i="5"/>
  <c r="M38" i="5"/>
  <c r="I38" i="5"/>
  <c r="K43" i="5"/>
  <c r="I43" i="5"/>
  <c r="K42" i="5"/>
  <c r="I42" i="5"/>
  <c r="K41" i="5"/>
  <c r="I41" i="5"/>
  <c r="K40" i="5"/>
  <c r="I40" i="5"/>
  <c r="K39" i="5"/>
  <c r="I39" i="5"/>
  <c r="K38" i="5"/>
  <c r="G43" i="5"/>
  <c r="G42" i="5"/>
  <c r="G41" i="5"/>
  <c r="G40" i="5"/>
  <c r="G39" i="5"/>
  <c r="E43" i="5"/>
  <c r="E42" i="5"/>
  <c r="E41" i="5"/>
  <c r="E40" i="5"/>
  <c r="E39" i="5"/>
  <c r="G38" i="5"/>
  <c r="E38" i="5"/>
  <c r="AF3" i="5"/>
  <c r="AD3" i="5"/>
  <c r="AB3" i="5"/>
  <c r="Z3" i="5"/>
  <c r="X3" i="5"/>
  <c r="V3" i="5"/>
  <c r="T3" i="5"/>
  <c r="R3" i="5"/>
  <c r="P3" i="5"/>
  <c r="L3" i="5"/>
  <c r="J3" i="5"/>
  <c r="H3" i="5"/>
  <c r="F3" i="5"/>
  <c r="L9" i="17"/>
  <c r="BA47" i="29"/>
  <c r="BB47" i="29" s="1"/>
  <c r="BA46" i="29"/>
  <c r="BB46" i="29" s="1"/>
  <c r="BA45" i="29"/>
  <c r="BB45" i="29" s="1"/>
  <c r="CP5" i="29"/>
  <c r="CP14" i="29" s="1"/>
  <c r="CP24" i="29" s="1"/>
  <c r="CP34" i="29" s="1"/>
  <c r="CP44" i="29" s="1"/>
  <c r="CP54" i="29" s="1"/>
  <c r="CP64" i="29" s="1"/>
  <c r="CP74" i="29" s="1"/>
  <c r="CP84" i="29" s="1"/>
  <c r="CP94" i="29" s="1"/>
  <c r="CP104" i="29" s="1"/>
  <c r="CO5" i="29"/>
  <c r="CO14" i="29" s="1"/>
  <c r="CK5" i="29"/>
  <c r="CK14" i="29" s="1"/>
  <c r="CK24" i="29" s="1"/>
  <c r="CK34" i="29" s="1"/>
  <c r="CK44" i="29" s="1"/>
  <c r="CK54" i="29" s="1"/>
  <c r="CK64" i="29" s="1"/>
  <c r="CK74" i="29" s="1"/>
  <c r="CK84" i="29" s="1"/>
  <c r="CK94" i="29" s="1"/>
  <c r="CK104" i="29" s="1"/>
  <c r="CJ5" i="29"/>
  <c r="CJ14" i="29" s="1"/>
  <c r="CF5" i="29"/>
  <c r="CF14" i="29" s="1"/>
  <c r="CF24" i="29" s="1"/>
  <c r="CF34" i="29" s="1"/>
  <c r="CF44" i="29" s="1"/>
  <c r="CF54" i="29" s="1"/>
  <c r="CF64" i="29" s="1"/>
  <c r="CF74" i="29" s="1"/>
  <c r="CF84" i="29" s="1"/>
  <c r="CF94" i="29" s="1"/>
  <c r="CF104" i="29" s="1"/>
  <c r="CE5" i="29"/>
  <c r="CE14" i="29" s="1"/>
  <c r="CA5" i="29"/>
  <c r="CA14" i="29" s="1"/>
  <c r="CA24" i="29" s="1"/>
  <c r="CA34" i="29" s="1"/>
  <c r="CA44" i="29" s="1"/>
  <c r="CA54" i="29" s="1"/>
  <c r="CA64" i="29" s="1"/>
  <c r="CA74" i="29" s="1"/>
  <c r="CA84" i="29" s="1"/>
  <c r="CA94" i="29" s="1"/>
  <c r="CA104" i="29" s="1"/>
  <c r="BZ5" i="29"/>
  <c r="BZ14" i="29" s="1"/>
  <c r="BV5" i="29"/>
  <c r="BV14" i="29" s="1"/>
  <c r="BV24" i="29" s="1"/>
  <c r="BV34" i="29" s="1"/>
  <c r="BV44" i="29" s="1"/>
  <c r="BV54" i="29" s="1"/>
  <c r="BV64" i="29" s="1"/>
  <c r="BV74" i="29" s="1"/>
  <c r="BV84" i="29" s="1"/>
  <c r="BV94" i="29" s="1"/>
  <c r="BV104" i="29" s="1"/>
  <c r="BU5" i="29"/>
  <c r="BU14" i="29" s="1"/>
  <c r="BQ5" i="29"/>
  <c r="BQ14" i="29" s="1"/>
  <c r="BQ24" i="29" s="1"/>
  <c r="BQ34" i="29" s="1"/>
  <c r="BQ44" i="29" s="1"/>
  <c r="BQ54" i="29" s="1"/>
  <c r="BQ64" i="29" s="1"/>
  <c r="BQ74" i="29" s="1"/>
  <c r="BQ84" i="29" s="1"/>
  <c r="BQ94" i="29" s="1"/>
  <c r="BQ104" i="29" s="1"/>
  <c r="BP5" i="29"/>
  <c r="BP14" i="29" s="1"/>
  <c r="BN13" i="29"/>
  <c r="BL5" i="29"/>
  <c r="BK5" i="29"/>
  <c r="BK14" i="29" s="1"/>
  <c r="BK24" i="29" s="1"/>
  <c r="BK34" i="29" s="1"/>
  <c r="BK44" i="29" s="1"/>
  <c r="BK54" i="29" s="1"/>
  <c r="BK64" i="29" s="1"/>
  <c r="BK74" i="29" s="1"/>
  <c r="BK84" i="29" s="1"/>
  <c r="BK94" i="29" s="1"/>
  <c r="BG101" i="29"/>
  <c r="BI103" i="29" s="1"/>
  <c r="BG91" i="29"/>
  <c r="BI93" i="29" s="1"/>
  <c r="BG81" i="29"/>
  <c r="BI83" i="29" s="1"/>
  <c r="BG71" i="29"/>
  <c r="BI73" i="29" s="1"/>
  <c r="BG61" i="29"/>
  <c r="BI63" i="29" s="1"/>
  <c r="BG51" i="29"/>
  <c r="BI53" i="29" s="1"/>
  <c r="BG41" i="29"/>
  <c r="BI43" i="29" s="1"/>
  <c r="BG31" i="29"/>
  <c r="BI33" i="29" s="1"/>
  <c r="BH23" i="29"/>
  <c r="BI13" i="29"/>
  <c r="BF5" i="29"/>
  <c r="BF14" i="29" s="1"/>
  <c r="AQ36" i="29"/>
  <c r="BA36" i="29" s="1"/>
  <c r="AN36" i="29"/>
  <c r="AZ36" i="29" s="1"/>
  <c r="AK36" i="29"/>
  <c r="AY36" i="29" s="1"/>
  <c r="AH36" i="29"/>
  <c r="AX36" i="29" s="1"/>
  <c r="AE36" i="29"/>
  <c r="AW36" i="29" s="1"/>
  <c r="AQ35" i="29"/>
  <c r="BA35" i="29" s="1"/>
  <c r="AN35" i="29"/>
  <c r="AZ35" i="29" s="1"/>
  <c r="AK35" i="29"/>
  <c r="AY35" i="29" s="1"/>
  <c r="AH35" i="29"/>
  <c r="AX35" i="29" s="1"/>
  <c r="AE35" i="29"/>
  <c r="AW35" i="29" s="1"/>
  <c r="AQ34" i="29"/>
  <c r="BA34" i="29" s="1"/>
  <c r="AN34" i="29"/>
  <c r="AZ34" i="29"/>
  <c r="AK34" i="29"/>
  <c r="AY34" i="29" s="1"/>
  <c r="AH34" i="29"/>
  <c r="AX34" i="29" s="1"/>
  <c r="AE34" i="29"/>
  <c r="AW34" i="29" s="1"/>
  <c r="AQ33" i="29"/>
  <c r="BA33" i="29" s="1"/>
  <c r="AN33" i="29"/>
  <c r="AZ33" i="29" s="1"/>
  <c r="AK33" i="29"/>
  <c r="AY33" i="29" s="1"/>
  <c r="AH33" i="29"/>
  <c r="AX33" i="29" s="1"/>
  <c r="AE33" i="29"/>
  <c r="AW33" i="29" s="1"/>
  <c r="AQ30" i="29"/>
  <c r="BA30" i="29" s="1"/>
  <c r="AN30" i="29"/>
  <c r="AZ30" i="29" s="1"/>
  <c r="AK30" i="29"/>
  <c r="AY30" i="29" s="1"/>
  <c r="AH30" i="29"/>
  <c r="AX30" i="29" s="1"/>
  <c r="AE30" i="29"/>
  <c r="AW30" i="29" s="1"/>
  <c r="AQ29" i="29"/>
  <c r="BA29" i="29" s="1"/>
  <c r="AN29" i="29"/>
  <c r="AZ29" i="29" s="1"/>
  <c r="AK29" i="29"/>
  <c r="AY29" i="29" s="1"/>
  <c r="AH29" i="29"/>
  <c r="AX29" i="29" s="1"/>
  <c r="AE29" i="29"/>
  <c r="AW29" i="29" s="1"/>
  <c r="AQ28" i="29"/>
  <c r="BA28" i="29" s="1"/>
  <c r="AN28" i="29"/>
  <c r="AZ28" i="29"/>
  <c r="AK28" i="29"/>
  <c r="AY28" i="29" s="1"/>
  <c r="AH28" i="29"/>
  <c r="AX28" i="29" s="1"/>
  <c r="AE28" i="29"/>
  <c r="AW28" i="29" s="1"/>
  <c r="AQ27" i="29"/>
  <c r="BA27" i="29" s="1"/>
  <c r="AN27" i="29"/>
  <c r="AZ27" i="29" s="1"/>
  <c r="AK27" i="29"/>
  <c r="AY27" i="29" s="1"/>
  <c r="AH27" i="29"/>
  <c r="AX27" i="29" s="1"/>
  <c r="AE27" i="29"/>
  <c r="AW27" i="29" s="1"/>
  <c r="AQ24" i="29"/>
  <c r="BA24" i="29" s="1"/>
  <c r="AN24" i="29"/>
  <c r="AZ24" i="29" s="1"/>
  <c r="AK24" i="29"/>
  <c r="AY24" i="29" s="1"/>
  <c r="AH24" i="29"/>
  <c r="AX24" i="29" s="1"/>
  <c r="AE24" i="29"/>
  <c r="AW24" i="29" s="1"/>
  <c r="AQ23" i="29"/>
  <c r="BA23" i="29" s="1"/>
  <c r="AN23" i="29"/>
  <c r="AZ23" i="29" s="1"/>
  <c r="AK23" i="29"/>
  <c r="AY23" i="29" s="1"/>
  <c r="AH23" i="29"/>
  <c r="AX23" i="29" s="1"/>
  <c r="AE23" i="29"/>
  <c r="AW23" i="29" s="1"/>
  <c r="AQ22" i="29"/>
  <c r="BA22" i="29" s="1"/>
  <c r="AN22" i="29"/>
  <c r="AZ22" i="29" s="1"/>
  <c r="AK22" i="29"/>
  <c r="AY22" i="29" s="1"/>
  <c r="AH22" i="29"/>
  <c r="AX22" i="29" s="1"/>
  <c r="AE22" i="29"/>
  <c r="AW22" i="29" s="1"/>
  <c r="AQ21" i="29"/>
  <c r="BA21" i="29" s="1"/>
  <c r="AN21" i="29"/>
  <c r="AZ21" i="29" s="1"/>
  <c r="AK21" i="29"/>
  <c r="AY21" i="29" s="1"/>
  <c r="AH21" i="29"/>
  <c r="AX21" i="29" s="1"/>
  <c r="AE21" i="29"/>
  <c r="AW21" i="29" s="1"/>
  <c r="AQ18" i="29"/>
  <c r="BA18" i="29" s="1"/>
  <c r="AN18" i="29"/>
  <c r="AZ18" i="29" s="1"/>
  <c r="AK18" i="29"/>
  <c r="AY18" i="29" s="1"/>
  <c r="AH18" i="29"/>
  <c r="AX18" i="29" s="1"/>
  <c r="AE18" i="29"/>
  <c r="AW18" i="29" s="1"/>
  <c r="AQ17" i="29"/>
  <c r="BA17" i="29" s="1"/>
  <c r="AN17" i="29"/>
  <c r="AZ17" i="29" s="1"/>
  <c r="AK17" i="29"/>
  <c r="AY17" i="29" s="1"/>
  <c r="AH17" i="29"/>
  <c r="AX17" i="29" s="1"/>
  <c r="AE17" i="29"/>
  <c r="AW17" i="29" s="1"/>
  <c r="AQ16" i="29"/>
  <c r="BA16" i="29" s="1"/>
  <c r="AN16" i="29"/>
  <c r="AZ16" i="29" s="1"/>
  <c r="AK16" i="29"/>
  <c r="AY16" i="29" s="1"/>
  <c r="AH16" i="29"/>
  <c r="AX16" i="29" s="1"/>
  <c r="AE16" i="29"/>
  <c r="AW16" i="29" s="1"/>
  <c r="AQ15" i="29"/>
  <c r="BA15" i="29" s="1"/>
  <c r="AN15" i="29"/>
  <c r="AZ15" i="29" s="1"/>
  <c r="AK15" i="29"/>
  <c r="AY15" i="29" s="1"/>
  <c r="AH15" i="29"/>
  <c r="AX15" i="29" s="1"/>
  <c r="AE15" i="29"/>
  <c r="AW15" i="29" s="1"/>
  <c r="AQ12" i="29"/>
  <c r="BA12" i="29" s="1"/>
  <c r="AN12" i="29"/>
  <c r="AZ12" i="29" s="1"/>
  <c r="AK12" i="29"/>
  <c r="AY12" i="29" s="1"/>
  <c r="AH12" i="29"/>
  <c r="AX12" i="29" s="1"/>
  <c r="AE12" i="29"/>
  <c r="AW12" i="29"/>
  <c r="AQ11" i="29"/>
  <c r="BA11" i="29" s="1"/>
  <c r="AN11" i="29"/>
  <c r="AZ11" i="29" s="1"/>
  <c r="AK11" i="29"/>
  <c r="AY11" i="29" s="1"/>
  <c r="AH11" i="29"/>
  <c r="AX11" i="29" s="1"/>
  <c r="AE11" i="29"/>
  <c r="AW11" i="29" s="1"/>
  <c r="AQ10" i="29"/>
  <c r="BA10" i="29" s="1"/>
  <c r="AN10" i="29"/>
  <c r="AZ10" i="29" s="1"/>
  <c r="AK10" i="29"/>
  <c r="AY10" i="29" s="1"/>
  <c r="AH10" i="29"/>
  <c r="AX10" i="29" s="1"/>
  <c r="AE10" i="29"/>
  <c r="AW10" i="29" s="1"/>
  <c r="AQ9" i="29"/>
  <c r="BA9" i="29" s="1"/>
  <c r="AN9" i="29"/>
  <c r="AZ9" i="29" s="1"/>
  <c r="AK9" i="29"/>
  <c r="AY9" i="29" s="1"/>
  <c r="AH9" i="29"/>
  <c r="AX9" i="29" s="1"/>
  <c r="AE9" i="29"/>
  <c r="AW9" i="29" s="1"/>
  <c r="AQ6" i="29"/>
  <c r="BA6" i="29" s="1"/>
  <c r="AN6" i="29"/>
  <c r="AZ6" i="29" s="1"/>
  <c r="AK6" i="29"/>
  <c r="AY6" i="29" s="1"/>
  <c r="AH6" i="29"/>
  <c r="AX6" i="29" s="1"/>
  <c r="AE6" i="29"/>
  <c r="AW6" i="29" s="1"/>
  <c r="AQ5" i="29"/>
  <c r="BA5" i="29" s="1"/>
  <c r="AN5" i="29"/>
  <c r="AZ5" i="29" s="1"/>
  <c r="AK5" i="29"/>
  <c r="AY5" i="29" s="1"/>
  <c r="AH5" i="29"/>
  <c r="AX5" i="29" s="1"/>
  <c r="AE5" i="29"/>
  <c r="AW5" i="29" s="1"/>
  <c r="AQ4" i="29"/>
  <c r="BA4" i="29" s="1"/>
  <c r="AN4" i="29"/>
  <c r="AZ4" i="29" s="1"/>
  <c r="AK4" i="29"/>
  <c r="AY4" i="29" s="1"/>
  <c r="AH4" i="29"/>
  <c r="AX4" i="29" s="1"/>
  <c r="AE4" i="29"/>
  <c r="AW4" i="29" s="1"/>
  <c r="AQ3" i="29"/>
  <c r="BA3" i="29" s="1"/>
  <c r="AN3" i="29"/>
  <c r="AZ3" i="29" s="1"/>
  <c r="AK3" i="29"/>
  <c r="AY3" i="29" s="1"/>
  <c r="AH3" i="29"/>
  <c r="AX3" i="29" s="1"/>
  <c r="AE3" i="29"/>
  <c r="AW3" i="29" s="1"/>
  <c r="G850" i="28"/>
  <c r="G849" i="28"/>
  <c r="G848" i="28"/>
  <c r="G847" i="28"/>
  <c r="G846" i="28"/>
  <c r="G845" i="28"/>
  <c r="G844" i="28"/>
  <c r="G843" i="28"/>
  <c r="G842" i="28"/>
  <c r="G841" i="28"/>
  <c r="G840" i="28"/>
  <c r="U839" i="28"/>
  <c r="AF833" i="28"/>
  <c r="AF832" i="28"/>
  <c r="AF831" i="28"/>
  <c r="AF830" i="28"/>
  <c r="AF829" i="28"/>
  <c r="AF828" i="28"/>
  <c r="AF827" i="28"/>
  <c r="AF826" i="28"/>
  <c r="AF825" i="28"/>
  <c r="AF824" i="28"/>
  <c r="AF823" i="28"/>
  <c r="AT822" i="28"/>
  <c r="G752" i="28"/>
  <c r="G751" i="28"/>
  <c r="G750" i="28"/>
  <c r="G749" i="28"/>
  <c r="G748" i="28"/>
  <c r="G747" i="28"/>
  <c r="G746" i="28"/>
  <c r="G745" i="28"/>
  <c r="G744" i="28"/>
  <c r="G743" i="28"/>
  <c r="G742" i="28"/>
  <c r="U741" i="28"/>
  <c r="AF735" i="28"/>
  <c r="AF734" i="28"/>
  <c r="AF733" i="28"/>
  <c r="AF732" i="28"/>
  <c r="AF731" i="28"/>
  <c r="AF730" i="28"/>
  <c r="AF729" i="28"/>
  <c r="AF728" i="28"/>
  <c r="AF727" i="28"/>
  <c r="AF726" i="28"/>
  <c r="AF725" i="28"/>
  <c r="AT724" i="28"/>
  <c r="G654" i="28"/>
  <c r="G653" i="28"/>
  <c r="G652" i="28"/>
  <c r="G651" i="28"/>
  <c r="G650" i="28"/>
  <c r="G649" i="28"/>
  <c r="G648" i="28"/>
  <c r="G647" i="28"/>
  <c r="G646" i="28"/>
  <c r="G645" i="28"/>
  <c r="G644" i="28"/>
  <c r="U643" i="28"/>
  <c r="AF637" i="28"/>
  <c r="AF636" i="28"/>
  <c r="AF635" i="28"/>
  <c r="AF634" i="28"/>
  <c r="AF633" i="28"/>
  <c r="AF632" i="28"/>
  <c r="AF631" i="28"/>
  <c r="AF630" i="28"/>
  <c r="AF629" i="28"/>
  <c r="AF628" i="28"/>
  <c r="AF627" i="28"/>
  <c r="AT626" i="28"/>
  <c r="G556" i="28"/>
  <c r="G555" i="28"/>
  <c r="G554" i="28"/>
  <c r="G553" i="28"/>
  <c r="G552" i="28"/>
  <c r="G551" i="28"/>
  <c r="G550" i="28"/>
  <c r="G549" i="28"/>
  <c r="G548" i="28"/>
  <c r="G547" i="28"/>
  <c r="G546" i="28"/>
  <c r="U545" i="28"/>
  <c r="AF539" i="28"/>
  <c r="AF538" i="28"/>
  <c r="AF537" i="28"/>
  <c r="AF536" i="28"/>
  <c r="AF535" i="28"/>
  <c r="AF534" i="28"/>
  <c r="AF533" i="28"/>
  <c r="AF532" i="28"/>
  <c r="AF531" i="28"/>
  <c r="AF530" i="28"/>
  <c r="AF529" i="28"/>
  <c r="AT528" i="28"/>
  <c r="G458" i="28"/>
  <c r="G457" i="28"/>
  <c r="G456" i="28"/>
  <c r="G455" i="28"/>
  <c r="G454" i="28"/>
  <c r="G453" i="28"/>
  <c r="G452" i="28"/>
  <c r="G451" i="28"/>
  <c r="G450" i="28"/>
  <c r="G449" i="28"/>
  <c r="G448" i="28"/>
  <c r="U447" i="28"/>
  <c r="AF441" i="28"/>
  <c r="AF440" i="28"/>
  <c r="AF439" i="28"/>
  <c r="AF438" i="28"/>
  <c r="AF437" i="28"/>
  <c r="AF436" i="28"/>
  <c r="AF435" i="28"/>
  <c r="AF434" i="28"/>
  <c r="AF433" i="28"/>
  <c r="AF432" i="28"/>
  <c r="AF431" i="28"/>
  <c r="AT430" i="28"/>
  <c r="G360" i="28"/>
  <c r="G359" i="28"/>
  <c r="G358" i="28"/>
  <c r="G357" i="28"/>
  <c r="G356" i="28"/>
  <c r="G355" i="28"/>
  <c r="G354" i="28"/>
  <c r="G353" i="28"/>
  <c r="G352" i="28"/>
  <c r="G351" i="28"/>
  <c r="G350" i="28"/>
  <c r="U349" i="28"/>
  <c r="AF343" i="28"/>
  <c r="AF342" i="28"/>
  <c r="AF341" i="28"/>
  <c r="AF340" i="28"/>
  <c r="AF339" i="28"/>
  <c r="AF338" i="28"/>
  <c r="AF337" i="28"/>
  <c r="AF336" i="28"/>
  <c r="AF335" i="28"/>
  <c r="AF334" i="28"/>
  <c r="AF333" i="28"/>
  <c r="AT332" i="28"/>
  <c r="G262" i="28"/>
  <c r="G261" i="28"/>
  <c r="G260" i="28"/>
  <c r="G259" i="28"/>
  <c r="G258" i="28"/>
  <c r="G257" i="28"/>
  <c r="G256" i="28"/>
  <c r="G255" i="28"/>
  <c r="G254" i="28"/>
  <c r="G253" i="28"/>
  <c r="G252" i="28"/>
  <c r="U251" i="28"/>
  <c r="AF245" i="28"/>
  <c r="AF244" i="28"/>
  <c r="AF243" i="28"/>
  <c r="AF242" i="28"/>
  <c r="AF241" i="28"/>
  <c r="AF240" i="28"/>
  <c r="AF239" i="28"/>
  <c r="AF238" i="28"/>
  <c r="AF237" i="28"/>
  <c r="AF236" i="28"/>
  <c r="AF235" i="28"/>
  <c r="AT234" i="28"/>
  <c r="G164" i="28"/>
  <c r="G163" i="28"/>
  <c r="G162" i="28"/>
  <c r="G161" i="28"/>
  <c r="G160" i="28"/>
  <c r="G159" i="28"/>
  <c r="G158" i="28"/>
  <c r="G157" i="28"/>
  <c r="G156" i="28"/>
  <c r="G155" i="28"/>
  <c r="G154" i="28"/>
  <c r="U153" i="28"/>
  <c r="AF147" i="28"/>
  <c r="AF146" i="28"/>
  <c r="AF145" i="28"/>
  <c r="AF144" i="28"/>
  <c r="AF143" i="28"/>
  <c r="AF142" i="28"/>
  <c r="AF141" i="28"/>
  <c r="AF140" i="28"/>
  <c r="AF139" i="28"/>
  <c r="AF138" i="28"/>
  <c r="AF137" i="28"/>
  <c r="AT136" i="28"/>
  <c r="G66" i="28"/>
  <c r="G65" i="28"/>
  <c r="G64" i="28"/>
  <c r="G63" i="28"/>
  <c r="G62" i="28"/>
  <c r="G61" i="28"/>
  <c r="G60" i="28"/>
  <c r="G59" i="28"/>
  <c r="G58" i="28"/>
  <c r="G57" i="28"/>
  <c r="G56" i="28"/>
  <c r="U55" i="28"/>
  <c r="AF49" i="28"/>
  <c r="AF48" i="28"/>
  <c r="AF47" i="28"/>
  <c r="AF46" i="28"/>
  <c r="AF45" i="28"/>
  <c r="AF44" i="28"/>
  <c r="AF43" i="28"/>
  <c r="AF42" i="28"/>
  <c r="AF41" i="28"/>
  <c r="AF40" i="28"/>
  <c r="AF39" i="28"/>
  <c r="G850" i="25"/>
  <c r="G849" i="25"/>
  <c r="G848" i="25"/>
  <c r="G847" i="25"/>
  <c r="G846" i="25"/>
  <c r="G845" i="25"/>
  <c r="G844" i="25"/>
  <c r="G843" i="25"/>
  <c r="G842" i="25"/>
  <c r="G841" i="25"/>
  <c r="G840" i="25"/>
  <c r="AF833" i="25"/>
  <c r="AF832" i="25"/>
  <c r="AF831" i="25"/>
  <c r="AF830" i="25"/>
  <c r="AF829" i="25"/>
  <c r="AF828" i="25"/>
  <c r="AF827" i="25"/>
  <c r="AF826" i="25"/>
  <c r="AF825" i="25"/>
  <c r="AF824" i="25"/>
  <c r="AF823" i="25"/>
  <c r="G752" i="25"/>
  <c r="G751" i="25"/>
  <c r="G750" i="25"/>
  <c r="G749" i="25"/>
  <c r="G748" i="25"/>
  <c r="G747" i="25"/>
  <c r="G746" i="25"/>
  <c r="G745" i="25"/>
  <c r="G744" i="25"/>
  <c r="G743" i="25"/>
  <c r="G742" i="25"/>
  <c r="AF735" i="25"/>
  <c r="AF734" i="25"/>
  <c r="AF733" i="25"/>
  <c r="AF732" i="25"/>
  <c r="AF731" i="25"/>
  <c r="AF730" i="25"/>
  <c r="AF729" i="25"/>
  <c r="AF728" i="25"/>
  <c r="AF727" i="25"/>
  <c r="AF726" i="25"/>
  <c r="AF725" i="25"/>
  <c r="G654" i="25"/>
  <c r="G653" i="25"/>
  <c r="G652" i="25"/>
  <c r="G651" i="25"/>
  <c r="G650" i="25"/>
  <c r="G649" i="25"/>
  <c r="G648" i="25"/>
  <c r="G647" i="25"/>
  <c r="G646" i="25"/>
  <c r="G645" i="25"/>
  <c r="G644" i="25"/>
  <c r="AF637" i="25"/>
  <c r="AF636" i="25"/>
  <c r="AF635" i="25"/>
  <c r="AF634" i="25"/>
  <c r="AF633" i="25"/>
  <c r="AF632" i="25"/>
  <c r="AF631" i="25"/>
  <c r="AF630" i="25"/>
  <c r="AF629" i="25"/>
  <c r="AF628" i="25"/>
  <c r="AF627" i="25"/>
  <c r="G556" i="25"/>
  <c r="G555" i="25"/>
  <c r="G554" i="25"/>
  <c r="G553" i="25"/>
  <c r="G552" i="25"/>
  <c r="G551" i="25"/>
  <c r="G550" i="25"/>
  <c r="G549" i="25"/>
  <c r="G548" i="25"/>
  <c r="G547" i="25"/>
  <c r="G546" i="25"/>
  <c r="AF539" i="25"/>
  <c r="AF538" i="25"/>
  <c r="AF537" i="25"/>
  <c r="AF536" i="25"/>
  <c r="AF535" i="25"/>
  <c r="AF534" i="25"/>
  <c r="AF533" i="25"/>
  <c r="AF532" i="25"/>
  <c r="AF531" i="25"/>
  <c r="AF530" i="25"/>
  <c r="AF529" i="25"/>
  <c r="G458" i="25"/>
  <c r="G457" i="25"/>
  <c r="G456" i="25"/>
  <c r="G455" i="25"/>
  <c r="G454" i="25"/>
  <c r="G453" i="25"/>
  <c r="G452" i="25"/>
  <c r="G451" i="25"/>
  <c r="G450" i="25"/>
  <c r="G449" i="25"/>
  <c r="G448" i="25"/>
  <c r="AF441" i="25"/>
  <c r="AF440" i="25"/>
  <c r="AF439" i="25"/>
  <c r="AF438" i="25"/>
  <c r="AF437" i="25"/>
  <c r="AF436" i="25"/>
  <c r="AF435" i="25"/>
  <c r="AF434" i="25"/>
  <c r="AF433" i="25"/>
  <c r="AF432" i="25"/>
  <c r="AF431" i="25"/>
  <c r="G360" i="25"/>
  <c r="G359" i="25"/>
  <c r="G358" i="25"/>
  <c r="G357" i="25"/>
  <c r="G356" i="25"/>
  <c r="G355" i="25"/>
  <c r="G354" i="25"/>
  <c r="G353" i="25"/>
  <c r="G352" i="25"/>
  <c r="G351" i="25"/>
  <c r="G350" i="25"/>
  <c r="AF343" i="25"/>
  <c r="AF342" i="25"/>
  <c r="AF341" i="25"/>
  <c r="AF340" i="25"/>
  <c r="AF339" i="25"/>
  <c r="AF338" i="25"/>
  <c r="AF337" i="25"/>
  <c r="AF336" i="25"/>
  <c r="AF335" i="25"/>
  <c r="AF334" i="25"/>
  <c r="AF333" i="25"/>
  <c r="G262" i="25"/>
  <c r="G261" i="25"/>
  <c r="G260" i="25"/>
  <c r="G259" i="25"/>
  <c r="G258" i="25"/>
  <c r="G257" i="25"/>
  <c r="G256" i="25"/>
  <c r="G255" i="25"/>
  <c r="G254" i="25"/>
  <c r="G253" i="25"/>
  <c r="G252" i="25"/>
  <c r="AF245" i="25"/>
  <c r="AF244" i="25"/>
  <c r="AF243" i="25"/>
  <c r="AF242" i="25"/>
  <c r="AF241" i="25"/>
  <c r="AF240" i="25"/>
  <c r="AF239" i="25"/>
  <c r="AF238" i="25"/>
  <c r="AF237" i="25"/>
  <c r="AF236" i="25"/>
  <c r="AF235" i="25"/>
  <c r="G164" i="25"/>
  <c r="G163" i="25"/>
  <c r="G162" i="25"/>
  <c r="G161" i="25"/>
  <c r="G160" i="25"/>
  <c r="G159" i="25"/>
  <c r="G158" i="25"/>
  <c r="G157" i="25"/>
  <c r="G156" i="25"/>
  <c r="G155" i="25"/>
  <c r="G154" i="25"/>
  <c r="AF147" i="25"/>
  <c r="AF146" i="25"/>
  <c r="AF145" i="25"/>
  <c r="AF144" i="25"/>
  <c r="AF143" i="25"/>
  <c r="AF142" i="25"/>
  <c r="AF141" i="25"/>
  <c r="AF140" i="25"/>
  <c r="AF139" i="25"/>
  <c r="AF138" i="25"/>
  <c r="AF137" i="25"/>
  <c r="G66" i="25"/>
  <c r="G65" i="25"/>
  <c r="G64" i="25"/>
  <c r="G63" i="25"/>
  <c r="G62" i="25"/>
  <c r="G61" i="25"/>
  <c r="G60" i="25"/>
  <c r="G59" i="25"/>
  <c r="G58" i="25"/>
  <c r="G57" i="25"/>
  <c r="G56" i="25"/>
  <c r="AF40" i="25"/>
  <c r="AF41" i="25"/>
  <c r="AF42" i="25"/>
  <c r="AF43" i="25"/>
  <c r="AF44" i="25"/>
  <c r="AF45" i="25"/>
  <c r="AF46" i="25"/>
  <c r="AF47" i="25"/>
  <c r="AF48" i="25"/>
  <c r="AF49" i="25"/>
  <c r="AF39" i="25"/>
  <c r="U839" i="25"/>
  <c r="AT822" i="25"/>
  <c r="U741" i="25"/>
  <c r="AT724" i="25"/>
  <c r="U643" i="25"/>
  <c r="AT626" i="25"/>
  <c r="U545" i="25"/>
  <c r="AT528" i="25"/>
  <c r="U447" i="25"/>
  <c r="AT430" i="25"/>
  <c r="U349" i="25"/>
  <c r="AT332" i="25"/>
  <c r="U251" i="25"/>
  <c r="AT234" i="25"/>
  <c r="U153" i="25"/>
  <c r="AT136" i="25"/>
  <c r="U55" i="25"/>
  <c r="X20" i="20"/>
  <c r="AI93" i="20"/>
  <c r="AI92" i="20"/>
  <c r="AI91" i="20"/>
  <c r="AI90" i="20"/>
  <c r="AI89" i="20"/>
  <c r="AI88" i="20"/>
  <c r="AT80" i="20"/>
  <c r="CX63" i="20"/>
  <c r="CX62" i="20"/>
  <c r="CX61" i="20"/>
  <c r="AN49" i="20"/>
  <c r="AS49" i="20" s="1"/>
  <c r="AE46" i="20"/>
  <c r="Z46" i="20"/>
  <c r="AE45" i="20"/>
  <c r="Z45" i="20"/>
  <c r="AD44" i="20"/>
  <c r="AE43" i="20"/>
  <c r="AE37" i="20"/>
  <c r="AE35" i="20"/>
  <c r="AE33" i="20"/>
  <c r="AE32" i="20"/>
  <c r="AE31" i="20"/>
  <c r="AE27" i="20"/>
  <c r="AA27" i="20"/>
  <c r="W27" i="20"/>
  <c r="S27" i="20"/>
  <c r="AE26" i="20"/>
  <c r="AB26" i="20"/>
  <c r="X26" i="20"/>
  <c r="S26" i="20"/>
  <c r="R26" i="20"/>
  <c r="Q26" i="20"/>
  <c r="P26" i="20"/>
  <c r="O26" i="20"/>
  <c r="N26" i="20"/>
  <c r="M26" i="20"/>
  <c r="L26" i="20"/>
  <c r="K26" i="20"/>
  <c r="AE24" i="20"/>
  <c r="AA24" i="20"/>
  <c r="W24" i="20"/>
  <c r="S24" i="20"/>
  <c r="AE23" i="20"/>
  <c r="AB23" i="20"/>
  <c r="X23" i="20"/>
  <c r="S23" i="20"/>
  <c r="R23" i="20"/>
  <c r="Q23" i="20"/>
  <c r="P23" i="20"/>
  <c r="O23" i="20"/>
  <c r="N23" i="20"/>
  <c r="M23" i="20"/>
  <c r="L23" i="20"/>
  <c r="K23" i="20"/>
  <c r="AE21" i="20"/>
  <c r="AA21" i="20"/>
  <c r="W21" i="20"/>
  <c r="S21" i="20"/>
  <c r="AE20" i="20"/>
  <c r="AB20" i="20"/>
  <c r="S20" i="20"/>
  <c r="R20" i="20"/>
  <c r="Q20" i="20"/>
  <c r="P20" i="20"/>
  <c r="O20" i="20"/>
  <c r="N20" i="20"/>
  <c r="M20" i="20"/>
  <c r="L20" i="20"/>
  <c r="K20" i="20"/>
  <c r="R13" i="20"/>
  <c r="M15" i="20" s="1"/>
  <c r="K16" i="20" s="1"/>
  <c r="O13" i="20"/>
  <c r="L13" i="20"/>
  <c r="I13" i="20"/>
  <c r="O11" i="20"/>
  <c r="L11" i="20"/>
  <c r="I11" i="20"/>
  <c r="O9" i="20"/>
  <c r="L9" i="20"/>
  <c r="I9" i="20"/>
  <c r="O7" i="20"/>
  <c r="L7" i="20"/>
  <c r="I7" i="20"/>
  <c r="R5" i="20"/>
  <c r="O5" i="20"/>
  <c r="L5" i="20"/>
  <c r="I5" i="20"/>
  <c r="U3" i="20"/>
  <c r="R3" i="20"/>
  <c r="O3" i="20"/>
  <c r="AH20" i="20" s="1"/>
  <c r="X42" i="20" s="1"/>
  <c r="L3" i="20"/>
  <c r="CZ62" i="20" s="1"/>
  <c r="CZ66" i="20" s="1"/>
  <c r="O24" i="20" s="1"/>
  <c r="I3" i="20"/>
  <c r="V2" i="18"/>
  <c r="DF1" i="18"/>
  <c r="CX20" i="18"/>
  <c r="CX1" i="18"/>
  <c r="CX2" i="18"/>
  <c r="CX3" i="18"/>
  <c r="CX4" i="18"/>
  <c r="CX5" i="18"/>
  <c r="CX6" i="18"/>
  <c r="CX7" i="18"/>
  <c r="CX8" i="18"/>
  <c r="CX9" i="18"/>
  <c r="CX10" i="18"/>
  <c r="CX11" i="18"/>
  <c r="CX12" i="18"/>
  <c r="CX13" i="18"/>
  <c r="CX14" i="18"/>
  <c r="CX15" i="18"/>
  <c r="CX16" i="18"/>
  <c r="CX17" i="18"/>
  <c r="CX18" i="18"/>
  <c r="CX19" i="18"/>
  <c r="CX21" i="18"/>
  <c r="L21" i="18" a="1"/>
  <c r="L21" i="18" s="1"/>
  <c r="CX22" i="18"/>
  <c r="CX23" i="18"/>
  <c r="CX24" i="18"/>
  <c r="CX25" i="18"/>
  <c r="CX26" i="18"/>
  <c r="CX27" i="18"/>
  <c r="L27" i="18" a="1"/>
  <c r="L27" i="18" s="1"/>
  <c r="V4" i="18" a="1"/>
  <c r="V4" i="18" s="1"/>
  <c r="BA4" i="17" a="1"/>
  <c r="BA4" i="17" s="1"/>
  <c r="AE5" i="17"/>
  <c r="AE6" i="17"/>
  <c r="AE7" i="17"/>
  <c r="AE8" i="17"/>
  <c r="AE9" i="17"/>
  <c r="AE10" i="17"/>
  <c r="AE11" i="17"/>
  <c r="AE12" i="17"/>
  <c r="AE13" i="17"/>
  <c r="AE15" i="17"/>
  <c r="AE16" i="17"/>
  <c r="AE17" i="17"/>
  <c r="AE18" i="17"/>
  <c r="AE19" i="17"/>
  <c r="AE20" i="17"/>
  <c r="AE21" i="17"/>
  <c r="AE22" i="17"/>
  <c r="AE23" i="17"/>
  <c r="AE4" i="17"/>
  <c r="AD5" i="17" a="1"/>
  <c r="AD5" i="17" s="1"/>
  <c r="AD6" i="17" a="1"/>
  <c r="AD6" i="17" s="1"/>
  <c r="AD7" i="17" a="1"/>
  <c r="AD7" i="17" s="1"/>
  <c r="AD8" i="17" a="1"/>
  <c r="AD8" i="17" s="1"/>
  <c r="AD9" i="17" a="1"/>
  <c r="AD9" i="17" s="1"/>
  <c r="AD10" i="17" a="1"/>
  <c r="AD10" i="17" s="1"/>
  <c r="AD11" i="17" a="1"/>
  <c r="AD11" i="17" s="1"/>
  <c r="AD12" i="17" a="1"/>
  <c r="AD12" i="17" s="1"/>
  <c r="AD13" i="17" a="1"/>
  <c r="AD13" i="17" s="1"/>
  <c r="AD4" i="17" a="1"/>
  <c r="AD4" i="17" s="1"/>
  <c r="AC5" i="17" a="1"/>
  <c r="AC5" i="17" s="1"/>
  <c r="AC6" i="17" a="1"/>
  <c r="AC6" i="17" s="1"/>
  <c r="AC7" i="17" a="1"/>
  <c r="AC7" i="17" s="1"/>
  <c r="AC8" i="17" a="1"/>
  <c r="AC8" i="17" s="1"/>
  <c r="AC9" i="17" a="1"/>
  <c r="AC9" i="17" s="1"/>
  <c r="AC10" i="17" a="1"/>
  <c r="AC10" i="17" s="1"/>
  <c r="AC11" i="17" a="1"/>
  <c r="AC11" i="17" s="1"/>
  <c r="AC12" i="17" a="1"/>
  <c r="AC12" i="17" s="1"/>
  <c r="AC13" i="17" a="1"/>
  <c r="AC13" i="17" s="1"/>
  <c r="AC4" i="17" a="1"/>
  <c r="AC4" i="17" s="1"/>
  <c r="AB5" i="17" a="1"/>
  <c r="AB5" i="17" s="1"/>
  <c r="AB6" i="17" a="1"/>
  <c r="AB6" i="17" s="1"/>
  <c r="AB7" i="17" a="1"/>
  <c r="AB7" i="17" s="1"/>
  <c r="AB8" i="17" a="1"/>
  <c r="AB8" i="17" s="1"/>
  <c r="AB9" i="17" a="1"/>
  <c r="AB9" i="17" s="1"/>
  <c r="AB10" i="17" a="1"/>
  <c r="AB10" i="17" s="1"/>
  <c r="AB11" i="17" a="1"/>
  <c r="AB11" i="17" s="1"/>
  <c r="AB12" i="17" a="1"/>
  <c r="AB12" i="17" s="1"/>
  <c r="AB13" i="17" a="1"/>
  <c r="AB13" i="17" s="1"/>
  <c r="AB4" i="17" a="1"/>
  <c r="AB4" i="17" s="1"/>
  <c r="AA5" i="17" a="1"/>
  <c r="AA5" i="17" s="1"/>
  <c r="AA6" i="17" a="1"/>
  <c r="AA6" i="17" s="1"/>
  <c r="AA7" i="17" a="1"/>
  <c r="AA7" i="17" s="1"/>
  <c r="AA8" i="17" a="1"/>
  <c r="AA8" i="17" s="1"/>
  <c r="AA9" i="17" a="1"/>
  <c r="AA9" i="17" s="1"/>
  <c r="AA10" i="17" a="1"/>
  <c r="AA10" i="17" s="1"/>
  <c r="AA11" i="17" a="1"/>
  <c r="AA11" i="17" s="1"/>
  <c r="AA12" i="17" a="1"/>
  <c r="AA12" i="17" s="1"/>
  <c r="AA13" i="17" a="1"/>
  <c r="AA13" i="17" s="1"/>
  <c r="AA4" i="17" a="1"/>
  <c r="AA4" i="17" s="1"/>
  <c r="Z5" i="17" a="1"/>
  <c r="Z5" i="17" s="1"/>
  <c r="Z6" i="17" a="1"/>
  <c r="Z6" i="17" s="1"/>
  <c r="Z7" i="17" a="1"/>
  <c r="Z7" i="17" s="1"/>
  <c r="Z8" i="17" a="1"/>
  <c r="Z8" i="17" s="1"/>
  <c r="Z9" i="17" a="1"/>
  <c r="Z9" i="17" s="1"/>
  <c r="Z10" i="17" a="1"/>
  <c r="Z10" i="17" s="1"/>
  <c r="Z11" i="17" a="1"/>
  <c r="Z11" i="17" s="1"/>
  <c r="Z12" i="17" a="1"/>
  <c r="Z12" i="17" s="1"/>
  <c r="Z13" i="17" a="1"/>
  <c r="Z13" i="17" s="1"/>
  <c r="Z4" i="17" a="1"/>
  <c r="Z4" i="17" s="1"/>
  <c r="Y5" i="17" a="1"/>
  <c r="Y5" i="17" s="1"/>
  <c r="Y6" i="17" a="1"/>
  <c r="Y6" i="17" s="1"/>
  <c r="Y7" i="17" a="1"/>
  <c r="Y7" i="17" s="1"/>
  <c r="Y8" i="17" a="1"/>
  <c r="Y8" i="17" s="1"/>
  <c r="Y9" i="17" a="1"/>
  <c r="Y9" i="17" s="1"/>
  <c r="Y10" i="17" a="1"/>
  <c r="Y10" i="17" s="1"/>
  <c r="Y11" i="17" a="1"/>
  <c r="Y11" i="17" s="1"/>
  <c r="Y12" i="17" a="1"/>
  <c r="Y12" i="17" s="1"/>
  <c r="Y13" i="17" a="1"/>
  <c r="Y13" i="17" s="1"/>
  <c r="Y4" i="17" a="1"/>
  <c r="Y4" i="17" s="1"/>
  <c r="X5" i="17" a="1"/>
  <c r="X5" i="17" s="1"/>
  <c r="X6" i="17" a="1"/>
  <c r="X6" i="17" s="1"/>
  <c r="X7" i="17" a="1"/>
  <c r="X7" i="17" s="1"/>
  <c r="X8" i="17" a="1"/>
  <c r="X8" i="17" s="1"/>
  <c r="X9" i="17" a="1"/>
  <c r="X9" i="17" s="1"/>
  <c r="X10" i="17" a="1"/>
  <c r="X10" i="17" s="1"/>
  <c r="X11" i="17" a="1"/>
  <c r="X11" i="17" s="1"/>
  <c r="X12" i="17" a="1"/>
  <c r="X12" i="17" s="1"/>
  <c r="X13" i="17" a="1"/>
  <c r="X13" i="17" s="1"/>
  <c r="X4" i="17" a="1"/>
  <c r="X4" i="17" s="1"/>
  <c r="W5" i="17" a="1"/>
  <c r="W5" i="17" s="1"/>
  <c r="W6" i="17" a="1"/>
  <c r="W6" i="17" s="1"/>
  <c r="W7" i="17" a="1"/>
  <c r="W7" i="17" s="1"/>
  <c r="W8" i="17" a="1"/>
  <c r="W8" i="17" s="1"/>
  <c r="W9" i="17" a="1"/>
  <c r="W9" i="17" s="1"/>
  <c r="W10" i="17" a="1"/>
  <c r="W10" i="17" s="1"/>
  <c r="W11" i="17" a="1"/>
  <c r="W11" i="17" s="1"/>
  <c r="W12" i="17" a="1"/>
  <c r="W12" i="17" s="1"/>
  <c r="W13" i="17" a="1"/>
  <c r="W13" i="17" s="1"/>
  <c r="W4" i="17" a="1"/>
  <c r="W4" i="17" s="1"/>
  <c r="V5" i="17" a="1"/>
  <c r="V5" i="17" s="1"/>
  <c r="V6" i="17" a="1"/>
  <c r="V6" i="17" s="1"/>
  <c r="V7" i="17" a="1"/>
  <c r="V7" i="17" s="1"/>
  <c r="V8" i="17" a="1"/>
  <c r="V8" i="17" s="1"/>
  <c r="V9" i="17" a="1"/>
  <c r="V9" i="17" s="1"/>
  <c r="V10" i="17" a="1"/>
  <c r="V10" i="17" s="1"/>
  <c r="V11" i="17" a="1"/>
  <c r="V11" i="17" s="1"/>
  <c r="V12" i="17" a="1"/>
  <c r="V12" i="17" s="1"/>
  <c r="V13" i="17" a="1"/>
  <c r="V13" i="17" s="1"/>
  <c r="V4" i="17" a="1"/>
  <c r="V4" i="17" s="1"/>
  <c r="M5" i="17"/>
  <c r="M6" i="17"/>
  <c r="M7" i="17"/>
  <c r="M8" i="17"/>
  <c r="M9" i="17"/>
  <c r="M10" i="17"/>
  <c r="M11" i="17"/>
  <c r="M12" i="17"/>
  <c r="M13" i="17"/>
  <c r="M4" i="17"/>
  <c r="P23" i="17"/>
  <c r="BA16" i="17" a="1"/>
  <c r="BA16" i="17" s="1"/>
  <c r="BA17" i="17" a="1"/>
  <c r="BA17" i="17" s="1"/>
  <c r="AV17" i="17" s="1"/>
  <c r="K17" i="17" s="1"/>
  <c r="BA18" i="17" a="1"/>
  <c r="BA18" i="17" s="1"/>
  <c r="BA19" i="17" a="1"/>
  <c r="BA19" i="17" s="1"/>
  <c r="BA20" i="17" a="1"/>
  <c r="BA20" i="17" s="1"/>
  <c r="BA21" i="17" a="1"/>
  <c r="BA21" i="17" s="1"/>
  <c r="H21" i="17" s="1"/>
  <c r="BA22" i="17" a="1"/>
  <c r="BA22" i="17" s="1"/>
  <c r="BA23" i="17" a="1"/>
  <c r="BA23" i="17" s="1"/>
  <c r="BA15" i="17" a="1"/>
  <c r="BA15" i="17" s="1"/>
  <c r="I16" i="17"/>
  <c r="I17" i="17"/>
  <c r="I18" i="17"/>
  <c r="I19" i="17"/>
  <c r="I20" i="17"/>
  <c r="I21" i="17"/>
  <c r="I22" i="17"/>
  <c r="I23" i="17"/>
  <c r="I15" i="17"/>
  <c r="P16" i="17"/>
  <c r="P17" i="17"/>
  <c r="P18" i="17"/>
  <c r="P19" i="17"/>
  <c r="P20" i="17"/>
  <c r="P21" i="17"/>
  <c r="P22" i="17"/>
  <c r="P15" i="17"/>
  <c r="G16" i="17"/>
  <c r="G17" i="17"/>
  <c r="G18" i="17"/>
  <c r="G19" i="17"/>
  <c r="G20" i="17"/>
  <c r="G21" i="17"/>
  <c r="G22" i="17"/>
  <c r="G23" i="17"/>
  <c r="G15" i="17"/>
  <c r="G5" i="17" a="1"/>
  <c r="G5" i="17" s="1"/>
  <c r="G6" i="17" a="1"/>
  <c r="G6" i="17" s="1"/>
  <c r="G7" i="17" a="1"/>
  <c r="G7" i="17" s="1"/>
  <c r="G8" i="17" a="1"/>
  <c r="G8" i="17" s="1"/>
  <c r="G9" i="17" a="1"/>
  <c r="G9" i="17" s="1"/>
  <c r="G10" i="17" a="1"/>
  <c r="G10" i="17" s="1"/>
  <c r="G11" i="17" a="1"/>
  <c r="G11" i="17" s="1"/>
  <c r="G12" i="17" a="1"/>
  <c r="G12" i="17" s="1"/>
  <c r="G13" i="17" a="1"/>
  <c r="G13" i="17" s="1"/>
  <c r="G4" i="17" a="1"/>
  <c r="G4" i="17" s="1"/>
  <c r="AZ16" i="17"/>
  <c r="AZ17" i="17"/>
  <c r="AZ18" i="17"/>
  <c r="AZ19" i="17"/>
  <c r="AZ20" i="17"/>
  <c r="AZ21" i="17"/>
  <c r="AZ22" i="17"/>
  <c r="AZ23" i="17"/>
  <c r="AZ15" i="17"/>
  <c r="F16" i="17"/>
  <c r="F17" i="17"/>
  <c r="F18" i="17"/>
  <c r="F19" i="17"/>
  <c r="F20" i="17"/>
  <c r="F21" i="17"/>
  <c r="F22" i="17"/>
  <c r="F23" i="17"/>
  <c r="F15" i="17"/>
  <c r="L5" i="17"/>
  <c r="L6" i="17"/>
  <c r="L7" i="17"/>
  <c r="L8" i="17"/>
  <c r="L10" i="17"/>
  <c r="L11" i="17"/>
  <c r="L12" i="17"/>
  <c r="L13" i="17"/>
  <c r="L15" i="17"/>
  <c r="L16" i="17"/>
  <c r="L17" i="17"/>
  <c r="L18" i="17"/>
  <c r="L19" i="17"/>
  <c r="L20" i="17"/>
  <c r="L21" i="17"/>
  <c r="L22" i="17"/>
  <c r="L23" i="17"/>
  <c r="L4" i="17"/>
  <c r="AX23" i="17"/>
  <c r="BE5" i="17"/>
  <c r="BE6" i="17"/>
  <c r="BE7" i="17"/>
  <c r="BE8" i="17"/>
  <c r="BE9" i="17"/>
  <c r="BE10" i="17"/>
  <c r="BE11" i="17"/>
  <c r="BE12" i="17"/>
  <c r="BE13" i="17"/>
  <c r="BE14" i="17"/>
  <c r="BE15" i="17"/>
  <c r="BE16" i="17"/>
  <c r="BE17" i="17"/>
  <c r="BE18" i="17"/>
  <c r="BE19" i="17"/>
  <c r="BE20" i="17"/>
  <c r="BE21" i="17"/>
  <c r="BE22" i="17"/>
  <c r="BE23" i="17"/>
  <c r="AU23" i="17" s="1"/>
  <c r="BD5" i="17"/>
  <c r="BD6" i="17"/>
  <c r="BD7" i="17"/>
  <c r="BD8" i="17"/>
  <c r="BD9" i="17"/>
  <c r="BD10" i="17"/>
  <c r="BD11" i="17"/>
  <c r="BD12" i="17"/>
  <c r="BD13" i="17"/>
  <c r="BD14" i="17"/>
  <c r="BD15" i="17"/>
  <c r="BD16" i="17"/>
  <c r="BD17" i="17"/>
  <c r="BD18" i="17"/>
  <c r="BD19" i="17"/>
  <c r="BD20" i="17"/>
  <c r="BD21" i="17"/>
  <c r="BD22" i="17"/>
  <c r="BD23" i="17"/>
  <c r="BC5" i="17"/>
  <c r="J5" i="17" s="1"/>
  <c r="BC6" i="17"/>
  <c r="J6" i="17" s="1"/>
  <c r="BC7" i="17"/>
  <c r="J7" i="17" s="1"/>
  <c r="BC8" i="17"/>
  <c r="J8" i="17" s="1"/>
  <c r="BC9" i="17"/>
  <c r="J9" i="17" s="1"/>
  <c r="BC10" i="17"/>
  <c r="J10" i="17" s="1"/>
  <c r="BC11" i="17"/>
  <c r="J11" i="17" s="1"/>
  <c r="BC12" i="17"/>
  <c r="J12" i="17" s="1"/>
  <c r="BC13" i="17"/>
  <c r="J13" i="17" s="1"/>
  <c r="BC14" i="17"/>
  <c r="BC15" i="17"/>
  <c r="BC16" i="17"/>
  <c r="BC17" i="17"/>
  <c r="BC18" i="17"/>
  <c r="BC19" i="17"/>
  <c r="BC20" i="17"/>
  <c r="BC21" i="17"/>
  <c r="BC22" i="17"/>
  <c r="BC23" i="17"/>
  <c r="BB5" i="17"/>
  <c r="BB6" i="17"/>
  <c r="BB7" i="17"/>
  <c r="BB8" i="17"/>
  <c r="BB9" i="17"/>
  <c r="BB10" i="17"/>
  <c r="BB11" i="17"/>
  <c r="BB12" i="17"/>
  <c r="BB13" i="17"/>
  <c r="BB14" i="17"/>
  <c r="BB15" i="17"/>
  <c r="J15" i="17" s="1"/>
  <c r="BB16" i="17"/>
  <c r="J16" i="17" s="1"/>
  <c r="BB17" i="17"/>
  <c r="J17" i="17" s="1"/>
  <c r="BB18" i="17"/>
  <c r="J18" i="17" s="1"/>
  <c r="BB19" i="17"/>
  <c r="J19" i="17" s="1"/>
  <c r="BB20" i="17"/>
  <c r="J20" i="17" s="1"/>
  <c r="BB21" i="17"/>
  <c r="J21" i="17" s="1"/>
  <c r="BB22" i="17"/>
  <c r="J22" i="17" s="1"/>
  <c r="BB23" i="17"/>
  <c r="J23" i="17" s="1"/>
  <c r="BA5" i="17" a="1"/>
  <c r="BA5" i="17" s="1"/>
  <c r="BA6" i="17" a="1"/>
  <c r="BA6" i="17" s="1"/>
  <c r="BA7" i="17" a="1"/>
  <c r="BA7" i="17" s="1"/>
  <c r="BA8" i="17" a="1"/>
  <c r="BA8" i="17" s="1"/>
  <c r="BA9" i="17" a="1"/>
  <c r="BA9" i="17" s="1"/>
  <c r="BA10" i="17" a="1"/>
  <c r="BA10" i="17" s="1"/>
  <c r="BA11" i="17" a="1"/>
  <c r="BA11" i="17" s="1"/>
  <c r="BA12" i="17" a="1"/>
  <c r="BA12" i="17" s="1"/>
  <c r="BA13" i="17" a="1"/>
  <c r="BA13" i="17" s="1"/>
  <c r="BA14" i="17" a="1"/>
  <c r="BA14" i="17" s="1"/>
  <c r="AZ5" i="17"/>
  <c r="AZ6" i="17"/>
  <c r="AZ7" i="17"/>
  <c r="AZ8" i="17"/>
  <c r="AZ9" i="17"/>
  <c r="AZ10" i="17"/>
  <c r="AU10" i="17" s="1"/>
  <c r="AZ11" i="17"/>
  <c r="AZ12" i="17"/>
  <c r="AZ13" i="17"/>
  <c r="AZ14" i="17"/>
  <c r="AY5" i="17"/>
  <c r="AY6" i="17"/>
  <c r="AY7" i="17"/>
  <c r="AY8" i="17"/>
  <c r="AY9" i="17"/>
  <c r="AY10" i="17"/>
  <c r="AY11" i="17"/>
  <c r="AY12" i="17"/>
  <c r="AY13" i="17"/>
  <c r="AY14" i="17"/>
  <c r="AY15" i="17"/>
  <c r="AY16" i="17"/>
  <c r="AY17" i="17"/>
  <c r="AY18" i="17"/>
  <c r="AY19" i="17"/>
  <c r="AY20" i="17"/>
  <c r="AY21" i="17"/>
  <c r="AY22" i="17"/>
  <c r="AY23" i="17"/>
  <c r="AX5" i="17"/>
  <c r="AX6" i="17"/>
  <c r="AX7" i="17"/>
  <c r="AX8" i="17"/>
  <c r="AX9" i="17"/>
  <c r="AX10" i="17"/>
  <c r="AX11" i="17"/>
  <c r="AX12" i="17"/>
  <c r="AX13" i="17"/>
  <c r="AX14" i="17"/>
  <c r="AX15" i="17"/>
  <c r="AX16" i="17"/>
  <c r="AX17" i="17"/>
  <c r="AX18" i="17"/>
  <c r="E18" i="17" s="1"/>
  <c r="AX19" i="17"/>
  <c r="AX20" i="17"/>
  <c r="AX21" i="17"/>
  <c r="AX22" i="17"/>
  <c r="M15" i="17"/>
  <c r="M16" i="17"/>
  <c r="M17" i="17"/>
  <c r="M18" i="17"/>
  <c r="M19" i="17"/>
  <c r="M20" i="17"/>
  <c r="M21" i="17"/>
  <c r="M22" i="17"/>
  <c r="M23" i="17"/>
  <c r="I5" i="17"/>
  <c r="I6" i="17"/>
  <c r="I7" i="17"/>
  <c r="I8" i="17"/>
  <c r="I9" i="17"/>
  <c r="I10" i="17"/>
  <c r="I11" i="17"/>
  <c r="I12" i="17"/>
  <c r="I13" i="17"/>
  <c r="F5" i="17"/>
  <c r="F6" i="17"/>
  <c r="F7" i="17"/>
  <c r="F8" i="17"/>
  <c r="F9" i="17"/>
  <c r="F10" i="17"/>
  <c r="F11" i="17"/>
  <c r="F12" i="17"/>
  <c r="F13" i="17"/>
  <c r="F4" i="17"/>
  <c r="BB4" i="17"/>
  <c r="AX4" i="17"/>
  <c r="AY4" i="17"/>
  <c r="BE4" i="17"/>
  <c r="BD4" i="17"/>
  <c r="BC4" i="17"/>
  <c r="J4" i="17" s="1"/>
  <c r="AZ4" i="17"/>
  <c r="I4" i="17"/>
  <c r="AU12" i="17" l="1"/>
  <c r="AU18" i="17"/>
  <c r="CY63" i="20"/>
  <c r="CY67" i="20" s="1"/>
  <c r="M27" i="20" s="1"/>
  <c r="E23" i="17"/>
  <c r="O51" i="5"/>
  <c r="E21" i="17"/>
  <c r="AV18" i="17"/>
  <c r="K18" i="17" s="1"/>
  <c r="H18" i="17"/>
  <c r="AU22" i="17"/>
  <c r="AU19" i="17"/>
  <c r="E22" i="17"/>
  <c r="AV13" i="17"/>
  <c r="K13" i="17" s="1"/>
  <c r="CZ63" i="20"/>
  <c r="CZ67" i="20" s="1"/>
  <c r="O27" i="20" s="1"/>
  <c r="AW18" i="17"/>
  <c r="E19" i="17"/>
  <c r="AV20" i="17"/>
  <c r="K20" i="17" s="1"/>
  <c r="AU21" i="17"/>
  <c r="AI94" i="20"/>
  <c r="AU13" i="17"/>
  <c r="E13" i="17" s="1"/>
  <c r="AU5" i="17"/>
  <c r="E5" i="17" s="1"/>
  <c r="AE39" i="20"/>
  <c r="AU11" i="17"/>
  <c r="E11" i="17" s="1"/>
  <c r="AW17" i="17"/>
  <c r="E10" i="17"/>
  <c r="H17" i="17"/>
  <c r="AW9" i="17"/>
  <c r="H9" i="17" s="1"/>
  <c r="AV9" i="17"/>
  <c r="K9" i="17" s="1"/>
  <c r="AV5" i="17"/>
  <c r="K5" i="17" s="1"/>
  <c r="AW5" i="17"/>
  <c r="H5" i="17" s="1"/>
  <c r="AW20" i="17"/>
  <c r="T42" i="20"/>
  <c r="AU20" i="17"/>
  <c r="AU14" i="17"/>
  <c r="I51" i="5"/>
  <c r="AW21" i="17"/>
  <c r="AU9" i="17"/>
  <c r="E9" i="17" s="1"/>
  <c r="AU17" i="17"/>
  <c r="E12" i="17"/>
  <c r="AV21" i="17"/>
  <c r="K21" i="17" s="1"/>
  <c r="E15" i="17"/>
  <c r="AU16" i="17"/>
  <c r="V5" i="18" a="1"/>
  <c r="V5" i="18" s="1"/>
  <c r="X7" i="18" s="1"/>
  <c r="AS50" i="20"/>
  <c r="AS51" i="20" s="1"/>
  <c r="AS52" i="20" s="1"/>
  <c r="AS53" i="20" s="1"/>
  <c r="AS54" i="20" s="1"/>
  <c r="L32" i="20" s="1"/>
  <c r="S4" i="32"/>
  <c r="H20" i="17"/>
  <c r="AU15" i="17"/>
  <c r="H15" i="17"/>
  <c r="AW15" i="17"/>
  <c r="AV15" i="17"/>
  <c r="K15" i="17" s="1"/>
  <c r="AW19" i="17"/>
  <c r="AV19" i="17"/>
  <c r="K19" i="17" s="1"/>
  <c r="H19" i="17"/>
  <c r="AV14" i="17"/>
  <c r="AW14" i="17"/>
  <c r="H23" i="17"/>
  <c r="AW23" i="17"/>
  <c r="AV23" i="17"/>
  <c r="K23" i="17" s="1"/>
  <c r="AV22" i="17"/>
  <c r="K22" i="17" s="1"/>
  <c r="AW22" i="17"/>
  <c r="H22" i="17"/>
  <c r="AW11" i="17"/>
  <c r="H11" i="17" s="1"/>
  <c r="AV11" i="17"/>
  <c r="K11" i="17" s="1"/>
  <c r="AV12" i="17"/>
  <c r="K12" i="17" s="1"/>
  <c r="AW12" i="17"/>
  <c r="H12" i="17" s="1"/>
  <c r="AV10" i="17"/>
  <c r="K10" i="17" s="1"/>
  <c r="AW10" i="17"/>
  <c r="H10" i="17" s="1"/>
  <c r="AW16" i="17"/>
  <c r="H16" i="17"/>
  <c r="AV16" i="17"/>
  <c r="K16" i="17" s="1"/>
  <c r="CZ61" i="20"/>
  <c r="CZ65" i="20" s="1"/>
  <c r="O21" i="20" s="1"/>
  <c r="BP24" i="29"/>
  <c r="BP16" i="29"/>
  <c r="CJ16" i="29"/>
  <c r="CJ24" i="29"/>
  <c r="BG14" i="29"/>
  <c r="BG24" i="29" s="1"/>
  <c r="BG34" i="29" s="1"/>
  <c r="BG44" i="29" s="1"/>
  <c r="BG54" i="29" s="1"/>
  <c r="BG64" i="29" s="1"/>
  <c r="BG74" i="29" s="1"/>
  <c r="BG84" i="29" s="1"/>
  <c r="BG94" i="29" s="1"/>
  <c r="BG104" i="29" s="1"/>
  <c r="BU24" i="29"/>
  <c r="BU16" i="29"/>
  <c r="CO24" i="29"/>
  <c r="CO16" i="29"/>
  <c r="E16" i="17"/>
  <c r="AU8" i="17"/>
  <c r="E8" i="17" s="1"/>
  <c r="AU6" i="17"/>
  <c r="E6" i="17" s="1"/>
  <c r="AW13" i="17"/>
  <c r="H13" i="17" s="1"/>
  <c r="E20" i="17"/>
  <c r="AU7" i="17"/>
  <c r="E7" i="17" s="1"/>
  <c r="CY62" i="20"/>
  <c r="CY66" i="20" s="1"/>
  <c r="M24" i="20" s="1"/>
  <c r="BZ16" i="29"/>
  <c r="BZ24" i="29"/>
  <c r="AB42" i="20"/>
  <c r="CY61" i="20"/>
  <c r="CY65" i="20" s="1"/>
  <c r="M21" i="20" s="1"/>
  <c r="CE24" i="29"/>
  <c r="CE16" i="29"/>
  <c r="E17" i="17"/>
  <c r="M51" i="5"/>
  <c r="BL14" i="29"/>
  <c r="BL24" i="29" s="1"/>
  <c r="BK104" i="29"/>
  <c r="BF24" i="29"/>
  <c r="BB48" i="29"/>
  <c r="BB49" i="29" s="1"/>
  <c r="BB50" i="29" s="1"/>
  <c r="F48" i="29" s="1"/>
  <c r="AW8" i="17"/>
  <c r="H8" i="17" s="1"/>
  <c r="AV8" i="17"/>
  <c r="K8" i="17" s="1"/>
  <c r="AV7" i="17"/>
  <c r="K7" i="17" s="1"/>
  <c r="AW7" i="17"/>
  <c r="H7" i="17" s="1"/>
  <c r="AV6" i="17"/>
  <c r="K6" i="17" s="1"/>
  <c r="AW6" i="17"/>
  <c r="H6" i="17" s="1"/>
  <c r="AW4" i="17"/>
  <c r="H4" i="17" s="1"/>
  <c r="AV4" i="17"/>
  <c r="K4" i="17" s="1"/>
  <c r="AU4" i="17"/>
  <c r="E4" i="17" s="1"/>
  <c r="AC62" i="5"/>
  <c r="W5" i="32"/>
  <c r="X2" i="32"/>
  <c r="X5" i="32"/>
  <c r="X12" i="32"/>
  <c r="X10" i="32"/>
  <c r="X8" i="32"/>
  <c r="X9" i="32"/>
  <c r="X14" i="32"/>
  <c r="X3" i="32"/>
  <c r="X13" i="32"/>
  <c r="X11" i="32"/>
  <c r="X7" i="32"/>
  <c r="X4" i="32"/>
  <c r="X15" i="32"/>
  <c r="S7" i="32"/>
  <c r="S9" i="32" s="1"/>
  <c r="U9" i="32" s="1"/>
  <c r="X16" i="32"/>
  <c r="X17" i="32"/>
  <c r="Q10" i="32"/>
  <c r="X6" i="32"/>
  <c r="AC63" i="5" l="1"/>
  <c r="AC64" i="5" s="1"/>
  <c r="AC65" i="5"/>
  <c r="AC66" i="5" s="1"/>
  <c r="Q12" i="32"/>
  <c r="Q11" i="32"/>
  <c r="BF16" i="29"/>
  <c r="BF26" i="29"/>
  <c r="BK16" i="29"/>
  <c r="X8" i="18"/>
  <c r="X9" i="18" s="1"/>
  <c r="V10" i="18" s="1"/>
  <c r="BZ26" i="29"/>
  <c r="BZ34" i="29"/>
  <c r="CJ26" i="29"/>
  <c r="CJ34" i="29"/>
  <c r="CE34" i="29"/>
  <c r="CE26" i="29"/>
  <c r="CO34" i="29"/>
  <c r="CO26" i="29"/>
  <c r="BP26" i="29"/>
  <c r="BP34" i="29"/>
  <c r="BU26" i="29"/>
  <c r="BU34" i="29"/>
  <c r="BL34" i="29"/>
  <c r="BK26" i="29"/>
  <c r="BF34" i="29"/>
  <c r="BF44" i="29" s="1"/>
  <c r="S10" i="32"/>
  <c r="S11" i="32" s="1"/>
  <c r="CO44" i="29" l="1"/>
  <c r="CO36" i="29"/>
  <c r="CE44" i="29"/>
  <c r="CE36" i="29"/>
  <c r="BU44" i="29"/>
  <c r="BU36" i="29"/>
  <c r="CJ44" i="29"/>
  <c r="CJ36" i="29"/>
  <c r="BP44" i="29"/>
  <c r="BP36" i="29"/>
  <c r="BZ36" i="29"/>
  <c r="BZ44" i="29"/>
  <c r="BL44" i="29"/>
  <c r="BK36" i="29"/>
  <c r="BF36" i="29"/>
  <c r="BF54" i="29"/>
  <c r="BF46" i="29"/>
  <c r="BU46" i="29" l="1"/>
  <c r="BU54" i="29"/>
  <c r="BZ46" i="29"/>
  <c r="BZ54" i="29"/>
  <c r="CE54" i="29"/>
  <c r="CE46" i="29"/>
  <c r="CJ46" i="29"/>
  <c r="CJ54" i="29"/>
  <c r="BP46" i="29"/>
  <c r="BP54" i="29"/>
  <c r="CO46" i="29"/>
  <c r="CO54" i="29"/>
  <c r="BL54" i="29"/>
  <c r="BK46" i="29"/>
  <c r="BF64" i="29"/>
  <c r="BF56" i="29"/>
  <c r="CJ64" i="29" l="1"/>
  <c r="CJ56" i="29"/>
  <c r="CE56" i="29"/>
  <c r="CE64" i="29"/>
  <c r="CO64" i="29"/>
  <c r="CO56" i="29"/>
  <c r="BZ56" i="29"/>
  <c r="BZ64" i="29"/>
  <c r="BP64" i="29"/>
  <c r="BP56" i="29"/>
  <c r="BU64" i="29"/>
  <c r="BU56" i="29"/>
  <c r="BL64" i="29"/>
  <c r="BK56" i="29"/>
  <c r="BF74" i="29"/>
  <c r="BF66" i="29"/>
  <c r="CO74" i="29" l="1"/>
  <c r="CO66" i="29"/>
  <c r="CE74" i="29"/>
  <c r="CE66" i="29"/>
  <c r="BZ74" i="29"/>
  <c r="BZ66" i="29"/>
  <c r="BU74" i="29"/>
  <c r="BU66" i="29"/>
  <c r="BP66" i="29"/>
  <c r="BP74" i="29"/>
  <c r="CJ66" i="29"/>
  <c r="CJ74" i="29"/>
  <c r="BL74" i="29"/>
  <c r="BK66" i="29"/>
  <c r="BF84" i="29"/>
  <c r="BF76" i="29"/>
  <c r="CJ84" i="29" l="1"/>
  <c r="CJ76" i="29"/>
  <c r="BU84" i="29"/>
  <c r="BU76" i="29"/>
  <c r="BZ84" i="29"/>
  <c r="BZ76" i="29"/>
  <c r="CE84" i="29"/>
  <c r="CE76" i="29"/>
  <c r="BP84" i="29"/>
  <c r="BP76" i="29"/>
  <c r="CO84" i="29"/>
  <c r="CO76" i="29"/>
  <c r="BL84" i="29"/>
  <c r="BK76" i="29"/>
  <c r="BF86" i="29"/>
  <c r="BF94" i="29"/>
  <c r="CE86" i="29" l="1"/>
  <c r="CE94" i="29"/>
  <c r="BZ86" i="29"/>
  <c r="BZ94" i="29"/>
  <c r="CO94" i="29"/>
  <c r="CO86" i="29"/>
  <c r="BU94" i="29"/>
  <c r="BU86" i="29"/>
  <c r="BP86" i="29"/>
  <c r="BP94" i="29"/>
  <c r="CJ86" i="29"/>
  <c r="CJ94" i="29"/>
  <c r="BL94" i="29"/>
  <c r="BK86" i="29"/>
  <c r="BF96" i="29"/>
  <c r="BF104" i="29"/>
  <c r="BF106" i="29" s="1"/>
  <c r="BU96" i="29" l="1"/>
  <c r="BU104" i="29"/>
  <c r="BU106" i="29" s="1"/>
  <c r="CO104" i="29"/>
  <c r="CO106" i="29" s="1"/>
  <c r="CO96" i="29"/>
  <c r="CJ104" i="29"/>
  <c r="CJ106" i="29" s="1"/>
  <c r="CJ96" i="29"/>
  <c r="BZ104" i="29"/>
  <c r="BZ106" i="29" s="1"/>
  <c r="BZ96" i="29"/>
  <c r="BP104" i="29"/>
  <c r="BP106" i="29" s="1"/>
  <c r="BP96" i="29"/>
  <c r="CE104" i="29"/>
  <c r="CE106" i="29" s="1"/>
  <c r="CE96" i="29"/>
  <c r="BL104" i="29"/>
  <c r="BK106" i="29" s="1"/>
  <c r="BK96" i="29"/>
  <c r="P14" i="19"/>
  <c r="P15" i="19" l="1"/>
  <c r="T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Anthony Huso</author>
  </authors>
  <commentList>
    <comment ref="A46" authorId="0" shapeId="0" xr:uid="{63404B3B-FC21-4508-8CDD-85EFD9E59E76}">
      <text>
        <r>
          <rPr>
            <b/>
            <sz val="9"/>
            <color indexed="81"/>
            <rFont val="Tahoma"/>
            <family val="2"/>
          </rPr>
          <t>Anthony Huso:</t>
        </r>
        <r>
          <rPr>
            <sz val="9"/>
            <color indexed="81"/>
            <rFont val="Tahoma"/>
            <family val="2"/>
          </rPr>
          <t xml:space="preserve">
Primal Order: Supported Chancellor
</t>
        </r>
      </text>
    </comment>
    <comment ref="A57" authorId="0" shapeId="0" xr:uid="{24851C71-C5DE-4873-AF28-4A43118B854E}">
      <text>
        <r>
          <rPr>
            <b/>
            <sz val="9"/>
            <color indexed="81"/>
            <rFont val="Tahoma"/>
            <family val="2"/>
          </rPr>
          <t>Anthony Huso:</t>
        </r>
        <r>
          <rPr>
            <sz val="9"/>
            <color indexed="81"/>
            <rFont val="Tahoma"/>
            <family val="2"/>
          </rPr>
          <t xml:space="preserve">
AC 0 | MV 12/18 | HD 6 | HP 24 | THAC0 13 | DMG 1d3 (x2 claws) | +1 weapons to hit | Resistant to Cold, Electricity, Fire, Gas | Kiss drains 1 level | At will: Teleport no Error, Darkness 5' r., Ethereal, Charm Person, ESP, Clairaudience, Suggestion, Shape Change, Gate 40% success: (Type IV 70%) (Type VI 25%) (Lord or Prince 5%) | MR 70% | Psionics: 200 (100 ATT/100 DEF) Att Modes: D; Def Modes: G,I | XP: 2,298
Awh'Gnuyk will bestow 4 attribute points to any PC that she sleeps with and these will be applied (2 to the PC's prime requisite) and 2 to the next most desirable stat.  This profane gift is a trap, however, for the succubus can rescind the gift at will and doing so also reduces the victim's 2 stats by 4 each.  If the succubus is killed, the gift is automatically rescinded and the same negative effects apply.  She will use this as leverage if her victim becomes seditious.  Victims who die from this drain (any stat reduced to 0) rise as shadows under her control.  She will avoid gating in other demons except as a last resort.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Anthony Huso</author>
  </authors>
  <commentList>
    <comment ref="BF2" authorId="0" shapeId="0" xr:uid="{00000000-0006-0000-0600-000001000000}">
      <text>
        <r>
          <rPr>
            <b/>
            <sz val="9"/>
            <color indexed="81"/>
            <rFont val="Tahoma"/>
            <family val="2"/>
          </rPr>
          <t>Anthony Huso:</t>
        </r>
        <r>
          <rPr>
            <sz val="9"/>
            <color indexed="81"/>
            <rFont val="Tahoma"/>
            <family val="2"/>
          </rPr>
          <t xml:space="preserve">
Enter Combatant Name Here.
</t>
        </r>
      </text>
    </comment>
    <comment ref="BK2" authorId="0" shapeId="0" xr:uid="{00000000-0006-0000-0600-000002000000}">
      <text>
        <r>
          <rPr>
            <b/>
            <sz val="9"/>
            <color indexed="81"/>
            <rFont val="Tahoma"/>
            <family val="2"/>
          </rPr>
          <t>Anthony Huso:</t>
        </r>
        <r>
          <rPr>
            <sz val="9"/>
            <color indexed="81"/>
            <rFont val="Tahoma"/>
            <family val="2"/>
          </rPr>
          <t xml:space="preserve">
Enter Combatant Name Here.
</t>
        </r>
      </text>
    </comment>
    <comment ref="BP2" authorId="0" shapeId="0" xr:uid="{00000000-0006-0000-0600-000003000000}">
      <text>
        <r>
          <rPr>
            <b/>
            <sz val="9"/>
            <color indexed="81"/>
            <rFont val="Tahoma"/>
            <family val="2"/>
          </rPr>
          <t>Anthony Huso:</t>
        </r>
        <r>
          <rPr>
            <sz val="9"/>
            <color indexed="81"/>
            <rFont val="Tahoma"/>
            <family val="2"/>
          </rPr>
          <t xml:space="preserve">
Enter Combatant Name Here.
</t>
        </r>
      </text>
    </comment>
    <comment ref="BU2" authorId="0" shapeId="0" xr:uid="{00000000-0006-0000-0600-000004000000}">
      <text>
        <r>
          <rPr>
            <b/>
            <sz val="9"/>
            <color indexed="81"/>
            <rFont val="Tahoma"/>
            <family val="2"/>
          </rPr>
          <t>Anthony Huso:</t>
        </r>
        <r>
          <rPr>
            <sz val="9"/>
            <color indexed="81"/>
            <rFont val="Tahoma"/>
            <family val="2"/>
          </rPr>
          <t xml:space="preserve">
Enter Combatant Name Here.
</t>
        </r>
      </text>
    </comment>
    <comment ref="BZ2" authorId="0" shapeId="0" xr:uid="{00000000-0006-0000-0600-000005000000}">
      <text>
        <r>
          <rPr>
            <b/>
            <sz val="9"/>
            <color indexed="81"/>
            <rFont val="Tahoma"/>
            <family val="2"/>
          </rPr>
          <t>Anthony Huso:</t>
        </r>
        <r>
          <rPr>
            <sz val="9"/>
            <color indexed="81"/>
            <rFont val="Tahoma"/>
            <family val="2"/>
          </rPr>
          <t xml:space="preserve">
Enter Combatant Name Here.
</t>
        </r>
      </text>
    </comment>
    <comment ref="CE2" authorId="0" shapeId="0" xr:uid="{00000000-0006-0000-0600-000006000000}">
      <text>
        <r>
          <rPr>
            <b/>
            <sz val="9"/>
            <color indexed="81"/>
            <rFont val="Tahoma"/>
            <family val="2"/>
          </rPr>
          <t>Anthony Huso:</t>
        </r>
        <r>
          <rPr>
            <sz val="9"/>
            <color indexed="81"/>
            <rFont val="Tahoma"/>
            <family val="2"/>
          </rPr>
          <t xml:space="preserve">
Enter Combatant Name Here.
</t>
        </r>
      </text>
    </comment>
    <comment ref="CJ2" authorId="0" shapeId="0" xr:uid="{00000000-0006-0000-0600-000007000000}">
      <text>
        <r>
          <rPr>
            <b/>
            <sz val="9"/>
            <color indexed="81"/>
            <rFont val="Tahoma"/>
            <family val="2"/>
          </rPr>
          <t>Anthony Huso:</t>
        </r>
        <r>
          <rPr>
            <sz val="9"/>
            <color indexed="81"/>
            <rFont val="Tahoma"/>
            <family val="2"/>
          </rPr>
          <t xml:space="preserve">
Enter Combatant Name Here.
</t>
        </r>
      </text>
    </comment>
    <comment ref="CO2" authorId="0" shapeId="0" xr:uid="{00000000-0006-0000-0600-000008000000}">
      <text>
        <r>
          <rPr>
            <b/>
            <sz val="9"/>
            <color indexed="81"/>
            <rFont val="Tahoma"/>
            <family val="2"/>
          </rPr>
          <t>Anthony Huso:</t>
        </r>
        <r>
          <rPr>
            <sz val="9"/>
            <color indexed="81"/>
            <rFont val="Tahoma"/>
            <family val="2"/>
          </rPr>
          <t xml:space="preserve">
Enter Combatant Name Here.
</t>
        </r>
      </text>
    </comment>
    <comment ref="BF3" authorId="0" shapeId="0" xr:uid="{00000000-0006-0000-0600-000009000000}">
      <text>
        <r>
          <rPr>
            <b/>
            <sz val="9"/>
            <color indexed="81"/>
            <rFont val="Tahoma"/>
            <family val="2"/>
          </rPr>
          <t>Anthony Huso:</t>
        </r>
        <r>
          <rPr>
            <sz val="9"/>
            <color indexed="81"/>
            <rFont val="Tahoma"/>
            <family val="2"/>
          </rPr>
          <t xml:space="preserve">
Insert the Total Psionic Strength that the Creature has at the beginning of the Psionic Combat.
NOTE: This number will be divided in half automatically for you.
</t>
        </r>
      </text>
    </comment>
    <comment ref="BK3" authorId="0" shapeId="0" xr:uid="{00000000-0006-0000-0600-00000A000000}">
      <text>
        <r>
          <rPr>
            <b/>
            <sz val="9"/>
            <color indexed="81"/>
            <rFont val="Tahoma"/>
            <family val="2"/>
          </rPr>
          <t>Anthony Huso:</t>
        </r>
        <r>
          <rPr>
            <sz val="9"/>
            <color indexed="81"/>
            <rFont val="Tahoma"/>
            <family val="2"/>
          </rPr>
          <t xml:space="preserve">
Insert the Total Psionic Strength that the Creature has at the beginning of the Psionic Combat.
NOTE: This number will be divided in half automatically for you.
</t>
        </r>
      </text>
    </comment>
    <comment ref="BP3" authorId="0" shapeId="0" xr:uid="{00000000-0006-0000-0600-00000B000000}">
      <text>
        <r>
          <rPr>
            <b/>
            <sz val="9"/>
            <color indexed="81"/>
            <rFont val="Tahoma"/>
            <family val="2"/>
          </rPr>
          <t>Anthony Huso:</t>
        </r>
        <r>
          <rPr>
            <sz val="9"/>
            <color indexed="81"/>
            <rFont val="Tahoma"/>
            <family val="2"/>
          </rPr>
          <t xml:space="preserve">
Insert the Total Psionic Strength that the Creature has at the beginning of the Psionic Combat.
NOTE: This number will be divided in half automatically for you.
</t>
        </r>
      </text>
    </comment>
    <comment ref="BU3" authorId="0" shapeId="0" xr:uid="{00000000-0006-0000-0600-00000C000000}">
      <text>
        <r>
          <rPr>
            <b/>
            <sz val="9"/>
            <color indexed="81"/>
            <rFont val="Tahoma"/>
            <family val="2"/>
          </rPr>
          <t>Anthony Huso:</t>
        </r>
        <r>
          <rPr>
            <sz val="9"/>
            <color indexed="81"/>
            <rFont val="Tahoma"/>
            <family val="2"/>
          </rPr>
          <t xml:space="preserve">
Insert the Total Psionic Strength that the Creature has at the beginning of the Psionic Combat.
NOTE: This number will be divided in half automatically for you.
</t>
        </r>
      </text>
    </comment>
    <comment ref="BZ3" authorId="0" shapeId="0" xr:uid="{00000000-0006-0000-0600-00000D000000}">
      <text>
        <r>
          <rPr>
            <b/>
            <sz val="9"/>
            <color indexed="81"/>
            <rFont val="Tahoma"/>
            <family val="2"/>
          </rPr>
          <t>Anthony Huso:</t>
        </r>
        <r>
          <rPr>
            <sz val="9"/>
            <color indexed="81"/>
            <rFont val="Tahoma"/>
            <family val="2"/>
          </rPr>
          <t xml:space="preserve">
Insert the Total Psionic Strength that the Creature has at the beginning of the Psionic Combat.
NOTE: This number will be divided in half automatically for you.
</t>
        </r>
      </text>
    </comment>
    <comment ref="CE3" authorId="0" shapeId="0" xr:uid="{00000000-0006-0000-0600-00000E000000}">
      <text>
        <r>
          <rPr>
            <b/>
            <sz val="9"/>
            <color indexed="81"/>
            <rFont val="Tahoma"/>
            <family val="2"/>
          </rPr>
          <t>Anthony Huso:</t>
        </r>
        <r>
          <rPr>
            <sz val="9"/>
            <color indexed="81"/>
            <rFont val="Tahoma"/>
            <family val="2"/>
          </rPr>
          <t xml:space="preserve">
Insert the Total Psionic Strength that the Creature has at the beginning of the Psionic Combat.
NOTE: This number will be divided in half automatically for you.
</t>
        </r>
      </text>
    </comment>
    <comment ref="CJ3" authorId="0" shapeId="0" xr:uid="{00000000-0006-0000-0600-00000F000000}">
      <text>
        <r>
          <rPr>
            <b/>
            <sz val="9"/>
            <color indexed="81"/>
            <rFont val="Tahoma"/>
            <family val="2"/>
          </rPr>
          <t>Anthony Huso:</t>
        </r>
        <r>
          <rPr>
            <sz val="9"/>
            <color indexed="81"/>
            <rFont val="Tahoma"/>
            <family val="2"/>
          </rPr>
          <t xml:space="preserve">
Insert the Total Psionic Strength that the Creature has at the beginning of the Psionic Combat.
NOTE: This number will be divided in half automatically for you.
</t>
        </r>
      </text>
    </comment>
    <comment ref="CO3" authorId="0" shapeId="0" xr:uid="{00000000-0006-0000-0600-000010000000}">
      <text>
        <r>
          <rPr>
            <b/>
            <sz val="9"/>
            <color indexed="81"/>
            <rFont val="Tahoma"/>
            <family val="2"/>
          </rPr>
          <t>Anthony Huso:</t>
        </r>
        <r>
          <rPr>
            <sz val="9"/>
            <color indexed="81"/>
            <rFont val="Tahoma"/>
            <family val="2"/>
          </rPr>
          <t xml:space="preserve">
Insert the Total Psionic Strength that the Creature has at the beginning of the Psionic Combat.
NOTE: This number will be divided in half automatically for you.
</t>
        </r>
      </text>
    </comment>
    <comment ref="BF9" authorId="0" shapeId="0" xr:uid="{00000000-0006-0000-0600-000011000000}">
      <text>
        <r>
          <rPr>
            <b/>
            <sz val="9"/>
            <color indexed="81"/>
            <rFont val="Tahoma"/>
            <family val="2"/>
          </rPr>
          <t>Anthony Huso:</t>
        </r>
        <r>
          <rPr>
            <sz val="9"/>
            <color indexed="81"/>
            <rFont val="Tahoma"/>
            <family val="2"/>
          </rPr>
          <t xml:space="preserve">
Enter Cost of Attack Mode Here.</t>
        </r>
      </text>
    </comment>
    <comment ref="BG9" authorId="0" shapeId="0" xr:uid="{00000000-0006-0000-0600-000012000000}">
      <text>
        <r>
          <rPr>
            <b/>
            <sz val="9"/>
            <color indexed="81"/>
            <rFont val="Tahoma"/>
            <family val="2"/>
          </rPr>
          <t>Anthony Huso:</t>
        </r>
        <r>
          <rPr>
            <sz val="9"/>
            <color indexed="81"/>
            <rFont val="Tahoma"/>
            <family val="2"/>
          </rPr>
          <t xml:space="preserve">
Enter Cost of Defense Mode Here.</t>
        </r>
      </text>
    </comment>
    <comment ref="BK9" authorId="0" shapeId="0" xr:uid="{00000000-0006-0000-0600-000013000000}">
      <text>
        <r>
          <rPr>
            <b/>
            <sz val="9"/>
            <color indexed="81"/>
            <rFont val="Tahoma"/>
            <family val="2"/>
          </rPr>
          <t>Anthony Huso:</t>
        </r>
        <r>
          <rPr>
            <sz val="9"/>
            <color indexed="81"/>
            <rFont val="Tahoma"/>
            <family val="2"/>
          </rPr>
          <t xml:space="preserve">
Enter Cost of Attack Mode Here.</t>
        </r>
      </text>
    </comment>
    <comment ref="BL9" authorId="0" shapeId="0" xr:uid="{00000000-0006-0000-0600-000014000000}">
      <text>
        <r>
          <rPr>
            <b/>
            <sz val="9"/>
            <color indexed="81"/>
            <rFont val="Tahoma"/>
            <family val="2"/>
          </rPr>
          <t>Anthony Huso:</t>
        </r>
        <r>
          <rPr>
            <sz val="9"/>
            <color indexed="81"/>
            <rFont val="Tahoma"/>
            <family val="2"/>
          </rPr>
          <t xml:space="preserve">
Enter Cost of Defense Mode Here.</t>
        </r>
      </text>
    </comment>
    <comment ref="BP9" authorId="0" shapeId="0" xr:uid="{00000000-0006-0000-0600-000015000000}">
      <text>
        <r>
          <rPr>
            <b/>
            <sz val="9"/>
            <color indexed="81"/>
            <rFont val="Tahoma"/>
            <family val="2"/>
          </rPr>
          <t>Anthony Huso:</t>
        </r>
        <r>
          <rPr>
            <sz val="9"/>
            <color indexed="81"/>
            <rFont val="Tahoma"/>
            <family val="2"/>
          </rPr>
          <t xml:space="preserve">
Enter Cost of Attack Mode Here.</t>
        </r>
      </text>
    </comment>
    <comment ref="BQ9" authorId="0" shapeId="0" xr:uid="{00000000-0006-0000-0600-000016000000}">
      <text>
        <r>
          <rPr>
            <b/>
            <sz val="9"/>
            <color indexed="81"/>
            <rFont val="Tahoma"/>
            <family val="2"/>
          </rPr>
          <t>Anthony Huso:</t>
        </r>
        <r>
          <rPr>
            <sz val="9"/>
            <color indexed="81"/>
            <rFont val="Tahoma"/>
            <family val="2"/>
          </rPr>
          <t xml:space="preserve">
Enter Cost of Defense Mode Here.</t>
        </r>
      </text>
    </comment>
    <comment ref="BU9" authorId="0" shapeId="0" xr:uid="{00000000-0006-0000-0600-000017000000}">
      <text>
        <r>
          <rPr>
            <b/>
            <sz val="9"/>
            <color indexed="81"/>
            <rFont val="Tahoma"/>
            <family val="2"/>
          </rPr>
          <t>Anthony Huso:</t>
        </r>
        <r>
          <rPr>
            <sz val="9"/>
            <color indexed="81"/>
            <rFont val="Tahoma"/>
            <family val="2"/>
          </rPr>
          <t xml:space="preserve">
Enter Cost of Attack Mode Here.</t>
        </r>
      </text>
    </comment>
    <comment ref="BV9" authorId="0" shapeId="0" xr:uid="{00000000-0006-0000-0600-000018000000}">
      <text>
        <r>
          <rPr>
            <b/>
            <sz val="9"/>
            <color indexed="81"/>
            <rFont val="Tahoma"/>
            <family val="2"/>
          </rPr>
          <t>Anthony Huso:</t>
        </r>
        <r>
          <rPr>
            <sz val="9"/>
            <color indexed="81"/>
            <rFont val="Tahoma"/>
            <family val="2"/>
          </rPr>
          <t xml:space="preserve">
Enter Cost of Defense Mode Here.</t>
        </r>
      </text>
    </comment>
    <comment ref="BZ9" authorId="0" shapeId="0" xr:uid="{00000000-0006-0000-0600-000019000000}">
      <text>
        <r>
          <rPr>
            <b/>
            <sz val="9"/>
            <color indexed="81"/>
            <rFont val="Tahoma"/>
            <family val="2"/>
          </rPr>
          <t>Anthony Huso:</t>
        </r>
        <r>
          <rPr>
            <sz val="9"/>
            <color indexed="81"/>
            <rFont val="Tahoma"/>
            <family val="2"/>
          </rPr>
          <t xml:space="preserve">
Enter Cost of Attack Mode Here.</t>
        </r>
      </text>
    </comment>
    <comment ref="CA9" authorId="0" shapeId="0" xr:uid="{00000000-0006-0000-0600-00001A000000}">
      <text>
        <r>
          <rPr>
            <b/>
            <sz val="9"/>
            <color indexed="81"/>
            <rFont val="Tahoma"/>
            <family val="2"/>
          </rPr>
          <t>Anthony Huso:</t>
        </r>
        <r>
          <rPr>
            <sz val="9"/>
            <color indexed="81"/>
            <rFont val="Tahoma"/>
            <family val="2"/>
          </rPr>
          <t xml:space="preserve">
Enter Cost of Defense Mode Here.</t>
        </r>
      </text>
    </comment>
    <comment ref="CE9" authorId="0" shapeId="0" xr:uid="{00000000-0006-0000-0600-00001B000000}">
      <text>
        <r>
          <rPr>
            <b/>
            <sz val="9"/>
            <color indexed="81"/>
            <rFont val="Tahoma"/>
            <family val="2"/>
          </rPr>
          <t>Anthony Huso:</t>
        </r>
        <r>
          <rPr>
            <sz val="9"/>
            <color indexed="81"/>
            <rFont val="Tahoma"/>
            <family val="2"/>
          </rPr>
          <t xml:space="preserve">
Enter Cost of Attack Mode Here.</t>
        </r>
      </text>
    </comment>
    <comment ref="CF9" authorId="0" shapeId="0" xr:uid="{00000000-0006-0000-0600-00001C000000}">
      <text>
        <r>
          <rPr>
            <b/>
            <sz val="9"/>
            <color indexed="81"/>
            <rFont val="Tahoma"/>
            <family val="2"/>
          </rPr>
          <t>Anthony Huso:</t>
        </r>
        <r>
          <rPr>
            <sz val="9"/>
            <color indexed="81"/>
            <rFont val="Tahoma"/>
            <family val="2"/>
          </rPr>
          <t xml:space="preserve">
Enter Cost of Defense Mode Here.</t>
        </r>
      </text>
    </comment>
    <comment ref="CJ9" authorId="0" shapeId="0" xr:uid="{00000000-0006-0000-0600-00001D000000}">
      <text>
        <r>
          <rPr>
            <b/>
            <sz val="9"/>
            <color indexed="81"/>
            <rFont val="Tahoma"/>
            <family val="2"/>
          </rPr>
          <t>Anthony Huso:</t>
        </r>
        <r>
          <rPr>
            <sz val="9"/>
            <color indexed="81"/>
            <rFont val="Tahoma"/>
            <family val="2"/>
          </rPr>
          <t xml:space="preserve">
Enter Cost of Attack Mode Here.</t>
        </r>
      </text>
    </comment>
    <comment ref="CK9" authorId="0" shapeId="0" xr:uid="{00000000-0006-0000-0600-00001E000000}">
      <text>
        <r>
          <rPr>
            <b/>
            <sz val="9"/>
            <color indexed="81"/>
            <rFont val="Tahoma"/>
            <family val="2"/>
          </rPr>
          <t>Anthony Huso:</t>
        </r>
        <r>
          <rPr>
            <sz val="9"/>
            <color indexed="81"/>
            <rFont val="Tahoma"/>
            <family val="2"/>
          </rPr>
          <t xml:space="preserve">
Enter Cost of Defense Mode Here.</t>
        </r>
      </text>
    </comment>
    <comment ref="CO9" authorId="0" shapeId="0" xr:uid="{00000000-0006-0000-0600-00001F000000}">
      <text>
        <r>
          <rPr>
            <b/>
            <sz val="9"/>
            <color indexed="81"/>
            <rFont val="Tahoma"/>
            <family val="2"/>
          </rPr>
          <t>Anthony Huso:</t>
        </r>
        <r>
          <rPr>
            <sz val="9"/>
            <color indexed="81"/>
            <rFont val="Tahoma"/>
            <family val="2"/>
          </rPr>
          <t xml:space="preserve">
Enter Cost of Attack Mode Here.</t>
        </r>
      </text>
    </comment>
    <comment ref="CP9" authorId="0" shapeId="0" xr:uid="{00000000-0006-0000-0600-000020000000}">
      <text>
        <r>
          <rPr>
            <b/>
            <sz val="9"/>
            <color indexed="81"/>
            <rFont val="Tahoma"/>
            <family val="2"/>
          </rPr>
          <t>Anthony Huso:</t>
        </r>
        <r>
          <rPr>
            <sz val="9"/>
            <color indexed="81"/>
            <rFont val="Tahoma"/>
            <family val="2"/>
          </rPr>
          <t xml:space="preserve">
Enter Cost of Defense Mode Here.</t>
        </r>
      </text>
    </comment>
    <comment ref="BF11" authorId="0" shapeId="0" xr:uid="{00000000-0006-0000-0600-000021000000}">
      <text>
        <r>
          <rPr>
            <b/>
            <sz val="9"/>
            <color indexed="81"/>
            <rFont val="Tahoma"/>
            <family val="2"/>
          </rPr>
          <t>Anthony Huso:</t>
        </r>
        <r>
          <rPr>
            <sz val="9"/>
            <color indexed="81"/>
            <rFont val="Tahoma"/>
            <family val="2"/>
          </rPr>
          <t xml:space="preserve">
Enter Cost of Discipline for this Segment into THIS BOX ONLY.
</t>
        </r>
      </text>
    </comment>
    <comment ref="BK11" authorId="0" shapeId="0" xr:uid="{00000000-0006-0000-0600-000022000000}">
      <text>
        <r>
          <rPr>
            <b/>
            <sz val="9"/>
            <color indexed="81"/>
            <rFont val="Tahoma"/>
            <family val="2"/>
          </rPr>
          <t>Anthony Huso:</t>
        </r>
        <r>
          <rPr>
            <sz val="9"/>
            <color indexed="81"/>
            <rFont val="Tahoma"/>
            <family val="2"/>
          </rPr>
          <t xml:space="preserve">
Enter Cost of Discipline for this Segment into THIS BOX ONLY.
</t>
        </r>
      </text>
    </comment>
    <comment ref="BP11" authorId="0" shapeId="0" xr:uid="{A159262E-DB2B-4F95-9B0E-712E2C38AD23}">
      <text>
        <r>
          <rPr>
            <b/>
            <sz val="9"/>
            <color indexed="81"/>
            <rFont val="Tahoma"/>
            <family val="2"/>
          </rPr>
          <t>Anthony Huso:</t>
        </r>
        <r>
          <rPr>
            <sz val="9"/>
            <color indexed="81"/>
            <rFont val="Tahoma"/>
            <family val="2"/>
          </rPr>
          <t xml:space="preserve">
Enter Cost of Discipline for this Segment into THIS BOX ONLY.
</t>
        </r>
      </text>
    </comment>
    <comment ref="BU11" authorId="0" shapeId="0" xr:uid="{5B810A46-2EA0-4E25-AFB9-788E7C8BB320}">
      <text>
        <r>
          <rPr>
            <b/>
            <sz val="9"/>
            <color indexed="81"/>
            <rFont val="Tahoma"/>
            <family val="2"/>
          </rPr>
          <t>Anthony Huso:</t>
        </r>
        <r>
          <rPr>
            <sz val="9"/>
            <color indexed="81"/>
            <rFont val="Tahoma"/>
            <family val="2"/>
          </rPr>
          <t xml:space="preserve">
Enter Cost of Discipline for this Segment into THIS BOX ONLY.
</t>
        </r>
      </text>
    </comment>
    <comment ref="BZ11" authorId="0" shapeId="0" xr:uid="{3A56A7FB-6566-41BC-88B3-AFEA80DDF8A8}">
      <text>
        <r>
          <rPr>
            <b/>
            <sz val="9"/>
            <color indexed="81"/>
            <rFont val="Tahoma"/>
            <family val="2"/>
          </rPr>
          <t>Anthony Huso:</t>
        </r>
        <r>
          <rPr>
            <sz val="9"/>
            <color indexed="81"/>
            <rFont val="Tahoma"/>
            <family val="2"/>
          </rPr>
          <t xml:space="preserve">
Enter Cost of Discipline for this Segment into THIS BOX ONLY.
</t>
        </r>
      </text>
    </comment>
    <comment ref="CE11" authorId="0" shapeId="0" xr:uid="{DF0E85C0-D808-493E-9A49-16A398D302AD}">
      <text>
        <r>
          <rPr>
            <b/>
            <sz val="9"/>
            <color indexed="81"/>
            <rFont val="Tahoma"/>
            <family val="2"/>
          </rPr>
          <t>Anthony Huso:</t>
        </r>
        <r>
          <rPr>
            <sz val="9"/>
            <color indexed="81"/>
            <rFont val="Tahoma"/>
            <family val="2"/>
          </rPr>
          <t xml:space="preserve">
Enter Cost of Discipline for this Segment into THIS BOX ONLY.
</t>
        </r>
      </text>
    </comment>
    <comment ref="CJ11" authorId="0" shapeId="0" xr:uid="{1FD2A760-58EF-40B6-91B0-E4CD357F1131}">
      <text>
        <r>
          <rPr>
            <b/>
            <sz val="9"/>
            <color indexed="81"/>
            <rFont val="Tahoma"/>
            <family val="2"/>
          </rPr>
          <t>Anthony Huso:</t>
        </r>
        <r>
          <rPr>
            <sz val="9"/>
            <color indexed="81"/>
            <rFont val="Tahoma"/>
            <family val="2"/>
          </rPr>
          <t xml:space="preserve">
Enter Cost of Discipline for this Segment into THIS BOX ONLY.
</t>
        </r>
      </text>
    </comment>
    <comment ref="CO11" authorId="0" shapeId="0" xr:uid="{4112ED6D-3DBD-493F-9769-CD22DC998F33}">
      <text>
        <r>
          <rPr>
            <b/>
            <sz val="9"/>
            <color indexed="81"/>
            <rFont val="Tahoma"/>
            <family val="2"/>
          </rPr>
          <t>Anthony Huso:</t>
        </r>
        <r>
          <rPr>
            <sz val="9"/>
            <color indexed="81"/>
            <rFont val="Tahoma"/>
            <family val="2"/>
          </rPr>
          <t xml:space="preserve">
Enter Cost of Discipline for this Segment into THIS BOX ONLY.
</t>
        </r>
      </text>
    </comment>
    <comment ref="BG13" authorId="0" shapeId="0" xr:uid="{123BCD08-4B85-40FE-BAE3-74360CFFD864}">
      <text>
        <r>
          <rPr>
            <b/>
            <sz val="9"/>
            <color indexed="81"/>
            <rFont val="Tahoma"/>
            <family val="2"/>
          </rPr>
          <t>Anthony Huso:</t>
        </r>
        <r>
          <rPr>
            <sz val="9"/>
            <color indexed="81"/>
            <rFont val="Tahoma"/>
            <family val="2"/>
          </rPr>
          <t xml:space="preserve">
Insert Points of Psionic Damage taken this segment.
</t>
        </r>
      </text>
    </comment>
    <comment ref="BL13" authorId="0" shapeId="0" xr:uid="{CEBC0B86-F8E6-4984-A8E4-5DBC9FEDEDEB}">
      <text>
        <r>
          <rPr>
            <b/>
            <sz val="9"/>
            <color indexed="81"/>
            <rFont val="Tahoma"/>
            <family val="2"/>
          </rPr>
          <t>Anthony Huso:</t>
        </r>
        <r>
          <rPr>
            <sz val="9"/>
            <color indexed="81"/>
            <rFont val="Tahoma"/>
            <family val="2"/>
          </rPr>
          <t xml:space="preserve">
Insert Points of Psionic Damage taken this segment.
</t>
        </r>
      </text>
    </comment>
    <comment ref="BQ13" authorId="0" shapeId="0" xr:uid="{61BD314B-FF78-4BB0-8899-3C5652EB12A8}">
      <text>
        <r>
          <rPr>
            <b/>
            <sz val="9"/>
            <color indexed="81"/>
            <rFont val="Tahoma"/>
            <family val="2"/>
          </rPr>
          <t>Anthony Huso:</t>
        </r>
        <r>
          <rPr>
            <sz val="9"/>
            <color indexed="81"/>
            <rFont val="Tahoma"/>
            <family val="2"/>
          </rPr>
          <t xml:space="preserve">
Insert Points of Psionic Damage taken this segment.
</t>
        </r>
      </text>
    </comment>
    <comment ref="BV13" authorId="0" shapeId="0" xr:uid="{78899BB4-F95D-4CFD-AC62-51376A4C408C}">
      <text>
        <r>
          <rPr>
            <b/>
            <sz val="9"/>
            <color indexed="81"/>
            <rFont val="Tahoma"/>
            <family val="2"/>
          </rPr>
          <t>Anthony Huso:</t>
        </r>
        <r>
          <rPr>
            <sz val="9"/>
            <color indexed="81"/>
            <rFont val="Tahoma"/>
            <family val="2"/>
          </rPr>
          <t xml:space="preserve">
Insert Points of Psionic Damage taken this segment.
</t>
        </r>
      </text>
    </comment>
    <comment ref="CA13" authorId="0" shapeId="0" xr:uid="{7F69421F-0104-4661-895D-BF90F52C4FE0}">
      <text>
        <r>
          <rPr>
            <b/>
            <sz val="9"/>
            <color indexed="81"/>
            <rFont val="Tahoma"/>
            <family val="2"/>
          </rPr>
          <t>Anthony Huso:</t>
        </r>
        <r>
          <rPr>
            <sz val="9"/>
            <color indexed="81"/>
            <rFont val="Tahoma"/>
            <family val="2"/>
          </rPr>
          <t xml:space="preserve">
Insert Points of Psionic Damage taken this segment.
</t>
        </r>
      </text>
    </comment>
    <comment ref="CF13" authorId="0" shapeId="0" xr:uid="{E1AF4067-76DA-466B-8D9B-D892D8C5D8BB}">
      <text>
        <r>
          <rPr>
            <b/>
            <sz val="9"/>
            <color indexed="81"/>
            <rFont val="Tahoma"/>
            <family val="2"/>
          </rPr>
          <t>Anthony Huso:</t>
        </r>
        <r>
          <rPr>
            <sz val="9"/>
            <color indexed="81"/>
            <rFont val="Tahoma"/>
            <family val="2"/>
          </rPr>
          <t xml:space="preserve">
Insert Points of Psionic Damage taken this segment.
</t>
        </r>
      </text>
    </comment>
    <comment ref="CK13" authorId="0" shapeId="0" xr:uid="{4D0F0083-FC83-4421-B77A-22F4DF7E4D74}">
      <text>
        <r>
          <rPr>
            <b/>
            <sz val="9"/>
            <color indexed="81"/>
            <rFont val="Tahoma"/>
            <family val="2"/>
          </rPr>
          <t>Anthony Huso:</t>
        </r>
        <r>
          <rPr>
            <sz val="9"/>
            <color indexed="81"/>
            <rFont val="Tahoma"/>
            <family val="2"/>
          </rPr>
          <t xml:space="preserve">
Insert Points of Psionic Damage taken this segment.
</t>
        </r>
      </text>
    </comment>
    <comment ref="CP13" authorId="0" shapeId="0" xr:uid="{80147D57-23BF-4C42-94EF-1946BC6F10A8}">
      <text>
        <r>
          <rPr>
            <b/>
            <sz val="9"/>
            <color indexed="81"/>
            <rFont val="Tahoma"/>
            <family val="2"/>
          </rPr>
          <t>Anthony Huso:</t>
        </r>
        <r>
          <rPr>
            <sz val="9"/>
            <color indexed="81"/>
            <rFont val="Tahoma"/>
            <family val="2"/>
          </rPr>
          <t xml:space="preserve">
Insert Points of Psionic Damage taken this segment.
</t>
        </r>
      </text>
    </comment>
    <comment ref="BF19" authorId="0" shapeId="0" xr:uid="{00000000-0006-0000-0600-000031000000}">
      <text>
        <r>
          <rPr>
            <b/>
            <sz val="9"/>
            <color indexed="81"/>
            <rFont val="Tahoma"/>
            <family val="2"/>
          </rPr>
          <t>Anthony Huso:</t>
        </r>
        <r>
          <rPr>
            <sz val="9"/>
            <color indexed="81"/>
            <rFont val="Tahoma"/>
            <family val="2"/>
          </rPr>
          <t xml:space="preserve">
Enter Cost of Attack Mode Here.</t>
        </r>
      </text>
    </comment>
    <comment ref="BG19" authorId="0" shapeId="0" xr:uid="{00000000-0006-0000-0600-000032000000}">
      <text>
        <r>
          <rPr>
            <b/>
            <sz val="9"/>
            <color indexed="81"/>
            <rFont val="Tahoma"/>
            <family val="2"/>
          </rPr>
          <t>Anthony Huso:</t>
        </r>
        <r>
          <rPr>
            <sz val="9"/>
            <color indexed="81"/>
            <rFont val="Tahoma"/>
            <family val="2"/>
          </rPr>
          <t xml:space="preserve">
Enter Cost of Defense Mode Here.</t>
        </r>
      </text>
    </comment>
    <comment ref="BK19" authorId="0" shapeId="0" xr:uid="{B0E8265C-9279-45BB-8344-4A7305FC0387}">
      <text>
        <r>
          <rPr>
            <b/>
            <sz val="9"/>
            <color indexed="81"/>
            <rFont val="Tahoma"/>
            <family val="2"/>
          </rPr>
          <t>Anthony Huso:</t>
        </r>
        <r>
          <rPr>
            <sz val="9"/>
            <color indexed="81"/>
            <rFont val="Tahoma"/>
            <family val="2"/>
          </rPr>
          <t xml:space="preserve">
Enter Cost of Attack Mode Here.</t>
        </r>
      </text>
    </comment>
    <comment ref="BL19" authorId="0" shapeId="0" xr:uid="{39C77726-8F70-460E-9A34-CFAF16D33E0F}">
      <text>
        <r>
          <rPr>
            <b/>
            <sz val="9"/>
            <color indexed="81"/>
            <rFont val="Tahoma"/>
            <family val="2"/>
          </rPr>
          <t>Anthony Huso:</t>
        </r>
        <r>
          <rPr>
            <sz val="9"/>
            <color indexed="81"/>
            <rFont val="Tahoma"/>
            <family val="2"/>
          </rPr>
          <t xml:space="preserve">
Enter Cost of Defense Mode Here.</t>
        </r>
      </text>
    </comment>
    <comment ref="BP19" authorId="0" shapeId="0" xr:uid="{D3137A1D-DF82-454E-B277-A32D80FE4D07}">
      <text>
        <r>
          <rPr>
            <b/>
            <sz val="9"/>
            <color indexed="81"/>
            <rFont val="Tahoma"/>
            <family val="2"/>
          </rPr>
          <t>Anthony Huso:</t>
        </r>
        <r>
          <rPr>
            <sz val="9"/>
            <color indexed="81"/>
            <rFont val="Tahoma"/>
            <family val="2"/>
          </rPr>
          <t xml:space="preserve">
Enter Cost of Attack Mode Here.</t>
        </r>
      </text>
    </comment>
    <comment ref="BQ19" authorId="0" shapeId="0" xr:uid="{51F00F1B-782F-4310-A217-56E3B13349B1}">
      <text>
        <r>
          <rPr>
            <b/>
            <sz val="9"/>
            <color indexed="81"/>
            <rFont val="Tahoma"/>
            <family val="2"/>
          </rPr>
          <t>Anthony Huso:</t>
        </r>
        <r>
          <rPr>
            <sz val="9"/>
            <color indexed="81"/>
            <rFont val="Tahoma"/>
            <family val="2"/>
          </rPr>
          <t xml:space="preserve">
Enter Cost of Defense Mode Here.</t>
        </r>
      </text>
    </comment>
    <comment ref="BU19" authorId="0" shapeId="0" xr:uid="{B5602623-6598-4532-9490-9656BA9291DC}">
      <text>
        <r>
          <rPr>
            <b/>
            <sz val="9"/>
            <color indexed="81"/>
            <rFont val="Tahoma"/>
            <family val="2"/>
          </rPr>
          <t>Anthony Huso:</t>
        </r>
        <r>
          <rPr>
            <sz val="9"/>
            <color indexed="81"/>
            <rFont val="Tahoma"/>
            <family val="2"/>
          </rPr>
          <t xml:space="preserve">
Enter Cost of Attack Mode Here.</t>
        </r>
      </text>
    </comment>
    <comment ref="BV19" authorId="0" shapeId="0" xr:uid="{DBA1261F-F00F-47FB-9021-B459367F1154}">
      <text>
        <r>
          <rPr>
            <b/>
            <sz val="9"/>
            <color indexed="81"/>
            <rFont val="Tahoma"/>
            <family val="2"/>
          </rPr>
          <t>Anthony Huso:</t>
        </r>
        <r>
          <rPr>
            <sz val="9"/>
            <color indexed="81"/>
            <rFont val="Tahoma"/>
            <family val="2"/>
          </rPr>
          <t xml:space="preserve">
Enter Cost of Defense Mode Here.</t>
        </r>
      </text>
    </comment>
    <comment ref="BZ19" authorId="0" shapeId="0" xr:uid="{4301396F-7464-457F-A690-86BC9DC4BCBB}">
      <text>
        <r>
          <rPr>
            <b/>
            <sz val="9"/>
            <color indexed="81"/>
            <rFont val="Tahoma"/>
            <family val="2"/>
          </rPr>
          <t>Anthony Huso:</t>
        </r>
        <r>
          <rPr>
            <sz val="9"/>
            <color indexed="81"/>
            <rFont val="Tahoma"/>
            <family val="2"/>
          </rPr>
          <t xml:space="preserve">
Enter Cost of Attack Mode Here.</t>
        </r>
      </text>
    </comment>
    <comment ref="CA19" authorId="0" shapeId="0" xr:uid="{9289CBCA-A940-4BA1-83CF-BBF0D7E2DF4C}">
      <text>
        <r>
          <rPr>
            <b/>
            <sz val="9"/>
            <color indexed="81"/>
            <rFont val="Tahoma"/>
            <family val="2"/>
          </rPr>
          <t>Anthony Huso:</t>
        </r>
        <r>
          <rPr>
            <sz val="9"/>
            <color indexed="81"/>
            <rFont val="Tahoma"/>
            <family val="2"/>
          </rPr>
          <t xml:space="preserve">
Enter Cost of Defense Mode Here.</t>
        </r>
      </text>
    </comment>
    <comment ref="CE19" authorId="0" shapeId="0" xr:uid="{0E4219B3-9434-4A6B-A589-4F45AC99F274}">
      <text>
        <r>
          <rPr>
            <b/>
            <sz val="9"/>
            <color indexed="81"/>
            <rFont val="Tahoma"/>
            <family val="2"/>
          </rPr>
          <t>Anthony Huso:</t>
        </r>
        <r>
          <rPr>
            <sz val="9"/>
            <color indexed="81"/>
            <rFont val="Tahoma"/>
            <family val="2"/>
          </rPr>
          <t xml:space="preserve">
Enter Cost of Attack Mode Here.</t>
        </r>
      </text>
    </comment>
    <comment ref="CF19" authorId="0" shapeId="0" xr:uid="{F7B84C53-4545-495C-BDFD-47A11C01ABED}">
      <text>
        <r>
          <rPr>
            <b/>
            <sz val="9"/>
            <color indexed="81"/>
            <rFont val="Tahoma"/>
            <family val="2"/>
          </rPr>
          <t>Anthony Huso:</t>
        </r>
        <r>
          <rPr>
            <sz val="9"/>
            <color indexed="81"/>
            <rFont val="Tahoma"/>
            <family val="2"/>
          </rPr>
          <t xml:space="preserve">
Enter Cost of Defense Mode Here.</t>
        </r>
      </text>
    </comment>
    <comment ref="CJ19" authorId="0" shapeId="0" xr:uid="{0550E542-0C5E-4B26-8A83-582AA3891BB6}">
      <text>
        <r>
          <rPr>
            <b/>
            <sz val="9"/>
            <color indexed="81"/>
            <rFont val="Tahoma"/>
            <family val="2"/>
          </rPr>
          <t>Anthony Huso:</t>
        </r>
        <r>
          <rPr>
            <sz val="9"/>
            <color indexed="81"/>
            <rFont val="Tahoma"/>
            <family val="2"/>
          </rPr>
          <t xml:space="preserve">
Enter Cost of Attack Mode Here.</t>
        </r>
      </text>
    </comment>
    <comment ref="CK19" authorId="0" shapeId="0" xr:uid="{73C3DB04-AFEF-4087-8622-8B33A567D9C5}">
      <text>
        <r>
          <rPr>
            <b/>
            <sz val="9"/>
            <color indexed="81"/>
            <rFont val="Tahoma"/>
            <family val="2"/>
          </rPr>
          <t>Anthony Huso:</t>
        </r>
        <r>
          <rPr>
            <sz val="9"/>
            <color indexed="81"/>
            <rFont val="Tahoma"/>
            <family val="2"/>
          </rPr>
          <t xml:space="preserve">
Enter Cost of Defense Mode Here.</t>
        </r>
      </text>
    </comment>
    <comment ref="CO19" authorId="0" shapeId="0" xr:uid="{9ECCC0B8-2E08-4194-908D-6FB03A479998}">
      <text>
        <r>
          <rPr>
            <b/>
            <sz val="9"/>
            <color indexed="81"/>
            <rFont val="Tahoma"/>
            <family val="2"/>
          </rPr>
          <t>Anthony Huso:</t>
        </r>
        <r>
          <rPr>
            <sz val="9"/>
            <color indexed="81"/>
            <rFont val="Tahoma"/>
            <family val="2"/>
          </rPr>
          <t xml:space="preserve">
Enter Cost of Attack Mode Here.</t>
        </r>
      </text>
    </comment>
    <comment ref="CP19" authorId="0" shapeId="0" xr:uid="{D0FE89FB-46BD-4B6A-B691-E90ED27B27A0}">
      <text>
        <r>
          <rPr>
            <b/>
            <sz val="9"/>
            <color indexed="81"/>
            <rFont val="Tahoma"/>
            <family val="2"/>
          </rPr>
          <t>Anthony Huso:</t>
        </r>
        <r>
          <rPr>
            <sz val="9"/>
            <color indexed="81"/>
            <rFont val="Tahoma"/>
            <family val="2"/>
          </rPr>
          <t xml:space="preserve">
Enter Cost of Defense Mode Here.</t>
        </r>
      </text>
    </comment>
    <comment ref="BF21" authorId="0" shapeId="0" xr:uid="{00000000-0006-0000-0600-000041000000}">
      <text>
        <r>
          <rPr>
            <b/>
            <sz val="9"/>
            <color indexed="81"/>
            <rFont val="Tahoma"/>
            <family val="2"/>
          </rPr>
          <t>Anthony Huso:</t>
        </r>
        <r>
          <rPr>
            <sz val="9"/>
            <color indexed="81"/>
            <rFont val="Tahoma"/>
            <family val="2"/>
          </rPr>
          <t xml:space="preserve">
Enter Cost of Discipline for this Segment into THIS BOX ONLY.
</t>
        </r>
      </text>
    </comment>
    <comment ref="BK21" authorId="0" shapeId="0" xr:uid="{178A4A89-463D-4F0F-A1D9-C66FF2FD8841}">
      <text>
        <r>
          <rPr>
            <b/>
            <sz val="9"/>
            <color indexed="81"/>
            <rFont val="Tahoma"/>
            <family val="2"/>
          </rPr>
          <t>Anthony Huso:</t>
        </r>
        <r>
          <rPr>
            <sz val="9"/>
            <color indexed="81"/>
            <rFont val="Tahoma"/>
            <family val="2"/>
          </rPr>
          <t xml:space="preserve">
Enter Cost of Discipline for this Segment into THIS BOX ONLY.
</t>
        </r>
      </text>
    </comment>
    <comment ref="BP21" authorId="0" shapeId="0" xr:uid="{19CFA30F-4D93-4A22-B60F-C4F978DF2457}">
      <text>
        <r>
          <rPr>
            <b/>
            <sz val="9"/>
            <color indexed="81"/>
            <rFont val="Tahoma"/>
            <family val="2"/>
          </rPr>
          <t>Anthony Huso:</t>
        </r>
        <r>
          <rPr>
            <sz val="9"/>
            <color indexed="81"/>
            <rFont val="Tahoma"/>
            <family val="2"/>
          </rPr>
          <t xml:space="preserve">
Enter Cost of Discipline for this Segment into THIS BOX ONLY.
</t>
        </r>
      </text>
    </comment>
    <comment ref="BU21" authorId="0" shapeId="0" xr:uid="{E07CC47A-E813-4C06-A162-219ABC7D4603}">
      <text>
        <r>
          <rPr>
            <b/>
            <sz val="9"/>
            <color indexed="81"/>
            <rFont val="Tahoma"/>
            <family val="2"/>
          </rPr>
          <t>Anthony Huso:</t>
        </r>
        <r>
          <rPr>
            <sz val="9"/>
            <color indexed="81"/>
            <rFont val="Tahoma"/>
            <family val="2"/>
          </rPr>
          <t xml:space="preserve">
Enter Cost of Discipline for this Segment into THIS BOX ONLY.
</t>
        </r>
      </text>
    </comment>
    <comment ref="BZ21" authorId="0" shapeId="0" xr:uid="{804A449A-B3C7-47A0-BE9A-72CDB4F42CEC}">
      <text>
        <r>
          <rPr>
            <b/>
            <sz val="9"/>
            <color indexed="81"/>
            <rFont val="Tahoma"/>
            <family val="2"/>
          </rPr>
          <t>Anthony Huso:</t>
        </r>
        <r>
          <rPr>
            <sz val="9"/>
            <color indexed="81"/>
            <rFont val="Tahoma"/>
            <family val="2"/>
          </rPr>
          <t xml:space="preserve">
Enter Cost of Discipline for this Segment into THIS BOX ONLY.
</t>
        </r>
      </text>
    </comment>
    <comment ref="CE21" authorId="0" shapeId="0" xr:uid="{FC6EB24C-76A1-4BEA-B441-7EA8CDDF7252}">
      <text>
        <r>
          <rPr>
            <b/>
            <sz val="9"/>
            <color indexed="81"/>
            <rFont val="Tahoma"/>
            <family val="2"/>
          </rPr>
          <t>Anthony Huso:</t>
        </r>
        <r>
          <rPr>
            <sz val="9"/>
            <color indexed="81"/>
            <rFont val="Tahoma"/>
            <family val="2"/>
          </rPr>
          <t xml:space="preserve">
Enter Cost of Discipline for this Segment into THIS BOX ONLY.
</t>
        </r>
      </text>
    </comment>
    <comment ref="CJ21" authorId="0" shapeId="0" xr:uid="{75307615-6CBD-4CC8-8873-475D6ECEE887}">
      <text>
        <r>
          <rPr>
            <b/>
            <sz val="9"/>
            <color indexed="81"/>
            <rFont val="Tahoma"/>
            <family val="2"/>
          </rPr>
          <t>Anthony Huso:</t>
        </r>
        <r>
          <rPr>
            <sz val="9"/>
            <color indexed="81"/>
            <rFont val="Tahoma"/>
            <family val="2"/>
          </rPr>
          <t xml:space="preserve">
Enter Cost of Discipline for this Segment into THIS BOX ONLY.
</t>
        </r>
      </text>
    </comment>
    <comment ref="CO21" authorId="0" shapeId="0" xr:uid="{8CA786ED-6AD3-4F12-BA97-3E3BAC834651}">
      <text>
        <r>
          <rPr>
            <b/>
            <sz val="9"/>
            <color indexed="81"/>
            <rFont val="Tahoma"/>
            <family val="2"/>
          </rPr>
          <t>Anthony Huso:</t>
        </r>
        <r>
          <rPr>
            <sz val="9"/>
            <color indexed="81"/>
            <rFont val="Tahoma"/>
            <family val="2"/>
          </rPr>
          <t xml:space="preserve">
Enter Cost of Discipline for this Segment into THIS BOX ONLY.
</t>
        </r>
      </text>
    </comment>
    <comment ref="BG23" authorId="0" shapeId="0" xr:uid="{72224F5C-6727-4B4A-92E0-A9FA8FA23FB5}">
      <text>
        <r>
          <rPr>
            <b/>
            <sz val="9"/>
            <color indexed="81"/>
            <rFont val="Tahoma"/>
            <family val="2"/>
          </rPr>
          <t>Anthony Huso:</t>
        </r>
        <r>
          <rPr>
            <sz val="9"/>
            <color indexed="81"/>
            <rFont val="Tahoma"/>
            <family val="2"/>
          </rPr>
          <t xml:space="preserve">
Insert Points of Psionic Damage taken this segment.
</t>
        </r>
      </text>
    </comment>
    <comment ref="BL23" authorId="0" shapeId="0" xr:uid="{8A414056-BEC0-4DD2-AF4E-E6E74E8D9B14}">
      <text>
        <r>
          <rPr>
            <b/>
            <sz val="9"/>
            <color indexed="81"/>
            <rFont val="Tahoma"/>
            <family val="2"/>
          </rPr>
          <t>Anthony Huso:</t>
        </r>
        <r>
          <rPr>
            <sz val="9"/>
            <color indexed="81"/>
            <rFont val="Tahoma"/>
            <family val="2"/>
          </rPr>
          <t xml:space="preserve">
Insert Points of Psionic Damage taken this segment.
</t>
        </r>
      </text>
    </comment>
    <comment ref="BQ23" authorId="0" shapeId="0" xr:uid="{DAA19E54-0902-4A85-AA61-7DE7E2979809}">
      <text>
        <r>
          <rPr>
            <b/>
            <sz val="9"/>
            <color indexed="81"/>
            <rFont val="Tahoma"/>
            <family val="2"/>
          </rPr>
          <t>Anthony Huso:</t>
        </r>
        <r>
          <rPr>
            <sz val="9"/>
            <color indexed="81"/>
            <rFont val="Tahoma"/>
            <family val="2"/>
          </rPr>
          <t xml:space="preserve">
Insert Points of Psionic Damage taken this segment.
</t>
        </r>
      </text>
    </comment>
    <comment ref="BV23" authorId="0" shapeId="0" xr:uid="{AE10FA8E-DD89-4DAA-B65B-883016269228}">
      <text>
        <r>
          <rPr>
            <b/>
            <sz val="9"/>
            <color indexed="81"/>
            <rFont val="Tahoma"/>
            <family val="2"/>
          </rPr>
          <t>Anthony Huso:</t>
        </r>
        <r>
          <rPr>
            <sz val="9"/>
            <color indexed="81"/>
            <rFont val="Tahoma"/>
            <family val="2"/>
          </rPr>
          <t xml:space="preserve">
Insert Points of Psionic Damage taken this segment.
</t>
        </r>
      </text>
    </comment>
    <comment ref="CA23" authorId="0" shapeId="0" xr:uid="{3E702917-AE4C-453C-AE0D-E526EFEF4FF0}">
      <text>
        <r>
          <rPr>
            <b/>
            <sz val="9"/>
            <color indexed="81"/>
            <rFont val="Tahoma"/>
            <family val="2"/>
          </rPr>
          <t>Anthony Huso:</t>
        </r>
        <r>
          <rPr>
            <sz val="9"/>
            <color indexed="81"/>
            <rFont val="Tahoma"/>
            <family val="2"/>
          </rPr>
          <t xml:space="preserve">
Insert Points of Psionic Damage taken this segment.
</t>
        </r>
      </text>
    </comment>
    <comment ref="CF23" authorId="0" shapeId="0" xr:uid="{8160FA8B-ED8A-40B6-A626-087BC8B6BA08}">
      <text>
        <r>
          <rPr>
            <b/>
            <sz val="9"/>
            <color indexed="81"/>
            <rFont val="Tahoma"/>
            <family val="2"/>
          </rPr>
          <t>Anthony Huso:</t>
        </r>
        <r>
          <rPr>
            <sz val="9"/>
            <color indexed="81"/>
            <rFont val="Tahoma"/>
            <family val="2"/>
          </rPr>
          <t xml:space="preserve">
Insert Points of Psionic Damage taken this segment.
</t>
        </r>
      </text>
    </comment>
    <comment ref="CK23" authorId="0" shapeId="0" xr:uid="{1C9DA40C-6391-45B0-A11C-16CF45608E4A}">
      <text>
        <r>
          <rPr>
            <b/>
            <sz val="9"/>
            <color indexed="81"/>
            <rFont val="Tahoma"/>
            <family val="2"/>
          </rPr>
          <t>Anthony Huso:</t>
        </r>
        <r>
          <rPr>
            <sz val="9"/>
            <color indexed="81"/>
            <rFont val="Tahoma"/>
            <family val="2"/>
          </rPr>
          <t xml:space="preserve">
Insert Points of Psionic Damage taken this segment.
</t>
        </r>
      </text>
    </comment>
    <comment ref="CP23" authorId="0" shapeId="0" xr:uid="{A14B251A-9E8C-4CAE-BAD4-22706E50A7DD}">
      <text>
        <r>
          <rPr>
            <b/>
            <sz val="9"/>
            <color indexed="81"/>
            <rFont val="Tahoma"/>
            <family val="2"/>
          </rPr>
          <t>Anthony Huso:</t>
        </r>
        <r>
          <rPr>
            <sz val="9"/>
            <color indexed="81"/>
            <rFont val="Tahoma"/>
            <family val="2"/>
          </rPr>
          <t xml:space="preserve">
Insert Points of Psionic Damage taken this segment.
</t>
        </r>
      </text>
    </comment>
    <comment ref="BF29" authorId="0" shapeId="0" xr:uid="{00000000-0006-0000-0600-000051000000}">
      <text>
        <r>
          <rPr>
            <b/>
            <sz val="9"/>
            <color indexed="81"/>
            <rFont val="Tahoma"/>
            <family val="2"/>
          </rPr>
          <t>Anthony Huso:</t>
        </r>
        <r>
          <rPr>
            <sz val="9"/>
            <color indexed="81"/>
            <rFont val="Tahoma"/>
            <family val="2"/>
          </rPr>
          <t xml:space="preserve">
Enter Cost of Attack Mode Here.</t>
        </r>
      </text>
    </comment>
    <comment ref="BG29" authorId="0" shapeId="0" xr:uid="{00000000-0006-0000-0600-000052000000}">
      <text>
        <r>
          <rPr>
            <b/>
            <sz val="9"/>
            <color indexed="81"/>
            <rFont val="Tahoma"/>
            <family val="2"/>
          </rPr>
          <t>Anthony Huso:</t>
        </r>
        <r>
          <rPr>
            <sz val="9"/>
            <color indexed="81"/>
            <rFont val="Tahoma"/>
            <family val="2"/>
          </rPr>
          <t xml:space="preserve">
Enter Cost of Defense Mode Here.</t>
        </r>
      </text>
    </comment>
    <comment ref="BK29" authorId="0" shapeId="0" xr:uid="{9080B3BC-02BF-40D8-A0C3-A836F2D8A526}">
      <text>
        <r>
          <rPr>
            <b/>
            <sz val="9"/>
            <color indexed="81"/>
            <rFont val="Tahoma"/>
            <family val="2"/>
          </rPr>
          <t>Anthony Huso:</t>
        </r>
        <r>
          <rPr>
            <sz val="9"/>
            <color indexed="81"/>
            <rFont val="Tahoma"/>
            <family val="2"/>
          </rPr>
          <t xml:space="preserve">
Enter Cost of Attack Mode Here.</t>
        </r>
      </text>
    </comment>
    <comment ref="BL29" authorId="0" shapeId="0" xr:uid="{C058E1C0-44FC-4B48-9C0B-CA324E9B444C}">
      <text>
        <r>
          <rPr>
            <b/>
            <sz val="9"/>
            <color indexed="81"/>
            <rFont val="Tahoma"/>
            <family val="2"/>
          </rPr>
          <t>Anthony Huso:</t>
        </r>
        <r>
          <rPr>
            <sz val="9"/>
            <color indexed="81"/>
            <rFont val="Tahoma"/>
            <family val="2"/>
          </rPr>
          <t xml:space="preserve">
Enter Cost of Defense Mode Here.</t>
        </r>
      </text>
    </comment>
    <comment ref="BP29" authorId="0" shapeId="0" xr:uid="{5011096F-A628-4607-97C1-E95F4199CF98}">
      <text>
        <r>
          <rPr>
            <b/>
            <sz val="9"/>
            <color indexed="81"/>
            <rFont val="Tahoma"/>
            <family val="2"/>
          </rPr>
          <t>Anthony Huso:</t>
        </r>
        <r>
          <rPr>
            <sz val="9"/>
            <color indexed="81"/>
            <rFont val="Tahoma"/>
            <family val="2"/>
          </rPr>
          <t xml:space="preserve">
Enter Cost of Attack Mode Here.</t>
        </r>
      </text>
    </comment>
    <comment ref="BQ29" authorId="0" shapeId="0" xr:uid="{B33BDE05-6C20-4C6F-A2D6-8652138BE729}">
      <text>
        <r>
          <rPr>
            <b/>
            <sz val="9"/>
            <color indexed="81"/>
            <rFont val="Tahoma"/>
            <family val="2"/>
          </rPr>
          <t>Anthony Huso:</t>
        </r>
        <r>
          <rPr>
            <sz val="9"/>
            <color indexed="81"/>
            <rFont val="Tahoma"/>
            <family val="2"/>
          </rPr>
          <t xml:space="preserve">
Enter Cost of Defense Mode Here.</t>
        </r>
      </text>
    </comment>
    <comment ref="BU29" authorId="0" shapeId="0" xr:uid="{10F0D79B-8E60-42BE-9220-D70CD49931D5}">
      <text>
        <r>
          <rPr>
            <b/>
            <sz val="9"/>
            <color indexed="81"/>
            <rFont val="Tahoma"/>
            <family val="2"/>
          </rPr>
          <t>Anthony Huso:</t>
        </r>
        <r>
          <rPr>
            <sz val="9"/>
            <color indexed="81"/>
            <rFont val="Tahoma"/>
            <family val="2"/>
          </rPr>
          <t xml:space="preserve">
Enter Cost of Attack Mode Here.</t>
        </r>
      </text>
    </comment>
    <comment ref="BV29" authorId="0" shapeId="0" xr:uid="{FAB11F5D-3395-4F4D-9D77-E5A648404719}">
      <text>
        <r>
          <rPr>
            <b/>
            <sz val="9"/>
            <color indexed="81"/>
            <rFont val="Tahoma"/>
            <family val="2"/>
          </rPr>
          <t>Anthony Huso:</t>
        </r>
        <r>
          <rPr>
            <sz val="9"/>
            <color indexed="81"/>
            <rFont val="Tahoma"/>
            <family val="2"/>
          </rPr>
          <t xml:space="preserve">
Enter Cost of Defense Mode Here.</t>
        </r>
      </text>
    </comment>
    <comment ref="BZ29" authorId="0" shapeId="0" xr:uid="{650F4F9C-00E5-4C81-883E-D5C127AB18D7}">
      <text>
        <r>
          <rPr>
            <b/>
            <sz val="9"/>
            <color indexed="81"/>
            <rFont val="Tahoma"/>
            <family val="2"/>
          </rPr>
          <t>Anthony Huso:</t>
        </r>
        <r>
          <rPr>
            <sz val="9"/>
            <color indexed="81"/>
            <rFont val="Tahoma"/>
            <family val="2"/>
          </rPr>
          <t xml:space="preserve">
Enter Cost of Attack Mode Here.</t>
        </r>
      </text>
    </comment>
    <comment ref="CA29" authorId="0" shapeId="0" xr:uid="{94BCC753-9227-4734-8C6F-534D7DB3C50E}">
      <text>
        <r>
          <rPr>
            <b/>
            <sz val="9"/>
            <color indexed="81"/>
            <rFont val="Tahoma"/>
            <family val="2"/>
          </rPr>
          <t>Anthony Huso:</t>
        </r>
        <r>
          <rPr>
            <sz val="9"/>
            <color indexed="81"/>
            <rFont val="Tahoma"/>
            <family val="2"/>
          </rPr>
          <t xml:space="preserve">
Enter Cost of Defense Mode Here.</t>
        </r>
      </text>
    </comment>
    <comment ref="CE29" authorId="0" shapeId="0" xr:uid="{7F6DBEBB-2E6B-4954-B763-28CB7891AB2B}">
      <text>
        <r>
          <rPr>
            <b/>
            <sz val="9"/>
            <color indexed="81"/>
            <rFont val="Tahoma"/>
            <family val="2"/>
          </rPr>
          <t>Anthony Huso:</t>
        </r>
        <r>
          <rPr>
            <sz val="9"/>
            <color indexed="81"/>
            <rFont val="Tahoma"/>
            <family val="2"/>
          </rPr>
          <t xml:space="preserve">
Enter Cost of Attack Mode Here.</t>
        </r>
      </text>
    </comment>
    <comment ref="CF29" authorId="0" shapeId="0" xr:uid="{0C540F24-6E65-480D-B07F-2EB0E252AC70}">
      <text>
        <r>
          <rPr>
            <b/>
            <sz val="9"/>
            <color indexed="81"/>
            <rFont val="Tahoma"/>
            <family val="2"/>
          </rPr>
          <t>Anthony Huso:</t>
        </r>
        <r>
          <rPr>
            <sz val="9"/>
            <color indexed="81"/>
            <rFont val="Tahoma"/>
            <family val="2"/>
          </rPr>
          <t xml:space="preserve">
Enter Cost of Defense Mode Here.</t>
        </r>
      </text>
    </comment>
    <comment ref="CJ29" authorId="0" shapeId="0" xr:uid="{DEE506E0-B662-4985-8DED-0B3E16603270}">
      <text>
        <r>
          <rPr>
            <b/>
            <sz val="9"/>
            <color indexed="81"/>
            <rFont val="Tahoma"/>
            <family val="2"/>
          </rPr>
          <t>Anthony Huso:</t>
        </r>
        <r>
          <rPr>
            <sz val="9"/>
            <color indexed="81"/>
            <rFont val="Tahoma"/>
            <family val="2"/>
          </rPr>
          <t xml:space="preserve">
Enter Cost of Attack Mode Here.</t>
        </r>
      </text>
    </comment>
    <comment ref="CK29" authorId="0" shapeId="0" xr:uid="{AEBD7EE0-90C2-4E3D-B22E-41CA8B3123F6}">
      <text>
        <r>
          <rPr>
            <b/>
            <sz val="9"/>
            <color indexed="81"/>
            <rFont val="Tahoma"/>
            <family val="2"/>
          </rPr>
          <t>Anthony Huso:</t>
        </r>
        <r>
          <rPr>
            <sz val="9"/>
            <color indexed="81"/>
            <rFont val="Tahoma"/>
            <family val="2"/>
          </rPr>
          <t xml:space="preserve">
Enter Cost of Defense Mode Here.</t>
        </r>
      </text>
    </comment>
    <comment ref="CO29" authorId="0" shapeId="0" xr:uid="{2F78B726-DE98-4FAB-9F1A-3FE166C63746}">
      <text>
        <r>
          <rPr>
            <b/>
            <sz val="9"/>
            <color indexed="81"/>
            <rFont val="Tahoma"/>
            <family val="2"/>
          </rPr>
          <t>Anthony Huso:</t>
        </r>
        <r>
          <rPr>
            <sz val="9"/>
            <color indexed="81"/>
            <rFont val="Tahoma"/>
            <family val="2"/>
          </rPr>
          <t xml:space="preserve">
Enter Cost of Attack Mode Here.</t>
        </r>
      </text>
    </comment>
    <comment ref="CP29" authorId="0" shapeId="0" xr:uid="{90539C30-B928-4887-8714-FE3F7CD431E0}">
      <text>
        <r>
          <rPr>
            <b/>
            <sz val="9"/>
            <color indexed="81"/>
            <rFont val="Tahoma"/>
            <family val="2"/>
          </rPr>
          <t>Anthony Huso:</t>
        </r>
        <r>
          <rPr>
            <sz val="9"/>
            <color indexed="81"/>
            <rFont val="Tahoma"/>
            <family val="2"/>
          </rPr>
          <t xml:space="preserve">
Enter Cost of Defense Mode Here.</t>
        </r>
      </text>
    </comment>
    <comment ref="BF31" authorId="0" shapeId="0" xr:uid="{00000000-0006-0000-0600-000061000000}">
      <text>
        <r>
          <rPr>
            <b/>
            <sz val="9"/>
            <color indexed="81"/>
            <rFont val="Tahoma"/>
            <family val="2"/>
          </rPr>
          <t>Anthony Huso:</t>
        </r>
        <r>
          <rPr>
            <sz val="9"/>
            <color indexed="81"/>
            <rFont val="Tahoma"/>
            <family val="2"/>
          </rPr>
          <t xml:space="preserve">
Enter Cost of Discipline for this Segment into THIS BOX ONLY.
</t>
        </r>
      </text>
    </comment>
    <comment ref="BK31" authorId="0" shapeId="0" xr:uid="{0BE90077-C936-4A86-80F3-7AF393EC6862}">
      <text>
        <r>
          <rPr>
            <b/>
            <sz val="9"/>
            <color indexed="81"/>
            <rFont val="Tahoma"/>
            <family val="2"/>
          </rPr>
          <t>Anthony Huso:</t>
        </r>
        <r>
          <rPr>
            <sz val="9"/>
            <color indexed="81"/>
            <rFont val="Tahoma"/>
            <family val="2"/>
          </rPr>
          <t xml:space="preserve">
Enter Cost of Discipline for this Segment into THIS BOX ONLY.
</t>
        </r>
      </text>
    </comment>
    <comment ref="BP31" authorId="0" shapeId="0" xr:uid="{CC98A202-724F-4706-8803-8A07D5534D38}">
      <text>
        <r>
          <rPr>
            <b/>
            <sz val="9"/>
            <color indexed="81"/>
            <rFont val="Tahoma"/>
            <family val="2"/>
          </rPr>
          <t>Anthony Huso:</t>
        </r>
        <r>
          <rPr>
            <sz val="9"/>
            <color indexed="81"/>
            <rFont val="Tahoma"/>
            <family val="2"/>
          </rPr>
          <t xml:space="preserve">
Enter Cost of Discipline for this Segment into THIS BOX ONLY.
</t>
        </r>
      </text>
    </comment>
    <comment ref="BU31" authorId="0" shapeId="0" xr:uid="{18D9EAAB-3C3A-4429-BD79-420E6BCA3FB8}">
      <text>
        <r>
          <rPr>
            <b/>
            <sz val="9"/>
            <color indexed="81"/>
            <rFont val="Tahoma"/>
            <family val="2"/>
          </rPr>
          <t>Anthony Huso:</t>
        </r>
        <r>
          <rPr>
            <sz val="9"/>
            <color indexed="81"/>
            <rFont val="Tahoma"/>
            <family val="2"/>
          </rPr>
          <t xml:space="preserve">
Enter Cost of Discipline for this Segment into THIS BOX ONLY.
</t>
        </r>
      </text>
    </comment>
    <comment ref="BZ31" authorId="0" shapeId="0" xr:uid="{7E6C2CA7-CEA7-480A-99FA-37D87719BA98}">
      <text>
        <r>
          <rPr>
            <b/>
            <sz val="9"/>
            <color indexed="81"/>
            <rFont val="Tahoma"/>
            <family val="2"/>
          </rPr>
          <t>Anthony Huso:</t>
        </r>
        <r>
          <rPr>
            <sz val="9"/>
            <color indexed="81"/>
            <rFont val="Tahoma"/>
            <family val="2"/>
          </rPr>
          <t xml:space="preserve">
Enter Cost of Discipline for this Segment into THIS BOX ONLY.
</t>
        </r>
      </text>
    </comment>
    <comment ref="CE31" authorId="0" shapeId="0" xr:uid="{F1790C70-8246-4CE9-89A0-8976B4AAAEE4}">
      <text>
        <r>
          <rPr>
            <b/>
            <sz val="9"/>
            <color indexed="81"/>
            <rFont val="Tahoma"/>
            <family val="2"/>
          </rPr>
          <t>Anthony Huso:</t>
        </r>
        <r>
          <rPr>
            <sz val="9"/>
            <color indexed="81"/>
            <rFont val="Tahoma"/>
            <family val="2"/>
          </rPr>
          <t xml:space="preserve">
Enter Cost of Discipline for this Segment into THIS BOX ONLY.
</t>
        </r>
      </text>
    </comment>
    <comment ref="CJ31" authorId="0" shapeId="0" xr:uid="{179E14DE-D550-483A-8F0D-490BE9B1B36B}">
      <text>
        <r>
          <rPr>
            <b/>
            <sz val="9"/>
            <color indexed="81"/>
            <rFont val="Tahoma"/>
            <family val="2"/>
          </rPr>
          <t>Anthony Huso:</t>
        </r>
        <r>
          <rPr>
            <sz val="9"/>
            <color indexed="81"/>
            <rFont val="Tahoma"/>
            <family val="2"/>
          </rPr>
          <t xml:space="preserve">
Enter Cost of Discipline for this Segment into THIS BOX ONLY.
</t>
        </r>
      </text>
    </comment>
    <comment ref="CO31" authorId="0" shapeId="0" xr:uid="{E8CDDC95-7DB8-4683-A70B-09226742E5CC}">
      <text>
        <r>
          <rPr>
            <b/>
            <sz val="9"/>
            <color indexed="81"/>
            <rFont val="Tahoma"/>
            <family val="2"/>
          </rPr>
          <t>Anthony Huso:</t>
        </r>
        <r>
          <rPr>
            <sz val="9"/>
            <color indexed="81"/>
            <rFont val="Tahoma"/>
            <family val="2"/>
          </rPr>
          <t xml:space="preserve">
Enter Cost of Discipline for this Segment into THIS BOX ONLY.
</t>
        </r>
      </text>
    </comment>
    <comment ref="BG33" authorId="0" shapeId="0" xr:uid="{3E9454D2-811F-4562-B208-7435E0A04280}">
      <text>
        <r>
          <rPr>
            <b/>
            <sz val="9"/>
            <color indexed="81"/>
            <rFont val="Tahoma"/>
            <family val="2"/>
          </rPr>
          <t>Anthony Huso:</t>
        </r>
        <r>
          <rPr>
            <sz val="9"/>
            <color indexed="81"/>
            <rFont val="Tahoma"/>
            <family val="2"/>
          </rPr>
          <t xml:space="preserve">
Insert Points of Psionic Damage taken this segment.
</t>
        </r>
      </text>
    </comment>
    <comment ref="BL33" authorId="0" shapeId="0" xr:uid="{5591369E-437B-40C3-9632-115277269F66}">
      <text>
        <r>
          <rPr>
            <b/>
            <sz val="9"/>
            <color indexed="81"/>
            <rFont val="Tahoma"/>
            <family val="2"/>
          </rPr>
          <t>Anthony Huso:</t>
        </r>
        <r>
          <rPr>
            <sz val="9"/>
            <color indexed="81"/>
            <rFont val="Tahoma"/>
            <family val="2"/>
          </rPr>
          <t xml:space="preserve">
Insert Points of Psionic Damage taken this segment.
</t>
        </r>
      </text>
    </comment>
    <comment ref="BQ33" authorId="0" shapeId="0" xr:uid="{D1E00AD8-7C9A-426B-AF25-E29C57856B34}">
      <text>
        <r>
          <rPr>
            <b/>
            <sz val="9"/>
            <color indexed="81"/>
            <rFont val="Tahoma"/>
            <family val="2"/>
          </rPr>
          <t>Anthony Huso:</t>
        </r>
        <r>
          <rPr>
            <sz val="9"/>
            <color indexed="81"/>
            <rFont val="Tahoma"/>
            <family val="2"/>
          </rPr>
          <t xml:space="preserve">
Insert Points of Psionic Damage taken this segment.
</t>
        </r>
      </text>
    </comment>
    <comment ref="BV33" authorId="0" shapeId="0" xr:uid="{D273E4E4-D3CF-45A7-A859-D62D84D7D69A}">
      <text>
        <r>
          <rPr>
            <b/>
            <sz val="9"/>
            <color indexed="81"/>
            <rFont val="Tahoma"/>
            <family val="2"/>
          </rPr>
          <t>Anthony Huso:</t>
        </r>
        <r>
          <rPr>
            <sz val="9"/>
            <color indexed="81"/>
            <rFont val="Tahoma"/>
            <family val="2"/>
          </rPr>
          <t xml:space="preserve">
Insert Points of Psionic Damage taken this segment.
</t>
        </r>
      </text>
    </comment>
    <comment ref="CA33" authorId="0" shapeId="0" xr:uid="{067DEB3D-B708-4774-8555-96D0D45A030B}">
      <text>
        <r>
          <rPr>
            <b/>
            <sz val="9"/>
            <color indexed="81"/>
            <rFont val="Tahoma"/>
            <family val="2"/>
          </rPr>
          <t>Anthony Huso:</t>
        </r>
        <r>
          <rPr>
            <sz val="9"/>
            <color indexed="81"/>
            <rFont val="Tahoma"/>
            <family val="2"/>
          </rPr>
          <t xml:space="preserve">
Insert Points of Psionic Damage taken this segment.
</t>
        </r>
      </text>
    </comment>
    <comment ref="CF33" authorId="0" shapeId="0" xr:uid="{1249382A-140D-49C4-A760-E30D5F63F44D}">
      <text>
        <r>
          <rPr>
            <b/>
            <sz val="9"/>
            <color indexed="81"/>
            <rFont val="Tahoma"/>
            <family val="2"/>
          </rPr>
          <t>Anthony Huso:</t>
        </r>
        <r>
          <rPr>
            <sz val="9"/>
            <color indexed="81"/>
            <rFont val="Tahoma"/>
            <family val="2"/>
          </rPr>
          <t xml:space="preserve">
Insert Points of Psionic Damage taken this segment.
</t>
        </r>
      </text>
    </comment>
    <comment ref="CK33" authorId="0" shapeId="0" xr:uid="{55578DBD-C9A4-4942-AF17-27F0B3CC288A}">
      <text>
        <r>
          <rPr>
            <b/>
            <sz val="9"/>
            <color indexed="81"/>
            <rFont val="Tahoma"/>
            <family val="2"/>
          </rPr>
          <t>Anthony Huso:</t>
        </r>
        <r>
          <rPr>
            <sz val="9"/>
            <color indexed="81"/>
            <rFont val="Tahoma"/>
            <family val="2"/>
          </rPr>
          <t xml:space="preserve">
Insert Points of Psionic Damage taken this segment.
</t>
        </r>
      </text>
    </comment>
    <comment ref="CP33" authorId="0" shapeId="0" xr:uid="{9AFD4FA0-BA05-4AD5-8162-CCE4D65ED52C}">
      <text>
        <r>
          <rPr>
            <b/>
            <sz val="9"/>
            <color indexed="81"/>
            <rFont val="Tahoma"/>
            <family val="2"/>
          </rPr>
          <t>Anthony Huso:</t>
        </r>
        <r>
          <rPr>
            <sz val="9"/>
            <color indexed="81"/>
            <rFont val="Tahoma"/>
            <family val="2"/>
          </rPr>
          <t xml:space="preserve">
Insert Points of Psionic Damage taken this segment.
</t>
        </r>
      </text>
    </comment>
    <comment ref="BF39" authorId="0" shapeId="0" xr:uid="{00000000-0006-0000-0600-000071000000}">
      <text>
        <r>
          <rPr>
            <b/>
            <sz val="9"/>
            <color indexed="81"/>
            <rFont val="Tahoma"/>
            <family val="2"/>
          </rPr>
          <t>Anthony Huso:</t>
        </r>
        <r>
          <rPr>
            <sz val="9"/>
            <color indexed="81"/>
            <rFont val="Tahoma"/>
            <family val="2"/>
          </rPr>
          <t xml:space="preserve">
Enter Cost of Attack Mode Here.</t>
        </r>
      </text>
    </comment>
    <comment ref="BG39" authorId="0" shapeId="0" xr:uid="{00000000-0006-0000-0600-000072000000}">
      <text>
        <r>
          <rPr>
            <b/>
            <sz val="9"/>
            <color indexed="81"/>
            <rFont val="Tahoma"/>
            <family val="2"/>
          </rPr>
          <t>Anthony Huso:</t>
        </r>
        <r>
          <rPr>
            <sz val="9"/>
            <color indexed="81"/>
            <rFont val="Tahoma"/>
            <family val="2"/>
          </rPr>
          <t xml:space="preserve">
Enter Cost of Defense Mode Here.</t>
        </r>
      </text>
    </comment>
    <comment ref="BK39" authorId="0" shapeId="0" xr:uid="{4FC746C0-0E97-451E-8AB8-1D94F59260DC}">
      <text>
        <r>
          <rPr>
            <b/>
            <sz val="9"/>
            <color indexed="81"/>
            <rFont val="Tahoma"/>
            <family val="2"/>
          </rPr>
          <t>Anthony Huso:</t>
        </r>
        <r>
          <rPr>
            <sz val="9"/>
            <color indexed="81"/>
            <rFont val="Tahoma"/>
            <family val="2"/>
          </rPr>
          <t xml:space="preserve">
Enter Cost of Attack Mode Here.</t>
        </r>
      </text>
    </comment>
    <comment ref="BL39" authorId="0" shapeId="0" xr:uid="{F0F66861-BDF1-4050-9167-3A127FA38ADC}">
      <text>
        <r>
          <rPr>
            <b/>
            <sz val="9"/>
            <color indexed="81"/>
            <rFont val="Tahoma"/>
            <family val="2"/>
          </rPr>
          <t>Anthony Huso:</t>
        </r>
        <r>
          <rPr>
            <sz val="9"/>
            <color indexed="81"/>
            <rFont val="Tahoma"/>
            <family val="2"/>
          </rPr>
          <t xml:space="preserve">
Enter Cost of Defense Mode Here.</t>
        </r>
      </text>
    </comment>
    <comment ref="BP39" authorId="0" shapeId="0" xr:uid="{D2C47094-B17B-43F6-8D2E-0B5A97F3AEA4}">
      <text>
        <r>
          <rPr>
            <b/>
            <sz val="9"/>
            <color indexed="81"/>
            <rFont val="Tahoma"/>
            <family val="2"/>
          </rPr>
          <t>Anthony Huso:</t>
        </r>
        <r>
          <rPr>
            <sz val="9"/>
            <color indexed="81"/>
            <rFont val="Tahoma"/>
            <family val="2"/>
          </rPr>
          <t xml:space="preserve">
Enter Cost of Attack Mode Here.</t>
        </r>
      </text>
    </comment>
    <comment ref="BQ39" authorId="0" shapeId="0" xr:uid="{A87B79BF-459B-4AC9-8850-C5AA915E3D20}">
      <text>
        <r>
          <rPr>
            <b/>
            <sz val="9"/>
            <color indexed="81"/>
            <rFont val="Tahoma"/>
            <family val="2"/>
          </rPr>
          <t>Anthony Huso:</t>
        </r>
        <r>
          <rPr>
            <sz val="9"/>
            <color indexed="81"/>
            <rFont val="Tahoma"/>
            <family val="2"/>
          </rPr>
          <t xml:space="preserve">
Enter Cost of Defense Mode Here.</t>
        </r>
      </text>
    </comment>
    <comment ref="BU39" authorId="0" shapeId="0" xr:uid="{1F27FD37-A583-44CF-8166-FB1757F4FBC9}">
      <text>
        <r>
          <rPr>
            <b/>
            <sz val="9"/>
            <color indexed="81"/>
            <rFont val="Tahoma"/>
            <family val="2"/>
          </rPr>
          <t>Anthony Huso:</t>
        </r>
        <r>
          <rPr>
            <sz val="9"/>
            <color indexed="81"/>
            <rFont val="Tahoma"/>
            <family val="2"/>
          </rPr>
          <t xml:space="preserve">
Enter Cost of Attack Mode Here.</t>
        </r>
      </text>
    </comment>
    <comment ref="BV39" authorId="0" shapeId="0" xr:uid="{F4821AB9-B483-4630-814A-6C4666978998}">
      <text>
        <r>
          <rPr>
            <b/>
            <sz val="9"/>
            <color indexed="81"/>
            <rFont val="Tahoma"/>
            <family val="2"/>
          </rPr>
          <t>Anthony Huso:</t>
        </r>
        <r>
          <rPr>
            <sz val="9"/>
            <color indexed="81"/>
            <rFont val="Tahoma"/>
            <family val="2"/>
          </rPr>
          <t xml:space="preserve">
Enter Cost of Defense Mode Here.</t>
        </r>
      </text>
    </comment>
    <comment ref="BZ39" authorId="0" shapeId="0" xr:uid="{D47D49FC-CDD7-4EEB-905D-AC9BF647E8F5}">
      <text>
        <r>
          <rPr>
            <b/>
            <sz val="9"/>
            <color indexed="81"/>
            <rFont val="Tahoma"/>
            <family val="2"/>
          </rPr>
          <t>Anthony Huso:</t>
        </r>
        <r>
          <rPr>
            <sz val="9"/>
            <color indexed="81"/>
            <rFont val="Tahoma"/>
            <family val="2"/>
          </rPr>
          <t xml:space="preserve">
Enter Cost of Attack Mode Here.</t>
        </r>
      </text>
    </comment>
    <comment ref="CA39" authorId="0" shapeId="0" xr:uid="{8C711DF4-9CAA-43B6-B226-8154615BE2A1}">
      <text>
        <r>
          <rPr>
            <b/>
            <sz val="9"/>
            <color indexed="81"/>
            <rFont val="Tahoma"/>
            <family val="2"/>
          </rPr>
          <t>Anthony Huso:</t>
        </r>
        <r>
          <rPr>
            <sz val="9"/>
            <color indexed="81"/>
            <rFont val="Tahoma"/>
            <family val="2"/>
          </rPr>
          <t xml:space="preserve">
Enter Cost of Defense Mode Here.</t>
        </r>
      </text>
    </comment>
    <comment ref="CE39" authorId="0" shapeId="0" xr:uid="{60145D5E-F5A1-4057-A577-1B63DE6C4792}">
      <text>
        <r>
          <rPr>
            <b/>
            <sz val="9"/>
            <color indexed="81"/>
            <rFont val="Tahoma"/>
            <family val="2"/>
          </rPr>
          <t>Anthony Huso:</t>
        </r>
        <r>
          <rPr>
            <sz val="9"/>
            <color indexed="81"/>
            <rFont val="Tahoma"/>
            <family val="2"/>
          </rPr>
          <t xml:space="preserve">
Enter Cost of Attack Mode Here.</t>
        </r>
      </text>
    </comment>
    <comment ref="CF39" authorId="0" shapeId="0" xr:uid="{178A6F18-9816-491C-8F2A-1B8B4CFA1A89}">
      <text>
        <r>
          <rPr>
            <b/>
            <sz val="9"/>
            <color indexed="81"/>
            <rFont val="Tahoma"/>
            <family val="2"/>
          </rPr>
          <t>Anthony Huso:</t>
        </r>
        <r>
          <rPr>
            <sz val="9"/>
            <color indexed="81"/>
            <rFont val="Tahoma"/>
            <family val="2"/>
          </rPr>
          <t xml:space="preserve">
Enter Cost of Defense Mode Here.</t>
        </r>
      </text>
    </comment>
    <comment ref="CJ39" authorId="0" shapeId="0" xr:uid="{89AE75F9-A6E8-48F6-B74D-30283053DDC5}">
      <text>
        <r>
          <rPr>
            <b/>
            <sz val="9"/>
            <color indexed="81"/>
            <rFont val="Tahoma"/>
            <family val="2"/>
          </rPr>
          <t>Anthony Huso:</t>
        </r>
        <r>
          <rPr>
            <sz val="9"/>
            <color indexed="81"/>
            <rFont val="Tahoma"/>
            <family val="2"/>
          </rPr>
          <t xml:space="preserve">
Enter Cost of Attack Mode Here.</t>
        </r>
      </text>
    </comment>
    <comment ref="CK39" authorId="0" shapeId="0" xr:uid="{D43F0F70-6164-4D81-8ABF-2FF2D337529D}">
      <text>
        <r>
          <rPr>
            <b/>
            <sz val="9"/>
            <color indexed="81"/>
            <rFont val="Tahoma"/>
            <family val="2"/>
          </rPr>
          <t>Anthony Huso:</t>
        </r>
        <r>
          <rPr>
            <sz val="9"/>
            <color indexed="81"/>
            <rFont val="Tahoma"/>
            <family val="2"/>
          </rPr>
          <t xml:space="preserve">
Enter Cost of Defense Mode Here.</t>
        </r>
      </text>
    </comment>
    <comment ref="CO39" authorId="0" shapeId="0" xr:uid="{DC03353F-F1B1-4203-ACC2-71B10DAE1718}">
      <text>
        <r>
          <rPr>
            <b/>
            <sz val="9"/>
            <color indexed="81"/>
            <rFont val="Tahoma"/>
            <family val="2"/>
          </rPr>
          <t>Anthony Huso:</t>
        </r>
        <r>
          <rPr>
            <sz val="9"/>
            <color indexed="81"/>
            <rFont val="Tahoma"/>
            <family val="2"/>
          </rPr>
          <t xml:space="preserve">
Enter Cost of Attack Mode Here.</t>
        </r>
      </text>
    </comment>
    <comment ref="CP39" authorId="0" shapeId="0" xr:uid="{D2F410D7-ED51-48B2-8A6F-179D9C29C62E}">
      <text>
        <r>
          <rPr>
            <b/>
            <sz val="9"/>
            <color indexed="81"/>
            <rFont val="Tahoma"/>
            <family val="2"/>
          </rPr>
          <t>Anthony Huso:</t>
        </r>
        <r>
          <rPr>
            <sz val="9"/>
            <color indexed="81"/>
            <rFont val="Tahoma"/>
            <family val="2"/>
          </rPr>
          <t xml:space="preserve">
Enter Cost of Defense Mode Here.</t>
        </r>
      </text>
    </comment>
    <comment ref="BF41" authorId="0" shapeId="0" xr:uid="{00000000-0006-0000-0600-000081000000}">
      <text>
        <r>
          <rPr>
            <b/>
            <sz val="9"/>
            <color indexed="81"/>
            <rFont val="Tahoma"/>
            <family val="2"/>
          </rPr>
          <t>Anthony Huso:</t>
        </r>
        <r>
          <rPr>
            <sz val="9"/>
            <color indexed="81"/>
            <rFont val="Tahoma"/>
            <family val="2"/>
          </rPr>
          <t xml:space="preserve">
Enter Cost of Discipline for this Segment into THIS BOX ONLY.
</t>
        </r>
      </text>
    </comment>
    <comment ref="BK41" authorId="0" shapeId="0" xr:uid="{870DC679-D015-4780-AD89-6FA27689529F}">
      <text>
        <r>
          <rPr>
            <b/>
            <sz val="9"/>
            <color indexed="81"/>
            <rFont val="Tahoma"/>
            <family val="2"/>
          </rPr>
          <t>Anthony Huso:</t>
        </r>
        <r>
          <rPr>
            <sz val="9"/>
            <color indexed="81"/>
            <rFont val="Tahoma"/>
            <family val="2"/>
          </rPr>
          <t xml:space="preserve">
Enter Cost of Discipline for this Segment into THIS BOX ONLY.
</t>
        </r>
      </text>
    </comment>
    <comment ref="BP41" authorId="0" shapeId="0" xr:uid="{A8AA9BD9-CAC0-47DB-B0CF-3F7577EE83FA}">
      <text>
        <r>
          <rPr>
            <b/>
            <sz val="9"/>
            <color indexed="81"/>
            <rFont val="Tahoma"/>
            <family val="2"/>
          </rPr>
          <t>Anthony Huso:</t>
        </r>
        <r>
          <rPr>
            <sz val="9"/>
            <color indexed="81"/>
            <rFont val="Tahoma"/>
            <family val="2"/>
          </rPr>
          <t xml:space="preserve">
Enter Cost of Discipline for this Segment into THIS BOX ONLY.
</t>
        </r>
      </text>
    </comment>
    <comment ref="BU41" authorId="0" shapeId="0" xr:uid="{7E029CDF-AD9A-45B3-A160-20215AA941CC}">
      <text>
        <r>
          <rPr>
            <b/>
            <sz val="9"/>
            <color indexed="81"/>
            <rFont val="Tahoma"/>
            <family val="2"/>
          </rPr>
          <t>Anthony Huso:</t>
        </r>
        <r>
          <rPr>
            <sz val="9"/>
            <color indexed="81"/>
            <rFont val="Tahoma"/>
            <family val="2"/>
          </rPr>
          <t xml:space="preserve">
Enter Cost of Discipline for this Segment into THIS BOX ONLY.
</t>
        </r>
      </text>
    </comment>
    <comment ref="BZ41" authorId="0" shapeId="0" xr:uid="{98D015E5-EBC3-488F-ABEC-47DFE4AA45B1}">
      <text>
        <r>
          <rPr>
            <b/>
            <sz val="9"/>
            <color indexed="81"/>
            <rFont val="Tahoma"/>
            <family val="2"/>
          </rPr>
          <t>Anthony Huso:</t>
        </r>
        <r>
          <rPr>
            <sz val="9"/>
            <color indexed="81"/>
            <rFont val="Tahoma"/>
            <family val="2"/>
          </rPr>
          <t xml:space="preserve">
Enter Cost of Discipline for this Segment into THIS BOX ONLY.
</t>
        </r>
      </text>
    </comment>
    <comment ref="CE41" authorId="0" shapeId="0" xr:uid="{442E2E8D-2179-4DDE-B11C-767527F2381E}">
      <text>
        <r>
          <rPr>
            <b/>
            <sz val="9"/>
            <color indexed="81"/>
            <rFont val="Tahoma"/>
            <family val="2"/>
          </rPr>
          <t>Anthony Huso:</t>
        </r>
        <r>
          <rPr>
            <sz val="9"/>
            <color indexed="81"/>
            <rFont val="Tahoma"/>
            <family val="2"/>
          </rPr>
          <t xml:space="preserve">
Enter Cost of Discipline for this Segment into THIS BOX ONLY.
</t>
        </r>
      </text>
    </comment>
    <comment ref="CJ41" authorId="0" shapeId="0" xr:uid="{F526763C-4A52-40AC-85F6-151957623FF5}">
      <text>
        <r>
          <rPr>
            <b/>
            <sz val="9"/>
            <color indexed="81"/>
            <rFont val="Tahoma"/>
            <family val="2"/>
          </rPr>
          <t>Anthony Huso:</t>
        </r>
        <r>
          <rPr>
            <sz val="9"/>
            <color indexed="81"/>
            <rFont val="Tahoma"/>
            <family val="2"/>
          </rPr>
          <t xml:space="preserve">
Enter Cost of Discipline for this Segment into THIS BOX ONLY.
</t>
        </r>
      </text>
    </comment>
    <comment ref="CO41" authorId="0" shapeId="0" xr:uid="{8D8A2383-8726-49BE-96D3-A904FC448C24}">
      <text>
        <r>
          <rPr>
            <b/>
            <sz val="9"/>
            <color indexed="81"/>
            <rFont val="Tahoma"/>
            <family val="2"/>
          </rPr>
          <t>Anthony Huso:</t>
        </r>
        <r>
          <rPr>
            <sz val="9"/>
            <color indexed="81"/>
            <rFont val="Tahoma"/>
            <family val="2"/>
          </rPr>
          <t xml:space="preserve">
Enter Cost of Discipline for this Segment into THIS BOX ONLY.
</t>
        </r>
      </text>
    </comment>
    <comment ref="BG43" authorId="0" shapeId="0" xr:uid="{9B82F4A9-18BA-4650-8F1F-ABB0A68B5FDE}">
      <text>
        <r>
          <rPr>
            <b/>
            <sz val="9"/>
            <color indexed="81"/>
            <rFont val="Tahoma"/>
            <family val="2"/>
          </rPr>
          <t>Anthony Huso:</t>
        </r>
        <r>
          <rPr>
            <sz val="9"/>
            <color indexed="81"/>
            <rFont val="Tahoma"/>
            <family val="2"/>
          </rPr>
          <t xml:space="preserve">
Insert Points of Psionic Damage taken this segment.
</t>
        </r>
      </text>
    </comment>
    <comment ref="BL43" authorId="0" shapeId="0" xr:uid="{5E8FD50E-59F9-445A-A20F-FEE5DED199B6}">
      <text>
        <r>
          <rPr>
            <b/>
            <sz val="9"/>
            <color indexed="81"/>
            <rFont val="Tahoma"/>
            <family val="2"/>
          </rPr>
          <t>Anthony Huso:</t>
        </r>
        <r>
          <rPr>
            <sz val="9"/>
            <color indexed="81"/>
            <rFont val="Tahoma"/>
            <family val="2"/>
          </rPr>
          <t xml:space="preserve">
Insert Points of Psionic Damage taken this segment.
</t>
        </r>
      </text>
    </comment>
    <comment ref="BQ43" authorId="0" shapeId="0" xr:uid="{32505B85-00C2-4649-9932-9B16BB679F41}">
      <text>
        <r>
          <rPr>
            <b/>
            <sz val="9"/>
            <color indexed="81"/>
            <rFont val="Tahoma"/>
            <family val="2"/>
          </rPr>
          <t>Anthony Huso:</t>
        </r>
        <r>
          <rPr>
            <sz val="9"/>
            <color indexed="81"/>
            <rFont val="Tahoma"/>
            <family val="2"/>
          </rPr>
          <t xml:space="preserve">
Insert Points of Psionic Damage taken this segment.
</t>
        </r>
      </text>
    </comment>
    <comment ref="BV43" authorId="0" shapeId="0" xr:uid="{F5696AC6-7D4E-4A47-A8C7-5B0E99F25AEE}">
      <text>
        <r>
          <rPr>
            <b/>
            <sz val="9"/>
            <color indexed="81"/>
            <rFont val="Tahoma"/>
            <family val="2"/>
          </rPr>
          <t>Anthony Huso:</t>
        </r>
        <r>
          <rPr>
            <sz val="9"/>
            <color indexed="81"/>
            <rFont val="Tahoma"/>
            <family val="2"/>
          </rPr>
          <t xml:space="preserve">
Insert Points of Psionic Damage taken this segment.
</t>
        </r>
      </text>
    </comment>
    <comment ref="CA43" authorId="0" shapeId="0" xr:uid="{7D529C85-F1E4-417A-87E1-188757653BDD}">
      <text>
        <r>
          <rPr>
            <b/>
            <sz val="9"/>
            <color indexed="81"/>
            <rFont val="Tahoma"/>
            <family val="2"/>
          </rPr>
          <t>Anthony Huso:</t>
        </r>
        <r>
          <rPr>
            <sz val="9"/>
            <color indexed="81"/>
            <rFont val="Tahoma"/>
            <family val="2"/>
          </rPr>
          <t xml:space="preserve">
Insert Points of Psionic Damage taken this segment.
</t>
        </r>
      </text>
    </comment>
    <comment ref="CF43" authorId="0" shapeId="0" xr:uid="{814AF730-DF4F-4AAB-866D-F1C6029CBEB1}">
      <text>
        <r>
          <rPr>
            <b/>
            <sz val="9"/>
            <color indexed="81"/>
            <rFont val="Tahoma"/>
            <family val="2"/>
          </rPr>
          <t>Anthony Huso:</t>
        </r>
        <r>
          <rPr>
            <sz val="9"/>
            <color indexed="81"/>
            <rFont val="Tahoma"/>
            <family val="2"/>
          </rPr>
          <t xml:space="preserve">
Insert Points of Psionic Damage taken this segment.
</t>
        </r>
      </text>
    </comment>
    <comment ref="CK43" authorId="0" shapeId="0" xr:uid="{C694A226-4B8C-459F-9A0A-377F707CE7C2}">
      <text>
        <r>
          <rPr>
            <b/>
            <sz val="9"/>
            <color indexed="81"/>
            <rFont val="Tahoma"/>
            <family val="2"/>
          </rPr>
          <t>Anthony Huso:</t>
        </r>
        <r>
          <rPr>
            <sz val="9"/>
            <color indexed="81"/>
            <rFont val="Tahoma"/>
            <family val="2"/>
          </rPr>
          <t xml:space="preserve">
Insert Points of Psionic Damage taken this segment.
</t>
        </r>
      </text>
    </comment>
    <comment ref="CP43" authorId="0" shapeId="0" xr:uid="{63878EAB-6CCB-4955-BA56-90350D38A045}">
      <text>
        <r>
          <rPr>
            <b/>
            <sz val="9"/>
            <color indexed="81"/>
            <rFont val="Tahoma"/>
            <family val="2"/>
          </rPr>
          <t>Anthony Huso:</t>
        </r>
        <r>
          <rPr>
            <sz val="9"/>
            <color indexed="81"/>
            <rFont val="Tahoma"/>
            <family val="2"/>
          </rPr>
          <t xml:space="preserve">
Insert Points of Psionic Damage taken this segment.
</t>
        </r>
      </text>
    </comment>
    <comment ref="F45" authorId="0" shapeId="0" xr:uid="{00000000-0006-0000-0600-000091000000}">
      <text>
        <r>
          <rPr>
            <b/>
            <sz val="9"/>
            <color indexed="81"/>
            <rFont val="Tahoma"/>
            <family val="2"/>
          </rPr>
          <t>Anthony Huso:</t>
        </r>
        <r>
          <rPr>
            <sz val="9"/>
            <color indexed="81"/>
            <rFont val="Tahoma"/>
            <family val="2"/>
          </rPr>
          <t xml:space="preserve">
Enter your INT
</t>
        </r>
      </text>
    </comment>
    <comment ref="F46" authorId="0" shapeId="0" xr:uid="{00000000-0006-0000-0600-000092000000}">
      <text>
        <r>
          <rPr>
            <b/>
            <sz val="9"/>
            <color indexed="81"/>
            <rFont val="Tahoma"/>
            <family val="2"/>
          </rPr>
          <t>Anthony Huso:</t>
        </r>
        <r>
          <rPr>
            <sz val="9"/>
            <color indexed="81"/>
            <rFont val="Tahoma"/>
            <family val="2"/>
          </rPr>
          <t xml:space="preserve">
Enter your WIS
</t>
        </r>
      </text>
    </comment>
    <comment ref="F47" authorId="0" shapeId="0" xr:uid="{00000000-0006-0000-0600-000093000000}">
      <text>
        <r>
          <rPr>
            <b/>
            <sz val="9"/>
            <color indexed="81"/>
            <rFont val="Tahoma"/>
            <family val="2"/>
          </rPr>
          <t>Anthony Huso:</t>
        </r>
        <r>
          <rPr>
            <sz val="9"/>
            <color indexed="81"/>
            <rFont val="Tahoma"/>
            <family val="2"/>
          </rPr>
          <t xml:space="preserve">
Enter your CHR
</t>
        </r>
      </text>
    </comment>
    <comment ref="BF49" authorId="0" shapeId="0" xr:uid="{00000000-0006-0000-0600-000094000000}">
      <text>
        <r>
          <rPr>
            <b/>
            <sz val="9"/>
            <color indexed="81"/>
            <rFont val="Tahoma"/>
            <family val="2"/>
          </rPr>
          <t>Anthony Huso:</t>
        </r>
        <r>
          <rPr>
            <sz val="9"/>
            <color indexed="81"/>
            <rFont val="Tahoma"/>
            <family val="2"/>
          </rPr>
          <t xml:space="preserve">
Enter Cost of Attack Mode Here.</t>
        </r>
      </text>
    </comment>
    <comment ref="BG49" authorId="0" shapeId="0" xr:uid="{00000000-0006-0000-0600-000095000000}">
      <text>
        <r>
          <rPr>
            <b/>
            <sz val="9"/>
            <color indexed="81"/>
            <rFont val="Tahoma"/>
            <family val="2"/>
          </rPr>
          <t>Anthony Huso:</t>
        </r>
        <r>
          <rPr>
            <sz val="9"/>
            <color indexed="81"/>
            <rFont val="Tahoma"/>
            <family val="2"/>
          </rPr>
          <t xml:space="preserve">
Enter Cost of Defense Mode Here.</t>
        </r>
      </text>
    </comment>
    <comment ref="BK49" authorId="0" shapeId="0" xr:uid="{21E21F28-A02C-4FED-A981-702E902A0CC7}">
      <text>
        <r>
          <rPr>
            <b/>
            <sz val="9"/>
            <color indexed="81"/>
            <rFont val="Tahoma"/>
            <family val="2"/>
          </rPr>
          <t>Anthony Huso:</t>
        </r>
        <r>
          <rPr>
            <sz val="9"/>
            <color indexed="81"/>
            <rFont val="Tahoma"/>
            <family val="2"/>
          </rPr>
          <t xml:space="preserve">
Enter Cost of Attack Mode Here.</t>
        </r>
      </text>
    </comment>
    <comment ref="BL49" authorId="0" shapeId="0" xr:uid="{D18BBA99-502B-4258-800F-B05E19B17EED}">
      <text>
        <r>
          <rPr>
            <b/>
            <sz val="9"/>
            <color indexed="81"/>
            <rFont val="Tahoma"/>
            <family val="2"/>
          </rPr>
          <t>Anthony Huso:</t>
        </r>
        <r>
          <rPr>
            <sz val="9"/>
            <color indexed="81"/>
            <rFont val="Tahoma"/>
            <family val="2"/>
          </rPr>
          <t xml:space="preserve">
Enter Cost of Defense Mode Here.</t>
        </r>
      </text>
    </comment>
    <comment ref="BP49" authorId="0" shapeId="0" xr:uid="{473A48FA-CE4A-4CDB-BF0B-D79138FC9BE9}">
      <text>
        <r>
          <rPr>
            <b/>
            <sz val="9"/>
            <color indexed="81"/>
            <rFont val="Tahoma"/>
            <family val="2"/>
          </rPr>
          <t>Anthony Huso:</t>
        </r>
        <r>
          <rPr>
            <sz val="9"/>
            <color indexed="81"/>
            <rFont val="Tahoma"/>
            <family val="2"/>
          </rPr>
          <t xml:space="preserve">
Enter Cost of Attack Mode Here.</t>
        </r>
      </text>
    </comment>
    <comment ref="BQ49" authorId="0" shapeId="0" xr:uid="{A421873E-4D75-4381-934A-4D729098EB56}">
      <text>
        <r>
          <rPr>
            <b/>
            <sz val="9"/>
            <color indexed="81"/>
            <rFont val="Tahoma"/>
            <family val="2"/>
          </rPr>
          <t>Anthony Huso:</t>
        </r>
        <r>
          <rPr>
            <sz val="9"/>
            <color indexed="81"/>
            <rFont val="Tahoma"/>
            <family val="2"/>
          </rPr>
          <t xml:space="preserve">
Enter Cost of Defense Mode Here.</t>
        </r>
      </text>
    </comment>
    <comment ref="BU49" authorId="0" shapeId="0" xr:uid="{A6DD0B0E-9D55-4159-931D-382E68FAF048}">
      <text>
        <r>
          <rPr>
            <b/>
            <sz val="9"/>
            <color indexed="81"/>
            <rFont val="Tahoma"/>
            <family val="2"/>
          </rPr>
          <t>Anthony Huso:</t>
        </r>
        <r>
          <rPr>
            <sz val="9"/>
            <color indexed="81"/>
            <rFont val="Tahoma"/>
            <family val="2"/>
          </rPr>
          <t xml:space="preserve">
Enter Cost of Attack Mode Here.</t>
        </r>
      </text>
    </comment>
    <comment ref="BV49" authorId="0" shapeId="0" xr:uid="{7D5F5E22-CF70-4180-93B0-7CC24E617AFA}">
      <text>
        <r>
          <rPr>
            <b/>
            <sz val="9"/>
            <color indexed="81"/>
            <rFont val="Tahoma"/>
            <family val="2"/>
          </rPr>
          <t>Anthony Huso:</t>
        </r>
        <r>
          <rPr>
            <sz val="9"/>
            <color indexed="81"/>
            <rFont val="Tahoma"/>
            <family val="2"/>
          </rPr>
          <t xml:space="preserve">
Enter Cost of Defense Mode Here.</t>
        </r>
      </text>
    </comment>
    <comment ref="BZ49" authorId="0" shapeId="0" xr:uid="{3E0DE337-B76F-4069-8D26-A5B00D73400D}">
      <text>
        <r>
          <rPr>
            <b/>
            <sz val="9"/>
            <color indexed="81"/>
            <rFont val="Tahoma"/>
            <family val="2"/>
          </rPr>
          <t>Anthony Huso:</t>
        </r>
        <r>
          <rPr>
            <sz val="9"/>
            <color indexed="81"/>
            <rFont val="Tahoma"/>
            <family val="2"/>
          </rPr>
          <t xml:space="preserve">
Enter Cost of Attack Mode Here.</t>
        </r>
      </text>
    </comment>
    <comment ref="CA49" authorId="0" shapeId="0" xr:uid="{AD317C60-10B0-4171-B9FF-FD7AA285CF79}">
      <text>
        <r>
          <rPr>
            <b/>
            <sz val="9"/>
            <color indexed="81"/>
            <rFont val="Tahoma"/>
            <family val="2"/>
          </rPr>
          <t>Anthony Huso:</t>
        </r>
        <r>
          <rPr>
            <sz val="9"/>
            <color indexed="81"/>
            <rFont val="Tahoma"/>
            <family val="2"/>
          </rPr>
          <t xml:space="preserve">
Enter Cost of Defense Mode Here.</t>
        </r>
      </text>
    </comment>
    <comment ref="CE49" authorId="0" shapeId="0" xr:uid="{86FA2DB6-4336-4E3D-834A-B44107B856A1}">
      <text>
        <r>
          <rPr>
            <b/>
            <sz val="9"/>
            <color indexed="81"/>
            <rFont val="Tahoma"/>
            <family val="2"/>
          </rPr>
          <t>Anthony Huso:</t>
        </r>
        <r>
          <rPr>
            <sz val="9"/>
            <color indexed="81"/>
            <rFont val="Tahoma"/>
            <family val="2"/>
          </rPr>
          <t xml:space="preserve">
Enter Cost of Attack Mode Here.</t>
        </r>
      </text>
    </comment>
    <comment ref="CF49" authorId="0" shapeId="0" xr:uid="{A6D4045C-B647-4487-9AB7-DC369B8FBD1C}">
      <text>
        <r>
          <rPr>
            <b/>
            <sz val="9"/>
            <color indexed="81"/>
            <rFont val="Tahoma"/>
            <family val="2"/>
          </rPr>
          <t>Anthony Huso:</t>
        </r>
        <r>
          <rPr>
            <sz val="9"/>
            <color indexed="81"/>
            <rFont val="Tahoma"/>
            <family val="2"/>
          </rPr>
          <t xml:space="preserve">
Enter Cost of Defense Mode Here.</t>
        </r>
      </text>
    </comment>
    <comment ref="CJ49" authorId="0" shapeId="0" xr:uid="{DAC3C12E-6360-41DE-97BF-7105FE5D3E78}">
      <text>
        <r>
          <rPr>
            <b/>
            <sz val="9"/>
            <color indexed="81"/>
            <rFont val="Tahoma"/>
            <family val="2"/>
          </rPr>
          <t>Anthony Huso:</t>
        </r>
        <r>
          <rPr>
            <sz val="9"/>
            <color indexed="81"/>
            <rFont val="Tahoma"/>
            <family val="2"/>
          </rPr>
          <t xml:space="preserve">
Enter Cost of Attack Mode Here.</t>
        </r>
      </text>
    </comment>
    <comment ref="CK49" authorId="0" shapeId="0" xr:uid="{C6A2C641-80B4-4D75-A624-F28E1ED173DF}">
      <text>
        <r>
          <rPr>
            <b/>
            <sz val="9"/>
            <color indexed="81"/>
            <rFont val="Tahoma"/>
            <family val="2"/>
          </rPr>
          <t>Anthony Huso:</t>
        </r>
        <r>
          <rPr>
            <sz val="9"/>
            <color indexed="81"/>
            <rFont val="Tahoma"/>
            <family val="2"/>
          </rPr>
          <t xml:space="preserve">
Enter Cost of Defense Mode Here.</t>
        </r>
      </text>
    </comment>
    <comment ref="CO49" authorId="0" shapeId="0" xr:uid="{EBAA0763-6A73-40C9-8E24-B95CABC537F2}">
      <text>
        <r>
          <rPr>
            <b/>
            <sz val="9"/>
            <color indexed="81"/>
            <rFont val="Tahoma"/>
            <family val="2"/>
          </rPr>
          <t>Anthony Huso:</t>
        </r>
        <r>
          <rPr>
            <sz val="9"/>
            <color indexed="81"/>
            <rFont val="Tahoma"/>
            <family val="2"/>
          </rPr>
          <t xml:space="preserve">
Enter Cost of Attack Mode Here.</t>
        </r>
      </text>
    </comment>
    <comment ref="CP49" authorId="0" shapeId="0" xr:uid="{E5DC3635-8EAB-4D07-A8BA-AE5CA7A6E690}">
      <text>
        <r>
          <rPr>
            <b/>
            <sz val="9"/>
            <color indexed="81"/>
            <rFont val="Tahoma"/>
            <family val="2"/>
          </rPr>
          <t>Anthony Huso:</t>
        </r>
        <r>
          <rPr>
            <sz val="9"/>
            <color indexed="81"/>
            <rFont val="Tahoma"/>
            <family val="2"/>
          </rPr>
          <t xml:space="preserve">
Enter Cost of Defense Mode Here.</t>
        </r>
      </text>
    </comment>
    <comment ref="BF51" authorId="0" shapeId="0" xr:uid="{00000000-0006-0000-0600-0000A4000000}">
      <text>
        <r>
          <rPr>
            <b/>
            <sz val="9"/>
            <color indexed="81"/>
            <rFont val="Tahoma"/>
            <family val="2"/>
          </rPr>
          <t>Anthony Huso:</t>
        </r>
        <r>
          <rPr>
            <sz val="9"/>
            <color indexed="81"/>
            <rFont val="Tahoma"/>
            <family val="2"/>
          </rPr>
          <t xml:space="preserve">
Enter Cost of Discipline for this Segment into THIS BOX ONLY.
</t>
        </r>
      </text>
    </comment>
    <comment ref="BK51" authorId="0" shapeId="0" xr:uid="{A7384759-D7F2-470D-B980-AA5D31A9F98B}">
      <text>
        <r>
          <rPr>
            <b/>
            <sz val="9"/>
            <color indexed="81"/>
            <rFont val="Tahoma"/>
            <family val="2"/>
          </rPr>
          <t>Anthony Huso:</t>
        </r>
        <r>
          <rPr>
            <sz val="9"/>
            <color indexed="81"/>
            <rFont val="Tahoma"/>
            <family val="2"/>
          </rPr>
          <t xml:space="preserve">
Enter Cost of Discipline for this Segment into THIS BOX ONLY.
</t>
        </r>
      </text>
    </comment>
    <comment ref="BP51" authorId="0" shapeId="0" xr:uid="{F162D362-361D-474C-A5E3-29B87272E84B}">
      <text>
        <r>
          <rPr>
            <b/>
            <sz val="9"/>
            <color indexed="81"/>
            <rFont val="Tahoma"/>
            <family val="2"/>
          </rPr>
          <t>Anthony Huso:</t>
        </r>
        <r>
          <rPr>
            <sz val="9"/>
            <color indexed="81"/>
            <rFont val="Tahoma"/>
            <family val="2"/>
          </rPr>
          <t xml:space="preserve">
Enter Cost of Discipline for this Segment into THIS BOX ONLY.
</t>
        </r>
      </text>
    </comment>
    <comment ref="BU51" authorId="0" shapeId="0" xr:uid="{B13CB78E-614B-431B-9076-5169EB5E08B7}">
      <text>
        <r>
          <rPr>
            <b/>
            <sz val="9"/>
            <color indexed="81"/>
            <rFont val="Tahoma"/>
            <family val="2"/>
          </rPr>
          <t>Anthony Huso:</t>
        </r>
        <r>
          <rPr>
            <sz val="9"/>
            <color indexed="81"/>
            <rFont val="Tahoma"/>
            <family val="2"/>
          </rPr>
          <t xml:space="preserve">
Enter Cost of Discipline for this Segment into THIS BOX ONLY.
</t>
        </r>
      </text>
    </comment>
    <comment ref="BZ51" authorId="0" shapeId="0" xr:uid="{3AECAF71-1EF2-4F33-B09B-C77E9C065F8A}">
      <text>
        <r>
          <rPr>
            <b/>
            <sz val="9"/>
            <color indexed="81"/>
            <rFont val="Tahoma"/>
            <family val="2"/>
          </rPr>
          <t>Anthony Huso:</t>
        </r>
        <r>
          <rPr>
            <sz val="9"/>
            <color indexed="81"/>
            <rFont val="Tahoma"/>
            <family val="2"/>
          </rPr>
          <t xml:space="preserve">
Enter Cost of Discipline for this Segment into THIS BOX ONLY.
</t>
        </r>
      </text>
    </comment>
    <comment ref="CE51" authorId="0" shapeId="0" xr:uid="{1935B8F3-929C-40A7-B5EB-CD6429B03C09}">
      <text>
        <r>
          <rPr>
            <b/>
            <sz val="9"/>
            <color indexed="81"/>
            <rFont val="Tahoma"/>
            <family val="2"/>
          </rPr>
          <t>Anthony Huso:</t>
        </r>
        <r>
          <rPr>
            <sz val="9"/>
            <color indexed="81"/>
            <rFont val="Tahoma"/>
            <family val="2"/>
          </rPr>
          <t xml:space="preserve">
Enter Cost of Discipline for this Segment into THIS BOX ONLY.
</t>
        </r>
      </text>
    </comment>
    <comment ref="CJ51" authorId="0" shapeId="0" xr:uid="{4786966A-6571-42E3-BD47-0AAFF8D5F1F2}">
      <text>
        <r>
          <rPr>
            <b/>
            <sz val="9"/>
            <color indexed="81"/>
            <rFont val="Tahoma"/>
            <family val="2"/>
          </rPr>
          <t>Anthony Huso:</t>
        </r>
        <r>
          <rPr>
            <sz val="9"/>
            <color indexed="81"/>
            <rFont val="Tahoma"/>
            <family val="2"/>
          </rPr>
          <t xml:space="preserve">
Enter Cost of Discipline for this Segment into THIS BOX ONLY.
</t>
        </r>
      </text>
    </comment>
    <comment ref="CO51" authorId="0" shapeId="0" xr:uid="{82275C5C-C6FD-4B53-ADAB-0435F6BB46BD}">
      <text>
        <r>
          <rPr>
            <b/>
            <sz val="9"/>
            <color indexed="81"/>
            <rFont val="Tahoma"/>
            <family val="2"/>
          </rPr>
          <t>Anthony Huso:</t>
        </r>
        <r>
          <rPr>
            <sz val="9"/>
            <color indexed="81"/>
            <rFont val="Tahoma"/>
            <family val="2"/>
          </rPr>
          <t xml:space="preserve">
Enter Cost of Discipline for this Segment into THIS BOX ONLY.
</t>
        </r>
      </text>
    </comment>
    <comment ref="BG53" authorId="0" shapeId="0" xr:uid="{5D33136D-7E26-4C14-B3E3-015C13898202}">
      <text>
        <r>
          <rPr>
            <b/>
            <sz val="9"/>
            <color indexed="81"/>
            <rFont val="Tahoma"/>
            <family val="2"/>
          </rPr>
          <t>Anthony Huso:</t>
        </r>
        <r>
          <rPr>
            <sz val="9"/>
            <color indexed="81"/>
            <rFont val="Tahoma"/>
            <family val="2"/>
          </rPr>
          <t xml:space="preserve">
Insert Points of Psionic Damage taken this segment.
</t>
        </r>
      </text>
    </comment>
    <comment ref="BL53" authorId="0" shapeId="0" xr:uid="{AAA46D82-AD5B-4057-B611-802E48387D98}">
      <text>
        <r>
          <rPr>
            <b/>
            <sz val="9"/>
            <color indexed="81"/>
            <rFont val="Tahoma"/>
            <family val="2"/>
          </rPr>
          <t>Anthony Huso:</t>
        </r>
        <r>
          <rPr>
            <sz val="9"/>
            <color indexed="81"/>
            <rFont val="Tahoma"/>
            <family val="2"/>
          </rPr>
          <t xml:space="preserve">
Insert Points of Psionic Damage taken this segment.
</t>
        </r>
      </text>
    </comment>
    <comment ref="BQ53" authorId="0" shapeId="0" xr:uid="{A1202F7B-A96E-4DAA-A9E2-93A3ED7B933E}">
      <text>
        <r>
          <rPr>
            <b/>
            <sz val="9"/>
            <color indexed="81"/>
            <rFont val="Tahoma"/>
            <family val="2"/>
          </rPr>
          <t>Anthony Huso:</t>
        </r>
        <r>
          <rPr>
            <sz val="9"/>
            <color indexed="81"/>
            <rFont val="Tahoma"/>
            <family val="2"/>
          </rPr>
          <t xml:space="preserve">
Insert Points of Psionic Damage taken this segment.
</t>
        </r>
      </text>
    </comment>
    <comment ref="BV53" authorId="0" shapeId="0" xr:uid="{9E2DF23D-04C6-4890-A87E-1E9AFF514ED9}">
      <text>
        <r>
          <rPr>
            <b/>
            <sz val="9"/>
            <color indexed="81"/>
            <rFont val="Tahoma"/>
            <family val="2"/>
          </rPr>
          <t>Anthony Huso:</t>
        </r>
        <r>
          <rPr>
            <sz val="9"/>
            <color indexed="81"/>
            <rFont val="Tahoma"/>
            <family val="2"/>
          </rPr>
          <t xml:space="preserve">
Insert Points of Psionic Damage taken this segment.
</t>
        </r>
      </text>
    </comment>
    <comment ref="CA53" authorId="0" shapeId="0" xr:uid="{49DA23FA-D93B-44EC-8B78-57E2C4CB1A4F}">
      <text>
        <r>
          <rPr>
            <b/>
            <sz val="9"/>
            <color indexed="81"/>
            <rFont val="Tahoma"/>
            <family val="2"/>
          </rPr>
          <t>Anthony Huso:</t>
        </r>
        <r>
          <rPr>
            <sz val="9"/>
            <color indexed="81"/>
            <rFont val="Tahoma"/>
            <family val="2"/>
          </rPr>
          <t xml:space="preserve">
Insert Points of Psionic Damage taken this segment.
</t>
        </r>
      </text>
    </comment>
    <comment ref="CF53" authorId="0" shapeId="0" xr:uid="{61E6A1AB-03D5-4F06-B59B-1581BC499376}">
      <text>
        <r>
          <rPr>
            <b/>
            <sz val="9"/>
            <color indexed="81"/>
            <rFont val="Tahoma"/>
            <family val="2"/>
          </rPr>
          <t>Anthony Huso:</t>
        </r>
        <r>
          <rPr>
            <sz val="9"/>
            <color indexed="81"/>
            <rFont val="Tahoma"/>
            <family val="2"/>
          </rPr>
          <t xml:space="preserve">
Insert Points of Psionic Damage taken this segment.
</t>
        </r>
      </text>
    </comment>
    <comment ref="CK53" authorId="0" shapeId="0" xr:uid="{9CEC2140-4A83-4654-BF28-991F08B4F36B}">
      <text>
        <r>
          <rPr>
            <b/>
            <sz val="9"/>
            <color indexed="81"/>
            <rFont val="Tahoma"/>
            <family val="2"/>
          </rPr>
          <t>Anthony Huso:</t>
        </r>
        <r>
          <rPr>
            <sz val="9"/>
            <color indexed="81"/>
            <rFont val="Tahoma"/>
            <family val="2"/>
          </rPr>
          <t xml:space="preserve">
Insert Points of Psionic Damage taken this segment.
</t>
        </r>
      </text>
    </comment>
    <comment ref="CP53" authorId="0" shapeId="0" xr:uid="{8CA3CFD4-F725-42C5-8E2D-63BC97467A1A}">
      <text>
        <r>
          <rPr>
            <b/>
            <sz val="9"/>
            <color indexed="81"/>
            <rFont val="Tahoma"/>
            <family val="2"/>
          </rPr>
          <t>Anthony Huso:</t>
        </r>
        <r>
          <rPr>
            <sz val="9"/>
            <color indexed="81"/>
            <rFont val="Tahoma"/>
            <family val="2"/>
          </rPr>
          <t xml:space="preserve">
Insert Points of Psionic Damage taken this segment.
</t>
        </r>
      </text>
    </comment>
    <comment ref="BF59" authorId="0" shapeId="0" xr:uid="{00000000-0006-0000-0600-0000B4000000}">
      <text>
        <r>
          <rPr>
            <b/>
            <sz val="9"/>
            <color indexed="81"/>
            <rFont val="Tahoma"/>
            <family val="2"/>
          </rPr>
          <t>Anthony Huso:</t>
        </r>
        <r>
          <rPr>
            <sz val="9"/>
            <color indexed="81"/>
            <rFont val="Tahoma"/>
            <family val="2"/>
          </rPr>
          <t xml:space="preserve">
Enter Cost of Attack Mode Here.</t>
        </r>
      </text>
    </comment>
    <comment ref="BG59" authorId="0" shapeId="0" xr:uid="{00000000-0006-0000-0600-0000B5000000}">
      <text>
        <r>
          <rPr>
            <b/>
            <sz val="9"/>
            <color indexed="81"/>
            <rFont val="Tahoma"/>
            <family val="2"/>
          </rPr>
          <t>Anthony Huso:</t>
        </r>
        <r>
          <rPr>
            <sz val="9"/>
            <color indexed="81"/>
            <rFont val="Tahoma"/>
            <family val="2"/>
          </rPr>
          <t xml:space="preserve">
Enter Cost of Defense Mode Here.</t>
        </r>
      </text>
    </comment>
    <comment ref="BK59" authorId="0" shapeId="0" xr:uid="{C87BEC89-CD62-41D3-AB34-CBE6EDE9DCE8}">
      <text>
        <r>
          <rPr>
            <b/>
            <sz val="9"/>
            <color indexed="81"/>
            <rFont val="Tahoma"/>
            <family val="2"/>
          </rPr>
          <t>Anthony Huso:</t>
        </r>
        <r>
          <rPr>
            <sz val="9"/>
            <color indexed="81"/>
            <rFont val="Tahoma"/>
            <family val="2"/>
          </rPr>
          <t xml:space="preserve">
Enter Cost of Attack Mode Here.</t>
        </r>
      </text>
    </comment>
    <comment ref="BL59" authorId="0" shapeId="0" xr:uid="{4D53C4BB-EA18-47FF-A27A-27A2799C60C2}">
      <text>
        <r>
          <rPr>
            <b/>
            <sz val="9"/>
            <color indexed="81"/>
            <rFont val="Tahoma"/>
            <family val="2"/>
          </rPr>
          <t>Anthony Huso:</t>
        </r>
        <r>
          <rPr>
            <sz val="9"/>
            <color indexed="81"/>
            <rFont val="Tahoma"/>
            <family val="2"/>
          </rPr>
          <t xml:space="preserve">
Enter Cost of Defense Mode Here.</t>
        </r>
      </text>
    </comment>
    <comment ref="BP59" authorId="0" shapeId="0" xr:uid="{BF89E8EB-0D5A-478D-A8FB-C086FB40A8E0}">
      <text>
        <r>
          <rPr>
            <b/>
            <sz val="9"/>
            <color indexed="81"/>
            <rFont val="Tahoma"/>
            <family val="2"/>
          </rPr>
          <t>Anthony Huso:</t>
        </r>
        <r>
          <rPr>
            <sz val="9"/>
            <color indexed="81"/>
            <rFont val="Tahoma"/>
            <family val="2"/>
          </rPr>
          <t xml:space="preserve">
Enter Cost of Attack Mode Here.</t>
        </r>
      </text>
    </comment>
    <comment ref="BQ59" authorId="0" shapeId="0" xr:uid="{818CE234-BEE0-44B4-ADE3-83CE8FD85CAC}">
      <text>
        <r>
          <rPr>
            <b/>
            <sz val="9"/>
            <color indexed="81"/>
            <rFont val="Tahoma"/>
            <family val="2"/>
          </rPr>
          <t>Anthony Huso:</t>
        </r>
        <r>
          <rPr>
            <sz val="9"/>
            <color indexed="81"/>
            <rFont val="Tahoma"/>
            <family val="2"/>
          </rPr>
          <t xml:space="preserve">
Enter Cost of Defense Mode Here.</t>
        </r>
      </text>
    </comment>
    <comment ref="BU59" authorId="0" shapeId="0" xr:uid="{0091070A-7AF0-4913-B03A-63ACC30EFECC}">
      <text>
        <r>
          <rPr>
            <b/>
            <sz val="9"/>
            <color indexed="81"/>
            <rFont val="Tahoma"/>
            <family val="2"/>
          </rPr>
          <t>Anthony Huso:</t>
        </r>
        <r>
          <rPr>
            <sz val="9"/>
            <color indexed="81"/>
            <rFont val="Tahoma"/>
            <family val="2"/>
          </rPr>
          <t xml:space="preserve">
Enter Cost of Attack Mode Here.</t>
        </r>
      </text>
    </comment>
    <comment ref="BV59" authorId="0" shapeId="0" xr:uid="{EDAAA770-B7D0-48DC-8ED3-EE68530E78B6}">
      <text>
        <r>
          <rPr>
            <b/>
            <sz val="9"/>
            <color indexed="81"/>
            <rFont val="Tahoma"/>
            <family val="2"/>
          </rPr>
          <t>Anthony Huso:</t>
        </r>
        <r>
          <rPr>
            <sz val="9"/>
            <color indexed="81"/>
            <rFont val="Tahoma"/>
            <family val="2"/>
          </rPr>
          <t xml:space="preserve">
Enter Cost of Defense Mode Here.</t>
        </r>
      </text>
    </comment>
    <comment ref="BZ59" authorId="0" shapeId="0" xr:uid="{AF90660E-8ADB-4081-80AE-58D559A79D4F}">
      <text>
        <r>
          <rPr>
            <b/>
            <sz val="9"/>
            <color indexed="81"/>
            <rFont val="Tahoma"/>
            <family val="2"/>
          </rPr>
          <t>Anthony Huso:</t>
        </r>
        <r>
          <rPr>
            <sz val="9"/>
            <color indexed="81"/>
            <rFont val="Tahoma"/>
            <family val="2"/>
          </rPr>
          <t xml:space="preserve">
Enter Cost of Attack Mode Here.</t>
        </r>
      </text>
    </comment>
    <comment ref="CA59" authorId="0" shapeId="0" xr:uid="{8FFCA69A-6FA8-4B42-8A36-2A61F2F521B8}">
      <text>
        <r>
          <rPr>
            <b/>
            <sz val="9"/>
            <color indexed="81"/>
            <rFont val="Tahoma"/>
            <family val="2"/>
          </rPr>
          <t>Anthony Huso:</t>
        </r>
        <r>
          <rPr>
            <sz val="9"/>
            <color indexed="81"/>
            <rFont val="Tahoma"/>
            <family val="2"/>
          </rPr>
          <t xml:space="preserve">
Enter Cost of Defense Mode Here.</t>
        </r>
      </text>
    </comment>
    <comment ref="CE59" authorId="0" shapeId="0" xr:uid="{D9DD6890-7FC4-454C-A3E0-DE071C6D2CBE}">
      <text>
        <r>
          <rPr>
            <b/>
            <sz val="9"/>
            <color indexed="81"/>
            <rFont val="Tahoma"/>
            <family val="2"/>
          </rPr>
          <t>Anthony Huso:</t>
        </r>
        <r>
          <rPr>
            <sz val="9"/>
            <color indexed="81"/>
            <rFont val="Tahoma"/>
            <family val="2"/>
          </rPr>
          <t xml:space="preserve">
Enter Cost of Attack Mode Here.</t>
        </r>
      </text>
    </comment>
    <comment ref="CF59" authorId="0" shapeId="0" xr:uid="{6E30D20B-232E-4F84-BA40-7386A595DE32}">
      <text>
        <r>
          <rPr>
            <b/>
            <sz val="9"/>
            <color indexed="81"/>
            <rFont val="Tahoma"/>
            <family val="2"/>
          </rPr>
          <t>Anthony Huso:</t>
        </r>
        <r>
          <rPr>
            <sz val="9"/>
            <color indexed="81"/>
            <rFont val="Tahoma"/>
            <family val="2"/>
          </rPr>
          <t xml:space="preserve">
Enter Cost of Defense Mode Here.</t>
        </r>
      </text>
    </comment>
    <comment ref="CJ59" authorId="0" shapeId="0" xr:uid="{93EB98FD-CE6C-4C0E-9D95-0EDEF764D949}">
      <text>
        <r>
          <rPr>
            <b/>
            <sz val="9"/>
            <color indexed="81"/>
            <rFont val="Tahoma"/>
            <family val="2"/>
          </rPr>
          <t>Anthony Huso:</t>
        </r>
        <r>
          <rPr>
            <sz val="9"/>
            <color indexed="81"/>
            <rFont val="Tahoma"/>
            <family val="2"/>
          </rPr>
          <t xml:space="preserve">
Enter Cost of Attack Mode Here.</t>
        </r>
      </text>
    </comment>
    <comment ref="CK59" authorId="0" shapeId="0" xr:uid="{523D164F-8EB8-46B6-AB82-1237831CF57E}">
      <text>
        <r>
          <rPr>
            <b/>
            <sz val="9"/>
            <color indexed="81"/>
            <rFont val="Tahoma"/>
            <family val="2"/>
          </rPr>
          <t>Anthony Huso:</t>
        </r>
        <r>
          <rPr>
            <sz val="9"/>
            <color indexed="81"/>
            <rFont val="Tahoma"/>
            <family val="2"/>
          </rPr>
          <t xml:space="preserve">
Enter Cost of Defense Mode Here.</t>
        </r>
      </text>
    </comment>
    <comment ref="CO59" authorId="0" shapeId="0" xr:uid="{EFE1B67E-D2FF-47C4-BAFC-8865FEF2F00F}">
      <text>
        <r>
          <rPr>
            <b/>
            <sz val="9"/>
            <color indexed="81"/>
            <rFont val="Tahoma"/>
            <family val="2"/>
          </rPr>
          <t>Anthony Huso:</t>
        </r>
        <r>
          <rPr>
            <sz val="9"/>
            <color indexed="81"/>
            <rFont val="Tahoma"/>
            <family val="2"/>
          </rPr>
          <t xml:space="preserve">
Enter Cost of Attack Mode Here.</t>
        </r>
      </text>
    </comment>
    <comment ref="CP59" authorId="0" shapeId="0" xr:uid="{2877DF9E-DFBD-418D-864C-43BE19F15135}">
      <text>
        <r>
          <rPr>
            <b/>
            <sz val="9"/>
            <color indexed="81"/>
            <rFont val="Tahoma"/>
            <family val="2"/>
          </rPr>
          <t>Anthony Huso:</t>
        </r>
        <r>
          <rPr>
            <sz val="9"/>
            <color indexed="81"/>
            <rFont val="Tahoma"/>
            <family val="2"/>
          </rPr>
          <t xml:space="preserve">
Enter Cost of Defense Mode Here.</t>
        </r>
      </text>
    </comment>
    <comment ref="BF61" authorId="0" shapeId="0" xr:uid="{00000000-0006-0000-0600-0000C4000000}">
      <text>
        <r>
          <rPr>
            <b/>
            <sz val="9"/>
            <color indexed="81"/>
            <rFont val="Tahoma"/>
            <family val="2"/>
          </rPr>
          <t>Anthony Huso:</t>
        </r>
        <r>
          <rPr>
            <sz val="9"/>
            <color indexed="81"/>
            <rFont val="Tahoma"/>
            <family val="2"/>
          </rPr>
          <t xml:space="preserve">
Enter Cost of Discipline for this Segment into THIS BOX ONLY.
</t>
        </r>
      </text>
    </comment>
    <comment ref="BK61" authorId="0" shapeId="0" xr:uid="{FFE36C8C-C72F-433C-A618-9DD408D29D45}">
      <text>
        <r>
          <rPr>
            <b/>
            <sz val="9"/>
            <color indexed="81"/>
            <rFont val="Tahoma"/>
            <family val="2"/>
          </rPr>
          <t>Anthony Huso:</t>
        </r>
        <r>
          <rPr>
            <sz val="9"/>
            <color indexed="81"/>
            <rFont val="Tahoma"/>
            <family val="2"/>
          </rPr>
          <t xml:space="preserve">
Enter Cost of Discipline for this Segment into THIS BOX ONLY.
</t>
        </r>
      </text>
    </comment>
    <comment ref="BP61" authorId="0" shapeId="0" xr:uid="{564F612F-0728-42ED-BDC6-D76C35033870}">
      <text>
        <r>
          <rPr>
            <b/>
            <sz val="9"/>
            <color indexed="81"/>
            <rFont val="Tahoma"/>
            <family val="2"/>
          </rPr>
          <t>Anthony Huso:</t>
        </r>
        <r>
          <rPr>
            <sz val="9"/>
            <color indexed="81"/>
            <rFont val="Tahoma"/>
            <family val="2"/>
          </rPr>
          <t xml:space="preserve">
Enter Cost of Discipline for this Segment into THIS BOX ONLY.
</t>
        </r>
      </text>
    </comment>
    <comment ref="BU61" authorId="0" shapeId="0" xr:uid="{8EF9BCEF-74E8-47C1-A81C-A314924AFF00}">
      <text>
        <r>
          <rPr>
            <b/>
            <sz val="9"/>
            <color indexed="81"/>
            <rFont val="Tahoma"/>
            <family val="2"/>
          </rPr>
          <t>Anthony Huso:</t>
        </r>
        <r>
          <rPr>
            <sz val="9"/>
            <color indexed="81"/>
            <rFont val="Tahoma"/>
            <family val="2"/>
          </rPr>
          <t xml:space="preserve">
Enter Cost of Discipline for this Segment into THIS BOX ONLY.
</t>
        </r>
      </text>
    </comment>
    <comment ref="BZ61" authorId="0" shapeId="0" xr:uid="{93A6371E-AC2D-4B65-91D6-26D135A49F9E}">
      <text>
        <r>
          <rPr>
            <b/>
            <sz val="9"/>
            <color indexed="81"/>
            <rFont val="Tahoma"/>
            <family val="2"/>
          </rPr>
          <t>Anthony Huso:</t>
        </r>
        <r>
          <rPr>
            <sz val="9"/>
            <color indexed="81"/>
            <rFont val="Tahoma"/>
            <family val="2"/>
          </rPr>
          <t xml:space="preserve">
Enter Cost of Discipline for this Segment into THIS BOX ONLY.
</t>
        </r>
      </text>
    </comment>
    <comment ref="CE61" authorId="0" shapeId="0" xr:uid="{D63F1648-4579-44AF-BFBF-DD79D569A5F2}">
      <text>
        <r>
          <rPr>
            <b/>
            <sz val="9"/>
            <color indexed="81"/>
            <rFont val="Tahoma"/>
            <family val="2"/>
          </rPr>
          <t>Anthony Huso:</t>
        </r>
        <r>
          <rPr>
            <sz val="9"/>
            <color indexed="81"/>
            <rFont val="Tahoma"/>
            <family val="2"/>
          </rPr>
          <t xml:space="preserve">
Enter Cost of Discipline for this Segment into THIS BOX ONLY.
</t>
        </r>
      </text>
    </comment>
    <comment ref="CJ61" authorId="0" shapeId="0" xr:uid="{378B0322-ED74-4AA5-A6A7-1586B90F73BD}">
      <text>
        <r>
          <rPr>
            <b/>
            <sz val="9"/>
            <color indexed="81"/>
            <rFont val="Tahoma"/>
            <family val="2"/>
          </rPr>
          <t>Anthony Huso:</t>
        </r>
        <r>
          <rPr>
            <sz val="9"/>
            <color indexed="81"/>
            <rFont val="Tahoma"/>
            <family val="2"/>
          </rPr>
          <t xml:space="preserve">
Enter Cost of Discipline for this Segment into THIS BOX ONLY.
</t>
        </r>
      </text>
    </comment>
    <comment ref="CO61" authorId="0" shapeId="0" xr:uid="{2671D4DD-D3A3-4108-8EFC-FD8D0DD0E11A}">
      <text>
        <r>
          <rPr>
            <b/>
            <sz val="9"/>
            <color indexed="81"/>
            <rFont val="Tahoma"/>
            <family val="2"/>
          </rPr>
          <t>Anthony Huso:</t>
        </r>
        <r>
          <rPr>
            <sz val="9"/>
            <color indexed="81"/>
            <rFont val="Tahoma"/>
            <family val="2"/>
          </rPr>
          <t xml:space="preserve">
Enter Cost of Discipline for this Segment into THIS BOX ONLY.
</t>
        </r>
      </text>
    </comment>
    <comment ref="BG63" authorId="0" shapeId="0" xr:uid="{CE81A406-D596-4455-9ACA-B11F4FBC5051}">
      <text>
        <r>
          <rPr>
            <b/>
            <sz val="9"/>
            <color indexed="81"/>
            <rFont val="Tahoma"/>
            <family val="2"/>
          </rPr>
          <t>Anthony Huso:</t>
        </r>
        <r>
          <rPr>
            <sz val="9"/>
            <color indexed="81"/>
            <rFont val="Tahoma"/>
            <family val="2"/>
          </rPr>
          <t xml:space="preserve">
Insert Points of Psionic Damage taken this segment.
</t>
        </r>
      </text>
    </comment>
    <comment ref="BL63" authorId="0" shapeId="0" xr:uid="{FB3517F3-29E0-4678-88F5-0122239ED173}">
      <text>
        <r>
          <rPr>
            <b/>
            <sz val="9"/>
            <color indexed="81"/>
            <rFont val="Tahoma"/>
            <family val="2"/>
          </rPr>
          <t>Anthony Huso:</t>
        </r>
        <r>
          <rPr>
            <sz val="9"/>
            <color indexed="81"/>
            <rFont val="Tahoma"/>
            <family val="2"/>
          </rPr>
          <t xml:space="preserve">
Insert Points of Psionic Damage taken this segment.
</t>
        </r>
      </text>
    </comment>
    <comment ref="BQ63" authorId="0" shapeId="0" xr:uid="{7F54ADA6-2E9F-4881-955D-5EB7FBB18836}">
      <text>
        <r>
          <rPr>
            <b/>
            <sz val="9"/>
            <color indexed="81"/>
            <rFont val="Tahoma"/>
            <family val="2"/>
          </rPr>
          <t>Anthony Huso:</t>
        </r>
        <r>
          <rPr>
            <sz val="9"/>
            <color indexed="81"/>
            <rFont val="Tahoma"/>
            <family val="2"/>
          </rPr>
          <t xml:space="preserve">
Insert Points of Psionic Damage taken this segment.
</t>
        </r>
      </text>
    </comment>
    <comment ref="BV63" authorId="0" shapeId="0" xr:uid="{1001AF40-CFCB-49FE-9D32-779C9B399ED7}">
      <text>
        <r>
          <rPr>
            <b/>
            <sz val="9"/>
            <color indexed="81"/>
            <rFont val="Tahoma"/>
            <family val="2"/>
          </rPr>
          <t>Anthony Huso:</t>
        </r>
        <r>
          <rPr>
            <sz val="9"/>
            <color indexed="81"/>
            <rFont val="Tahoma"/>
            <family val="2"/>
          </rPr>
          <t xml:space="preserve">
Insert Points of Psionic Damage taken this segment.
</t>
        </r>
      </text>
    </comment>
    <comment ref="CA63" authorId="0" shapeId="0" xr:uid="{A0A84AB8-18BE-4CBF-A71F-3BE42AB55C59}">
      <text>
        <r>
          <rPr>
            <b/>
            <sz val="9"/>
            <color indexed="81"/>
            <rFont val="Tahoma"/>
            <family val="2"/>
          </rPr>
          <t>Anthony Huso:</t>
        </r>
        <r>
          <rPr>
            <sz val="9"/>
            <color indexed="81"/>
            <rFont val="Tahoma"/>
            <family val="2"/>
          </rPr>
          <t xml:space="preserve">
Insert Points of Psionic Damage taken this segment.
</t>
        </r>
      </text>
    </comment>
    <comment ref="CF63" authorId="0" shapeId="0" xr:uid="{6A4FDFB1-B25C-4916-BA17-D98245AAB1DC}">
      <text>
        <r>
          <rPr>
            <b/>
            <sz val="9"/>
            <color indexed="81"/>
            <rFont val="Tahoma"/>
            <family val="2"/>
          </rPr>
          <t>Anthony Huso:</t>
        </r>
        <r>
          <rPr>
            <sz val="9"/>
            <color indexed="81"/>
            <rFont val="Tahoma"/>
            <family val="2"/>
          </rPr>
          <t xml:space="preserve">
Insert Points of Psionic Damage taken this segment.
</t>
        </r>
      </text>
    </comment>
    <comment ref="CK63" authorId="0" shapeId="0" xr:uid="{FAEFF051-B10F-4E0A-BC86-D612F8CB6506}">
      <text>
        <r>
          <rPr>
            <b/>
            <sz val="9"/>
            <color indexed="81"/>
            <rFont val="Tahoma"/>
            <family val="2"/>
          </rPr>
          <t>Anthony Huso:</t>
        </r>
        <r>
          <rPr>
            <sz val="9"/>
            <color indexed="81"/>
            <rFont val="Tahoma"/>
            <family val="2"/>
          </rPr>
          <t xml:space="preserve">
Insert Points of Psionic Damage taken this segment.
</t>
        </r>
      </text>
    </comment>
    <comment ref="CP63" authorId="0" shapeId="0" xr:uid="{B9145B2A-0949-4F63-855B-56DE722EB9C5}">
      <text>
        <r>
          <rPr>
            <b/>
            <sz val="9"/>
            <color indexed="81"/>
            <rFont val="Tahoma"/>
            <family val="2"/>
          </rPr>
          <t>Anthony Huso:</t>
        </r>
        <r>
          <rPr>
            <sz val="9"/>
            <color indexed="81"/>
            <rFont val="Tahoma"/>
            <family val="2"/>
          </rPr>
          <t xml:space="preserve">
Insert Points of Psionic Damage taken this segment.
</t>
        </r>
      </text>
    </comment>
    <comment ref="BF69" authorId="0" shapeId="0" xr:uid="{00000000-0006-0000-0600-0000D4000000}">
      <text>
        <r>
          <rPr>
            <b/>
            <sz val="9"/>
            <color indexed="81"/>
            <rFont val="Tahoma"/>
            <family val="2"/>
          </rPr>
          <t>Anthony Huso:</t>
        </r>
        <r>
          <rPr>
            <sz val="9"/>
            <color indexed="81"/>
            <rFont val="Tahoma"/>
            <family val="2"/>
          </rPr>
          <t xml:space="preserve">
Enter Cost of Attack Mode Here.</t>
        </r>
      </text>
    </comment>
    <comment ref="BG69" authorId="0" shapeId="0" xr:uid="{00000000-0006-0000-0600-0000D5000000}">
      <text>
        <r>
          <rPr>
            <b/>
            <sz val="9"/>
            <color indexed="81"/>
            <rFont val="Tahoma"/>
            <family val="2"/>
          </rPr>
          <t>Anthony Huso:</t>
        </r>
        <r>
          <rPr>
            <sz val="9"/>
            <color indexed="81"/>
            <rFont val="Tahoma"/>
            <family val="2"/>
          </rPr>
          <t xml:space="preserve">
Enter Cost of Defense Mode Here.</t>
        </r>
      </text>
    </comment>
    <comment ref="BK69" authorId="0" shapeId="0" xr:uid="{0BCE74DA-AAB1-4F07-A6F5-791AE5DABBF3}">
      <text>
        <r>
          <rPr>
            <b/>
            <sz val="9"/>
            <color indexed="81"/>
            <rFont val="Tahoma"/>
            <family val="2"/>
          </rPr>
          <t>Anthony Huso:</t>
        </r>
        <r>
          <rPr>
            <sz val="9"/>
            <color indexed="81"/>
            <rFont val="Tahoma"/>
            <family val="2"/>
          </rPr>
          <t xml:space="preserve">
Enter Cost of Attack Mode Here.</t>
        </r>
      </text>
    </comment>
    <comment ref="BL69" authorId="0" shapeId="0" xr:uid="{DA744BC6-31A2-4AF8-B120-EA46D4E2C67F}">
      <text>
        <r>
          <rPr>
            <b/>
            <sz val="9"/>
            <color indexed="81"/>
            <rFont val="Tahoma"/>
            <family val="2"/>
          </rPr>
          <t>Anthony Huso:</t>
        </r>
        <r>
          <rPr>
            <sz val="9"/>
            <color indexed="81"/>
            <rFont val="Tahoma"/>
            <family val="2"/>
          </rPr>
          <t xml:space="preserve">
Enter Cost of Defense Mode Here.</t>
        </r>
      </text>
    </comment>
    <comment ref="BP69" authorId="0" shapeId="0" xr:uid="{898380C1-62B3-48A5-82FB-1E6E69939FEC}">
      <text>
        <r>
          <rPr>
            <b/>
            <sz val="9"/>
            <color indexed="81"/>
            <rFont val="Tahoma"/>
            <family val="2"/>
          </rPr>
          <t>Anthony Huso:</t>
        </r>
        <r>
          <rPr>
            <sz val="9"/>
            <color indexed="81"/>
            <rFont val="Tahoma"/>
            <family val="2"/>
          </rPr>
          <t xml:space="preserve">
Enter Cost of Attack Mode Here.</t>
        </r>
      </text>
    </comment>
    <comment ref="BQ69" authorId="0" shapeId="0" xr:uid="{A91F0982-8E05-4A6B-BC83-E0D0E0834E31}">
      <text>
        <r>
          <rPr>
            <b/>
            <sz val="9"/>
            <color indexed="81"/>
            <rFont val="Tahoma"/>
            <family val="2"/>
          </rPr>
          <t>Anthony Huso:</t>
        </r>
        <r>
          <rPr>
            <sz val="9"/>
            <color indexed="81"/>
            <rFont val="Tahoma"/>
            <family val="2"/>
          </rPr>
          <t xml:space="preserve">
Enter Cost of Defense Mode Here.</t>
        </r>
      </text>
    </comment>
    <comment ref="BU69" authorId="0" shapeId="0" xr:uid="{4994BA3F-FD3F-4AAF-8FFB-47CF6EEEA061}">
      <text>
        <r>
          <rPr>
            <b/>
            <sz val="9"/>
            <color indexed="81"/>
            <rFont val="Tahoma"/>
            <family val="2"/>
          </rPr>
          <t>Anthony Huso:</t>
        </r>
        <r>
          <rPr>
            <sz val="9"/>
            <color indexed="81"/>
            <rFont val="Tahoma"/>
            <family val="2"/>
          </rPr>
          <t xml:space="preserve">
Enter Cost of Attack Mode Here.</t>
        </r>
      </text>
    </comment>
    <comment ref="BV69" authorId="0" shapeId="0" xr:uid="{A6964031-5F71-42A6-9583-336AC2A142CB}">
      <text>
        <r>
          <rPr>
            <b/>
            <sz val="9"/>
            <color indexed="81"/>
            <rFont val="Tahoma"/>
            <family val="2"/>
          </rPr>
          <t>Anthony Huso:</t>
        </r>
        <r>
          <rPr>
            <sz val="9"/>
            <color indexed="81"/>
            <rFont val="Tahoma"/>
            <family val="2"/>
          </rPr>
          <t xml:space="preserve">
Enter Cost of Defense Mode Here.</t>
        </r>
      </text>
    </comment>
    <comment ref="BZ69" authorId="0" shapeId="0" xr:uid="{D53A0727-8E1A-4868-9446-DDC510FEE71C}">
      <text>
        <r>
          <rPr>
            <b/>
            <sz val="9"/>
            <color indexed="81"/>
            <rFont val="Tahoma"/>
            <family val="2"/>
          </rPr>
          <t>Anthony Huso:</t>
        </r>
        <r>
          <rPr>
            <sz val="9"/>
            <color indexed="81"/>
            <rFont val="Tahoma"/>
            <family val="2"/>
          </rPr>
          <t xml:space="preserve">
Enter Cost of Attack Mode Here.</t>
        </r>
      </text>
    </comment>
    <comment ref="CA69" authorId="0" shapeId="0" xr:uid="{5758606A-8C39-442E-AC95-8C4BFCBBC904}">
      <text>
        <r>
          <rPr>
            <b/>
            <sz val="9"/>
            <color indexed="81"/>
            <rFont val="Tahoma"/>
            <family val="2"/>
          </rPr>
          <t>Anthony Huso:</t>
        </r>
        <r>
          <rPr>
            <sz val="9"/>
            <color indexed="81"/>
            <rFont val="Tahoma"/>
            <family val="2"/>
          </rPr>
          <t xml:space="preserve">
Enter Cost of Defense Mode Here.</t>
        </r>
      </text>
    </comment>
    <comment ref="CE69" authorId="0" shapeId="0" xr:uid="{9936446F-419D-4600-A506-7FE655915EFC}">
      <text>
        <r>
          <rPr>
            <b/>
            <sz val="9"/>
            <color indexed="81"/>
            <rFont val="Tahoma"/>
            <family val="2"/>
          </rPr>
          <t>Anthony Huso:</t>
        </r>
        <r>
          <rPr>
            <sz val="9"/>
            <color indexed="81"/>
            <rFont val="Tahoma"/>
            <family val="2"/>
          </rPr>
          <t xml:space="preserve">
Enter Cost of Attack Mode Here.</t>
        </r>
      </text>
    </comment>
    <comment ref="CF69" authorId="0" shapeId="0" xr:uid="{0943965F-2439-496D-9268-4F3A3A056BE6}">
      <text>
        <r>
          <rPr>
            <b/>
            <sz val="9"/>
            <color indexed="81"/>
            <rFont val="Tahoma"/>
            <family val="2"/>
          </rPr>
          <t>Anthony Huso:</t>
        </r>
        <r>
          <rPr>
            <sz val="9"/>
            <color indexed="81"/>
            <rFont val="Tahoma"/>
            <family val="2"/>
          </rPr>
          <t xml:space="preserve">
Enter Cost of Defense Mode Here.</t>
        </r>
      </text>
    </comment>
    <comment ref="CJ69" authorId="0" shapeId="0" xr:uid="{75FF8F7C-9AC6-4F72-A569-1ED889A3BFA0}">
      <text>
        <r>
          <rPr>
            <b/>
            <sz val="9"/>
            <color indexed="81"/>
            <rFont val="Tahoma"/>
            <family val="2"/>
          </rPr>
          <t>Anthony Huso:</t>
        </r>
        <r>
          <rPr>
            <sz val="9"/>
            <color indexed="81"/>
            <rFont val="Tahoma"/>
            <family val="2"/>
          </rPr>
          <t xml:space="preserve">
Enter Cost of Attack Mode Here.</t>
        </r>
      </text>
    </comment>
    <comment ref="CK69" authorId="0" shapeId="0" xr:uid="{432181A1-C8FD-46D7-A1AF-895C27F823C9}">
      <text>
        <r>
          <rPr>
            <b/>
            <sz val="9"/>
            <color indexed="81"/>
            <rFont val="Tahoma"/>
            <family val="2"/>
          </rPr>
          <t>Anthony Huso:</t>
        </r>
        <r>
          <rPr>
            <sz val="9"/>
            <color indexed="81"/>
            <rFont val="Tahoma"/>
            <family val="2"/>
          </rPr>
          <t xml:space="preserve">
Enter Cost of Defense Mode Here.</t>
        </r>
      </text>
    </comment>
    <comment ref="CO69" authorId="0" shapeId="0" xr:uid="{3986FB16-1132-4BB3-AD7C-2EB50EC1FCE6}">
      <text>
        <r>
          <rPr>
            <b/>
            <sz val="9"/>
            <color indexed="81"/>
            <rFont val="Tahoma"/>
            <family val="2"/>
          </rPr>
          <t>Anthony Huso:</t>
        </r>
        <r>
          <rPr>
            <sz val="9"/>
            <color indexed="81"/>
            <rFont val="Tahoma"/>
            <family val="2"/>
          </rPr>
          <t xml:space="preserve">
Enter Cost of Attack Mode Here.</t>
        </r>
      </text>
    </comment>
    <comment ref="CP69" authorId="0" shapeId="0" xr:uid="{C54E6C8B-5D27-4D2A-9B5E-3AB40C8AF801}">
      <text>
        <r>
          <rPr>
            <b/>
            <sz val="9"/>
            <color indexed="81"/>
            <rFont val="Tahoma"/>
            <family val="2"/>
          </rPr>
          <t>Anthony Huso:</t>
        </r>
        <r>
          <rPr>
            <sz val="9"/>
            <color indexed="81"/>
            <rFont val="Tahoma"/>
            <family val="2"/>
          </rPr>
          <t xml:space="preserve">
Enter Cost of Defense Mode Here.</t>
        </r>
      </text>
    </comment>
    <comment ref="BF71" authorId="0" shapeId="0" xr:uid="{00000000-0006-0000-0600-0000E4000000}">
      <text>
        <r>
          <rPr>
            <b/>
            <sz val="9"/>
            <color indexed="81"/>
            <rFont val="Tahoma"/>
            <family val="2"/>
          </rPr>
          <t>Anthony Huso:</t>
        </r>
        <r>
          <rPr>
            <sz val="9"/>
            <color indexed="81"/>
            <rFont val="Tahoma"/>
            <family val="2"/>
          </rPr>
          <t xml:space="preserve">
Enter Cost of Discipline for this Segment into THIS BOX ONLY.
</t>
        </r>
      </text>
    </comment>
    <comment ref="BK71" authorId="0" shapeId="0" xr:uid="{A342E40B-78E4-4A2A-A877-8E4D2D6BDBD9}">
      <text>
        <r>
          <rPr>
            <b/>
            <sz val="9"/>
            <color indexed="81"/>
            <rFont val="Tahoma"/>
            <family val="2"/>
          </rPr>
          <t>Anthony Huso:</t>
        </r>
        <r>
          <rPr>
            <sz val="9"/>
            <color indexed="81"/>
            <rFont val="Tahoma"/>
            <family val="2"/>
          </rPr>
          <t xml:space="preserve">
Enter Cost of Discipline for this Segment into THIS BOX ONLY.
</t>
        </r>
      </text>
    </comment>
    <comment ref="BP71" authorId="0" shapeId="0" xr:uid="{75B4ADF3-EEED-469E-9AB7-EE0403496642}">
      <text>
        <r>
          <rPr>
            <b/>
            <sz val="9"/>
            <color indexed="81"/>
            <rFont val="Tahoma"/>
            <family val="2"/>
          </rPr>
          <t>Anthony Huso:</t>
        </r>
        <r>
          <rPr>
            <sz val="9"/>
            <color indexed="81"/>
            <rFont val="Tahoma"/>
            <family val="2"/>
          </rPr>
          <t xml:space="preserve">
Enter Cost of Discipline for this Segment into THIS BOX ONLY.
</t>
        </r>
      </text>
    </comment>
    <comment ref="BU71" authorId="0" shapeId="0" xr:uid="{C715228D-C9BD-4010-9D16-93943833D669}">
      <text>
        <r>
          <rPr>
            <b/>
            <sz val="9"/>
            <color indexed="81"/>
            <rFont val="Tahoma"/>
            <family val="2"/>
          </rPr>
          <t>Anthony Huso:</t>
        </r>
        <r>
          <rPr>
            <sz val="9"/>
            <color indexed="81"/>
            <rFont val="Tahoma"/>
            <family val="2"/>
          </rPr>
          <t xml:space="preserve">
Enter Cost of Discipline for this Segment into THIS BOX ONLY.
</t>
        </r>
      </text>
    </comment>
    <comment ref="BZ71" authorId="0" shapeId="0" xr:uid="{8045A2DE-ECE4-4279-ACC3-967CB4ECB339}">
      <text>
        <r>
          <rPr>
            <b/>
            <sz val="9"/>
            <color indexed="81"/>
            <rFont val="Tahoma"/>
            <family val="2"/>
          </rPr>
          <t>Anthony Huso:</t>
        </r>
        <r>
          <rPr>
            <sz val="9"/>
            <color indexed="81"/>
            <rFont val="Tahoma"/>
            <family val="2"/>
          </rPr>
          <t xml:space="preserve">
Enter Cost of Discipline for this Segment into THIS BOX ONLY.
</t>
        </r>
      </text>
    </comment>
    <comment ref="CE71" authorId="0" shapeId="0" xr:uid="{A5CFF668-4B5A-4130-AFEA-890B5EBFCA2D}">
      <text>
        <r>
          <rPr>
            <b/>
            <sz val="9"/>
            <color indexed="81"/>
            <rFont val="Tahoma"/>
            <family val="2"/>
          </rPr>
          <t>Anthony Huso:</t>
        </r>
        <r>
          <rPr>
            <sz val="9"/>
            <color indexed="81"/>
            <rFont val="Tahoma"/>
            <family val="2"/>
          </rPr>
          <t xml:space="preserve">
Enter Cost of Discipline for this Segment into THIS BOX ONLY.
</t>
        </r>
      </text>
    </comment>
    <comment ref="CJ71" authorId="0" shapeId="0" xr:uid="{FF7D888D-DF6C-475C-9FDD-0B5DA9F4454E}">
      <text>
        <r>
          <rPr>
            <b/>
            <sz val="9"/>
            <color indexed="81"/>
            <rFont val="Tahoma"/>
            <family val="2"/>
          </rPr>
          <t>Anthony Huso:</t>
        </r>
        <r>
          <rPr>
            <sz val="9"/>
            <color indexed="81"/>
            <rFont val="Tahoma"/>
            <family val="2"/>
          </rPr>
          <t xml:space="preserve">
Enter Cost of Discipline for this Segment into THIS BOX ONLY.
</t>
        </r>
      </text>
    </comment>
    <comment ref="CO71" authorId="0" shapeId="0" xr:uid="{DD168B4C-9B44-4F9B-962C-9D2B7A48B37E}">
      <text>
        <r>
          <rPr>
            <b/>
            <sz val="9"/>
            <color indexed="81"/>
            <rFont val="Tahoma"/>
            <family val="2"/>
          </rPr>
          <t>Anthony Huso:</t>
        </r>
        <r>
          <rPr>
            <sz val="9"/>
            <color indexed="81"/>
            <rFont val="Tahoma"/>
            <family val="2"/>
          </rPr>
          <t xml:space="preserve">
Enter Cost of Discipline for this Segment into THIS BOX ONLY.
</t>
        </r>
      </text>
    </comment>
    <comment ref="BG73" authorId="0" shapeId="0" xr:uid="{C4A7005A-46A7-4C46-8C50-4B9D2A71ADAA}">
      <text>
        <r>
          <rPr>
            <b/>
            <sz val="9"/>
            <color indexed="81"/>
            <rFont val="Tahoma"/>
            <family val="2"/>
          </rPr>
          <t>Anthony Huso:</t>
        </r>
        <r>
          <rPr>
            <sz val="9"/>
            <color indexed="81"/>
            <rFont val="Tahoma"/>
            <family val="2"/>
          </rPr>
          <t xml:space="preserve">
Insert Points of Psionic Damage taken this segment.
</t>
        </r>
      </text>
    </comment>
    <comment ref="BL73" authorId="0" shapeId="0" xr:uid="{33FE6989-9F42-4202-A986-FE8081C19A37}">
      <text>
        <r>
          <rPr>
            <b/>
            <sz val="9"/>
            <color indexed="81"/>
            <rFont val="Tahoma"/>
            <family val="2"/>
          </rPr>
          <t>Anthony Huso:</t>
        </r>
        <r>
          <rPr>
            <sz val="9"/>
            <color indexed="81"/>
            <rFont val="Tahoma"/>
            <family val="2"/>
          </rPr>
          <t xml:space="preserve">
Insert Points of Psionic Damage taken this segment.
</t>
        </r>
      </text>
    </comment>
    <comment ref="BQ73" authorId="0" shapeId="0" xr:uid="{1E3014D3-90C1-4DA6-BC86-93B8F66AB9BB}">
      <text>
        <r>
          <rPr>
            <b/>
            <sz val="9"/>
            <color indexed="81"/>
            <rFont val="Tahoma"/>
            <family val="2"/>
          </rPr>
          <t>Anthony Huso:</t>
        </r>
        <r>
          <rPr>
            <sz val="9"/>
            <color indexed="81"/>
            <rFont val="Tahoma"/>
            <family val="2"/>
          </rPr>
          <t xml:space="preserve">
Insert Points of Psionic Damage taken this segment.
</t>
        </r>
      </text>
    </comment>
    <comment ref="BV73" authorId="0" shapeId="0" xr:uid="{962CBC9E-3D4F-40E9-9452-BFCCD7507667}">
      <text>
        <r>
          <rPr>
            <b/>
            <sz val="9"/>
            <color indexed="81"/>
            <rFont val="Tahoma"/>
            <family val="2"/>
          </rPr>
          <t>Anthony Huso:</t>
        </r>
        <r>
          <rPr>
            <sz val="9"/>
            <color indexed="81"/>
            <rFont val="Tahoma"/>
            <family val="2"/>
          </rPr>
          <t xml:space="preserve">
Insert Points of Psionic Damage taken this segment.
</t>
        </r>
      </text>
    </comment>
    <comment ref="CA73" authorId="0" shapeId="0" xr:uid="{39788DF2-E891-4FE2-9B06-5CF4DA37C496}">
      <text>
        <r>
          <rPr>
            <b/>
            <sz val="9"/>
            <color indexed="81"/>
            <rFont val="Tahoma"/>
            <family val="2"/>
          </rPr>
          <t>Anthony Huso:</t>
        </r>
        <r>
          <rPr>
            <sz val="9"/>
            <color indexed="81"/>
            <rFont val="Tahoma"/>
            <family val="2"/>
          </rPr>
          <t xml:space="preserve">
Insert Points of Psionic Damage taken this segment.
</t>
        </r>
      </text>
    </comment>
    <comment ref="CF73" authorId="0" shapeId="0" xr:uid="{192675BB-4283-4407-9D8E-788841D6C76A}">
      <text>
        <r>
          <rPr>
            <b/>
            <sz val="9"/>
            <color indexed="81"/>
            <rFont val="Tahoma"/>
            <family val="2"/>
          </rPr>
          <t>Anthony Huso:</t>
        </r>
        <r>
          <rPr>
            <sz val="9"/>
            <color indexed="81"/>
            <rFont val="Tahoma"/>
            <family val="2"/>
          </rPr>
          <t xml:space="preserve">
Insert Points of Psionic Damage taken this segment.
</t>
        </r>
      </text>
    </comment>
    <comment ref="CK73" authorId="0" shapeId="0" xr:uid="{1C0587BB-BD4D-409B-9F0E-49FB5F42187D}">
      <text>
        <r>
          <rPr>
            <b/>
            <sz val="9"/>
            <color indexed="81"/>
            <rFont val="Tahoma"/>
            <family val="2"/>
          </rPr>
          <t>Anthony Huso:</t>
        </r>
        <r>
          <rPr>
            <sz val="9"/>
            <color indexed="81"/>
            <rFont val="Tahoma"/>
            <family val="2"/>
          </rPr>
          <t xml:space="preserve">
Insert Points of Psionic Damage taken this segment.
</t>
        </r>
      </text>
    </comment>
    <comment ref="CP73" authorId="0" shapeId="0" xr:uid="{BF229F05-5222-46F9-B016-9DBEF518EFA1}">
      <text>
        <r>
          <rPr>
            <b/>
            <sz val="9"/>
            <color indexed="81"/>
            <rFont val="Tahoma"/>
            <family val="2"/>
          </rPr>
          <t>Anthony Huso:</t>
        </r>
        <r>
          <rPr>
            <sz val="9"/>
            <color indexed="81"/>
            <rFont val="Tahoma"/>
            <family val="2"/>
          </rPr>
          <t xml:space="preserve">
Insert Points of Psionic Damage taken this segment.
</t>
        </r>
      </text>
    </comment>
    <comment ref="BF79" authorId="0" shapeId="0" xr:uid="{00000000-0006-0000-0600-0000F4000000}">
      <text>
        <r>
          <rPr>
            <b/>
            <sz val="9"/>
            <color indexed="81"/>
            <rFont val="Tahoma"/>
            <family val="2"/>
          </rPr>
          <t>Anthony Huso:</t>
        </r>
        <r>
          <rPr>
            <sz val="9"/>
            <color indexed="81"/>
            <rFont val="Tahoma"/>
            <family val="2"/>
          </rPr>
          <t xml:space="preserve">
Enter Cost of Attack Mode Here.</t>
        </r>
      </text>
    </comment>
    <comment ref="BG79" authorId="0" shapeId="0" xr:uid="{00000000-0006-0000-0600-0000F5000000}">
      <text>
        <r>
          <rPr>
            <b/>
            <sz val="9"/>
            <color indexed="81"/>
            <rFont val="Tahoma"/>
            <family val="2"/>
          </rPr>
          <t>Anthony Huso:</t>
        </r>
        <r>
          <rPr>
            <sz val="9"/>
            <color indexed="81"/>
            <rFont val="Tahoma"/>
            <family val="2"/>
          </rPr>
          <t xml:space="preserve">
Enter Cost of Defense Mode Here.</t>
        </r>
      </text>
    </comment>
    <comment ref="BK79" authorId="0" shapeId="0" xr:uid="{42AB4A61-FB67-41BA-B47E-C03C4818254B}">
      <text>
        <r>
          <rPr>
            <b/>
            <sz val="9"/>
            <color indexed="81"/>
            <rFont val="Tahoma"/>
            <family val="2"/>
          </rPr>
          <t>Anthony Huso:</t>
        </r>
        <r>
          <rPr>
            <sz val="9"/>
            <color indexed="81"/>
            <rFont val="Tahoma"/>
            <family val="2"/>
          </rPr>
          <t xml:space="preserve">
Enter Cost of Attack Mode Here.</t>
        </r>
      </text>
    </comment>
    <comment ref="BL79" authorId="0" shapeId="0" xr:uid="{D8E91984-8A7B-44F3-BC10-024176C238EF}">
      <text>
        <r>
          <rPr>
            <b/>
            <sz val="9"/>
            <color indexed="81"/>
            <rFont val="Tahoma"/>
            <family val="2"/>
          </rPr>
          <t>Anthony Huso:</t>
        </r>
        <r>
          <rPr>
            <sz val="9"/>
            <color indexed="81"/>
            <rFont val="Tahoma"/>
            <family val="2"/>
          </rPr>
          <t xml:space="preserve">
Enter Cost of Defense Mode Here.</t>
        </r>
      </text>
    </comment>
    <comment ref="BP79" authorId="0" shapeId="0" xr:uid="{669F4713-02B0-4BE8-8C08-76C08CE6A7FE}">
      <text>
        <r>
          <rPr>
            <b/>
            <sz val="9"/>
            <color indexed="81"/>
            <rFont val="Tahoma"/>
            <family val="2"/>
          </rPr>
          <t>Anthony Huso:</t>
        </r>
        <r>
          <rPr>
            <sz val="9"/>
            <color indexed="81"/>
            <rFont val="Tahoma"/>
            <family val="2"/>
          </rPr>
          <t xml:space="preserve">
Enter Cost of Attack Mode Here.</t>
        </r>
      </text>
    </comment>
    <comment ref="BQ79" authorId="0" shapeId="0" xr:uid="{A819DEA8-2D90-4D49-B619-B6A5643420DE}">
      <text>
        <r>
          <rPr>
            <b/>
            <sz val="9"/>
            <color indexed="81"/>
            <rFont val="Tahoma"/>
            <family val="2"/>
          </rPr>
          <t>Anthony Huso:</t>
        </r>
        <r>
          <rPr>
            <sz val="9"/>
            <color indexed="81"/>
            <rFont val="Tahoma"/>
            <family val="2"/>
          </rPr>
          <t xml:space="preserve">
Enter Cost of Defense Mode Here.</t>
        </r>
      </text>
    </comment>
    <comment ref="BU79" authorId="0" shapeId="0" xr:uid="{2D9CAEDF-4EE9-4EF6-BCAD-21EAA7872437}">
      <text>
        <r>
          <rPr>
            <b/>
            <sz val="9"/>
            <color indexed="81"/>
            <rFont val="Tahoma"/>
            <family val="2"/>
          </rPr>
          <t>Anthony Huso:</t>
        </r>
        <r>
          <rPr>
            <sz val="9"/>
            <color indexed="81"/>
            <rFont val="Tahoma"/>
            <family val="2"/>
          </rPr>
          <t xml:space="preserve">
Enter Cost of Attack Mode Here.</t>
        </r>
      </text>
    </comment>
    <comment ref="BV79" authorId="0" shapeId="0" xr:uid="{9AA76F47-896F-410F-88DC-AC9A0EA3BBD9}">
      <text>
        <r>
          <rPr>
            <b/>
            <sz val="9"/>
            <color indexed="81"/>
            <rFont val="Tahoma"/>
            <family val="2"/>
          </rPr>
          <t>Anthony Huso:</t>
        </r>
        <r>
          <rPr>
            <sz val="9"/>
            <color indexed="81"/>
            <rFont val="Tahoma"/>
            <family val="2"/>
          </rPr>
          <t xml:space="preserve">
Enter Cost of Defense Mode Here.</t>
        </r>
      </text>
    </comment>
    <comment ref="BZ79" authorId="0" shapeId="0" xr:uid="{F020BEF3-A5BE-4585-9C27-0B7874069487}">
      <text>
        <r>
          <rPr>
            <b/>
            <sz val="9"/>
            <color indexed="81"/>
            <rFont val="Tahoma"/>
            <family val="2"/>
          </rPr>
          <t>Anthony Huso:</t>
        </r>
        <r>
          <rPr>
            <sz val="9"/>
            <color indexed="81"/>
            <rFont val="Tahoma"/>
            <family val="2"/>
          </rPr>
          <t xml:space="preserve">
Enter Cost of Attack Mode Here.</t>
        </r>
      </text>
    </comment>
    <comment ref="CA79" authorId="0" shapeId="0" xr:uid="{50207D36-B10A-490C-955F-C3D8A6FAE446}">
      <text>
        <r>
          <rPr>
            <b/>
            <sz val="9"/>
            <color indexed="81"/>
            <rFont val="Tahoma"/>
            <family val="2"/>
          </rPr>
          <t>Anthony Huso:</t>
        </r>
        <r>
          <rPr>
            <sz val="9"/>
            <color indexed="81"/>
            <rFont val="Tahoma"/>
            <family val="2"/>
          </rPr>
          <t xml:space="preserve">
Enter Cost of Defense Mode Here.</t>
        </r>
      </text>
    </comment>
    <comment ref="CE79" authorId="0" shapeId="0" xr:uid="{E41AA444-2E80-454D-B444-15F5EA09F22E}">
      <text>
        <r>
          <rPr>
            <b/>
            <sz val="9"/>
            <color indexed="81"/>
            <rFont val="Tahoma"/>
            <family val="2"/>
          </rPr>
          <t>Anthony Huso:</t>
        </r>
        <r>
          <rPr>
            <sz val="9"/>
            <color indexed="81"/>
            <rFont val="Tahoma"/>
            <family val="2"/>
          </rPr>
          <t xml:space="preserve">
Enter Cost of Attack Mode Here.</t>
        </r>
      </text>
    </comment>
    <comment ref="CF79" authorId="0" shapeId="0" xr:uid="{EE058AFE-7AF3-4FDE-A8D0-793FE847D429}">
      <text>
        <r>
          <rPr>
            <b/>
            <sz val="9"/>
            <color indexed="81"/>
            <rFont val="Tahoma"/>
            <family val="2"/>
          </rPr>
          <t>Anthony Huso:</t>
        </r>
        <r>
          <rPr>
            <sz val="9"/>
            <color indexed="81"/>
            <rFont val="Tahoma"/>
            <family val="2"/>
          </rPr>
          <t xml:space="preserve">
Enter Cost of Defense Mode Here.</t>
        </r>
      </text>
    </comment>
    <comment ref="CJ79" authorId="0" shapeId="0" xr:uid="{A995D6FC-BE80-4D76-A7E3-96867A358A35}">
      <text>
        <r>
          <rPr>
            <b/>
            <sz val="9"/>
            <color indexed="81"/>
            <rFont val="Tahoma"/>
            <family val="2"/>
          </rPr>
          <t>Anthony Huso:</t>
        </r>
        <r>
          <rPr>
            <sz val="9"/>
            <color indexed="81"/>
            <rFont val="Tahoma"/>
            <family val="2"/>
          </rPr>
          <t xml:space="preserve">
Enter Cost of Attack Mode Here.</t>
        </r>
      </text>
    </comment>
    <comment ref="CK79" authorId="0" shapeId="0" xr:uid="{9BC30FA8-A5F1-41E8-9EAC-F99D011DC3F9}">
      <text>
        <r>
          <rPr>
            <b/>
            <sz val="9"/>
            <color indexed="81"/>
            <rFont val="Tahoma"/>
            <family val="2"/>
          </rPr>
          <t>Anthony Huso:</t>
        </r>
        <r>
          <rPr>
            <sz val="9"/>
            <color indexed="81"/>
            <rFont val="Tahoma"/>
            <family val="2"/>
          </rPr>
          <t xml:space="preserve">
Enter Cost of Defense Mode Here.</t>
        </r>
      </text>
    </comment>
    <comment ref="CO79" authorId="0" shapeId="0" xr:uid="{9DF8B918-B8BA-49DB-A099-53B5EEF5AA5B}">
      <text>
        <r>
          <rPr>
            <b/>
            <sz val="9"/>
            <color indexed="81"/>
            <rFont val="Tahoma"/>
            <family val="2"/>
          </rPr>
          <t>Anthony Huso:</t>
        </r>
        <r>
          <rPr>
            <sz val="9"/>
            <color indexed="81"/>
            <rFont val="Tahoma"/>
            <family val="2"/>
          </rPr>
          <t xml:space="preserve">
Enter Cost of Attack Mode Here.</t>
        </r>
      </text>
    </comment>
    <comment ref="CP79" authorId="0" shapeId="0" xr:uid="{7C5FA6BD-7303-4A03-94A7-897EA87A44F9}">
      <text>
        <r>
          <rPr>
            <b/>
            <sz val="9"/>
            <color indexed="81"/>
            <rFont val="Tahoma"/>
            <family val="2"/>
          </rPr>
          <t>Anthony Huso:</t>
        </r>
        <r>
          <rPr>
            <sz val="9"/>
            <color indexed="81"/>
            <rFont val="Tahoma"/>
            <family val="2"/>
          </rPr>
          <t xml:space="preserve">
Enter Cost of Defense Mode Here.</t>
        </r>
      </text>
    </comment>
    <comment ref="BF81" authorId="0" shapeId="0" xr:uid="{00000000-0006-0000-0600-000004010000}">
      <text>
        <r>
          <rPr>
            <b/>
            <sz val="9"/>
            <color indexed="81"/>
            <rFont val="Tahoma"/>
            <family val="2"/>
          </rPr>
          <t>Anthony Huso:</t>
        </r>
        <r>
          <rPr>
            <sz val="9"/>
            <color indexed="81"/>
            <rFont val="Tahoma"/>
            <family val="2"/>
          </rPr>
          <t xml:space="preserve">
Enter Cost of Discipline for this Segment into THIS BOX ONLY.
</t>
        </r>
      </text>
    </comment>
    <comment ref="BK81" authorId="0" shapeId="0" xr:uid="{23EC20A7-7C9A-4C89-B96F-B1A3DAB4F40F}">
      <text>
        <r>
          <rPr>
            <b/>
            <sz val="9"/>
            <color indexed="81"/>
            <rFont val="Tahoma"/>
            <family val="2"/>
          </rPr>
          <t>Anthony Huso:</t>
        </r>
        <r>
          <rPr>
            <sz val="9"/>
            <color indexed="81"/>
            <rFont val="Tahoma"/>
            <family val="2"/>
          </rPr>
          <t xml:space="preserve">
Enter Cost of Discipline for this Segment into THIS BOX ONLY.
</t>
        </r>
      </text>
    </comment>
    <comment ref="BP81" authorId="0" shapeId="0" xr:uid="{1015FCF0-C2D7-4930-822D-A6DEBE7D4D50}">
      <text>
        <r>
          <rPr>
            <b/>
            <sz val="9"/>
            <color indexed="81"/>
            <rFont val="Tahoma"/>
            <family val="2"/>
          </rPr>
          <t>Anthony Huso:</t>
        </r>
        <r>
          <rPr>
            <sz val="9"/>
            <color indexed="81"/>
            <rFont val="Tahoma"/>
            <family val="2"/>
          </rPr>
          <t xml:space="preserve">
Enter Cost of Discipline for this Segment into THIS BOX ONLY.
</t>
        </r>
      </text>
    </comment>
    <comment ref="BU81" authorId="0" shapeId="0" xr:uid="{2DF697C1-B05A-4CC5-9A79-F5D3D8CBADD4}">
      <text>
        <r>
          <rPr>
            <b/>
            <sz val="9"/>
            <color indexed="81"/>
            <rFont val="Tahoma"/>
            <family val="2"/>
          </rPr>
          <t>Anthony Huso:</t>
        </r>
        <r>
          <rPr>
            <sz val="9"/>
            <color indexed="81"/>
            <rFont val="Tahoma"/>
            <family val="2"/>
          </rPr>
          <t xml:space="preserve">
Enter Cost of Discipline for this Segment into THIS BOX ONLY.
</t>
        </r>
      </text>
    </comment>
    <comment ref="BZ81" authorId="0" shapeId="0" xr:uid="{84D74E0C-AC71-46EA-B45E-76F68A7E2940}">
      <text>
        <r>
          <rPr>
            <b/>
            <sz val="9"/>
            <color indexed="81"/>
            <rFont val="Tahoma"/>
            <family val="2"/>
          </rPr>
          <t>Anthony Huso:</t>
        </r>
        <r>
          <rPr>
            <sz val="9"/>
            <color indexed="81"/>
            <rFont val="Tahoma"/>
            <family val="2"/>
          </rPr>
          <t xml:space="preserve">
Enter Cost of Discipline for this Segment into THIS BOX ONLY.
</t>
        </r>
      </text>
    </comment>
    <comment ref="CE81" authorId="0" shapeId="0" xr:uid="{34D31D60-C83C-4B28-AE44-6276AB0BE7C6}">
      <text>
        <r>
          <rPr>
            <b/>
            <sz val="9"/>
            <color indexed="81"/>
            <rFont val="Tahoma"/>
            <family val="2"/>
          </rPr>
          <t>Anthony Huso:</t>
        </r>
        <r>
          <rPr>
            <sz val="9"/>
            <color indexed="81"/>
            <rFont val="Tahoma"/>
            <family val="2"/>
          </rPr>
          <t xml:space="preserve">
Enter Cost of Discipline for this Segment into THIS BOX ONLY.
</t>
        </r>
      </text>
    </comment>
    <comment ref="CJ81" authorId="0" shapeId="0" xr:uid="{787519BC-7279-429A-BBB8-4867A742D5A9}">
      <text>
        <r>
          <rPr>
            <b/>
            <sz val="9"/>
            <color indexed="81"/>
            <rFont val="Tahoma"/>
            <family val="2"/>
          </rPr>
          <t>Anthony Huso:</t>
        </r>
        <r>
          <rPr>
            <sz val="9"/>
            <color indexed="81"/>
            <rFont val="Tahoma"/>
            <family val="2"/>
          </rPr>
          <t xml:space="preserve">
Enter Cost of Discipline for this Segment into THIS BOX ONLY.
</t>
        </r>
      </text>
    </comment>
    <comment ref="CO81" authorId="0" shapeId="0" xr:uid="{81B572AE-C03D-404C-B6C3-C3D0A3293521}">
      <text>
        <r>
          <rPr>
            <b/>
            <sz val="9"/>
            <color indexed="81"/>
            <rFont val="Tahoma"/>
            <family val="2"/>
          </rPr>
          <t>Anthony Huso:</t>
        </r>
        <r>
          <rPr>
            <sz val="9"/>
            <color indexed="81"/>
            <rFont val="Tahoma"/>
            <family val="2"/>
          </rPr>
          <t xml:space="preserve">
Enter Cost of Discipline for this Segment into THIS BOX ONLY.
</t>
        </r>
      </text>
    </comment>
    <comment ref="BG83" authorId="0" shapeId="0" xr:uid="{8C56B50D-584B-417D-B698-1D2335EB5D8E}">
      <text>
        <r>
          <rPr>
            <b/>
            <sz val="9"/>
            <color indexed="81"/>
            <rFont val="Tahoma"/>
            <family val="2"/>
          </rPr>
          <t>Anthony Huso:</t>
        </r>
        <r>
          <rPr>
            <sz val="9"/>
            <color indexed="81"/>
            <rFont val="Tahoma"/>
            <family val="2"/>
          </rPr>
          <t xml:space="preserve">
Insert Points of Psionic Damage taken this segment.
</t>
        </r>
      </text>
    </comment>
    <comment ref="BL83" authorId="0" shapeId="0" xr:uid="{73690C4F-1B85-43D3-9113-561DAA0EC4DC}">
      <text>
        <r>
          <rPr>
            <b/>
            <sz val="9"/>
            <color indexed="81"/>
            <rFont val="Tahoma"/>
            <family val="2"/>
          </rPr>
          <t>Anthony Huso:</t>
        </r>
        <r>
          <rPr>
            <sz val="9"/>
            <color indexed="81"/>
            <rFont val="Tahoma"/>
            <family val="2"/>
          </rPr>
          <t xml:space="preserve">
Insert Points of Psionic Damage taken this segment.
</t>
        </r>
      </text>
    </comment>
    <comment ref="BQ83" authorId="0" shapeId="0" xr:uid="{B09B483F-C43F-4B40-A5CF-72A5DBF8AE35}">
      <text>
        <r>
          <rPr>
            <b/>
            <sz val="9"/>
            <color indexed="81"/>
            <rFont val="Tahoma"/>
            <family val="2"/>
          </rPr>
          <t>Anthony Huso:</t>
        </r>
        <r>
          <rPr>
            <sz val="9"/>
            <color indexed="81"/>
            <rFont val="Tahoma"/>
            <family val="2"/>
          </rPr>
          <t xml:space="preserve">
Insert Points of Psionic Damage taken this segment.
</t>
        </r>
      </text>
    </comment>
    <comment ref="BV83" authorId="0" shapeId="0" xr:uid="{F19DDFBD-5EA1-4D82-BA12-193D07C730F5}">
      <text>
        <r>
          <rPr>
            <b/>
            <sz val="9"/>
            <color indexed="81"/>
            <rFont val="Tahoma"/>
            <family val="2"/>
          </rPr>
          <t>Anthony Huso:</t>
        </r>
        <r>
          <rPr>
            <sz val="9"/>
            <color indexed="81"/>
            <rFont val="Tahoma"/>
            <family val="2"/>
          </rPr>
          <t xml:space="preserve">
Insert Points of Psionic Damage taken this segment.
</t>
        </r>
      </text>
    </comment>
    <comment ref="CA83" authorId="0" shapeId="0" xr:uid="{D5FFCD56-2AAC-4178-BDB2-DC7478ABD1A0}">
      <text>
        <r>
          <rPr>
            <b/>
            <sz val="9"/>
            <color indexed="81"/>
            <rFont val="Tahoma"/>
            <family val="2"/>
          </rPr>
          <t>Anthony Huso:</t>
        </r>
        <r>
          <rPr>
            <sz val="9"/>
            <color indexed="81"/>
            <rFont val="Tahoma"/>
            <family val="2"/>
          </rPr>
          <t xml:space="preserve">
Insert Points of Psionic Damage taken this segment.
</t>
        </r>
      </text>
    </comment>
    <comment ref="CF83" authorId="0" shapeId="0" xr:uid="{8E57E969-3EEB-482C-8562-571CAD5A6888}">
      <text>
        <r>
          <rPr>
            <b/>
            <sz val="9"/>
            <color indexed="81"/>
            <rFont val="Tahoma"/>
            <family val="2"/>
          </rPr>
          <t>Anthony Huso:</t>
        </r>
        <r>
          <rPr>
            <sz val="9"/>
            <color indexed="81"/>
            <rFont val="Tahoma"/>
            <family val="2"/>
          </rPr>
          <t xml:space="preserve">
Insert Points of Psionic Damage taken this segment.
</t>
        </r>
      </text>
    </comment>
    <comment ref="CK83" authorId="0" shapeId="0" xr:uid="{0CEB585E-C380-4A07-AE93-C2BC1D3429A5}">
      <text>
        <r>
          <rPr>
            <b/>
            <sz val="9"/>
            <color indexed="81"/>
            <rFont val="Tahoma"/>
            <family val="2"/>
          </rPr>
          <t>Anthony Huso:</t>
        </r>
        <r>
          <rPr>
            <sz val="9"/>
            <color indexed="81"/>
            <rFont val="Tahoma"/>
            <family val="2"/>
          </rPr>
          <t xml:space="preserve">
Insert Points of Psionic Damage taken this segment.
</t>
        </r>
      </text>
    </comment>
    <comment ref="CP83" authorId="0" shapeId="0" xr:uid="{6018BF4D-28C7-4DFF-B99A-D94FD21911D1}">
      <text>
        <r>
          <rPr>
            <b/>
            <sz val="9"/>
            <color indexed="81"/>
            <rFont val="Tahoma"/>
            <family val="2"/>
          </rPr>
          <t>Anthony Huso:</t>
        </r>
        <r>
          <rPr>
            <sz val="9"/>
            <color indexed="81"/>
            <rFont val="Tahoma"/>
            <family val="2"/>
          </rPr>
          <t xml:space="preserve">
Insert Points of Psionic Damage taken this segment.
</t>
        </r>
      </text>
    </comment>
    <comment ref="BF89" authorId="0" shapeId="0" xr:uid="{00000000-0006-0000-0600-000014010000}">
      <text>
        <r>
          <rPr>
            <b/>
            <sz val="9"/>
            <color indexed="81"/>
            <rFont val="Tahoma"/>
            <family val="2"/>
          </rPr>
          <t>Anthony Huso:</t>
        </r>
        <r>
          <rPr>
            <sz val="9"/>
            <color indexed="81"/>
            <rFont val="Tahoma"/>
            <family val="2"/>
          </rPr>
          <t xml:space="preserve">
Enter Cost of Attack Mode Here.</t>
        </r>
      </text>
    </comment>
    <comment ref="BG89" authorId="0" shapeId="0" xr:uid="{00000000-0006-0000-0600-000015010000}">
      <text>
        <r>
          <rPr>
            <b/>
            <sz val="9"/>
            <color indexed="81"/>
            <rFont val="Tahoma"/>
            <family val="2"/>
          </rPr>
          <t>Anthony Huso:</t>
        </r>
        <r>
          <rPr>
            <sz val="9"/>
            <color indexed="81"/>
            <rFont val="Tahoma"/>
            <family val="2"/>
          </rPr>
          <t xml:space="preserve">
Enter Cost of Defense Mode Here.</t>
        </r>
      </text>
    </comment>
    <comment ref="BK89" authorId="0" shapeId="0" xr:uid="{0E2A13FA-DD11-48D8-B6D1-10D001E8D8A2}">
      <text>
        <r>
          <rPr>
            <b/>
            <sz val="9"/>
            <color indexed="81"/>
            <rFont val="Tahoma"/>
            <family val="2"/>
          </rPr>
          <t>Anthony Huso:</t>
        </r>
        <r>
          <rPr>
            <sz val="9"/>
            <color indexed="81"/>
            <rFont val="Tahoma"/>
            <family val="2"/>
          </rPr>
          <t xml:space="preserve">
Enter Cost of Attack Mode Here.</t>
        </r>
      </text>
    </comment>
    <comment ref="BL89" authorId="0" shapeId="0" xr:uid="{80C28885-48C2-4484-AD62-48BFC1D1A07D}">
      <text>
        <r>
          <rPr>
            <b/>
            <sz val="9"/>
            <color indexed="81"/>
            <rFont val="Tahoma"/>
            <family val="2"/>
          </rPr>
          <t>Anthony Huso:</t>
        </r>
        <r>
          <rPr>
            <sz val="9"/>
            <color indexed="81"/>
            <rFont val="Tahoma"/>
            <family val="2"/>
          </rPr>
          <t xml:space="preserve">
Enter Cost of Defense Mode Here.</t>
        </r>
      </text>
    </comment>
    <comment ref="BP89" authorId="0" shapeId="0" xr:uid="{DE3A2EF4-AA02-4B8C-9CC2-B00DE3207A1B}">
      <text>
        <r>
          <rPr>
            <b/>
            <sz val="9"/>
            <color indexed="81"/>
            <rFont val="Tahoma"/>
            <family val="2"/>
          </rPr>
          <t>Anthony Huso:</t>
        </r>
        <r>
          <rPr>
            <sz val="9"/>
            <color indexed="81"/>
            <rFont val="Tahoma"/>
            <family val="2"/>
          </rPr>
          <t xml:space="preserve">
Enter Cost of Attack Mode Here.</t>
        </r>
      </text>
    </comment>
    <comment ref="BQ89" authorId="0" shapeId="0" xr:uid="{8B7F13A5-525A-4B38-A808-592DA6CE6188}">
      <text>
        <r>
          <rPr>
            <b/>
            <sz val="9"/>
            <color indexed="81"/>
            <rFont val="Tahoma"/>
            <family val="2"/>
          </rPr>
          <t>Anthony Huso:</t>
        </r>
        <r>
          <rPr>
            <sz val="9"/>
            <color indexed="81"/>
            <rFont val="Tahoma"/>
            <family val="2"/>
          </rPr>
          <t xml:space="preserve">
Enter Cost of Defense Mode Here.</t>
        </r>
      </text>
    </comment>
    <comment ref="BU89" authorId="0" shapeId="0" xr:uid="{D1BEF9A6-57E6-421C-B72B-CAC02C0EFBAB}">
      <text>
        <r>
          <rPr>
            <b/>
            <sz val="9"/>
            <color indexed="81"/>
            <rFont val="Tahoma"/>
            <family val="2"/>
          </rPr>
          <t>Anthony Huso:</t>
        </r>
        <r>
          <rPr>
            <sz val="9"/>
            <color indexed="81"/>
            <rFont val="Tahoma"/>
            <family val="2"/>
          </rPr>
          <t xml:space="preserve">
Enter Cost of Attack Mode Here.</t>
        </r>
      </text>
    </comment>
    <comment ref="BV89" authorId="0" shapeId="0" xr:uid="{525AD783-031E-49DC-8535-182CB28D787E}">
      <text>
        <r>
          <rPr>
            <b/>
            <sz val="9"/>
            <color indexed="81"/>
            <rFont val="Tahoma"/>
            <family val="2"/>
          </rPr>
          <t>Anthony Huso:</t>
        </r>
        <r>
          <rPr>
            <sz val="9"/>
            <color indexed="81"/>
            <rFont val="Tahoma"/>
            <family val="2"/>
          </rPr>
          <t xml:space="preserve">
Enter Cost of Defense Mode Here.</t>
        </r>
      </text>
    </comment>
    <comment ref="BZ89" authorId="0" shapeId="0" xr:uid="{510C7B21-CA1B-429D-A976-367C1BA6FB13}">
      <text>
        <r>
          <rPr>
            <b/>
            <sz val="9"/>
            <color indexed="81"/>
            <rFont val="Tahoma"/>
            <family val="2"/>
          </rPr>
          <t>Anthony Huso:</t>
        </r>
        <r>
          <rPr>
            <sz val="9"/>
            <color indexed="81"/>
            <rFont val="Tahoma"/>
            <family val="2"/>
          </rPr>
          <t xml:space="preserve">
Enter Cost of Attack Mode Here.</t>
        </r>
      </text>
    </comment>
    <comment ref="CA89" authorId="0" shapeId="0" xr:uid="{D8E9C8D8-CA03-4120-9BE8-451A6906873D}">
      <text>
        <r>
          <rPr>
            <b/>
            <sz val="9"/>
            <color indexed="81"/>
            <rFont val="Tahoma"/>
            <family val="2"/>
          </rPr>
          <t>Anthony Huso:</t>
        </r>
        <r>
          <rPr>
            <sz val="9"/>
            <color indexed="81"/>
            <rFont val="Tahoma"/>
            <family val="2"/>
          </rPr>
          <t xml:space="preserve">
Enter Cost of Defense Mode Here.</t>
        </r>
      </text>
    </comment>
    <comment ref="CE89" authorId="0" shapeId="0" xr:uid="{8EE9A227-EA73-4E95-A14E-5B224179FFFD}">
      <text>
        <r>
          <rPr>
            <b/>
            <sz val="9"/>
            <color indexed="81"/>
            <rFont val="Tahoma"/>
            <family val="2"/>
          </rPr>
          <t>Anthony Huso:</t>
        </r>
        <r>
          <rPr>
            <sz val="9"/>
            <color indexed="81"/>
            <rFont val="Tahoma"/>
            <family val="2"/>
          </rPr>
          <t xml:space="preserve">
Enter Cost of Attack Mode Here.</t>
        </r>
      </text>
    </comment>
    <comment ref="CF89" authorId="0" shapeId="0" xr:uid="{2358BCF4-9D54-42F8-8757-4B5D0E6DB68F}">
      <text>
        <r>
          <rPr>
            <b/>
            <sz val="9"/>
            <color indexed="81"/>
            <rFont val="Tahoma"/>
            <family val="2"/>
          </rPr>
          <t>Anthony Huso:</t>
        </r>
        <r>
          <rPr>
            <sz val="9"/>
            <color indexed="81"/>
            <rFont val="Tahoma"/>
            <family val="2"/>
          </rPr>
          <t xml:space="preserve">
Enter Cost of Defense Mode Here.</t>
        </r>
      </text>
    </comment>
    <comment ref="CJ89" authorId="0" shapeId="0" xr:uid="{C5725533-7BB8-467D-9E61-00E4A9DB5AEC}">
      <text>
        <r>
          <rPr>
            <b/>
            <sz val="9"/>
            <color indexed="81"/>
            <rFont val="Tahoma"/>
            <family val="2"/>
          </rPr>
          <t>Anthony Huso:</t>
        </r>
        <r>
          <rPr>
            <sz val="9"/>
            <color indexed="81"/>
            <rFont val="Tahoma"/>
            <family val="2"/>
          </rPr>
          <t xml:space="preserve">
Enter Cost of Attack Mode Here.</t>
        </r>
      </text>
    </comment>
    <comment ref="CK89" authorId="0" shapeId="0" xr:uid="{E9567B05-0550-4BCF-8A2E-BEEF36C72F84}">
      <text>
        <r>
          <rPr>
            <b/>
            <sz val="9"/>
            <color indexed="81"/>
            <rFont val="Tahoma"/>
            <family val="2"/>
          </rPr>
          <t>Anthony Huso:</t>
        </r>
        <r>
          <rPr>
            <sz val="9"/>
            <color indexed="81"/>
            <rFont val="Tahoma"/>
            <family val="2"/>
          </rPr>
          <t xml:space="preserve">
Enter Cost of Defense Mode Here.</t>
        </r>
      </text>
    </comment>
    <comment ref="CO89" authorId="0" shapeId="0" xr:uid="{063F193E-B66D-439F-A27E-77026397D185}">
      <text>
        <r>
          <rPr>
            <b/>
            <sz val="9"/>
            <color indexed="81"/>
            <rFont val="Tahoma"/>
            <family val="2"/>
          </rPr>
          <t>Anthony Huso:</t>
        </r>
        <r>
          <rPr>
            <sz val="9"/>
            <color indexed="81"/>
            <rFont val="Tahoma"/>
            <family val="2"/>
          </rPr>
          <t xml:space="preserve">
Enter Cost of Attack Mode Here.</t>
        </r>
      </text>
    </comment>
    <comment ref="CP89" authorId="0" shapeId="0" xr:uid="{FBABC583-55E2-4283-AE9B-FBC9EDEABAE0}">
      <text>
        <r>
          <rPr>
            <b/>
            <sz val="9"/>
            <color indexed="81"/>
            <rFont val="Tahoma"/>
            <family val="2"/>
          </rPr>
          <t>Anthony Huso:</t>
        </r>
        <r>
          <rPr>
            <sz val="9"/>
            <color indexed="81"/>
            <rFont val="Tahoma"/>
            <family val="2"/>
          </rPr>
          <t xml:space="preserve">
Enter Cost of Defense Mode Here.</t>
        </r>
      </text>
    </comment>
    <comment ref="BF91" authorId="0" shapeId="0" xr:uid="{00000000-0006-0000-0600-000024010000}">
      <text>
        <r>
          <rPr>
            <b/>
            <sz val="9"/>
            <color indexed="81"/>
            <rFont val="Tahoma"/>
            <family val="2"/>
          </rPr>
          <t>Anthony Huso:</t>
        </r>
        <r>
          <rPr>
            <sz val="9"/>
            <color indexed="81"/>
            <rFont val="Tahoma"/>
            <family val="2"/>
          </rPr>
          <t xml:space="preserve">
Enter Cost of Discipline for this Segment into THIS BOX ONLY.
</t>
        </r>
      </text>
    </comment>
    <comment ref="BK91" authorId="0" shapeId="0" xr:uid="{56A9F9C4-DAB1-434E-BE6E-F29062723FF4}">
      <text>
        <r>
          <rPr>
            <b/>
            <sz val="9"/>
            <color indexed="81"/>
            <rFont val="Tahoma"/>
            <family val="2"/>
          </rPr>
          <t>Anthony Huso:</t>
        </r>
        <r>
          <rPr>
            <sz val="9"/>
            <color indexed="81"/>
            <rFont val="Tahoma"/>
            <family val="2"/>
          </rPr>
          <t xml:space="preserve">
Enter Cost of Discipline for this Segment into THIS BOX ONLY.
</t>
        </r>
      </text>
    </comment>
    <comment ref="BP91" authorId="0" shapeId="0" xr:uid="{C4D686B5-3D15-42F6-9D1F-CB5E7A87EECE}">
      <text>
        <r>
          <rPr>
            <b/>
            <sz val="9"/>
            <color indexed="81"/>
            <rFont val="Tahoma"/>
            <family val="2"/>
          </rPr>
          <t>Anthony Huso:</t>
        </r>
        <r>
          <rPr>
            <sz val="9"/>
            <color indexed="81"/>
            <rFont val="Tahoma"/>
            <family val="2"/>
          </rPr>
          <t xml:space="preserve">
Enter Cost of Discipline for this Segment into THIS BOX ONLY.
</t>
        </r>
      </text>
    </comment>
    <comment ref="BU91" authorId="0" shapeId="0" xr:uid="{E30BD7E7-9653-4B73-BF14-5F57A663188F}">
      <text>
        <r>
          <rPr>
            <b/>
            <sz val="9"/>
            <color indexed="81"/>
            <rFont val="Tahoma"/>
            <family val="2"/>
          </rPr>
          <t>Anthony Huso:</t>
        </r>
        <r>
          <rPr>
            <sz val="9"/>
            <color indexed="81"/>
            <rFont val="Tahoma"/>
            <family val="2"/>
          </rPr>
          <t xml:space="preserve">
Enter Cost of Discipline for this Segment into THIS BOX ONLY.
</t>
        </r>
      </text>
    </comment>
    <comment ref="BZ91" authorId="0" shapeId="0" xr:uid="{6A9AD5D2-60BC-444A-B398-F0C527AE96F5}">
      <text>
        <r>
          <rPr>
            <b/>
            <sz val="9"/>
            <color indexed="81"/>
            <rFont val="Tahoma"/>
            <family val="2"/>
          </rPr>
          <t>Anthony Huso:</t>
        </r>
        <r>
          <rPr>
            <sz val="9"/>
            <color indexed="81"/>
            <rFont val="Tahoma"/>
            <family val="2"/>
          </rPr>
          <t xml:space="preserve">
Enter Cost of Discipline for this Segment into THIS BOX ONLY.
</t>
        </r>
      </text>
    </comment>
    <comment ref="CE91" authorId="0" shapeId="0" xr:uid="{FC607EF3-7A82-4F51-8069-D9DDCC1A5FA5}">
      <text>
        <r>
          <rPr>
            <b/>
            <sz val="9"/>
            <color indexed="81"/>
            <rFont val="Tahoma"/>
            <family val="2"/>
          </rPr>
          <t>Anthony Huso:</t>
        </r>
        <r>
          <rPr>
            <sz val="9"/>
            <color indexed="81"/>
            <rFont val="Tahoma"/>
            <family val="2"/>
          </rPr>
          <t xml:space="preserve">
Enter Cost of Discipline for this Segment into THIS BOX ONLY.
</t>
        </r>
      </text>
    </comment>
    <comment ref="CJ91" authorId="0" shapeId="0" xr:uid="{3B941FF8-A461-4713-8B18-2BE5D8D24229}">
      <text>
        <r>
          <rPr>
            <b/>
            <sz val="9"/>
            <color indexed="81"/>
            <rFont val="Tahoma"/>
            <family val="2"/>
          </rPr>
          <t>Anthony Huso:</t>
        </r>
        <r>
          <rPr>
            <sz val="9"/>
            <color indexed="81"/>
            <rFont val="Tahoma"/>
            <family val="2"/>
          </rPr>
          <t xml:space="preserve">
Enter Cost of Discipline for this Segment into THIS BOX ONLY.
</t>
        </r>
      </text>
    </comment>
    <comment ref="CO91" authorId="0" shapeId="0" xr:uid="{EF08F35D-FD87-41E5-8B55-AA5BB3F2730B}">
      <text>
        <r>
          <rPr>
            <b/>
            <sz val="9"/>
            <color indexed="81"/>
            <rFont val="Tahoma"/>
            <family val="2"/>
          </rPr>
          <t>Anthony Huso:</t>
        </r>
        <r>
          <rPr>
            <sz val="9"/>
            <color indexed="81"/>
            <rFont val="Tahoma"/>
            <family val="2"/>
          </rPr>
          <t xml:space="preserve">
Enter Cost of Discipline for this Segment into THIS BOX ONLY.
</t>
        </r>
      </text>
    </comment>
    <comment ref="BG93" authorId="0" shapeId="0" xr:uid="{AF7AE543-787C-4393-97BB-ADB2A89B8A93}">
      <text>
        <r>
          <rPr>
            <b/>
            <sz val="9"/>
            <color indexed="81"/>
            <rFont val="Tahoma"/>
            <family val="2"/>
          </rPr>
          <t>Anthony Huso:</t>
        </r>
        <r>
          <rPr>
            <sz val="9"/>
            <color indexed="81"/>
            <rFont val="Tahoma"/>
            <family val="2"/>
          </rPr>
          <t xml:space="preserve">
Insert Points of Psionic Damage taken this segment.
</t>
        </r>
      </text>
    </comment>
    <comment ref="BL93" authorId="0" shapeId="0" xr:uid="{E041CF38-5AB2-41D7-91F3-592F31281E5B}">
      <text>
        <r>
          <rPr>
            <b/>
            <sz val="9"/>
            <color indexed="81"/>
            <rFont val="Tahoma"/>
            <family val="2"/>
          </rPr>
          <t>Anthony Huso:</t>
        </r>
        <r>
          <rPr>
            <sz val="9"/>
            <color indexed="81"/>
            <rFont val="Tahoma"/>
            <family val="2"/>
          </rPr>
          <t xml:space="preserve">
Insert Points of Psionic Damage taken this segment.
</t>
        </r>
      </text>
    </comment>
    <comment ref="BQ93" authorId="0" shapeId="0" xr:uid="{5F523B66-A8A9-4401-9559-65EF82CF347F}">
      <text>
        <r>
          <rPr>
            <b/>
            <sz val="9"/>
            <color indexed="81"/>
            <rFont val="Tahoma"/>
            <family val="2"/>
          </rPr>
          <t>Anthony Huso:</t>
        </r>
        <r>
          <rPr>
            <sz val="9"/>
            <color indexed="81"/>
            <rFont val="Tahoma"/>
            <family val="2"/>
          </rPr>
          <t xml:space="preserve">
Insert Points of Psionic Damage taken this segment.
</t>
        </r>
      </text>
    </comment>
    <comment ref="BV93" authorId="0" shapeId="0" xr:uid="{809A2173-8A99-49F7-B8BF-4EF7F461B0BC}">
      <text>
        <r>
          <rPr>
            <b/>
            <sz val="9"/>
            <color indexed="81"/>
            <rFont val="Tahoma"/>
            <family val="2"/>
          </rPr>
          <t>Anthony Huso:</t>
        </r>
        <r>
          <rPr>
            <sz val="9"/>
            <color indexed="81"/>
            <rFont val="Tahoma"/>
            <family val="2"/>
          </rPr>
          <t xml:space="preserve">
Insert Points of Psionic Damage taken this segment.
</t>
        </r>
      </text>
    </comment>
    <comment ref="CA93" authorId="0" shapeId="0" xr:uid="{6CDC8B13-0828-487D-8991-A2689C964F48}">
      <text>
        <r>
          <rPr>
            <b/>
            <sz val="9"/>
            <color indexed="81"/>
            <rFont val="Tahoma"/>
            <family val="2"/>
          </rPr>
          <t>Anthony Huso:</t>
        </r>
        <r>
          <rPr>
            <sz val="9"/>
            <color indexed="81"/>
            <rFont val="Tahoma"/>
            <family val="2"/>
          </rPr>
          <t xml:space="preserve">
Insert Points of Psionic Damage taken this segment.
</t>
        </r>
      </text>
    </comment>
    <comment ref="CF93" authorId="0" shapeId="0" xr:uid="{59344049-43E2-4E18-BE68-9AEC0AE91EDB}">
      <text>
        <r>
          <rPr>
            <b/>
            <sz val="9"/>
            <color indexed="81"/>
            <rFont val="Tahoma"/>
            <family val="2"/>
          </rPr>
          <t>Anthony Huso:</t>
        </r>
        <r>
          <rPr>
            <sz val="9"/>
            <color indexed="81"/>
            <rFont val="Tahoma"/>
            <family val="2"/>
          </rPr>
          <t xml:space="preserve">
Insert Points of Psionic Damage taken this segment.
</t>
        </r>
      </text>
    </comment>
    <comment ref="CK93" authorId="0" shapeId="0" xr:uid="{1E2C2135-D542-4BC8-87F7-206E84F8D045}">
      <text>
        <r>
          <rPr>
            <b/>
            <sz val="9"/>
            <color indexed="81"/>
            <rFont val="Tahoma"/>
            <family val="2"/>
          </rPr>
          <t>Anthony Huso:</t>
        </r>
        <r>
          <rPr>
            <sz val="9"/>
            <color indexed="81"/>
            <rFont val="Tahoma"/>
            <family val="2"/>
          </rPr>
          <t xml:space="preserve">
Insert Points of Psionic Damage taken this segment.
</t>
        </r>
      </text>
    </comment>
    <comment ref="CP93" authorId="0" shapeId="0" xr:uid="{BDEDFD71-6CAB-4B2A-9BC8-AC02C6CD1F51}">
      <text>
        <r>
          <rPr>
            <b/>
            <sz val="9"/>
            <color indexed="81"/>
            <rFont val="Tahoma"/>
            <family val="2"/>
          </rPr>
          <t>Anthony Huso:</t>
        </r>
        <r>
          <rPr>
            <sz val="9"/>
            <color indexed="81"/>
            <rFont val="Tahoma"/>
            <family val="2"/>
          </rPr>
          <t xml:space="preserve">
Insert Points of Psionic Damage taken this segment.
</t>
        </r>
      </text>
    </comment>
    <comment ref="BF99" authorId="0" shapeId="0" xr:uid="{00000000-0006-0000-0600-000034010000}">
      <text>
        <r>
          <rPr>
            <b/>
            <sz val="9"/>
            <color indexed="81"/>
            <rFont val="Tahoma"/>
            <family val="2"/>
          </rPr>
          <t>Anthony Huso:</t>
        </r>
        <r>
          <rPr>
            <sz val="9"/>
            <color indexed="81"/>
            <rFont val="Tahoma"/>
            <family val="2"/>
          </rPr>
          <t xml:space="preserve">
Enter Cost of Attack Mode Here.</t>
        </r>
      </text>
    </comment>
    <comment ref="BG99" authorId="0" shapeId="0" xr:uid="{00000000-0006-0000-0600-000035010000}">
      <text>
        <r>
          <rPr>
            <b/>
            <sz val="9"/>
            <color indexed="81"/>
            <rFont val="Tahoma"/>
            <family val="2"/>
          </rPr>
          <t>Anthony Huso:</t>
        </r>
        <r>
          <rPr>
            <sz val="9"/>
            <color indexed="81"/>
            <rFont val="Tahoma"/>
            <family val="2"/>
          </rPr>
          <t xml:space="preserve">
Enter Cost of Defense Mode Here.</t>
        </r>
      </text>
    </comment>
    <comment ref="BK99" authorId="0" shapeId="0" xr:uid="{30A754AA-2C1C-46AA-9906-E3C0D0051CAF}">
      <text>
        <r>
          <rPr>
            <b/>
            <sz val="9"/>
            <color indexed="81"/>
            <rFont val="Tahoma"/>
            <family val="2"/>
          </rPr>
          <t>Anthony Huso:</t>
        </r>
        <r>
          <rPr>
            <sz val="9"/>
            <color indexed="81"/>
            <rFont val="Tahoma"/>
            <family val="2"/>
          </rPr>
          <t xml:space="preserve">
Enter Cost of Attack Mode Here.</t>
        </r>
      </text>
    </comment>
    <comment ref="BL99" authorId="0" shapeId="0" xr:uid="{3B7B3495-E243-4E30-81A2-42957EF5B35D}">
      <text>
        <r>
          <rPr>
            <b/>
            <sz val="9"/>
            <color indexed="81"/>
            <rFont val="Tahoma"/>
            <family val="2"/>
          </rPr>
          <t>Anthony Huso:</t>
        </r>
        <r>
          <rPr>
            <sz val="9"/>
            <color indexed="81"/>
            <rFont val="Tahoma"/>
            <family val="2"/>
          </rPr>
          <t xml:space="preserve">
Enter Cost of Defense Mode Here.</t>
        </r>
      </text>
    </comment>
    <comment ref="BP99" authorId="0" shapeId="0" xr:uid="{6305A53D-5B6C-43A0-B76A-52145EF22B17}">
      <text>
        <r>
          <rPr>
            <b/>
            <sz val="9"/>
            <color indexed="81"/>
            <rFont val="Tahoma"/>
            <family val="2"/>
          </rPr>
          <t>Anthony Huso:</t>
        </r>
        <r>
          <rPr>
            <sz val="9"/>
            <color indexed="81"/>
            <rFont val="Tahoma"/>
            <family val="2"/>
          </rPr>
          <t xml:space="preserve">
Enter Cost of Attack Mode Here.</t>
        </r>
      </text>
    </comment>
    <comment ref="BQ99" authorId="0" shapeId="0" xr:uid="{028D76F5-3CB2-45B2-80C0-12B814849C52}">
      <text>
        <r>
          <rPr>
            <b/>
            <sz val="9"/>
            <color indexed="81"/>
            <rFont val="Tahoma"/>
            <family val="2"/>
          </rPr>
          <t>Anthony Huso:</t>
        </r>
        <r>
          <rPr>
            <sz val="9"/>
            <color indexed="81"/>
            <rFont val="Tahoma"/>
            <family val="2"/>
          </rPr>
          <t xml:space="preserve">
Enter Cost of Defense Mode Here.</t>
        </r>
      </text>
    </comment>
    <comment ref="BU99" authorId="0" shapeId="0" xr:uid="{1C14D452-2C6F-4071-99FA-A1FB646A520C}">
      <text>
        <r>
          <rPr>
            <b/>
            <sz val="9"/>
            <color indexed="81"/>
            <rFont val="Tahoma"/>
            <family val="2"/>
          </rPr>
          <t>Anthony Huso:</t>
        </r>
        <r>
          <rPr>
            <sz val="9"/>
            <color indexed="81"/>
            <rFont val="Tahoma"/>
            <family val="2"/>
          </rPr>
          <t xml:space="preserve">
Enter Cost of Attack Mode Here.</t>
        </r>
      </text>
    </comment>
    <comment ref="BV99" authorId="0" shapeId="0" xr:uid="{C3C81BBB-C652-4D88-88EF-517CD75021C9}">
      <text>
        <r>
          <rPr>
            <b/>
            <sz val="9"/>
            <color indexed="81"/>
            <rFont val="Tahoma"/>
            <family val="2"/>
          </rPr>
          <t>Anthony Huso:</t>
        </r>
        <r>
          <rPr>
            <sz val="9"/>
            <color indexed="81"/>
            <rFont val="Tahoma"/>
            <family val="2"/>
          </rPr>
          <t xml:space="preserve">
Enter Cost of Defense Mode Here.</t>
        </r>
      </text>
    </comment>
    <comment ref="BZ99" authorId="0" shapeId="0" xr:uid="{5D52F044-AC9A-4517-99F7-1222310F23A6}">
      <text>
        <r>
          <rPr>
            <b/>
            <sz val="9"/>
            <color indexed="81"/>
            <rFont val="Tahoma"/>
            <family val="2"/>
          </rPr>
          <t>Anthony Huso:</t>
        </r>
        <r>
          <rPr>
            <sz val="9"/>
            <color indexed="81"/>
            <rFont val="Tahoma"/>
            <family val="2"/>
          </rPr>
          <t xml:space="preserve">
Enter Cost of Attack Mode Here.</t>
        </r>
      </text>
    </comment>
    <comment ref="CA99" authorId="0" shapeId="0" xr:uid="{65DF7EF0-2302-42F2-BFE1-E9E339C3DB18}">
      <text>
        <r>
          <rPr>
            <b/>
            <sz val="9"/>
            <color indexed="81"/>
            <rFont val="Tahoma"/>
            <family val="2"/>
          </rPr>
          <t>Anthony Huso:</t>
        </r>
        <r>
          <rPr>
            <sz val="9"/>
            <color indexed="81"/>
            <rFont val="Tahoma"/>
            <family val="2"/>
          </rPr>
          <t xml:space="preserve">
Enter Cost of Defense Mode Here.</t>
        </r>
      </text>
    </comment>
    <comment ref="CE99" authorId="0" shapeId="0" xr:uid="{B0D20E37-6256-41D9-8D92-2BC105DF926C}">
      <text>
        <r>
          <rPr>
            <b/>
            <sz val="9"/>
            <color indexed="81"/>
            <rFont val="Tahoma"/>
            <family val="2"/>
          </rPr>
          <t>Anthony Huso:</t>
        </r>
        <r>
          <rPr>
            <sz val="9"/>
            <color indexed="81"/>
            <rFont val="Tahoma"/>
            <family val="2"/>
          </rPr>
          <t xml:space="preserve">
Enter Cost of Attack Mode Here.</t>
        </r>
      </text>
    </comment>
    <comment ref="CF99" authorId="0" shapeId="0" xr:uid="{6D2EEFBD-007D-4CE2-9AB8-85AD0C077D2D}">
      <text>
        <r>
          <rPr>
            <b/>
            <sz val="9"/>
            <color indexed="81"/>
            <rFont val="Tahoma"/>
            <family val="2"/>
          </rPr>
          <t>Anthony Huso:</t>
        </r>
        <r>
          <rPr>
            <sz val="9"/>
            <color indexed="81"/>
            <rFont val="Tahoma"/>
            <family val="2"/>
          </rPr>
          <t xml:space="preserve">
Enter Cost of Defense Mode Here.</t>
        </r>
      </text>
    </comment>
    <comment ref="CJ99" authorId="0" shapeId="0" xr:uid="{976E2D15-5164-4173-BD8F-E1BFF06EA778}">
      <text>
        <r>
          <rPr>
            <b/>
            <sz val="9"/>
            <color indexed="81"/>
            <rFont val="Tahoma"/>
            <family val="2"/>
          </rPr>
          <t>Anthony Huso:</t>
        </r>
        <r>
          <rPr>
            <sz val="9"/>
            <color indexed="81"/>
            <rFont val="Tahoma"/>
            <family val="2"/>
          </rPr>
          <t xml:space="preserve">
Enter Cost of Attack Mode Here.</t>
        </r>
      </text>
    </comment>
    <comment ref="CK99" authorId="0" shapeId="0" xr:uid="{7E23DC1F-9B0D-462E-9B95-9FE9DBF2C3D8}">
      <text>
        <r>
          <rPr>
            <b/>
            <sz val="9"/>
            <color indexed="81"/>
            <rFont val="Tahoma"/>
            <family val="2"/>
          </rPr>
          <t>Anthony Huso:</t>
        </r>
        <r>
          <rPr>
            <sz val="9"/>
            <color indexed="81"/>
            <rFont val="Tahoma"/>
            <family val="2"/>
          </rPr>
          <t xml:space="preserve">
Enter Cost of Defense Mode Here.</t>
        </r>
      </text>
    </comment>
    <comment ref="CO99" authorId="0" shapeId="0" xr:uid="{A829B3BB-67DF-483F-8A11-AFDFC583D575}">
      <text>
        <r>
          <rPr>
            <b/>
            <sz val="9"/>
            <color indexed="81"/>
            <rFont val="Tahoma"/>
            <family val="2"/>
          </rPr>
          <t>Anthony Huso:</t>
        </r>
        <r>
          <rPr>
            <sz val="9"/>
            <color indexed="81"/>
            <rFont val="Tahoma"/>
            <family val="2"/>
          </rPr>
          <t xml:space="preserve">
Enter Cost of Attack Mode Here.</t>
        </r>
      </text>
    </comment>
    <comment ref="CP99" authorId="0" shapeId="0" xr:uid="{87BE1B3B-1605-40AC-81E5-D532B133BFA7}">
      <text>
        <r>
          <rPr>
            <b/>
            <sz val="9"/>
            <color indexed="81"/>
            <rFont val="Tahoma"/>
            <family val="2"/>
          </rPr>
          <t>Anthony Huso:</t>
        </r>
        <r>
          <rPr>
            <sz val="9"/>
            <color indexed="81"/>
            <rFont val="Tahoma"/>
            <family val="2"/>
          </rPr>
          <t xml:space="preserve">
Enter Cost of Defense Mode Here.</t>
        </r>
      </text>
    </comment>
    <comment ref="BF101" authorId="0" shapeId="0" xr:uid="{00000000-0006-0000-0600-000044010000}">
      <text>
        <r>
          <rPr>
            <b/>
            <sz val="9"/>
            <color indexed="81"/>
            <rFont val="Tahoma"/>
            <family val="2"/>
          </rPr>
          <t>Anthony Huso:</t>
        </r>
        <r>
          <rPr>
            <sz val="9"/>
            <color indexed="81"/>
            <rFont val="Tahoma"/>
            <family val="2"/>
          </rPr>
          <t xml:space="preserve">
Enter Cost of Discipline for this Segment into THIS BOX ONLY.
</t>
        </r>
      </text>
    </comment>
    <comment ref="BK101" authorId="0" shapeId="0" xr:uid="{DD3AD1BF-F25A-48A0-A682-78390B860DAC}">
      <text>
        <r>
          <rPr>
            <b/>
            <sz val="9"/>
            <color indexed="81"/>
            <rFont val="Tahoma"/>
            <family val="2"/>
          </rPr>
          <t>Anthony Huso:</t>
        </r>
        <r>
          <rPr>
            <sz val="9"/>
            <color indexed="81"/>
            <rFont val="Tahoma"/>
            <family val="2"/>
          </rPr>
          <t xml:space="preserve">
Enter Cost of Discipline for this Segment into THIS BOX ONLY.
</t>
        </r>
      </text>
    </comment>
    <comment ref="BP101" authorId="0" shapeId="0" xr:uid="{ABDCC03B-E13A-4F5E-B78F-D9D37DACFD73}">
      <text>
        <r>
          <rPr>
            <b/>
            <sz val="9"/>
            <color indexed="81"/>
            <rFont val="Tahoma"/>
            <family val="2"/>
          </rPr>
          <t>Anthony Huso:</t>
        </r>
        <r>
          <rPr>
            <sz val="9"/>
            <color indexed="81"/>
            <rFont val="Tahoma"/>
            <family val="2"/>
          </rPr>
          <t xml:space="preserve">
Enter Cost of Discipline for this Segment into THIS BOX ONLY.
</t>
        </r>
      </text>
    </comment>
    <comment ref="BU101" authorId="0" shapeId="0" xr:uid="{BFE9309D-85E4-46C0-AEDC-8E701B94B6BD}">
      <text>
        <r>
          <rPr>
            <b/>
            <sz val="9"/>
            <color indexed="81"/>
            <rFont val="Tahoma"/>
            <family val="2"/>
          </rPr>
          <t>Anthony Huso:</t>
        </r>
        <r>
          <rPr>
            <sz val="9"/>
            <color indexed="81"/>
            <rFont val="Tahoma"/>
            <family val="2"/>
          </rPr>
          <t xml:space="preserve">
Enter Cost of Discipline for this Segment into THIS BOX ONLY.
</t>
        </r>
      </text>
    </comment>
    <comment ref="BZ101" authorId="0" shapeId="0" xr:uid="{82C11140-1F7B-4915-8931-552383A8FB96}">
      <text>
        <r>
          <rPr>
            <b/>
            <sz val="9"/>
            <color indexed="81"/>
            <rFont val="Tahoma"/>
            <family val="2"/>
          </rPr>
          <t>Anthony Huso:</t>
        </r>
        <r>
          <rPr>
            <sz val="9"/>
            <color indexed="81"/>
            <rFont val="Tahoma"/>
            <family val="2"/>
          </rPr>
          <t xml:space="preserve">
Enter Cost of Discipline for this Segment into THIS BOX ONLY.
</t>
        </r>
      </text>
    </comment>
    <comment ref="CE101" authorId="0" shapeId="0" xr:uid="{25E85BC6-72CF-4F6C-A090-16C6369F96D9}">
      <text>
        <r>
          <rPr>
            <b/>
            <sz val="9"/>
            <color indexed="81"/>
            <rFont val="Tahoma"/>
            <family val="2"/>
          </rPr>
          <t>Anthony Huso:</t>
        </r>
        <r>
          <rPr>
            <sz val="9"/>
            <color indexed="81"/>
            <rFont val="Tahoma"/>
            <family val="2"/>
          </rPr>
          <t xml:space="preserve">
Enter Cost of Discipline for this Segment into THIS BOX ONLY.
</t>
        </r>
      </text>
    </comment>
    <comment ref="CJ101" authorId="0" shapeId="0" xr:uid="{E3AF9535-384C-42D5-819B-83E07AA95B31}">
      <text>
        <r>
          <rPr>
            <b/>
            <sz val="9"/>
            <color indexed="81"/>
            <rFont val="Tahoma"/>
            <family val="2"/>
          </rPr>
          <t>Anthony Huso:</t>
        </r>
        <r>
          <rPr>
            <sz val="9"/>
            <color indexed="81"/>
            <rFont val="Tahoma"/>
            <family val="2"/>
          </rPr>
          <t xml:space="preserve">
Enter Cost of Discipline for this Segment into THIS BOX ONLY.
</t>
        </r>
      </text>
    </comment>
    <comment ref="CO101" authorId="0" shapeId="0" xr:uid="{FE96F147-FB0E-44BC-98ED-8315BCBB3651}">
      <text>
        <r>
          <rPr>
            <b/>
            <sz val="9"/>
            <color indexed="81"/>
            <rFont val="Tahoma"/>
            <family val="2"/>
          </rPr>
          <t>Anthony Huso:</t>
        </r>
        <r>
          <rPr>
            <sz val="9"/>
            <color indexed="81"/>
            <rFont val="Tahoma"/>
            <family val="2"/>
          </rPr>
          <t xml:space="preserve">
Enter Cost of Discipline for this Segment into THIS BOX ONLY.
</t>
        </r>
      </text>
    </comment>
    <comment ref="BG103" authorId="0" shapeId="0" xr:uid="{3C26D662-B9AA-4825-9AB5-D5243374F24E}">
      <text>
        <r>
          <rPr>
            <b/>
            <sz val="9"/>
            <color indexed="81"/>
            <rFont val="Tahoma"/>
            <family val="2"/>
          </rPr>
          <t>Anthony Huso:</t>
        </r>
        <r>
          <rPr>
            <sz val="9"/>
            <color indexed="81"/>
            <rFont val="Tahoma"/>
            <family val="2"/>
          </rPr>
          <t xml:space="preserve">
Insert Points of Psionic Damage taken this segment.
</t>
        </r>
      </text>
    </comment>
    <comment ref="BL103" authorId="0" shapeId="0" xr:uid="{ACC39DCE-110D-483A-9C7B-807530476DFC}">
      <text>
        <r>
          <rPr>
            <b/>
            <sz val="9"/>
            <color indexed="81"/>
            <rFont val="Tahoma"/>
            <family val="2"/>
          </rPr>
          <t>Anthony Huso:</t>
        </r>
        <r>
          <rPr>
            <sz val="9"/>
            <color indexed="81"/>
            <rFont val="Tahoma"/>
            <family val="2"/>
          </rPr>
          <t xml:space="preserve">
Insert Points of Psionic Damage taken this segment.
</t>
        </r>
      </text>
    </comment>
    <comment ref="BQ103" authorId="0" shapeId="0" xr:uid="{90107A9B-696A-4FBA-8D38-1E57FC290445}">
      <text>
        <r>
          <rPr>
            <b/>
            <sz val="9"/>
            <color indexed="81"/>
            <rFont val="Tahoma"/>
            <family val="2"/>
          </rPr>
          <t>Anthony Huso:</t>
        </r>
        <r>
          <rPr>
            <sz val="9"/>
            <color indexed="81"/>
            <rFont val="Tahoma"/>
            <family val="2"/>
          </rPr>
          <t xml:space="preserve">
Insert Points of Psionic Damage taken this segment.
</t>
        </r>
      </text>
    </comment>
    <comment ref="BV103" authorId="0" shapeId="0" xr:uid="{22F63991-51DD-495A-A31B-A1064A95B2BF}">
      <text>
        <r>
          <rPr>
            <b/>
            <sz val="9"/>
            <color indexed="81"/>
            <rFont val="Tahoma"/>
            <family val="2"/>
          </rPr>
          <t>Anthony Huso:</t>
        </r>
        <r>
          <rPr>
            <sz val="9"/>
            <color indexed="81"/>
            <rFont val="Tahoma"/>
            <family val="2"/>
          </rPr>
          <t xml:space="preserve">
Insert Points of Psionic Damage taken this segment.
</t>
        </r>
      </text>
    </comment>
    <comment ref="CA103" authorId="0" shapeId="0" xr:uid="{DA25A548-0568-46E3-BA37-419306479DA1}">
      <text>
        <r>
          <rPr>
            <b/>
            <sz val="9"/>
            <color indexed="81"/>
            <rFont val="Tahoma"/>
            <family val="2"/>
          </rPr>
          <t>Anthony Huso:</t>
        </r>
        <r>
          <rPr>
            <sz val="9"/>
            <color indexed="81"/>
            <rFont val="Tahoma"/>
            <family val="2"/>
          </rPr>
          <t xml:space="preserve">
Insert Points of Psionic Damage taken this segment.
</t>
        </r>
      </text>
    </comment>
    <comment ref="CF103" authorId="0" shapeId="0" xr:uid="{D6AE01C6-551F-458E-82F1-EA674912F72A}">
      <text>
        <r>
          <rPr>
            <b/>
            <sz val="9"/>
            <color indexed="81"/>
            <rFont val="Tahoma"/>
            <family val="2"/>
          </rPr>
          <t>Anthony Huso:</t>
        </r>
        <r>
          <rPr>
            <sz val="9"/>
            <color indexed="81"/>
            <rFont val="Tahoma"/>
            <family val="2"/>
          </rPr>
          <t xml:space="preserve">
Insert Points of Psionic Damage taken this segment.
</t>
        </r>
      </text>
    </comment>
    <comment ref="CK103" authorId="0" shapeId="0" xr:uid="{5BF18481-8A36-4F72-B5D2-F39C44274BFF}">
      <text>
        <r>
          <rPr>
            <b/>
            <sz val="9"/>
            <color indexed="81"/>
            <rFont val="Tahoma"/>
            <family val="2"/>
          </rPr>
          <t>Anthony Huso:</t>
        </r>
        <r>
          <rPr>
            <sz val="9"/>
            <color indexed="81"/>
            <rFont val="Tahoma"/>
            <family val="2"/>
          </rPr>
          <t xml:space="preserve">
Insert Points of Psionic Damage taken this segment.
</t>
        </r>
      </text>
    </comment>
    <comment ref="CP103" authorId="0" shapeId="0" xr:uid="{5C345CDC-B7B7-4B92-99C0-46CF932D2CFE}">
      <text>
        <r>
          <rPr>
            <b/>
            <sz val="9"/>
            <color indexed="81"/>
            <rFont val="Tahoma"/>
            <family val="2"/>
          </rPr>
          <t>Anthony Huso:</t>
        </r>
        <r>
          <rPr>
            <sz val="9"/>
            <color indexed="81"/>
            <rFont val="Tahoma"/>
            <family val="2"/>
          </rPr>
          <t xml:space="preserve">
Insert Points of Psionic Damage taken this segment.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Anthony Huso</author>
  </authors>
  <commentList>
    <comment ref="A1" authorId="0" shapeId="0" xr:uid="{00000000-0006-0000-0900-000001000000}">
      <text>
        <r>
          <rPr>
            <b/>
            <sz val="9"/>
            <color indexed="81"/>
            <rFont val="Tahoma"/>
            <family val="2"/>
          </rPr>
          <t>Anthony Huso:</t>
        </r>
        <r>
          <rPr>
            <sz val="9"/>
            <color indexed="81"/>
            <rFont val="Tahoma"/>
            <family val="2"/>
          </rPr>
          <t xml:space="preserve">
Toast of the Feral Beast</t>
        </r>
      </text>
    </comment>
    <comment ref="A3" authorId="0" shapeId="0" xr:uid="{00000000-0006-0000-0900-000002000000}">
      <text>
        <r>
          <rPr>
            <b/>
            <sz val="9"/>
            <color indexed="81"/>
            <rFont val="Tahoma"/>
            <family val="2"/>
          </rPr>
          <t>Anthony Huso:</t>
        </r>
        <r>
          <rPr>
            <sz val="9"/>
            <color indexed="81"/>
            <rFont val="Tahoma"/>
            <family val="2"/>
          </rPr>
          <t xml:space="preserve">
Chrism of War</t>
        </r>
      </text>
    </comment>
    <comment ref="A4" authorId="0" shapeId="0" xr:uid="{00000000-0006-0000-0900-000003000000}">
      <text>
        <r>
          <rPr>
            <b/>
            <sz val="9"/>
            <color indexed="81"/>
            <rFont val="Tahoma"/>
            <family val="2"/>
          </rPr>
          <t>Anthony Huso:</t>
        </r>
        <r>
          <rPr>
            <sz val="9"/>
            <color indexed="81"/>
            <rFont val="Tahoma"/>
            <family val="2"/>
          </rPr>
          <t xml:space="preserve">
Drops of Eave</t>
        </r>
      </text>
    </comment>
    <comment ref="A5" authorId="0" shapeId="0" xr:uid="{00000000-0006-0000-0900-000004000000}">
      <text>
        <r>
          <rPr>
            <b/>
            <sz val="9"/>
            <color indexed="81"/>
            <rFont val="Tahoma"/>
            <family val="2"/>
          </rPr>
          <t>Anthony Huso:</t>
        </r>
        <r>
          <rPr>
            <sz val="9"/>
            <color indexed="81"/>
            <rFont val="Tahoma"/>
            <family val="2"/>
          </rPr>
          <t xml:space="preserve">
The Deed Without Name</t>
        </r>
      </text>
    </comment>
    <comment ref="A6" authorId="0" shapeId="0" xr:uid="{00000000-0006-0000-0900-000005000000}">
      <text>
        <r>
          <rPr>
            <b/>
            <sz val="9"/>
            <color indexed="81"/>
            <rFont val="Tahoma"/>
            <family val="2"/>
          </rPr>
          <t>Anthony Huso:</t>
        </r>
        <r>
          <rPr>
            <sz val="9"/>
            <color indexed="81"/>
            <rFont val="Tahoma"/>
            <family val="2"/>
          </rPr>
          <t xml:space="preserve">
Widow's Whey</t>
        </r>
      </text>
    </comment>
    <comment ref="A7" authorId="0" shapeId="0" xr:uid="{5FAD95ED-C5A6-4E97-BEA8-3B3A32FAD29F}">
      <text>
        <r>
          <rPr>
            <b/>
            <sz val="9"/>
            <color indexed="81"/>
            <rFont val="Tahoma"/>
            <family val="2"/>
          </rPr>
          <t>Anthony Huso:</t>
        </r>
        <r>
          <rPr>
            <sz val="9"/>
            <color indexed="81"/>
            <rFont val="Tahoma"/>
            <family val="2"/>
          </rPr>
          <t xml:space="preserve">
Dream House of the Nether Prince</t>
        </r>
      </text>
    </comment>
    <comment ref="A9" authorId="0" shapeId="0" xr:uid="{00000000-0006-0000-0900-000006000000}">
      <text>
        <r>
          <rPr>
            <b/>
            <sz val="9"/>
            <color indexed="81"/>
            <rFont val="Tahoma"/>
            <family val="2"/>
          </rPr>
          <t>Anthony Huso:</t>
        </r>
        <r>
          <rPr>
            <sz val="9"/>
            <color indexed="81"/>
            <rFont val="Tahoma"/>
            <family val="2"/>
          </rPr>
          <t xml:space="preserve">
Faerie Tea</t>
        </r>
      </text>
    </comment>
    <comment ref="A10" authorId="0" shapeId="0" xr:uid="{00000000-0006-0000-0900-000007000000}">
      <text>
        <r>
          <rPr>
            <b/>
            <sz val="9"/>
            <color indexed="81"/>
            <rFont val="Tahoma"/>
            <family val="2"/>
          </rPr>
          <t>Anthony Huso:</t>
        </r>
        <r>
          <rPr>
            <sz val="9"/>
            <color indexed="81"/>
            <rFont val="Tahoma"/>
            <family val="2"/>
          </rPr>
          <t xml:space="preserve">
Sky Ladder</t>
        </r>
      </text>
    </comment>
    <comment ref="A11" authorId="0" shapeId="0" xr:uid="{00000000-0006-0000-0900-000008000000}">
      <text>
        <r>
          <rPr>
            <b/>
            <sz val="9"/>
            <color indexed="81"/>
            <rFont val="Tahoma"/>
            <family val="2"/>
          </rPr>
          <t>Anthony Huso:</t>
        </r>
        <r>
          <rPr>
            <sz val="9"/>
            <color indexed="81"/>
            <rFont val="Tahoma"/>
            <family val="2"/>
          </rPr>
          <t xml:space="preserve">
Mug of Hale</t>
        </r>
      </text>
    </comment>
    <comment ref="A12" authorId="0" shapeId="0" xr:uid="{00000000-0006-0000-0900-000009000000}">
      <text>
        <r>
          <rPr>
            <b/>
            <sz val="9"/>
            <color indexed="81"/>
            <rFont val="Tahoma"/>
            <family val="2"/>
          </rPr>
          <t>Anthony Huso:</t>
        </r>
        <r>
          <rPr>
            <sz val="9"/>
            <color indexed="81"/>
            <rFont val="Tahoma"/>
            <family val="2"/>
          </rPr>
          <t xml:space="preserve">
The Sleeper's Bell</t>
        </r>
      </text>
    </comment>
    <comment ref="A27" authorId="0" shapeId="0" xr:uid="{AD9FC0FD-373D-467A-A7E0-C91D16DB7F75}">
      <text>
        <r>
          <rPr>
            <b/>
            <sz val="9"/>
            <color indexed="81"/>
            <rFont val="Tahoma"/>
            <family val="2"/>
          </rPr>
          <t>Anthony Huso:</t>
        </r>
        <r>
          <rPr>
            <sz val="9"/>
            <color indexed="81"/>
            <rFont val="Tahoma"/>
            <family val="2"/>
          </rPr>
          <t xml:space="preserve">
Dream House of the Nether Prince</t>
        </r>
      </text>
    </comment>
    <comment ref="A32" authorId="0" shapeId="0" xr:uid="{03B32CC8-72A4-4573-8617-F020963B7081}">
      <text>
        <r>
          <rPr>
            <b/>
            <sz val="9"/>
            <color indexed="81"/>
            <rFont val="Tahoma"/>
            <family val="2"/>
          </rPr>
          <t>Anthony Huso:</t>
        </r>
        <r>
          <rPr>
            <sz val="9"/>
            <color indexed="81"/>
            <rFont val="Tahoma"/>
            <family val="2"/>
          </rPr>
          <t xml:space="preserve">
Treasure Trove</t>
        </r>
      </text>
    </comment>
    <comment ref="A49" authorId="0" shapeId="0" xr:uid="{EDA07EAC-526A-4531-A57D-FF5414452B31}">
      <text>
        <r>
          <rPr>
            <b/>
            <sz val="9"/>
            <color indexed="81"/>
            <rFont val="Tahoma"/>
            <family val="2"/>
          </rPr>
          <t>Anthony Huso:</t>
        </r>
        <r>
          <rPr>
            <sz val="9"/>
            <color indexed="81"/>
            <rFont val="Tahoma"/>
            <family val="2"/>
          </rPr>
          <t xml:space="preserve">
A Fabled City of Brass</t>
        </r>
      </text>
    </comment>
    <comment ref="A53" authorId="0" shapeId="0" xr:uid="{A59EA3EC-6143-46E3-BE52-BBFE747B29B2}">
      <text>
        <r>
          <rPr>
            <b/>
            <sz val="9"/>
            <color indexed="81"/>
            <rFont val="Tahoma"/>
            <family val="2"/>
          </rPr>
          <t>Anthony Huso:</t>
        </r>
        <r>
          <rPr>
            <sz val="9"/>
            <color indexed="81"/>
            <rFont val="Tahoma"/>
            <family val="2"/>
          </rPr>
          <t xml:space="preserve">
Geir Loe Cyn-crull</t>
        </r>
      </text>
    </comment>
    <comment ref="A55" authorId="0" shapeId="0" xr:uid="{54EDED9D-38E9-458B-BD65-06075302F9BE}">
      <text>
        <r>
          <rPr>
            <b/>
            <sz val="9"/>
            <color indexed="81"/>
            <rFont val="Tahoma"/>
            <family val="2"/>
          </rPr>
          <t>Anthony Huso:</t>
        </r>
        <r>
          <rPr>
            <sz val="9"/>
            <color indexed="81"/>
            <rFont val="Tahoma"/>
            <family val="2"/>
          </rPr>
          <t xml:space="preserve">
Zjelwyin Fall</t>
        </r>
      </text>
    </comment>
    <comment ref="A56" authorId="0" shapeId="0" xr:uid="{E5DD12C1-233E-48CF-8591-5451AC16EC25}">
      <text>
        <r>
          <rPr>
            <b/>
            <sz val="9"/>
            <color indexed="81"/>
            <rFont val="Tahoma"/>
            <family val="2"/>
          </rPr>
          <t>Anthony Huso:</t>
        </r>
        <r>
          <rPr>
            <sz val="9"/>
            <color indexed="81"/>
            <rFont val="Tahoma"/>
            <family val="2"/>
          </rPr>
          <t xml:space="preserve">
Geir Loe Cyn-crull</t>
        </r>
      </text>
    </comment>
    <comment ref="A57" authorId="0" shapeId="0" xr:uid="{A8C8E6EC-EDA9-4D0F-B9A8-5D5B3F447BFA}">
      <text>
        <r>
          <rPr>
            <b/>
            <sz val="9"/>
            <color indexed="81"/>
            <rFont val="Tahoma"/>
            <family val="2"/>
          </rPr>
          <t>Anthony Huso:</t>
        </r>
        <r>
          <rPr>
            <sz val="9"/>
            <color indexed="81"/>
            <rFont val="Tahoma"/>
            <family val="2"/>
          </rPr>
          <t xml:space="preserve">
Geir Loe Cyn-crull</t>
        </r>
      </text>
    </comment>
    <comment ref="A59" authorId="0" shapeId="0" xr:uid="{8696BD6B-5F02-4091-B798-74C7A615F5FB}">
      <text>
        <r>
          <rPr>
            <b/>
            <sz val="9"/>
            <color indexed="81"/>
            <rFont val="Tahoma"/>
            <family val="2"/>
          </rPr>
          <t>Anthony Huso:</t>
        </r>
        <r>
          <rPr>
            <sz val="9"/>
            <color indexed="81"/>
            <rFont val="Tahoma"/>
            <family val="2"/>
          </rPr>
          <t xml:space="preserve">
Geir Loe Cyn-crull</t>
        </r>
      </text>
    </comment>
    <comment ref="A64" authorId="0" shapeId="0" xr:uid="{1F6943DE-9806-4E9D-BEBA-F0FB9463F52B}">
      <text>
        <r>
          <rPr>
            <b/>
            <sz val="9"/>
            <color indexed="81"/>
            <rFont val="Tahoma"/>
            <family val="2"/>
          </rPr>
          <t>Anthony Huso:</t>
        </r>
        <r>
          <rPr>
            <sz val="9"/>
            <color indexed="81"/>
            <rFont val="Tahoma"/>
            <family val="2"/>
          </rPr>
          <t xml:space="preserve">
A Fabled City of Brass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Anthony Huso</author>
  </authors>
  <commentList>
    <comment ref="K5" authorId="0" shapeId="0" xr:uid="{5AE53ADF-6DA7-45EC-9915-93A8294A51A7}">
      <text>
        <r>
          <rPr>
            <b/>
            <sz val="9"/>
            <color indexed="81"/>
            <rFont val="Tahoma"/>
            <family val="2"/>
          </rPr>
          <t>Anthony Huso:</t>
        </r>
        <r>
          <rPr>
            <sz val="9"/>
            <color indexed="81"/>
            <rFont val="Tahoma"/>
            <family val="2"/>
          </rPr>
          <t xml:space="preserve">
Required for M-U levels 7-10</t>
        </r>
      </text>
    </comment>
    <comment ref="K6" authorId="0" shapeId="0" xr:uid="{6931D687-0C94-4E99-83D2-1FFB6CDDE8A5}">
      <text>
        <r>
          <rPr>
            <b/>
            <sz val="9"/>
            <color indexed="81"/>
            <rFont val="Tahoma"/>
            <family val="2"/>
          </rPr>
          <t>Anthony Huso:</t>
        </r>
        <r>
          <rPr>
            <sz val="9"/>
            <color indexed="81"/>
            <rFont val="Tahoma"/>
            <family val="2"/>
          </rPr>
          <t xml:space="preserve">
Required for M-U levels 7-10</t>
        </r>
      </text>
    </comment>
    <comment ref="B36" authorId="0" shapeId="0" xr:uid="{990AF7DE-6B6C-4419-A480-5976AEEE1E02}">
      <text>
        <r>
          <rPr>
            <b/>
            <sz val="9"/>
            <color indexed="81"/>
            <rFont val="Tahoma"/>
            <family val="2"/>
          </rPr>
          <t>Anthony Huso:</t>
        </r>
        <r>
          <rPr>
            <sz val="9"/>
            <color indexed="81"/>
            <rFont val="Tahoma"/>
            <family val="2"/>
          </rPr>
          <t xml:space="preserve">
A manufactured Item must be either unaligned or match the alignment of the creator.</t>
        </r>
      </text>
    </comment>
    <comment ref="B46" authorId="0" shapeId="0" xr:uid="{E329E63F-2DF1-4D8D-A5A8-3507ED3590A5}">
      <text>
        <r>
          <rPr>
            <b/>
            <sz val="9"/>
            <color indexed="81"/>
            <rFont val="Tahoma"/>
            <family val="2"/>
          </rPr>
          <t>Anthony Huso:</t>
        </r>
        <r>
          <rPr>
            <sz val="9"/>
            <color indexed="81"/>
            <rFont val="Tahoma"/>
            <family val="2"/>
          </rPr>
          <t xml:space="preserve">
Assisstants can be of ANY spell-casting class but their level MUST be least HALF that of the Main Crafter.
Assisstants must spend the same time crafting as the crafter and the same time in recovery as well.</t>
        </r>
      </text>
    </comment>
    <comment ref="E142" authorId="0" shapeId="0" xr:uid="{389B8C11-C485-449B-BB45-D20442A93A8F}">
      <text>
        <r>
          <rPr>
            <b/>
            <sz val="9"/>
            <color indexed="81"/>
            <rFont val="Tahoma"/>
            <family val="2"/>
          </rPr>
          <t>Anthony Huso:</t>
        </r>
        <r>
          <rPr>
            <sz val="9"/>
            <color indexed="81"/>
            <rFont val="Tahoma"/>
            <family val="2"/>
          </rPr>
          <t xml:space="preserve">
Chance to lose CON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Anthony Huso</author>
  </authors>
  <commentList>
    <comment ref="B3" authorId="0" shapeId="0" xr:uid="{00000000-0006-0000-0100-000001000000}">
      <text>
        <r>
          <rPr>
            <b/>
            <sz val="9"/>
            <color indexed="81"/>
            <rFont val="Tahoma"/>
            <family val="2"/>
          </rPr>
          <t>Anthony Huso:</t>
        </r>
        <r>
          <rPr>
            <sz val="9"/>
            <color indexed="81"/>
            <rFont val="Tahoma"/>
            <family val="2"/>
          </rPr>
          <t xml:space="preserve">
Only available to clerics, druids, monks or to characters without henchmen or servants.</t>
        </r>
      </text>
    </comment>
    <comment ref="N3" authorId="0" shapeId="0" xr:uid="{00000000-0006-0000-0100-000002000000}">
      <text>
        <r>
          <rPr>
            <b/>
            <sz val="9"/>
            <color indexed="81"/>
            <rFont val="Tahoma"/>
            <family val="2"/>
          </rPr>
          <t>Anthony Huso:</t>
        </r>
        <r>
          <rPr>
            <sz val="9"/>
            <color indexed="81"/>
            <rFont val="Tahoma"/>
            <family val="2"/>
          </rPr>
          <t xml:space="preserve">
Includes: 
1 butler
1 chef
3 guards
1 groundskeeper
1 house servant
All food, upkeep and taxes.</t>
        </r>
      </text>
    </comment>
    <comment ref="B4" authorId="0" shapeId="0" xr:uid="{00000000-0006-0000-0100-000003000000}">
      <text>
        <r>
          <rPr>
            <b/>
            <sz val="9"/>
            <color indexed="81"/>
            <rFont val="Tahoma"/>
            <family val="2"/>
          </rPr>
          <t>Anthony Huso:</t>
        </r>
        <r>
          <rPr>
            <sz val="9"/>
            <color indexed="81"/>
            <rFont val="Tahoma"/>
            <family val="2"/>
          </rPr>
          <t xml:space="preserve">
Only available to clerics, druids, monks or to characters without henchmen or servants.</t>
        </r>
      </text>
    </comment>
    <comment ref="N4" authorId="0" shapeId="0" xr:uid="{00000000-0006-0000-0100-000004000000}">
      <text>
        <r>
          <rPr>
            <b/>
            <sz val="9"/>
            <color indexed="81"/>
            <rFont val="Tahoma"/>
            <family val="2"/>
          </rPr>
          <t>Anthony Huso:</t>
        </r>
        <r>
          <rPr>
            <sz val="9"/>
            <color indexed="81"/>
            <rFont val="Tahoma"/>
            <family val="2"/>
          </rPr>
          <t xml:space="preserve">
Includes: 
butler
chef
8 guards
12 groundskeepers
8 house servants
stable master
All food, upkeep and taxes.</t>
        </r>
      </text>
    </comment>
    <comment ref="B5" authorId="0" shapeId="0" xr:uid="{00000000-0006-0000-0100-000005000000}">
      <text>
        <r>
          <rPr>
            <b/>
            <sz val="9"/>
            <color indexed="81"/>
            <rFont val="Tahoma"/>
            <family val="2"/>
          </rPr>
          <t>Anthony Huso:</t>
        </r>
        <r>
          <rPr>
            <sz val="9"/>
            <color indexed="81"/>
            <rFont val="Tahoma"/>
            <family val="2"/>
          </rPr>
          <t xml:space="preserve">
Minimum expense for characters with henchmen, followers, or servants.</t>
        </r>
      </text>
    </comment>
    <comment ref="N5" authorId="0" shapeId="0" xr:uid="{00000000-0006-0000-0100-000006000000}">
      <text>
        <r>
          <rPr>
            <b/>
            <sz val="9"/>
            <color indexed="81"/>
            <rFont val="Tahoma"/>
            <family val="2"/>
          </rPr>
          <t>Anthony Huso:</t>
        </r>
        <r>
          <rPr>
            <sz val="9"/>
            <color indexed="81"/>
            <rFont val="Tahoma"/>
            <family val="2"/>
          </rPr>
          <t xml:space="preserve">
Includes: 
3 butlers
3 chefs
24 soldiers
24 groundskeepers
12 maintenance staff (carpenter, mason, etc.)
24 house servants
stable master
black smith
weapon smith
armorer
All food, upkeep and taxes.
</t>
        </r>
      </text>
    </comment>
    <comment ref="B6" authorId="0" shapeId="0" xr:uid="{00000000-0006-0000-0100-000007000000}">
      <text>
        <r>
          <rPr>
            <b/>
            <sz val="9"/>
            <color indexed="81"/>
            <rFont val="Tahoma"/>
            <family val="2"/>
          </rPr>
          <t>Anthony Huso:</t>
        </r>
        <r>
          <rPr>
            <sz val="9"/>
            <color indexed="81"/>
            <rFont val="Tahoma"/>
            <family val="2"/>
          </rPr>
          <t xml:space="preserve">
Minimum expense for characters who own upscale property and/or are 7th level or higher.</t>
        </r>
      </text>
    </comment>
    <comment ref="N6" authorId="0" shapeId="0" xr:uid="{00000000-0006-0000-0100-000008000000}">
      <text>
        <r>
          <rPr>
            <b/>
            <sz val="9"/>
            <color indexed="81"/>
            <rFont val="Tahoma"/>
            <family val="2"/>
          </rPr>
          <t>Anthony Huso:</t>
        </r>
        <r>
          <rPr>
            <sz val="9"/>
            <color indexed="81"/>
            <rFont val="Tahoma"/>
            <family val="2"/>
          </rPr>
          <t xml:space="preserve">
Includes: 
6 butlers
4 chefs + 4 cooks &amp; confectioner, cellerer, poulterer, etc.
2 Huntsmen + 4 fishermen, falconers etc.
108 soldiers + lieutennant
72 groundskeepers, vineyard &amp; field workers, herdsmen etc.
36 maintenance staff and courtiers (carpenter, mason, ceiling painter, poet/entertainer, scholar, courtesans, alchemist, clergyman, etc.)
1 chamberlain + 50 house servants
1 master of wardrobe + tailor
1 constable + 4 grooms and 8 pages
2 black smiths
2 weapon smiths
2 armorers
1 high seneshcal
All food, upkeep and taxes.</t>
        </r>
      </text>
    </comment>
    <comment ref="B7" authorId="0" shapeId="0" xr:uid="{00000000-0006-0000-0100-000009000000}">
      <text>
        <r>
          <rPr>
            <b/>
            <sz val="9"/>
            <color indexed="81"/>
            <rFont val="Tahoma"/>
            <family val="2"/>
          </rPr>
          <t>Anthony Huso:</t>
        </r>
        <r>
          <rPr>
            <sz val="9"/>
            <color indexed="81"/>
            <rFont val="Tahoma"/>
            <family val="2"/>
          </rPr>
          <t xml:space="preserve">
Minimum expense for characters who own a castle or palace and/or are 12th level or higher.</t>
        </r>
      </text>
    </comment>
    <comment ref="B10" authorId="0" shapeId="0" xr:uid="{00000000-0006-0000-0100-00000A000000}">
      <text>
        <r>
          <rPr>
            <b/>
            <sz val="9"/>
            <color indexed="81"/>
            <rFont val="Tahoma"/>
            <family val="2"/>
          </rPr>
          <t>Anthony Huso:</t>
        </r>
        <r>
          <rPr>
            <sz val="9"/>
            <color indexed="81"/>
            <rFont val="Tahoma"/>
            <family val="2"/>
          </rPr>
          <t xml:space="preserve">
Starting a small business will require an outlay of some 50,000 to 100,000 SP and can be run by loyal employees without the character's supervision.
30% of all profits will be lost due to taxes, renewal of permits, theft and bad management.
If the player character runs the business himself and does nothing else, profits will only be taxed 15%.</t>
        </r>
      </text>
    </comment>
    <comment ref="I16" authorId="0" shapeId="0" xr:uid="{00000000-0006-0000-0100-00000B000000}">
      <text>
        <r>
          <rPr>
            <b/>
            <sz val="9"/>
            <color indexed="81"/>
            <rFont val="Tahoma"/>
            <family val="2"/>
          </rPr>
          <t>Anthony Huso:</t>
        </r>
        <r>
          <rPr>
            <sz val="9"/>
            <color indexed="81"/>
            <rFont val="Tahoma"/>
            <family val="2"/>
          </rPr>
          <t xml:space="preserve">
A large business requires 100% of a character's time. The character can do nothing else as long as he or she owns the business.
15% of each month's profit is lost to taxes.</t>
        </r>
      </text>
    </comment>
    <comment ref="P16" authorId="0" shapeId="0" xr:uid="{00000000-0006-0000-0100-00000C000000}">
      <text>
        <r>
          <rPr>
            <b/>
            <sz val="9"/>
            <color indexed="81"/>
            <rFont val="Tahoma"/>
            <family val="2"/>
          </rPr>
          <t>Anthony Huso:</t>
        </r>
        <r>
          <rPr>
            <sz val="9"/>
            <color indexed="81"/>
            <rFont val="Tahoma"/>
            <family val="2"/>
          </rPr>
          <t xml:space="preserve">
A large business requires 100% of a character's time. The character can do nothing else as long as he or she owns the business.
15% of each month's profits are lost to taxes.</t>
        </r>
      </text>
    </comment>
    <comment ref="B22" authorId="0" shapeId="0" xr:uid="{00000000-0006-0000-0100-00000D000000}">
      <text>
        <r>
          <rPr>
            <b/>
            <sz val="9"/>
            <color indexed="81"/>
            <rFont val="Tahoma"/>
            <family val="2"/>
          </rPr>
          <t>Anthony Huso:</t>
        </r>
        <r>
          <rPr>
            <sz val="9"/>
            <color indexed="81"/>
            <rFont val="Tahoma"/>
            <family val="2"/>
          </rPr>
          <t xml:space="preserve">
Most countries require an owner to maintain a business for 1 year before selling in order to avoid fraudulent deals.</t>
        </r>
      </text>
    </comment>
    <comment ref="I22" authorId="0" shapeId="0" xr:uid="{00000000-0006-0000-0100-00000E000000}">
      <text>
        <r>
          <rPr>
            <b/>
            <sz val="9"/>
            <color indexed="81"/>
            <rFont val="Tahoma"/>
            <family val="2"/>
          </rPr>
          <t>Anthony Huso:</t>
        </r>
        <r>
          <rPr>
            <sz val="9"/>
            <color indexed="81"/>
            <rFont val="Tahoma"/>
            <family val="2"/>
          </rPr>
          <t xml:space="preserve">
Most countries require an owner to maintain a business for 1 year before selling in order to avoid fraudulent deals.</t>
        </r>
      </text>
    </comment>
    <comment ref="P22" authorId="0" shapeId="0" xr:uid="{00000000-0006-0000-0100-00000F000000}">
      <text>
        <r>
          <rPr>
            <b/>
            <sz val="9"/>
            <color indexed="81"/>
            <rFont val="Tahoma"/>
            <family val="2"/>
          </rPr>
          <t>Anthony Huso:</t>
        </r>
        <r>
          <rPr>
            <sz val="9"/>
            <color indexed="81"/>
            <rFont val="Tahoma"/>
            <family val="2"/>
          </rPr>
          <t xml:space="preserve">
Most countries require an owner to maintain a business for 1 year before selling in order to avoid fraudulent deals.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Anthony Huso</author>
  </authors>
  <commentList>
    <comment ref="V4" authorId="0" shapeId="0" xr:uid="{00000000-0006-0000-0700-000001000000}">
      <text>
        <r>
          <rPr>
            <b/>
            <sz val="9"/>
            <color indexed="81"/>
            <rFont val="Tahoma"/>
            <family val="2"/>
          </rPr>
          <t>Anthony Huso:</t>
        </r>
        <r>
          <rPr>
            <sz val="9"/>
            <color indexed="81"/>
            <rFont val="Tahoma"/>
            <family val="2"/>
          </rPr>
          <t xml:space="preserve">
Round to nearest whole number. Do not include CMS.</t>
        </r>
      </text>
    </comment>
    <comment ref="H5" authorId="0" shapeId="0" xr:uid="{00000000-0006-0000-0700-000002000000}">
      <text>
        <r>
          <rPr>
            <b/>
            <sz val="9"/>
            <color indexed="81"/>
            <rFont val="Tahoma"/>
            <family val="2"/>
          </rPr>
          <t>Anthony Huso:</t>
        </r>
        <r>
          <rPr>
            <sz val="9"/>
            <color indexed="81"/>
            <rFont val="Tahoma"/>
            <family val="2"/>
          </rPr>
          <t xml:space="preserve">
qaam-dihet (sweet red) is administered by cutting the arm and rubbing the velvety red sumbstance into the flesh with a sponge.
Black lotus is a pollen powder that is sniffed.
Chimera poppy is smoked like opium.
Beggary seeds are smoked in a joint.
velvet smoke is a cigarette rolled from intoxicating butterfly wings.</t>
        </r>
      </text>
    </comment>
    <comment ref="O5" authorId="0" shapeId="0" xr:uid="{00000000-0006-0000-0700-000003000000}">
      <text>
        <r>
          <rPr>
            <b/>
            <sz val="9"/>
            <color indexed="81"/>
            <rFont val="Tahoma"/>
            <family val="2"/>
          </rPr>
          <t>Anthony Huso:</t>
        </r>
        <r>
          <rPr>
            <sz val="9"/>
            <color indexed="81"/>
            <rFont val="Tahoma"/>
            <family val="2"/>
          </rPr>
          <t xml:space="preserve">
Character will suffer a -10% reaction adj. among locals.</t>
        </r>
      </text>
    </comment>
    <comment ref="B6" authorId="0" shapeId="0" xr:uid="{00000000-0006-0000-0700-000004000000}">
      <text>
        <r>
          <rPr>
            <b/>
            <sz val="9"/>
            <color indexed="81"/>
            <rFont val="Tahoma"/>
            <family val="2"/>
          </rPr>
          <t>Anthony Huso:</t>
        </r>
        <r>
          <rPr>
            <sz val="9"/>
            <color indexed="81"/>
            <rFont val="Tahoma"/>
            <family val="2"/>
          </rPr>
          <t xml:space="preserve">
Alignment change &amp; likely investigation will follow.
This will always be an act of anger or passion and although the character may feel remorse, extreme reparations will be necessary to restore alignment, standing, etc.
Restoring alignment &amp; standing must always include public acknowledgement of the crime.
There is a base 50% chance of the crime being solved by law enforcement which may be adjusted by the referee.
If the character is aprehended or comes clean, he suffers noteriety as a murderer and has takes a -70% reaction adj. among locals. 
This reaction adj. may be ignored among assassins and other evil-doers, but might remain valid if the victim was a child.</t>
        </r>
      </text>
    </comment>
    <comment ref="F8" authorId="0" shapeId="0" xr:uid="{00000000-0006-0000-0700-000005000000}">
      <text>
        <r>
          <rPr>
            <b/>
            <sz val="9"/>
            <color indexed="81"/>
            <rFont val="Tahoma"/>
            <family val="2"/>
          </rPr>
          <t>Anthony Huso:</t>
        </r>
        <r>
          <rPr>
            <sz val="9"/>
            <color indexed="81"/>
            <rFont val="Tahoma"/>
            <family val="2"/>
          </rPr>
          <t xml:space="preserve">
This week will always interfere with the next planned adventure and cannot by avoided except with a Heal or Regenerate spell / ring.</t>
        </r>
      </text>
    </comment>
    <comment ref="O8" authorId="0" shapeId="0" xr:uid="{00000000-0006-0000-0700-000006000000}">
      <text>
        <r>
          <rPr>
            <b/>
            <sz val="9"/>
            <color indexed="81"/>
            <rFont val="Tahoma"/>
            <family val="2"/>
          </rPr>
          <t>Anthony Huso:</t>
        </r>
        <r>
          <rPr>
            <sz val="9"/>
            <color indexed="81"/>
            <rFont val="Tahoma"/>
            <family val="2"/>
          </rPr>
          <t xml:space="preserve">
Character will gain +5% reaction adj. with locals.</t>
        </r>
      </text>
    </comment>
    <comment ref="F10" authorId="0" shapeId="0" xr:uid="{00000000-0006-0000-0700-000007000000}">
      <text>
        <r>
          <rPr>
            <b/>
            <sz val="9"/>
            <color indexed="81"/>
            <rFont val="Tahoma"/>
            <family val="2"/>
          </rPr>
          <t>Anthony Huso:</t>
        </r>
        <r>
          <rPr>
            <sz val="9"/>
            <color indexed="81"/>
            <rFont val="Tahoma"/>
            <family val="2"/>
          </rPr>
          <t xml:space="preserve">
-10% reaction adj. with locals.</t>
        </r>
      </text>
    </comment>
    <comment ref="O12" authorId="0" shapeId="0" xr:uid="{00000000-0006-0000-0700-000008000000}">
      <text>
        <r>
          <rPr>
            <b/>
            <sz val="9"/>
            <color indexed="81"/>
            <rFont val="Tahoma"/>
            <family val="2"/>
          </rPr>
          <t>Anthony Huso:</t>
        </r>
        <r>
          <rPr>
            <sz val="9"/>
            <color indexed="81"/>
            <rFont val="Tahoma"/>
            <family val="2"/>
          </rPr>
          <t xml:space="preserve">
Though odds are high that the rival is a zero or 1st level NPC, you may use this chart:
01-50 : Zero Lvl 
51-70 : 1st Lvl
71-80 : 3rd Lvl
81-90 : 6th Lvl
91-99 : 12th Lvl
00 : 15th Lvl </t>
        </r>
      </text>
    </comment>
    <comment ref="C13" authorId="0" shapeId="0" xr:uid="{00000000-0006-0000-0700-000009000000}">
      <text>
        <r>
          <rPr>
            <b/>
            <sz val="9"/>
            <color indexed="81"/>
            <rFont val="Tahoma"/>
            <family val="2"/>
          </rPr>
          <t>Anthony Huso:</t>
        </r>
        <r>
          <rPr>
            <sz val="9"/>
            <color indexed="81"/>
            <rFont val="Tahoma"/>
            <family val="2"/>
          </rPr>
          <t xml:space="preserve">
Determine any goods gained (d% sp value). 50% of being found-out by the law minus 5% per thief level.</t>
        </r>
      </text>
    </comment>
    <comment ref="F14" authorId="0" shapeId="0" xr:uid="{00000000-0006-0000-0700-00000A000000}">
      <text>
        <r>
          <rPr>
            <b/>
            <sz val="9"/>
            <color indexed="81"/>
            <rFont val="Tahoma"/>
            <family val="2"/>
          </rPr>
          <t>Anthony Huso:</t>
        </r>
        <r>
          <rPr>
            <sz val="9"/>
            <color indexed="81"/>
            <rFont val="Tahoma"/>
            <family val="2"/>
          </rPr>
          <t xml:space="preserve">
+5% reaction adj. with locals.
</t>
        </r>
      </text>
    </comment>
    <comment ref="L14" authorId="0" shapeId="0" xr:uid="{00000000-0006-0000-0700-00000B000000}">
      <text>
        <r>
          <rPr>
            <b/>
            <sz val="9"/>
            <color indexed="81"/>
            <rFont val="Tahoma"/>
            <family val="2"/>
          </rPr>
          <t>Anthony Huso:</t>
        </r>
        <r>
          <rPr>
            <sz val="9"/>
            <color indexed="81"/>
            <rFont val="Tahoma"/>
            <family val="2"/>
          </rPr>
          <t xml:space="preserve">
This should typically happen sometime during the month in which the event is rolled.
Though odds are high that the rival is a zero or 1st level NPC, you may use this chart:
01-50 : Zero Lvl 
51-70 : 1st Lvl
71-80 : 3rd Lvl
81-90 : 6th Lvl
91-99 : 12th Lvl
00 : 15th Lvl </t>
        </r>
      </text>
    </comment>
    <comment ref="U14" authorId="0" shapeId="0" xr:uid="{00000000-0006-0000-0700-00000C000000}">
      <text>
        <r>
          <rPr>
            <b/>
            <sz val="9"/>
            <color indexed="81"/>
            <rFont val="Tahoma"/>
            <family val="2"/>
          </rPr>
          <t>Anthony Huso:</t>
        </r>
        <r>
          <rPr>
            <sz val="9"/>
            <color indexed="81"/>
            <rFont val="Tahoma"/>
            <family val="2"/>
          </rPr>
          <t xml:space="preserve">
Character enjoys +10% reaction adj. among locals.</t>
        </r>
      </text>
    </comment>
    <comment ref="W15" authorId="0" shapeId="0" xr:uid="{00000000-0006-0000-0700-00000D000000}">
      <text>
        <r>
          <rPr>
            <b/>
            <sz val="9"/>
            <color indexed="81"/>
            <rFont val="Tahoma"/>
            <family val="2"/>
          </rPr>
          <t>Anthony Huso:</t>
        </r>
        <r>
          <rPr>
            <sz val="9"/>
            <color indexed="81"/>
            <rFont val="Tahoma"/>
            <family val="2"/>
          </rPr>
          <t xml:space="preserve">
This increase can be applied to ANY Ability Score (except CMS) that is lower than 13.
This result is repeatable and is limited only by the 13 point ceiling.</t>
        </r>
      </text>
    </comment>
    <comment ref="C16" authorId="0" shapeId="0" xr:uid="{00000000-0006-0000-0700-00000E000000}">
      <text>
        <r>
          <rPr>
            <b/>
            <sz val="9"/>
            <color indexed="81"/>
            <rFont val="Tahoma"/>
            <family val="2"/>
          </rPr>
          <t>Anthony Huso:</t>
        </r>
        <r>
          <rPr>
            <sz val="9"/>
            <color indexed="81"/>
            <rFont val="Tahoma"/>
            <family val="2"/>
          </rPr>
          <t xml:space="preserve">
Determine any goods gained (d% sp value). 50% of being found-out by the law minus 5% per thief level.</t>
        </r>
      </text>
    </comment>
    <comment ref="L16" authorId="0" shapeId="0" xr:uid="{00000000-0006-0000-0700-00000F000000}">
      <text>
        <r>
          <rPr>
            <b/>
            <sz val="9"/>
            <color indexed="81"/>
            <rFont val="Tahoma"/>
            <family val="2"/>
          </rPr>
          <t>Anthony Huso:</t>
        </r>
        <r>
          <rPr>
            <sz val="9"/>
            <color indexed="81"/>
            <rFont val="Tahoma"/>
            <family val="2"/>
          </rPr>
          <t xml:space="preserve">
Depression &amp; AC penalty will last for the entire following month.</t>
        </r>
      </text>
    </comment>
    <comment ref="U18" authorId="0" shapeId="0" xr:uid="{00000000-0006-0000-0700-000010000000}">
      <text>
        <r>
          <rPr>
            <b/>
            <sz val="9"/>
            <color indexed="81"/>
            <rFont val="Tahoma"/>
            <family val="2"/>
          </rPr>
          <t>Anthony Huso:</t>
        </r>
        <r>
          <rPr>
            <sz val="9"/>
            <color indexed="81"/>
            <rFont val="Tahoma"/>
            <family val="2"/>
          </rPr>
          <t xml:space="preserve">
Character now enjoys +10% reaction adj. throughout the country or region.</t>
        </r>
      </text>
    </comment>
    <comment ref="E20" authorId="0" shapeId="0" xr:uid="{00000000-0006-0000-0700-000011000000}">
      <text>
        <r>
          <rPr>
            <b/>
            <sz val="9"/>
            <color indexed="81"/>
            <rFont val="Tahoma"/>
            <family val="2"/>
          </rPr>
          <t>Anthony Huso:</t>
        </r>
        <r>
          <rPr>
            <sz val="9"/>
            <color indexed="81"/>
            <rFont val="Tahoma"/>
            <family val="2"/>
          </rPr>
          <t xml:space="preserve">
Gambling of this sort assumes a full month commitment to the tables.
If the character comes out ahead two consecutive months, the gambling den (along with all other local dens) will bar the character from entry for one full month.
Should "Gambling" be indicated by random roll during a month in which the character is barred, use "Raid" instead.
</t>
        </r>
      </text>
    </comment>
    <comment ref="N20" authorId="0" shapeId="0" xr:uid="{00000000-0006-0000-0700-000012000000}">
      <text>
        <r>
          <rPr>
            <b/>
            <sz val="9"/>
            <color indexed="81"/>
            <rFont val="Tahoma"/>
            <family val="2"/>
          </rPr>
          <t>Anthony Huso:</t>
        </r>
        <r>
          <rPr>
            <sz val="9"/>
            <color indexed="81"/>
            <rFont val="Tahoma"/>
            <family val="2"/>
          </rPr>
          <t xml:space="preserve">
This result can be canceled (avoided) if the character pays 500 XP.</t>
        </r>
      </text>
    </comment>
    <comment ref="W20" authorId="0" shapeId="0" xr:uid="{00000000-0006-0000-0700-000013000000}">
      <text>
        <r>
          <rPr>
            <b/>
            <sz val="9"/>
            <color indexed="81"/>
            <rFont val="Tahoma"/>
            <family val="2"/>
          </rPr>
          <t>Anthony Huso:</t>
        </r>
        <r>
          <rPr>
            <sz val="9"/>
            <color indexed="81"/>
            <rFont val="Tahoma"/>
            <family val="2"/>
          </rPr>
          <t xml:space="preserve">
Increase one ability score of your choice by one point.
This increase can be applied to ANY Ability Score (except CMS) that is lower than 17.
This result can only happen twice per character.</t>
        </r>
      </text>
    </comment>
    <comment ref="K23" authorId="0" shapeId="0" xr:uid="{00000000-0006-0000-0700-000014000000}">
      <text>
        <r>
          <rPr>
            <b/>
            <sz val="9"/>
            <color indexed="81"/>
            <rFont val="Tahoma"/>
            <family val="2"/>
          </rPr>
          <t>Anthony Huso:</t>
        </r>
        <r>
          <rPr>
            <sz val="9"/>
            <color indexed="81"/>
            <rFont val="Tahoma"/>
            <family val="2"/>
          </rPr>
          <t xml:space="preserve">
This result can be canceled (avoided) if the character pays 1,500 XP.</t>
        </r>
      </text>
    </comment>
    <comment ref="O24" authorId="0" shapeId="0" xr:uid="{00000000-0006-0000-0700-000015000000}">
      <text>
        <r>
          <rPr>
            <b/>
            <sz val="9"/>
            <color indexed="81"/>
            <rFont val="Tahoma"/>
            <family val="2"/>
          </rPr>
          <t>Anthony Huso:</t>
        </r>
        <r>
          <rPr>
            <sz val="9"/>
            <color indexed="81"/>
            <rFont val="Tahoma"/>
            <family val="2"/>
          </rPr>
          <t xml:space="preserve">
The character gains +15% reaction adj. among locals but must always spend 500 gp for each month he resides in that city or town or he loses this benifit.</t>
        </r>
      </text>
    </comment>
    <comment ref="I25" authorId="0" shapeId="0" xr:uid="{00000000-0006-0000-0700-000016000000}">
      <text>
        <r>
          <rPr>
            <b/>
            <sz val="9"/>
            <color indexed="81"/>
            <rFont val="Tahoma"/>
            <family val="2"/>
          </rPr>
          <t>Anthony Huso:</t>
        </r>
        <r>
          <rPr>
            <sz val="9"/>
            <color indexed="81"/>
            <rFont val="Tahoma"/>
            <family val="2"/>
          </rPr>
          <t xml:space="preserve">
This will be timed in such a way as to always impact the next planned adventure.</t>
        </r>
      </text>
    </comment>
    <comment ref="U25" authorId="0" shapeId="0" xr:uid="{00000000-0006-0000-0700-000017000000}">
      <text>
        <r>
          <rPr>
            <b/>
            <sz val="9"/>
            <color indexed="81"/>
            <rFont val="Tahoma"/>
            <family val="2"/>
          </rPr>
          <t>Anthony Huso:</t>
        </r>
        <r>
          <rPr>
            <sz val="9"/>
            <color indexed="81"/>
            <rFont val="Tahoma"/>
            <family val="2"/>
          </rPr>
          <t xml:space="preserve">
The character is so skilled at their craft that their name (if not their face) is known in almost all areas of significant population.
If the character drops their own name, they are entitled to a +20% reaction adj. for all plausible circumstances in addition to their normal CHR modifier.</t>
        </r>
      </text>
    </comment>
    <comment ref="K27" authorId="0" shapeId="0" xr:uid="{00000000-0006-0000-0700-000018000000}">
      <text>
        <r>
          <rPr>
            <b/>
            <sz val="9"/>
            <color indexed="81"/>
            <rFont val="Tahoma"/>
            <family val="2"/>
          </rPr>
          <t>Anthony Huso:</t>
        </r>
        <r>
          <rPr>
            <sz val="9"/>
            <color indexed="81"/>
            <rFont val="Tahoma"/>
            <family val="2"/>
          </rPr>
          <t xml:space="preserve">
This result can be canceled (avoided) if the character pays 500 XP.
</t>
        </r>
      </text>
    </comment>
    <comment ref="N29" authorId="0" shapeId="0" xr:uid="{00000000-0006-0000-0700-000019000000}">
      <text>
        <r>
          <rPr>
            <b/>
            <sz val="9"/>
            <color indexed="81"/>
            <rFont val="Tahoma"/>
            <family val="2"/>
          </rPr>
          <t>Anthony Huso:</t>
        </r>
        <r>
          <rPr>
            <sz val="9"/>
            <color indexed="81"/>
            <rFont val="Tahoma"/>
            <family val="2"/>
          </rPr>
          <t xml:space="preserve">
This result can be canceled (avoided) if the character pays 500 XP.
</t>
        </r>
      </text>
    </comment>
    <comment ref="I30" authorId="0" shapeId="0" xr:uid="{00000000-0006-0000-0700-00001A000000}">
      <text>
        <r>
          <rPr>
            <b/>
            <sz val="9"/>
            <color indexed="81"/>
            <rFont val="Tahoma"/>
            <family val="2"/>
          </rPr>
          <t>Anthony Huso:</t>
        </r>
        <r>
          <rPr>
            <sz val="9"/>
            <color indexed="81"/>
            <rFont val="Tahoma"/>
            <family val="2"/>
          </rPr>
          <t xml:space="preserve">
This will be timed in such a way as to always impact the next adventure.</t>
        </r>
      </text>
    </comment>
    <comment ref="O33" authorId="0" shapeId="0" xr:uid="{00000000-0006-0000-0700-00001B000000}">
      <text>
        <r>
          <rPr>
            <b/>
            <sz val="9"/>
            <color indexed="81"/>
            <rFont val="Tahoma"/>
            <family val="2"/>
          </rPr>
          <t>Anthony Huso:</t>
        </r>
        <r>
          <rPr>
            <sz val="9"/>
            <color indexed="81"/>
            <rFont val="Tahoma"/>
            <family val="2"/>
          </rPr>
          <t xml:space="preserve">
Check the maximum # of Henchmen for the character. Divide this number by 2 and round down.
This is the maximum number of these sorts of enamoured LVL 1 shielld-bearers that the character can collect in like fashion.</t>
        </r>
      </text>
    </comment>
    <comment ref="I40" authorId="0" shapeId="0" xr:uid="{00000000-0006-0000-0700-00001C000000}">
      <text>
        <r>
          <rPr>
            <b/>
            <sz val="9"/>
            <color indexed="81"/>
            <rFont val="Tahoma"/>
            <family val="2"/>
          </rPr>
          <t>Anthony Huso:</t>
        </r>
        <r>
          <rPr>
            <sz val="9"/>
            <color indexed="81"/>
            <rFont val="Tahoma"/>
            <family val="2"/>
          </rPr>
          <t xml:space="preserve">
This will be applied so that the benefit begins at the start of the next adventure.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Anthony Huso</author>
  </authors>
  <commentList>
    <comment ref="F40" authorId="0" shapeId="0" xr:uid="{94C29099-AA81-4649-A2BB-849D98109966}">
      <text>
        <r>
          <rPr>
            <b/>
            <sz val="9"/>
            <color indexed="81"/>
            <rFont val="Tahoma"/>
            <family val="2"/>
          </rPr>
          <t>Anthony Huso:</t>
        </r>
        <r>
          <rPr>
            <sz val="9"/>
            <color indexed="81"/>
            <rFont val="Tahoma"/>
            <family val="2"/>
          </rPr>
          <t xml:space="preserve">
Haste and other aging magics are GREAT on the Astral Plane as they have no side effects.
</t>
        </r>
      </text>
    </comment>
    <comment ref="C56" authorId="0" shapeId="0" xr:uid="{5537B2CB-B5EB-4BE0-81B4-F62BBCCF62CF}">
      <text>
        <r>
          <rPr>
            <b/>
            <sz val="9"/>
            <color indexed="81"/>
            <rFont val="Tahoma"/>
            <family val="2"/>
          </rPr>
          <t>Anthony Huso:</t>
        </r>
        <r>
          <rPr>
            <sz val="9"/>
            <color indexed="81"/>
            <rFont val="Tahoma"/>
            <family val="2"/>
          </rPr>
          <t xml:space="preserve">
MOP p. 67</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tc={EB343D56-5F1E-4233-A013-487A2A88213A}</author>
    <author>tc={CDDF0BB7-1D74-4BD7-880D-0DE64A027AB4}</author>
    <author>tc={E1F75ED0-D69E-496F-BF2D-F9AB786CA929}</author>
    <author>tc={C0F7E376-4620-43E8-B64D-53B7FAC42749}</author>
    <author>tc={228CBC89-9152-46CB-AFA7-7B9825B43471}</author>
  </authors>
  <commentList>
    <comment ref="E5" authorId="0" shapeId="0" xr:uid="{EB343D56-5F1E-4233-A013-487A2A88213A}">
      <text>
        <t>[Threaded comment]
Your version of Excel allows you to read this threaded comment; however, any edits to it will get removed if the file is opened in a newer version of Excel. Learn more: https://go.microsoft.com/fwlink/?linkid=870924
Comment:
    HD per soldier x soldier base cost</t>
      </text>
    </comment>
    <comment ref="E6" authorId="1" shapeId="0" xr:uid="{CDDF0BB7-1D74-4BD7-880D-0DE64A027AB4}">
      <text>
        <t>[Threaded comment]
Your version of Excel allows you to read this threaded comment; however, any edits to it will get removed if the file is opened in a newer version of Excel. Learn more: https://go.microsoft.com/fwlink/?linkid=870924
Comment:
    Above number x Unit Population</t>
      </text>
    </comment>
    <comment ref="E8" authorId="2" shapeId="0" xr:uid="{E1F75ED0-D69E-496F-BF2D-F9AB786CA929}">
      <text>
        <t>[Threaded comment]
Your version of Excel allows you to read this threaded comment; however, any edits to it will get removed if the file is opened in a newer version of Excel. Learn more: https://go.microsoft.com/fwlink/?linkid=870924
Comment:
    Cost Adj for HP of each soldier</t>
      </text>
    </comment>
    <comment ref="E9" authorId="3" shapeId="0" xr:uid="{C0F7E376-4620-43E8-B64D-53B7FAC42749}">
      <text>
        <t>[Threaded comment]
Your version of Excel allows you to read this threaded comment; however, any edits to it will get removed if the file is opened in a newer version of Excel. Learn more: https://go.microsoft.com/fwlink/?linkid=870924
Comment:
    Additional one-time cost</t>
      </text>
    </comment>
    <comment ref="E10" authorId="4" shapeId="0" xr:uid="{228CBC89-9152-46CB-AFA7-7B9825B43471}">
      <text>
        <t>[Threaded comment]
Your version of Excel allows you to read this threaded comment; however, any edits to it will get removed if the file is opened in a newer version of Excel. Learn more: https://go.microsoft.com/fwlink/?linkid=870924
Comment:
    Food Cost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Anthony Huso</author>
  </authors>
  <commentList>
    <comment ref="AO1" authorId="0" shapeId="0" xr:uid="{B0F7FC5C-26AD-457D-81B9-946E0090C91C}">
      <text>
        <r>
          <rPr>
            <b/>
            <sz val="9"/>
            <color indexed="81"/>
            <rFont val="Tahoma"/>
            <family val="2"/>
          </rPr>
          <t>Anthony Huso:</t>
        </r>
        <r>
          <rPr>
            <sz val="9"/>
            <color indexed="81"/>
            <rFont val="Tahoma"/>
            <family val="2"/>
          </rPr>
          <t xml:space="preserve">
1d4 x 1,500SP x LVL = Training Costs</t>
        </r>
      </text>
    </comment>
    <comment ref="AF7" authorId="0" shapeId="0" xr:uid="{D180BEBD-FD9A-4AE9-8FDB-A5542790A2D8}">
      <text>
        <r>
          <rPr>
            <b/>
            <sz val="9"/>
            <color indexed="81"/>
            <rFont val="Tahoma"/>
            <family val="2"/>
          </rPr>
          <t>Anthony Huso:</t>
        </r>
        <r>
          <rPr>
            <sz val="9"/>
            <color indexed="81"/>
            <rFont val="Tahoma"/>
            <family val="2"/>
          </rPr>
          <t xml:space="preserve">
LYAN</t>
        </r>
      </text>
    </comment>
    <comment ref="AJ7" authorId="0" shapeId="0" xr:uid="{8488906F-1850-4129-85A9-4CA9CE5AA9EB}">
      <text>
        <r>
          <rPr>
            <b/>
            <sz val="9"/>
            <color indexed="81"/>
            <rFont val="Tahoma"/>
            <family val="2"/>
          </rPr>
          <t>Anthony Huso:</t>
        </r>
        <r>
          <rPr>
            <sz val="9"/>
            <color indexed="81"/>
            <rFont val="Tahoma"/>
            <family val="2"/>
          </rPr>
          <t xml:space="preserve">
used the machine of lum the mad</t>
        </r>
      </text>
    </comment>
    <comment ref="AO7" authorId="0" shapeId="0" xr:uid="{FEA96A3A-1650-4069-B326-3AB03D3CD189}">
      <text>
        <r>
          <rPr>
            <b/>
            <sz val="9"/>
            <color indexed="81"/>
            <rFont val="Tahoma"/>
            <family val="2"/>
          </rPr>
          <t>Anthony Huso:</t>
        </r>
        <r>
          <rPr>
            <sz val="9"/>
            <color indexed="81"/>
            <rFont val="Tahoma"/>
            <family val="2"/>
          </rPr>
          <t xml:space="preserve">
LYAN</t>
        </r>
      </text>
    </comment>
    <comment ref="AP7" authorId="0" shapeId="0" xr:uid="{A4AD4335-F918-4020-A84B-0AE92C36A01F}">
      <text>
        <r>
          <rPr>
            <b/>
            <sz val="9"/>
            <color indexed="81"/>
            <rFont val="Tahoma"/>
            <family val="2"/>
          </rPr>
          <t>Anthony Huso:</t>
        </r>
        <r>
          <rPr>
            <sz val="9"/>
            <color indexed="81"/>
            <rFont val="Tahoma"/>
            <family val="2"/>
          </rPr>
          <t xml:space="preserve">
LYAN</t>
        </r>
      </text>
    </comment>
    <comment ref="AV7" authorId="0" shapeId="0" xr:uid="{FDEA150C-140D-4A7E-A022-05CBA95107E4}">
      <text>
        <r>
          <rPr>
            <b/>
            <sz val="9"/>
            <color indexed="81"/>
            <rFont val="Tahoma"/>
            <family val="2"/>
          </rPr>
          <t>Anthony Huso:</t>
        </r>
        <r>
          <rPr>
            <sz val="9"/>
            <color indexed="81"/>
            <rFont val="Tahoma"/>
            <family val="2"/>
          </rPr>
          <t xml:space="preserve">
LYAN</t>
        </r>
      </text>
    </comment>
    <comment ref="AF8" authorId="0" shapeId="0" xr:uid="{AB8D387C-9167-47CE-B2D9-86509EC37C74}">
      <text>
        <r>
          <rPr>
            <b/>
            <sz val="9"/>
            <color indexed="81"/>
            <rFont val="Tahoma"/>
            <family val="2"/>
          </rPr>
          <t>Anthony Huso:</t>
        </r>
        <r>
          <rPr>
            <sz val="9"/>
            <color indexed="81"/>
            <rFont val="Tahoma"/>
            <family val="2"/>
          </rPr>
          <t xml:space="preserve">
PSIONICIST</t>
        </r>
      </text>
    </comment>
    <comment ref="AJ8" authorId="0" shapeId="0" xr:uid="{51D2368A-776C-4D04-A72F-A8CFAC2233FD}">
      <text>
        <r>
          <rPr>
            <b/>
            <sz val="9"/>
            <color indexed="81"/>
            <rFont val="Tahoma"/>
            <family val="2"/>
          </rPr>
          <t>Anthony Huso:</t>
        </r>
        <r>
          <rPr>
            <sz val="9"/>
            <color indexed="81"/>
            <rFont val="Tahoma"/>
            <family val="2"/>
          </rPr>
          <t xml:space="preserve">
Grudge against Lovat, no outstanding acts of altruism</t>
        </r>
      </text>
    </comment>
    <comment ref="AO8" authorId="0" shapeId="0" xr:uid="{AE8401DD-2BDD-4F90-ACAB-ABBE41E8DD48}">
      <text>
        <r>
          <rPr>
            <b/>
            <sz val="9"/>
            <color indexed="81"/>
            <rFont val="Tahoma"/>
            <family val="2"/>
          </rPr>
          <t>Anthony Huso:</t>
        </r>
        <r>
          <rPr>
            <sz val="9"/>
            <color indexed="81"/>
            <rFont val="Tahoma"/>
            <family val="2"/>
          </rPr>
          <t xml:space="preserve">
PSIONICIST</t>
        </r>
      </text>
    </comment>
    <comment ref="AP8" authorId="0" shapeId="0" xr:uid="{8ACFB8D9-6B85-446C-BFC9-DC2911BA2981}">
      <text>
        <r>
          <rPr>
            <b/>
            <sz val="9"/>
            <color indexed="81"/>
            <rFont val="Tahoma"/>
            <family val="2"/>
          </rPr>
          <t>Anthony Huso:</t>
        </r>
        <r>
          <rPr>
            <sz val="9"/>
            <color indexed="81"/>
            <rFont val="Tahoma"/>
            <family val="2"/>
          </rPr>
          <t xml:space="preserve">
PSIONICIST</t>
        </r>
      </text>
    </comment>
    <comment ref="AV8" authorId="0" shapeId="0" xr:uid="{07246ABE-3BEC-4D27-B4A6-906EE7B492BE}">
      <text>
        <r>
          <rPr>
            <b/>
            <sz val="9"/>
            <color indexed="81"/>
            <rFont val="Tahoma"/>
            <family val="2"/>
          </rPr>
          <t>Anthony Huso:</t>
        </r>
        <r>
          <rPr>
            <sz val="9"/>
            <color indexed="81"/>
            <rFont val="Tahoma"/>
            <family val="2"/>
          </rPr>
          <t xml:space="preserve">
PSIONICIST</t>
        </r>
      </text>
    </comment>
    <comment ref="AF9" authorId="0" shapeId="0" xr:uid="{CB6A797E-7350-4B4F-8417-1135668A06E7}">
      <text>
        <r>
          <rPr>
            <b/>
            <sz val="9"/>
            <color indexed="81"/>
            <rFont val="Tahoma"/>
            <family val="2"/>
          </rPr>
          <t>Anthony Huso:</t>
        </r>
        <r>
          <rPr>
            <sz val="9"/>
            <color indexed="81"/>
            <rFont val="Tahoma"/>
            <family val="2"/>
          </rPr>
          <t xml:space="preserve">
Bard
</t>
        </r>
      </text>
    </comment>
    <comment ref="AF13" authorId="0" shapeId="0" xr:uid="{1172A484-BF45-42DE-854C-9EE7B2B6588D}">
      <text>
        <r>
          <rPr>
            <b/>
            <sz val="9"/>
            <color indexed="81"/>
            <rFont val="Tahoma"/>
            <family val="2"/>
          </rPr>
          <t>Anthony Huso:</t>
        </r>
        <r>
          <rPr>
            <sz val="9"/>
            <color indexed="81"/>
            <rFont val="Tahoma"/>
            <family val="2"/>
          </rPr>
          <t xml:space="preserve">
FIGHTER</t>
        </r>
      </text>
    </comment>
    <comment ref="AG13" authorId="0" shapeId="0" xr:uid="{2E3095FB-CAF9-496C-AB31-6CA895526D5B}">
      <text>
        <r>
          <rPr>
            <b/>
            <sz val="9"/>
            <color indexed="81"/>
            <rFont val="Tahoma"/>
            <family val="2"/>
          </rPr>
          <t>Anthony Huso:</t>
        </r>
        <r>
          <rPr>
            <sz val="9"/>
            <color indexed="81"/>
            <rFont val="Tahoma"/>
            <family val="2"/>
          </rPr>
          <t xml:space="preserve">
THIEF</t>
        </r>
      </text>
    </comment>
    <comment ref="AH13" authorId="0" shapeId="0" xr:uid="{DF940070-9C13-47F5-9A98-97F210FF3FBE}">
      <text>
        <r>
          <rPr>
            <b/>
            <sz val="9"/>
            <color indexed="81"/>
            <rFont val="Tahoma"/>
            <family val="2"/>
          </rPr>
          <t>Anthony Huso:</t>
        </r>
        <r>
          <rPr>
            <sz val="9"/>
            <color indexed="81"/>
            <rFont val="Tahoma"/>
            <family val="2"/>
          </rPr>
          <t xml:space="preserve">
MAGIC-USER</t>
        </r>
      </text>
    </comment>
    <comment ref="AO13" authorId="0" shapeId="0" xr:uid="{C5A38D31-5CE2-472B-AAC4-A1B394F2AEBC}">
      <text>
        <r>
          <rPr>
            <b/>
            <sz val="9"/>
            <color indexed="81"/>
            <rFont val="Tahoma"/>
            <family val="2"/>
          </rPr>
          <t>Anthony Huso:</t>
        </r>
        <r>
          <rPr>
            <sz val="9"/>
            <color indexed="81"/>
            <rFont val="Tahoma"/>
            <family val="2"/>
          </rPr>
          <t xml:space="preserve">
FIGHTER</t>
        </r>
      </text>
    </comment>
    <comment ref="AP13" authorId="0" shapeId="0" xr:uid="{DE6A9F10-C0B5-4C36-8611-01FC05BB0F8D}">
      <text>
        <r>
          <rPr>
            <b/>
            <sz val="9"/>
            <color indexed="81"/>
            <rFont val="Tahoma"/>
            <family val="2"/>
          </rPr>
          <t>Anthony Huso:</t>
        </r>
        <r>
          <rPr>
            <sz val="9"/>
            <color indexed="81"/>
            <rFont val="Tahoma"/>
            <family val="2"/>
          </rPr>
          <t xml:space="preserve">
FIGHTER</t>
        </r>
      </text>
    </comment>
    <comment ref="AQ13" authorId="0" shapeId="0" xr:uid="{DE27CC79-1427-4CAC-99B2-1723FD46C402}">
      <text>
        <r>
          <rPr>
            <b/>
            <sz val="9"/>
            <color indexed="81"/>
            <rFont val="Tahoma"/>
            <family val="2"/>
          </rPr>
          <t>Anthony Huso:</t>
        </r>
        <r>
          <rPr>
            <sz val="9"/>
            <color indexed="81"/>
            <rFont val="Tahoma"/>
            <family val="2"/>
          </rPr>
          <t xml:space="preserve">
THIEF</t>
        </r>
      </text>
    </comment>
    <comment ref="AR13" authorId="0" shapeId="0" xr:uid="{77E58A46-3F9A-479D-B797-A7D1F531311A}">
      <text>
        <r>
          <rPr>
            <b/>
            <sz val="9"/>
            <color indexed="81"/>
            <rFont val="Tahoma"/>
            <family val="2"/>
          </rPr>
          <t>Anthony Huso:</t>
        </r>
        <r>
          <rPr>
            <sz val="9"/>
            <color indexed="81"/>
            <rFont val="Tahoma"/>
            <family val="2"/>
          </rPr>
          <t xml:space="preserve">
THIEF</t>
        </r>
      </text>
    </comment>
    <comment ref="AS13" authorId="0" shapeId="0" xr:uid="{C7C1EEA9-6BEC-466D-814B-30C0B2EAAFAE}">
      <text>
        <r>
          <rPr>
            <b/>
            <sz val="9"/>
            <color indexed="81"/>
            <rFont val="Tahoma"/>
            <family val="2"/>
          </rPr>
          <t>Anthony Huso:</t>
        </r>
        <r>
          <rPr>
            <sz val="9"/>
            <color indexed="81"/>
            <rFont val="Tahoma"/>
            <family val="2"/>
          </rPr>
          <t xml:space="preserve">
MAGIC-USER</t>
        </r>
      </text>
    </comment>
    <comment ref="AT13" authorId="0" shapeId="0" xr:uid="{D1592A62-37DF-4DEA-9610-369145B1201B}">
      <text>
        <r>
          <rPr>
            <b/>
            <sz val="9"/>
            <color indexed="81"/>
            <rFont val="Tahoma"/>
            <family val="2"/>
          </rPr>
          <t>Anthony Huso:</t>
        </r>
        <r>
          <rPr>
            <sz val="9"/>
            <color indexed="81"/>
            <rFont val="Tahoma"/>
            <family val="2"/>
          </rPr>
          <t xml:space="preserve">
MAGIC-USER</t>
        </r>
      </text>
    </comment>
    <comment ref="AV13" authorId="0" shapeId="0" xr:uid="{21EAC267-64F5-4A66-8D0A-9F216C60807D}">
      <text>
        <r>
          <rPr>
            <b/>
            <sz val="9"/>
            <color indexed="81"/>
            <rFont val="Tahoma"/>
            <family val="2"/>
          </rPr>
          <t>Anthony Huso:</t>
        </r>
        <r>
          <rPr>
            <sz val="9"/>
            <color indexed="81"/>
            <rFont val="Tahoma"/>
            <family val="2"/>
          </rPr>
          <t xml:space="preserve">
FIGHTER</t>
        </r>
      </text>
    </comment>
    <comment ref="AW13" authorId="0" shapeId="0" xr:uid="{405E3B5F-15EB-4CC2-8AFE-5AE1D5A2704D}">
      <text>
        <r>
          <rPr>
            <b/>
            <sz val="9"/>
            <color indexed="81"/>
            <rFont val="Tahoma"/>
            <family val="2"/>
          </rPr>
          <t>Anthony Huso:</t>
        </r>
        <r>
          <rPr>
            <sz val="9"/>
            <color indexed="81"/>
            <rFont val="Tahoma"/>
            <family val="2"/>
          </rPr>
          <t xml:space="preserve">
THIEF</t>
        </r>
      </text>
    </comment>
    <comment ref="AX13" authorId="0" shapeId="0" xr:uid="{99207B77-9812-4007-9B30-8DEDDDB4C8CF}">
      <text>
        <r>
          <rPr>
            <b/>
            <sz val="9"/>
            <color indexed="81"/>
            <rFont val="Tahoma"/>
            <family val="2"/>
          </rPr>
          <t>Anthony Huso:</t>
        </r>
        <r>
          <rPr>
            <sz val="9"/>
            <color indexed="81"/>
            <rFont val="Tahoma"/>
            <family val="2"/>
          </rPr>
          <t xml:space="preserve">
MAGIC-USER</t>
        </r>
      </text>
    </comment>
    <comment ref="AF15" authorId="0" shapeId="0" xr:uid="{DACB580D-7929-471C-9BD9-CAB6013224F7}">
      <text>
        <r>
          <rPr>
            <b/>
            <sz val="9"/>
            <color indexed="81"/>
            <rFont val="Tahoma"/>
            <family val="2"/>
          </rPr>
          <t>Anthony Huso:</t>
        </r>
        <r>
          <rPr>
            <sz val="9"/>
            <color indexed="81"/>
            <rFont val="Tahoma"/>
            <family val="2"/>
          </rPr>
          <t xml:space="preserve">
INCANTRIX</t>
        </r>
      </text>
    </comment>
    <comment ref="AO15" authorId="0" shapeId="0" xr:uid="{CCD2BD4D-8E49-42FF-81BB-1E74552A648B}">
      <text>
        <r>
          <rPr>
            <b/>
            <sz val="9"/>
            <color indexed="81"/>
            <rFont val="Tahoma"/>
            <family val="2"/>
          </rPr>
          <t>Anthony Huso:</t>
        </r>
        <r>
          <rPr>
            <sz val="9"/>
            <color indexed="81"/>
            <rFont val="Tahoma"/>
            <family val="2"/>
          </rPr>
          <t xml:space="preserve">
INCANTRIX</t>
        </r>
      </text>
    </comment>
    <comment ref="AP15" authorId="0" shapeId="0" xr:uid="{51D17AC4-DE25-41CA-8C0B-4B198C6B6D29}">
      <text>
        <r>
          <rPr>
            <b/>
            <sz val="9"/>
            <color indexed="81"/>
            <rFont val="Tahoma"/>
            <family val="2"/>
          </rPr>
          <t>Anthony Huso:</t>
        </r>
        <r>
          <rPr>
            <sz val="9"/>
            <color indexed="81"/>
            <rFont val="Tahoma"/>
            <family val="2"/>
          </rPr>
          <t xml:space="preserve">
INCANTRIX</t>
        </r>
      </text>
    </comment>
    <comment ref="AV15" authorId="0" shapeId="0" xr:uid="{0260B450-B425-40E6-B744-D5A936DD5CF8}">
      <text>
        <r>
          <rPr>
            <b/>
            <sz val="9"/>
            <color indexed="81"/>
            <rFont val="Tahoma"/>
            <family val="2"/>
          </rPr>
          <t>Anthony Huso:</t>
        </r>
        <r>
          <rPr>
            <sz val="9"/>
            <color indexed="81"/>
            <rFont val="Tahoma"/>
            <family val="2"/>
          </rPr>
          <t xml:space="preserve">
INCANTRIX</t>
        </r>
      </text>
    </comment>
    <comment ref="AF17" authorId="0" shapeId="0" xr:uid="{F7C4BDE8-7068-4095-85B7-584FB8E93097}">
      <text>
        <r>
          <rPr>
            <b/>
            <sz val="9"/>
            <color indexed="81"/>
            <rFont val="Tahoma"/>
            <family val="2"/>
          </rPr>
          <t>Anthony Huso:</t>
        </r>
        <r>
          <rPr>
            <sz val="9"/>
            <color indexed="81"/>
            <rFont val="Tahoma"/>
            <family val="2"/>
          </rPr>
          <t xml:space="preserve">
CLERIC</t>
        </r>
      </text>
    </comment>
    <comment ref="AG17" authorId="0" shapeId="0" xr:uid="{8964FBB9-E439-4483-837E-F25B580C7DC9}">
      <text>
        <r>
          <rPr>
            <b/>
            <sz val="9"/>
            <color indexed="81"/>
            <rFont val="Tahoma"/>
            <family val="2"/>
          </rPr>
          <t>Anthony Huso:</t>
        </r>
        <r>
          <rPr>
            <sz val="9"/>
            <color indexed="81"/>
            <rFont val="Tahoma"/>
            <family val="2"/>
          </rPr>
          <t xml:space="preserve">
FIGHTER</t>
        </r>
      </text>
    </comment>
    <comment ref="AO17" authorId="0" shapeId="0" xr:uid="{15EED9CC-5F4A-44E3-921B-10012D63E0F5}">
      <text>
        <r>
          <rPr>
            <b/>
            <sz val="9"/>
            <color indexed="81"/>
            <rFont val="Tahoma"/>
            <family val="2"/>
          </rPr>
          <t>Anthony Huso:</t>
        </r>
        <r>
          <rPr>
            <sz val="9"/>
            <color indexed="81"/>
            <rFont val="Tahoma"/>
            <family val="2"/>
          </rPr>
          <t xml:space="preserve">
CLERIC</t>
        </r>
      </text>
    </comment>
    <comment ref="AP17" authorId="0" shapeId="0" xr:uid="{56E53B36-99F8-4F95-857F-1D3637A4B0A2}">
      <text>
        <r>
          <rPr>
            <b/>
            <sz val="9"/>
            <color indexed="81"/>
            <rFont val="Tahoma"/>
            <family val="2"/>
          </rPr>
          <t>Anthony Huso:</t>
        </r>
        <r>
          <rPr>
            <sz val="9"/>
            <color indexed="81"/>
            <rFont val="Tahoma"/>
            <family val="2"/>
          </rPr>
          <t xml:space="preserve">
CLERIC</t>
        </r>
      </text>
    </comment>
    <comment ref="AQ17" authorId="0" shapeId="0" xr:uid="{554DCED9-40B9-48DE-BCD5-84D795B38A00}">
      <text>
        <r>
          <rPr>
            <b/>
            <sz val="9"/>
            <color indexed="81"/>
            <rFont val="Tahoma"/>
            <family val="2"/>
          </rPr>
          <t>Anthony Huso:</t>
        </r>
        <r>
          <rPr>
            <sz val="9"/>
            <color indexed="81"/>
            <rFont val="Tahoma"/>
            <family val="2"/>
          </rPr>
          <t xml:space="preserve">
FIGHTER</t>
        </r>
      </text>
    </comment>
    <comment ref="AR17" authorId="0" shapeId="0" xr:uid="{48DDC2D6-C189-4152-A808-9786250A1C8F}">
      <text>
        <r>
          <rPr>
            <b/>
            <sz val="9"/>
            <color indexed="81"/>
            <rFont val="Tahoma"/>
            <family val="2"/>
          </rPr>
          <t>Anthony Huso:</t>
        </r>
        <r>
          <rPr>
            <sz val="9"/>
            <color indexed="81"/>
            <rFont val="Tahoma"/>
            <family val="2"/>
          </rPr>
          <t xml:space="preserve">
FIGHTER</t>
        </r>
      </text>
    </comment>
    <comment ref="AV17" authorId="0" shapeId="0" xr:uid="{E63205D6-AA8F-4017-AFAF-72025DD4678E}">
      <text>
        <r>
          <rPr>
            <b/>
            <sz val="9"/>
            <color indexed="81"/>
            <rFont val="Tahoma"/>
            <family val="2"/>
          </rPr>
          <t>Anthony Huso:</t>
        </r>
        <r>
          <rPr>
            <sz val="9"/>
            <color indexed="81"/>
            <rFont val="Tahoma"/>
            <family val="2"/>
          </rPr>
          <t xml:space="preserve">
CLERIC</t>
        </r>
      </text>
    </comment>
    <comment ref="AW17" authorId="0" shapeId="0" xr:uid="{BECAEE76-96D1-4D68-8530-B44C1AD225D1}">
      <text>
        <r>
          <rPr>
            <b/>
            <sz val="9"/>
            <color indexed="81"/>
            <rFont val="Tahoma"/>
            <family val="2"/>
          </rPr>
          <t>Anthony Huso:</t>
        </r>
        <r>
          <rPr>
            <sz val="9"/>
            <color indexed="81"/>
            <rFont val="Tahoma"/>
            <family val="2"/>
          </rPr>
          <t xml:space="preserve">
FIGHTER</t>
        </r>
      </text>
    </comment>
    <comment ref="AJ18" authorId="0" shapeId="0" xr:uid="{87A66FA7-F28B-405E-A464-B97E2EEC68E2}">
      <text>
        <r>
          <rPr>
            <b/>
            <sz val="9"/>
            <color indexed="81"/>
            <rFont val="Tahoma"/>
            <family val="2"/>
          </rPr>
          <t>Anthony Huso:</t>
        </r>
        <r>
          <rPr>
            <sz val="9"/>
            <color indexed="81"/>
            <rFont val="Tahoma"/>
            <family val="2"/>
          </rPr>
          <t xml:space="preserve">
used the machine of lum the mad</t>
        </r>
      </text>
    </comment>
    <comment ref="AF76" authorId="0" shapeId="0" xr:uid="{EB53F3E7-568A-4974-A616-C6AA7C47B7D6}">
      <text>
        <r>
          <rPr>
            <b/>
            <sz val="9"/>
            <color indexed="81"/>
            <rFont val="Tahoma"/>
            <family val="2"/>
          </rPr>
          <t>Anthony Huso:</t>
        </r>
        <r>
          <rPr>
            <sz val="9"/>
            <color indexed="81"/>
            <rFont val="Tahoma"/>
            <family val="2"/>
          </rPr>
          <t xml:space="preserve">
PSIONICIST</t>
        </r>
      </text>
    </comment>
    <comment ref="AJ76" authorId="0" shapeId="0" xr:uid="{27AF12AC-F305-4453-8B73-2C818B2BA70B}">
      <text>
        <r>
          <rPr>
            <b/>
            <sz val="9"/>
            <color indexed="81"/>
            <rFont val="Tahoma"/>
            <family val="2"/>
          </rPr>
          <t>Anthony Huso:</t>
        </r>
        <r>
          <rPr>
            <sz val="9"/>
            <color indexed="81"/>
            <rFont val="Tahoma"/>
            <family val="2"/>
          </rPr>
          <t xml:space="preserve">
Grudge against Lovat, no outstanding acts of altruism</t>
        </r>
      </text>
    </comment>
    <comment ref="AO76" authorId="0" shapeId="0" xr:uid="{49CDE87A-577A-4A1B-82A2-527F08D6B301}">
      <text>
        <r>
          <rPr>
            <b/>
            <sz val="9"/>
            <color indexed="81"/>
            <rFont val="Tahoma"/>
            <family val="2"/>
          </rPr>
          <t>Anthony Huso:</t>
        </r>
        <r>
          <rPr>
            <sz val="9"/>
            <color indexed="81"/>
            <rFont val="Tahoma"/>
            <family val="2"/>
          </rPr>
          <t xml:space="preserve">
PSIONICIST</t>
        </r>
      </text>
    </comment>
    <comment ref="AP76" authorId="0" shapeId="0" xr:uid="{53021D44-4837-47AC-B7E7-FB692AE4DD01}">
      <text>
        <r>
          <rPr>
            <b/>
            <sz val="9"/>
            <color indexed="81"/>
            <rFont val="Tahoma"/>
            <family val="2"/>
          </rPr>
          <t>Anthony Huso:</t>
        </r>
        <r>
          <rPr>
            <sz val="9"/>
            <color indexed="81"/>
            <rFont val="Tahoma"/>
            <family val="2"/>
          </rPr>
          <t xml:space="preserve">
PSIONICIST</t>
        </r>
      </text>
    </comment>
    <comment ref="AV76" authorId="0" shapeId="0" xr:uid="{6E00471B-8DA7-4AC1-931C-0FF62BC127BD}">
      <text>
        <r>
          <rPr>
            <b/>
            <sz val="9"/>
            <color indexed="81"/>
            <rFont val="Tahoma"/>
            <family val="2"/>
          </rPr>
          <t>Anthony Huso:</t>
        </r>
        <r>
          <rPr>
            <sz val="9"/>
            <color indexed="81"/>
            <rFont val="Tahoma"/>
            <family val="2"/>
          </rPr>
          <t xml:space="preserve">
PSIONICIST</t>
        </r>
      </text>
    </comment>
    <comment ref="AF77" authorId="0" shapeId="0" xr:uid="{69030A56-E389-495E-BA86-CFD1DA714493}">
      <text>
        <r>
          <rPr>
            <b/>
            <sz val="9"/>
            <color indexed="81"/>
            <rFont val="Tahoma"/>
            <family val="2"/>
          </rPr>
          <t>Anthony Huso:</t>
        </r>
        <r>
          <rPr>
            <sz val="9"/>
            <color indexed="81"/>
            <rFont val="Tahoma"/>
            <family val="2"/>
          </rPr>
          <t xml:space="preserve">
MAGIC-USER</t>
        </r>
      </text>
    </comment>
    <comment ref="AG77" authorId="0" shapeId="0" xr:uid="{D0B44F74-5E58-46F5-AF8C-7A04C1B33BFD}">
      <text>
        <r>
          <rPr>
            <b/>
            <sz val="9"/>
            <color indexed="81"/>
            <rFont val="Tahoma"/>
            <family val="2"/>
          </rPr>
          <t>Anthony Huso:</t>
        </r>
        <r>
          <rPr>
            <sz val="9"/>
            <color indexed="81"/>
            <rFont val="Tahoma"/>
            <family val="2"/>
          </rPr>
          <t xml:space="preserve">
THIEF</t>
        </r>
      </text>
    </comment>
    <comment ref="AO77" authorId="0" shapeId="0" xr:uid="{3498DD84-8B9A-4222-8279-0902E01B2E7C}">
      <text>
        <r>
          <rPr>
            <b/>
            <sz val="9"/>
            <color indexed="81"/>
            <rFont val="Tahoma"/>
            <family val="2"/>
          </rPr>
          <t>Anthony Huso:</t>
        </r>
        <r>
          <rPr>
            <sz val="9"/>
            <color indexed="81"/>
            <rFont val="Tahoma"/>
            <family val="2"/>
          </rPr>
          <t xml:space="preserve">
MAGIC-USER</t>
        </r>
      </text>
    </comment>
    <comment ref="AP77" authorId="0" shapeId="0" xr:uid="{0314444C-DDD4-4A8D-A112-E2FCC8086269}">
      <text>
        <r>
          <rPr>
            <b/>
            <sz val="9"/>
            <color indexed="81"/>
            <rFont val="Tahoma"/>
            <family val="2"/>
          </rPr>
          <t>Anthony Huso:</t>
        </r>
        <r>
          <rPr>
            <sz val="9"/>
            <color indexed="81"/>
            <rFont val="Tahoma"/>
            <family val="2"/>
          </rPr>
          <t xml:space="preserve">
MAGIC-USER</t>
        </r>
      </text>
    </comment>
    <comment ref="AQ77" authorId="0" shapeId="0" xr:uid="{88ECB277-B741-4D5E-98BC-16D100864634}">
      <text>
        <r>
          <rPr>
            <b/>
            <sz val="9"/>
            <color indexed="81"/>
            <rFont val="Tahoma"/>
            <family val="2"/>
          </rPr>
          <t>Anthony Huso:</t>
        </r>
        <r>
          <rPr>
            <sz val="9"/>
            <color indexed="81"/>
            <rFont val="Tahoma"/>
            <family val="2"/>
          </rPr>
          <t xml:space="preserve">
THIEF</t>
        </r>
      </text>
    </comment>
    <comment ref="AR77" authorId="0" shapeId="0" xr:uid="{D4DB74BB-A95D-45DF-A6A3-D5068F72EC22}">
      <text>
        <r>
          <rPr>
            <b/>
            <sz val="9"/>
            <color indexed="81"/>
            <rFont val="Tahoma"/>
            <family val="2"/>
          </rPr>
          <t>Anthony Huso:</t>
        </r>
        <r>
          <rPr>
            <sz val="9"/>
            <color indexed="81"/>
            <rFont val="Tahoma"/>
            <family val="2"/>
          </rPr>
          <t xml:space="preserve">
THIEF</t>
        </r>
      </text>
    </comment>
    <comment ref="AV77" authorId="0" shapeId="0" xr:uid="{1EED9944-5BC4-411C-8D57-F6C8D374BBFB}">
      <text>
        <r>
          <rPr>
            <b/>
            <sz val="9"/>
            <color indexed="81"/>
            <rFont val="Tahoma"/>
            <family val="2"/>
          </rPr>
          <t>Anthony Huso:</t>
        </r>
        <r>
          <rPr>
            <sz val="9"/>
            <color indexed="81"/>
            <rFont val="Tahoma"/>
            <family val="2"/>
          </rPr>
          <t xml:space="preserve">
MAGIC-USER</t>
        </r>
      </text>
    </comment>
    <comment ref="AW77" authorId="0" shapeId="0" xr:uid="{5238BFA8-DDAE-40B6-BF71-C2208C4F7230}">
      <text>
        <r>
          <rPr>
            <b/>
            <sz val="9"/>
            <color indexed="81"/>
            <rFont val="Tahoma"/>
            <family val="2"/>
          </rPr>
          <t>Anthony Huso:</t>
        </r>
        <r>
          <rPr>
            <sz val="9"/>
            <color indexed="81"/>
            <rFont val="Tahoma"/>
            <family val="2"/>
          </rPr>
          <t xml:space="preserve">
THIEF</t>
        </r>
      </text>
    </comment>
  </commentList>
</comments>
</file>

<file path=xl/sharedStrings.xml><?xml version="1.0" encoding="utf-8"?>
<sst xmlns="http://schemas.openxmlformats.org/spreadsheetml/2006/main" count="13420" uniqueCount="4351">
  <si>
    <t>Dawning</t>
  </si>
  <si>
    <t>Winds</t>
  </si>
  <si>
    <t>White Moon</t>
  </si>
  <si>
    <t>Soil</t>
  </si>
  <si>
    <t>Heavens</t>
  </si>
  <si>
    <t>Flames</t>
  </si>
  <si>
    <t>Sands</t>
  </si>
  <si>
    <t>Waves</t>
  </si>
  <si>
    <t>Black Moon</t>
  </si>
  <si>
    <t>Dusk</t>
  </si>
  <si>
    <t>Descend into the ruins.</t>
  </si>
  <si>
    <t>Party in Laborantibus. Spectre attack. Meet the Cambion</t>
  </si>
  <si>
    <t>Ghouls kill Xarik, Azurn and Cele: Mortimer escapes</t>
  </si>
  <si>
    <t>Potion of Planar Adj wears off.</t>
  </si>
  <si>
    <t>Open door to Jacobugoth.</t>
  </si>
  <si>
    <t>Disenchanter takes Thaylen's shield</t>
  </si>
  <si>
    <t>Meet Djinni</t>
  </si>
  <si>
    <t>Kill bear.  Begin smoking bear.</t>
  </si>
  <si>
    <t>Thaylen uses cure disease on Makhlas</t>
  </si>
  <si>
    <t>Frost giant attacks thaylen. Mortimer found by Makhlas.</t>
  </si>
  <si>
    <t>Badger bites Thaylen</t>
  </si>
  <si>
    <t>Dehydrated?</t>
  </si>
  <si>
    <t>First effects of Dehydration</t>
  </si>
  <si>
    <t>Spend night</t>
  </si>
  <si>
    <t>Dillow encounters Zuggtomy in the Jungle but escapes.</t>
  </si>
  <si>
    <t>Week    of    Snow    Sleep</t>
  </si>
  <si>
    <t>Mischa Teep was supposed to return for Dillow.  She never showed.</t>
  </si>
  <si>
    <t>Party splits.</t>
  </si>
  <si>
    <t>Thaylen and Makhlas meet "Buck" the Enforcer.</t>
  </si>
  <si>
    <t>Mortimer &amp; Centien snowed in with Esther in the foothills</t>
  </si>
  <si>
    <t>Dillow leaves for Geoul.</t>
  </si>
  <si>
    <t>Thaylen &amp; Makhlas reach ruined tower at Sanctuary &amp; the Combination is alerted to their arrival by the monk's robe.</t>
  </si>
  <si>
    <t>Pary A Kills hill giant. Finish smoking bear.</t>
  </si>
  <si>
    <t>Cold snap + Leucrotta</t>
  </si>
  <si>
    <t>White Dragon</t>
  </si>
  <si>
    <t>Mortimer &amp; Centien go North; Thaylen &amp; Makhlas go east for Sanctuary.</t>
  </si>
  <si>
    <t>Mortimer and Centien defeat the ogre's at Esther's cottage.</t>
  </si>
  <si>
    <t>Dillow makes it to the Great House.</t>
  </si>
  <si>
    <t>1: ZANITH</t>
  </si>
  <si>
    <t>Dillow and Fetch reach Geoul.</t>
  </si>
  <si>
    <t xml:space="preserve">Centien wakes up in cabin. </t>
  </si>
  <si>
    <t>Dillow and Fetch arrive in Sanctuary via zeppelin.</t>
  </si>
  <si>
    <t>Mortimer, Colburn, Stanberry leave Devon's Cabin.  Stanberry &amp; Mortimer steals Devon's warm coats from the cabin.</t>
  </si>
  <si>
    <t>Birthdays:</t>
  </si>
  <si>
    <t>Day</t>
  </si>
  <si>
    <t>Year</t>
  </si>
  <si>
    <t>Age*</t>
  </si>
  <si>
    <t>Notes:</t>
  </si>
  <si>
    <t xml:space="preserve">YEAR: </t>
  </si>
  <si>
    <t>W.C.</t>
  </si>
  <si>
    <t xml:space="preserve">
Human Ages:
14 - 20 = WIS -1; CON +1
21 - 40 = WIS +1; CON +1
41 - 60 = STR -1; CON -1; INT +1; WIS +1
61 - 90 = STR -2; DEX -2; CON -1; WIS +1
91+ = STR -1; DEX -1; CON -1; INT +1; WIS +1</t>
  </si>
  <si>
    <t>The party, warned by the zero-level puds escaped from Wicked Haunt, leaves Sanctuary in haste.</t>
  </si>
  <si>
    <t>Thaylen, Centien + Sped die to groaning spirit. Party then escapes and meets Devon the woodsman</t>
  </si>
  <si>
    <t>Stanberry identifies staff of fire for Mortimer.</t>
  </si>
  <si>
    <t>Falls into Palace Vale</t>
  </si>
  <si>
    <t>* Age = the actual age the character will be on this birthday not including any magical/unnatural aging.</t>
  </si>
  <si>
    <t>2: MURM</t>
  </si>
  <si>
    <t>Dillow meets Maklhas &amp; Centien</t>
  </si>
  <si>
    <t>Mortimer &amp; Stanberry arrive in South Hollow: stay at Bee's Knees bed and breakfast run by Bonnie Bee.</t>
  </si>
  <si>
    <t>Mortimer &amp; Stanberry head north from South Hollow.</t>
  </si>
  <si>
    <t>M&amp; S Spend night at Greveal Tower.</t>
  </si>
  <si>
    <t>M &amp; S Spend night on lake road</t>
  </si>
  <si>
    <t>M&amp; S start Training</t>
  </si>
  <si>
    <t>M&amp;S arrive in Winter Hollow &amp; stay at Constantine &amp; Jules' house.</t>
  </si>
  <si>
    <t>Dillow finishes training.</t>
  </si>
  <si>
    <t>3: CLAX</t>
  </si>
  <si>
    <t>M&amp;S finish training</t>
  </si>
  <si>
    <t>Albin</t>
  </si>
  <si>
    <t>4: MRESH</t>
  </si>
  <si>
    <t>Veld</t>
  </si>
  <si>
    <t>First of Spring</t>
  </si>
  <si>
    <t>Dillow and Maklhas finish Training Again.</t>
  </si>
  <si>
    <t>Full party is reunited.</t>
  </si>
  <si>
    <t>Week    of    the    Caravans</t>
  </si>
  <si>
    <t>Party Kills Sable Croft in the Wiciked Haunt.</t>
  </si>
  <si>
    <t>Greavel Tower Party Stays</t>
  </si>
  <si>
    <t>Arrive in Nearlake</t>
  </si>
  <si>
    <t>Mortimer was arrested in South Hollow, spell book was burned, fine was paid.</t>
  </si>
  <si>
    <t>Mortimer is released from jail.</t>
  </si>
  <si>
    <t>Arrive in Winter Hollow</t>
  </si>
  <si>
    <t>Nuva: Equinox</t>
  </si>
  <si>
    <t>Day of Swords</t>
  </si>
  <si>
    <t>5: TARSH</t>
  </si>
  <si>
    <t>Party Arrives in South Hollow</t>
  </si>
  <si>
    <t>Party Reaches Sanctuary.</t>
  </si>
  <si>
    <t>6: MAOM</t>
  </si>
  <si>
    <t>Party Reaches Cabin.</t>
  </si>
  <si>
    <t>Party Reaches Sanctuary</t>
  </si>
  <si>
    <t>Research</t>
  </si>
  <si>
    <t>Colborn</t>
  </si>
  <si>
    <t>Mortimer uses quasit commune.</t>
  </si>
  <si>
    <t>Party is in the Dreaming Tower Dungeon, having killed a bunch of Trogs.</t>
  </si>
  <si>
    <t>Party meets with the EOTP in Sanctuary</t>
  </si>
  <si>
    <t>evanore wakes up</t>
  </si>
  <si>
    <t>Party waits in Sanctuary until 13th.</t>
  </si>
  <si>
    <t>Dillow gets next save vs Charm from Mortimer.</t>
  </si>
  <si>
    <t>Party Finishes Spell Research and training.</t>
  </si>
  <si>
    <t>First of Summer</t>
  </si>
  <si>
    <t>Colborn has lover w/ jealous lover; stanberry crush on constantine; dillow daredevil; machlas fireworks; mortimer bad trip</t>
  </si>
  <si>
    <t>Stanberry dies to chasme demon</t>
  </si>
  <si>
    <t>party meets with eotp</t>
  </si>
  <si>
    <t>Mortimer can commune again.</t>
  </si>
  <si>
    <t>demon is killed</t>
  </si>
  <si>
    <t>7: MYHR</t>
  </si>
  <si>
    <t>Colborn Levels up.</t>
  </si>
  <si>
    <t>Enter Palace Vulre</t>
  </si>
  <si>
    <t>Dawn</t>
  </si>
  <si>
    <t>Makhlas has 25 days from here to deliver 1m silver.</t>
  </si>
  <si>
    <t>Dillow dies to bulette</t>
  </si>
  <si>
    <t>stanberry ressurected but ETOP high priest dies.</t>
  </si>
  <si>
    <t>Arrive at palace vulre</t>
  </si>
  <si>
    <t>8: PASH</t>
  </si>
  <si>
    <t>Party returns to Sanctuary with the treasure.</t>
  </si>
  <si>
    <t>Centien</t>
  </si>
  <si>
    <t>Party done training.</t>
  </si>
  <si>
    <t>Makhlas gets hurt and spends a week recovering.</t>
  </si>
  <si>
    <t>Party is ready to go.</t>
  </si>
  <si>
    <t>9: HLEIM</t>
  </si>
  <si>
    <t>Colborn loses his INT bonus.</t>
  </si>
  <si>
    <t>Solstice</t>
  </si>
  <si>
    <t>Days    of    ADUMMIM</t>
  </si>
  <si>
    <t>10: LUME</t>
  </si>
  <si>
    <t>Ibram</t>
  </si>
  <si>
    <t>Rune Star Day</t>
  </si>
  <si>
    <t xml:space="preserve">Spell research </t>
  </si>
  <si>
    <t>Party sets out for Floshin Manor</t>
  </si>
  <si>
    <t>Airship leaves for Floshin Manor</t>
  </si>
  <si>
    <t>Party kills raiding party of 9 ogres</t>
  </si>
  <si>
    <t>Thunderstorm</t>
  </si>
  <si>
    <t>Party does for the undead servants of Vladimir Sush...at great cost.</t>
  </si>
  <si>
    <t>Search the Dungeons.</t>
  </si>
  <si>
    <t>Party kills Caul at Floshin Manor.  Stanberry Dimension Walks to Sanctuary.</t>
  </si>
  <si>
    <t>Leave for Sandren via airship</t>
  </si>
  <si>
    <t>Arrive in Sandren</t>
  </si>
  <si>
    <t>Party B leaves for OBSIDIAN</t>
  </si>
  <si>
    <t>Arrive in Iternum</t>
  </si>
  <si>
    <t>Party B reaches Lhis Mac</t>
  </si>
  <si>
    <t>On the Jaw Sea</t>
  </si>
  <si>
    <t>Arrive in Nas'Up</t>
  </si>
  <si>
    <t>party B leaves Nas'Up</t>
  </si>
  <si>
    <t>Party B visited by phlebotomists</t>
  </si>
  <si>
    <t>Party B begins study again.</t>
  </si>
  <si>
    <t>Party B begins again.</t>
  </si>
  <si>
    <t>Party B teleports to Sanctuary</t>
  </si>
  <si>
    <t>Party B finds the book of hidden treasures.</t>
  </si>
  <si>
    <t>Party B arrives at OBSIDIAN</t>
  </si>
  <si>
    <t>Party B ends day in study.</t>
  </si>
  <si>
    <t>Finish exploring second floor</t>
  </si>
  <si>
    <t>Re explore second floor</t>
  </si>
  <si>
    <t>Re explore the second floor.</t>
  </si>
  <si>
    <t>A Star Falls.</t>
  </si>
  <si>
    <t>11: STREALE</t>
  </si>
  <si>
    <t>Caul expected in OBSIDIAN</t>
  </si>
  <si>
    <t>Party B's papers expire.</t>
  </si>
  <si>
    <t>12: KAM</t>
  </si>
  <si>
    <t>Stephanie, Lohc, etc. leave for the City of Brass</t>
  </si>
  <si>
    <t>Combination Arrives at Floshin Manor.</t>
  </si>
  <si>
    <t>Arrive at City of Brass</t>
  </si>
  <si>
    <t>Apple Arrives in box</t>
  </si>
  <si>
    <t>Party A Finishes Training.</t>
  </si>
  <si>
    <t>Party A faces legal problems</t>
  </si>
  <si>
    <t>Centien kills the hog</t>
  </si>
  <si>
    <t>Travels w/ boots to Dreaming Tower and kills light pillar</t>
  </si>
  <si>
    <t>Party A hires Saul Thatcher</t>
  </si>
  <si>
    <t>Party A buys Dreaming Tower from Brett Dittlestrom.</t>
  </si>
  <si>
    <t>Party A arrives in South Hollow</t>
  </si>
  <si>
    <t>Party camps</t>
  </si>
  <si>
    <t>Party witnesses dragon attack</t>
  </si>
  <si>
    <t>Party arrives in Winter Hollow</t>
  </si>
  <si>
    <t>Party A sets out into the Amharcs</t>
  </si>
  <si>
    <t>Pary B Heads for Sanctuary</t>
  </si>
  <si>
    <t>Colborn slain by Stone Giant. The giant and cave bear are killed.</t>
  </si>
  <si>
    <t>Party A slays an Old White Dragon.</t>
  </si>
  <si>
    <t>Pirigrine Malk &amp; Co. drop Apocynthion Mechanism off with Party B in Sanctuary and then depart south.</t>
  </si>
  <si>
    <t>Party B leaves for Southern Watch Tower.</t>
  </si>
  <si>
    <t>Makhlas frees hoar fox from trap.</t>
  </si>
  <si>
    <t>Party B camps in Southern Watchtower</t>
  </si>
  <si>
    <t>Party A kills ettin at tower and finds map</t>
  </si>
  <si>
    <t>Party B is healing and training.</t>
  </si>
  <si>
    <t>Blue    Days</t>
  </si>
  <si>
    <t xml:space="preserve">Party A beset by orcs. </t>
  </si>
  <si>
    <t>Peryton attacks Centien</t>
  </si>
  <si>
    <t>Party slays frost giant.</t>
  </si>
  <si>
    <t>Dragon drops Party A off near the frogotten temple of tharizdun.</t>
  </si>
  <si>
    <t>First of Autumn</t>
  </si>
  <si>
    <t>13: THAY</t>
  </si>
  <si>
    <t>Bijan</t>
  </si>
  <si>
    <t>14: SHEM</t>
  </si>
  <si>
    <t>Party B finishes Training.</t>
  </si>
  <si>
    <t>Evanore</t>
  </si>
  <si>
    <t>Makhlas</t>
  </si>
  <si>
    <t>Party B leaves for Gask Cliff Castle</t>
  </si>
  <si>
    <t>George Rider</t>
  </si>
  <si>
    <t>Party B encounters luck eater</t>
  </si>
  <si>
    <t>Assault on Gask Cliff Castle is a success.</t>
  </si>
  <si>
    <t>Party B wakes in Gask Cliff, investigates cellar</t>
  </si>
  <si>
    <t>Party B arrives in Sandren</t>
  </si>
  <si>
    <t>Party B Encounters Thool, gets boon, and assaults Gask Cliff Castle</t>
  </si>
  <si>
    <t>Albin begins meditation</t>
  </si>
  <si>
    <t>Party B wakes up.</t>
  </si>
  <si>
    <t>Hylloch: Equinox</t>
  </si>
  <si>
    <t>Party B returns to Sanctuary via airship</t>
  </si>
  <si>
    <t>Garrison at Dreaming Tower out of money.</t>
  </si>
  <si>
    <t>Mask Day</t>
  </si>
  <si>
    <t>Day of Smoke</t>
  </si>
  <si>
    <t>Funeral of Leaves</t>
  </si>
  <si>
    <t>15: OAK</t>
  </si>
  <si>
    <t>16: TES</t>
  </si>
  <si>
    <t>Age</t>
  </si>
  <si>
    <t>First of Winter</t>
  </si>
  <si>
    <t>Crystals &amp; Mirrors</t>
  </si>
  <si>
    <t>17: DROWNTH</t>
  </si>
  <si>
    <t>Stanberry</t>
  </si>
  <si>
    <t>Mortimer</t>
  </si>
  <si>
    <t>18: KAOUL</t>
  </si>
  <si>
    <t>Albin finishes his meditation and is sane again.</t>
  </si>
  <si>
    <t>Dwynlum: Solstice</t>
  </si>
  <si>
    <t>Deduct   Expenses</t>
  </si>
  <si>
    <t>1) Determine how the character lives (see notes):</t>
  </si>
  <si>
    <t>2) Pay Upkeep for Owned Real Estate</t>
  </si>
  <si>
    <t>3) Pay Hirelings &amp; Project Costs</t>
  </si>
  <si>
    <t>Ascetic:</t>
  </si>
  <si>
    <t>500 SP / month</t>
  </si>
  <si>
    <t>(or)</t>
  </si>
  <si>
    <t>20sp</t>
  </si>
  <si>
    <t>per day spent in civilization</t>
  </si>
  <si>
    <t>Opulent Townhouse or Tower:</t>
  </si>
  <si>
    <t>8,000 SP per month</t>
  </si>
  <si>
    <t>This includes expenditures for sages, spies and other special employees.</t>
  </si>
  <si>
    <t>Humble:</t>
  </si>
  <si>
    <t>1500 SP / month</t>
  </si>
  <si>
    <t>60sp</t>
  </si>
  <si>
    <t>Manse, Monestary, Guild Lair etc.:</t>
  </si>
  <si>
    <t>20,000 SP per month</t>
  </si>
  <si>
    <t>This also includes material costs for magic item manufacture and other endeavors.</t>
  </si>
  <si>
    <t>Pleasant:</t>
  </si>
  <si>
    <t>3,750 SP / month</t>
  </si>
  <si>
    <t>150sp</t>
  </si>
  <si>
    <t>Keep or Major Lair:</t>
  </si>
  <si>
    <t>70,000 SP per month</t>
  </si>
  <si>
    <t>Pampered:</t>
  </si>
  <si>
    <t>10,000 SP / month</t>
  </si>
  <si>
    <t>400sp</t>
  </si>
  <si>
    <t>Castle or Palace:</t>
  </si>
  <si>
    <t>300,000 SP per month</t>
  </si>
  <si>
    <t xml:space="preserve">Extravagant: </t>
  </si>
  <si>
    <t>20,000 SP / month</t>
  </si>
  <si>
    <t>800sp</t>
  </si>
  <si>
    <t>Check   for   Income</t>
  </si>
  <si>
    <t>Small Business with 2 or 3 employees</t>
  </si>
  <si>
    <t>Roll d% and add the character's loyalty adj. to the roll.</t>
  </si>
  <si>
    <t>Expanding a business from Small to Large requires an outlay of 480,000 SP &amp; three months time during which the character can do nothing else. Commence rolling on this table immediately, even before expansion is complete.</t>
  </si>
  <si>
    <t>Expanding a business from Large to Regional requires an outlay of 4,500,000 SP &amp; six months time during which the character can do nothing else. Commence rolling on this table immediately, even before expansion is complete.</t>
  </si>
  <si>
    <t>&lt;0</t>
  </si>
  <si>
    <t>Roll 1d10 x10,000 sp lost</t>
  </si>
  <si>
    <t>0-19</t>
  </si>
  <si>
    <t>Roll 1d10 x 8,000 sp lost</t>
  </si>
  <si>
    <t>20-34</t>
  </si>
  <si>
    <t>Roll 1d10 x 5,000 sp lost</t>
  </si>
  <si>
    <t>35-49</t>
  </si>
  <si>
    <t>Roll 1d6 x 5,000 sp lost</t>
  </si>
  <si>
    <t>50-65</t>
  </si>
  <si>
    <t>Roll 1d4 x 1,000 sp lost</t>
  </si>
  <si>
    <t>Large Business with 20 - 100 employees</t>
  </si>
  <si>
    <t>Regional Enterprise with 100's of employees</t>
  </si>
  <si>
    <t>66-79</t>
  </si>
  <si>
    <t>Roll 1d4 x 1,000 sp gained</t>
  </si>
  <si>
    <t>Roll d% and add the character's INT + WIS + CHR to the roll.</t>
  </si>
  <si>
    <t>80-100</t>
  </si>
  <si>
    <t>Roll 1d10 x 1,000 sp gained</t>
  </si>
  <si>
    <t>&lt;50</t>
  </si>
  <si>
    <t>Roll 1d8 x300,000 sp lost</t>
  </si>
  <si>
    <t>Roll 3d12 x300,000 sp lost</t>
  </si>
  <si>
    <t>101-120</t>
  </si>
  <si>
    <t>Roll 1d10 x 3,000 sp gained</t>
  </si>
  <si>
    <t>50+</t>
  </si>
  <si>
    <t>Roll 1d10 x 8,000 sp gained</t>
  </si>
  <si>
    <t>Roll 3d10 x 50,000 sp gained</t>
  </si>
  <si>
    <t>121-139</t>
  </si>
  <si>
    <t>Roll 1d10 x 5,000 sp gained</t>
  </si>
  <si>
    <t>&gt;130</t>
  </si>
  <si>
    <t>Roll 4d12 x 50,000 sp gained</t>
  </si>
  <si>
    <t>140+</t>
  </si>
  <si>
    <t>&gt;150</t>
  </si>
  <si>
    <t>Roll d% x 100,000 sp gained</t>
  </si>
  <si>
    <t>After 1 year: Sell a small business for 1d8 x 12,500 SP</t>
  </si>
  <si>
    <t>After 1 year: Sell a large business for 1d20 x 50,000 SP</t>
  </si>
  <si>
    <t>After 1 year: Sell a large business for 3d10 x 250,000 SP</t>
  </si>
  <si>
    <t>Attrition</t>
  </si>
  <si>
    <t>Check for Birthday:</t>
  </si>
  <si>
    <t>See if the character ages.</t>
  </si>
  <si>
    <t>Check for Disease:</t>
  </si>
  <si>
    <t>Base 2% + modifiers DMG p. 13</t>
  </si>
  <si>
    <t>Check for Parasites:</t>
  </si>
  <si>
    <t>Base 3% + modifiers DMG p. 13</t>
  </si>
  <si>
    <t>Check Sanity:</t>
  </si>
  <si>
    <t>See if Undead Fear Counter decreases.</t>
  </si>
  <si>
    <t>Check Urban Hazards:</t>
  </si>
  <si>
    <t>Roll once on the Urban Hazards sheet.</t>
  </si>
  <si>
    <t>Anyone taken to &lt;1 hp: 1 week's bed rest.</t>
  </si>
  <si>
    <t xml:space="preserve">       Anyone wanting to heal up: variable up to a month.</t>
  </si>
  <si>
    <t xml:space="preserve">       Training: variable: up to a month/4 weeks. Pay for training.</t>
  </si>
  <si>
    <t xml:space="preserve">       Scroll preparation: 1 day per level of spell. (This may also cover the time taken to put spells into spell books).</t>
  </si>
  <si>
    <t xml:space="preserve">       Potion preparation: 1-10 days</t>
  </si>
  <si>
    <t xml:space="preserve">       Research poison manufacture: 20-32 weeks</t>
  </si>
  <si>
    <t xml:space="preserve">       Poison preparation by assassin: 1 week</t>
  </si>
  <si>
    <t xml:space="preserve">       Sage consultation: 0-40 days</t>
  </si>
  <si>
    <t xml:space="preserve">       Spell research: 1 week per spell level or more</t>
  </si>
  <si>
    <t xml:space="preserve">       Enchant an item: 3-10 days</t>
  </si>
  <si>
    <t xml:space="preserve">       Recovery from making a +3 sword: 2 weeks (plus actual making time)</t>
  </si>
  <si>
    <t xml:space="preserve">       Casting Legend Lore: up to 12 weeks</t>
  </si>
  <si>
    <t xml:space="preserve">       Holy water fount construction: 4-10 weeks</t>
  </si>
  <si>
    <t xml:space="preserve">       Henchman recruitment: 2-8 days</t>
  </si>
  <si>
    <t xml:space="preserve">       Simple spy mission: 1-8 days</t>
  </si>
  <si>
    <t xml:space="preserve">       Recovery from severe infection: 3-7 weeks</t>
  </si>
  <si>
    <t xml:space="preserve">       Buy spell components - DM's discretion depending on component.</t>
  </si>
  <si>
    <t xml:space="preserve">       etc.</t>
  </si>
  <si>
    <t>Hallot</t>
  </si>
  <si>
    <t>Azurn</t>
  </si>
  <si>
    <t>Xarik</t>
  </si>
  <si>
    <t>Thaylen</t>
  </si>
  <si>
    <t>Marek</t>
  </si>
  <si>
    <t>Dillow</t>
  </si>
  <si>
    <t>Vorynth</t>
  </si>
  <si>
    <t>Cele</t>
  </si>
  <si>
    <t>Xarik enters the asylum.</t>
  </si>
  <si>
    <t>Lohc Pathak-Beil Leaves the House, never to return.</t>
  </si>
  <si>
    <t>Party B slays the wizard in the desert.</t>
  </si>
  <si>
    <t>Party B is in the World of Greyhawk.  They are in the Moathouse outside the Village of Homlet.</t>
  </si>
  <si>
    <t>PARTY B IS AT THE MOATHOUSE IN THE NIGHT WOLF INN.</t>
  </si>
  <si>
    <t>Gabriel incapacitated.  Party Returns to town.</t>
  </si>
  <si>
    <t>Coswell, Yazan, James 1 Eye, Mortimer, Boron all die in Burash-Ket</t>
  </si>
  <si>
    <t>Gabriel's party escorts merchants to town and is paid for bounty.</t>
  </si>
  <si>
    <t>Dillow and Thaylen return to the Great House.  Makhlas &amp; Azurn join the Party.</t>
  </si>
  <si>
    <t>Gabriel's party is ambushed at the moathouse. They flee to town after losing their packs.</t>
  </si>
  <si>
    <t>Gabriel's party returns to the Moathouse.</t>
  </si>
  <si>
    <t>An incredible storm hits Bablemum.</t>
  </si>
  <si>
    <t>Thaylen and Azurn flounder in the Lake of the Sky.</t>
  </si>
  <si>
    <t>Makhlas and Dillow arrive at the Great House.</t>
  </si>
  <si>
    <t>Dillow begins training for level 5.  (4 weeks @ 9,000gp)</t>
  </si>
  <si>
    <t xml:space="preserve">Stanberry &amp; Cele join Party A.  </t>
  </si>
  <si>
    <t>Gabriel's party falls to the succubus.</t>
  </si>
  <si>
    <t>Azurn finishes identifying treasures from Burash-Ket</t>
  </si>
  <si>
    <t>Cele finds medicinal spider webs (shelf life 1 week)</t>
  </si>
  <si>
    <t>Party Arrives at Burash-Ket</t>
  </si>
  <si>
    <t>Party A returns to Great House</t>
  </si>
  <si>
    <t>Thaylen summoned before inquisitor Ismi Dagon</t>
  </si>
  <si>
    <t>Sultan Shimmokeen III brought before Grand Inquisitor.</t>
  </si>
  <si>
    <t>Gabriel</t>
  </si>
  <si>
    <t>Sultanic Cabal Convenes</t>
  </si>
  <si>
    <t>Dillow finishes Training for level 5.</t>
  </si>
  <si>
    <t>Sultanic Cabal emerges with vote of no confidence against Shimmokeen III.  Shah Bareil nominates Sabola Vartoogian.</t>
  </si>
  <si>
    <t>Sabola Vartoogian declared the new Sultan of Bablemum.  Shimmokeen III granted 6 days to leave the palace.</t>
  </si>
  <si>
    <t>Party A finishes Training.</t>
  </si>
  <si>
    <t>Xarik Leaves asylum.</t>
  </si>
  <si>
    <t>Interrogation of the captured Night Stars. Followed by departure for Marmoreal Tombs</t>
  </si>
  <si>
    <t>Group A enters the Marmoreal Tombs and kills the ogre. Stanberry &amp; Makhlas are reduced to 0 hp.</t>
  </si>
  <si>
    <t>Dillow breaks ground on his lair.</t>
  </si>
  <si>
    <t>Party A Regroups.</t>
  </si>
  <si>
    <t>Rest the afternoon.</t>
  </si>
  <si>
    <t>Ambush at Great House</t>
  </si>
  <si>
    <t>Party Reaches Geoul</t>
  </si>
  <si>
    <t>Agaivo</t>
  </si>
  <si>
    <t>Dillow's Lair is completed.</t>
  </si>
  <si>
    <t>Stanberry &amp; Azurn finish training</t>
  </si>
  <si>
    <t>Magic Users Finish copying their spell books.</t>
  </si>
  <si>
    <t>Party Arrives back at the Great House.</t>
  </si>
  <si>
    <t>1 month from now Stanberry hopes to meet the party.</t>
  </si>
  <si>
    <t>Sage finishes research.</t>
  </si>
  <si>
    <t>Mischa Teep returns from flight.</t>
  </si>
  <si>
    <t>Stanberry arrives in Ormlu</t>
  </si>
  <si>
    <t>wake up in mound 25 and begin</t>
  </si>
  <si>
    <t>Mischa Teep returns to pick up the party from the jungle.</t>
  </si>
  <si>
    <t>Dillow is better.</t>
  </si>
  <si>
    <t xml:space="preserve">Dillow gets poison gassed </t>
  </si>
  <si>
    <t>Party digs up mound 36. monk gets leprosy</t>
  </si>
  <si>
    <t>Current Year</t>
  </si>
  <si>
    <t>WC</t>
  </si>
  <si>
    <t>Company Name</t>
  </si>
  <si>
    <t>Commander</t>
  </si>
  <si>
    <t>Varuuk</t>
  </si>
  <si>
    <t>Teira</t>
  </si>
  <si>
    <t>Bashir</t>
  </si>
  <si>
    <t>Treyton</t>
  </si>
  <si>
    <t>Olgin</t>
  </si>
  <si>
    <t>30'</t>
  </si>
  <si>
    <t>AC</t>
  </si>
  <si>
    <r>
      <rPr>
        <b/>
        <sz val="8"/>
        <color theme="1"/>
        <rFont val="Calibri Light"/>
        <family val="2"/>
        <scheme val="major"/>
      </rPr>
      <t xml:space="preserve">Current Conditions:
</t>
    </r>
    <r>
      <rPr>
        <sz val="8"/>
        <color theme="1"/>
        <rFont val="Calibri Light"/>
        <family val="2"/>
        <scheme val="major"/>
      </rPr>
      <t>curses, blessings, disease, etc.</t>
    </r>
  </si>
  <si>
    <t>Mind Blast</t>
  </si>
  <si>
    <t>Para/Pois/Death</t>
  </si>
  <si>
    <t>Pet/Polymorph</t>
  </si>
  <si>
    <t>Rod/Staff/Wand</t>
  </si>
  <si>
    <t>Breath Weapon</t>
  </si>
  <si>
    <t>Spells</t>
  </si>
  <si>
    <t>Movement</t>
  </si>
  <si>
    <t>Track</t>
  </si>
  <si>
    <t>Pick Pocket</t>
  </si>
  <si>
    <t>Open Lock</t>
  </si>
  <si>
    <t>Find Trap</t>
  </si>
  <si>
    <t>Move Silent</t>
  </si>
  <si>
    <t>Hide Shadow</t>
  </si>
  <si>
    <t>Hear Noise</t>
  </si>
  <si>
    <t>Climb Wall</t>
  </si>
  <si>
    <t>Read Language</t>
  </si>
  <si>
    <t>Charm</t>
  </si>
  <si>
    <t>Legend Lore</t>
  </si>
  <si>
    <t>Watch Shift</t>
  </si>
  <si>
    <t>none</t>
  </si>
  <si>
    <t>3rd</t>
  </si>
  <si>
    <t>2nd</t>
  </si>
  <si>
    <t>1st</t>
  </si>
  <si>
    <t>4th</t>
  </si>
  <si>
    <t>Strength</t>
  </si>
  <si>
    <t>Intelligence</t>
  </si>
  <si>
    <t>Wisdom</t>
  </si>
  <si>
    <t>Dexterity</t>
  </si>
  <si>
    <t>Constitution</t>
  </si>
  <si>
    <t>Charisma</t>
  </si>
  <si>
    <t>Detect Invisible</t>
  </si>
  <si>
    <t>Class 1 Level</t>
  </si>
  <si>
    <t>Class 2 Level</t>
  </si>
  <si>
    <t>Class 3 Level</t>
  </si>
  <si>
    <t>Race</t>
  </si>
  <si>
    <t>Alignment</t>
  </si>
  <si>
    <t>Comeliness</t>
  </si>
  <si>
    <t>Age this Year</t>
  </si>
  <si>
    <t>Deity</t>
  </si>
  <si>
    <t>Player Name</t>
  </si>
  <si>
    <t>10% bonus?</t>
  </si>
  <si>
    <t>CLASS 1 XP</t>
  </si>
  <si>
    <t>CLASS 2 XP</t>
  </si>
  <si>
    <t>CLASS 3 XP</t>
  </si>
  <si>
    <t>MONSTER or TREASURE</t>
  </si>
  <si>
    <t>VALUE</t>
  </si>
  <si>
    <t>No. of Characters</t>
  </si>
  <si>
    <t>XP / Character</t>
  </si>
  <si>
    <t>XP / Char +10%</t>
  </si>
  <si>
    <t>Total XP for Group</t>
  </si>
  <si>
    <t>Additions</t>
  </si>
  <si>
    <t>Subtractions</t>
  </si>
  <si>
    <t>NAME</t>
  </si>
  <si>
    <t>CLASS</t>
  </si>
  <si>
    <t>STR</t>
  </si>
  <si>
    <t>INT</t>
  </si>
  <si>
    <t>WIS</t>
  </si>
  <si>
    <t>DEX</t>
  </si>
  <si>
    <t>CON</t>
  </si>
  <si>
    <t>CHR</t>
  </si>
  <si>
    <t>Conditions: curses, blessings, disease, etc.</t>
  </si>
  <si>
    <t>Max HP</t>
  </si>
  <si>
    <t>MIND</t>
  </si>
  <si>
    <t>PAR</t>
  </si>
  <si>
    <t>PET</t>
  </si>
  <si>
    <t>ROD</t>
  </si>
  <si>
    <t>BRE</t>
  </si>
  <si>
    <t>SPE</t>
  </si>
  <si>
    <t>MV</t>
  </si>
  <si>
    <t>TRACK</t>
  </si>
  <si>
    <t>PICK</t>
  </si>
  <si>
    <t>LOCK</t>
  </si>
  <si>
    <t>TRAP</t>
  </si>
  <si>
    <t>MOVE</t>
  </si>
  <si>
    <t>HIDE</t>
  </si>
  <si>
    <t>HEAR</t>
  </si>
  <si>
    <t>WALL</t>
  </si>
  <si>
    <t>READ</t>
  </si>
  <si>
    <t>CHARM</t>
  </si>
  <si>
    <t>LORE</t>
  </si>
  <si>
    <t>DETINV</t>
  </si>
  <si>
    <t>CLASS 1 LVL</t>
  </si>
  <si>
    <t>CLASS 2 LVL</t>
  </si>
  <si>
    <t>CLASS 3 LVL</t>
  </si>
  <si>
    <t>RACE</t>
  </si>
  <si>
    <t>ALIGN</t>
  </si>
  <si>
    <t>CMS</t>
  </si>
  <si>
    <t>UNNAT AGING</t>
  </si>
  <si>
    <t>P NAME</t>
  </si>
  <si>
    <t>To Next Level</t>
  </si>
  <si>
    <t>CLASS 1 GOAL</t>
  </si>
  <si>
    <t>CLASS 2 GOAL</t>
  </si>
  <si>
    <t>CLASS 3 GOAL</t>
  </si>
  <si>
    <t>UNDEAD FC</t>
  </si>
  <si>
    <t>PROFESSION</t>
  </si>
  <si>
    <t>MONTH</t>
  </si>
  <si>
    <t>DAY</t>
  </si>
  <si>
    <t>YEAR</t>
  </si>
  <si>
    <t>counter</t>
  </si>
  <si>
    <t>AGE</t>
  </si>
  <si>
    <t>Not</t>
  </si>
  <si>
    <t>None</t>
  </si>
  <si>
    <t>AVG Ability Score</t>
  </si>
  <si>
    <t>Ranger</t>
  </si>
  <si>
    <t>Ilek</t>
  </si>
  <si>
    <t>C G</t>
  </si>
  <si>
    <t>Jeremy</t>
  </si>
  <si>
    <t>No</t>
  </si>
  <si>
    <t>2</t>
  </si>
  <si>
    <t>of</t>
  </si>
  <si>
    <t>Hunter</t>
  </si>
  <si>
    <t>Pash</t>
  </si>
  <si>
    <t>Mizraim</t>
  </si>
  <si>
    <t>Anti-Paladin</t>
  </si>
  <si>
    <t>L G</t>
  </si>
  <si>
    <t>5'</t>
  </si>
  <si>
    <t>Dawn Calder</t>
  </si>
  <si>
    <t>Magic-User</t>
  </si>
  <si>
    <t>Veyden</t>
  </si>
  <si>
    <t>LN</t>
  </si>
  <si>
    <t>Steve</t>
  </si>
  <si>
    <t>Yes</t>
  </si>
  <si>
    <t>0</t>
  </si>
  <si>
    <t>Waitress</t>
  </si>
  <si>
    <t>Myhrr</t>
  </si>
  <si>
    <t>Assassin</t>
  </si>
  <si>
    <t>N G</t>
  </si>
  <si>
    <t>10'</t>
  </si>
  <si>
    <t>Cleric</t>
  </si>
  <si>
    <t>CG</t>
  </si>
  <si>
    <t>Herbalist</t>
  </si>
  <si>
    <t>Shem</t>
  </si>
  <si>
    <t>Hale</t>
  </si>
  <si>
    <t>Bandit</t>
  </si>
  <si>
    <t>10</t>
  </si>
  <si>
    <t>15'</t>
  </si>
  <si>
    <t>Monk</t>
  </si>
  <si>
    <t>LG</t>
  </si>
  <si>
    <t>-10</t>
  </si>
  <si>
    <t>Barge Pilot</t>
  </si>
  <si>
    <t>Bard</t>
  </si>
  <si>
    <t>9</t>
  </si>
  <si>
    <t>L N</t>
  </si>
  <si>
    <t>20'</t>
  </si>
  <si>
    <t>Pplarian</t>
  </si>
  <si>
    <t>C N</t>
  </si>
  <si>
    <t>Monte</t>
  </si>
  <si>
    <t>Rare Imports</t>
  </si>
  <si>
    <t>Drownth</t>
  </si>
  <si>
    <t>8</t>
  </si>
  <si>
    <t>N</t>
  </si>
  <si>
    <t>5th</t>
  </si>
  <si>
    <t>Paladin</t>
  </si>
  <si>
    <t>Despche</t>
  </si>
  <si>
    <t>Ricardo</t>
  </si>
  <si>
    <t>Mercenary</t>
  </si>
  <si>
    <t>Lume</t>
  </si>
  <si>
    <t>Tantrut</t>
  </si>
  <si>
    <t>Death Master</t>
  </si>
  <si>
    <t>7</t>
  </si>
  <si>
    <t>6th</t>
  </si>
  <si>
    <t>40'</t>
  </si>
  <si>
    <t>Professor</t>
  </si>
  <si>
    <t>Oak</t>
  </si>
  <si>
    <t>Druid</t>
  </si>
  <si>
    <t>6</t>
  </si>
  <si>
    <t>L E</t>
  </si>
  <si>
    <t>7th</t>
  </si>
  <si>
    <t>60'</t>
  </si>
  <si>
    <t>Fighter</t>
  </si>
  <si>
    <t>NG</t>
  </si>
  <si>
    <t>Carpenter</t>
  </si>
  <si>
    <t>Murm</t>
  </si>
  <si>
    <t>Duelist</t>
  </si>
  <si>
    <t>5</t>
  </si>
  <si>
    <t>N E</t>
  </si>
  <si>
    <t>8th</t>
  </si>
  <si>
    <t>80' ray</t>
  </si>
  <si>
    <t>Worian</t>
  </si>
  <si>
    <t>George</t>
  </si>
  <si>
    <t>Guard</t>
  </si>
  <si>
    <t>Clax</t>
  </si>
  <si>
    <t>4</t>
  </si>
  <si>
    <t>C E</t>
  </si>
  <si>
    <t>9th</t>
  </si>
  <si>
    <t>Thief</t>
  </si>
  <si>
    <t>Illusionist</t>
  </si>
  <si>
    <t>3</t>
  </si>
  <si>
    <t>10th</t>
  </si>
  <si>
    <t>Weapon Smith</t>
  </si>
  <si>
    <t>Tarsh</t>
  </si>
  <si>
    <t>Incantrix</t>
  </si>
  <si>
    <t>11th</t>
  </si>
  <si>
    <t>Pathfinder</t>
  </si>
  <si>
    <t>Grimshod</t>
  </si>
  <si>
    <t>Actor</t>
  </si>
  <si>
    <t>Thay</t>
  </si>
  <si>
    <t>Ai</t>
  </si>
  <si>
    <t>13th</t>
  </si>
  <si>
    <t>Moneylender</t>
  </si>
  <si>
    <t>Seth</t>
  </si>
  <si>
    <t>-1</t>
  </si>
  <si>
    <t>14th</t>
  </si>
  <si>
    <t>Scholar</t>
  </si>
  <si>
    <t>Mresh</t>
  </si>
  <si>
    <t>-2</t>
  </si>
  <si>
    <t>-3</t>
  </si>
  <si>
    <t>-4</t>
  </si>
  <si>
    <t>Witch</t>
  </si>
  <si>
    <t>-5</t>
  </si>
  <si>
    <t>M:Cl/Ftr</t>
  </si>
  <si>
    <t>-6</t>
  </si>
  <si>
    <t>M:Cl/Ftr/MU</t>
  </si>
  <si>
    <t>-7</t>
  </si>
  <si>
    <t>M:Cl/Rgr</t>
  </si>
  <si>
    <t>-8</t>
  </si>
  <si>
    <t>Watches</t>
  </si>
  <si>
    <t>M:Cl/MU</t>
  </si>
  <si>
    <t>-9</t>
  </si>
  <si>
    <t>M:Cl/Th</t>
  </si>
  <si>
    <t>M:Cl/As</t>
  </si>
  <si>
    <t>M:Ftr/MU</t>
  </si>
  <si>
    <t>M:Ftr/Ill</t>
  </si>
  <si>
    <t>M:Ftr/Th</t>
  </si>
  <si>
    <t>M:Ftr/As</t>
  </si>
  <si>
    <t>M:Ftr/MU/Th</t>
  </si>
  <si>
    <t>M:MU/Th</t>
  </si>
  <si>
    <t>Naneman</t>
  </si>
  <si>
    <t>M:Ill/Th</t>
  </si>
  <si>
    <t>Special*</t>
  </si>
  <si>
    <t>Ghnall</t>
  </si>
  <si>
    <t>Pandragon</t>
  </si>
  <si>
    <t>Note*</t>
  </si>
  <si>
    <t>NonHum</t>
  </si>
  <si>
    <t>Edgar</t>
  </si>
  <si>
    <t>Half Elf</t>
  </si>
  <si>
    <t>Rich</t>
  </si>
  <si>
    <t>Street Perf</t>
  </si>
  <si>
    <t>Lithlan</t>
  </si>
  <si>
    <t>Fangleaf</t>
  </si>
  <si>
    <t>Glassblower</t>
  </si>
  <si>
    <t>Thool</t>
  </si>
  <si>
    <t>Inne'themar</t>
  </si>
  <si>
    <t>1</t>
  </si>
  <si>
    <t>Matt</t>
  </si>
  <si>
    <t>Military Cpt</t>
  </si>
  <si>
    <t>Leprosy /Ioun Stone / Hawk</t>
  </si>
  <si>
    <t>Occultist</t>
  </si>
  <si>
    <t>Zhaa</t>
  </si>
  <si>
    <t>Trapped in the World of Greyhawk</t>
  </si>
  <si>
    <t>Bounty Hntr</t>
  </si>
  <si>
    <t>Zanith</t>
  </si>
  <si>
    <t>Will</t>
  </si>
  <si>
    <t>Jeweler</t>
  </si>
  <si>
    <t>Scribe</t>
  </si>
  <si>
    <t>Leather Wrk</t>
  </si>
  <si>
    <t>Demmindain</t>
  </si>
  <si>
    <t>-1 vs fire &amp; +2 per die of damage / bonus vs cold and lightning</t>
  </si>
  <si>
    <t xml:space="preserve">Smith </t>
  </si>
  <si>
    <t>Fear of rotting garbage</t>
  </si>
  <si>
    <t>Smith/Cook</t>
  </si>
  <si>
    <t>Palan</t>
  </si>
  <si>
    <t>Charmed by Mortimer.</t>
  </si>
  <si>
    <t>Botanist</t>
  </si>
  <si>
    <t>Poet</t>
  </si>
  <si>
    <t>Maom</t>
  </si>
  <si>
    <t>NPC Party Maker</t>
  </si>
  <si>
    <t>LEVEL</t>
  </si>
  <si>
    <t>HP</t>
  </si>
  <si>
    <t>#ATT</t>
  </si>
  <si>
    <t>Melee
THAC0</t>
  </si>
  <si>
    <t>Melee
DMG</t>
  </si>
  <si>
    <t>DMG
Adj</t>
  </si>
  <si>
    <t>Missile
THAC0</t>
  </si>
  <si>
    <t>Missile
DMG</t>
  </si>
  <si>
    <t>Armor</t>
  </si>
  <si>
    <t>Armor Magic Adj</t>
  </si>
  <si>
    <t>Melee Weapon</t>
  </si>
  <si>
    <t>Melee
Magic Adj</t>
  </si>
  <si>
    <t>Missile Weapon</t>
  </si>
  <si>
    <t>Missile
Magic Adj</t>
  </si>
  <si>
    <t>SPELLS</t>
  </si>
  <si>
    <t>Treasure / Loot</t>
  </si>
  <si>
    <t>BASE AC + DEX</t>
  </si>
  <si>
    <t>BASE THAC0 + DEX</t>
  </si>
  <si>
    <t>BASE THAC0 + STR</t>
  </si>
  <si>
    <t>MAGIC ARMOR ADJ</t>
  </si>
  <si>
    <t>BASE
MOVE</t>
  </si>
  <si>
    <t>BASE
AC</t>
  </si>
  <si>
    <t>BASE
THAC0</t>
  </si>
  <si>
    <t>ABILITIES</t>
  </si>
  <si>
    <t>STR HIT</t>
  </si>
  <si>
    <t>STR DMG</t>
  </si>
  <si>
    <t>DEX HIT</t>
  </si>
  <si>
    <t>DEX AC</t>
  </si>
  <si>
    <t>class</t>
  </si>
  <si>
    <t>level</t>
  </si>
  <si>
    <t>thaco</t>
  </si>
  <si>
    <t>#Att</t>
  </si>
  <si>
    <t>Monk Lvl</t>
  </si>
  <si>
    <t>Move</t>
  </si>
  <si>
    <t>Class</t>
  </si>
  <si>
    <t>Lvl</t>
  </si>
  <si>
    <t>Plate</t>
  </si>
  <si>
    <t>Flail, Footman's</t>
  </si>
  <si>
    <t>+1</t>
  </si>
  <si>
    <t>Crossbow, Heavy</t>
  </si>
  <si>
    <t>HIT ADJ</t>
  </si>
  <si>
    <t>DMG ADJ</t>
  </si>
  <si>
    <t>AC ADJ</t>
  </si>
  <si>
    <t>Armor Types</t>
  </si>
  <si>
    <t>Melee Weapons</t>
  </si>
  <si>
    <t>DMG</t>
  </si>
  <si>
    <t>SPEED</t>
  </si>
  <si>
    <t>Missile Weapons</t>
  </si>
  <si>
    <t>1-3</t>
  </si>
  <si>
    <t>open hand</t>
  </si>
  <si>
    <t>turn: undead/paladins/devils/demons</t>
  </si>
  <si>
    <t>+4</t>
  </si>
  <si>
    <t>Clothing</t>
  </si>
  <si>
    <t>Axe, Battle</t>
  </si>
  <si>
    <t>1-8</t>
  </si>
  <si>
    <t>Axe, Throwing</t>
  </si>
  <si>
    <t>1x(1d6)</t>
  </si>
  <si>
    <t>1-4</t>
  </si>
  <si>
    <t xml:space="preserve">3rd: identify plant/animal/pure water; pass through plants; 7th: immune woodland charm; change form 3x/day; Druidic </t>
  </si>
  <si>
    <t>Leather</t>
  </si>
  <si>
    <t>Sword, Short</t>
  </si>
  <si>
    <t>Bow, Short</t>
  </si>
  <si>
    <t>+3</t>
  </si>
  <si>
    <t>Axe, Hand/Throwing</t>
  </si>
  <si>
    <t>1-6</t>
  </si>
  <si>
    <t>Bow, Long</t>
  </si>
  <si>
    <t>2x(1d6)</t>
  </si>
  <si>
    <t>3rd: poison/narcotic; 4th: truth drug; 5th: love potion; 6th: potions/scrolls; 7th: candles; 9th: all scrolls; 10th: familiar</t>
  </si>
  <si>
    <t>+2</t>
  </si>
  <si>
    <t>Padded</t>
  </si>
  <si>
    <t>Bardiche</t>
  </si>
  <si>
    <t>2-8</t>
  </si>
  <si>
    <t>5/4</t>
  </si>
  <si>
    <t>7th: manufacture potions/scrolls; 12th: Enchant Items; 16th: Enchant Major Items</t>
  </si>
  <si>
    <t>Halberd</t>
  </si>
  <si>
    <t>Studded</t>
  </si>
  <si>
    <t>Bec de corbin</t>
  </si>
  <si>
    <t>.5x(1d4+1)</t>
  </si>
  <si>
    <t>2-7</t>
  </si>
  <si>
    <t>x2 effect potion undead control; must roll &lt;8 on d20 for undead to attack; speak undead; speak w/ dead; res sleep &amp; charm</t>
  </si>
  <si>
    <t>Ring</t>
  </si>
  <si>
    <t>Bill-Guisarme</t>
  </si>
  <si>
    <t>Crossbow, Light</t>
  </si>
  <si>
    <t>1x(1d4)</t>
  </si>
  <si>
    <t>3/2</t>
  </si>
  <si>
    <t>+4 to hit backstab 1st x2; 5th x3; 9th x4; 13th x5; Thieves' Cant; thief skills</t>
  </si>
  <si>
    <t>Scale</t>
  </si>
  <si>
    <t>Bo Stick</t>
  </si>
  <si>
    <t>Dart</t>
  </si>
  <si>
    <t>3x(1d3)</t>
  </si>
  <si>
    <t>3-9</t>
  </si>
  <si>
    <t>+4 to hit backstab 1st x2; 5th x3; 9th x4; 13th x5; poison; assassinate; alignment tongue; disguise; spy; thief skills</t>
  </si>
  <si>
    <t>Chain</t>
  </si>
  <si>
    <t>Club</t>
  </si>
  <si>
    <t>Javelin</t>
  </si>
  <si>
    <t xml:space="preserve"> 3/2</t>
  </si>
  <si>
    <t>2-12</t>
  </si>
  <si>
    <t>attack 1/round x (fighter level) vs 1HD creatures</t>
  </si>
  <si>
    <t>Splint</t>
  </si>
  <si>
    <t>Dagger</t>
  </si>
  <si>
    <t>Sling &amp; Bullet</t>
  </si>
  <si>
    <t>1x(1d4+1)</t>
  </si>
  <si>
    <t>3-12</t>
  </si>
  <si>
    <t xml:space="preserve">+1hp/level vs Humanoids; surprise others 50%; surprised 1 in 6; track base 10% per level + 10%; attack 1/round x (fighter level) vs 1HD creatures  </t>
  </si>
  <si>
    <t>Banded</t>
  </si>
  <si>
    <t>Fauchard</t>
  </si>
  <si>
    <t>Sling &amp; Stone</t>
  </si>
  <si>
    <t>3-13</t>
  </si>
  <si>
    <t>immune fear; detect evil; saves +2; immune disease; heal 2hp/level 1 per day; cure disease 1/week; prot evil 10' r.; turn undead; attack 1/round x (fighter level) vs 1HD creatures</t>
  </si>
  <si>
    <t>Monks</t>
  </si>
  <si>
    <t>Fauchard-Fork</t>
  </si>
  <si>
    <t>Spear</t>
  </si>
  <si>
    <t>5/2</t>
  </si>
  <si>
    <t>4-13</t>
  </si>
  <si>
    <t>charm or fear at will; Dex of 18 = 21; +2 saves; immune disease; inflict disease 1/week x (level); heal self or harm other 2hp/level 1 per day; +4 backstab; protection good 10'r.; poison; control undead/demons etc.</t>
  </si>
  <si>
    <t>Magic Clothing</t>
  </si>
  <si>
    <t>Fist/Open Hand</t>
  </si>
  <si>
    <t>(           )</t>
  </si>
  <si>
    <t>4-16</t>
  </si>
  <si>
    <t>Magic Leather</t>
  </si>
  <si>
    <t>5-17</t>
  </si>
  <si>
    <t>+.5hp/level dmg with weapons; hit roll exceeded by 5 stuns 1d6 rounds; (AC - 7) + Monk Level = % kill on a stun; save vs pet avoids non magic missiles; saves reduce dmg to zero; 5th: immune disease; 7th: heal self</t>
  </si>
  <si>
    <t>Magic Padded</t>
  </si>
  <si>
    <t>Flail, Horseman's</t>
  </si>
  <si>
    <t>2-5</t>
  </si>
  <si>
    <t>5-20</t>
  </si>
  <si>
    <t>Magic Studded</t>
  </si>
  <si>
    <t>Fork, Military</t>
  </si>
  <si>
    <t>6-24</t>
  </si>
  <si>
    <t>Magic Ring</t>
  </si>
  <si>
    <t>Glaive</t>
  </si>
  <si>
    <t>5-30</t>
  </si>
  <si>
    <t>Magic Scale</t>
  </si>
  <si>
    <t>Glaive - Guisarme</t>
  </si>
  <si>
    <t>8-32</t>
  </si>
  <si>
    <t>18(50)</t>
  </si>
  <si>
    <t>Magic Chain</t>
  </si>
  <si>
    <t>Guisarme</t>
  </si>
  <si>
    <t>18(75)</t>
  </si>
  <si>
    <t>Elfin Chain</t>
  </si>
  <si>
    <t>Guisarme - Voulge</t>
  </si>
  <si>
    <t>18(90)</t>
  </si>
  <si>
    <t>Magic Splint</t>
  </si>
  <si>
    <t>1-10</t>
  </si>
  <si>
    <t>18(99)</t>
  </si>
  <si>
    <t>+5</t>
  </si>
  <si>
    <t>Magic Banded</t>
  </si>
  <si>
    <t xml:space="preserve">Hammer </t>
  </si>
  <si>
    <t>Abrasive</t>
  </si>
  <si>
    <t>Foul</t>
  </si>
  <si>
    <t>Peaceful</t>
  </si>
  <si>
    <t>Followers are attracted at these levels:</t>
  </si>
  <si>
    <t>18(00)</t>
  </si>
  <si>
    <t>+6</t>
  </si>
  <si>
    <t>Magic Plate</t>
  </si>
  <si>
    <t>Hammer, Lucern</t>
  </si>
  <si>
    <t>Altruist</t>
  </si>
  <si>
    <t>Friendly</t>
  </si>
  <si>
    <t>Perceptive</t>
  </si>
  <si>
    <t>+7</t>
  </si>
  <si>
    <t>Bracers AC 8</t>
  </si>
  <si>
    <t>Jo Stick</t>
  </si>
  <si>
    <t>Apathetic</t>
  </si>
  <si>
    <t>Generous</t>
  </si>
  <si>
    <t>Perverted</t>
  </si>
  <si>
    <t>Level 8*</t>
  </si>
  <si>
    <t>+8</t>
  </si>
  <si>
    <t>Bracers AC 7</t>
  </si>
  <si>
    <t>Lance, Heavy</t>
  </si>
  <si>
    <t>Arrogant</t>
  </si>
  <si>
    <t>Gentle</t>
  </si>
  <si>
    <t>Pessimist</t>
  </si>
  <si>
    <t>Level 12</t>
  </si>
  <si>
    <t>+9</t>
  </si>
  <si>
    <t>Bracers AC 6</t>
  </si>
  <si>
    <t>Lance, Light</t>
  </si>
  <si>
    <t>Barbaric</t>
  </si>
  <si>
    <t>Greedy</t>
  </si>
  <si>
    <t>Pious</t>
  </si>
  <si>
    <t>Level 9*</t>
  </si>
  <si>
    <t>+10</t>
  </si>
  <si>
    <t>Bracers AC 5</t>
  </si>
  <si>
    <t>Lance, Medium</t>
  </si>
  <si>
    <t>Blustering</t>
  </si>
  <si>
    <t>Hard-hearted</t>
  </si>
  <si>
    <t>Prankster</t>
  </si>
  <si>
    <t>Level 10</t>
  </si>
  <si>
    <t>+11</t>
  </si>
  <si>
    <t>Bracers AC 4</t>
  </si>
  <si>
    <t>Mace, Footman's</t>
  </si>
  <si>
    <t>Bully</t>
  </si>
  <si>
    <t>Harsh</t>
  </si>
  <si>
    <t>Precice</t>
  </si>
  <si>
    <t>Level 10*</t>
  </si>
  <si>
    <t>+12</t>
  </si>
  <si>
    <t>Bracers AC 3</t>
  </si>
  <si>
    <t>Mace, Horseman's</t>
  </si>
  <si>
    <t>Callous</t>
  </si>
  <si>
    <t>Hedonist</t>
  </si>
  <si>
    <t>Proud</t>
  </si>
  <si>
    <t>Level 14*</t>
  </si>
  <si>
    <t>+14</t>
  </si>
  <si>
    <t>Bracers AC 2</t>
  </si>
  <si>
    <t>Morning Star</t>
  </si>
  <si>
    <t>Capricious</t>
  </si>
  <si>
    <t>Helpful</t>
  </si>
  <si>
    <t>Rash</t>
  </si>
  <si>
    <t>Natural 8</t>
  </si>
  <si>
    <t>[              ]</t>
  </si>
  <si>
    <t>Partisan</t>
  </si>
  <si>
    <t>Careless</t>
  </si>
  <si>
    <t>Honorable</t>
  </si>
  <si>
    <t>Retiring</t>
  </si>
  <si>
    <t>* Indicates a stronghold is needed</t>
  </si>
  <si>
    <t>Natural 7</t>
  </si>
  <si>
    <t>Pick, Military Foot</t>
  </si>
  <si>
    <t>Cautious</t>
  </si>
  <si>
    <t>Hostile</t>
  </si>
  <si>
    <t>Reverent</t>
  </si>
  <si>
    <t>Natural 6</t>
  </si>
  <si>
    <t>Pick, Military Horse</t>
  </si>
  <si>
    <t>Cheerful</t>
  </si>
  <si>
    <t>Hot Tempered</t>
  </si>
  <si>
    <t>Rude</t>
  </si>
  <si>
    <t>Natural 5</t>
  </si>
  <si>
    <t>Pike, Awl</t>
  </si>
  <si>
    <t>Compassionate</t>
  </si>
  <si>
    <t>Humble</t>
  </si>
  <si>
    <t>Sadistic</t>
  </si>
  <si>
    <t>Natural 4</t>
  </si>
  <si>
    <t>Ranseur</t>
  </si>
  <si>
    <t>Contrary</t>
  </si>
  <si>
    <t>Inquisitive</t>
  </si>
  <si>
    <t>Scheming</t>
  </si>
  <si>
    <t>Natural 3</t>
  </si>
  <si>
    <t>Scimitar</t>
  </si>
  <si>
    <t>Courteous</t>
  </si>
  <si>
    <t>Intellectual</t>
  </si>
  <si>
    <t>Scrupulous</t>
  </si>
  <si>
    <t>Natural 2</t>
  </si>
  <si>
    <t>Covetous</t>
  </si>
  <si>
    <t>Irreverent</t>
  </si>
  <si>
    <t>Secretive</t>
  </si>
  <si>
    <t>Natural 1</t>
  </si>
  <si>
    <t>Spetum</t>
  </si>
  <si>
    <t>Cowardly</t>
  </si>
  <si>
    <t>Joyful</t>
  </si>
  <si>
    <t>Sensative</t>
  </si>
  <si>
    <t>Natural 0</t>
  </si>
  <si>
    <t>Staff, Quarter</t>
  </si>
  <si>
    <t>Cruel</t>
  </si>
  <si>
    <t>Lazy</t>
  </si>
  <si>
    <t>Sexist</t>
  </si>
  <si>
    <t>Sword, Bastard</t>
  </si>
  <si>
    <t>Decietful</t>
  </si>
  <si>
    <t>Liar</t>
  </si>
  <si>
    <t>Simpleton</t>
  </si>
  <si>
    <t>Sword, Broad</t>
  </si>
  <si>
    <t>Depraved</t>
  </si>
  <si>
    <t>Loquacious</t>
  </si>
  <si>
    <t>Sober</t>
  </si>
  <si>
    <t>Sword, Long</t>
  </si>
  <si>
    <t>Diplomatic</t>
  </si>
  <si>
    <t>Lustful</t>
  </si>
  <si>
    <t>Soft-Hearted</t>
  </si>
  <si>
    <t>Dreamer</t>
  </si>
  <si>
    <t>Malevolent</t>
  </si>
  <si>
    <t>Solitary</t>
  </si>
  <si>
    <t>Sword, Two-Handed</t>
  </si>
  <si>
    <t>Easy Going</t>
  </si>
  <si>
    <t>Martyr</t>
  </si>
  <si>
    <t>Studious</t>
  </si>
  <si>
    <t>Trident</t>
  </si>
  <si>
    <t>Enthusiastic</t>
  </si>
  <si>
    <t>Meek</t>
  </si>
  <si>
    <t>Suspicious</t>
  </si>
  <si>
    <t>Voulge</t>
  </si>
  <si>
    <t>Even Temper</t>
  </si>
  <si>
    <t>Mischevious</t>
  </si>
  <si>
    <t>Taciturn</t>
  </si>
  <si>
    <t>Fanatical</t>
  </si>
  <si>
    <t>Modest</t>
  </si>
  <si>
    <t>Thrifty</t>
  </si>
  <si>
    <t>Fearless</t>
  </si>
  <si>
    <t>Moody</t>
  </si>
  <si>
    <t>Unshakable</t>
  </si>
  <si>
    <t>Magic Weapon Adjuster</t>
  </si>
  <si>
    <t>Fickle</t>
  </si>
  <si>
    <t>Morose</t>
  </si>
  <si>
    <t>Vengeful</t>
  </si>
  <si>
    <t>Flirtatious</t>
  </si>
  <si>
    <t>Naïve/Trusting</t>
  </si>
  <si>
    <t>Violent</t>
  </si>
  <si>
    <t>Foolhardy</t>
  </si>
  <si>
    <t>Obsequious</t>
  </si>
  <si>
    <t>Virtuous</t>
  </si>
  <si>
    <t>Forceful</t>
  </si>
  <si>
    <t>Opinionated</t>
  </si>
  <si>
    <t>Wastrel</t>
  </si>
  <si>
    <t>Forgetful</t>
  </si>
  <si>
    <t>Optimist</t>
  </si>
  <si>
    <t>Well-spoken</t>
  </si>
  <si>
    <t>Forgiving</t>
  </si>
  <si>
    <t>Overbearing</t>
  </si>
  <si>
    <t>Witty</t>
  </si>
  <si>
    <t>Magic Armor Adjuster</t>
  </si>
  <si>
    <t>1DR1</t>
  </si>
  <si>
    <t>1MU1</t>
  </si>
  <si>
    <t>2DR1</t>
  </si>
  <si>
    <t>2MU1</t>
  </si>
  <si>
    <t>1DR2</t>
  </si>
  <si>
    <t>1MU2</t>
  </si>
  <si>
    <t>2DR2</t>
  </si>
  <si>
    <t>2MU2</t>
  </si>
  <si>
    <t>1DR3</t>
  </si>
  <si>
    <t>2DR3</t>
  </si>
  <si>
    <t>F: Mind
Blank</t>
  </si>
  <si>
    <t>G: Thought Shield</t>
  </si>
  <si>
    <t>H: Mental Barrier</t>
  </si>
  <si>
    <t>I: Intellect Fortress</t>
  </si>
  <si>
    <t>J: Tower of 
Iron Will</t>
  </si>
  <si>
    <t>Mode</t>
  </si>
  <si>
    <t>Cost</t>
  </si>
  <si>
    <t>Range</t>
  </si>
  <si>
    <t>Psionic point cost per point of psionic damage dealt</t>
  </si>
  <si>
    <t>COMBATANT 1:</t>
  </si>
  <si>
    <t>COMBATANT 2:</t>
  </si>
  <si>
    <t>Gray Ooze</t>
  </si>
  <si>
    <t>COMBATANT 3:</t>
  </si>
  <si>
    <t>COMBATANT 4:</t>
  </si>
  <si>
    <t>COMBATANT 5:</t>
  </si>
  <si>
    <t>COMBATANT 6:</t>
  </si>
  <si>
    <t>COMBATANT 7:</t>
  </si>
  <si>
    <t>COMBATANT 8:</t>
  </si>
  <si>
    <t>CURRENT  TOTAL  PSIONIC  STRENGTH</t>
  </si>
  <si>
    <t>01   to   25</t>
  </si>
  <si>
    <t>A: Psionic Blast</t>
  </si>
  <si>
    <t>A</t>
  </si>
  <si>
    <t>Psionic Blast</t>
  </si>
  <si>
    <t>6" cone 6" long</t>
  </si>
  <si>
    <t>Best Defense</t>
  </si>
  <si>
    <t>TOTAL PSIONIC STRENGTH</t>
  </si>
  <si>
    <t>B: Mind Thrust</t>
  </si>
  <si>
    <t>B</t>
  </si>
  <si>
    <t>Mind Thrust</t>
  </si>
  <si>
    <t>3"</t>
  </si>
  <si>
    <t>6"</t>
  </si>
  <si>
    <t>9"</t>
  </si>
  <si>
    <t>Good Defense</t>
  </si>
  <si>
    <t>C: Ego Whip</t>
  </si>
  <si>
    <t>C</t>
  </si>
  <si>
    <t>Ego Whip</t>
  </si>
  <si>
    <t>4"</t>
  </si>
  <si>
    <t>8"</t>
  </si>
  <si>
    <t>12"</t>
  </si>
  <si>
    <t>Fair Defense</t>
  </si>
  <si>
    <t>ATT / DEF</t>
  </si>
  <si>
    <t>D: Id Insinuation</t>
  </si>
  <si>
    <t>D</t>
  </si>
  <si>
    <t>Id Insinuation</t>
  </si>
  <si>
    <t>2"x2" area @ 18" range</t>
  </si>
  <si>
    <t>Poor Defense</t>
  </si>
  <si>
    <t>E: Psychic Crush</t>
  </si>
  <si>
    <t>...</t>
  </si>
  <si>
    <t>E</t>
  </si>
  <si>
    <t>Psychic Crush</t>
  </si>
  <si>
    <t>5"</t>
  </si>
  <si>
    <t>-</t>
  </si>
  <si>
    <t>Worst Defense</t>
  </si>
  <si>
    <t>higher</t>
  </si>
  <si>
    <t>Segment 1</t>
  </si>
  <si>
    <t>Att Mode</t>
  </si>
  <si>
    <t>Def Mode</t>
  </si>
  <si>
    <t>26   to   50</t>
  </si>
  <si>
    <t>Best Attack</t>
  </si>
  <si>
    <t>Good Attack</t>
  </si>
  <si>
    <t>Discipline</t>
  </si>
  <si>
    <t>Effect</t>
  </si>
  <si>
    <t>Fair Attack</t>
  </si>
  <si>
    <t>Poor Attack</t>
  </si>
  <si>
    <t>Damage</t>
  </si>
  <si>
    <t>Att Lost</t>
  </si>
  <si>
    <t>Def Lost</t>
  </si>
  <si>
    <t>Worst Attack</t>
  </si>
  <si>
    <t>New ATT / DEF</t>
  </si>
  <si>
    <t>51   to   75</t>
  </si>
  <si>
    <t>F</t>
  </si>
  <si>
    <t>Mind Blank</t>
  </si>
  <si>
    <t>Individual</t>
  </si>
  <si>
    <t>G</t>
  </si>
  <si>
    <t>Thought Shield</t>
  </si>
  <si>
    <t>New Total Psionic Strength</t>
  </si>
  <si>
    <t>H</t>
  </si>
  <si>
    <t>Mental Barrier</t>
  </si>
  <si>
    <t>I</t>
  </si>
  <si>
    <t>Intellect Fortress</t>
  </si>
  <si>
    <t>10' radius</t>
  </si>
  <si>
    <t>Segment 2</t>
  </si>
  <si>
    <t>J</t>
  </si>
  <si>
    <t>Tower of Iron Will</t>
  </si>
  <si>
    <t>3' radius</t>
  </si>
  <si>
    <t>76   to   100</t>
  </si>
  <si>
    <t>Physical Activity</t>
  </si>
  <si>
    <t>Psionic Points Recovered</t>
  </si>
  <si>
    <t>Stressful Exertion</t>
  </si>
  <si>
    <t>Walking at Ease</t>
  </si>
  <si>
    <t>3 points / hour</t>
  </si>
  <si>
    <t>Sitting &amp; Talking or Reading</t>
  </si>
  <si>
    <t>6 points / hour</t>
  </si>
  <si>
    <t>101   to   125</t>
  </si>
  <si>
    <t>Resting &amp; Meditating</t>
  </si>
  <si>
    <t>12 points / hour</t>
  </si>
  <si>
    <t>Sleeping</t>
  </si>
  <si>
    <t>24 points / hour</t>
  </si>
  <si>
    <t>Segment 3</t>
  </si>
  <si>
    <t>126   &amp;   up</t>
  </si>
  <si>
    <t>Segment 4</t>
  </si>
  <si>
    <t>On Each Segment:</t>
  </si>
  <si>
    <t>Choose 1 Attack Mode (or) 1 Discipline</t>
  </si>
  <si>
    <t>Am I Psionic?</t>
  </si>
  <si>
    <t>INT:</t>
  </si>
  <si>
    <t>&lt; 17</t>
  </si>
  <si>
    <t>Choose 1 Defense Mode</t>
  </si>
  <si>
    <t>WIS:</t>
  </si>
  <si>
    <t>CHR:</t>
  </si>
  <si>
    <t>Chance of Psionics:</t>
  </si>
  <si>
    <t>%</t>
  </si>
  <si>
    <t>Segment 5</t>
  </si>
  <si>
    <t>Psionic Monsters</t>
  </si>
  <si>
    <t>Aboleth</t>
  </si>
  <si>
    <t>Algoid</t>
  </si>
  <si>
    <t>Baku</t>
  </si>
  <si>
    <t>Brain Mole</t>
  </si>
  <si>
    <t>Cerebral Parasite</t>
  </si>
  <si>
    <t>Segment 6</t>
  </si>
  <si>
    <t>Cessirid</t>
  </si>
  <si>
    <t>Coral, Brain</t>
  </si>
  <si>
    <t>Couatl</t>
  </si>
  <si>
    <t>Crysmal</t>
  </si>
  <si>
    <t>Daemon</t>
  </si>
  <si>
    <t>Demon</t>
  </si>
  <si>
    <t>Dervish</t>
  </si>
  <si>
    <t>Deva</t>
  </si>
  <si>
    <t>Devil</t>
  </si>
  <si>
    <t>Djinn</t>
  </si>
  <si>
    <t>Segment 7</t>
  </si>
  <si>
    <t>Dragon, Astral</t>
  </si>
  <si>
    <t>Dragon, Gem</t>
  </si>
  <si>
    <t>Drelb</t>
  </si>
  <si>
    <t>Efreet, Vizier</t>
  </si>
  <si>
    <t>Githyanki</t>
  </si>
  <si>
    <t>Hollyphant</t>
  </si>
  <si>
    <t>Intellect Devourer</t>
  </si>
  <si>
    <t>Kirin</t>
  </si>
  <si>
    <t>Mind Flayer</t>
  </si>
  <si>
    <t>Segment 8</t>
  </si>
  <si>
    <t>Opinicus</t>
  </si>
  <si>
    <t>Shedu</t>
  </si>
  <si>
    <t>Su-Monster</t>
  </si>
  <si>
    <t>Thought Eater</t>
  </si>
  <si>
    <t>Ustilagor</t>
  </si>
  <si>
    <t>xag-ya / xeg-yi</t>
  </si>
  <si>
    <t>Yellow Mold</t>
  </si>
  <si>
    <t>yochlol</t>
  </si>
  <si>
    <t>Segment 9</t>
  </si>
  <si>
    <t>Segment 10</t>
  </si>
  <si>
    <t>Power Points by Level</t>
  </si>
  <si>
    <t>Psionic Combat</t>
  </si>
  <si>
    <t>Bonus Power Points (by Manifester Level)</t>
  </si>
  <si>
    <t>Each combatant adds their Psionic Mastery to a d 20 for Initiative</t>
  </si>
  <si>
    <t>Modifier</t>
  </si>
  <si>
    <t>Lowest Initiative goes first.  Highest goes last.</t>
  </si>
  <si>
    <t>16 - 17</t>
  </si>
  <si>
    <t>Each combatant may use ONE power (attack, defense, or other) on their turn</t>
  </si>
  <si>
    <t>18 - 19</t>
  </si>
  <si>
    <t>Each power goes on the stack.</t>
  </si>
  <si>
    <t>20 - 21</t>
  </si>
  <si>
    <t>When all combatants have taken one turn, priority passes back to the lowest initiative holder.</t>
  </si>
  <si>
    <t>22 - 23</t>
  </si>
  <si>
    <t>Each combatant must now make a DC check (20 minus their Psionic Mastery) in order to add a power to the stack</t>
  </si>
  <si>
    <t>24 - 25</t>
  </si>
  <si>
    <t>Combatants continue adding powers to the stack until they all fail their DC, run out of points, or voluntarilly pass.</t>
  </si>
  <si>
    <t>26 - 27</t>
  </si>
  <si>
    <t>Resolve the stack in reverse order, subtracting power points AFTER each power resolves/fizzles.</t>
  </si>
  <si>
    <t>28 - 29</t>
  </si>
  <si>
    <t>When the last power resolves or fizzles, time resumes.</t>
  </si>
  <si>
    <t>30 - 31</t>
  </si>
  <si>
    <t>32 - 33</t>
  </si>
  <si>
    <t>34 - 35</t>
  </si>
  <si>
    <t>36 - 37</t>
  </si>
  <si>
    <t>38 - 39</t>
  </si>
  <si>
    <t>40 - 41</t>
  </si>
  <si>
    <t>42 - 43</t>
  </si>
  <si>
    <t>44 - 45</t>
  </si>
  <si>
    <t>46 - 47</t>
  </si>
  <si>
    <t>48 - 49</t>
  </si>
  <si>
    <t>Once, at the beginning of each month spent in a large city, roll: 1d10+1d12 &amp; modify the result by the character's Magical Attack Adjustment (WIS)</t>
  </si>
  <si>
    <t>&lt;3 = A</t>
  </si>
  <si>
    <t>3 thru 5 = B</t>
  </si>
  <si>
    <t>6 thru 9 = C</t>
  </si>
  <si>
    <t>10 thru 11 = D</t>
  </si>
  <si>
    <t>12 thru 14 = E</t>
  </si>
  <si>
    <t>15 thru 17 = F</t>
  </si>
  <si>
    <t>18 + Player choice of any category A, B, C, D, E, F, G or H below</t>
  </si>
  <si>
    <t>A: Angst &amp; Anger Issues</t>
  </si>
  <si>
    <t>B: Thrill Seeking</t>
  </si>
  <si>
    <t>C: Substance Abuse</t>
  </si>
  <si>
    <t>D: Pleasures of the Flesh</t>
  </si>
  <si>
    <t>E: Recognition &amp; Popularity</t>
  </si>
  <si>
    <t>F: Scheming an Advantage</t>
  </si>
  <si>
    <t>G: Creative Outlet</t>
  </si>
  <si>
    <t>H: Meditation &amp; Study</t>
  </si>
  <si>
    <t>Roll: 1d20+WIS Score</t>
  </si>
  <si>
    <t>Resolution</t>
  </si>
  <si>
    <t>Roll: d20+WIS</t>
  </si>
  <si>
    <t>Roll: d%+INT+WIS+CHR</t>
  </si>
  <si>
    <t>Roll: d%+WIS+CHR</t>
  </si>
  <si>
    <t>Roll: d%+Avg. of All Stats</t>
  </si>
  <si>
    <t>Murder: (100xp)</t>
  </si>
  <si>
    <t>Roll 1d6</t>
  </si>
  <si>
    <t>Stunt: (100xp)</t>
  </si>
  <si>
    <t>Make a DEX check on 1d20.</t>
  </si>
  <si>
    <t>Addiction: (-200xp)</t>
  </si>
  <si>
    <t>Once per month you may attempt to kick your habit. You can do nothing else this month. You have a % chance for success = to your WIS + CON. You do not spend money on the habit this month.
Failure means -2 on all rolls for the following month: perpetually blitzed.
Success means -1 on all rolls for the following month, but you are now clean.</t>
  </si>
  <si>
    <t>Disease: (100xp)</t>
  </si>
  <si>
    <t>Make a CON check on 4d6 to avoid venereal disease.</t>
  </si>
  <si>
    <t>Duel: (100xp)</t>
  </si>
  <si>
    <t>Failure to appear increases noteriety as a coward + future bullying.</t>
  </si>
  <si>
    <t>Beaten &amp; Robbed:</t>
  </si>
  <si>
    <t>Make a WIS check on 1d20. Success means you know the culprits and can attempt to go after them.</t>
  </si>
  <si>
    <t>&lt;60</t>
  </si>
  <si>
    <t>Pointless Puttering:</t>
  </si>
  <si>
    <t>You spend 100 SP x Level this month.</t>
  </si>
  <si>
    <t>&lt;34</t>
  </si>
  <si>
    <t>You Lack Focus:</t>
  </si>
  <si>
    <t>WIS check on 1d20 to avoid secluding yourself for another month.</t>
  </si>
  <si>
    <t>i</t>
  </si>
  <si>
    <t>Your anger and inner rage boiled over and you lost control. You committed the ultimate act of catharsis: murder.  
Roll 1d6</t>
  </si>
  <si>
    <t>1) Child</t>
  </si>
  <si>
    <t>You do something risky and fun.</t>
  </si>
  <si>
    <t>You have acquired an addiction to qaam-dihet, black lotus, chimera poppy, beggary seeds or velvetine smoke. 
You must spend 100gp x Level per month on intoxicants. 
Inability to obtain sufficient intoxicants results in -2 on all rolls for that month.</t>
  </si>
  <si>
    <t>You couldn’t really see the rash in the candlelight.</t>
  </si>
  <si>
    <t>You have either insulted or been insulted and a duel is now scheduled</t>
  </si>
  <si>
    <t>You have been duped, drugged, lured and laid low: lose all carried possessions and reduce your HP to half their previous amount.</t>
  </si>
  <si>
    <t>Your endeavors are laughed at by others and you fall into depression.</t>
  </si>
  <si>
    <t>You become distracted and enter a hermetic malaise.</t>
  </si>
  <si>
    <t>2) Inebriated Bum</t>
  </si>
  <si>
    <t>Failure:</t>
  </si>
  <si>
    <t>This will be chronic.</t>
  </si>
  <si>
    <t>Your AC is worsened by 1 for the following month.</t>
  </si>
  <si>
    <t>3) Young Prostitute</t>
  </si>
  <si>
    <t>1) Injury = 1 week rest</t>
  </si>
  <si>
    <t>1-3 = mild</t>
  </si>
  <si>
    <t>If you win, you will gain renown.</t>
  </si>
  <si>
    <t>4) Crippled Veteran</t>
  </si>
  <si>
    <t>2) Fined 100 gp</t>
  </si>
  <si>
    <t>4-7 = severe</t>
  </si>
  <si>
    <t>60+</t>
  </si>
  <si>
    <t>Personal Fulfillment:</t>
  </si>
  <si>
    <t>You spend 200 SP x Level this month.</t>
  </si>
  <si>
    <t>34+</t>
  </si>
  <si>
    <t>Peaceful Retreat:</t>
  </si>
  <si>
    <t>You spend 200 SP x Level on materials and seclusion. You enjoy your time but gain no mechanical advantage.</t>
  </si>
  <si>
    <t>5) Commoner</t>
  </si>
  <si>
    <t>3) Reputation as fool</t>
  </si>
  <si>
    <t>8 = terminal in 1d12 months</t>
  </si>
  <si>
    <t>If you lose, you typically die.</t>
  </si>
  <si>
    <t>Although your creations are loved by a few they go largely unnoticed. Nevertheless, you enjoy your pastimes.</t>
  </si>
  <si>
    <t>Incense, tomes of enlightenment, personal exercise and dedication to centering your mind.</t>
  </si>
  <si>
    <t>6) Noteworthy Person</t>
  </si>
  <si>
    <t>Fruitless Effort:</t>
  </si>
  <si>
    <t>You waste 50gp greasing palms and getting nowhere.</t>
  </si>
  <si>
    <t>Crime: (150xp)</t>
  </si>
  <si>
    <t>Roll 1d4</t>
  </si>
  <si>
    <t>Success:</t>
  </si>
  <si>
    <t>Paramour: (150xp)</t>
  </si>
  <si>
    <t>WIS check 1/month to end it.</t>
  </si>
  <si>
    <t>Use combat to determine outcome.</t>
  </si>
  <si>
    <t>Your inner demons forced you to act out. You took your anger out on someone or something in a focused way.  
Possible alignment impact.</t>
  </si>
  <si>
    <t>1) Robbery</t>
  </si>
  <si>
    <t>1) Escape Injury</t>
  </si>
  <si>
    <t>Flip a coin:</t>
  </si>
  <si>
    <t>2) Assault</t>
  </si>
  <si>
    <t>2) Daredevil Renown</t>
  </si>
  <si>
    <t>1) Object of your affection has a jealous lover.</t>
  </si>
  <si>
    <t>This is going to end in a fight.</t>
  </si>
  <si>
    <t>&gt;95</t>
  </si>
  <si>
    <t>Small Gains:</t>
  </si>
  <si>
    <t>You net 1d100gp legally or illegally (your choice) and gain some respect. (+5% reaction adj. with locals)</t>
  </si>
  <si>
    <t>Small Renown:</t>
  </si>
  <si>
    <t>Your hobby pays for itself and you clear 1d30 x 50 sp this month.</t>
  </si>
  <si>
    <t>&gt;106</t>
  </si>
  <si>
    <t>Breakthrough:</t>
  </si>
  <si>
    <t>You spend 1,000 SP x Level on materials and seclusion: Increase one ability score of your choice by one point. SEE NOTE.</t>
  </si>
  <si>
    <t>3) Vandalism</t>
  </si>
  <si>
    <t>3) Gain Admirer</t>
  </si>
  <si>
    <t>repeatable but reaction adj. non cumulative.</t>
  </si>
  <si>
    <t>Though hailed locally, you remain unknown to the outside world.</t>
  </si>
  <si>
    <t>Your personal dedication pays off!</t>
  </si>
  <si>
    <t>4) Theft</t>
  </si>
  <si>
    <t>2) Lover has rich tastes &amp; demands gifts.</t>
  </si>
  <si>
    <t>Pay 100 gp this month or suffer 1 point AC penalty from depression.</t>
  </si>
  <si>
    <t>Fool: (-300xp)</t>
  </si>
  <si>
    <t>Make a CHR check on 1d20 to avoid gaining a reputation as a lout and churl. (-20% reaction adj with locals)</t>
  </si>
  <si>
    <t>Brawl: (200xp)</t>
  </si>
  <si>
    <t>Make a STR check on 1d20. Failure means you are black and blue and have lost 1d3 HP just prior to your next planned adventure.</t>
  </si>
  <si>
    <t>Raid: (150xp)</t>
  </si>
  <si>
    <t>Make a CHR check on 1d20 or you are fined 1d6 x 100 gp.</t>
  </si>
  <si>
    <t xml:space="preserve">You make a fool of yourself in public. </t>
  </si>
  <si>
    <t>Significant Gains:</t>
  </si>
  <si>
    <t>You net Level x 1d100gp legally or illegally (your choice) and gain +25% reaction adj. with either locals or the local underwold</t>
  </si>
  <si>
    <t>You went looking for 
a fight and got one.</t>
  </si>
  <si>
    <t>An unapproved establishment you 
are in gets raided.</t>
  </si>
  <si>
    <t>Lost Papers: (-100xp)</t>
  </si>
  <si>
    <t>If stopped you will be incarcerated for 1 day and fined 125gp.</t>
  </si>
  <si>
    <t>Crush: (200xp)</t>
  </si>
  <si>
    <t>repeatable only twice per year in the same city.</t>
  </si>
  <si>
    <t>&gt;120</t>
  </si>
  <si>
    <t>People Come From Miles:</t>
  </si>
  <si>
    <t>Your hobby disallows you from any other activity this month but you clear 1d30 x 1,000 sp and gain fame.</t>
  </si>
  <si>
    <t xml:space="preserve">Details are hazy, but over the course of the night, you lost your seal and papers. It is possible that someone stole them and will now impersonate you. In any case, you are now illegal.
</t>
  </si>
  <si>
    <t>You are insanely happy but have only 10 days per month to do as you wish. You make all saving throws at +1.</t>
  </si>
  <si>
    <t>Accomodating the influx of people is a headache, but you gain widespread renown in your chosen craft.</t>
  </si>
  <si>
    <t>&gt;112</t>
  </si>
  <si>
    <t>Epiphany:</t>
  </si>
  <si>
    <t>You spend 5,000 SP x Level on esoteric tomes and magical incense. You feel one with the multiverse.
SEE NOTE</t>
  </si>
  <si>
    <t>Gambling: (200xp)</t>
  </si>
  <si>
    <t>Roll d% + INT + CHR. Score 90 or higher wins.</t>
  </si>
  <si>
    <t>If you end it, you suffer a penalty of 1 DEX &amp; 2 CHR the following month due to lethargy &amp; depression.</t>
  </si>
  <si>
    <t>See Stunt under "B"</t>
  </si>
  <si>
    <t>You realize a stunning improvement.</t>
  </si>
  <si>
    <t>20+</t>
  </si>
  <si>
    <t>Trouble Free Month: (250xp)</t>
  </si>
  <si>
    <t>You settled into a gambling den, threw darts, played billards, etc.
Loss might incur a debt to organized crime.
2 consecutive wins = 1 month ban.</t>
  </si>
  <si>
    <t>If you replace your papers w/ the govt. you must wait in town 10 days and pay 25gp.</t>
  </si>
  <si>
    <t>This is the same as B: Thrill Seeking "Stunt".</t>
  </si>
  <si>
    <t>Stunning Success:</t>
  </si>
  <si>
    <t>You net 1d4 x Level x 100gp &amp; an equal ammount of XP. You become famous overnight and gain + 50% reaction adj. with locals.</t>
  </si>
  <si>
    <t>Win = Level x 1d6 x 50gp gain.</t>
  </si>
  <si>
    <t>not repeatable; can only occur once in each major city.</t>
  </si>
  <si>
    <t>In Love: (500xp)</t>
  </si>
  <si>
    <t>WIS check on 4d6 to avoid nuptials.</t>
  </si>
  <si>
    <t>&gt;135</t>
  </si>
  <si>
    <t>A New Master:</t>
  </si>
  <si>
    <t>You are now a master and need never roll on this chart again.</t>
  </si>
  <si>
    <t>Lose = 1d30 + Level x 50gp loss.</t>
  </si>
  <si>
    <t>Same as Crush but you make all rolls at +1.</t>
  </si>
  <si>
    <t>Fancy Tastes/Show Off:</t>
  </si>
  <si>
    <t>Reputation as a lavish spender + become possible target of thieves.</t>
  </si>
  <si>
    <t>People are calling you a visionary and hopeful apprentices are showing up to bother you almost every day. This has become your life.</t>
  </si>
  <si>
    <t>Bad Trip: (25xp)</t>
  </si>
  <si>
    <t>Neutralize Poison or 24 hours will fix this.</t>
  </si>
  <si>
    <t>Penalty same as crush.</t>
  </si>
  <si>
    <t>You indulge yourself and show off. You waste d% x 100 sp.</t>
  </si>
  <si>
    <t>Each full month you devote to your artform generates 1d6 x 6,000 SP but you must now purchase a studio/winery/workshop etc. and employ at least one assistant. In addition, you will now be taxed. 
In exchange, you are world famous.</t>
  </si>
  <si>
    <t>Make a STR check on 1d20. Failure means you are black and blue and have lost 1d3 HP just prior to leaving on your adventure.</t>
  </si>
  <si>
    <t xml:space="preserve">You suffer a very bad trip, and are still shaken. Beginning ea. combat, you are automatically surprised 1 seg.   </t>
  </si>
  <si>
    <t>Fling: (50xp)</t>
  </si>
  <si>
    <t>Effect lasts 7 days and is always applied at the beginning of the next planned adventure.</t>
  </si>
  <si>
    <t>You are happy but free. Your Prime Requisite increases by 1 for seven days.</t>
  </si>
  <si>
    <t>Special Treat:</t>
  </si>
  <si>
    <t>Hangover: (50xp)</t>
  </si>
  <si>
    <t>Lasts 24 hours.</t>
  </si>
  <si>
    <t>You pamper yourself and treat some friends by wasting d% x 10 sp.</t>
  </si>
  <si>
    <t>21+</t>
  </si>
  <si>
    <t>Fabulous TIme: (250xp)</t>
  </si>
  <si>
    <t>A soft, nauseous stomach; pressure behind the eyes, you’re hung over and roll at -1 on all physical actions.</t>
  </si>
  <si>
    <t>26+</t>
  </si>
  <si>
    <t>Flirting: (25xp)</t>
  </si>
  <si>
    <t>You had a great time sight-seeing, exploring and sampling new things.</t>
  </si>
  <si>
    <t>You flirted with someone but nothing came of it.</t>
  </si>
  <si>
    <t>30+</t>
  </si>
  <si>
    <t>New Friends:</t>
  </si>
  <si>
    <t>Make a CHR check on 1d20. Success indicates a free lvl 1 hireling attaches themselves to you.</t>
  </si>
  <si>
    <t>You’re the life of the party! Everyone hangs on your word as you tell of your deeds.</t>
  </si>
  <si>
    <t>Safe &amp; Relaxing: (100xp)</t>
  </si>
  <si>
    <t>You sample some new things and very much enjoy yourself.</t>
  </si>
  <si>
    <t>Determine sex and class randomly.</t>
  </si>
  <si>
    <t>Magical Night:</t>
  </si>
  <si>
    <t>Lasts 48 hours</t>
  </si>
  <si>
    <t>You are still flying high. +1 to all saving throws for 48 hours.</t>
  </si>
  <si>
    <t>2: Being</t>
  </si>
  <si>
    <t>03</t>
  </si>
  <si>
    <t>Evil Power</t>
  </si>
  <si>
    <t>Afoot, Unencumbered</t>
  </si>
  <si>
    <t>Normal</t>
  </si>
  <si>
    <t>Terrain</t>
  </si>
  <si>
    <t>mishap</t>
  </si>
  <si>
    <t>terrian type</t>
  </si>
  <si>
    <t>Today's Terrain Type:</t>
  </si>
  <si>
    <t xml:space="preserve">1) Select Current Terrain Type: </t>
  </si>
  <si>
    <t>Mountains or Swamp (VR)</t>
  </si>
  <si>
    <t>Chance of a mishap today:</t>
  </si>
  <si>
    <t>MISHAPS</t>
  </si>
  <si>
    <t>Extreme</t>
  </si>
  <si>
    <t>1st Turn</t>
  </si>
  <si>
    <t>round 1</t>
  </si>
  <si>
    <t>1st Hour</t>
  </si>
  <si>
    <t>04</t>
  </si>
  <si>
    <t>Major Demon / Devil</t>
  </si>
  <si>
    <t>Afoot, Average burden</t>
  </si>
  <si>
    <t>General: Very Rugged (VR)</t>
  </si>
  <si>
    <t>very rugged</t>
  </si>
  <si>
    <t>Very High</t>
  </si>
  <si>
    <t>2nd Turn</t>
  </si>
  <si>
    <t>round 2</t>
  </si>
  <si>
    <t>2nd Hour</t>
  </si>
  <si>
    <t>05</t>
  </si>
  <si>
    <t>Ach Enemy Group</t>
  </si>
  <si>
    <t>Afoot, Heavy burden</t>
  </si>
  <si>
    <t>General: Rugged (R )</t>
  </si>
  <si>
    <t>rugged</t>
  </si>
  <si>
    <t>2) Select Travel Conditions:</t>
  </si>
  <si>
    <t>Party can travel:</t>
  </si>
  <si>
    <t>total miles today.</t>
  </si>
  <si>
    <t>Oracles / Fortune Tellers</t>
  </si>
  <si>
    <t>1) Chance of Mishap</t>
  </si>
  <si>
    <t>Normally, only one mishap can happen per day, however a result on the Wilderness Attrition &amp; Event Table may force additional checks:</t>
  </si>
  <si>
    <t>High</t>
  </si>
  <si>
    <t>3rd Turn</t>
  </si>
  <si>
    <t>round 3</t>
  </si>
  <si>
    <t>3rd Hour</t>
  </si>
  <si>
    <t>06</t>
  </si>
  <si>
    <t>Nemesis</t>
  </si>
  <si>
    <t>Mounted, Unencumbered</t>
  </si>
  <si>
    <t>General: Normal (N)</t>
  </si>
  <si>
    <t>normal</t>
  </si>
  <si>
    <t>Party is traveling at:</t>
  </si>
  <si>
    <t>mph today.</t>
  </si>
  <si>
    <t>Those who successfully roll to predict the future then roll 1d12 to see what they know:</t>
  </si>
  <si>
    <t>Low</t>
  </si>
  <si>
    <t>4th Turn</t>
  </si>
  <si>
    <t>round 4</t>
  </si>
  <si>
    <t>4th Hour</t>
  </si>
  <si>
    <t>07</t>
  </si>
  <si>
    <t>Other Planar Evil</t>
  </si>
  <si>
    <t>Mounted, Average burden</t>
  </si>
  <si>
    <t>Glacial Ice + Volcanism (VR)</t>
  </si>
  <si>
    <t>3) Check for Mishap.  If A Mishap Occurs, Determine Time of Occurance:</t>
  </si>
  <si>
    <t>Terrain is:</t>
  </si>
  <si>
    <t>Very Low</t>
  </si>
  <si>
    <t>5th Turn</t>
  </si>
  <si>
    <t>round 5</t>
  </si>
  <si>
    <t>5th Hour</t>
  </si>
  <si>
    <t>08</t>
  </si>
  <si>
    <t>High Evil</t>
  </si>
  <si>
    <t>Mounted, Heavy burden</t>
  </si>
  <si>
    <t>Glacial Ice (VR)</t>
  </si>
  <si>
    <t>1d10</t>
  </si>
  <si>
    <t>1d6</t>
  </si>
  <si>
    <t>Hours Lost Today:</t>
  </si>
  <si>
    <t xml:space="preserve">Extreme </t>
  </si>
  <si>
    <t>100%</t>
  </si>
  <si>
    <t>(Ex: Glacial Ice + Active Volcanism)</t>
  </si>
  <si>
    <t>6th Turn</t>
  </si>
  <si>
    <t>round 6</t>
  </si>
  <si>
    <t>6th Hour</t>
  </si>
  <si>
    <t>09</t>
  </si>
  <si>
    <t>High Chaotic</t>
  </si>
  <si>
    <t>Draft Horse</t>
  </si>
  <si>
    <t>Active Volcanism (VR)</t>
  </si>
  <si>
    <t>Time of Mishap:</t>
  </si>
  <si>
    <t>on</t>
  </si>
  <si>
    <t>&amp;</t>
  </si>
  <si>
    <t>Hours Gained Today:</t>
  </si>
  <si>
    <t>Know Event 1: Category</t>
  </si>
  <si>
    <t>90%</t>
  </si>
  <si>
    <t>(Ex: Icy Mountains, Active Volcanic Region)</t>
  </si>
  <si>
    <t>round 7</t>
  </si>
  <si>
    <t>7th Hour</t>
  </si>
  <si>
    <t>Medium Evil</t>
  </si>
  <si>
    <t>Cart</t>
  </si>
  <si>
    <t>Icy Mountains (VR)</t>
  </si>
  <si>
    <t>Know Event 2: Category</t>
  </si>
  <si>
    <t>50%</t>
  </si>
  <si>
    <t>(Ex: Mountains, Swamps, )</t>
  </si>
  <si>
    <t>round 8</t>
  </si>
  <si>
    <t>8th Hour</t>
  </si>
  <si>
    <t>11</t>
  </si>
  <si>
    <t>Medium Chaotic</t>
  </si>
  <si>
    <t>Wagon</t>
  </si>
  <si>
    <t>4) Roll 4d12. Any result of 1 or 2 indicates an Encounter</t>
  </si>
  <si>
    <t>Actual Miles Today:</t>
  </si>
  <si>
    <t>Know Event 1: Category &amp; Time</t>
  </si>
  <si>
    <t>25%</t>
  </si>
  <si>
    <t>(Ex: Bogs, Hills, Jungle)</t>
  </si>
  <si>
    <t>round 9</t>
  </si>
  <si>
    <t>9th Hour</t>
  </si>
  <si>
    <t>12</t>
  </si>
  <si>
    <t>Low Evil</t>
  </si>
  <si>
    <t>Rugged</t>
  </si>
  <si>
    <t>Bogs or Marsh (VR)</t>
  </si>
  <si>
    <t>For each encounter determine time of occurance:</t>
  </si>
  <si>
    <t>Know Event 2: Category &amp; Time</t>
  </si>
  <si>
    <t>5%</t>
  </si>
  <si>
    <t>(Ex: Open Woods or Meadows)</t>
  </si>
  <si>
    <t>round 10</t>
  </si>
  <si>
    <t>0 = Reroll</t>
  </si>
  <si>
    <t>13</t>
  </si>
  <si>
    <t>Low Chaotic</t>
  </si>
  <si>
    <t>Jungle or Heavy Forest (VR)</t>
  </si>
  <si>
    <t>Know Event 1: Category &amp; Instance</t>
  </si>
  <si>
    <t>0 = 1d4 Watch</t>
  </si>
  <si>
    <t>14</t>
  </si>
  <si>
    <t>Low Neutral</t>
  </si>
  <si>
    <t>Snow / Sand (deep) (VR)</t>
  </si>
  <si>
    <t>Know Event 2: Category &amp; Instance</t>
  </si>
  <si>
    <t>1st Watch</t>
  </si>
  <si>
    <t>15</t>
  </si>
  <si>
    <t>Low Good</t>
  </si>
  <si>
    <t>Bluffs, Steep Hills, Reg Forest (R )</t>
  </si>
  <si>
    <t>Know if an Encounter will occur</t>
  </si>
  <si>
    <t>2) Number Affected</t>
  </si>
  <si>
    <t>Roll 3d6</t>
  </si>
  <si>
    <t>Actual Chance</t>
  </si>
  <si>
    <t>3) Determine Check</t>
  </si>
  <si>
    <t>2nd Watch</t>
  </si>
  <si>
    <t>16</t>
  </si>
  <si>
    <t>Medium Lawful</t>
  </si>
  <si>
    <t>Snow / Sand (normal) (R )</t>
  </si>
  <si>
    <t>Know Time  of any 1 Encounter</t>
  </si>
  <si>
    <t>3-4</t>
  </si>
  <si>
    <t>Entire Party</t>
  </si>
  <si>
    <t>INT check</t>
  </si>
  <si>
    <t>3rd Watch</t>
  </si>
  <si>
    <t>17</t>
  </si>
  <si>
    <t>Medium Good</t>
  </si>
  <si>
    <t>Low Hills (N)</t>
  </si>
  <si>
    <t>Instructions: Fill out each white field from the drop down menus.</t>
  </si>
  <si>
    <t>Know if a Mishap will occur</t>
  </si>
  <si>
    <t>5-6</t>
  </si>
  <si>
    <t>All but 1</t>
  </si>
  <si>
    <t>WIS check</t>
  </si>
  <si>
    <t>4th Watch</t>
  </si>
  <si>
    <t>18</t>
  </si>
  <si>
    <t>High Lawful</t>
  </si>
  <si>
    <t>Scrub, Plains, Hard desert (N)</t>
  </si>
  <si>
    <t>If Mishap, also knows Time of Mishap</t>
  </si>
  <si>
    <t>75% rounded up</t>
  </si>
  <si>
    <t>7-9</t>
  </si>
  <si>
    <t>STR check</t>
  </si>
  <si>
    <t>19</t>
  </si>
  <si>
    <t>High Good</t>
  </si>
  <si>
    <t>Open Woods or Meadows (N)</t>
  </si>
  <si>
    <t>5) Roll Twice on Wilderness Attrition &amp; Event Table:</t>
  </si>
  <si>
    <t>Result of 3 &amp; 7 combined</t>
  </si>
  <si>
    <t>8-10</t>
  </si>
  <si>
    <t>50% rounded up</t>
  </si>
  <si>
    <t>10-11</t>
  </si>
  <si>
    <t>DEX check</t>
  </si>
  <si>
    <t>20</t>
  </si>
  <si>
    <t>Other Planar Good</t>
  </si>
  <si>
    <t>Road in Civilized Land (N)</t>
  </si>
  <si>
    <t>Roll 1d3 + 1d6 to find Category. Roll 3d8 to find Instance.</t>
  </si>
  <si>
    <t>Result of 5 &amp; 10 combined</t>
  </si>
  <si>
    <t>11-14</t>
  </si>
  <si>
    <t>25% rounded up</t>
  </si>
  <si>
    <t>12-18</t>
  </si>
  <si>
    <t>CON check</t>
  </si>
  <si>
    <t>3: Remains</t>
  </si>
  <si>
    <t>21</t>
  </si>
  <si>
    <t>Aligned Advisor</t>
  </si>
  <si>
    <t>Very Rugged</t>
  </si>
  <si>
    <t>EVENT  ONE</t>
  </si>
  <si>
    <t>1d3+1d6 = Category</t>
  </si>
  <si>
    <t>3d8 = Instance</t>
  </si>
  <si>
    <t xml:space="preserve"> </t>
  </si>
  <si>
    <t>15-17</t>
  </si>
  <si>
    <t>1 PC Affected</t>
  </si>
  <si>
    <t>4: Weather</t>
  </si>
  <si>
    <t>22</t>
  </si>
  <si>
    <t>Aligned Philanthropist Group</t>
  </si>
  <si>
    <t>Event:</t>
  </si>
  <si>
    <t>Close Call</t>
  </si>
  <si>
    <t>5: Insect</t>
  </si>
  <si>
    <t>23</t>
  </si>
  <si>
    <t>Angel</t>
  </si>
  <si>
    <t>1d4</t>
  </si>
  <si>
    <t>How Long Is A Day?</t>
  </si>
  <si>
    <t>6: Animal</t>
  </si>
  <si>
    <t>24</t>
  </si>
  <si>
    <t>Good Power</t>
  </si>
  <si>
    <t>Time:</t>
  </si>
  <si>
    <t>4) Check Difficulty</t>
  </si>
  <si>
    <t>5) Check Failure Result</t>
  </si>
  <si>
    <t>7: Plant</t>
  </si>
  <si>
    <t>Dead Nation</t>
  </si>
  <si>
    <t>2 days</t>
  </si>
  <si>
    <t>Assume 1 day has 24 hours.</t>
  </si>
  <si>
    <t>3-5</t>
  </si>
  <si>
    <t>&lt;/= 6d6</t>
  </si>
  <si>
    <t>Disaster*</t>
  </si>
  <si>
    <t>8: Terrain</t>
  </si>
  <si>
    <t>Mass Slaughter</t>
  </si>
  <si>
    <t>1 day</t>
  </si>
  <si>
    <t>15 hours are spent camped.</t>
  </si>
  <si>
    <t>6-8</t>
  </si>
  <si>
    <t>&lt;/= 5d6</t>
  </si>
  <si>
    <t>3-18 + 2 point ability loss**</t>
  </si>
  <si>
    <t>9: Structure</t>
  </si>
  <si>
    <t>Undead B</t>
  </si>
  <si>
    <t>EVENT  TWO</t>
  </si>
  <si>
    <t>9 hours are spent in travel/adventure.</t>
  </si>
  <si>
    <t>9-10</t>
  </si>
  <si>
    <t>&lt;/= 4d6</t>
  </si>
  <si>
    <t>7-8</t>
  </si>
  <si>
    <t>3-18 hp</t>
  </si>
  <si>
    <t>Undead A</t>
  </si>
  <si>
    <t>11-13</t>
  </si>
  <si>
    <t>&lt;/= 3d6</t>
  </si>
  <si>
    <t>9-14</t>
  </si>
  <si>
    <t>1-12 hp</t>
  </si>
  <si>
    <t>Diseased Corpses</t>
  </si>
  <si>
    <t>There are 4 watches: each is 3.75 hours.</t>
  </si>
  <si>
    <t>14-18</t>
  </si>
  <si>
    <t>&lt;/= 1d20</t>
  </si>
  <si>
    <t>15-18</t>
  </si>
  <si>
    <t>1-6 hp</t>
  </si>
  <si>
    <t>Sacrifice</t>
  </si>
  <si>
    <t>Corpses on Display</t>
  </si>
  <si>
    <t>Each character on Each Day:</t>
  </si>
  <si>
    <t>Rotting Bodies</t>
  </si>
  <si>
    <t>6) Resolve Mishaps, Encounters &amp; Events in Order:</t>
  </si>
  <si>
    <t>Strenuous Activity</t>
  </si>
  <si>
    <t>9hrs</t>
  </si>
  <si>
    <t>Human Skeletons</t>
  </si>
  <si>
    <t>Note that Encounters may overlap with each other, or be affected by Events, or happen at the same time as a Mishap. 
Imagine that the party is in the Mountains.  A Mishap occurs (requiring ability checks to avoid disaster) at the same time, a party of giants begin throwing rocks at the party when suddenly a boom of thunder is heard and it begins to rain.  This is very unlikely but can happen with this system.</t>
  </si>
  <si>
    <t>Stands Guard</t>
  </si>
  <si>
    <t>3.75hrs</t>
  </si>
  <si>
    <t>*Disaster</t>
  </si>
  <si>
    <t>Rotting Carcass</t>
  </si>
  <si>
    <t>Sleeps</t>
  </si>
  <si>
    <t>8hrs</t>
  </si>
  <si>
    <t>Death</t>
  </si>
  <si>
    <t>Scattered Human Bones</t>
  </si>
  <si>
    <t>Combined AM/PM Camp Duties &amp; Personal Time</t>
  </si>
  <si>
    <t>3.25hrs</t>
  </si>
  <si>
    <t>Reduced to -5 hp and relevant 3 point ability loss** (1 point is permanent)</t>
  </si>
  <si>
    <t>Animal Bones</t>
  </si>
  <si>
    <t>Reduced to 0 hp and relevant 3 point ability loss**</t>
  </si>
  <si>
    <t>Freshly Cleaned Carcass</t>
  </si>
  <si>
    <t>Loss of all but 1 hp and relevant 3 point ability loss**</t>
  </si>
  <si>
    <t>Fresh Carcass Salvageable</t>
  </si>
  <si>
    <t xml:space="preserve">By this logic a spell caster can have no cooking or tent pitching duties and cannot be assigned a watch if they are to regain spells above 6th level. </t>
  </si>
  <si>
    <t>Loss of all but 1-6 hp and relevant 2 point ability loss**</t>
  </si>
  <si>
    <t>Lone Grave</t>
  </si>
  <si>
    <t>Lonely Tomb</t>
  </si>
  <si>
    <r>
      <t xml:space="preserve">**ability loss is recovered 1 point per day of </t>
    </r>
    <r>
      <rPr>
        <b/>
        <i/>
        <sz val="8"/>
        <color theme="1"/>
        <rFont val="Calibri"/>
        <family val="2"/>
        <scheme val="minor"/>
      </rPr>
      <t>bed rest</t>
    </r>
  </si>
  <si>
    <t>Old Skeleton</t>
  </si>
  <si>
    <t>Examples of Failed Ability Checks:</t>
  </si>
  <si>
    <t>Fresh Body</t>
  </si>
  <si>
    <t>Ignorant of poisonous plant; Doesn't think to check for solid ground ahead; Climbs loose rock face without a thought.</t>
  </si>
  <si>
    <t>Recent Party Wipe</t>
  </si>
  <si>
    <t>Fails to percieve a subtle clue; Thoughts stray; Knows climbing the loose rock face is a bad idea but does it anyway.</t>
  </si>
  <si>
    <t>Benevolent Spirit</t>
  </si>
  <si>
    <t>Limbs shake from exertion &amp; fail; Tired, the PC stumbles; Falls short in a jump; Exhaustion leads to mishap.</t>
  </si>
  <si>
    <t>Righteous Hero's Grave</t>
  </si>
  <si>
    <t>Stumbles or trips; Fails to make a jump or leap; Injures self on own equipment; Unable to avoid a threat.</t>
  </si>
  <si>
    <t>Minor scratch or bite becomes infected; Allergic reaction to environment; Weather causes illness or damage.</t>
  </si>
  <si>
    <t>Magical Cataclysm</t>
  </si>
  <si>
    <t>Bad Trend</t>
  </si>
  <si>
    <t>Perfect Storm</t>
  </si>
  <si>
    <t>Extreme Storm</t>
  </si>
  <si>
    <t>Storm</t>
  </si>
  <si>
    <t>Temperature</t>
  </si>
  <si>
    <t>Precipitation</t>
  </si>
  <si>
    <t>Thick Fog</t>
  </si>
  <si>
    <t>Wind</t>
  </si>
  <si>
    <t>Ill Omens</t>
  </si>
  <si>
    <t>Uncomfortable</t>
  </si>
  <si>
    <t>Comfortable</t>
  </si>
  <si>
    <t>Good Omens</t>
  </si>
  <si>
    <t>Light Precipitation</t>
  </si>
  <si>
    <t>Distant Storm</t>
  </si>
  <si>
    <t>Perfect Day</t>
  </si>
  <si>
    <t>Perfect Weather</t>
  </si>
  <si>
    <t>Good Trend</t>
  </si>
  <si>
    <t>Heavenly Lights</t>
  </si>
  <si>
    <t>Serendipity</t>
  </si>
  <si>
    <t>Blessed Path</t>
  </si>
  <si>
    <t>Divine Hand</t>
  </si>
  <si>
    <t>Creeping Doom</t>
  </si>
  <si>
    <t>Devil Moths</t>
  </si>
  <si>
    <t>Hideous Insects</t>
  </si>
  <si>
    <t>Airborne Disease Carriers</t>
  </si>
  <si>
    <t>Bloodthirsty Swarm</t>
  </si>
  <si>
    <t>Poisonous Lure</t>
  </si>
  <si>
    <t>Poisonous Bite</t>
  </si>
  <si>
    <t>Venemous Airborne Swarm</t>
  </si>
  <si>
    <t>Aggressive Airborne Swarm</t>
  </si>
  <si>
    <t>Bad Bite</t>
  </si>
  <si>
    <t>Annoying Pests</t>
  </si>
  <si>
    <t>Normal Pests</t>
  </si>
  <si>
    <t xml:space="preserve">Beautiful Insects </t>
  </si>
  <si>
    <t>Edible Insects</t>
  </si>
  <si>
    <t>Anesthetic Insects</t>
  </si>
  <si>
    <t>Edible Swarm</t>
  </si>
  <si>
    <t>Medicinal Spider Webs</t>
  </si>
  <si>
    <t>Dye Bugs</t>
  </si>
  <si>
    <t>Narcotic Insects</t>
  </si>
  <si>
    <t>Jeweled Scarab</t>
  </si>
  <si>
    <t>Paradise lacewings</t>
  </si>
  <si>
    <t>Astral Fireflies</t>
  </si>
  <si>
    <t>Geryon the Wild Beast</t>
  </si>
  <si>
    <t>Stampede</t>
  </si>
  <si>
    <t>Gigantic Animal</t>
  </si>
  <si>
    <t>Lycanthropes</t>
  </si>
  <si>
    <t>Monstrous Animal</t>
  </si>
  <si>
    <t>Cursed Animal</t>
  </si>
  <si>
    <t>Diseased Attack</t>
  </si>
  <si>
    <t>Sudden Attack</t>
  </si>
  <si>
    <t>Diseased Vermin</t>
  </si>
  <si>
    <t>Parasite Vermin</t>
  </si>
  <si>
    <t>Small Winged Attack</t>
  </si>
  <si>
    <t>Beautiful Creatures</t>
  </si>
  <si>
    <t>Bird Warning</t>
  </si>
  <si>
    <t>Distant Animals</t>
  </si>
  <si>
    <t>Small Game</t>
  </si>
  <si>
    <t>Medium Game</t>
  </si>
  <si>
    <t>Large Game</t>
  </si>
  <si>
    <t xml:space="preserve">Rare Animal </t>
  </si>
  <si>
    <t>Magical Animal</t>
  </si>
  <si>
    <t>Unicorn / White Stag</t>
  </si>
  <si>
    <t>Kirin / Couatl</t>
  </si>
  <si>
    <t>Cat Lord</t>
  </si>
  <si>
    <t>Ancient Evil</t>
  </si>
  <si>
    <t>Horrifying Plant</t>
  </si>
  <si>
    <t>Deadly Perfume</t>
  </si>
  <si>
    <t>Alluring Plants</t>
  </si>
  <si>
    <t>Strange Fungus</t>
  </si>
  <si>
    <t>Surprise Sting</t>
  </si>
  <si>
    <t>Poisonous Plants</t>
  </si>
  <si>
    <t>Vast Impassable Growth</t>
  </si>
  <si>
    <t>Entangling Plants</t>
  </si>
  <si>
    <t>Thick Growth</t>
  </si>
  <si>
    <t>Beautiful Plants</t>
  </si>
  <si>
    <t>Useful Plants</t>
  </si>
  <si>
    <t>Reduced Growth</t>
  </si>
  <si>
    <t>Bow/Arrow/Staff Wood</t>
  </si>
  <si>
    <t>Edible, Light</t>
  </si>
  <si>
    <t>Edible, Hearty</t>
  </si>
  <si>
    <t>Hallucinatory Plant</t>
  </si>
  <si>
    <t>Rare Plant</t>
  </si>
  <si>
    <t>Rare Herb</t>
  </si>
  <si>
    <t>Magical Flora</t>
  </si>
  <si>
    <t>Flower of Eternal Life</t>
  </si>
  <si>
    <t>Earthquake</t>
  </si>
  <si>
    <t>Volcanism</t>
  </si>
  <si>
    <t>Avalanche / Slide</t>
  </si>
  <si>
    <t>Sinkhole</t>
  </si>
  <si>
    <t>Flood</t>
  </si>
  <si>
    <t>Fire</t>
  </si>
  <si>
    <t>Quicksand</t>
  </si>
  <si>
    <t>Terrain Change (worse)</t>
  </si>
  <si>
    <t>False Path</t>
  </si>
  <si>
    <t>Bad Water</t>
  </si>
  <si>
    <t>Rough Patch</t>
  </si>
  <si>
    <t>Beautiful Vista</t>
  </si>
  <si>
    <t>Normal Water</t>
  </si>
  <si>
    <t>Faint Path</t>
  </si>
  <si>
    <t>Terrain Change (better)</t>
  </si>
  <si>
    <t>Cave</t>
  </si>
  <si>
    <t>Potable Water</t>
  </si>
  <si>
    <t>Natural Sanctuary</t>
  </si>
  <si>
    <t>Natural Fortress</t>
  </si>
  <si>
    <t>Rare Ore</t>
  </si>
  <si>
    <t>Gemstones</t>
  </si>
  <si>
    <t>Magical Ore</t>
  </si>
  <si>
    <t>Gate to Shadow Plane</t>
  </si>
  <si>
    <t>Gate to Fire, Earth, or Water</t>
  </si>
  <si>
    <t>Gate to Astral Plane</t>
  </si>
  <si>
    <t>Entrance to Underdark</t>
  </si>
  <si>
    <t>Bandit Stronghold</t>
  </si>
  <si>
    <t>Ruins</t>
  </si>
  <si>
    <t>Evil Shrine</t>
  </si>
  <si>
    <t>Ancient Trap</t>
  </si>
  <si>
    <t>Cemetery</t>
  </si>
  <si>
    <t>Poisoned Well</t>
  </si>
  <si>
    <t>Wall</t>
  </si>
  <si>
    <t>Bridge</t>
  </si>
  <si>
    <t>Dry Well / Aqueduct</t>
  </si>
  <si>
    <t>Marker</t>
  </si>
  <si>
    <t>Neutral Shrine</t>
  </si>
  <si>
    <t>Cottage</t>
  </si>
  <si>
    <t>Nomad Encampment</t>
  </si>
  <si>
    <t>Tower</t>
  </si>
  <si>
    <t>Magical Monoliths</t>
  </si>
  <si>
    <t>Gate to Ethereal</t>
  </si>
  <si>
    <t>Gate to Elemental Air</t>
  </si>
  <si>
    <t>Gate to Plane of Light</t>
  </si>
  <si>
    <t>BEING</t>
  </si>
  <si>
    <t>REMAINS</t>
  </si>
  <si>
    <t>WEATHER</t>
  </si>
  <si>
    <t>INSECT</t>
  </si>
  <si>
    <t>ANIMAL</t>
  </si>
  <si>
    <t>PLANT</t>
  </si>
  <si>
    <t>TERRAIN</t>
  </si>
  <si>
    <t>STRUCTURE</t>
  </si>
  <si>
    <t>Gate to Fire, Earth or Air</t>
  </si>
  <si>
    <t>Possibly lethal encounter</t>
  </si>
  <si>
    <t>Arch Enemy Group</t>
  </si>
  <si>
    <t>Monster Bugs</t>
  </si>
  <si>
    <t>Gate to Astral Plane 1 way</t>
  </si>
  <si>
    <t>HP or Ability Dmg</t>
  </si>
  <si>
    <t>Airborn Disease Carriers</t>
  </si>
  <si>
    <t>Entrance to the Underdark</t>
  </si>
  <si>
    <t>penalties to time or rolls</t>
  </si>
  <si>
    <t>Bandit Camp</t>
  </si>
  <si>
    <t>Cursed Ruins</t>
  </si>
  <si>
    <t>Corpses on display</t>
  </si>
  <si>
    <t>Terrain Change (Worse)</t>
  </si>
  <si>
    <t>Aggressive Airborn Swarm</t>
  </si>
  <si>
    <t>Diseased Vermin:</t>
  </si>
  <si>
    <t>ill Omens</t>
  </si>
  <si>
    <t>Parasite Vermin:</t>
  </si>
  <si>
    <t>Freshly cleaned carcass</t>
  </si>
  <si>
    <t>Beautiful Insects</t>
  </si>
  <si>
    <t>Useful Plants (anti-insect)</t>
  </si>
  <si>
    <t>Dry Well / Aquaduct</t>
  </si>
  <si>
    <t>Bow, arrow, staff wood</t>
  </si>
  <si>
    <t>Terrain Change (Better)</t>
  </si>
  <si>
    <t>Cottage (abandon?)</t>
  </si>
  <si>
    <t>Medicinal Spiderwebs</t>
  </si>
  <si>
    <t>Rare Animal</t>
  </si>
  <si>
    <t>Narcotic Butterflies</t>
  </si>
  <si>
    <t>Magical Monolith (starline)</t>
  </si>
  <si>
    <t>Unicorn / White Stag etc.</t>
  </si>
  <si>
    <t>Gate to Ethereal 2 way</t>
  </si>
  <si>
    <t>Paradise Lacewings</t>
  </si>
  <si>
    <t>Kirin, Couatl, etc.</t>
  </si>
  <si>
    <t>Massive recent carnage. 1d10 x 100 bodies. 100% for mishap + encounter and 10% for disease.</t>
  </si>
  <si>
    <t>Bad Trend: For 2d4 days roll 1d3 each day: 1= storm, 2= extreme storm, 3= hurricane</t>
  </si>
  <si>
    <t>Infected mosquito, gnat or fly swarms. 10% each character of contracting disease.</t>
  </si>
  <si>
    <t>Dangerous Encounter: 100% random monster. 100% above the party's level.</t>
  </si>
  <si>
    <t>Toxic flower pollen. Each character save vs poison or contract insanity.</t>
  </si>
  <si>
    <t>Earthquake: 100% mishap.</t>
  </si>
  <si>
    <t>10-100 skeletons or 10-100 zombies or 1d4 greater undead lying in wait.</t>
  </si>
  <si>
    <t xml:space="preserve">Hurricane, Cyclone, Lightning etc: Extreme Storm + 100% mishap. </t>
  </si>
  <si>
    <t>Blood wasps: each character suffers 1d4-1 dmg. Damage = save vs Poison or sleep for 1d2 hours.</t>
  </si>
  <si>
    <t>Dangerous Encounter: 100% random monster.</t>
  </si>
  <si>
    <t>Perfume plants attract random encounter 1 thru 4 on 1d6. Avoid costs 1 day. Shelf life: 1 day.</t>
  </si>
  <si>
    <t>Add active volcanism to current terrain and check for mishap.</t>
  </si>
  <si>
    <t>3d10 skeletons or 3d8 zombies or 2-24 ghouls lying in wait.</t>
  </si>
  <si>
    <t>Extreme Storm: Add all effects of Storm and Temperature + chance of lost + lose 1 day.</t>
  </si>
  <si>
    <t>Poisonous grubs, locust, cicada, etc. Ingestive A,B or C poison if eaten. No value or shelf life.</t>
  </si>
  <si>
    <t>1 thru 4 on 1d6 = random monster. 5 or 6 = monster doesn't notice party.</t>
  </si>
  <si>
    <t>Poisonous tubers or fruits ingestive A, B, C, or E if eaten. Gold value but Shelf life: 3 days. Alignment?</t>
  </si>
  <si>
    <t>Diseased corpses: animal &amp;/or human. 15% of disease. No valuables.</t>
  </si>
  <si>
    <t>Storm: 1d3 dmg each character unless sheltering
 -1 DEX for 2d6 hours, surprise chance doubles.</t>
  </si>
  <si>
    <t>Bad bite. Ant, scorpion or other. 1 character suffers 3 damage.</t>
  </si>
  <si>
    <t>Sudden attack by animal causes 1 character 3 dmg + save vs poison or contract disease.</t>
  </si>
  <si>
    <t>Surprise sting by venemous creeper. 1 character suffers 3 damage.</t>
  </si>
  <si>
    <t>Bodies / heads on display. Check for random encounter at twice normal probability.</t>
  </si>
  <si>
    <t>Venemous butterflies. 1d4 characters suffer 1 hp dmg.</t>
  </si>
  <si>
    <t>Sudden attack by animal / bird  defending territory. 1 character suffers 1d3 dmg.</t>
  </si>
  <si>
    <t>Poisonous or sharp plants. Avoid costs half day. Press through deals 1d2 dmg to each character.</t>
  </si>
  <si>
    <t>Grisly, rotting corpses. 5% disease, 20% rot grub, 20% undead. No treasure.</t>
  </si>
  <si>
    <t>Precipitation: -1 DEX for 2d6 hours. Chance of surprise doubles. 50% chance of coming storm.</t>
  </si>
  <si>
    <t>Aggressive bees, hornets etc. 1d2 characters suffer 1d2 dmg each.</t>
  </si>
  <si>
    <t>Vermin. 1d4 characters take 1 HP dmg &amp; have 2% chance of contracting disease.</t>
  </si>
  <si>
    <t>Vast growth of brambles. Costs 2 days to skirt. Costs 1 day if machette. Each character suffers 1d2 dmg.</t>
  </si>
  <si>
    <t>1d3 human skeletons. No valuables. 20% chance undead.</t>
  </si>
  <si>
    <t>Fog: chance of lost! Surprise chance doubles. Lose 1 hour travel time. Missile fire is blind.</t>
  </si>
  <si>
    <t>Poisonous spiders, or arachnids. Venom is mild. Random character bitten takes 1 dmg.</t>
  </si>
  <si>
    <t>Small vermin. 1 character gets lice/ticks. Bites reduce HP max by 1 until 1 day spent cleansing.</t>
  </si>
  <si>
    <t>Sentient entangling plants. Cost 1 day to skirt or kill.</t>
  </si>
  <si>
    <t>Rotting, bloated or exploded carcass. Make immediate random monster check.</t>
  </si>
  <si>
    <t>Wind: Slow travel by 50%, reduces missile range by 50%. 50% chance of storm in 1d6 turns.</t>
  </si>
  <si>
    <t xml:space="preserve">Flying insects with hallucinogenic wings. Lose 2 hours travel time. </t>
  </si>
  <si>
    <t>Flock of winged animals attack. 1 dmg each to 1d3 characters.</t>
  </si>
  <si>
    <t>Impassable growth. Costs 5 hours. Costs 2 hours if party has machettes.</t>
  </si>
  <si>
    <t>Scattered dry animal bones.</t>
  </si>
  <si>
    <t>Storm visible in distance. 20% of Wind in 1d6 turns.</t>
  </si>
  <si>
    <t>Normal Mosquito, gnat or fly swarms.  No chance of disease.</t>
  </si>
  <si>
    <t>Beautiful creatures encountered. Inedible but harmless.</t>
  </si>
  <si>
    <t>Normal wildflowers.  Beautiful and harmless.</t>
  </si>
  <si>
    <t>Partial, mostly clean animal carcass. Nothing salvageable.</t>
  </si>
  <si>
    <t>Light, soft precipitation and low wind.</t>
  </si>
  <si>
    <t>Butterflies or Luminous Moths.  Harmless.</t>
  </si>
  <si>
    <t>Flock of birds indicates no predators. The birds are too distant to be hunted as game.</t>
  </si>
  <si>
    <t>Reduced growth. Gain 1 hour of travel.</t>
  </si>
  <si>
    <t>Fresh carcass but no predators. +1 day ration for 1d3 characters. Shelf life: 1 day.</t>
  </si>
  <si>
    <t>Blustery and overcast.</t>
  </si>
  <si>
    <t>Bee hive: wild honey. +1 day ration for 1d3 characters. Shelf life: Infinite.</t>
  </si>
  <si>
    <t>Distant animals sighted. They flee if the party approaches. Tracking will cost 2 days.</t>
  </si>
  <si>
    <t>Edible flowers, fruits: +1 day ration for 1d2 characters. Costs 1 hour to gather. Shelf life: 2 days.</t>
  </si>
  <si>
    <t>Lone grave. 20% grave goods if exhumed. Alignment?</t>
  </si>
  <si>
    <t>Hazy and still.</t>
  </si>
  <si>
    <t>1d12 Anesthetic wasps. Stinger ensures 1 HP gain / night regardless of conditions. Shelf life: 3 days.</t>
  </si>
  <si>
    <t>Game, small. +1 day ration for 1 character. No time lost. Shelf life: 1 day.</t>
  </si>
  <si>
    <t>Edible tubers, nuts, roots: +1 day rations for 1d2 characters. No lost time. Shelf life: 1 month.</t>
  </si>
  <si>
    <t xml:space="preserve">Lonely tomb. 20% trapped. 40% grave goods. </t>
  </si>
  <si>
    <t>Blustery and clear.</t>
  </si>
  <si>
    <t>Edible grubs, locust, cicada, etc.  +1 day ration for 1d100 characters. Shelf life: 2 days.</t>
  </si>
  <si>
    <t>Game, medium. +1 day ration for 5 characters. Costs 1 hour to dress. Shelf life: 1 day.</t>
  </si>
  <si>
    <t>Hallucinatory plant: causes intoxication. Value is 1d10 gp. Shelf life: 2 weeks.</t>
  </si>
  <si>
    <t>Faint path</t>
  </si>
  <si>
    <t>Old human skeleton. 60% chance of treasure.</t>
  </si>
  <si>
    <t>Breezy and clear.</t>
  </si>
  <si>
    <t>1d4 Medicinal spiderwebs +1d2 HP if applied directly after injury. Shelf life: 4 days.</t>
  </si>
  <si>
    <t>Game, large. +100 days of rations. Costs 4 hours to collect. Shelf life: 1 day.</t>
  </si>
  <si>
    <t>Rare plant: cures disease (65%). Shelf life: 3 days. Cannot be preserved.</t>
  </si>
  <si>
    <t>Fresh body. Pack contains rations, water and 70% chance of treasure.</t>
  </si>
  <si>
    <t>Still and clear.</t>
  </si>
  <si>
    <t>1d4 lbs of soft body bugs useful as dye. Dye value 10d10gp per lb. Shelf life: 1 month.</t>
  </si>
  <si>
    <t>Rare animal: pelt or parts are worth 1d100 x 10 gp. Costs 1 hour to kill and collect.</t>
  </si>
  <si>
    <t>Rare herb: heals 1d4 dmg and cures ability point loss. Shelf life: 3 days / 3 years if powdered.</t>
  </si>
  <si>
    <t>2d4 fresh dead adventurers with provisions, money and magical items.</t>
  </si>
  <si>
    <t>Perfect Day.</t>
  </si>
  <si>
    <t>1d100 butterflies w/ smokable wings: narcotic value 10gp each. Shelf life: 3 months.</t>
  </si>
  <si>
    <t>Magical animal: Ingredients for Ink/Vellum reduce chance of scroll creation failure by 15%. Cost 1 hour.</t>
  </si>
  <si>
    <t>Magical flora. Useful in potion manufacture. Reduces brewing cost by up to 400 gp.</t>
  </si>
  <si>
    <t>Animal Control</t>
  </si>
  <si>
    <t>An unsettling, swirling, urine-colored fluid with a tuft of fur at the bottom of the flask.</t>
  </si>
  <si>
    <t>Smells like wet dog and manure</t>
  </si>
  <si>
    <t>Annulled Ambsace Elixir</t>
  </si>
  <si>
    <t>A gleaming golden honey-like syrup that shines like a lamp.</t>
  </si>
  <si>
    <t>Smells of apricot and wildflowers</t>
  </si>
  <si>
    <t>Chrism of War</t>
  </si>
  <si>
    <t>A creamy golden oil that is nearly opaque.</t>
  </si>
  <si>
    <t>Smells like sweetened petroleum.</t>
  </si>
  <si>
    <t>Clairaudience</t>
  </si>
  <si>
    <t>A barely audible ringing sound resonates in the glass of his thin pale potion the color of cucumber flesh.</t>
  </si>
  <si>
    <t>Smells like wax</t>
  </si>
  <si>
    <t>Clairvoyance</t>
  </si>
  <si>
    <t>A smoky, moving fluid of rich orchid hue inhabited by globules of a different transparent liquid.</t>
  </si>
  <si>
    <t>Smells like opium and sugar</t>
  </si>
  <si>
    <t>Climbing</t>
  </si>
  <si>
    <t>A murky yet vibrantly glowing concoction of mandarin orange with a dead spider at the bottom.</t>
  </si>
  <si>
    <t>Smells like molasses</t>
  </si>
  <si>
    <t>Delusion</t>
  </si>
  <si>
    <t>imposter</t>
  </si>
  <si>
    <t>Diminution</t>
  </si>
  <si>
    <t>An vibrant electric blue fluid that phosphoresces</t>
  </si>
  <si>
    <t>Smells of cherry tart, custard, toffee and hot buttered toast</t>
  </si>
  <si>
    <t>Dragon Control</t>
  </si>
  <si>
    <t>A heavy crystal flask holds a slender column of fluid, striated from top to bottom with all shades of the rainbow.</t>
  </si>
  <si>
    <t>Smells like fresh wind</t>
  </si>
  <si>
    <t>Elixir of Health</t>
  </si>
  <si>
    <t>An umber, boiling fizzing liquid.</t>
  </si>
  <si>
    <t>Smells of licorice and raspberries.</t>
  </si>
  <si>
    <t>Elixir of Life</t>
  </si>
  <si>
    <t>Radiant white fluid churning in a faceted flask.</t>
  </si>
  <si>
    <t>Smells of faint honeysuckle</t>
  </si>
  <si>
    <t>Elixir of Madness</t>
  </si>
  <si>
    <t xml:space="preserve">imposter </t>
  </si>
  <si>
    <t>Elixir of Youth</t>
  </si>
  <si>
    <t>Vibrant sparkling pastel blue that rapidly shifts to pink and back again.</t>
  </si>
  <si>
    <t>Smells of rose-vanilla musk</t>
  </si>
  <si>
    <t>ESP</t>
  </si>
  <si>
    <t>An rotating amethyst fluid that catches light and is suffused with darker, indigo specks</t>
  </si>
  <si>
    <t>Smells of crisp green apple and celery</t>
  </si>
  <si>
    <t>Extra-Healing</t>
  </si>
  <si>
    <t>A bubbling purple-black syrup.</t>
  </si>
  <si>
    <t>Smells like sweetened banana and cinnamon</t>
  </si>
  <si>
    <t>Fire Breath</t>
  </si>
  <si>
    <t>Gurgling flask of viscous incandescent fluid that could pass for magma.</t>
  </si>
  <si>
    <t>Smells of whiskey and citrus</t>
  </si>
  <si>
    <t>Fire Resistance</t>
  </si>
  <si>
    <t xml:space="preserve">A custard-colored foaming lambent concoction </t>
  </si>
  <si>
    <t>Smells of almond and brown sugar</t>
  </si>
  <si>
    <t>Flying</t>
  </si>
  <si>
    <t>A swirling cerulean mixture lit by intermittent bands of white that dissolve and reform</t>
  </si>
  <si>
    <t>Smells of peppermint and rain</t>
  </si>
  <si>
    <t>Gaseous Form</t>
  </si>
  <si>
    <t>An clear amber fluid that shifts through spectrums of magenta and brandy before turning golden again.</t>
  </si>
  <si>
    <t>Smells like oranges and beer</t>
  </si>
  <si>
    <t>Giant Control</t>
  </si>
  <si>
    <t>A dense iron-gray fluid that feels unnaturally heavy. It rumbles silently in your hand.</t>
  </si>
  <si>
    <t>Smells like bourbon</t>
  </si>
  <si>
    <t>Giant STR</t>
  </si>
  <si>
    <t>A heavy dun-colored cream whose bursting bubbles release a vapor of topaz-colored light.</t>
  </si>
  <si>
    <t>Smells heady and pungent</t>
  </si>
  <si>
    <t>Growth</t>
  </si>
  <si>
    <t>A frothing minty green elixir lit by scarlet flakes</t>
  </si>
  <si>
    <t>Smells like vitamins and sprouts</t>
  </si>
  <si>
    <t>Healing</t>
  </si>
  <si>
    <t>A soft-lit potion of milky blue.</t>
  </si>
  <si>
    <t>Smells like pears cooked in rum.</t>
  </si>
  <si>
    <t>Heroism</t>
  </si>
  <si>
    <t>A muddy coffee colored fluid that stirs itself restlessly</t>
  </si>
  <si>
    <t>Smells like salted caramel</t>
  </si>
  <si>
    <t>Human Control</t>
  </si>
  <si>
    <t>An effervescent obsidian fluid with violet accretions on the glass.</t>
  </si>
  <si>
    <t>Smells like plums and roses</t>
  </si>
  <si>
    <t>Invisibility</t>
  </si>
  <si>
    <t>A reflective tonic with a slippery look that leaves no trace against the glass.</t>
  </si>
  <si>
    <t>Odorless</t>
  </si>
  <si>
    <t>Invulnerability</t>
  </si>
  <si>
    <t>An emerald, opalescent fluid of brilliant clarity that radiates light in a 10' radius.</t>
  </si>
  <si>
    <t>Smells and tastes like pumpkin pie</t>
  </si>
  <si>
    <t>Levitation</t>
  </si>
  <si>
    <t>Smells like buttered rum hashish</t>
  </si>
  <si>
    <t>Longevity</t>
  </si>
  <si>
    <t>Smells like candied apple</t>
  </si>
  <si>
    <t>Oil of Acid Resistance</t>
  </si>
  <si>
    <t>An oil with high clarity.</t>
  </si>
  <si>
    <t>Smells like ammonia</t>
  </si>
  <si>
    <t>Oil of Disenchantment</t>
  </si>
  <si>
    <t>Oil of Elemental Invuln.</t>
  </si>
  <si>
    <t>Flakes of dirt &amp; charcoal plus small bubbles of water and air hang suspended in this cloudy, jelly-thick oil.</t>
  </si>
  <si>
    <t>Smells earthy, Smokey and piney.</t>
  </si>
  <si>
    <t>Oil of Etherealness</t>
  </si>
  <si>
    <t>An ichorous, ghostly oil whose gray fumes bleed slowly through the glass.</t>
  </si>
  <si>
    <t>An unnatural ozone smell with a trace of alcohol and chemicals</t>
  </si>
  <si>
    <t>Oil of Fiery Burning</t>
  </si>
  <si>
    <t>Explodes if opened.</t>
  </si>
  <si>
    <t>Oil of Fumbling</t>
  </si>
  <si>
    <t>Oil of Slipperiness</t>
  </si>
  <si>
    <t>A translucent ochre-colored oil that glides effortlessly and leaves no trace against the glass.</t>
  </si>
  <si>
    <t>Oil of Timelessness</t>
  </si>
  <si>
    <t xml:space="preserve">A steaming silvery-clover colored oil </t>
  </si>
  <si>
    <t>Smells of lavender and camphor.</t>
  </si>
  <si>
    <t>Philter of Beauty</t>
  </si>
  <si>
    <t>A delicate brew the color of cherry blossoms with a creamy white head.</t>
  </si>
  <si>
    <t>Smells of orchid and honey</t>
  </si>
  <si>
    <t>Philter of Glibness</t>
  </si>
  <si>
    <t>An effervescent lime green solution with a pickled human tongue at the bottom.</t>
  </si>
  <si>
    <t>Smells of mint julip</t>
  </si>
  <si>
    <t>Philter of Love</t>
  </si>
  <si>
    <t>A ruby fluid striated with ever-changing shadowy bands.</t>
  </si>
  <si>
    <t>Smells like mulled wine and chocolate</t>
  </si>
  <si>
    <t>Philter of Persuasiveness</t>
  </si>
  <si>
    <t>A heliotrope mixture drools vaporous blue tongues over the glass.</t>
  </si>
  <si>
    <t xml:space="preserve">Smells like lilacs </t>
  </si>
  <si>
    <t>Philter of Stammering</t>
  </si>
  <si>
    <t>Planar Adjustment</t>
  </si>
  <si>
    <t>A smoldering blue fluid containing intermittent flashes of gold, as if lightning is happening inside.</t>
  </si>
  <si>
    <t>Smells sweet with a heavy biting taste</t>
  </si>
  <si>
    <t>Plant Control</t>
  </si>
  <si>
    <t>A slimy green puree of pale coloration and unsettling thickness</t>
  </si>
  <si>
    <t>Smells of dandelions</t>
  </si>
  <si>
    <t>Poison</t>
  </si>
  <si>
    <t>Polymorph Self</t>
  </si>
  <si>
    <t>A frenetic, fuming and rapidly changing concoction without recognizable pattern.</t>
  </si>
  <si>
    <t>The smell changes wildly from moment to moment</t>
  </si>
  <si>
    <t>Potion of Power</t>
  </si>
  <si>
    <t>A cobalt fluid that glows brightly.</t>
  </si>
  <si>
    <t>Smells and tastes like blueberries</t>
  </si>
  <si>
    <t>Rainbow Hues</t>
  </si>
  <si>
    <t>A metal flask obscures this fluid (which is syrupy and gray)</t>
  </si>
  <si>
    <t>Smells like paint</t>
  </si>
  <si>
    <t>Speed</t>
  </si>
  <si>
    <t>A violently bubbling scarlet concoction. You notice a tiny irridescent feather tumbling through the reaction.</t>
  </si>
  <si>
    <t>Smells spicy and biting</t>
  </si>
  <si>
    <t>Stoneskin</t>
  </si>
  <si>
    <t>This mocha-colored pudding releases flickers of warm light when shaken. Viscosity makes drinking it a challenge.</t>
  </si>
  <si>
    <t>Smells like cloves and butter</t>
  </si>
  <si>
    <t>Super-Heroism</t>
  </si>
  <si>
    <t>A rapidly swirling mixture of what looks like strawberry syrup and white cream.</t>
  </si>
  <si>
    <t>Smells like black cherries and cinnamon</t>
  </si>
  <si>
    <t>Sweet Water</t>
  </si>
  <si>
    <t>Watery and luminous, this clear fluid is just barely tinted blue. There is a pink pearl in the bottom of the flask.</t>
  </si>
  <si>
    <t>Smells like clover and honey</t>
  </si>
  <si>
    <t>Treasure Finding</t>
  </si>
  <si>
    <t>A clear topaz solution with a frothy white head and a gold coin resting conspicuously at the bottom of the flask.</t>
  </si>
  <si>
    <t>Smells metallic</t>
  </si>
  <si>
    <t>Twilight Elixir</t>
  </si>
  <si>
    <t>Lustrous fluid of fanciful rose-tinted transparency in which several shadowy flower petals seem to drift.</t>
  </si>
  <si>
    <t>Smells of strawberries and chocolate</t>
  </si>
  <si>
    <t>Undead Control</t>
  </si>
  <si>
    <t>A livid yellow cream best described as glowing buttermilk.</t>
  </si>
  <si>
    <t>Smells of potatoes baked in sour cream</t>
  </si>
  <si>
    <t>Ventriloquism</t>
  </si>
  <si>
    <t>A brumous flask that does not slosh but appears filled with vague ecru fog.</t>
  </si>
  <si>
    <t>Opening it releases a fungal smelling vapor that must be inhaled</t>
  </si>
  <si>
    <t>Vitality</t>
  </si>
  <si>
    <t>A coral-pink infusion flecked by winking indigo motes.</t>
  </si>
  <si>
    <t>Smells like fruit and malt</t>
  </si>
  <si>
    <t>Water Breathing</t>
  </si>
  <si>
    <t>A thick white mucus clings inside the flask and must be shaken loose.</t>
  </si>
  <si>
    <t>Smells like the ocean</t>
  </si>
  <si>
    <t>Use this side to keep track of all your plattoons.</t>
  </si>
  <si>
    <t>Size</t>
  </si>
  <si>
    <t>Type</t>
  </si>
  <si>
    <t>Base Cost</t>
  </si>
  <si>
    <t>Unit Pop.</t>
  </si>
  <si>
    <t># ATT</t>
  </si>
  <si>
    <t>Unit</t>
  </si>
  <si>
    <t># Soldiers</t>
  </si>
  <si>
    <t># Platoons</t>
  </si>
  <si>
    <t># Companies</t>
  </si>
  <si>
    <t># Batallions</t>
  </si>
  <si>
    <t># Brigades</t>
  </si>
  <si>
    <t># Divisions</t>
  </si>
  <si>
    <t># Corps</t>
  </si>
  <si>
    <t>Com Lvl</t>
  </si>
  <si>
    <t>Archer (longbow)</t>
  </si>
  <si>
    <t>Medium</t>
  </si>
  <si>
    <t>Footman, heavy</t>
  </si>
  <si>
    <t>Squad</t>
  </si>
  <si>
    <t>NCO</t>
  </si>
  <si>
    <t>Archer (shortbow)</t>
  </si>
  <si>
    <t>HD*</t>
  </si>
  <si>
    <t>ARMOR</t>
  </si>
  <si>
    <t>cost x1</t>
  </si>
  <si>
    <t>Platoon</t>
  </si>
  <si>
    <t>Lieutennant</t>
  </si>
  <si>
    <t>Artillerist</t>
  </si>
  <si>
    <t>HD:</t>
  </si>
  <si>
    <t>Company</t>
  </si>
  <si>
    <t>144</t>
  </si>
  <si>
    <t>Major</t>
  </si>
  <si>
    <t>Crossbow man</t>
  </si>
  <si>
    <t>hp / die:</t>
  </si>
  <si>
    <t>PRIMARY WEAPON</t>
  </si>
  <si>
    <t>THAC0</t>
  </si>
  <si>
    <t>S/M</t>
  </si>
  <si>
    <t>L</t>
  </si>
  <si>
    <t>Batallion</t>
  </si>
  <si>
    <t>Colonel</t>
  </si>
  <si>
    <t>hp / indiv:</t>
  </si>
  <si>
    <t>Current HP:</t>
  </si>
  <si>
    <t>Fill out all *WHITE* fields in the left worksheet. 
The left worksheet represents the 1st platoon of its type. If you want a total of 4 platoons of this type, go to the right sheet and type a 3 in the top white field. 
Notice that the current remaining units updates to 4. Track damage in the damage taken box. Your remaining men and #att/round will auto update.</t>
  </si>
  <si>
    <t>Brigade</t>
  </si>
  <si>
    <t>Brigadier General</t>
  </si>
  <si>
    <t>Footman, light</t>
  </si>
  <si>
    <t>ALTERNATE WEAPON</t>
  </si>
  <si>
    <t>Divison</t>
  </si>
  <si>
    <t>Major General</t>
  </si>
  <si>
    <t>Footman, pikeman</t>
  </si>
  <si>
    <t>Bow, Composite Long</t>
  </si>
  <si>
    <t>Men Lost:</t>
  </si>
  <si>
    <t>Corps</t>
  </si>
  <si>
    <t>Lt. General</t>
  </si>
  <si>
    <t>Horseman, archer</t>
  </si>
  <si>
    <t>Bow, Composite Short</t>
  </si>
  <si>
    <t>Army</t>
  </si>
  <si>
    <t>General</t>
  </si>
  <si>
    <t>Horseman, crossbowman</t>
  </si>
  <si>
    <t>Currently Attacking AC:</t>
  </si>
  <si>
    <t>Unit Salary</t>
  </si>
  <si>
    <t>thaco calc</t>
  </si>
  <si>
    <t>Horseman, heavy</t>
  </si>
  <si>
    <t>Horseman, light</t>
  </si>
  <si>
    <t>Large</t>
  </si>
  <si>
    <t>Horseman, medium</t>
  </si>
  <si>
    <t>Special</t>
  </si>
  <si>
    <t>Spell</t>
  </si>
  <si>
    <t>Material Demanded</t>
  </si>
  <si>
    <t>GP Cost</t>
  </si>
  <si>
    <t>Optional</t>
  </si>
  <si>
    <t>First Level</t>
  </si>
  <si>
    <t>Bless</t>
  </si>
  <si>
    <t>holy water</t>
  </si>
  <si>
    <t>Ceremony</t>
  </si>
  <si>
    <t>varies. See UA p. 32</t>
  </si>
  <si>
    <t>?</t>
  </si>
  <si>
    <t>Create Water</t>
  </si>
  <si>
    <t>a drop of water</t>
  </si>
  <si>
    <t>Enlarge</t>
  </si>
  <si>
    <t>careful of abuse.  See DMG p. 44</t>
  </si>
  <si>
    <t>Find Familiar</t>
  </si>
  <si>
    <t>Incense + Herbs</t>
  </si>
  <si>
    <t>Identify</t>
  </si>
  <si>
    <t>Pearl</t>
  </si>
  <si>
    <t>luckstone</t>
  </si>
  <si>
    <t>Wizard Mark</t>
  </si>
  <si>
    <t>diamond dust</t>
  </si>
  <si>
    <t>Write</t>
  </si>
  <si>
    <t>magical ink</t>
  </si>
  <si>
    <t>(see DMG p. 45)</t>
  </si>
  <si>
    <t>Second Level</t>
  </si>
  <si>
    <t>Augury</t>
  </si>
  <si>
    <t>crushed pearl</t>
  </si>
  <si>
    <t>careful of abuse.  See DMG p. 43</t>
  </si>
  <si>
    <t>Fool's Gold</t>
  </si>
  <si>
    <t>powdered gem</t>
  </si>
  <si>
    <t>Heat Metal</t>
  </si>
  <si>
    <t>Scare</t>
  </si>
  <si>
    <t>undead bone</t>
  </si>
  <si>
    <t>Spiritual Hammer</t>
  </si>
  <si>
    <t>war hammer</t>
  </si>
  <si>
    <t>Third Level</t>
  </si>
  <si>
    <t>Animate Dead</t>
  </si>
  <si>
    <t>human flesh</t>
  </si>
  <si>
    <t>(see DMG p. 41 for animating ogres and giants, etc.)</t>
  </si>
  <si>
    <t>tiny horn</t>
  </si>
  <si>
    <t>Detect Lie</t>
  </si>
  <si>
    <t>gold dust</t>
  </si>
  <si>
    <t>Flame Walk</t>
  </si>
  <si>
    <t>powdered ruby</t>
  </si>
  <si>
    <t>Glyph of Warding</t>
  </si>
  <si>
    <t>powdered diamond</t>
  </si>
  <si>
    <t>Haste</t>
  </si>
  <si>
    <t>Aging</t>
  </si>
  <si>
    <t>1 year</t>
  </si>
  <si>
    <t>Melf's Minute Meteors</t>
  </si>
  <si>
    <t>gold tube</t>
  </si>
  <si>
    <t>Non-Detection</t>
  </si>
  <si>
    <t>Secret Page</t>
  </si>
  <si>
    <t>will-o-wisp</t>
  </si>
  <si>
    <t>Sepia Snake Sigil</t>
  </si>
  <si>
    <t>powdered amber</t>
  </si>
  <si>
    <t>Wind Wall</t>
  </si>
  <si>
    <t>exotic feather</t>
  </si>
  <si>
    <t>Fourth Level</t>
  </si>
  <si>
    <t>Abjure</t>
  </si>
  <si>
    <t>Divination</t>
  </si>
  <si>
    <t>sacrificial creature</t>
  </si>
  <si>
    <t>Evard's Black Tentacles</t>
  </si>
  <si>
    <t>bit of giant octopus tentacle</t>
  </si>
  <si>
    <t>Exorcise</t>
  </si>
  <si>
    <t>holy relic</t>
  </si>
  <si>
    <t>Illusionary Wall</t>
  </si>
  <si>
    <t>rare dust</t>
  </si>
  <si>
    <t>Magic Mirror</t>
  </si>
  <si>
    <t>silver mirror</t>
  </si>
  <si>
    <t>Minor Globe of Invulnerbility</t>
  </si>
  <si>
    <t xml:space="preserve">crystal </t>
  </si>
  <si>
    <t>Otiluke's Resilient Sphere</t>
  </si>
  <si>
    <t>diamond or gem</t>
  </si>
  <si>
    <t>Rary's Mnemonic Enhancer</t>
  </si>
  <si>
    <t>ivory + rare ichor</t>
  </si>
  <si>
    <t>Spell Imunity</t>
  </si>
  <si>
    <t xml:space="preserve">same as protected spell </t>
  </si>
  <si>
    <t>Sticks to Snakes</t>
  </si>
  <si>
    <t>Sticks</t>
  </si>
  <si>
    <t>Fifth Level</t>
  </si>
  <si>
    <t>Commune</t>
  </si>
  <si>
    <t>Dismissal</t>
  </si>
  <si>
    <t>**foreknowledge item</t>
  </si>
  <si>
    <t>Dispel Evil</t>
  </si>
  <si>
    <t>False Vision</t>
  </si>
  <si>
    <t>emerald dust</t>
  </si>
  <si>
    <t>Golem</t>
  </si>
  <si>
    <t>speciall. See UA p. 39</t>
  </si>
  <si>
    <t>Magic Font</t>
  </si>
  <si>
    <t>holy water font</t>
  </si>
  <si>
    <t>DMG p. 114</t>
  </si>
  <si>
    <t>Magic Jar</t>
  </si>
  <si>
    <t>large gem</t>
  </si>
  <si>
    <t>Plane Shift</t>
  </si>
  <si>
    <t>ingredient depends on plane</t>
  </si>
  <si>
    <t>Rainbow</t>
  </si>
  <si>
    <t>holy water + diamond</t>
  </si>
  <si>
    <t>Summon Shadow</t>
  </si>
  <si>
    <t>smokey quartz</t>
  </si>
  <si>
    <t>True Seeing</t>
  </si>
  <si>
    <t>rare oinment aged 6 months</t>
  </si>
  <si>
    <t>Wall of Force</t>
  </si>
  <si>
    <t>(see DMG p. 46)</t>
  </si>
  <si>
    <t>Sixth Level</t>
  </si>
  <si>
    <t>Blade Barrier</t>
  </si>
  <si>
    <t>The AOE is stationary. DMG p. 42</t>
  </si>
  <si>
    <t>Contingency</t>
  </si>
  <si>
    <t>quicksilver + ivory + rare monster</t>
  </si>
  <si>
    <t>Death Fog</t>
  </si>
  <si>
    <t>strong acid</t>
  </si>
  <si>
    <t>Death Spell</t>
  </si>
  <si>
    <t>crushed black pearl</t>
  </si>
  <si>
    <t>Ensnarement</t>
  </si>
  <si>
    <t>Special (see UA p. 60)</t>
  </si>
  <si>
    <t>Forbiddance</t>
  </si>
  <si>
    <t>Globe of Invulnerbility</t>
  </si>
  <si>
    <t>crystal</t>
  </si>
  <si>
    <t>Guards and Wards</t>
  </si>
  <si>
    <t>rare blood</t>
  </si>
  <si>
    <t>Heroes' Feast</t>
  </si>
  <si>
    <t>rare fermented honey</t>
  </si>
  <si>
    <t>ivory + item of value to caster</t>
  </si>
  <si>
    <t>100 ++</t>
  </si>
  <si>
    <t>Otiluke's Freezing Sphere</t>
  </si>
  <si>
    <t>diamond</t>
  </si>
  <si>
    <t>Phantromas' Caustic Creations</t>
  </si>
  <si>
    <t>strong acid + rare animal part</t>
  </si>
  <si>
    <t>Repulsion</t>
  </si>
  <si>
    <t>ivory and ebony</t>
  </si>
  <si>
    <t>Spiritwrack</t>
  </si>
  <si>
    <t>special + powdered ruby</t>
  </si>
  <si>
    <t>Transfuse</t>
  </si>
  <si>
    <t>Tenser's Transformation</t>
  </si>
  <si>
    <t>potion of heroism</t>
  </si>
  <si>
    <t>Transmute Water to Dust</t>
  </si>
  <si>
    <t>Word of Recall</t>
  </si>
  <si>
    <t>very, very dangerous.  DMG p. 42</t>
  </si>
  <si>
    <t>Seventh Level</t>
  </si>
  <si>
    <t>Alter Reality</t>
  </si>
  <si>
    <t xml:space="preserve">Aging </t>
  </si>
  <si>
    <t>3 years</t>
  </si>
  <si>
    <t>Banishment</t>
  </si>
  <si>
    <t>Drawmij's Instant Summons</t>
  </si>
  <si>
    <t>gem</t>
  </si>
  <si>
    <t>Duo-Dimension</t>
  </si>
  <si>
    <t>ivory</t>
  </si>
  <si>
    <t>Exaction</t>
  </si>
  <si>
    <t>material from the proper plane</t>
  </si>
  <si>
    <t>Forcecage</t>
  </si>
  <si>
    <t>Holy Word</t>
  </si>
  <si>
    <t>Only works on caster's home plane</t>
  </si>
  <si>
    <t>Limited Wish</t>
  </si>
  <si>
    <t>Mordenkainen's Magnificent Mansion</t>
  </si>
  <si>
    <t>ivory + marble + silver</t>
  </si>
  <si>
    <t>Mordenkainen's Sword</t>
  </si>
  <si>
    <t>platinum effigy</t>
  </si>
  <si>
    <t>Regenerate</t>
  </si>
  <si>
    <t>Restoration</t>
  </si>
  <si>
    <t>2 years</t>
  </si>
  <si>
    <t>Resurrection</t>
  </si>
  <si>
    <t>Sequester</t>
  </si>
  <si>
    <t>rare monster part</t>
  </si>
  <si>
    <t>Simulacrum</t>
  </si>
  <si>
    <t>ice statue + ruby + special</t>
  </si>
  <si>
    <t>Succor (cleric)</t>
  </si>
  <si>
    <t>special item</t>
  </si>
  <si>
    <t>Vision</t>
  </si>
  <si>
    <t>something valuable to caster</t>
  </si>
  <si>
    <t>Wind Walk</t>
  </si>
  <si>
    <t>fire + holy water</t>
  </si>
  <si>
    <t>Eighth Level</t>
  </si>
  <si>
    <t>Anitpathy/Sympathy</t>
  </si>
  <si>
    <t>crushed pearls</t>
  </si>
  <si>
    <t>Binding</t>
  </si>
  <si>
    <t>special. See US p. 63</t>
  </si>
  <si>
    <t>Clone</t>
  </si>
  <si>
    <t>flesh from target</t>
  </si>
  <si>
    <t>Demand</t>
  </si>
  <si>
    <t>hair from target</t>
  </si>
  <si>
    <t>Otiluke's Telekinetic Sphere</t>
  </si>
  <si>
    <t>Permanency</t>
  </si>
  <si>
    <t>Lose 1 point CON (PHB p. 91)</t>
  </si>
  <si>
    <t>5% chance lose 1 point CON if cast on an unliving thing.</t>
  </si>
  <si>
    <t>Serten's Spell Imunity</t>
  </si>
  <si>
    <t xml:space="preserve">diamond + diamond(s) </t>
  </si>
  <si>
    <t>500 + 500 ea</t>
  </si>
  <si>
    <t>Symbol</t>
  </si>
  <si>
    <t>powdered black opal &amp; diamond</t>
  </si>
  <si>
    <t>Trap the Soul</t>
  </si>
  <si>
    <t>1,000 per HD</t>
  </si>
  <si>
    <t>Ninth Level</t>
  </si>
  <si>
    <t>Energy Drain</t>
  </si>
  <si>
    <t>spectre or vampire dust</t>
  </si>
  <si>
    <t>Gate</t>
  </si>
  <si>
    <t>5 Years</t>
  </si>
  <si>
    <t>Shape Change</t>
  </si>
  <si>
    <t>jade circlet</t>
  </si>
  <si>
    <t>Succor</t>
  </si>
  <si>
    <t>gems (once per month)</t>
  </si>
  <si>
    <t>Temporal Stasis</t>
  </si>
  <si>
    <t>powdered gems</t>
  </si>
  <si>
    <t>Wish</t>
  </si>
  <si>
    <t>①</t>
  </si>
  <si>
    <t>②</t>
  </si>
  <si>
    <t>③</t>
  </si>
  <si>
    <t>④</t>
  </si>
  <si>
    <t>⑤</t>
  </si>
  <si>
    <t>⑥</t>
  </si>
  <si>
    <t>⑦</t>
  </si>
  <si>
    <t>⑧</t>
  </si>
  <si>
    <t>⑨</t>
  </si>
  <si>
    <t>⑩</t>
  </si>
  <si>
    <t>Roll 1d12 (1 or 2 indicates random encounter). Use 1d10 to find the hour, with 0 = the encounter happens on 1 of the 4 watches.</t>
  </si>
  <si>
    <t>DATE:</t>
  </si>
  <si>
    <t>1st HOUR</t>
  </si>
  <si>
    <t>9am</t>
  </si>
  <si>
    <t>Movement &amp; Searching</t>
  </si>
  <si>
    <t>1 round</t>
  </si>
  <si>
    <t>Room: map and casual examination (20'x20')</t>
  </si>
  <si>
    <t>1 turn</t>
  </si>
  <si>
    <t>Room: thorough search after initial examination</t>
  </si>
  <si>
    <t>Secret Door: casual check in (10'x10') area</t>
  </si>
  <si>
    <t>Secret Door: thorogh search in (10'x10') area</t>
  </si>
  <si>
    <t>Encounters:</t>
  </si>
  <si>
    <t>2nd HOUR</t>
  </si>
  <si>
    <t>10am</t>
  </si>
  <si>
    <t>6th HOUR</t>
  </si>
  <si>
    <t>2pm</t>
  </si>
  <si>
    <t>3rd HOUR</t>
  </si>
  <si>
    <t>11am</t>
  </si>
  <si>
    <t>7th HOUR</t>
  </si>
  <si>
    <t>3pm</t>
  </si>
  <si>
    <t>4th HOUR</t>
  </si>
  <si>
    <t>12pm</t>
  </si>
  <si>
    <t>8th HOUR</t>
  </si>
  <si>
    <t>4pm</t>
  </si>
  <si>
    <t>5th HOUR</t>
  </si>
  <si>
    <t>1pm</t>
  </si>
  <si>
    <t>9th HOUR</t>
  </si>
  <si>
    <t>5pm</t>
  </si>
  <si>
    <t>Watches:</t>
  </si>
  <si>
    <t>u</t>
  </si>
  <si>
    <t>st</t>
  </si>
  <si>
    <t>v</t>
  </si>
  <si>
    <t>nd</t>
  </si>
  <si>
    <t>w</t>
  </si>
  <si>
    <t>rd</t>
  </si>
  <si>
    <t>x</t>
  </si>
  <si>
    <t>th</t>
  </si>
  <si>
    <t>Discretionary Hours:</t>
  </si>
  <si>
    <t>1st Hour (by Turns)</t>
  </si>
  <si>
    <t xml:space="preserve">5th Hour  </t>
  </si>
  <si>
    <t xml:space="preserve">6th Hour  </t>
  </si>
  <si>
    <t xml:space="preserve">7th Hour  </t>
  </si>
  <si>
    <t xml:space="preserve">8th Hour  </t>
  </si>
  <si>
    <t xml:space="preserve">9th Hour  </t>
  </si>
  <si>
    <t>Silver Crowns</t>
  </si>
  <si>
    <t>Gold Scythes</t>
  </si>
  <si>
    <t>% of total dungeon in GP</t>
  </si>
  <si>
    <t>Modern Pandragor Standard</t>
  </si>
  <si>
    <t>xp / char</t>
  </si>
  <si>
    <t># char</t>
  </si>
  <si>
    <t xml:space="preserve">x </t>
  </si>
  <si>
    <t>=</t>
  </si>
  <si>
    <t>gp</t>
  </si>
  <si>
    <t>sp</t>
  </si>
  <si>
    <t>Placed Loot in GP</t>
  </si>
  <si>
    <t>Placed Loot in SP</t>
  </si>
  <si>
    <t>Ormolu</t>
  </si>
  <si>
    <t>Old Six Kingdoms</t>
  </si>
  <si>
    <t>Num of Locations:</t>
  </si>
  <si>
    <t>sp / loc</t>
  </si>
  <si>
    <t>gp / loc</t>
  </si>
  <si>
    <t>Remaining Budget:</t>
  </si>
  <si>
    <t>Barbarian</t>
  </si>
  <si>
    <t>Remaining Budget as %:</t>
  </si>
  <si>
    <t>Adummim Exotics</t>
  </si>
  <si>
    <t>Black Moon &amp; Mylwel Jewel</t>
  </si>
  <si>
    <t>Other Planar</t>
  </si>
  <si>
    <t>Location #</t>
  </si>
  <si>
    <t>Value (Crowns)</t>
  </si>
  <si>
    <t>Value (Scythes)</t>
  </si>
  <si>
    <t>Treasure Object Description</t>
  </si>
  <si>
    <t>Title</t>
  </si>
  <si>
    <t>EOTP Degree</t>
  </si>
  <si>
    <t>Special Abilities</t>
  </si>
  <si>
    <t>Secret Master</t>
  </si>
  <si>
    <t>Perfect Master</t>
  </si>
  <si>
    <t>HP permanently increased by 3</t>
  </si>
  <si>
    <t>Designer of Secrets</t>
  </si>
  <si>
    <t>One-time award of 3 Hero Points</t>
  </si>
  <si>
    <t>Master of Fifteen</t>
  </si>
  <si>
    <t>Bestowal of the pale blue robes: enchanted silk confers a +2 AC bonus if no other armor is worn. Robe disintegrates if title removed or Order is left.</t>
  </si>
  <si>
    <t>Master Elect of Nine</t>
  </si>
  <si>
    <t>Add 1 point to Prime Requisite and 2 points to lowest ability score. This is reversed if title is lost or Order is left.</t>
  </si>
  <si>
    <t>Master of Nine</t>
  </si>
  <si>
    <t>HP permanently increased by 3 and a spriritual +1 bonus to AC. Both are recinded if the title is lost or the Order is left.</t>
  </si>
  <si>
    <t>Knight of the East</t>
  </si>
  <si>
    <t>Immune to level Drain so long as the title is kept</t>
  </si>
  <si>
    <t>Knight of the Rose</t>
  </si>
  <si>
    <t>Regenerates 1 hp per turn so long as the title is kept and the member is above 0 HP</t>
  </si>
  <si>
    <t>Prince(ess) of the Tabernacle</t>
  </si>
  <si>
    <t>Automatically saves vs Death Magic except on a roll of 1 so long as the title is kept.</t>
  </si>
  <si>
    <t>Knight of the Serpent</t>
  </si>
  <si>
    <t>Automatically saves vs Poison except on a roll of 1 so long as the title is kept.</t>
  </si>
  <si>
    <t>Prince(ess) of the Temple</t>
  </si>
  <si>
    <t>Add 2 points to ability scores so long as it does not increase a score above 18 and so long as the title is kept.</t>
  </si>
  <si>
    <t>Knight of the Sun</t>
  </si>
  <si>
    <t>Can turn undead as a 7th level cleric so long as the title is kept. Clerics who attain this rank turn undead at +4 to their rolls.</t>
  </si>
  <si>
    <t>Sublime Prince(ess of the Royal Secret (or) the Twilight Prince(ess)</t>
  </si>
  <si>
    <t>Can only be killed by dmg: immune to death spells, disintegrate, spheres of anhilation, etc. so long as the title is kept.</t>
  </si>
  <si>
    <t>Seraphim</t>
  </si>
  <si>
    <t>Infiniti</t>
  </si>
  <si>
    <t>Name</t>
  </si>
  <si>
    <t>Level</t>
  </si>
  <si>
    <t>Albrecht Deimyn</t>
  </si>
  <si>
    <t>Ferried Party to the Great House: Lives in Geoul</t>
  </si>
  <si>
    <t>Autumn Bellwether</t>
  </si>
  <si>
    <t>21st</t>
  </si>
  <si>
    <t>Died in the Desert of Rauch w/ Crowley</t>
  </si>
  <si>
    <t>Brea Featherstone</t>
  </si>
  <si>
    <t>144th</t>
  </si>
  <si>
    <t>Constantine Howl</t>
  </si>
  <si>
    <t>Ftr/M-U</t>
  </si>
  <si>
    <t>4th/7th</t>
  </si>
  <si>
    <t>Based in Winter Hollow</t>
  </si>
  <si>
    <t>Crowley Vandran</t>
  </si>
  <si>
    <t>Killed in Desert of Rauch by Caul</t>
  </si>
  <si>
    <t>Kissa Astarte</t>
  </si>
  <si>
    <t xml:space="preserve">4th </t>
  </si>
  <si>
    <t>Pretty brunette courier for the EOTP: used to work for Crowley</t>
  </si>
  <si>
    <t>Lohc Pathak-Beil</t>
  </si>
  <si>
    <t xml:space="preserve">Makhlas </t>
  </si>
  <si>
    <t>Marten Gilthall</t>
  </si>
  <si>
    <t>Old Paladin</t>
  </si>
  <si>
    <t>Aged 76: doesn't fight anymore</t>
  </si>
  <si>
    <t>Mecelia Galashiels</t>
  </si>
  <si>
    <t>M-U/Monk</t>
  </si>
  <si>
    <t>6th/10th</t>
  </si>
  <si>
    <t>Former Twilight Princess: Slain by the Night Stars</t>
  </si>
  <si>
    <t>Mortimer Vossen</t>
  </si>
  <si>
    <t xml:space="preserve">M-U </t>
  </si>
  <si>
    <t>Nihs'Lohc</t>
  </si>
  <si>
    <t>Inducted Party into EOTP: Slain by Night Stars</t>
  </si>
  <si>
    <t>Stanberry Dayne</t>
  </si>
  <si>
    <t>M-U</t>
  </si>
  <si>
    <t>Stephanie Hollows</t>
  </si>
  <si>
    <t>12th</t>
  </si>
  <si>
    <t>① LAWFUL</t>
  </si>
  <si>
    <t>...GOOD</t>
  </si>
  <si>
    <t>In lieu of perfect wisdom we have laws. Laws are the wisdom we've managed to accumulate. There is no practical alternative...</t>
  </si>
  <si>
    <t>...with this belief, I strive for the fulfillment and happiness of all.</t>
  </si>
  <si>
    <t>② IDEALIST</t>
  </si>
  <si>
    <t>...NEUTRAL</t>
  </si>
  <si>
    <r>
      <t>To cease believing in an ideal is to remain damned. At best, laws are only surrogates for wisdom. [</t>
    </r>
    <r>
      <rPr>
        <b/>
        <sz val="9"/>
        <color theme="0"/>
        <rFont val="Calibri"/>
        <family val="2"/>
        <scheme val="minor"/>
      </rPr>
      <t>Universalism</t>
    </r>
    <r>
      <rPr>
        <sz val="9"/>
        <color theme="1"/>
        <rFont val="Calibri"/>
        <family val="2"/>
        <scheme val="minor"/>
      </rPr>
      <t>]|[</t>
    </r>
    <r>
      <rPr>
        <b/>
        <sz val="9"/>
        <color theme="0" tint="-0.249977111117893"/>
        <rFont val="Calibri"/>
        <family val="2"/>
        <scheme val="minor"/>
      </rPr>
      <t>Balance</t>
    </r>
    <r>
      <rPr>
        <sz val="9"/>
        <color theme="1"/>
        <rFont val="Calibri"/>
        <family val="2"/>
        <scheme val="minor"/>
      </rPr>
      <t>]|[</t>
    </r>
    <r>
      <rPr>
        <b/>
        <sz val="9"/>
        <color theme="1"/>
        <rFont val="Calibri"/>
        <family val="2"/>
        <scheme val="minor"/>
      </rPr>
      <t>Nihilism</t>
    </r>
    <r>
      <rPr>
        <sz val="9"/>
        <color theme="1"/>
        <rFont val="Calibri"/>
        <family val="2"/>
        <scheme val="minor"/>
      </rPr>
      <t>] is the key...</t>
    </r>
  </si>
  <si>
    <r>
      <t xml:space="preserve">...and the path is simple. </t>
    </r>
    <r>
      <rPr>
        <i/>
        <sz val="9"/>
        <color theme="1"/>
        <rFont val="Calibri"/>
        <family val="2"/>
        <scheme val="minor"/>
      </rPr>
      <t xml:space="preserve">Tit-for-tat </t>
    </r>
    <r>
      <rPr>
        <sz val="9"/>
        <color theme="1"/>
        <rFont val="Calibri"/>
        <family val="2"/>
        <scheme val="minor"/>
      </rPr>
      <t>is a prudent and universal principal: good for the universe and good for me.</t>
    </r>
  </si>
  <si>
    <t>③ CHAOTIC</t>
  </si>
  <si>
    <t>...EVIL</t>
  </si>
  <si>
    <t>My desires give meaning to this existence...</t>
  </si>
  <si>
    <t>...I leverage this to pursue my interests at the expense of anyone or anything that comes to hand.</t>
  </si>
  <si>
    <t>Spell Research</t>
  </si>
  <si>
    <t>1-2</t>
  </si>
  <si>
    <t>9 in 10</t>
  </si>
  <si>
    <t>Surprise</t>
  </si>
  <si>
    <t>Halfling</t>
  </si>
  <si>
    <t>+10%</t>
  </si>
  <si>
    <t>Character Name</t>
  </si>
  <si>
    <t>REAL CONSTITUTION</t>
  </si>
  <si>
    <t>STRENGTH</t>
  </si>
  <si>
    <t>INTELLIGENCE</t>
  </si>
  <si>
    <t>WISDOM</t>
  </si>
  <si>
    <t>DEXTERITY</t>
  </si>
  <si>
    <t>CONSTITUTION</t>
  </si>
  <si>
    <t>CHARISMA</t>
  </si>
  <si>
    <t>Hit Adj</t>
  </si>
  <si>
    <t>Dmg Adj</t>
  </si>
  <si>
    <t>Wt Adj</t>
  </si>
  <si>
    <t>Doors</t>
  </si>
  <si>
    <t>Bend Bar</t>
  </si>
  <si>
    <t>-350</t>
  </si>
  <si>
    <t>0%</t>
  </si>
  <si>
    <t>-50%</t>
  </si>
  <si>
    <t>-40%</t>
  </si>
  <si>
    <t>Repulsive &amp; Horrifying: Inspiring others to flee or destroy you.</t>
  </si>
  <si>
    <t>-250</t>
  </si>
  <si>
    <t>-30%</t>
  </si>
  <si>
    <t>Disgusting: Inspiring others to look away. Engenders hostility.</t>
  </si>
  <si>
    <t>+ Lang</t>
  </si>
  <si>
    <t>Know</t>
  </si>
  <si>
    <t>Spell Min</t>
  </si>
  <si>
    <t>Spell Max</t>
  </si>
  <si>
    <t>-25%</t>
  </si>
  <si>
    <t>-150</t>
  </si>
  <si>
    <t>-20%</t>
  </si>
  <si>
    <t>Mental</t>
  </si>
  <si>
    <t>Failure</t>
  </si>
  <si>
    <t>+ Spell</t>
  </si>
  <si>
    <t>-15%</t>
  </si>
  <si>
    <t>120'</t>
  </si>
  <si>
    <t>210'</t>
  </si>
  <si>
    <t>2/rnd</t>
  </si>
  <si>
    <t>2 in 6</t>
  </si>
  <si>
    <t>1%</t>
  </si>
  <si>
    <t>-10%</t>
  </si>
  <si>
    <t>50'</t>
  </si>
  <si>
    <t>100'</t>
  </si>
  <si>
    <t>180'</t>
  </si>
  <si>
    <t>Missile</t>
  </si>
  <si>
    <t>Defense</t>
  </si>
  <si>
    <t>-05%</t>
  </si>
  <si>
    <t>70'</t>
  </si>
  <si>
    <t>140'</t>
  </si>
  <si>
    <t>2%</t>
  </si>
  <si>
    <t>150'</t>
  </si>
  <si>
    <t>HP Adj</t>
  </si>
  <si>
    <t>Shock*</t>
  </si>
  <si>
    <t>Ressurrect</t>
  </si>
  <si>
    <t>Res #</t>
  </si>
  <si>
    <t>Start CON</t>
  </si>
  <si>
    <t>Extremely Ugly: Engendering open agression or simply rejection.</t>
  </si>
  <si>
    <t>+100</t>
  </si>
  <si>
    <t>4%</t>
  </si>
  <si>
    <t>80'</t>
  </si>
  <si>
    <t>160'</t>
  </si>
  <si>
    <t>240'</t>
  </si>
  <si>
    <t>0.5/rnd</t>
  </si>
  <si>
    <t>Hench</t>
  </si>
  <si>
    <t>Loyalty</t>
  </si>
  <si>
    <t>Reaction</t>
  </si>
  <si>
    <t>CMS Adj</t>
  </si>
  <si>
    <t>1x1st</t>
  </si>
  <si>
    <t>1/rnd</t>
  </si>
  <si>
    <t>+200</t>
  </si>
  <si>
    <t>7%</t>
  </si>
  <si>
    <t>2x1st</t>
  </si>
  <si>
    <t>CHR adjusted CMS</t>
  </si>
  <si>
    <t>*Aging, Petrification &amp; Polymorph</t>
  </si>
  <si>
    <t>2x1st, 1x2nd</t>
  </si>
  <si>
    <t>+05%</t>
  </si>
  <si>
    <t>45'</t>
  </si>
  <si>
    <t>3/rnd</t>
  </si>
  <si>
    <t>Appearance:</t>
  </si>
  <si>
    <t>+350</t>
  </si>
  <si>
    <t>3 in 6</t>
  </si>
  <si>
    <t>10%</t>
  </si>
  <si>
    <t>2x1st, 2x2nd</t>
  </si>
  <si>
    <t>Max Hero Points:</t>
  </si>
  <si>
    <t>¡¡¡¡¡  ¡¡¡¡¡  ¡¡¡¡¡  ¡¡¡¡¡</t>
  </si>
  <si>
    <t>+500</t>
  </si>
  <si>
    <t>13%</t>
  </si>
  <si>
    <t>2x1st, 2x2nd, 1x3rd</t>
  </si>
  <si>
    <t>+2 (+3)</t>
  </si>
  <si>
    <t>+15%</t>
  </si>
  <si>
    <t>Weapon Ammunition:</t>
  </si>
  <si>
    <t>¡¡¡¡¡</t>
  </si>
  <si>
    <t>+750</t>
  </si>
  <si>
    <t>16%</t>
  </si>
  <si>
    <t>2x1st, 2x2nd, 1x3rd, 1x4th</t>
  </si>
  <si>
    <t>+2 (+4)</t>
  </si>
  <si>
    <t>+20%</t>
  </si>
  <si>
    <t>+25%</t>
  </si>
  <si>
    <t>WEAPON</t>
  </si>
  <si>
    <t># Att</t>
  </si>
  <si>
    <t>Damage vs Size</t>
  </si>
  <si>
    <t>Weight</t>
  </si>
  <si>
    <t>+1000</t>
  </si>
  <si>
    <t>20%</t>
  </si>
  <si>
    <t>All</t>
  </si>
  <si>
    <t>D&amp;D p7</t>
  </si>
  <si>
    <t>3x1st, 2x2nd, 1x3rd, 2x4th</t>
  </si>
  <si>
    <t>+2 (+5)</t>
  </si>
  <si>
    <t>+30%</t>
  </si>
  <si>
    <t>STR adj convert to lbs:</t>
  </si>
  <si>
    <t>+1250</t>
  </si>
  <si>
    <t>4 in 6</t>
  </si>
  <si>
    <t>3x1st, 3x2nd, 1x3rd, 3x4th</t>
  </si>
  <si>
    <t>+40%</t>
  </si>
  <si>
    <t>+35%</t>
  </si>
  <si>
    <t>Ugly: Engendering unease and desire to leave. With time, CHR can overcome.</t>
  </si>
  <si>
    <t>Adj (Hit/Dmg):</t>
  </si>
  <si>
    <t>/</t>
  </si>
  <si>
    <t>h</t>
  </si>
  <si>
    <t>To Hit Adj/Dmg Adj:</t>
  </si>
  <si>
    <t>RANGE: Short (-0)</t>
  </si>
  <si>
    <t>Medium (-2)</t>
  </si>
  <si>
    <t>Long (-5)</t>
  </si>
  <si>
    <t>Speed:</t>
  </si>
  <si>
    <t>+1500</t>
  </si>
  <si>
    <t>30%</t>
  </si>
  <si>
    <t>3x1st, 3x2nd, 2x3rd, 3x4th, 1x5th</t>
  </si>
  <si>
    <t>+2 (+6)</t>
  </si>
  <si>
    <t>+50%</t>
  </si>
  <si>
    <t>+2000</t>
  </si>
  <si>
    <t>35%</t>
  </si>
  <si>
    <t>3x1st, 3x2nd, 2x3rd, 4x4th, 2x5th</t>
  </si>
  <si>
    <t>+60%</t>
  </si>
  <si>
    <t>+45%</t>
  </si>
  <si>
    <t>+3000</t>
  </si>
  <si>
    <t>5 in 6</t>
  </si>
  <si>
    <t>40%</t>
  </si>
  <si>
    <t>3x1st, 3x2nd, 2x3rd, 4x4th, 4x5th</t>
  </si>
  <si>
    <t>+70%</t>
  </si>
  <si>
    <t>+4500</t>
  </si>
  <si>
    <t>7 in 8</t>
  </si>
  <si>
    <t>3x1st, 3x2nd, 2x3rd, 4x4th, 4x5th, 2x6th</t>
  </si>
  <si>
    <t>+2 (+7)</t>
  </si>
  <si>
    <t>+80%</t>
  </si>
  <si>
    <t>+55%</t>
  </si>
  <si>
    <t>+5000</t>
  </si>
  <si>
    <t>60%</t>
  </si>
  <si>
    <t>3x1st, 3x2nd, 2x3rd, 4x4th, 4x5th, 3x6th, 1x7th</t>
  </si>
  <si>
    <t>+90%</t>
  </si>
  <si>
    <t>+6000</t>
  </si>
  <si>
    <t>70%</t>
  </si>
  <si>
    <t>+100%</t>
  </si>
  <si>
    <t>+65%</t>
  </si>
  <si>
    <t>Homely: Initial reaction mildly negative. High CHR can quickly overcome.</t>
  </si>
  <si>
    <t>+7500</t>
  </si>
  <si>
    <t>11 in 12</t>
  </si>
  <si>
    <t>80%</t>
  </si>
  <si>
    <t>A: Psionic Blast 20</t>
  </si>
  <si>
    <t>Psionics</t>
  </si>
  <si>
    <t>Max Attack Points:</t>
  </si>
  <si>
    <t>Current:</t>
  </si>
  <si>
    <t>Modes:</t>
  </si>
  <si>
    <t>+9000</t>
  </si>
  <si>
    <t>B: Mind Thrust 4</t>
  </si>
  <si>
    <t>Max Def Points:</t>
  </si>
  <si>
    <t>+12000</t>
  </si>
  <si>
    <t>19 in 20</t>
  </si>
  <si>
    <t>Languages</t>
  </si>
  <si>
    <t>Plain.  Average.  Unremarkable effects.</t>
  </si>
  <si>
    <t>C: Ego Whip 7</t>
  </si>
  <si>
    <t>Disciplines:</t>
  </si>
  <si>
    <t>Levitation, Molecular Agitation</t>
  </si>
  <si>
    <t>+15000</t>
  </si>
  <si>
    <t>99%</t>
  </si>
  <si>
    <t>Alignment Tongue</t>
  </si>
  <si>
    <t>D: Id Insinuation 10</t>
  </si>
  <si>
    <t>Magic Device:</t>
  </si>
  <si>
    <t>Adj:</t>
  </si>
  <si>
    <t>Angelic</t>
  </si>
  <si>
    <t>3-18</t>
  </si>
  <si>
    <t>E: Psychic Crush 14</t>
  </si>
  <si>
    <t>Armor Worn:</t>
  </si>
  <si>
    <t>Barbarian Tongues</t>
  </si>
  <si>
    <t>Shield:</t>
  </si>
  <si>
    <t>Non Prof Pen</t>
  </si>
  <si>
    <t>Dark Tongue</t>
  </si>
  <si>
    <t>Good Looking: Opposite sex needs WIS &gt; %50 of your CMS to avoid Fascination.</t>
  </si>
  <si>
    <t>F: Mind Blank 1</t>
  </si>
  <si>
    <t>Defensive Bonuses</t>
  </si>
  <si>
    <t>S U P P L I E S</t>
  </si>
  <si>
    <t>Start Amount</t>
  </si>
  <si>
    <t>Carried</t>
  </si>
  <si>
    <t>pack animal</t>
  </si>
  <si>
    <t>cler</t>
  </si>
  <si>
    <t>G: Thought Shield 2</t>
  </si>
  <si>
    <t>Wounds:</t>
  </si>
  <si>
    <t>Invisible (+4)</t>
  </si>
  <si>
    <t>Water: 5lbs/day</t>
  </si>
  <si>
    <t>¡¡¡</t>
  </si>
  <si>
    <t>dru</t>
  </si>
  <si>
    <t>H: Mental Barrier 3</t>
  </si>
  <si>
    <t>Parry (+4)</t>
  </si>
  <si>
    <t>ftr</t>
  </si>
  <si>
    <t>I: Intellect Fortress 8</t>
  </si>
  <si>
    <t>SAVING THROWS</t>
  </si>
  <si>
    <t>50% Concealed (+2)</t>
  </si>
  <si>
    <t>Rations: 2lbs/day</t>
  </si>
  <si>
    <t>pal</t>
  </si>
  <si>
    <t>Dragon</t>
  </si>
  <si>
    <t>Heads turn, Hearts Race: Opposite sex needs WIS &gt; %66 of your CMS to avoid Fascination.</t>
  </si>
  <si>
    <t>J: Tower of Iron Will 10</t>
  </si>
  <si>
    <t>50% Cover (+4)</t>
  </si>
  <si>
    <t>¡¡</t>
  </si>
  <si>
    <t>rng</t>
  </si>
  <si>
    <t>Drow</t>
  </si>
  <si>
    <t>Paralyze/Poison/
Death</t>
  </si>
  <si>
    <t>90% Concealed (+4)</t>
  </si>
  <si>
    <t>Total weight carried in weapons, armor &amp; supplies:</t>
  </si>
  <si>
    <t>mu</t>
  </si>
  <si>
    <t>Dwarvish</t>
  </si>
  <si>
    <t>90% Cover (+10)</t>
  </si>
  <si>
    <t>Feed: 22lbs/day</t>
  </si>
  <si>
    <t>ill</t>
  </si>
  <si>
    <t>Elvish</t>
  </si>
  <si>
    <t>1-12</t>
  </si>
  <si>
    <t>Petrify/
Polymorph</t>
  </si>
  <si>
    <t>Defensive Penalties</t>
  </si>
  <si>
    <t>thf</t>
  </si>
  <si>
    <t>Gorgeous: People flock &amp; act foolish. Opposite sex needs 18 WIS to avoid Fascination. Others &gt; %66.</t>
  </si>
  <si>
    <t>Charging (-1 &amp; no dex)</t>
  </si>
  <si>
    <t>Norm:</t>
  </si>
  <si>
    <t>lbs/</t>
  </si>
  <si>
    <t>Hvy:</t>
  </si>
  <si>
    <t>lbs/ Max:</t>
  </si>
  <si>
    <t>lbs(adj by STR)</t>
  </si>
  <si>
    <t>ass</t>
  </si>
  <si>
    <t>Gringling</t>
  </si>
  <si>
    <t>Rod, Staff,
Wand</t>
  </si>
  <si>
    <t>Flanked (no dex)</t>
  </si>
  <si>
    <t>MOVEMENT</t>
  </si>
  <si>
    <t>Charge(x2)</t>
  </si>
  <si>
    <t>mnk</t>
  </si>
  <si>
    <t>Groull</t>
  </si>
  <si>
    <t>200'</t>
  </si>
  <si>
    <t>Rear (-2, no dex, no shield)</t>
  </si>
  <si>
    <t>Flee(x10)</t>
  </si>
  <si>
    <t>Breath
Weapon</t>
  </si>
  <si>
    <t>Shieldless</t>
  </si>
  <si>
    <t>5' sqrs/segment:</t>
  </si>
  <si>
    <t>Heavy(x¾)</t>
  </si>
  <si>
    <t>Humanoid</t>
  </si>
  <si>
    <t>Transcendent Unearthly Beauty: All need 19 WIS or no save vs Fascination. Op Sex needs WIS 20.</t>
  </si>
  <si>
    <t>Stunned (-4, no dex, no shield)</t>
  </si>
  <si>
    <t>5' sqrs/round:</t>
  </si>
  <si>
    <t>Max(x¼)</t>
  </si>
  <si>
    <t>Surprised (no dex)</t>
  </si>
  <si>
    <t>Illithid</t>
  </si>
  <si>
    <t>Jingsade Runes</t>
  </si>
  <si>
    <t>2-16</t>
  </si>
  <si>
    <t>Just Armor</t>
  </si>
  <si>
    <t>Adj by Magic</t>
  </si>
  <si>
    <t>Jingsade Runic Script</t>
  </si>
  <si>
    <t>Adj by Dex</t>
  </si>
  <si>
    <t>Mallic Glyphs</t>
  </si>
  <si>
    <t>Adj by Shield</t>
  </si>
  <si>
    <t>Morabundin</t>
  </si>
  <si>
    <t>Adj by Magic Shield</t>
  </si>
  <si>
    <t>Adj by magic device</t>
  </si>
  <si>
    <t>Old Speech</t>
  </si>
  <si>
    <t>Full AC:</t>
  </si>
  <si>
    <t>Normal Clothing AC 10 (move any)</t>
  </si>
  <si>
    <t>Real DEXTERITY</t>
  </si>
  <si>
    <t>Syule</t>
  </si>
  <si>
    <t>Leather AC 8 (move 12")</t>
  </si>
  <si>
    <t>Thieves' Cant</t>
  </si>
  <si>
    <t>Padded AC 8 (move 9")</t>
  </si>
  <si>
    <t>Undercommon</t>
  </si>
  <si>
    <t>Studded Leather AC 7 (move 9")</t>
  </si>
  <si>
    <t>Unknown Tongue</t>
  </si>
  <si>
    <t>Ring Mail AC 7 (move 9")</t>
  </si>
  <si>
    <t>STR adj?</t>
  </si>
  <si>
    <t>Hit calc</t>
  </si>
  <si>
    <t>Dmg</t>
  </si>
  <si>
    <t>Scale Mail AC 6 (move 6")</t>
  </si>
  <si>
    <t>WepSlot1</t>
  </si>
  <si>
    <t>Chain Mail AC 5 (move 9")</t>
  </si>
  <si>
    <t>Yilthid</t>
  </si>
  <si>
    <t>WepSlot2</t>
  </si>
  <si>
    <t>Splint Mail AC 4 (move 6")</t>
  </si>
  <si>
    <t>WepSlot3</t>
  </si>
  <si>
    <t>Banded Mail AC 4 (move 9")</t>
  </si>
  <si>
    <t>Add Magic</t>
  </si>
  <si>
    <t>Plate AC 3 (move 6")</t>
  </si>
  <si>
    <t>Magical Clothing AC 10 (move any)</t>
  </si>
  <si>
    <t>Magical Leather AC 8 (move 12")</t>
  </si>
  <si>
    <t>Magical Padded AC 8 (move 12")</t>
  </si>
  <si>
    <t>Magical Studded Leather AC 7 (move 12")</t>
  </si>
  <si>
    <t>Magical Ring Mail AC 7 (move 12")</t>
  </si>
  <si>
    <t>Magical Scale Mail AC 6 (move 9")</t>
  </si>
  <si>
    <t>Magical Chain Mail AC 5 (move 12")</t>
  </si>
  <si>
    <t>Elfin Chain AC 5 (move 15" possible)</t>
  </si>
  <si>
    <t>Magical Splint Mail AC 4 (move 9")</t>
  </si>
  <si>
    <t>Magical Banded Mail AC 4 (move 12")</t>
  </si>
  <si>
    <t>Arrow</t>
  </si>
  <si>
    <t>Magical Plate AC 3 (move 9")</t>
  </si>
  <si>
    <t>Axe, Hand</t>
  </si>
  <si>
    <t>Bracers of AC 8 (move any)</t>
  </si>
  <si>
    <t>Bracers of AC 7 (move any)</t>
  </si>
  <si>
    <t>Bracers of AC 6 (move any)</t>
  </si>
  <si>
    <t>Bracers of AC 5 (move any)</t>
  </si>
  <si>
    <t>Real DEX Adj</t>
  </si>
  <si>
    <t>Hammer</t>
  </si>
  <si>
    <t>Bracers of AC 4 (move any)</t>
  </si>
  <si>
    <t>Bracers of AC 3 (move any)</t>
  </si>
  <si>
    <t>Quarrel, Heavy</t>
  </si>
  <si>
    <t>Bracers of AC 2 (move any)</t>
  </si>
  <si>
    <t>Quarrel, Light</t>
  </si>
  <si>
    <t>Sling Bullet</t>
  </si>
  <si>
    <t>Sling Stone</t>
  </si>
  <si>
    <t xml:space="preserve">Small (+1 AC vs 1 atk/round) </t>
  </si>
  <si>
    <t>Medium (+1 AC vs 2 atk/round)</t>
  </si>
  <si>
    <t>Large (+1 AC vs 3 atk/round)</t>
  </si>
  <si>
    <t xml:space="preserve">Magic Small (+1 AC vs 1 atk/round) </t>
  </si>
  <si>
    <t>Magic Medium (+1 AC vs 2 atk/round)</t>
  </si>
  <si>
    <t>Magic Large (+1 AC vs 3 atk/round)</t>
  </si>
  <si>
    <t>Shield?</t>
  </si>
  <si>
    <t>Ring of Protection</t>
  </si>
  <si>
    <t>Ioun Stone</t>
  </si>
  <si>
    <t>number of visits:</t>
  </si>
  <si>
    <t>EVOCATION</t>
  </si>
  <si>
    <t>ANTE</t>
  </si>
  <si>
    <t>First Deal</t>
  </si>
  <si>
    <t>BETS</t>
  </si>
  <si>
    <t>Second Deal</t>
  </si>
  <si>
    <t>Hand Tally</t>
  </si>
  <si>
    <t>Pot:</t>
  </si>
  <si>
    <t>Win Tracker by Hand</t>
  </si>
  <si>
    <t>m</t>
  </si>
  <si>
    <t>c</t>
  </si>
  <si>
    <t>1. The Arch Mage:</t>
  </si>
  <si>
    <t>2. The Familiar:</t>
  </si>
  <si>
    <t>For one month, the winner gains an additional 5% magic resistance.</t>
  </si>
  <si>
    <t>3. The Empress:</t>
  </si>
  <si>
    <t>4. The Demimonde:</t>
  </si>
  <si>
    <t>For one month, the winner gains a feral 3 ATT (claw, claw, bite) attack routine.  This attack routine can be used instead of the character's regular attack routine as desired. THAC0 of these attacks is ALWAYS 15 but CAN hit creatures requiring +1 weapons to-hit. DMG is 1d3, 1d3, 1d4.</t>
  </si>
  <si>
    <t>5. The Lost Princess:</t>
  </si>
  <si>
    <t>For one month the winner is resistant to death. If an effect or loss of HP would cause the character to die, one additional saving throw vs Death is allowed. If this save is successful, character death is averted and the Character is left with 1 HP instead. Eg. The PC could be kept at 1 hp indefinitely if each blow that would kill the PC is countered by a successful save.</t>
  </si>
  <si>
    <t>6. The Bard:</t>
  </si>
  <si>
    <t>For one month, the winner gains a 40% chance to Legend Lore.</t>
  </si>
  <si>
    <t>7. The Adventurer:</t>
  </si>
  <si>
    <t>For one month, the winner's chances of finding secret compartments, doors and objects during a search improves to 50%.</t>
  </si>
  <si>
    <t>8. The Six Stars:</t>
  </si>
  <si>
    <t>For one month, the winner cannot become lost.</t>
  </si>
  <si>
    <t>9. World Without End:</t>
  </si>
  <si>
    <t>For one month, the winner has a 40% chance of conjuring to mind the outcome of the next simple choice he plans to take whose answer must be articulated as yes or no.  Examples: If I throw this dart, will it hit the bullseye? If I open this door, will there be a monster in the room? Will I win the next hand of cards?  Questions of greater complexity will never grant visions.  In order to conjure the vision, the winner must remain still and concentrate for 1 full round.</t>
  </si>
  <si>
    <t>For one month, the winner is able to fly as the spell as often and as long as desired. Flying requires the winner to be awake and in control of their own mind.</t>
  </si>
  <si>
    <t>For one month, the winner automatically detects and can see objects or creatures that are magically hidden or invisible.</t>
  </si>
  <si>
    <t>12. The Moondrop:</t>
  </si>
  <si>
    <t>For one month, an Ability Score of the winner's choice is elevated by 2. In addition, the winner is personally under Protection from Evil.</t>
  </si>
  <si>
    <t>For one month, the winner does not require oxygen to survive.</t>
  </si>
  <si>
    <t>For one month, the winner has the power to declare a SINGLE d-X result of his choosing null and void. The result must immediately be re-rolled and the new number accepted.  Note that this is a single-use boon that will be lost unless used during the month, but it can be used to affect ANY single die roll of ANY player or DM alike.</t>
  </si>
  <si>
    <t>in</t>
  </si>
  <si>
    <t>ystical combination</t>
  </si>
  <si>
    <t>ursed combination</t>
  </si>
  <si>
    <t>For one month the winner's CHR or CMS (whichever is lower) is elevated to 18.</t>
  </si>
  <si>
    <t>13. Mark of Endless Breath:</t>
  </si>
  <si>
    <t>14. Mandolin of Eternity:</t>
  </si>
  <si>
    <r>
      <t>For one month, the winner is able to cast magic missile at 1</t>
    </r>
    <r>
      <rPr>
        <vertAlign val="superscript"/>
        <sz val="9"/>
        <color theme="0"/>
        <rFont val="Calibri"/>
        <family val="2"/>
        <scheme val="minor"/>
      </rPr>
      <t>st</t>
    </r>
    <r>
      <rPr>
        <sz val="9"/>
        <color theme="0"/>
        <rFont val="Calibri"/>
        <family val="2"/>
        <scheme val="minor"/>
      </rPr>
      <t xml:space="preserve"> level mastery as often as they wish.</t>
    </r>
  </si>
  <si>
    <t>MYSTICAL COMBINATIONS ( d-14 )</t>
  </si>
  <si>
    <t xml:space="preserve">1. King of Fools: </t>
  </si>
  <si>
    <t xml:space="preserve">2. The Devil: </t>
  </si>
  <si>
    <t>All Ability Scores higher than 9 are reduced to 9. Note that magical items or potions can still elevate such scores, but the loser's actual Ability Scores will return to 9 if such items are removed or potion effects wear off. This condition persists for 1 month. Remove Curse provides a 5% chance per casting of ending this curse early.</t>
  </si>
  <si>
    <t>The loser takes a persistent chill and cannot seem to get warm. Unless the temperature is 80° F or higher, he will refuse to go outside, preferring to stay inside by a fire. The afflicted saves vs all cold-based attacks at –8 and dmg from such attacks is at +4 per die.  This condition persists for 1 month. Remove Curse provides a 5% chance per casting of ending this curse early.</t>
  </si>
  <si>
    <t>4. The Void:</t>
  </si>
  <si>
    <t>All money, currency (fiat or otherwise), loose gems and gambling chips (including items whose main purpose is to trade value) currently in the loser's possession (I.e.: owned and within 100')  vanish forever. This curse does not apply to jewelry or other goods.</t>
  </si>
  <si>
    <t>No Healing Magic of any kind affects the loser for a period of 1 month. During this time, lost HP can only be regained at a rate of 1 per night through normal rest. Remove Curse provides a 5% chance per casting of ending this curse early.</t>
  </si>
  <si>
    <t>6. Judgement:</t>
  </si>
  <si>
    <t>The loser's MAX HP is reduced by 50% for 1 month. Remove Curse provides a 5% chance per casting of ending this curse early.</t>
  </si>
  <si>
    <t>CURSED COMBINATIONS ( d-6 )</t>
  </si>
  <si>
    <t xml:space="preserve">ANTE:
INT+WIS+CHR
</t>
  </si>
  <si>
    <t>FIRST DEAL
Roll 1d24</t>
  </si>
  <si>
    <t>BET, RAISE, FOLD</t>
  </si>
  <si>
    <t>SECOND DEAL
Roll 1d6+1d24</t>
  </si>
  <si>
    <t>TALLY HANDS</t>
  </si>
  <si>
    <t>10 SP
Standard Table</t>
  </si>
  <si>
    <t>100 SP
High Table</t>
  </si>
  <si>
    <t>1,000 SP
Prestige Table</t>
  </si>
  <si>
    <t>10,000 SP
Royal Table</t>
  </si>
  <si>
    <t>Cheater takes 17</t>
  </si>
  <si>
    <t>Fold any time
Min bet 10; Raise x2</t>
  </si>
  <si>
    <t>Fold any time
Min bet 10,000; Raise x2</t>
  </si>
  <si>
    <t>Fold any time
Min bet 1,000; Raise x2</t>
  </si>
  <si>
    <t>Fold any time
Min bet 100; Raise x2</t>
  </si>
  <si>
    <t>Died in the Amharc Mountains to a Stone Giant</t>
  </si>
  <si>
    <t xml:space="preserve">6th </t>
  </si>
  <si>
    <t>Twilight Princess</t>
  </si>
  <si>
    <t>FULL GAME</t>
  </si>
  <si>
    <t xml:space="preserve">Evocation is a Magical (and beautiful) Tarot-like gambling game.
The cards seem to drip with gorgeous imagery and are themselves magical, relying on each gambler's mental attributes (INT WIS CHR) to bluff, bid, strategize and so on.  The deck itself will enforce the rules and prevent loss or theft of individual cards. A table must consist of 4-6 players. Nine hands represent a "FULL GAME". Completing a FULL GAME is a heroic act and few will play more than one FULL GAME per month.
The deck always detects when a player is cheating.
CHEATING: 
Though the act of cheating is assumed secret in the game world, a meta-game announcement is declared by the cheater for each hand he intends to cheat. The cheater substitutes DEX for WIS during ANTE and, rather than rolling 1d24 during FIRST DEAL, takes 17. The cheater gains no special benefit during SECOND DEAL and must TALLY the results thereafter as normal.
The deck perceives any cheater that loses a cheat-hand as incompetent and leaves a CURSED COMBINATION of cards in his hand (see below).
To play EVOCATION "PROPER" a "PRESTIGE" table is required. PRESTIGE means an ANTE &amp; minimum BET of 1,000 SP (typically in the form of chips).  Standard and High tables can still use the deck to gamble, but "MYSTICAL COMBINATIONS" will never appear in winning hands at tables that play below PRESTIGE level.
BETS: 
Bets start with the player seated left of the winner. Raises may happen in any order. A player may fold at any point before SECOND DEAL.
TALLYING HANDS:
Non-cheater:
INT+WIS+CHR+ 1d24 + 1d6 + 1d24 = Hand
Cheater:
INT+DEX+CHR+ 17 +1d6 +1d24 = Hand
TIE HANDS are resolved by drawing cards (Roll d100) until the tie is broken.
WINNER: High Score Wins and Takes Pot. At a PRESTIGE (or higher) table, each winning hand has a 10% chance of containing a MYSTICAL COMBINATION
MYSTICAL COMBINATIONS:
All MYSTICAL COMBINATIONS are stackable with exception of duplicate rolls.  If a winning hand contains a MYSTICAL COMBINATION, the winner must roll 1d14.
LOSERS:
Each losing hand has a 10% chance of containing a CURSED COMBINATION. Note that CURSED COMBINATIONS are unlike MYSTICAL COMBINATIONS in that they appear in ALL games of EVOCATION.
CHEATING LOSERS:
A Cheat hand that loses ALWAYS contains a CURSED COMBINATION.
CURSED COMBINATIONS:
If a losing hand contains a CURSED COMBINATION, ALL benefits from MYSTICAL COMBINATIONS earned to this point are immediately lost. All CURSED COMBINATIONS are stackable.  In addition, the loser must roll 1d6.
</t>
  </si>
  <si>
    <t>PLAYERS  (right to left)</t>
  </si>
  <si>
    <t xml:space="preserve">The loser must immediately play another hand and he will automatically lose that hand. If all other players quit or the game ends, he must re-roll on this table until he rolls a result higher than 1. </t>
  </si>
  <si>
    <t>11. Black Telescope:</t>
  </si>
  <si>
    <t>10. Four Winds Bar:</t>
  </si>
  <si>
    <t xml:space="preserve">3. City Buried in the Stars: </t>
  </si>
  <si>
    <t>5. Bleak Tabernacle:</t>
  </si>
  <si>
    <t>A pefectly transparent saphire liquid in a faceted flask radiates light and a soft musical murmur.</t>
  </si>
  <si>
    <t>Party B gambles at the NWI</t>
  </si>
  <si>
    <t>Petrification</t>
  </si>
  <si>
    <t>Smells like wet cement.</t>
  </si>
  <si>
    <t>Greben</t>
  </si>
  <si>
    <t>Bodnar</t>
  </si>
  <si>
    <t>1d24</t>
  </si>
  <si>
    <t>1d24+1d6</t>
  </si>
  <si>
    <t>Zarmast</t>
  </si>
  <si>
    <t>Party B finishes training.</t>
  </si>
  <si>
    <t>Party B wakes up in Southhollow</t>
  </si>
  <si>
    <t>Enters Crypt of Skeleton King</t>
  </si>
  <si>
    <t>Rain Arrives back at the NWI.</t>
  </si>
  <si>
    <t>Party B wakes up at the Busy Bee, meets Rain and returns to the Burial Cairn of Archibald I.</t>
  </si>
  <si>
    <t>Follower of Makhlas</t>
  </si>
  <si>
    <t>CL 2</t>
  </si>
  <si>
    <t>Cloak from Undead</t>
  </si>
  <si>
    <t>Pages From the Mages p. 7</t>
  </si>
  <si>
    <t>CL 3</t>
  </si>
  <si>
    <t>Consecrated/Desecrated Ground</t>
  </si>
  <si>
    <t>CL 4</t>
  </si>
  <si>
    <t>Divine Radiance</t>
  </si>
  <si>
    <t>City of Brass Appendices p. 32</t>
  </si>
  <si>
    <t>CL 5</t>
  </si>
  <si>
    <t>Autumn Bellwether's Paladinic Virtue</t>
  </si>
  <si>
    <t>Storyteller's Arcana p. 97</t>
  </si>
  <si>
    <t>CL 7</t>
  </si>
  <si>
    <t>Avulse Soul</t>
  </si>
  <si>
    <t>Summon Deva</t>
  </si>
  <si>
    <t>Dispel Silence</t>
  </si>
  <si>
    <t>Pages From the Mages p. 24</t>
  </si>
  <si>
    <t>Dimensional Anchor</t>
  </si>
  <si>
    <t>IL 2</t>
  </si>
  <si>
    <t>Lithlan's Elven Senses</t>
  </si>
  <si>
    <t>Storyteller's Arcana p. 93</t>
  </si>
  <si>
    <t>IL 3</t>
  </si>
  <si>
    <t>Prismatic Shield</t>
  </si>
  <si>
    <t>Storyteller's Arcana p. 94</t>
  </si>
  <si>
    <t>IL 4</t>
  </si>
  <si>
    <t>Dragon Eyes</t>
  </si>
  <si>
    <t>MU 1</t>
  </si>
  <si>
    <t>Spidereyes</t>
  </si>
  <si>
    <t>Pages From the Mages p. 73</t>
  </si>
  <si>
    <t>MU 2</t>
  </si>
  <si>
    <t>Skyhook</t>
  </si>
  <si>
    <t>Pages From the Mages p. 101</t>
  </si>
  <si>
    <t>Undead Mount</t>
  </si>
  <si>
    <t>Pages From the Mages p. 110</t>
  </si>
  <si>
    <t>MU 3</t>
  </si>
  <si>
    <t>Phantromas' Healing Touch</t>
  </si>
  <si>
    <t>Hold Vapor</t>
  </si>
  <si>
    <t>Pages From the Mages p. 16</t>
  </si>
  <si>
    <t>MU 4</t>
  </si>
  <si>
    <t>Blade of Doom</t>
  </si>
  <si>
    <t>Pages From the Mages p. 17</t>
  </si>
  <si>
    <t>Unburn</t>
  </si>
  <si>
    <t>Pages From the Mages p. 36</t>
  </si>
  <si>
    <t>Darsson's Potion</t>
  </si>
  <si>
    <t>Pages From the Mages p. 45</t>
  </si>
  <si>
    <t>MU 5</t>
  </si>
  <si>
    <t>Iilool's Mirror Image</t>
  </si>
  <si>
    <t>Bowgentle's Fleeting Journey</t>
  </si>
  <si>
    <t>Pages From the Mages p. 25</t>
  </si>
  <si>
    <t>Troll Killer</t>
  </si>
  <si>
    <t>Pages From the Mages p. 37</t>
  </si>
  <si>
    <t>Lich Touch</t>
  </si>
  <si>
    <t>Pages From the Mages p. 106</t>
  </si>
  <si>
    <t>MU 6</t>
  </si>
  <si>
    <t>Cross-Planar Conneciton</t>
  </si>
  <si>
    <t>Xezbeth's Indigo Tongue</t>
  </si>
  <si>
    <t>City of Brass Appendices p. 33</t>
  </si>
  <si>
    <t>MU 7</t>
  </si>
  <si>
    <t>Whisper's Lycanthropic Purge</t>
  </si>
  <si>
    <t>Gemjump</t>
  </si>
  <si>
    <t>Pages From the Mages p. 53</t>
  </si>
  <si>
    <t>MU 8</t>
  </si>
  <si>
    <t>Death Link</t>
  </si>
  <si>
    <t>Pages From the Mages p. 10</t>
  </si>
  <si>
    <t>Aglogoth's Transcendent Box</t>
  </si>
  <si>
    <t>MU 9</t>
  </si>
  <si>
    <t>Spellstrike</t>
  </si>
  <si>
    <t>Pages From the Mages p. 121</t>
  </si>
  <si>
    <t>Spell Invulnerability</t>
  </si>
  <si>
    <t>Pages From the Mages p. 28</t>
  </si>
  <si>
    <t>Party A Arrives back at Dreaming Tower.</t>
  </si>
  <si>
    <t>Party A Finishes Training</t>
  </si>
  <si>
    <t>Raised w/ Elixir of Life: Died to Makhlas the Monk</t>
  </si>
  <si>
    <t>New: Lib Min</t>
  </si>
  <si>
    <t>Existing: Lib Min</t>
  </si>
  <si>
    <t>New: No Library</t>
  </si>
  <si>
    <t>Existing: No Library</t>
  </si>
  <si>
    <t>New</t>
  </si>
  <si>
    <t>Existing</t>
  </si>
  <si>
    <t>SUCCESS % =</t>
  </si>
  <si>
    <t>Library Diff =</t>
  </si>
  <si>
    <t>SPELL LVL ADJ =</t>
  </si>
  <si>
    <t>BASE % =</t>
  </si>
  <si>
    <t>MU LVL =</t>
  </si>
  <si>
    <t>MU INT =</t>
  </si>
  <si>
    <t>Incremented</t>
  </si>
  <si>
    <t>Library Value Diff</t>
  </si>
  <si>
    <t>+0%</t>
  </si>
  <si>
    <t>Chance of Success at end of research time</t>
  </si>
  <si>
    <t>Library ADJ</t>
  </si>
  <si>
    <t>Spell LVL ADJ</t>
  </si>
  <si>
    <t>Base Chance</t>
  </si>
  <si>
    <t>Total Cost</t>
  </si>
  <si>
    <t>Deduct Money Spent</t>
  </si>
  <si>
    <t>Added Cost</t>
  </si>
  <si>
    <t>Success Modifier</t>
  </si>
  <si>
    <t>Select an Investment to Modify Success</t>
  </si>
  <si>
    <t>Actual # of Weeks</t>
  </si>
  <si>
    <t>Enter Weeks of Uninterrupted Work</t>
  </si>
  <si>
    <t>Min # of Weeks</t>
  </si>
  <si>
    <t>Base Cost Per Week</t>
  </si>
  <si>
    <t>Spell Level</t>
  </si>
  <si>
    <t>Enter LVL of Spell to be researched</t>
  </si>
  <si>
    <t>New Spell</t>
  </si>
  <si>
    <t>Existing Spell</t>
  </si>
  <si>
    <t>Research Type</t>
  </si>
  <si>
    <t>silver equivalent:</t>
  </si>
  <si>
    <t>Determine Correct
Category</t>
  </si>
  <si>
    <t>Initial Lab Setup</t>
  </si>
  <si>
    <t>Monthly Lab Cost</t>
  </si>
  <si>
    <t>Hire Alchemist</t>
  </si>
  <si>
    <t>Alchemist/Month</t>
  </si>
  <si>
    <t>M-U Level</t>
  </si>
  <si>
    <t>XP Value of Potion</t>
  </si>
  <si>
    <t>1,000 GP</t>
  </si>
  <si>
    <t>100 GP</t>
  </si>
  <si>
    <t>100 GP + 1 yr contract</t>
  </si>
  <si>
    <t>Days to Brew</t>
  </si>
  <si>
    <t>GP to Brew</t>
  </si>
  <si>
    <t>Potion Math</t>
  </si>
  <si>
    <t>xp/10</t>
  </si>
  <si>
    <t>base + xp/10</t>
  </si>
  <si>
    <t>minus M-U lvl</t>
  </si>
  <si>
    <t>convert to success</t>
  </si>
  <si>
    <t>convert to decimal</t>
  </si>
  <si>
    <t>base chance to fail</t>
  </si>
  <si>
    <t>Potion Brewing</t>
  </si>
  <si>
    <t>parchment</t>
  </si>
  <si>
    <t>magical feather</t>
  </si>
  <si>
    <t>papyrus</t>
  </si>
  <si>
    <t>vellum</t>
  </si>
  <si>
    <t>GP</t>
  </si>
  <si>
    <t>Days to Scribe</t>
  </si>
  <si>
    <t>base % failure</t>
  </si>
  <si>
    <t>spell level</t>
  </si>
  <si>
    <t>base + spell lvl</t>
  </si>
  <si>
    <t>Chance of Failure</t>
  </si>
  <si>
    <t>Select Material</t>
  </si>
  <si>
    <t>material adjustment</t>
  </si>
  <si>
    <t>Final Number</t>
  </si>
  <si>
    <t>Feather Cost</t>
  </si>
  <si>
    <t>Material Cost</t>
  </si>
  <si>
    <t>Ink Cost</t>
  </si>
  <si>
    <t>GP to Manufacture</t>
  </si>
  <si>
    <t>Scribing Scrolls</t>
  </si>
  <si>
    <t>Failure (roll 1d6)</t>
  </si>
  <si>
    <t>Garrison at Dreaming Tower Needs more money</t>
  </si>
  <si>
    <t>Centien's Ability Scores return to normal after break up w/ Adest</t>
  </si>
  <si>
    <t>Party A leaves for Esma via the boots.</t>
  </si>
  <si>
    <t>Party B begins search for Apocynthion Mechanism</t>
  </si>
  <si>
    <t>Party A brings haul back from Esma</t>
  </si>
  <si>
    <t>Party A returns to Esma</t>
  </si>
  <si>
    <t>Green Dragon Hatches (Lovat)</t>
  </si>
  <si>
    <t>Oil of Impact</t>
  </si>
  <si>
    <t>Oil of Sharpness</t>
  </si>
  <si>
    <t>Clear lamp oil</t>
  </si>
  <si>
    <t>Smell like lamp oil</t>
  </si>
  <si>
    <t>A transparent lavender oil</t>
  </si>
  <si>
    <t>Smells of smoky blossoms and steel</t>
  </si>
  <si>
    <t>Martin Gilthall</t>
  </si>
  <si>
    <t>Katri Sanden</t>
  </si>
  <si>
    <t>High Channeler</t>
  </si>
  <si>
    <t>TITLE / POSITION</t>
  </si>
  <si>
    <t>LOCATION</t>
  </si>
  <si>
    <t>Sandren</t>
  </si>
  <si>
    <t>DETAILS</t>
  </si>
  <si>
    <t>Elsbeth Wyrmsilver</t>
  </si>
  <si>
    <t>Adest Kilima</t>
  </si>
  <si>
    <t>Centien's Ex</t>
  </si>
  <si>
    <t>Sanctuary</t>
  </si>
  <si>
    <t>Bronze Governor</t>
  </si>
  <si>
    <t>Erice V'lek Soren</t>
  </si>
  <si>
    <t>Centien's Sister</t>
  </si>
  <si>
    <t>Jirrak V'lek Soren</t>
  </si>
  <si>
    <t>Centien's Father</t>
  </si>
  <si>
    <t>Unknown</t>
  </si>
  <si>
    <t>The Divine</t>
  </si>
  <si>
    <t>Formerly Men of Autumn</t>
  </si>
  <si>
    <t>Gabby Potts</t>
  </si>
  <si>
    <t>Lucian Maycock</t>
  </si>
  <si>
    <t>Ftr/Thf</t>
  </si>
  <si>
    <t>3/4</t>
  </si>
  <si>
    <t>Eleuia Vartoogian</t>
  </si>
  <si>
    <t>Jade Princess</t>
  </si>
  <si>
    <t>Bablemum</t>
  </si>
  <si>
    <t>Ahminashta Jabril</t>
  </si>
  <si>
    <t>Orla Stone</t>
  </si>
  <si>
    <t>Maid</t>
  </si>
  <si>
    <t>Night Wolf Inn</t>
  </si>
  <si>
    <t>Ruby Stone</t>
  </si>
  <si>
    <t>Hero</t>
  </si>
  <si>
    <t>Bastion Reade</t>
  </si>
  <si>
    <t>Francesca Reade</t>
  </si>
  <si>
    <t>Gavner Reade</t>
  </si>
  <si>
    <t>Mayor</t>
  </si>
  <si>
    <t>Mayor's Wife</t>
  </si>
  <si>
    <t>Amethyst Maycock</t>
  </si>
  <si>
    <t>Took small boy from Ruby Stone: that boy became Lucian Maycock</t>
  </si>
  <si>
    <t>Asenath Whitcomb</t>
  </si>
  <si>
    <t>Chalice Shade</t>
  </si>
  <si>
    <t>Alabaster Grim</t>
  </si>
  <si>
    <t>Pritchard Cordy</t>
  </si>
  <si>
    <t>Avery Bellwether</t>
  </si>
  <si>
    <t>Astrid Bellwether</t>
  </si>
  <si>
    <t>Geoul</t>
  </si>
  <si>
    <t>Princess of the Tabernacle</t>
  </si>
  <si>
    <t>Desert of Rauch</t>
  </si>
  <si>
    <t>Ferried Party to the Great House</t>
  </si>
  <si>
    <t>Died in Jacobugoth</t>
  </si>
  <si>
    <t>Murdered by Gavner's fiancee</t>
  </si>
  <si>
    <t>Died of old age</t>
  </si>
  <si>
    <t>Assassinated by the Night Stars</t>
  </si>
  <si>
    <t>Inducted First party into the EOTP: slain by the Night Stars</t>
  </si>
  <si>
    <t>Sublime Princess of the Royal Secret</t>
  </si>
  <si>
    <t>Winter Hollow</t>
  </si>
  <si>
    <t>4/7</t>
  </si>
  <si>
    <t>6/10</t>
  </si>
  <si>
    <t xml:space="preserve">Cleric </t>
  </si>
  <si>
    <t>Shradnae Witch</t>
  </si>
  <si>
    <t>Former Endless White in the Dark</t>
  </si>
  <si>
    <t>Klyn Bellwether</t>
  </si>
  <si>
    <t>Richard Sangrey</t>
  </si>
  <si>
    <t>Knight of Sanctuary</t>
  </si>
  <si>
    <t>Former Hero of Steel Watch Keep / Formerly Dream Company / Died at Jacobugoth</t>
  </si>
  <si>
    <t>Now works for Sabola Vartoogian</t>
  </si>
  <si>
    <t>Abyss</t>
  </si>
  <si>
    <t>Regenerated and re-united with her father Sabola</t>
  </si>
  <si>
    <t>Josef Bellwether</t>
  </si>
  <si>
    <t>Barabbas</t>
  </si>
  <si>
    <t>Sage</t>
  </si>
  <si>
    <t>Humanoids, Giant-kind, Dweomercraeft, hjolk-trull, elemental planes</t>
  </si>
  <si>
    <t>Buried</t>
  </si>
  <si>
    <t>Formerly Dream Company</t>
  </si>
  <si>
    <t>Ordered the White Ravens Disbanded</t>
  </si>
  <si>
    <t>Founder of the White Ravens / Lived at Gask Cliff Castle</t>
  </si>
  <si>
    <t>Temple to Demmindain in Sanctuary: leader of the storm angels</t>
  </si>
  <si>
    <t>Emma Featherstone</t>
  </si>
  <si>
    <t>Skyswept Abbess</t>
  </si>
  <si>
    <t>Donovan Blynsk</t>
  </si>
  <si>
    <t>Sanctuary: Shaded Trail</t>
  </si>
  <si>
    <t>Sanctuary: Skysweep Abbey</t>
  </si>
  <si>
    <t>Sanctuary: Steel Watch Keep</t>
  </si>
  <si>
    <t>Sanctuary: Cemetery</t>
  </si>
  <si>
    <t>Sanctuary: Monument Tomb</t>
  </si>
  <si>
    <t>Sandren: Cemetery</t>
  </si>
  <si>
    <t>Bablemum: House Pathak-Beil</t>
  </si>
  <si>
    <t>Sanctuary: House of Warning</t>
  </si>
  <si>
    <t>Dozing Hollow: Cemetery</t>
  </si>
  <si>
    <t>Sanctuary: Dreaming Tower</t>
  </si>
  <si>
    <t>Sanctuary: White Rose Palace</t>
  </si>
  <si>
    <t>Nikki Void</t>
  </si>
  <si>
    <t>Sanctuary: Buxom Moon</t>
  </si>
  <si>
    <t>Proprietor</t>
  </si>
  <si>
    <t>James Merriweather</t>
  </si>
  <si>
    <t>King</t>
  </si>
  <si>
    <t>Sandren: Rosewind Castle</t>
  </si>
  <si>
    <t>Sabola Vartoogian</t>
  </si>
  <si>
    <t>Sultan</t>
  </si>
  <si>
    <t>Nangish'lishma</t>
  </si>
  <si>
    <t>Jin Pathak-Biel</t>
  </si>
  <si>
    <t>Knight of the East / Emir</t>
  </si>
  <si>
    <t>Ekvukir</t>
  </si>
  <si>
    <t>Aci</t>
  </si>
  <si>
    <t>Szouxzarod</t>
  </si>
  <si>
    <t>lich</t>
  </si>
  <si>
    <t>High Obi: Chapter 3</t>
  </si>
  <si>
    <t>Shuaib Saad</t>
  </si>
  <si>
    <t>Head Butler</t>
  </si>
  <si>
    <t>Helgreth Ys</t>
  </si>
  <si>
    <t>Chef</t>
  </si>
  <si>
    <t>Viddian 'Om</t>
  </si>
  <si>
    <t>Stable Master</t>
  </si>
  <si>
    <t>Shimmokeen III</t>
  </si>
  <si>
    <t>Sable Croft</t>
  </si>
  <si>
    <t>Seighard</t>
  </si>
  <si>
    <t>Liaison to the EOTP: hired the college kids out of Geoul</t>
  </si>
  <si>
    <t>Tolefaris Grey</t>
  </si>
  <si>
    <t>Emma Brightskie</t>
  </si>
  <si>
    <t>Alchemist</t>
  </si>
  <si>
    <t>Estelwen Mit</t>
  </si>
  <si>
    <t>Former Night Star</t>
  </si>
  <si>
    <t>Night Star</t>
  </si>
  <si>
    <t>Night Star: Flayer of Men</t>
  </si>
  <si>
    <t>Caul Sangrey</t>
  </si>
  <si>
    <t>Vessyka Vith</t>
  </si>
  <si>
    <t>Vladimir Sush</t>
  </si>
  <si>
    <t>Egonin Hews</t>
  </si>
  <si>
    <t>Tergomat Glim</t>
  </si>
  <si>
    <t>Nicodemus Plath</t>
  </si>
  <si>
    <t>Athouman D'ghar</t>
  </si>
  <si>
    <t>Arch Mage: Maharaja's Wand</t>
  </si>
  <si>
    <t>Society of the Jaw</t>
  </si>
  <si>
    <t>Eccentric, straw-haired woman with bright eyes.</t>
  </si>
  <si>
    <t>Succubus</t>
  </si>
  <si>
    <t>Destroyed</t>
  </si>
  <si>
    <t>Rain comes to Dreaming Tower with the Apocynthion Mechanism</t>
  </si>
  <si>
    <t>Bodhi</t>
  </si>
  <si>
    <t>Vampire</t>
  </si>
  <si>
    <t>Bablemum: Scarlet Wound Coven</t>
  </si>
  <si>
    <t>Jeb Talbot</t>
  </si>
  <si>
    <t>Eldritch Jones</t>
  </si>
  <si>
    <t>Armenia Grove</t>
  </si>
  <si>
    <t>Scarlet Periculum</t>
  </si>
  <si>
    <t>Edge Winter</t>
  </si>
  <si>
    <t>p-vampire</t>
  </si>
  <si>
    <t>p-ghost</t>
  </si>
  <si>
    <t>p-wight</t>
  </si>
  <si>
    <t>Guild Master of the Mamba Cult</t>
  </si>
  <si>
    <t>Brett Dittlestrom</t>
  </si>
  <si>
    <t>Sold Dreaming Tower to Party and left for far off lands</t>
  </si>
  <si>
    <t>Saul Thatcher</t>
  </si>
  <si>
    <t>Attorney</t>
  </si>
  <si>
    <t>Lawyer</t>
  </si>
  <si>
    <t>Represented Party Against Brett Dittlestrom</t>
  </si>
  <si>
    <t>Horrid open sepulchre nearly spells disaster.</t>
  </si>
  <si>
    <t>Party A returns to Dreaming Tower via the boots</t>
  </si>
  <si>
    <t>Dreaming Tower Construction Complete.</t>
  </si>
  <si>
    <t>Veld travels to Sanctuary w/ Msr Dweel.</t>
  </si>
  <si>
    <t>Mssr Dweel</t>
  </si>
  <si>
    <t>Royal Accountant</t>
  </si>
  <si>
    <t>Seeking to entrap the party with tax evasion</t>
  </si>
  <si>
    <t>Thieves Guild Master</t>
  </si>
  <si>
    <t>Sanctuary: Green Hole Pub</t>
  </si>
  <si>
    <t>Duped by Rain</t>
  </si>
  <si>
    <t>DM Playbook</t>
  </si>
  <si>
    <t>Mortimer discovers the magebane.</t>
  </si>
  <si>
    <t>Martin Gilthall returns to Dreaming Tower</t>
  </si>
  <si>
    <t>Andrew Quartermourning</t>
  </si>
  <si>
    <t>Stripped of all Titles</t>
  </si>
  <si>
    <t>Bablemum: Estate Arrest</t>
  </si>
  <si>
    <t>OBSIDIAN: Dead</t>
  </si>
  <si>
    <t>Maharaja: Dead</t>
  </si>
  <si>
    <t>Athouman D'ghar has assumed this identity</t>
  </si>
  <si>
    <t>Former Sultan: Imprisoned</t>
  </si>
  <si>
    <t>Shodredh Dhachod</t>
  </si>
  <si>
    <t>Gringling Lich King</t>
  </si>
  <si>
    <t>Lich</t>
  </si>
  <si>
    <t>Mortimer and Friends slay the magebane in Dreaming Tower Dungeon</t>
  </si>
  <si>
    <t>Mortimer finishes scribing 3 dispel magic scrolls</t>
  </si>
  <si>
    <t>Bonnie Bee</t>
  </si>
  <si>
    <t>Bread &amp; Breakfast Owner</t>
  </si>
  <si>
    <t>South Hollow: Bee's Knees</t>
  </si>
  <si>
    <t>Roland Myse</t>
  </si>
  <si>
    <t>Chief Barrister</t>
  </si>
  <si>
    <t xml:space="preserve">South Hollow </t>
  </si>
  <si>
    <t>Esther</t>
  </si>
  <si>
    <t>Devon</t>
  </si>
  <si>
    <t>Almass Namir</t>
  </si>
  <si>
    <t>Arch Druid</t>
  </si>
  <si>
    <t>Iternum</t>
  </si>
  <si>
    <t>WEIGHT</t>
  </si>
  <si>
    <t>DEITY</t>
  </si>
  <si>
    <t>George Rider Appears at the Tower.</t>
  </si>
  <si>
    <t>Treyton: Gets hit by the stink.</t>
  </si>
  <si>
    <t>Party finds the fish man willin droul in the dungeon of Dreaming Tower.</t>
  </si>
  <si>
    <t>Party Leaves for Esma</t>
  </si>
  <si>
    <t>Party Kills the Roper, finds the Golden Circlet and then ends the Umber Hulk and Anhkheg</t>
  </si>
  <si>
    <t>Martin finishes 1st blue robe</t>
  </si>
  <si>
    <t>Mortimer scried on Cassiatta in Abyss layer 1, was noticed by demon at the table</t>
  </si>
  <si>
    <t>All ranges are x6.  Missiles that miss are lost forever as they move in a straight line towards infinity.</t>
  </si>
  <si>
    <t>3" X INT / ROUND</t>
  </si>
  <si>
    <t>ABILITY SCORES</t>
  </si>
  <si>
    <t>MISSILE FIRE</t>
  </si>
  <si>
    <t>TIME</t>
  </si>
  <si>
    <t>SURPRISE</t>
  </si>
  <si>
    <t>Primes such as Rangers and Monks lose their surprise bonuses on the Astral Plane</t>
  </si>
  <si>
    <t>ASTRAL PLANE</t>
  </si>
  <si>
    <t>Only magical items can enter the Astral Plane.  Armor that retains less than +1 enchantment confers no protection</t>
  </si>
  <si>
    <t>While blasts of heat &amp; cold deal dmg, chemical reactions like burning, breathing, acid, poison etc. are nullified.
See MOP p. 68 - 70</t>
  </si>
  <si>
    <t>TRAVEL TIMES</t>
  </si>
  <si>
    <t>Pool</t>
  </si>
  <si>
    <t>Known</t>
  </si>
  <si>
    <t>1d6 + 6 hours</t>
  </si>
  <si>
    <t>10 x 1d4 hours</t>
  </si>
  <si>
    <t>50 x 1d10 hours</t>
  </si>
  <si>
    <t>ENCOUNTERS</t>
  </si>
  <si>
    <t>Check on entry &amp; every 4 hours (1in10)</t>
  </si>
  <si>
    <t>76-85</t>
  </si>
  <si>
    <t>86-95</t>
  </si>
  <si>
    <t>96-00</t>
  </si>
  <si>
    <t>Creature</t>
  </si>
  <si>
    <t>Color Pool</t>
  </si>
  <si>
    <t>Astral Object</t>
  </si>
  <si>
    <t>Psychic Wind</t>
  </si>
  <si>
    <t>Conduit</t>
  </si>
  <si>
    <t>Body</t>
  </si>
  <si>
    <t>Island of Matter</t>
  </si>
  <si>
    <t>Elemental Pocket</t>
  </si>
  <si>
    <t>Lair</t>
  </si>
  <si>
    <t>Flying Missile</t>
  </si>
  <si>
    <t>Artifact</t>
  </si>
  <si>
    <t>Mt Belus: Heavenly Threshold</t>
  </si>
  <si>
    <t>Yggdrasil: World Ash</t>
  </si>
  <si>
    <t>99-00</t>
  </si>
  <si>
    <t>97-98</t>
  </si>
  <si>
    <t>93-96</t>
  </si>
  <si>
    <t>89-92</t>
  </si>
  <si>
    <t>85-88</t>
  </si>
  <si>
    <t>81-84</t>
  </si>
  <si>
    <t>73-80</t>
  </si>
  <si>
    <t>65-72</t>
  </si>
  <si>
    <t>01-64</t>
  </si>
  <si>
    <t>01-75</t>
  </si>
  <si>
    <t>BODIES</t>
  </si>
  <si>
    <t>1% chance per Astral Sojourn of Possession</t>
  </si>
  <si>
    <t>A traveler in Astral Form cannot create another physical body in the plane where he left his original body</t>
  </si>
  <si>
    <t>Those slain astrally return to their bodies in a coma for 1d4+1 days, then system shock or die, awake w/ 1 hp. (MOP p. 61)</t>
  </si>
  <si>
    <t>New physical bodies form on outer planes, which dissolve upon return to the Astral</t>
  </si>
  <si>
    <t>SILVER CORD</t>
  </si>
  <si>
    <t>No time-related effects function here.  No eating, breathing, aging, natural healing, exhaustion, etc. ever take place. Potions are permanent. Staves of Withering do not work.</t>
  </si>
  <si>
    <t>COLOR POOLS</t>
  </si>
  <si>
    <t>1 Focus Attempt / Day</t>
  </si>
  <si>
    <t>01-50</t>
  </si>
  <si>
    <t>51-75</t>
  </si>
  <si>
    <t>76-95</t>
  </si>
  <si>
    <t>1 mile off</t>
  </si>
  <si>
    <t>10d10 miles off</t>
  </si>
  <si>
    <t>Light Years off</t>
  </si>
  <si>
    <t>On Target: 100 yrd</t>
  </si>
  <si>
    <t>ADJ by WIS</t>
  </si>
  <si>
    <t>BASE: 10</t>
  </si>
  <si>
    <t>INT = INT &amp; STR</t>
  </si>
  <si>
    <t>WIS = WIS &amp; DEX</t>
  </si>
  <si>
    <t>CHR = CHR &amp; CON</t>
  </si>
  <si>
    <t>If the silver cord is severed, save vs Spell or die. Regardless, 1d10 turns later, the Character dies.</t>
  </si>
  <si>
    <t>SPELLS &amp; REACTIONS</t>
  </si>
  <si>
    <t>If the physical body is slain, the silver cord disappears: see silver cord severed</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</si>
  <si>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</si>
  <si>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</si>
  <si>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</si>
  <si>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</si>
  <si>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</si>
  <si>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</si>
  <si>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</si>
  <si>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</si>
  <si>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</si>
  <si>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</si>
  <si>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</si>
  <si>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</si>
  <si>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</si>
  <si>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</si>
  <si>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</si>
  <si>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</si>
  <si>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</si>
  <si>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</si>
  <si>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</si>
  <si>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</si>
  <si>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</si>
  <si>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</si>
  <si>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</si>
  <si>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</si>
  <si>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</si>
  <si>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Hours</t>
  </si>
  <si>
    <t>No adverse effects</t>
  </si>
  <si>
    <t>Physical Body at 75% max HP: 2 days bed rest to recover</t>
  </si>
  <si>
    <t>Physical Body at 50% max HP: 1 week bed rest to recover</t>
  </si>
  <si>
    <t>Physical Body at 25% max HP: 1 month bed rest to recover</t>
  </si>
  <si>
    <t>Physical Body at 0 HP: 3 months bed rest to recover</t>
  </si>
  <si>
    <t>Automatic Death from dehydration</t>
  </si>
  <si>
    <t>Unattended Body</t>
  </si>
  <si>
    <t>Carefully Tended Body w/ Fluid and Nourishment Drips</t>
  </si>
  <si>
    <t>Party camps in Dracolisk Cave</t>
  </si>
  <si>
    <t>Party kills dracolisk</t>
  </si>
  <si>
    <t>Party kills Chlorotic Mysterium and then places green pyramid in haunted harp room.</t>
  </si>
  <si>
    <r>
      <t>Normal Surprise:</t>
    </r>
    <r>
      <rPr>
        <i/>
        <sz val="10"/>
        <color rgb="FFFF0000"/>
        <rFont val="Footlight MT Light"/>
        <family val="1"/>
      </rPr>
      <t xml:space="preserve"> 2in6</t>
    </r>
  </si>
  <si>
    <t>Leveled by Thool, Been to the Moon, PIGEON, Black Wolf</t>
  </si>
  <si>
    <t>Leveled by Thool; Black Wolf</t>
  </si>
  <si>
    <t>Black Wolf</t>
  </si>
  <si>
    <r>
      <rPr>
        <i/>
        <sz val="10"/>
        <color rgb="FFFF0000"/>
        <rFont val="Footlight MT Light"/>
        <family val="1"/>
      </rPr>
      <t>Winner</t>
    </r>
    <r>
      <rPr>
        <i/>
        <sz val="10"/>
        <rFont val="Footlight MT Light"/>
        <family val="1"/>
      </rPr>
      <t xml:space="preserve"> has segements = </t>
    </r>
    <r>
      <rPr>
        <i/>
        <sz val="10"/>
        <color rgb="FFFF0000"/>
        <rFont val="Footlight MT Light"/>
        <family val="1"/>
      </rPr>
      <t>6 minus Loser's die roll</t>
    </r>
    <r>
      <rPr>
        <i/>
        <sz val="10"/>
        <rFont val="Footlight MT Light"/>
        <family val="1"/>
      </rPr>
      <t xml:space="preserve"> to act.</t>
    </r>
  </si>
  <si>
    <t>Party arrives in Dungeon Level 2: Esma</t>
  </si>
  <si>
    <t>Party Returns to Dreaming Tower</t>
  </si>
  <si>
    <t>Thool's Boon, Leveled by Thool, Black Wolf, Prisoner of Asmodeus</t>
  </si>
  <si>
    <t>Carries book, Leveled by Thool, Black Wolf, Prisoner of Asmodeus</t>
  </si>
  <si>
    <t>Leveled by Thool, aged 10 years by Thool, Black Wolf, Known Locally as Sir Stinky</t>
  </si>
  <si>
    <t>Evanore Lysand</t>
  </si>
  <si>
    <t>Fred(erique) Bellamont</t>
  </si>
  <si>
    <t>Attache to Jason Godredsson</t>
  </si>
  <si>
    <t>Jason Godredsson</t>
  </si>
  <si>
    <t>Minister of Intelligence Cabinet</t>
  </si>
  <si>
    <t>Anne Hawthorn</t>
  </si>
  <si>
    <t>Lady</t>
  </si>
  <si>
    <t>Former paramour of Bashir</t>
  </si>
  <si>
    <t>Zesaem Dill</t>
  </si>
  <si>
    <t>Girlfriend of Barabbas</t>
  </si>
  <si>
    <t>Sage of Psionics</t>
  </si>
  <si>
    <t>Trayton's CHR returned to normal via Dispel Magic: source Cassiatta's trapped golden tube carried by George Rider.</t>
  </si>
  <si>
    <t>Party Finishes Training</t>
  </si>
  <si>
    <t>First potion attempt fails for persuasiveness.</t>
  </si>
  <si>
    <t>Persuasiveness succeeds.</t>
  </si>
  <si>
    <t>Party is at the NWI doing guild service.</t>
  </si>
  <si>
    <t>Hale: the Planet</t>
  </si>
  <si>
    <t>Nibar Visonian</t>
  </si>
  <si>
    <t>Gray Superior Master</t>
  </si>
  <si>
    <t>Michum Gris</t>
  </si>
  <si>
    <t>The Slick Six</t>
  </si>
  <si>
    <t>House of the Desert Moon</t>
  </si>
  <si>
    <t>Androu Reeb</t>
  </si>
  <si>
    <t>young (drank longevity potion); Retired: With the Githzerai Monks fighting Githyanki.</t>
  </si>
  <si>
    <t>40</t>
  </si>
  <si>
    <t>Varuuk dies of old age after being terrorized by ghosts.</t>
  </si>
  <si>
    <t>Party retrieves rainbow gem from the City in the Belfry.</t>
  </si>
  <si>
    <t>Proposed meeting w/ Cassiatta at the ruins of Burash Ket</t>
  </si>
  <si>
    <t>Incredible funeral procession for Varuuk.</t>
  </si>
  <si>
    <t>Ambushed by Stanberry.  Stanberry slain by reflected fireball. Bone devil killed. Mammoth d20 Shattered.</t>
  </si>
  <si>
    <t>Rapturous Visions</t>
  </si>
  <si>
    <t>An unstable pink nebula casts rays of light from the flask. It looks like a drink made from stars.</t>
  </si>
  <si>
    <t>Smells of heady mothballs mixed w/ hibiscus</t>
  </si>
  <si>
    <t>Gravedigger</t>
  </si>
  <si>
    <t>Warrig</t>
  </si>
  <si>
    <t>Half Ogre</t>
  </si>
  <si>
    <t>Stone Mason</t>
  </si>
  <si>
    <t>Mortimer begins scrolls, potions and hasting Lovat</t>
  </si>
  <si>
    <t>Training and downtime begins.</t>
  </si>
  <si>
    <t>Training this week</t>
  </si>
  <si>
    <t>Downtime</t>
  </si>
  <si>
    <r>
      <t xml:space="preserve">Green Dragon Items will be complete (7,000 gp paid) results determined later. </t>
    </r>
    <r>
      <rPr>
        <b/>
        <sz val="10"/>
        <color rgb="FFFF0000"/>
        <rFont val="Arial"/>
        <family val="2"/>
      </rPr>
      <t>(canceled)</t>
    </r>
  </si>
  <si>
    <t>Albin ambushed and robbed. Loses dragon shield and magic spear.</t>
  </si>
  <si>
    <t>Mortimer can summon new familiar.</t>
  </si>
  <si>
    <t>Party is ready.</t>
  </si>
  <si>
    <t>Party finds and revives wee Brian.</t>
  </si>
  <si>
    <t>party returns from town after investigating Albin's robbery</t>
  </si>
  <si>
    <t>King Vasgut visits tower, meets Lovat</t>
  </si>
  <si>
    <t>Capper</t>
  </si>
  <si>
    <t>old bum</t>
  </si>
  <si>
    <t>Queen of Ormolu</t>
  </si>
  <si>
    <t>Assassin/Witch</t>
  </si>
  <si>
    <t>12/12</t>
  </si>
  <si>
    <t>Mortimer finishes last two water breathing scrolls.</t>
  </si>
  <si>
    <t>Party is at the threshold of Esma level 3.  George cannot carry on.</t>
  </si>
  <si>
    <t>Sangrey Party arrives at the old Sangrey Revestiary, burns sex chair, most of them die.</t>
  </si>
  <si>
    <t>Rorotuth Henge</t>
  </si>
  <si>
    <t>Archaeologist</t>
  </si>
  <si>
    <t>worked for Quorum of High Darkness</t>
  </si>
  <si>
    <t>Died in Sangrey Revestiary</t>
  </si>
  <si>
    <t>Ftr</t>
  </si>
  <si>
    <t>Pob</t>
  </si>
  <si>
    <t>Mongoloid</t>
  </si>
  <si>
    <t>Good looking, dresses like a man</t>
  </si>
  <si>
    <t>party returns to dreaming tower with the ring of immortality</t>
  </si>
  <si>
    <t>lunch w/ edgar at the wicked haunt</t>
  </si>
  <si>
    <t>Some of the Party air ships to Sandren and meets w/ the Twilight Princess.</t>
  </si>
  <si>
    <t>Party returns from Meeting w/ the Twilight Princess.</t>
  </si>
  <si>
    <t>Mortimer begins making Potions of Extra-Healing</t>
  </si>
  <si>
    <t>Mortimer Finishes Making Extra-Healing Potions.</t>
  </si>
  <si>
    <t>Edgar accepts invite to Thieve's Guild.</t>
  </si>
  <si>
    <t>Mortimer and Ibram summon their new familiars.</t>
  </si>
  <si>
    <t>Edgar steals Emerald cameo and gives to Thieves Guild.</t>
  </si>
  <si>
    <t>Vellis Bistitch (the Mouse)</t>
  </si>
  <si>
    <t>Phayimi</t>
  </si>
  <si>
    <t>Genie</t>
  </si>
  <si>
    <t>Pha'this</t>
  </si>
  <si>
    <t>Worm</t>
  </si>
  <si>
    <t>Jayanti Tading</t>
  </si>
  <si>
    <t>Barista</t>
  </si>
  <si>
    <t>Girlfriend of Edgar</t>
  </si>
  <si>
    <t>Based in Winter Hollow, lover w/ Stanberry Dane, slain by Stanberry</t>
  </si>
  <si>
    <t>Porter</t>
  </si>
  <si>
    <t>Mischa Teeps</t>
  </si>
  <si>
    <t>Airship Pilot</t>
  </si>
  <si>
    <t>Dreaming Tower Walls and Towers Complete.</t>
  </si>
  <si>
    <t>Hireling</t>
  </si>
  <si>
    <t>Cost/Month</t>
  </si>
  <si>
    <t>Provisions</t>
  </si>
  <si>
    <t>unit armor</t>
  </si>
  <si>
    <t>unit arms 1</t>
  </si>
  <si>
    <t>unit arms 2</t>
  </si>
  <si>
    <t>unit mounts</t>
  </si>
  <si>
    <t>per month</t>
  </si>
  <si>
    <t>Unit Provisions</t>
  </si>
  <si>
    <t>Lieutennant Bonus</t>
  </si>
  <si>
    <t>COST in GP</t>
  </si>
  <si>
    <t>Total Upkeep Cost =</t>
  </si>
  <si>
    <t>STEED THAC0:</t>
  </si>
  <si>
    <t>To Hit Current Target:</t>
  </si>
  <si>
    <t>1d4, 1d4</t>
  </si>
  <si>
    <t>1d8, 1d8, 1d3</t>
  </si>
  <si>
    <t>1d6, 1d6, 1d3</t>
  </si>
  <si>
    <t>Total Costs</t>
  </si>
  <si>
    <t>first month</t>
  </si>
  <si>
    <t>GP first month</t>
  </si>
  <si>
    <t>GP thereafter*</t>
  </si>
  <si>
    <t>*Includes repairs &amp; miscl. Extras</t>
  </si>
  <si>
    <t>Steed HD:</t>
  </si>
  <si>
    <t>Steed hp / die:</t>
  </si>
  <si>
    <t>Steed hp / indiv:</t>
  </si>
  <si>
    <t>Soldier Att / Round:</t>
  </si>
  <si>
    <t>First Month Cost of all These Units:</t>
  </si>
  <si>
    <t>Monthly Upkeep Cost of These Units Thereafter:</t>
  </si>
  <si>
    <t>Upkeep+Officers</t>
  </si>
  <si>
    <t>Small</t>
  </si>
  <si>
    <t>Soldiers</t>
  </si>
  <si>
    <t>Platoons</t>
  </si>
  <si>
    <t>Companies</t>
  </si>
  <si>
    <t>Batallions</t>
  </si>
  <si>
    <t>Brigades</t>
  </si>
  <si>
    <t>Divisions</t>
  </si>
  <si>
    <t>Armies</t>
  </si>
  <si>
    <t>Soldier Damage Taken:</t>
  </si>
  <si>
    <t>Current Soldier Pop:</t>
  </si>
  <si>
    <t>Steed Damage Taken:</t>
  </si>
  <si>
    <t>Current Steed Pop:</t>
  </si>
  <si>
    <t>Steed Att / Round:</t>
  </si>
  <si>
    <t>Soldiers Remaining:</t>
  </si>
  <si>
    <t>Total Soldier Att / Round:</t>
  </si>
  <si>
    <t>Total Steed Att / Round:</t>
  </si>
  <si>
    <t>Lieutennant Bonuses:</t>
  </si>
  <si>
    <t>Major Bonuses:</t>
  </si>
  <si>
    <t>Colonel Bonuses:</t>
  </si>
  <si>
    <t>General Bonuses:</t>
  </si>
  <si>
    <t>Soldier HP Remaining:</t>
  </si>
  <si>
    <t>Steed HP Remaining:</t>
  </si>
  <si>
    <t>Steeds Remaining:</t>
  </si>
  <si>
    <t>Steeds Lost:</t>
  </si>
  <si>
    <t>Steed AC:</t>
  </si>
  <si>
    <t>Steed MV:</t>
  </si>
  <si>
    <t>ac</t>
  </si>
  <si>
    <t>mv</t>
  </si>
  <si>
    <t>#att</t>
  </si>
  <si>
    <t>dmg</t>
  </si>
  <si>
    <t>To Hit</t>
  </si>
  <si>
    <t>Adeline</t>
  </si>
  <si>
    <t>Ask around at Wicked Haunt</t>
  </si>
  <si>
    <t>sages return information on the cube</t>
  </si>
  <si>
    <t>warrig fails in his attempt to kill treyton due to wish from the black book.</t>
  </si>
  <si>
    <t>Gray Sigil enters the Sleeping Room.</t>
  </si>
  <si>
    <t>Teira is summoned for guild service between Pash 15 and Lume 15.</t>
  </si>
  <si>
    <t>treyton passes away in the shrine to Hale</t>
  </si>
  <si>
    <t>Platoons this Type</t>
  </si>
  <si>
    <t>Platoon Type</t>
  </si>
  <si>
    <t>Use this side to customize the platoon type.</t>
  </si>
  <si>
    <t>Platoon Soldier HP:</t>
  </si>
  <si>
    <t>Platoon Soldier Remaining HP:</t>
  </si>
  <si>
    <t>Platoon Steed HP:</t>
  </si>
  <si>
    <t>Platoon Steed Remaining HP:</t>
  </si>
  <si>
    <t>Platoons Remaining:</t>
  </si>
  <si>
    <t>Addtl Platoons Beyond First:</t>
  </si>
  <si>
    <t>Total HP of all Platoons:</t>
  </si>
  <si>
    <t>Lyan</t>
  </si>
  <si>
    <t>Gray Sigil Wakes late in the evening from their Astral adventures.</t>
  </si>
  <si>
    <t>Avery is good to go.</t>
  </si>
  <si>
    <t>HP/HD</t>
  </si>
  <si>
    <t>Classification</t>
  </si>
  <si>
    <t>Detect Invis Range</t>
  </si>
  <si>
    <t>Fear Save</t>
  </si>
  <si>
    <t>Hatchling</t>
  </si>
  <si>
    <t>0-5</t>
  </si>
  <si>
    <t>1"</t>
  </si>
  <si>
    <t>Very Young</t>
  </si>
  <si>
    <t>6-15</t>
  </si>
  <si>
    <t>2"</t>
  </si>
  <si>
    <t>Young</t>
  </si>
  <si>
    <t>16-25</t>
  </si>
  <si>
    <t>Juvenile</t>
  </si>
  <si>
    <t>26-50</t>
  </si>
  <si>
    <t>Young Adult</t>
  </si>
  <si>
    <t>51-100</t>
  </si>
  <si>
    <t>Adult</t>
  </si>
  <si>
    <t>101-200</t>
  </si>
  <si>
    <t>Mature Adult</t>
  </si>
  <si>
    <t>201-400</t>
  </si>
  <si>
    <t>7"</t>
  </si>
  <si>
    <t>Old</t>
  </si>
  <si>
    <t>401-800</t>
  </si>
  <si>
    <t>Very Old</t>
  </si>
  <si>
    <t>801-1,600</t>
  </si>
  <si>
    <t>Ancient</t>
  </si>
  <si>
    <t>1,601-3,200</t>
  </si>
  <si>
    <t>10"</t>
  </si>
  <si>
    <t>Wyrm</t>
  </si>
  <si>
    <t>3,201-6,400</t>
  </si>
  <si>
    <t>11"</t>
  </si>
  <si>
    <t>Great Wyrm</t>
  </si>
  <si>
    <t>6,401 +</t>
  </si>
  <si>
    <t>To Hit Adj</t>
  </si>
  <si>
    <t>AC Adj</t>
  </si>
  <si>
    <t>Vivica Greavel</t>
  </si>
  <si>
    <t>South Hollow: Greavel Tower</t>
  </si>
  <si>
    <t>Very Kind</t>
  </si>
  <si>
    <t>Igor Borta</t>
  </si>
  <si>
    <t>Highlands of Tue</t>
  </si>
  <si>
    <t>Dianna Reade</t>
  </si>
  <si>
    <t>Mayor of Dozing Hollow's Daughter</t>
  </si>
  <si>
    <t>Teira's Party is in NWI guild service (Veil of Visions)</t>
  </si>
  <si>
    <t>Strombo Drift-tree</t>
  </si>
  <si>
    <t>Brownie</t>
  </si>
  <si>
    <t>Night Wolf Inn: Veil of Visions</t>
  </si>
  <si>
    <t>Resides near the room's boundary</t>
  </si>
  <si>
    <t>Dissolution</t>
  </si>
  <si>
    <t>Sapphire dragon lairs in the caldera of the cooling mountains</t>
  </si>
  <si>
    <t>Rescued as a boy by Ruby Stone</t>
  </si>
  <si>
    <t>Platemail Paul</t>
  </si>
  <si>
    <t>Former hireling of the party</t>
  </si>
  <si>
    <t>Quintas Maximus Sita</t>
  </si>
  <si>
    <t>Uzaqyl</t>
  </si>
  <si>
    <t>Necromancer</t>
  </si>
  <si>
    <t>Demon/Vampire w/ simulacrum: Quorum of High Darkness</t>
  </si>
  <si>
    <t>Lesser Power: Quorum of High Darkness</t>
  </si>
  <si>
    <t>Undead: Quorum of High Darkness</t>
  </si>
  <si>
    <t>The Red and the Black</t>
  </si>
  <si>
    <t>The Cackling Goat</t>
  </si>
  <si>
    <t>The Vinter of Fire</t>
  </si>
  <si>
    <t>Viscountess of the Witchocracy</t>
  </si>
  <si>
    <t>Sculptor</t>
  </si>
  <si>
    <t>Aluvum</t>
  </si>
  <si>
    <t>Bryn</t>
  </si>
  <si>
    <t>Celestial Knight</t>
  </si>
  <si>
    <t>Moon Elf</t>
  </si>
  <si>
    <t>Streale</t>
  </si>
  <si>
    <t>Celestian</t>
  </si>
  <si>
    <t>Apothecary</t>
  </si>
  <si>
    <t>Scalia</t>
  </si>
  <si>
    <t>Illitran (GS)</t>
  </si>
  <si>
    <t>Avery Tempest (GS)</t>
  </si>
  <si>
    <t>Ella (GS)</t>
  </si>
  <si>
    <t>Adeline (GS)</t>
  </si>
  <si>
    <t>Paean</t>
  </si>
  <si>
    <t>Bastion</t>
  </si>
  <si>
    <t>Divine Hammer/Hammer of Damnation</t>
  </si>
  <si>
    <t>Protection from Possession (demon)</t>
  </si>
  <si>
    <t>Zjelwyin Fall</t>
  </si>
  <si>
    <t>Lucid Dreaming</t>
  </si>
  <si>
    <t>Incubus Fire</t>
  </si>
  <si>
    <t>Recurring Dream</t>
  </si>
  <si>
    <t>Hag Ride</t>
  </si>
  <si>
    <t>IL 1</t>
  </si>
  <si>
    <t>CL/LVL</t>
  </si>
  <si>
    <t>SPELL</t>
  </si>
  <si>
    <t>SOURCE</t>
  </si>
  <si>
    <t>Behold</t>
  </si>
  <si>
    <t>Phantasmal Familiar</t>
  </si>
  <si>
    <t>Hakim's Oneric Tome</t>
  </si>
  <si>
    <t>Olfactory Glamour</t>
  </si>
  <si>
    <t>Pyanpi's Cloak</t>
  </si>
  <si>
    <t>Pyanpi's Slippers</t>
  </si>
  <si>
    <t>Borta's Observation</t>
  </si>
  <si>
    <t>Feign Death</t>
  </si>
  <si>
    <t>PHB p. 73</t>
  </si>
  <si>
    <t>IL 7</t>
  </si>
  <si>
    <t>Borta's Clinging Harem</t>
  </si>
  <si>
    <t>Protection from Possession (devil)</t>
  </si>
  <si>
    <t>Former Slave</t>
  </si>
  <si>
    <t>Harlan Thistletongue</t>
  </si>
  <si>
    <t>Party A leaves for Gozmyth Tower | meet gypsies</t>
  </si>
  <si>
    <t>Stay at NWI | pick up Harlan Thistletongue</t>
  </si>
  <si>
    <t>Stay in South Hollow</t>
  </si>
  <si>
    <t>Stay at Gozmyth Tower</t>
  </si>
  <si>
    <t>Harlan talks to the crows | head for Ruby Heart Keep | Werewolf</t>
  </si>
  <si>
    <t>Recover from War.</t>
  </si>
  <si>
    <t>CL 1</t>
  </si>
  <si>
    <t>Eye For An Eye</t>
  </si>
  <si>
    <t>1 year anni of City of Brass Party being gone.</t>
  </si>
  <si>
    <t>Letter from Mayor of Dozing Hollow, castigating party</t>
  </si>
  <si>
    <t>Letter from King Vasgut</t>
  </si>
  <si>
    <t>Battle of Barbarian Bones.  Ibram uses Wish.  Cassiatta killed by trebuchet and arrows.</t>
  </si>
  <si>
    <t>Vasgut Arrives, Evanore Raises Cassiatta from the Dead.</t>
  </si>
  <si>
    <t>Amosithion "Sangrey"</t>
  </si>
  <si>
    <t>From Jenna, Father Sangrey</t>
  </si>
  <si>
    <t>Emilierith "Sangrey"</t>
  </si>
  <si>
    <t>From Jenna, Mother</t>
  </si>
  <si>
    <t>Greymoor: South Fort</t>
  </si>
  <si>
    <t>Terwyllian "Sangrey"</t>
  </si>
  <si>
    <t>Abyss: Layer 23</t>
  </si>
  <si>
    <t>From Jenna, Brother</t>
  </si>
  <si>
    <t>Mezzomargul "Sangrey"</t>
  </si>
  <si>
    <t>Qaeldarinth "Sangrey"</t>
  </si>
  <si>
    <t>Variable</t>
  </si>
  <si>
    <t>Sangrey, Amos</t>
  </si>
  <si>
    <t>Sangrey, Emilia</t>
  </si>
  <si>
    <t>Sangrey, Richard</t>
  </si>
  <si>
    <t>Sangrey, Mathias</t>
  </si>
  <si>
    <t>Jogulion "Sangrey"</t>
  </si>
  <si>
    <t>Sangrey, Jogul Vasgut the Green King</t>
  </si>
  <si>
    <t>Faeldarym "Sangrey"</t>
  </si>
  <si>
    <t>Sangrey, Mecelia Galashiels</t>
  </si>
  <si>
    <t>Twilight Princess: Mother was Mecelia Galashiels (Faeldarym Sangrey)</t>
  </si>
  <si>
    <t>From Jenna: Former Wife of Jogul Vasgut, Former Sublime Princess of the Royal Secret: slain by the Night Stars: descendents = all the featherstone girls</t>
  </si>
  <si>
    <t>Themmin</t>
  </si>
  <si>
    <t>Sangrey, Cassiatta</t>
  </si>
  <si>
    <t>From Jenna, Sister: Demon and Nightmare: Quorum of High Darkness: Contessa of the Deeps, Undying Vicegerent of the Prince</t>
  </si>
  <si>
    <t>Glowing Path Charter Due</t>
  </si>
  <si>
    <t>Suzy Featherstone</t>
  </si>
  <si>
    <t>NWI: Black Wolf | Fire Diamond Crew</t>
  </si>
  <si>
    <t>Ftr/Cl</t>
  </si>
  <si>
    <t>3/3</t>
  </si>
  <si>
    <t>Daughter of Mecelia Galeshiels of Jenna</t>
  </si>
  <si>
    <t>Bree Featherstone</t>
  </si>
  <si>
    <t>Perigrine Malk</t>
  </si>
  <si>
    <t xml:space="preserve">Knight of Ai.  </t>
  </si>
  <si>
    <t>Nathan Jennings' character that visited Gask Cliff Keep and found the note re. the Apocynthion Mechanism</t>
  </si>
  <si>
    <t>Associate of Perigrine Malk and youngest daughter of Mecelia Galeshiels of Jenna</t>
  </si>
  <si>
    <t>Cleric of Ai.</t>
  </si>
  <si>
    <t>AKA Lucian</t>
  </si>
  <si>
    <t>Army leaves Glowing Path employ.</t>
  </si>
  <si>
    <t>Party returns to Ruby Heart Keep.  Albin, Morty age 10 years; Ibram ages 40 years. Get Diana Reade back in a box.</t>
  </si>
  <si>
    <t>Elixir of Youth Research.  Research the creature in the cellars of the NWI.</t>
  </si>
  <si>
    <t>Party Finishes training.  Meet w/ Igor Borta.  He makes offer for ring.  Party will counter offer in DT thread.</t>
  </si>
  <si>
    <t>Party returns to Dreaming Tower via boots.</t>
  </si>
  <si>
    <t>Party completes all meetings and relevant training.</t>
  </si>
  <si>
    <t>Centien Returns to Dreaming Tower after a fruitless 30 days trying to research the horror in the cellars.</t>
  </si>
  <si>
    <t>Real Age</t>
  </si>
  <si>
    <t>Zesaem Dill returns from her vacation and is available for work.</t>
  </si>
  <si>
    <t>Bijan 1 year service to Igor Borta begins!</t>
  </si>
  <si>
    <t>Balxina's Ruby Gauntlet arrives at the tower, fully charged.</t>
  </si>
  <si>
    <t>Igor Borta casts Alter Reality and the cosmic horror in the basement of Dreaming Tower is gone.</t>
  </si>
  <si>
    <t>Party arrives in Verdigris for their meeting with Cassiatta, riding the mammoth.</t>
  </si>
  <si>
    <t>Avery Tempest</t>
  </si>
  <si>
    <t>Ella</t>
  </si>
  <si>
    <t>Diamanda Reade</t>
  </si>
  <si>
    <t xml:space="preserve">Mayor of Dozing Hollow </t>
  </si>
  <si>
    <t xml:space="preserve">Dozing Hollow </t>
  </si>
  <si>
    <t>Dozing Hollow</t>
  </si>
  <si>
    <t>Died to vampire at Ruby Heart Keep, raised by Evanore</t>
  </si>
  <si>
    <t>Karn Reade</t>
  </si>
  <si>
    <t>Husband of Diamanda Reade</t>
  </si>
  <si>
    <r>
      <t>Dh</t>
    </r>
    <r>
      <rPr>
        <sz val="11"/>
        <color theme="1"/>
        <rFont val="Calibri"/>
        <family val="2"/>
      </rPr>
      <t>äster Latimer</t>
    </r>
  </si>
  <si>
    <t>Master of Ruby Heart Keep</t>
  </si>
  <si>
    <t>Son: Romulus Latimer executed for taking the daughter of Diamanda Reade</t>
  </si>
  <si>
    <t>Ormolu: Ruby Heart Keep</t>
  </si>
  <si>
    <t>Wendrake Stone</t>
  </si>
  <si>
    <t>Butler</t>
  </si>
  <si>
    <t>Icas</t>
  </si>
  <si>
    <t>the boy</t>
  </si>
  <si>
    <t>Dorota</t>
  </si>
  <si>
    <t>Gypsy</t>
  </si>
  <si>
    <t>Ormolu: Roads</t>
  </si>
  <si>
    <t>Mystic</t>
  </si>
  <si>
    <t>Old woman</t>
  </si>
  <si>
    <t>Christopher</t>
  </si>
  <si>
    <t>Swarthy</t>
  </si>
  <si>
    <t>Baron Norwood</t>
  </si>
  <si>
    <t>Yeoman</t>
  </si>
  <si>
    <t>Serves the Mayor</t>
  </si>
  <si>
    <t>Ibram's former familiar</t>
  </si>
  <si>
    <t>Mortimer finishes the scrolls of lucid dreaming.</t>
  </si>
  <si>
    <t>Bowyer</t>
  </si>
  <si>
    <t>Kam</t>
  </si>
  <si>
    <t>Illitran</t>
  </si>
  <si>
    <t>NWI guild service done</t>
  </si>
  <si>
    <t>Scalia Gease: Lose 2 STR</t>
  </si>
  <si>
    <t>Incantrix, Black Wolf, enslaved by Cakulha the Couatl for 1 year.</t>
  </si>
  <si>
    <t>Avery taken by Cakulha the Couatl for 1 year servitude.</t>
  </si>
  <si>
    <r>
      <rPr>
        <sz val="11"/>
        <color rgb="FFFFC000"/>
        <rFont val="Calibri"/>
        <family val="2"/>
      </rPr>
      <t>→</t>
    </r>
    <r>
      <rPr>
        <sz val="11"/>
        <color rgb="FFFFC000"/>
        <rFont val="Calibri"/>
        <family val="2"/>
        <scheme val="minor"/>
      </rPr>
      <t xml:space="preserve"> Silver Crowns</t>
    </r>
  </si>
  <si>
    <t>Party returns to Dreaming Tower after meeting Cassiatta.</t>
  </si>
  <si>
    <t>Been to the Moon, Black Wolf, immune to level drain; Endentured to Igor Borta for 1 year</t>
  </si>
  <si>
    <t>Mortimer finishes scribing scrolls</t>
  </si>
  <si>
    <t>Mortimer finishes making potions.</t>
  </si>
  <si>
    <t>NPC Cassiatta</t>
  </si>
  <si>
    <t>Mortimer finishes making Chrism of War</t>
  </si>
  <si>
    <t>Party A enters Astral Plane on Ibram's Quest</t>
  </si>
  <si>
    <t>Ihagnim</t>
  </si>
  <si>
    <t>Glasspane Horror</t>
  </si>
  <si>
    <t>Astral Dragon</t>
  </si>
  <si>
    <t>Party A meets Tantrut in Muspelheim.</t>
  </si>
  <si>
    <t>Peltast</t>
  </si>
  <si>
    <t>Thendar</t>
  </si>
  <si>
    <t>Save as HD</t>
  </si>
  <si>
    <t>HP/4</t>
  </si>
  <si>
    <t>Bite</t>
  </si>
  <si>
    <t>Claws</t>
  </si>
  <si>
    <t>3d8</t>
  </si>
  <si>
    <t>Black</t>
  </si>
  <si>
    <t>White</t>
  </si>
  <si>
    <t>Green</t>
  </si>
  <si>
    <t>Blue</t>
  </si>
  <si>
    <t>Red</t>
  </si>
  <si>
    <t>Copper</t>
  </si>
  <si>
    <t>Brass</t>
  </si>
  <si>
    <t>Bronze</t>
  </si>
  <si>
    <t>Silver</t>
  </si>
  <si>
    <t>Gold</t>
  </si>
  <si>
    <t>Electrum</t>
  </si>
  <si>
    <t>Tail Type &amp; DMG</t>
  </si>
  <si>
    <t>A: Plated</t>
  </si>
  <si>
    <t>B: Spiked</t>
  </si>
  <si>
    <t>C: Spade</t>
  </si>
  <si>
    <t>D: Whip</t>
  </si>
  <si>
    <t>E: Constrictor</t>
  </si>
  <si>
    <t>A: 3d8</t>
  </si>
  <si>
    <t>D: 3d8</t>
  </si>
  <si>
    <t>B: 6d6</t>
  </si>
  <si>
    <t>E: 6d6</t>
  </si>
  <si>
    <t>C: 3d10</t>
  </si>
  <si>
    <t>6d6</t>
  </si>
  <si>
    <t>6d4</t>
  </si>
  <si>
    <t>5d6</t>
  </si>
  <si>
    <t>7d6</t>
  </si>
  <si>
    <t>7d4+2</t>
  </si>
  <si>
    <t>8d6</t>
  </si>
  <si>
    <t>2d6 / 2d6</t>
  </si>
  <si>
    <t>2d6+2 / 2d6+2</t>
  </si>
  <si>
    <t>2d8 / 2d8</t>
  </si>
  <si>
    <t>Magic Use</t>
  </si>
  <si>
    <t>75%</t>
  </si>
  <si>
    <t>x0.25</t>
  </si>
  <si>
    <t>x0.50</t>
  </si>
  <si>
    <t>0 †</t>
  </si>
  <si>
    <t>+2 †</t>
  </si>
  <si>
    <t>+4 †</t>
  </si>
  <si>
    <t>+8 †</t>
  </si>
  <si>
    <t>+16 †</t>
  </si>
  <si>
    <t xml:space="preserve">† Crushing Blow   </t>
  </si>
  <si>
    <t xml:space="preserve">Protection Scrolls:
</t>
  </si>
  <si>
    <t xml:space="preserve">Magic-User </t>
  </si>
  <si>
    <t>Demons</t>
  </si>
  <si>
    <t>Elementals</t>
  </si>
  <si>
    <t>Magic</t>
  </si>
  <si>
    <t>Devils</t>
  </si>
  <si>
    <t>Possession</t>
  </si>
  <si>
    <t>Undead</t>
  </si>
  <si>
    <t>Paralyzation</t>
  </si>
  <si>
    <t>Level Drain</t>
  </si>
  <si>
    <t>Acid</t>
  </si>
  <si>
    <t>Breath Weapons</t>
  </si>
  <si>
    <t>Cold</t>
  </si>
  <si>
    <t>Electricity</t>
  </si>
  <si>
    <t>Gas</t>
  </si>
  <si>
    <t>Illusions</t>
  </si>
  <si>
    <t>Plants</t>
  </si>
  <si>
    <t>Traps</t>
  </si>
  <si>
    <t>Water</t>
  </si>
  <si>
    <t>Weapons</t>
  </si>
  <si>
    <t>Fear</t>
  </si>
  <si>
    <r>
      <t xml:space="preserve">All protection scrolls are treated as </t>
    </r>
    <r>
      <rPr>
        <b/>
        <sz val="11"/>
        <color theme="1"/>
        <rFont val="Calibri"/>
        <family val="2"/>
        <scheme val="minor"/>
      </rPr>
      <t>50</t>
    </r>
    <r>
      <rPr>
        <sz val="11"/>
        <color theme="1"/>
        <rFont val="Calibri"/>
        <family val="2"/>
        <scheme val="minor"/>
      </rPr>
      <t>th level spells for the purpose of cost and odds of success.</t>
    </r>
  </si>
  <si>
    <t>Party A returns to Dreaming Tower</t>
  </si>
  <si>
    <t>Day spent preparing</t>
  </si>
  <si>
    <t>Party Leave for the Astral Plane.</t>
  </si>
  <si>
    <t>44</t>
  </si>
  <si>
    <t>Enter the Abyss (Pazunia).</t>
  </si>
  <si>
    <t>Finish up in Nofgûl's Warrens, reclaim Cassiatta's sword &amp; the Mourning Star.</t>
  </si>
  <si>
    <t>Forester</t>
  </si>
  <si>
    <t>Budget left per Room:</t>
  </si>
  <si>
    <t>Lose Albin, the Mourning Star, Haunted Gossamer Tunic, Crypt Eye, Ring of Regen to Orcus</t>
  </si>
  <si>
    <t>Arrive in Sigil</t>
  </si>
  <si>
    <t>Thool's Boon, Psionic, Haste Aging, Black Wolf; immune to level drain; Robbed of shield and spear; Follower "Meret 'Goldhair'" LG; Imprisoned in Orcus' Lair</t>
  </si>
  <si>
    <t>Illitran Trains in Sigil</t>
  </si>
  <si>
    <t>Shopping</t>
  </si>
  <si>
    <t>Library Value</t>
  </si>
  <si>
    <t>Item's GP Value</t>
  </si>
  <si>
    <t>Enter Alignment if any</t>
  </si>
  <si>
    <t>Will this class as an Artifact?</t>
  </si>
  <si>
    <t>Neutral Good</t>
  </si>
  <si>
    <t>Lawful Good</t>
  </si>
  <si>
    <t>Chaotic Good</t>
  </si>
  <si>
    <t>Lawful Neutral</t>
  </si>
  <si>
    <t>Neutral</t>
  </si>
  <si>
    <t>Chaotic Neutral</t>
  </si>
  <si>
    <t>Lawful Evil</t>
  </si>
  <si>
    <t>Chaotic Evil</t>
  </si>
  <si>
    <t>Neutral Evil</t>
  </si>
  <si>
    <t>yes</t>
  </si>
  <si>
    <t>no</t>
  </si>
  <si>
    <t>Is this a permanent item?</t>
  </si>
  <si>
    <t>Can this item be re-charged?</t>
  </si>
  <si>
    <t>permanent</t>
  </si>
  <si>
    <t>expendable</t>
  </si>
  <si>
    <t>Enter Qty</t>
  </si>
  <si>
    <t>Chance to lose 1 CON</t>
  </si>
  <si>
    <t>Crafter's Class</t>
  </si>
  <si>
    <t>Crafter's Standing w/ Deity</t>
  </si>
  <si>
    <t>magic-user</t>
  </si>
  <si>
    <t>illusionist</t>
  </si>
  <si>
    <t>cleric</t>
  </si>
  <si>
    <t>druid</t>
  </si>
  <si>
    <t>other</t>
  </si>
  <si>
    <t>wayward</t>
  </si>
  <si>
    <t>Crafter's Prime Requisite</t>
  </si>
  <si>
    <t>(INT/WIS/etc.)</t>
  </si>
  <si>
    <t>renounced</t>
  </si>
  <si>
    <t>blessed</t>
  </si>
  <si>
    <t>beatified</t>
  </si>
  <si>
    <t>agnostic</t>
  </si>
  <si>
    <t>Crafter's Highest Level</t>
  </si>
  <si>
    <t>(in magic-user et.al.)</t>
  </si>
  <si>
    <t>artifact?</t>
  </si>
  <si>
    <t>rechargeable?</t>
  </si>
  <si>
    <t>Cost of Attempt in GP</t>
  </si>
  <si>
    <t>Non-Sword Item Manufacture</t>
  </si>
  <si>
    <t>Recovery Time in Days</t>
  </si>
  <si>
    <t>XP Value of Item</t>
  </si>
  <si>
    <t>Library Crafting Discount</t>
  </si>
  <si>
    <t>Req. Spell</t>
  </si>
  <si>
    <t>Enchant Item</t>
  </si>
  <si>
    <t>Commune Nat.</t>
  </si>
  <si>
    <t>Alter-Reality</t>
  </si>
  <si>
    <t>Crafter Min Level for Expendables</t>
  </si>
  <si>
    <t>Crafter Min Level for Permanent Items</t>
  </si>
  <si>
    <t>Number of Assistants</t>
  </si>
  <si>
    <t>(3 max)</t>
  </si>
  <si>
    <t>Enter Days Spent Crafting</t>
  </si>
  <si>
    <t>(100 max)</t>
  </si>
  <si>
    <t>Expendable Items</t>
  </si>
  <si>
    <t>Permanent Items</t>
  </si>
  <si>
    <t>(assisstants)</t>
  </si>
  <si>
    <t>Major Creation</t>
  </si>
  <si>
    <t>XP</t>
  </si>
  <si>
    <t>Days</t>
  </si>
  <si>
    <t>Animate Rock</t>
  </si>
  <si>
    <t>Crafter's Library Value</t>
  </si>
  <si>
    <t>Final Value of Item</t>
  </si>
  <si>
    <t>Night Wolf Inn Library</t>
  </si>
  <si>
    <t>Igor Borta's Library</t>
  </si>
  <si>
    <t>Master of NWI Library</t>
  </si>
  <si>
    <t>Add-on Regular Powers</t>
  </si>
  <si>
    <t>Add-on Exceptional Powers</t>
  </si>
  <si>
    <t>No spell-casting!</t>
  </si>
  <si>
    <t>Known Library Values in GP</t>
  </si>
  <si>
    <t>A thin, cadaverous yellow fluid with threads of bubbles rising from the bottom.</t>
  </si>
  <si>
    <t>Brown glass obscures fluid that warms the flask and causes a faint vibration in your hand.</t>
  </si>
  <si>
    <t>Foe:</t>
  </si>
  <si>
    <t>PCs:</t>
  </si>
  <si>
    <t>end turn</t>
  </si>
  <si>
    <t>end r2</t>
  </si>
  <si>
    <t>end r1</t>
  </si>
  <si>
    <t>end r3</t>
  </si>
  <si>
    <t>end r4</t>
  </si>
  <si>
    <t>end r5</t>
  </si>
  <si>
    <t>end r6</t>
  </si>
  <si>
    <t>end r7</t>
  </si>
  <si>
    <t>end r8</t>
  </si>
  <si>
    <t>end r9</t>
  </si>
  <si>
    <r>
      <rPr>
        <sz val="10"/>
        <color theme="1"/>
        <rFont val="Footlight MT Light"/>
        <family val="1"/>
      </rPr>
      <t>Complete Surprise:</t>
    </r>
    <r>
      <rPr>
        <sz val="12"/>
        <color theme="1"/>
        <rFont val="Footlight MT Light"/>
        <family val="1"/>
      </rPr>
      <t xml:space="preserve"> ②</t>
    </r>
  </si>
  <si>
    <r>
      <rPr>
        <sz val="10"/>
        <color theme="1"/>
        <rFont val="Footlight MT Light"/>
        <family val="1"/>
      </rPr>
      <t>Surprise:</t>
    </r>
    <r>
      <rPr>
        <sz val="12"/>
        <color theme="1"/>
        <rFont val="Footlight MT Light"/>
        <family val="1"/>
      </rPr>
      <t xml:space="preserve"> ①</t>
    </r>
  </si>
  <si>
    <t>Velkaris Welkin</t>
  </si>
  <si>
    <t>ALL</t>
  </si>
  <si>
    <t>Velkaris</t>
  </si>
  <si>
    <t>Party returns from Astral Plane</t>
  </si>
  <si>
    <t>Get Cassiatta's Drop Box; meet Stratton</t>
  </si>
  <si>
    <t>Thool commune</t>
  </si>
  <si>
    <t>Orcus Representative offers deal: Cassiatta for Albin.  Then goes to Ghesfu the Bountiful at Planetary Fetus</t>
  </si>
  <si>
    <t>Party fully recuperated from Astral Travel.</t>
  </si>
  <si>
    <t>Adeline starts training.</t>
  </si>
  <si>
    <t>Adeline Finishes Training.</t>
  </si>
  <si>
    <t>Garrison at Dreaming Tower runs out of money.  Garrison Paid up until this day Next Year: 465</t>
  </si>
  <si>
    <t>Mountain Shadow Free Co. Charter Due: Allowed to lapse</t>
  </si>
  <si>
    <t>Tower upkeep paid until this day 465</t>
  </si>
  <si>
    <t>Looks like a liquid light bulb, intense warm white light sufficient to illuminate in 60' radius</t>
  </si>
  <si>
    <t>Smells green and vibrant</t>
  </si>
  <si>
    <t>Shouting</t>
  </si>
  <si>
    <t>Spider Control</t>
  </si>
  <si>
    <t>Dark red potion slides out of a metal vial like finger jello.</t>
  </si>
  <si>
    <t>Tastes like apples dipped in honey</t>
  </si>
  <si>
    <t>Black bubbling syrup (similar to Extra-Healing) though there are hundreds of poppyseed-like spider eyes in the mixture</t>
  </si>
  <si>
    <t>Smells and tastes sweet but slightly toxic</t>
  </si>
  <si>
    <t>Thick lime-green syrup visually similar to honey (if it was green).</t>
  </si>
  <si>
    <t>Mind Restore</t>
  </si>
  <si>
    <t>(Dragon #91) This pinkish-gray syrup fizzes near the top. A wren's brain lies pickled at the bottom.</t>
  </si>
  <si>
    <t>Smells and tastes like soft tofu</t>
  </si>
  <si>
    <t>Mortimer's first round of potion brewing concludes.</t>
  </si>
  <si>
    <t>Mortimer finishes research (too bad it failed re. Leomund's Longcoat)</t>
  </si>
  <si>
    <t>Trip to Verdigris</t>
  </si>
  <si>
    <t>Barabbas died</t>
  </si>
  <si>
    <t>B Party enters Floshin manor and promptly casts Fireball on themselves.</t>
  </si>
  <si>
    <t>Immune to level drain; +1 to saves (Jayanti Tading: barista at Buxom Moon) 10 free days per month.  "Red" in the Sanctuary Thieve's Guild.  Black Wolf.</t>
  </si>
  <si>
    <t>465: Jayanti Tadding Due w/ Edgar's baby.</t>
  </si>
  <si>
    <t>Mortimer makes more scrolls.</t>
  </si>
  <si>
    <t>Year of the Beast Begins</t>
  </si>
  <si>
    <t>Lovat's Birthday</t>
  </si>
  <si>
    <t>465: Jayanti Tadding has Edgar's baby (a boy named:       )</t>
  </si>
  <si>
    <t>Party is generally prepping for the expedition to DHOGA</t>
  </si>
  <si>
    <t>Party is prepping for expedition to DHOGA</t>
  </si>
  <si>
    <t>Party leaves Winter Hollow, striking into the Amharcs for Geir Loe Cyn-crul.</t>
  </si>
  <si>
    <t>NPC Rain</t>
  </si>
  <si>
    <t>Harpies.  Mammoth dies to Adeline's mind blast.</t>
  </si>
  <si>
    <t>Defeat Ogre Mage and Ogre tribe in Amharcs</t>
  </si>
  <si>
    <t>dump treasure at tower via boots</t>
  </si>
  <si>
    <t>-14</t>
  </si>
  <si>
    <t>Lovat</t>
  </si>
  <si>
    <t>barbarian attack</t>
  </si>
  <si>
    <t>First Day of Dragon Flight</t>
  </si>
  <si>
    <t>Dragon Flight</t>
  </si>
  <si>
    <t>camp at DHOGA</t>
  </si>
  <si>
    <t>Enter the Halls + Drama w/ succubus</t>
  </si>
  <si>
    <t>NPC Lovat</t>
  </si>
  <si>
    <t>Earth Elemental attacks the tower.</t>
  </si>
  <si>
    <t>Rain's Firewalker</t>
  </si>
  <si>
    <t>boots out to tower w/ charmed cloud giant</t>
  </si>
  <si>
    <t>Commune w/ Nature</t>
  </si>
  <si>
    <t>Enchant an Item</t>
  </si>
  <si>
    <t>25 GP per day per level of ea. assistant</t>
  </si>
  <si>
    <t>NPC Amsorin</t>
  </si>
  <si>
    <t>NPC Adelbrand</t>
  </si>
  <si>
    <t>NPC Astrid</t>
  </si>
  <si>
    <t>NPC Damsel</t>
  </si>
  <si>
    <t>Part Departs for GLCC</t>
  </si>
  <si>
    <t>Enter GLCC and fight the doombats and drow at 7</t>
  </si>
  <si>
    <t>Ex Sp No Lib</t>
  </si>
  <si>
    <t>Nw Sp No Lib</t>
  </si>
  <si>
    <t>Library/Temple Value in GP</t>
  </si>
  <si>
    <t>Initial Value</t>
  </si>
  <si>
    <t>Min Value</t>
  </si>
  <si>
    <t>Confirm Library/Temple
is Adequately Awesome</t>
  </si>
  <si>
    <t>Record Library/Temple's
New Value</t>
  </si>
  <si>
    <t>Ending Value</t>
  </si>
  <si>
    <t>Enter Researcher's INT/WIS</t>
  </si>
  <si>
    <t>INT/WIS</t>
  </si>
  <si>
    <t>Enter Researcher's LVL</t>
  </si>
  <si>
    <t>LVL</t>
  </si>
  <si>
    <t>weeks bonus</t>
  </si>
  <si>
    <t>Party boots back to tower.</t>
  </si>
  <si>
    <t>Lovat returns to the tower and warns Evanore about the great wyrm.  Astrid raised from the dead.</t>
  </si>
  <si>
    <t>party plans and researches</t>
  </si>
  <si>
    <t>party TNE to Troll King lair, kill and leave w/ the treasure.</t>
  </si>
  <si>
    <t>Illitran finishes training</t>
  </si>
  <si>
    <t>Velkaris and Adeline completely healed.</t>
  </si>
  <si>
    <t>Edgar completely healed.</t>
  </si>
  <si>
    <t>Party delves the NWI cellars</t>
  </si>
  <si>
    <t>Avery and Harlan finish training.</t>
  </si>
  <si>
    <t>Treyton passed away in the shrine of hale 1 year ago today.</t>
  </si>
  <si>
    <t>Dead and buried at the temple of transcendent flame in stone coffin on cliff.</t>
  </si>
  <si>
    <t>Awh'Gnuyk Vet (Sully Fade)</t>
  </si>
  <si>
    <t>Combination of Giga-Dhune, Monte's old character, imprisoned in bottle at NWI: now in vault at Dreaming Tower</t>
  </si>
  <si>
    <t>Sanctuary: Potter's Field</t>
  </si>
  <si>
    <t>Darkwind</t>
  </si>
  <si>
    <t>King's Mistress</t>
  </si>
  <si>
    <t>Weredragon</t>
  </si>
  <si>
    <t>day spent planning</t>
  </si>
  <si>
    <t>XP / Char +30%</t>
  </si>
  <si>
    <t>Party loots the Bishop's Rest at NWI</t>
  </si>
  <si>
    <t>Bryn Finishes Training</t>
  </si>
  <si>
    <t>Adeline finishes training</t>
  </si>
  <si>
    <t>Mirayhr: Skellum</t>
  </si>
  <si>
    <t>Mirayhr: Fochlucan College</t>
  </si>
  <si>
    <t>Esther Bates</t>
  </si>
  <si>
    <t>Skald (bard)</t>
  </si>
  <si>
    <t>Head Master</t>
  </si>
  <si>
    <t>Velkaris imprisoned with Shadow Demon.</t>
  </si>
  <si>
    <t>2 year anni of City of Brass Party being gone.</t>
  </si>
  <si>
    <t>1 yr anni of deal w/ Borta to get ring from GLCC</t>
  </si>
  <si>
    <t>Mortimer's former familiar</t>
  </si>
  <si>
    <t>Ormolu: Royal Cairns</t>
  </si>
  <si>
    <t>Capricia Vasmere</t>
  </si>
  <si>
    <t>From Jenna, Brother: lives in a copper castle in Verdigris: assassinated Pash 465</t>
  </si>
  <si>
    <t>1 yr anniv Battle of Barbarian Bones.  Jogul Vasgut assassinated on 1st aniv by Shradnae Witches. Witches control Ormolu</t>
  </si>
  <si>
    <t>Ansure the Pure</t>
  </si>
  <si>
    <t>Greymoor: Greymoor City</t>
  </si>
  <si>
    <t>Ansure the Pure is tall and pale with intense blue eyes. He is of Pplarrian descent.</t>
  </si>
  <si>
    <t>Prophet of the Shield: High Seer of Hale</t>
  </si>
  <si>
    <t>Dream House of the Nether Prince</t>
  </si>
  <si>
    <t>001</t>
  </si>
  <si>
    <t>Silver Crown (1)</t>
  </si>
  <si>
    <t>Gold Scythe (20)</t>
  </si>
  <si>
    <t>Platinum Lord (100)</t>
  </si>
  <si>
    <t>Tunsian Dragon (300)</t>
  </si>
  <si>
    <t>Trade Bar Silver (6000)</t>
  </si>
  <si>
    <t>Trade Bar Gold (12000)</t>
  </si>
  <si>
    <t>Copper Gryph (0.5)</t>
  </si>
  <si>
    <t>Red Faun / Silver Bek (2)</t>
  </si>
  <si>
    <t>Blue Jabber / Gold Gryph (10)</t>
  </si>
  <si>
    <t>Bronze Leaf (0.25)</t>
  </si>
  <si>
    <t>Chromatic Dragon (100)</t>
  </si>
  <si>
    <t>Steel Door (0.25)</t>
  </si>
  <si>
    <t>Brass Vault (0.5)</t>
  </si>
  <si>
    <t>Silver Chamber (25)</t>
  </si>
  <si>
    <t>Electrum Eye (30)</t>
  </si>
  <si>
    <t>Gold Tomb (40)</t>
  </si>
  <si>
    <t>Platinum Portent (300)</t>
  </si>
  <si>
    <t>Tunsian Crypt (1500)</t>
  </si>
  <si>
    <t>Stone Claw (0.1)</t>
  </si>
  <si>
    <t>Wooden Cat (0.2)</t>
  </si>
  <si>
    <t>Bone Skull (2)</t>
  </si>
  <si>
    <t>Ivory Talon (10)</t>
  </si>
  <si>
    <t>Jade Fang (20)</t>
  </si>
  <si>
    <t>Ruby Gold (missing stone) (50)</t>
  </si>
  <si>
    <t>Ruby Gold (intact) (300)</t>
  </si>
  <si>
    <t>Spice Bar (900)</t>
  </si>
  <si>
    <t>Mithril Moon (200)</t>
  </si>
  <si>
    <t>Wooden Mouse (300)</t>
  </si>
  <si>
    <t>Platinum Rose (1600)</t>
  </si>
  <si>
    <t>Pearl Dragon (intact) (20000)</t>
  </si>
  <si>
    <t>Ebonwood Bar (20)</t>
  </si>
  <si>
    <t>Electrum Anqa (30)</t>
  </si>
  <si>
    <t>Rose-Gold Cuone (40)</t>
  </si>
  <si>
    <t>Gorjian Incense (100)</t>
  </si>
  <si>
    <t>Dam Mamara (1000)</t>
  </si>
  <si>
    <t>Orcanthium Mark (2000)</t>
  </si>
  <si>
    <t>Lemcienee (3000)</t>
  </si>
  <si>
    <t>Larva (6000)</t>
  </si>
  <si>
    <t>Trade Bar Rose-Gold (24000)</t>
  </si>
  <si>
    <t>Abyssal Longspear +4</t>
  </si>
  <si>
    <t>Piece of Jet &amp; Orcanthium Marks</t>
  </si>
  <si>
    <t>12 Rose Gold Cuones + 6 Ebonwood Bars</t>
  </si>
  <si>
    <t>Abyssal Pearl + 34 Rose Gold Cuones + 1 larva</t>
  </si>
  <si>
    <t>3 larvae</t>
  </si>
  <si>
    <t>147 larvae</t>
  </si>
  <si>
    <t>003</t>
  </si>
  <si>
    <t>Start 1/13/2020 session</t>
  </si>
  <si>
    <t>2 M silver released to invest in temple of Hale at settlement in marches.</t>
  </si>
  <si>
    <t>morty still crafting.</t>
  </si>
  <si>
    <t>attempt to make red control</t>
  </si>
  <si>
    <t>Morty finishes potion of flying</t>
  </si>
  <si>
    <t>High Channeler Katri Sanden attempts to contact Brea Featherstone.  Learns that she is dead.</t>
  </si>
  <si>
    <t>Illitran is healed.</t>
  </si>
  <si>
    <t>Party teleports back to GLCC</t>
  </si>
  <si>
    <t>005</t>
  </si>
  <si>
    <t>008</t>
  </si>
  <si>
    <t>gems</t>
  </si>
  <si>
    <t>Party takes boots back to tower</t>
  </si>
  <si>
    <t>Teleports back to GLCC</t>
  </si>
  <si>
    <t>spends day preparing</t>
  </si>
  <si>
    <t>Evanore casts Commune</t>
  </si>
  <si>
    <t>Teleport back to GLCC</t>
  </si>
  <si>
    <t>adorned children</t>
  </si>
  <si>
    <t>rose gold cuones</t>
  </si>
  <si>
    <t>Illitran arrives at NWI</t>
  </si>
  <si>
    <t>Party is researching and planning</t>
  </si>
  <si>
    <t>EOTP powers cease working</t>
  </si>
  <si>
    <t>Evanore bounces to Sandren, finds no trace of Jenna's globe.</t>
  </si>
  <si>
    <t>Party sits on the Throne of the Gods.</t>
  </si>
  <si>
    <t>mortimer's failed potion</t>
  </si>
  <si>
    <t>Kurum Tanin</t>
  </si>
  <si>
    <t>Sandren: Dreaming Tower</t>
  </si>
  <si>
    <t>Silver Dragon: Centien's Follower</t>
  </si>
  <si>
    <t>Party is prepping</t>
  </si>
  <si>
    <t>party is prepping</t>
  </si>
  <si>
    <t>Mortimer finishes 2 potions of planar adj</t>
  </si>
  <si>
    <t>Senna Vash joins NWI and Senn takes the Sunwood staff</t>
  </si>
  <si>
    <t>Party Enters the Sepulchre of Is-Artais</t>
  </si>
  <si>
    <t>Party Departs for OBSIDIAN</t>
  </si>
  <si>
    <t>Senna</t>
  </si>
  <si>
    <t>Jen</t>
  </si>
  <si>
    <t>xp</t>
  </si>
  <si>
    <t>NPC Kurum</t>
  </si>
  <si>
    <t>Sully Fade</t>
  </si>
  <si>
    <t>Geased by the Nameless Book NWI p. 109, Black Wolf, Adelbrand Relationship (ended), trapped in the tower of time</t>
  </si>
  <si>
    <t>Bakaji</t>
  </si>
  <si>
    <t>Elementalist on the Planes of Fire</t>
  </si>
  <si>
    <t>Elementalist</t>
  </si>
  <si>
    <t>Planes of Fire</t>
  </si>
  <si>
    <t>Setsi Tau</t>
  </si>
  <si>
    <t>Planes of Fire Tower</t>
  </si>
  <si>
    <t>World Without End</t>
  </si>
  <si>
    <t>A mulberry-dark brew that emits unnatural illumination akin to that of a black light</t>
  </si>
  <si>
    <t>Smells like freshly turned soil w/ delicate eggy-fruitiness</t>
  </si>
  <si>
    <t>Invincibility</t>
  </si>
  <si>
    <t>Mirror-like golden syrup</t>
  </si>
  <si>
    <t>Powerful smell that cannot be remembered or articulated</t>
  </si>
  <si>
    <t>IL 5</t>
  </si>
  <si>
    <t>Mythrellan's Redargued Ringer</t>
  </si>
  <si>
    <t>Dream House Nether Prince p. 120</t>
  </si>
  <si>
    <t>Dream House Nether Prince p. 116</t>
  </si>
  <si>
    <t>Cancerous Myth</t>
  </si>
  <si>
    <t>Dream House Nether Prince p. 114</t>
  </si>
  <si>
    <t>Borta's Voice of Unreason</t>
  </si>
  <si>
    <t>Dream House Nether Prince p. 113</t>
  </si>
  <si>
    <t>Borta's Mythic Tracer</t>
  </si>
  <si>
    <t>IL 6</t>
  </si>
  <si>
    <t>Become Legend</t>
  </si>
  <si>
    <t>Dream House Nether Prince p. 111</t>
  </si>
  <si>
    <t>NPC Lohc Pathak-Beil</t>
  </si>
  <si>
    <t>Guild Master of the NWI took one of her eyes.  Currently GF of Illitran.  Name: Lolthis'Vah-diah. Amulet: Bottle of exquisite perfume at NWI</t>
  </si>
  <si>
    <t>NPC Asmaeni</t>
  </si>
  <si>
    <t xml:space="preserve">C </t>
  </si>
  <si>
    <t>Levitation:</t>
  </si>
  <si>
    <t>Aerial Servant (24)</t>
  </si>
  <si>
    <t>Air Elemental (36)</t>
  </si>
  <si>
    <t>Djinn (24)</t>
  </si>
  <si>
    <t>Chimera (18)</t>
  </si>
  <si>
    <t>Cockatrice (18)</t>
  </si>
  <si>
    <t>Couatl (18)</t>
  </si>
  <si>
    <t>Nycadaemon (36)</t>
  </si>
  <si>
    <t>Succubus (18)</t>
  </si>
  <si>
    <t>Type iv (12)</t>
  </si>
  <si>
    <t>Type i (18)</t>
  </si>
  <si>
    <t>Erinyes (21)</t>
  </si>
  <si>
    <t>Horned Devil (18)</t>
  </si>
  <si>
    <t>Pit Fiend (15)</t>
  </si>
  <si>
    <t>Pteranodon (15)</t>
  </si>
  <si>
    <t>Dragon (24 or 30)</t>
  </si>
  <si>
    <t>Giant Eagle (48)</t>
  </si>
  <si>
    <t>Efreeti (24)</t>
  </si>
  <si>
    <t>Gargoyle (15)</t>
  </si>
  <si>
    <t>Fly Spell (12)</t>
  </si>
  <si>
    <t>Griffon (30)</t>
  </si>
  <si>
    <t>Harpy (15)</t>
  </si>
  <si>
    <t>Hippogriff (36)</t>
  </si>
  <si>
    <t>Ki-rin (48)</t>
  </si>
  <si>
    <t>Lammasu (24)</t>
  </si>
  <si>
    <t>Manticore (18)</t>
  </si>
  <si>
    <t>Pegasus (48)</t>
  </si>
  <si>
    <t>Peryton (21)</t>
  </si>
  <si>
    <t>Pseudo-Dragon (24)</t>
  </si>
  <si>
    <t>Roc (30)</t>
  </si>
  <si>
    <t>Shedu (24)</t>
  </si>
  <si>
    <t>Wyvern (24)</t>
  </si>
  <si>
    <t>Broom (30)</t>
  </si>
  <si>
    <t>Wings of Flying (32)</t>
  </si>
  <si>
    <t>Carpet (24|30|36|42)</t>
  </si>
  <si>
    <t>Sphinx (24|30 or 36)</t>
  </si>
  <si>
    <t>Sprite (18)</t>
  </si>
  <si>
    <t>Sylph (36)</t>
  </si>
  <si>
    <t>All Missiles</t>
  </si>
  <si>
    <t>Missiles: no added penalty</t>
  </si>
  <si>
    <t>Flying Humans</t>
  </si>
  <si>
    <t>Flying Targets</t>
  </si>
  <si>
    <t>+2 to most saving throws</t>
  </si>
  <si>
    <t>Winged Creatures</t>
  </si>
  <si>
    <t>Feathered: 25% hp = must land</t>
  </si>
  <si>
    <t>Feathered: never plummet unless stunned, held etc.</t>
  </si>
  <si>
    <t xml:space="preserve">Maneuverability Class  </t>
  </si>
  <si>
    <t>One Maneuverability Class Lower</t>
  </si>
  <si>
    <t>Membranous: 50% hp = must land</t>
  </si>
  <si>
    <t>Membranous: 25% hp = plummet</t>
  </si>
  <si>
    <t>Diving Attack</t>
  </si>
  <si>
    <t>x2 dmg if target is 30' + below</t>
  </si>
  <si>
    <t>Melee: to-hit -1 cumulative/round (-3 max)</t>
  </si>
  <si>
    <t>Missiles: to-hit -1 cumulative/round (-3 max)</t>
  </si>
  <si>
    <t>Melee: to-hit -2 cumulative/round (-6 max)</t>
  </si>
  <si>
    <t>Short Range: -2 | Medium Range: -5 | Long Range: no</t>
  </si>
  <si>
    <t>Climb</t>
  </si>
  <si>
    <t>Dive</t>
  </si>
  <si>
    <t>+1 per 3</t>
  </si>
  <si>
    <t>-1 per 1</t>
  </si>
  <si>
    <t>MC: A</t>
  </si>
  <si>
    <t>Any</t>
  </si>
  <si>
    <t>Manueverability</t>
  </si>
  <si>
    <t>Mounted (except class E)</t>
  </si>
  <si>
    <r>
      <t>30</t>
    </r>
    <r>
      <rPr>
        <sz val="11"/>
        <color theme="1"/>
        <rFont val="Calibri"/>
        <family val="2"/>
      </rPr>
      <t>°</t>
    </r>
  </si>
  <si>
    <r>
      <t>60</t>
    </r>
    <r>
      <rPr>
        <sz val="11"/>
        <color theme="1"/>
        <rFont val="Calibri"/>
        <family val="2"/>
      </rPr>
      <t>°</t>
    </r>
  </si>
  <si>
    <r>
      <t>90</t>
    </r>
    <r>
      <rPr>
        <sz val="11"/>
        <color theme="1"/>
        <rFont val="Calibri"/>
        <family val="2"/>
      </rPr>
      <t>°</t>
    </r>
  </si>
  <si>
    <r>
      <t>120</t>
    </r>
    <r>
      <rPr>
        <sz val="11"/>
        <color theme="1"/>
        <rFont val="Calibri"/>
        <family val="2"/>
      </rPr>
      <t>°</t>
    </r>
  </si>
  <si>
    <r>
      <t>180</t>
    </r>
    <r>
      <rPr>
        <sz val="11"/>
        <color theme="1"/>
        <rFont val="Calibri"/>
        <family val="2"/>
      </rPr>
      <t>°</t>
    </r>
  </si>
  <si>
    <t>Collide in same hex</t>
  </si>
  <si>
    <t>8%</t>
  </si>
  <si>
    <t>6%</t>
  </si>
  <si>
    <t>Tiny</t>
  </si>
  <si>
    <t>Med</t>
  </si>
  <si>
    <t>Lrg</t>
  </si>
  <si>
    <t>Huge</t>
  </si>
  <si>
    <t>Tiny (2')</t>
  </si>
  <si>
    <t>Small (4')</t>
  </si>
  <si>
    <t>Med (7')</t>
  </si>
  <si>
    <t>Lrg (12')</t>
  </si>
  <si>
    <t>Huge (25')</t>
  </si>
  <si>
    <t>Gar (&gt;25')</t>
  </si>
  <si>
    <t>Gar</t>
  </si>
  <si>
    <t>Creature Taking Damage</t>
  </si>
  <si>
    <t>1d2</t>
  </si>
  <si>
    <t>1d12</t>
  </si>
  <si>
    <r>
      <t>1d20</t>
    </r>
    <r>
      <rPr>
        <sz val="11"/>
        <color rgb="FFFF0000"/>
        <rFont val="Calibri"/>
        <family val="2"/>
        <scheme val="minor"/>
      </rPr>
      <t>*</t>
    </r>
  </si>
  <si>
    <t>*</t>
  </si>
  <si>
    <t>Crushing Blow</t>
  </si>
  <si>
    <t>Fastest Flier Always Decides who moves first</t>
  </si>
  <si>
    <t>Giant Wasp (21)</t>
  </si>
  <si>
    <t>No Climb/Dive Rules</t>
  </si>
  <si>
    <t>Can Hover</t>
  </si>
  <si>
    <t>Bird: AC 6 | MV 36 | HP 8 | MR 100% | +2 to-hit</t>
  </si>
  <si>
    <t>30' No</t>
  </si>
  <si>
    <t>Mind Affecting / Mind Communication</t>
  </si>
  <si>
    <t>Scrying</t>
  </si>
  <si>
    <t>Detection</t>
  </si>
  <si>
    <t>Travel / Dimensional Shifting / Summon / Gate</t>
  </si>
  <si>
    <t>Domination / Possession</t>
  </si>
  <si>
    <t>Stressful Situation = save vs Psionic Blast p38</t>
  </si>
  <si>
    <t>Promiscuity (like the queen)</t>
  </si>
  <si>
    <t>Make each hex = 30'</t>
  </si>
  <si>
    <t>Move each piece in 3-hex increments until all movement is expended</t>
  </si>
  <si>
    <t>Unless they can hover (A&amp;B only) pieces must move at LEAST 3 hexes</t>
  </si>
  <si>
    <t>If missiles, spells (1 segment casting time max), etc.: pause movement &amp; resolve simultaneously</t>
  </si>
  <si>
    <t>If two pieces ever occupy adjacent hexes: simultaneous physical blows</t>
  </si>
  <si>
    <t>If two pieces ever occupy the same hex, check for collision (add % of both fliers together)</t>
  </si>
  <si>
    <t>Strength of the Guardian</t>
  </si>
  <si>
    <t>Lyan Spell Progression</t>
  </si>
  <si>
    <t>Collision Object Dealing Dmg</t>
  </si>
  <si>
    <t>Procedure</t>
  </si>
  <si>
    <t>Initiative winner decides who moves first</t>
  </si>
  <si>
    <t>First mover moves up to 3 hexes. Check for attack range in each hex along route.</t>
  </si>
  <si>
    <t>When range permits, qualifying attacks exchange simultaneously</t>
  </si>
  <si>
    <t>Next mover moves up to 3 hexes as in step 2</t>
  </si>
  <si>
    <t>Continue alternating movement until all movement is expended</t>
  </si>
  <si>
    <t>Return to step 1</t>
  </si>
  <si>
    <t>Moving Warden of the Tree of the Khet Magi (stolen from Belial [Phlegethos 4th layer] and sought by the devil magi)</t>
  </si>
  <si>
    <t>Pusmaptu</t>
  </si>
  <si>
    <t>Rakshasa Princess</t>
  </si>
  <si>
    <t>Princess of the High Realm</t>
  </si>
  <si>
    <t>Hells / City of Brass</t>
  </si>
  <si>
    <t>XP Tracker</t>
  </si>
  <si>
    <t>10K</t>
  </si>
  <si>
    <t>Lesser sword of sharpness: On a natural 20, this
weapon has a 50% chance to sever a limb. It is
treated as +2 for determining who can be hit, but only possesses a +1 bonus to hit and damage on the Prime (+3 in Alfheim). The light from a lesser sword of sharpness can be adjusted by its wielder, ranging from none to a 5 foot circle of candlelight illumination. 
Experience Point Value:
2,000 G.P. Value: 10,000.</t>
  </si>
  <si>
    <t>Intro to AD&amp;D level 1 adventure</t>
  </si>
  <si>
    <t>Selective Invisibility Spell</t>
  </si>
  <si>
    <t>Dragon Book</t>
  </si>
  <si>
    <t>Dragon Work</t>
  </si>
  <si>
    <t>TO DO</t>
  </si>
  <si>
    <t>Edgar is a dad</t>
  </si>
  <si>
    <t>Illusion Dungeon</t>
  </si>
  <si>
    <t>illusion rope up leads to correct way</t>
  </si>
  <si>
    <t>illusion rope up leads to death</t>
  </si>
  <si>
    <t>illusory magic items (will eventually poof)</t>
  </si>
  <si>
    <t>matuum</t>
  </si>
  <si>
    <t>Shake</t>
  </si>
  <si>
    <t>Castle of the Silver Prince</t>
  </si>
  <si>
    <t>Tome</t>
  </si>
  <si>
    <t>3 lbs</t>
  </si>
  <si>
    <t>15 lbs</t>
  </si>
  <si>
    <t xml:space="preserve">21 levels </t>
  </si>
  <si>
    <t>Codex</t>
  </si>
  <si>
    <t>105 levels</t>
  </si>
  <si>
    <t>39 lbs</t>
  </si>
  <si>
    <t>273 levels</t>
  </si>
  <si>
    <t>BOOK</t>
  </si>
  <si>
    <t>WT</t>
  </si>
  <si>
    <t>MAX SPELLS</t>
  </si>
  <si>
    <t>BOOK VALUE</t>
  </si>
  <si>
    <t>1,000 gp / spell level</t>
  </si>
  <si>
    <t>500 xp / spell level</t>
  </si>
  <si>
    <t>Manual</t>
  </si>
  <si>
    <t>Sanctuary Verdigis: Weeping Castle</t>
  </si>
  <si>
    <t>black bear</t>
  </si>
  <si>
    <t>grizzly</t>
  </si>
  <si>
    <t>deer</t>
  </si>
  <si>
    <t>red fox</t>
  </si>
  <si>
    <t>dire wolf</t>
  </si>
  <si>
    <t>giant elk</t>
  </si>
  <si>
    <t>lamia</t>
  </si>
  <si>
    <t>sabre-tooth</t>
  </si>
  <si>
    <t>wolf</t>
  </si>
  <si>
    <t>worg</t>
  </si>
  <si>
    <t>hoar fox</t>
  </si>
  <si>
    <t>winter wolf</t>
  </si>
  <si>
    <t>sarchal hound</t>
  </si>
  <si>
    <t>creature</t>
  </si>
  <si>
    <t>wt</t>
  </si>
  <si>
    <t>value</t>
  </si>
  <si>
    <t>qty</t>
  </si>
  <si>
    <t>total wt</t>
  </si>
  <si>
    <t>total value</t>
  </si>
  <si>
    <t>totals:</t>
  </si>
  <si>
    <t>Immune to Fire; Black Wolf,  Traveling w/ miscreants…Demmindain is not pleased: Geased by Yaguth; leveled by snow lotus</t>
  </si>
  <si>
    <t>Immune to Poison; black wolf, died to stone throwing devils</t>
  </si>
  <si>
    <r>
      <t xml:space="preserve">Immune to Fire; If slain by CHAOS </t>
    </r>
    <r>
      <rPr>
        <b/>
        <sz val="8"/>
        <color rgb="FFFF0000"/>
        <rFont val="Book Antiqua"/>
        <family val="1"/>
      </rPr>
      <t>WILL return as a revenant to seek vengeance</t>
    </r>
    <r>
      <rPr>
        <sz val="8"/>
        <color theme="1"/>
        <rFont val="Book Antiqua"/>
        <family val="1"/>
      </rPr>
      <t>; Black Wolf; immune to level drain; leveled by snow lotus</t>
    </r>
  </si>
  <si>
    <t>Immune to Fear; Black Wolf, Geased by Yaguth</t>
  </si>
  <si>
    <t>Codex 1; Immune to Death Magic; Drank Flower of Eternity Tea, HALF DMG VS UNDEAD, cursed by Thaylen, the Haunted Ranger, Rezed by Mizraim</t>
  </si>
  <si>
    <t>Codex 1; Immune to Level Drain; Black Wolf; staff +20% xp; leveled by snow lotus</t>
  </si>
  <si>
    <t>Codex 2; Immune to Death Magic; Black Wolf, immune to level drain, Drank Flower of Eternity Tea</t>
  </si>
  <si>
    <t>Codex 2; Immune to Poison; Psionicist; face wrecked by boulder, black wolf</t>
  </si>
  <si>
    <t>Year of the World’s End</t>
  </si>
  <si>
    <t>The end cometh and the end taketh away and Doom will roam the wastes unhindered.</t>
  </si>
  <si>
    <t>From a fabled throne will rise a mighty Circle, like a Crown, but Fear will smite it and drive it with a goad. And the Crown will be driven out into the great beyond. There the Crown will seek an endless oblivion, for two among them will learn that the dogs of Doom have howled for them.</t>
  </si>
  <si>
    <t>Where snow burns bright, Doom will draw its trap and the Crown must finally strike a desperate blow.</t>
  </si>
  <si>
    <t>The doorway to darkness yawns and the Crown shines brightest as treachery is fulfilled.</t>
  </si>
  <si>
    <t>So passes the Year of the World’s End</t>
  </si>
  <si>
    <r>
      <t>Alfred Edstr</t>
    </r>
    <r>
      <rPr>
        <sz val="11"/>
        <color theme="1"/>
        <rFont val="Calibri"/>
        <family val="2"/>
      </rPr>
      <t>öm</t>
    </r>
  </si>
  <si>
    <t>Greymoor</t>
  </si>
  <si>
    <t>Greymoor: Vorngard</t>
  </si>
  <si>
    <t>Ivar Gulseth</t>
  </si>
  <si>
    <t>King of the Granite Throne</t>
  </si>
  <si>
    <t>Anniversary of Losing Albin.</t>
  </si>
  <si>
    <t>Party re-enters sepulchre of is-artais. Travels to City of Brass regional map. Time is lost to them.  Then remain at the tower of Setsi Tau for ages</t>
  </si>
  <si>
    <t>Agathil the Traveler</t>
  </si>
  <si>
    <t>Ghesfu the Bountiful</t>
  </si>
  <si>
    <t>Concordant Opposition: Sigil</t>
  </si>
  <si>
    <t>Jabba-like guy in a bunny hood. Master at the Planetary Fetus</t>
  </si>
  <si>
    <t>peerless nous</t>
  </si>
  <si>
    <t>Githzerai: Makhlas' Master</t>
  </si>
  <si>
    <t>Hyksos: Tomb</t>
  </si>
  <si>
    <t>Pretty brunette courier for the EOTP: used to work for Crowley: faked own death</t>
  </si>
  <si>
    <t>Cursed Poison</t>
  </si>
  <si>
    <t>18.50</t>
  </si>
  <si>
    <t>Party A arrives in Sigil.</t>
  </si>
  <si>
    <t>Aroken</t>
  </si>
  <si>
    <t>He of the Amythest Mask</t>
  </si>
  <si>
    <t>Master Bard 17th</t>
  </si>
  <si>
    <t>Adummim &amp; the Planes</t>
  </si>
  <si>
    <t>Evagas</t>
  </si>
  <si>
    <t>Watcher of the Sigil Door</t>
  </si>
  <si>
    <t>NWI representative in Sigil: gray toad-like woman w/ 9 eyes and many tentacles hidden under her tarp-like shroud</t>
  </si>
  <si>
    <t>Bravery</t>
  </si>
  <si>
    <t>A transparent, pale blue tonic with a tiny gem of Lapis Lazuli at the bottom.</t>
  </si>
  <si>
    <t>Smells and tastes like hot pepper</t>
  </si>
  <si>
    <t>Party A slays Mortimer and then restores him to life.</t>
  </si>
  <si>
    <t>Stratton</t>
  </si>
  <si>
    <t>Party A enters the Dream House of the Nether Prince</t>
  </si>
  <si>
    <t>Dark Seer</t>
  </si>
  <si>
    <t>Door: listen for noise [or] search for traps</t>
  </si>
  <si>
    <t>Pick Lock | Find Trap | Remove Trap (DMG19)</t>
  </si>
  <si>
    <t>1d4 rnds/ea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</si>
</sst>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180">
    <font>
      <sz val="11"/>
      <color theme="1"/>
      <name val="Calibri"/>
      <family val="2"/>
      <scheme val="minor"/>
    </font>
    <font>
      <sz val="12"/>
      <color theme="1"/>
      <name val="Wingdings"/>
      <charset val="2"/>
    </font>
    <font>
      <sz val="12"/>
      <color theme="1"/>
      <name val="Calibri"/>
      <family val="2"/>
    </font>
    <font>
      <sz val="8"/>
      <color theme="1"/>
      <name val="Footlight MT Light"/>
      <family val="1"/>
    </font>
    <font>
      <sz val="10"/>
      <color theme="1"/>
      <name val="Footlight MT Light"/>
      <family val="1"/>
    </font>
    <font>
      <sz val="12"/>
      <color theme="1"/>
      <name val="Footlight MT Light"/>
      <family val="1"/>
    </font>
    <font>
      <sz val="20"/>
      <color theme="1"/>
      <name val="Wingdings 2"/>
      <family val="1"/>
      <charset val="2"/>
    </font>
    <font>
      <sz val="16"/>
      <color theme="1"/>
      <name val="Footlight MT Light"/>
      <family val="1"/>
    </font>
    <font>
      <sz val="12"/>
      <color theme="1"/>
      <name val="MasonSerifAltBold"/>
    </font>
    <font>
      <b/>
      <sz val="10"/>
      <color theme="1"/>
      <name val="Footlight MT Light"/>
      <family val="1"/>
    </font>
    <font>
      <i/>
      <sz val="10"/>
      <color theme="1"/>
      <name val="Footlight MT Light"/>
      <family val="1"/>
    </font>
    <font>
      <sz val="14"/>
      <color theme="1"/>
      <name val="MasonSerifAltBold"/>
    </font>
    <font>
      <sz val="11"/>
      <color theme="1"/>
      <name val="Footlight MT Light"/>
      <family val="1"/>
    </font>
    <font>
      <b/>
      <sz val="11"/>
      <color theme="1"/>
      <name val="Footlight MT Light"/>
      <family val="1"/>
    </font>
    <font>
      <b/>
      <sz val="11"/>
      <color theme="1"/>
      <name val="Calibri"/>
      <family val="2"/>
      <scheme val="minor"/>
    </font>
    <font>
      <sz val="10"/>
      <color theme="1"/>
      <name val="Calibri"/>
      <family val="2"/>
      <scheme val="minor"/>
    </font>
    <font>
      <sz val="8"/>
      <color theme="1"/>
      <name val="Calibri"/>
      <family val="2"/>
      <scheme val="minor"/>
    </font>
    <font>
      <b/>
      <i/>
      <sz val="8"/>
      <color theme="1"/>
      <name val="Calibri"/>
      <family val="2"/>
      <scheme val="minor"/>
    </font>
    <font>
      <b/>
      <sz val="10"/>
      <color theme="1"/>
      <name val="Calibri"/>
      <family val="2"/>
      <scheme val="minor"/>
    </font>
    <font>
      <sz val="11"/>
      <color theme="0"/>
      <name val="Calibri"/>
      <family val="2"/>
      <scheme val="minor"/>
    </font>
    <font>
      <b/>
      <sz val="9"/>
      <color indexed="81"/>
      <name val="Tahoma"/>
      <family val="2"/>
    </font>
    <font>
      <sz val="9"/>
      <color indexed="81"/>
      <name val="Tahoma"/>
      <family val="2"/>
    </font>
    <font>
      <sz val="8"/>
      <name val="Calibri"/>
      <family val="2"/>
      <scheme val="minor"/>
    </font>
    <font>
      <sz val="11"/>
      <name val="Calibri"/>
      <family val="2"/>
      <scheme val="minor"/>
    </font>
    <font>
      <sz val="10"/>
      <color theme="1"/>
      <name val="High Tower Text"/>
      <family val="1"/>
    </font>
    <font>
      <sz val="8"/>
      <color theme="1"/>
      <name val="Corbel"/>
      <family val="2"/>
    </font>
    <font>
      <sz val="8"/>
      <color rgb="FF000000"/>
      <name val="Corbel"/>
      <family val="2"/>
    </font>
    <font>
      <sz val="12"/>
      <color theme="1"/>
      <name val="Calibri"/>
      <family val="2"/>
      <scheme val="minor"/>
    </font>
    <font>
      <b/>
      <sz val="10"/>
      <color theme="0"/>
      <name val="Calibri"/>
      <family val="2"/>
      <scheme val="minor"/>
    </font>
    <font>
      <b/>
      <sz val="11"/>
      <color theme="0"/>
      <name val="Calibri"/>
      <family val="2"/>
      <scheme val="minor"/>
    </font>
    <font>
      <b/>
      <sz val="11"/>
      <color rgb="FFC00000"/>
      <name val="Calibri"/>
      <family val="2"/>
      <scheme val="minor"/>
    </font>
    <font>
      <b/>
      <sz val="11"/>
      <name val="Calibri"/>
      <family val="2"/>
      <scheme val="minor"/>
    </font>
    <font>
      <i/>
      <sz val="11"/>
      <color theme="1"/>
      <name val="Calibri"/>
      <family val="2"/>
      <scheme val="minor"/>
    </font>
    <font>
      <i/>
      <sz val="11"/>
      <color theme="1"/>
      <name val="High Tower Text"/>
      <family val="1"/>
    </font>
    <font>
      <i/>
      <sz val="10"/>
      <color theme="1"/>
      <name val="Calibri"/>
      <family val="2"/>
      <scheme val="minor"/>
    </font>
    <font>
      <i/>
      <sz val="9"/>
      <color theme="1"/>
      <name val="High Tower Text"/>
      <family val="1"/>
    </font>
    <font>
      <i/>
      <sz val="10"/>
      <color theme="1"/>
      <name val="High Tower Text"/>
      <family val="1"/>
    </font>
    <font>
      <sz val="18"/>
      <color theme="0"/>
      <name val="MasonSerifAltBold"/>
    </font>
    <font>
      <sz val="11"/>
      <color rgb="FFFF0000"/>
      <name val="Calibri"/>
      <family val="2"/>
      <scheme val="minor"/>
    </font>
    <font>
      <sz val="11"/>
      <color theme="1" tint="0.499984740745262"/>
      <name val="Calibri"/>
      <family val="2"/>
      <scheme val="minor"/>
    </font>
    <font>
      <sz val="11"/>
      <color theme="1" tint="0.34998626667073579"/>
      <name val="Calibri"/>
      <family val="2"/>
      <scheme val="minor"/>
    </font>
    <font>
      <sz val="11"/>
      <color theme="1" tint="0.249977111117893"/>
      <name val="Calibri"/>
      <family val="2"/>
      <scheme val="minor"/>
    </font>
    <font>
      <sz val="12"/>
      <color theme="1"/>
      <name val="Vivaldi"/>
      <family val="4"/>
    </font>
    <font>
      <sz val="14"/>
      <color theme="1"/>
      <name val="Footlight MT Light"/>
      <family val="1"/>
    </font>
    <font>
      <sz val="5"/>
      <color theme="1"/>
      <name val="Footlight MT Light"/>
      <family val="1"/>
    </font>
    <font>
      <b/>
      <sz val="8"/>
      <color theme="1"/>
      <name val="Footlight MT Light"/>
      <family val="1"/>
    </font>
    <font>
      <sz val="8"/>
      <color theme="1"/>
      <name val="Vivaldi"/>
      <family val="4"/>
    </font>
    <font>
      <sz val="8"/>
      <name val="Footlight MT Light"/>
      <family val="1"/>
    </font>
    <font>
      <sz val="8"/>
      <color theme="1"/>
      <name val="Wingdings"/>
      <charset val="2"/>
    </font>
    <font>
      <sz val="10"/>
      <color theme="1"/>
      <name val="Microsoft Himalaya"/>
    </font>
    <font>
      <sz val="12"/>
      <color theme="1"/>
      <name val="Wingdings 2"/>
      <family val="1"/>
      <charset val="2"/>
    </font>
    <font>
      <sz val="6"/>
      <color theme="1"/>
      <name val="Footlight MT Light"/>
      <family val="1"/>
    </font>
    <font>
      <i/>
      <sz val="6"/>
      <color theme="1"/>
      <name val="Footlight MT Light"/>
      <family val="1"/>
    </font>
    <font>
      <b/>
      <sz val="8"/>
      <color theme="1"/>
      <name val="MasonSerifAltBold"/>
    </font>
    <font>
      <b/>
      <sz val="14"/>
      <color theme="1"/>
      <name val="Footlight MT Light"/>
      <family val="1"/>
    </font>
    <font>
      <sz val="11"/>
      <color theme="1"/>
      <name val="MasonSerifAltBold"/>
    </font>
    <font>
      <i/>
      <sz val="8"/>
      <color theme="1"/>
      <name val="Footlight MT Light"/>
      <family val="1"/>
    </font>
    <font>
      <sz val="11"/>
      <color theme="0" tint="-0.499984740745262"/>
      <name val="Calibri"/>
      <family val="2"/>
      <scheme val="minor"/>
    </font>
    <font>
      <sz val="10"/>
      <color theme="0" tint="-0.499984740745262"/>
      <name val="Calibri"/>
      <family val="2"/>
      <scheme val="minor"/>
    </font>
    <font>
      <b/>
      <sz val="11"/>
      <color theme="1" tint="0.249977111117893"/>
      <name val="Calibri"/>
      <family val="2"/>
      <scheme val="minor"/>
    </font>
    <font>
      <sz val="10"/>
      <color theme="1" tint="0.34998626667073579"/>
      <name val="Calibri"/>
      <family val="2"/>
      <scheme val="minor"/>
    </font>
    <font>
      <b/>
      <sz val="12"/>
      <color theme="0"/>
      <name val="Calibri"/>
      <family val="2"/>
      <scheme val="minor"/>
    </font>
    <font>
      <sz val="10"/>
      <color rgb="FFFF0000"/>
      <name val="Calibri"/>
      <family val="2"/>
      <scheme val="minor"/>
    </font>
    <font>
      <b/>
      <sz val="11"/>
      <color theme="1" tint="0.499984740745262"/>
      <name val="Calibri"/>
      <family val="2"/>
      <scheme val="minor"/>
    </font>
    <font>
      <b/>
      <i/>
      <sz val="11"/>
      <color theme="0"/>
      <name val="Calibri"/>
      <family val="2"/>
      <scheme val="minor"/>
    </font>
    <font>
      <sz val="12"/>
      <color theme="0"/>
      <name val="Calibri"/>
      <family val="2"/>
    </font>
    <font>
      <sz val="12"/>
      <color theme="0" tint="-0.34998626667073579"/>
      <name val="Calibri"/>
      <family val="2"/>
    </font>
    <font>
      <sz val="20"/>
      <color theme="0" tint="-0.499984740745262"/>
      <name val="Wingdings 2"/>
      <family val="1"/>
      <charset val="2"/>
    </font>
    <font>
      <b/>
      <sz val="12"/>
      <name val="Calibri"/>
      <family val="2"/>
      <scheme val="minor"/>
    </font>
    <font>
      <b/>
      <sz val="14"/>
      <color theme="0"/>
      <name val="Calibri"/>
      <family val="2"/>
      <scheme val="minor"/>
    </font>
    <font>
      <b/>
      <sz val="12"/>
      <color theme="1"/>
      <name val="Calibri"/>
      <family val="2"/>
      <scheme val="minor"/>
    </font>
    <font>
      <sz val="14"/>
      <name val="High Tower Text"/>
      <family val="1"/>
    </font>
    <font>
      <sz val="10"/>
      <name val="Old English Text MT"/>
      <family val="4"/>
    </font>
    <font>
      <sz val="10"/>
      <name val="Arial"/>
      <family val="2"/>
    </font>
    <font>
      <sz val="10"/>
      <name val="High Tower Text"/>
      <family val="1"/>
    </font>
    <font>
      <sz val="36"/>
      <name val="MasonSerifAltBold"/>
    </font>
    <font>
      <sz val="36"/>
      <name val="Old English Text MT"/>
      <family val="4"/>
    </font>
    <font>
      <b/>
      <sz val="10"/>
      <name val="Arial"/>
      <family val="2"/>
    </font>
    <font>
      <b/>
      <sz val="12"/>
      <name val="High Tower Text"/>
      <family val="1"/>
    </font>
    <font>
      <sz val="12"/>
      <name val="High Tower Text"/>
      <family val="1"/>
    </font>
    <font>
      <b/>
      <sz val="10"/>
      <color rgb="FFFF0000"/>
      <name val="Arial"/>
      <family val="2"/>
    </font>
    <font>
      <sz val="11"/>
      <color rgb="FF9C0006"/>
      <name val="Calibri"/>
      <family val="2"/>
      <scheme val="minor"/>
    </font>
    <font>
      <sz val="9"/>
      <color theme="0"/>
      <name val="Calibri"/>
      <family val="2"/>
      <scheme val="minor"/>
    </font>
    <font>
      <b/>
      <sz val="8"/>
      <color theme="0"/>
      <name val="Calibri"/>
      <family val="2"/>
      <scheme val="minor"/>
    </font>
    <font>
      <sz val="9"/>
      <color theme="1"/>
      <name val="Calibri"/>
      <family val="2"/>
      <scheme val="minor"/>
    </font>
    <font>
      <b/>
      <i/>
      <sz val="9"/>
      <color theme="1"/>
      <name val="Calibri"/>
      <family val="2"/>
      <scheme val="minor"/>
    </font>
    <font>
      <i/>
      <sz val="9"/>
      <color rgb="FFFF0000"/>
      <name val="Times New Roman"/>
      <family val="1"/>
    </font>
    <font>
      <sz val="11"/>
      <color theme="0"/>
      <name val="MasonSerifAltBold"/>
    </font>
    <font>
      <i/>
      <sz val="8"/>
      <color theme="1"/>
      <name val="Calibri"/>
      <family val="2"/>
      <scheme val="minor"/>
    </font>
    <font>
      <b/>
      <sz val="14"/>
      <color theme="1"/>
      <name val="Calibri"/>
      <family val="2"/>
      <scheme val="minor"/>
    </font>
    <font>
      <sz val="14"/>
      <color theme="1"/>
      <name val="Calibri"/>
      <family val="2"/>
      <scheme val="minor"/>
    </font>
    <font>
      <sz val="8"/>
      <color theme="1"/>
      <name val="Book Antiqua"/>
      <family val="1"/>
    </font>
    <font>
      <sz val="9"/>
      <color theme="1"/>
      <name val="Book Antiqua"/>
      <family val="1"/>
    </font>
    <font>
      <sz val="12"/>
      <color theme="1"/>
      <name val="Book Antiqua"/>
      <family val="1"/>
    </font>
    <font>
      <b/>
      <sz val="12"/>
      <color theme="0"/>
      <name val="Book Antiqua"/>
      <family val="1"/>
    </font>
    <font>
      <sz val="11"/>
      <color theme="1"/>
      <name val="Calibri Light"/>
      <family val="2"/>
      <scheme val="major"/>
    </font>
    <font>
      <sz val="8"/>
      <color theme="1"/>
      <name val="Calibri Light"/>
      <family val="2"/>
      <scheme val="major"/>
    </font>
    <font>
      <b/>
      <sz val="8"/>
      <color theme="1"/>
      <name val="Calibri Light"/>
      <family val="2"/>
      <scheme val="major"/>
    </font>
    <font>
      <b/>
      <sz val="12"/>
      <color theme="1"/>
      <name val="Calibri Light"/>
      <family val="2"/>
      <scheme val="major"/>
    </font>
    <font>
      <b/>
      <sz val="10"/>
      <color theme="0"/>
      <name val="Footlight MT Light"/>
      <family val="1"/>
    </font>
    <font>
      <sz val="12"/>
      <color theme="0"/>
      <name val="Footlight MT Light"/>
      <family val="1"/>
    </font>
    <font>
      <b/>
      <sz val="10"/>
      <color theme="0" tint="-0.499984740745262"/>
      <name val="Footlight MT Light"/>
      <family val="1"/>
    </font>
    <font>
      <sz val="12"/>
      <color theme="0" tint="-0.499984740745262"/>
      <name val="Footlight MT Light"/>
      <family val="1"/>
    </font>
    <font>
      <sz val="12"/>
      <color theme="0" tint="-0.499984740745262"/>
      <name val="Calibri"/>
      <family val="2"/>
    </font>
    <font>
      <sz val="16"/>
      <color theme="0" tint="-0.499984740745262"/>
      <name val="Wingdings 2"/>
      <family val="1"/>
      <charset val="2"/>
    </font>
    <font>
      <sz val="8"/>
      <color theme="0"/>
      <name val="Book Antiqua"/>
      <family val="1"/>
    </font>
    <font>
      <sz val="11"/>
      <color theme="0"/>
      <name val="Footlight MT Light"/>
      <family val="1"/>
    </font>
    <font>
      <sz val="8"/>
      <name val="Book Antiqua"/>
      <family val="1"/>
    </font>
    <font>
      <sz val="8"/>
      <color theme="0"/>
      <name val="Microsoft Himalaya"/>
    </font>
    <font>
      <sz val="11"/>
      <color theme="2" tint="-0.499984740745262"/>
      <name val="Footlight MT Light"/>
      <family val="1"/>
    </font>
    <font>
      <b/>
      <sz val="8"/>
      <color theme="1"/>
      <name val="Book Antiqua"/>
      <family val="1"/>
    </font>
    <font>
      <b/>
      <sz val="8"/>
      <name val="Book Antiqua"/>
      <family val="1"/>
    </font>
    <font>
      <b/>
      <sz val="11"/>
      <color theme="0"/>
      <name val="Footlight MT Light"/>
      <family val="1"/>
    </font>
    <font>
      <b/>
      <sz val="10"/>
      <color theme="1"/>
      <name val="Microsoft Himalaya"/>
    </font>
    <font>
      <b/>
      <sz val="10"/>
      <name val="Microsoft Himalaya"/>
    </font>
    <font>
      <sz val="11"/>
      <color rgb="FFFF0000"/>
      <name val="Footlight MT Light"/>
      <family val="1"/>
    </font>
    <font>
      <b/>
      <sz val="9"/>
      <color theme="1"/>
      <name val="Calibri"/>
      <family val="2"/>
      <scheme val="minor"/>
    </font>
    <font>
      <b/>
      <sz val="8"/>
      <color theme="1"/>
      <name val="Calibri"/>
      <family val="2"/>
      <scheme val="minor"/>
    </font>
    <font>
      <sz val="11"/>
      <color theme="1"/>
      <name val="Wingdings 3"/>
      <family val="1"/>
      <charset val="2"/>
    </font>
    <font>
      <sz val="8"/>
      <color rgb="FF212121"/>
      <name val="Calibri"/>
      <family val="2"/>
      <scheme val="minor"/>
    </font>
    <font>
      <i/>
      <sz val="11"/>
      <color theme="0"/>
      <name val="Calibri"/>
      <family val="2"/>
      <scheme val="minor"/>
    </font>
    <font>
      <b/>
      <sz val="8"/>
      <color theme="0"/>
      <name val="Book Antiqua"/>
      <family val="1"/>
    </font>
    <font>
      <sz val="10"/>
      <color rgb="FF222222"/>
      <name val="Arial"/>
      <family val="2"/>
    </font>
    <font>
      <sz val="11"/>
      <color rgb="FF000000"/>
      <name val="Calibri"/>
      <family val="2"/>
      <scheme val="minor"/>
    </font>
    <font>
      <sz val="14"/>
      <color theme="1"/>
      <name val="Microsoft Himalaya"/>
    </font>
    <font>
      <sz val="10"/>
      <color theme="1"/>
      <name val="Arial"/>
      <family val="2"/>
    </font>
    <font>
      <i/>
      <sz val="9"/>
      <color theme="1"/>
      <name val="Calibri"/>
      <family val="2"/>
      <scheme val="minor"/>
    </font>
    <font>
      <sz val="12"/>
      <color theme="0"/>
      <name val="MasonSerifAltBold"/>
    </font>
    <font>
      <b/>
      <sz val="9"/>
      <color theme="0"/>
      <name val="Calibri"/>
      <family val="2"/>
      <scheme val="minor"/>
    </font>
    <font>
      <b/>
      <sz val="9"/>
      <color theme="0" tint="-0.249977111117893"/>
      <name val="Calibri"/>
      <family val="2"/>
      <scheme val="minor"/>
    </font>
    <font>
      <sz val="11"/>
      <color rgb="FF9C5700"/>
      <name val="Calibri"/>
      <family val="2"/>
      <scheme val="minor"/>
    </font>
    <font>
      <b/>
      <sz val="11"/>
      <color rgb="FF9C0006"/>
      <name val="Calibri"/>
      <family val="2"/>
      <scheme val="minor"/>
    </font>
    <font>
      <b/>
      <sz val="8"/>
      <color theme="1"/>
      <name val="Wingdings 3"/>
      <family val="1"/>
      <charset val="2"/>
    </font>
    <font>
      <sz val="9"/>
      <name val="Calibri"/>
      <family val="2"/>
      <scheme val="minor"/>
    </font>
    <font>
      <b/>
      <sz val="8"/>
      <name val="Calibri"/>
      <family val="2"/>
      <scheme val="minor"/>
    </font>
    <font>
      <b/>
      <sz val="11"/>
      <color rgb="FFFFC000"/>
      <name val="Calibri"/>
      <family val="2"/>
      <scheme val="minor"/>
    </font>
    <font>
      <sz val="11"/>
      <color rgb="FFFFC000"/>
      <name val="Calibri"/>
      <family val="2"/>
      <scheme val="minor"/>
    </font>
    <font>
      <sz val="11"/>
      <color theme="1"/>
      <name val="Calibri"/>
      <family val="2"/>
    </font>
    <font>
      <sz val="11"/>
      <color theme="1"/>
      <name val="Calibri"/>
      <family val="2"/>
      <scheme val="minor"/>
    </font>
    <font>
      <sz val="11"/>
      <color theme="7"/>
      <name val="Calibri"/>
      <family val="2"/>
      <scheme val="minor"/>
    </font>
    <font>
      <sz val="24"/>
      <color rgb="FFFFC000"/>
      <name val="Cardinal Alternate"/>
    </font>
    <font>
      <sz val="11"/>
      <color theme="4" tint="-0.499984740745262"/>
      <name val="Calibri"/>
      <family val="2"/>
      <scheme val="minor"/>
    </font>
    <font>
      <sz val="11"/>
      <color theme="7" tint="0.59999389629810485"/>
      <name val="Calibri"/>
      <family val="2"/>
      <scheme val="minor"/>
    </font>
    <font>
      <sz val="14"/>
      <name val="High Tower Text"/>
      <family val="1"/>
    </font>
    <font>
      <sz val="10"/>
      <name val="Arial"/>
      <family val="2"/>
    </font>
    <font>
      <sz val="8"/>
      <name val="Arial"/>
      <family val="2"/>
    </font>
    <font>
      <b/>
      <sz val="10"/>
      <color theme="1"/>
      <name val="Book Antiqua"/>
      <family val="1"/>
    </font>
    <font>
      <sz val="16"/>
      <color theme="0"/>
      <name val="Microsoft Himalaya"/>
    </font>
    <font>
      <sz val="11"/>
      <color rgb="FF006100"/>
      <name val="Calibri"/>
      <family val="2"/>
      <scheme val="minor"/>
    </font>
    <font>
      <b/>
      <sz val="11"/>
      <color rgb="FFFF0000"/>
      <name val="Calibri"/>
      <family val="2"/>
      <scheme val="minor"/>
    </font>
    <font>
      <b/>
      <sz val="14"/>
      <color theme="0"/>
      <name val="MasonAlternate"/>
      <family val="3"/>
    </font>
    <font>
      <b/>
      <sz val="14"/>
      <color rgb="FFFFC000"/>
      <name val="MasonAlternate"/>
      <family val="3"/>
    </font>
    <font>
      <b/>
      <sz val="10"/>
      <color rgb="FFFFC000"/>
      <name val="Calibri"/>
      <family val="2"/>
      <scheme val="minor"/>
    </font>
    <font>
      <sz val="10"/>
      <color rgb="FFFFC000"/>
      <name val="Calibri"/>
      <family val="2"/>
      <scheme val="minor"/>
    </font>
    <font>
      <vertAlign val="superscript"/>
      <sz val="9"/>
      <color theme="0"/>
      <name val="Calibri"/>
      <family val="2"/>
      <scheme val="minor"/>
    </font>
    <font>
      <b/>
      <sz val="10"/>
      <color rgb="FFFF0000"/>
      <name val="Calibri"/>
      <family val="2"/>
      <scheme val="minor"/>
    </font>
    <font>
      <b/>
      <sz val="14"/>
      <color rgb="FFFF0000"/>
      <name val="MasonAlternate"/>
      <family val="3"/>
    </font>
    <font>
      <b/>
      <sz val="11"/>
      <color theme="5" tint="0.39997558519241921"/>
      <name val="Calibri"/>
      <family val="2"/>
      <scheme val="minor"/>
    </font>
    <font>
      <b/>
      <sz val="11"/>
      <color rgb="FF006100"/>
      <name val="Calibri"/>
      <family val="2"/>
      <scheme val="minor"/>
    </font>
    <font>
      <sz val="28"/>
      <color theme="1"/>
      <name val="Benegraphic"/>
    </font>
    <font>
      <i/>
      <sz val="10"/>
      <color rgb="FFFF0000"/>
      <name val="Footlight MT Light"/>
      <family val="1"/>
    </font>
    <font>
      <b/>
      <sz val="8"/>
      <color rgb="FFFF0000"/>
      <name val="Book Antiqua"/>
      <family val="1"/>
    </font>
    <font>
      <i/>
      <sz val="10"/>
      <name val="Footlight MT Light"/>
      <family val="1"/>
    </font>
    <font>
      <b/>
      <sz val="11"/>
      <color theme="0" tint="-0.499984740745262"/>
      <name val="Calibri"/>
      <family val="2"/>
      <scheme val="minor"/>
    </font>
    <font>
      <i/>
      <sz val="9"/>
      <color theme="0" tint="-0.499984740745262"/>
      <name val="Calibri"/>
      <family val="2"/>
      <scheme val="minor"/>
    </font>
    <font>
      <b/>
      <sz val="10"/>
      <name val="Calibri"/>
      <family val="2"/>
      <scheme val="minor"/>
    </font>
    <font>
      <sz val="8"/>
      <color rgb="FF9C5700"/>
      <name val="Book Antiqua"/>
      <family val="1"/>
    </font>
    <font>
      <b/>
      <sz val="11"/>
      <color theme="1"/>
      <name val="Dante"/>
      <family val="1"/>
    </font>
    <font>
      <b/>
      <sz val="11"/>
      <name val="Dante"/>
      <family val="1"/>
    </font>
    <font>
      <sz val="11"/>
      <color rgb="FFFFC000"/>
      <name val="Calibri"/>
      <family val="2"/>
    </font>
    <font>
      <b/>
      <sz val="11"/>
      <color theme="9" tint="-0.499984740745262"/>
      <name val="Calibri"/>
      <family val="2"/>
      <scheme val="minor"/>
    </font>
    <font>
      <b/>
      <sz val="11"/>
      <color theme="1"/>
      <name val="Calibri"/>
      <family val="2"/>
    </font>
    <font>
      <b/>
      <i/>
      <sz val="11"/>
      <color theme="1"/>
      <name val="Calibri"/>
      <family val="2"/>
      <scheme val="minor"/>
    </font>
    <font>
      <sz val="12"/>
      <color theme="0" tint="-0.14999847407452621"/>
      <name val="Calibri"/>
      <family val="2"/>
    </font>
    <font>
      <b/>
      <sz val="9"/>
      <color theme="2" tint="-0.499984740745262"/>
      <name val="Footlight MT Light"/>
      <family val="1"/>
    </font>
    <font>
      <sz val="10"/>
      <color theme="0" tint="-0.14999847407452621"/>
      <name val="Calibri"/>
      <family val="2"/>
    </font>
    <font>
      <b/>
      <sz val="18"/>
      <color theme="1"/>
      <name val="Calibri"/>
      <family val="2"/>
      <scheme val="minor"/>
    </font>
    <font>
      <sz val="9"/>
      <color theme="1"/>
      <name val="Arial"/>
      <family val="2"/>
    </font>
    <font>
      <sz val="9"/>
      <color theme="1"/>
      <name val="Symbol"/>
      <family val="1"/>
      <charset val="2"/>
    </font>
    <font>
      <sz val="9"/>
      <color theme="1"/>
      <name val="Courier New"/>
      <family val="3"/>
    </font>
  </fonts>
  <fills count="110">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99FFCC"/>
        <bgColor indexed="64"/>
      </patternFill>
    </fill>
    <fill>
      <patternFill patternType="solid">
        <fgColor theme="0"/>
        <bgColor indexed="64"/>
      </patternFill>
    </fill>
    <fill>
      <patternFill patternType="solid">
        <fgColor theme="1"/>
        <bgColor indexed="64"/>
      </patternFill>
    </fill>
    <fill>
      <patternFill patternType="solid">
        <fgColor rgb="FFFFFFFF"/>
        <bgColor indexed="64"/>
      </patternFill>
    </fill>
    <fill>
      <patternFill patternType="solid">
        <fgColor rgb="FFFFCCFF"/>
        <bgColor indexed="64"/>
      </patternFill>
    </fill>
    <fill>
      <patternFill patternType="solid">
        <fgColor rgb="FFFF99FF"/>
        <bgColor indexed="64"/>
      </patternFill>
    </fill>
    <fill>
      <patternFill patternType="solid">
        <fgColor rgb="FFFF66FF"/>
        <bgColor indexed="64"/>
      </patternFill>
    </fill>
    <fill>
      <patternFill patternType="solid">
        <fgColor rgb="FFFF0000"/>
        <bgColor indexed="64"/>
      </patternFill>
    </fill>
    <fill>
      <patternFill patternType="solid">
        <fgColor rgb="FF66FF33"/>
        <bgColor indexed="64"/>
      </patternFill>
    </fill>
    <fill>
      <patternFill patternType="solid">
        <fgColor rgb="FF00FFFF"/>
        <bgColor indexed="64"/>
      </patternFill>
    </fill>
    <fill>
      <patternFill patternType="solid">
        <fgColor rgb="FFCCFF33"/>
        <bgColor indexed="64"/>
      </patternFill>
    </fill>
    <fill>
      <patternFill patternType="solid">
        <fgColor rgb="FF33CCFF"/>
        <bgColor indexed="64"/>
      </patternFill>
    </fill>
    <fill>
      <patternFill patternType="solid">
        <fgColor rgb="FFFFCC00"/>
        <bgColor indexed="64"/>
      </patternFill>
    </fill>
    <fill>
      <patternFill patternType="solid">
        <fgColor rgb="FF6699FF"/>
        <bgColor indexed="64"/>
      </patternFill>
    </fill>
    <fill>
      <patternFill patternType="solid">
        <fgColor rgb="FFFF9933"/>
        <bgColor indexed="64"/>
      </patternFill>
    </fill>
    <fill>
      <patternFill patternType="solid">
        <fgColor rgb="FF9966FF"/>
        <bgColor indexed="64"/>
      </patternFill>
    </fill>
    <fill>
      <patternFill patternType="solid">
        <fgColor rgb="FFCC00FF"/>
        <bgColor indexed="64"/>
      </patternFill>
    </fill>
    <fill>
      <patternFill patternType="solid">
        <fgColor rgb="FFCCCCFF"/>
        <bgColor indexed="64"/>
      </patternFill>
    </fill>
    <fill>
      <patternFill patternType="solid">
        <fgColor rgb="FFFF33CC"/>
        <bgColor indexed="64"/>
      </patternFill>
    </fill>
    <fill>
      <patternFill patternType="solid">
        <fgColor rgb="FFFFFF00"/>
        <bgColor indexed="64"/>
      </patternFill>
    </fill>
    <fill>
      <patternFill patternType="solid">
        <fgColor rgb="FFFFC000"/>
        <bgColor indexed="64"/>
      </patternFill>
    </fill>
    <fill>
      <patternFill patternType="solid">
        <fgColor rgb="FF00CC00"/>
        <bgColor indexed="64"/>
      </patternFill>
    </fill>
    <fill>
      <patternFill patternType="solid">
        <fgColor rgb="FF00FF00"/>
        <bgColor indexed="64"/>
      </patternFill>
    </fill>
    <fill>
      <patternFill patternType="solid">
        <fgColor rgb="FFFF3300"/>
        <bgColor indexed="64"/>
      </patternFill>
    </fill>
    <fill>
      <patternFill patternType="solid">
        <fgColor rgb="FFFF6600"/>
        <bgColor indexed="64"/>
      </patternFill>
    </fill>
    <fill>
      <patternFill patternType="solid">
        <fgColor rgb="FF99FF33"/>
        <bgColor indexed="64"/>
      </patternFill>
    </fill>
    <fill>
      <patternFill patternType="solid">
        <fgColor rgb="FFFF7C80"/>
        <bgColor indexed="64"/>
      </patternFill>
    </fill>
    <fill>
      <patternFill patternType="solid">
        <fgColor rgb="FF009900"/>
        <bgColor indexed="64"/>
      </patternFill>
    </fill>
    <fill>
      <patternFill patternType="solid">
        <fgColor rgb="FFFF9999"/>
        <bgColor indexed="64"/>
      </patternFill>
    </fill>
    <fill>
      <patternFill patternType="solid">
        <fgColor rgb="FFCCFFCC"/>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99CC"/>
        <bgColor indexed="64"/>
      </patternFill>
    </fill>
    <fill>
      <patternFill patternType="solid">
        <fgColor rgb="FFFF6699"/>
        <bgColor indexed="64"/>
      </patternFill>
    </fill>
    <fill>
      <patternFill patternType="solid">
        <fgColor theme="0" tint="-0.34998626667073579"/>
        <bgColor indexed="64"/>
      </patternFill>
    </fill>
    <fill>
      <patternFill patternType="solid">
        <fgColor rgb="FFFFCCCC"/>
        <bgColor indexed="64"/>
      </patternFill>
    </fill>
    <fill>
      <patternFill patternType="solid">
        <fgColor rgb="FFFFFF99"/>
        <bgColor indexed="64"/>
      </patternFill>
    </fill>
    <fill>
      <patternFill patternType="solid">
        <fgColor rgb="FFCCFF99"/>
        <bgColor indexed="64"/>
      </patternFill>
    </fill>
    <fill>
      <patternFill patternType="solid">
        <fgColor rgb="FF66FFFF"/>
        <bgColor indexed="64"/>
      </patternFill>
    </fill>
    <fill>
      <patternFill patternType="solid">
        <fgColor rgb="FF99CCFF"/>
        <bgColor indexed="64"/>
      </patternFill>
    </fill>
    <fill>
      <patternFill patternType="solid">
        <fgColor rgb="FF000000"/>
        <bgColor rgb="FF000000"/>
      </patternFill>
    </fill>
    <fill>
      <patternFill patternType="solid">
        <fgColor theme="9"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CCECFF"/>
        <bgColor indexed="64"/>
      </patternFill>
    </fill>
    <fill>
      <patternFill patternType="solid">
        <fgColor rgb="FFCDBBD3"/>
        <bgColor indexed="64"/>
      </patternFill>
    </fill>
    <fill>
      <patternFill patternType="solid">
        <fgColor rgb="FFCCFF66"/>
        <bgColor indexed="64"/>
      </patternFill>
    </fill>
    <fill>
      <patternFill patternType="solid">
        <fgColor rgb="FFFFFF66"/>
        <bgColor indexed="64"/>
      </patternFill>
    </fill>
    <fill>
      <patternFill patternType="solid">
        <fgColor rgb="FFCFC7DB"/>
        <bgColor indexed="64"/>
      </patternFill>
    </fill>
    <fill>
      <patternFill patternType="solid">
        <fgColor theme="3" tint="0.79998168889431442"/>
        <bgColor indexed="64"/>
      </patternFill>
    </fill>
    <fill>
      <patternFill patternType="solid">
        <fgColor rgb="FFEFFCFF"/>
        <bgColor indexed="64"/>
      </patternFill>
    </fill>
    <fill>
      <patternFill patternType="solid">
        <fgColor rgb="FFFFC7CE"/>
      </patternFill>
    </fill>
    <fill>
      <patternFill patternType="solid">
        <fgColor theme="7" tint="-0.249977111117893"/>
        <bgColor indexed="64"/>
      </patternFill>
    </fill>
    <fill>
      <patternFill patternType="solid">
        <fgColor theme="7" tint="0.39997558519241921"/>
        <bgColor indexed="64"/>
      </patternFill>
    </fill>
    <fill>
      <patternFill patternType="solid">
        <fgColor theme="5"/>
        <bgColor indexed="64"/>
      </patternFill>
    </fill>
    <fill>
      <patternFill patternType="solid">
        <fgColor theme="7"/>
        <bgColor indexed="64"/>
      </patternFill>
    </fill>
    <fill>
      <patternFill patternType="solid">
        <fgColor theme="5" tint="0.59999389629810485"/>
        <bgColor indexed="64"/>
      </patternFill>
    </fill>
    <fill>
      <patternFill patternType="solid">
        <fgColor theme="2"/>
        <bgColor indexed="64"/>
      </patternFill>
    </fill>
    <fill>
      <patternFill patternType="solid">
        <fgColor theme="9" tint="0.59999389629810485"/>
        <bgColor indexed="64"/>
      </patternFill>
    </fill>
    <fill>
      <patternFill patternType="solid">
        <fgColor rgb="FFCC90B8"/>
        <bgColor indexed="64"/>
      </patternFill>
    </fill>
    <fill>
      <patternFill patternType="solid">
        <fgColor rgb="FFD6A6C6"/>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B87E74"/>
        <bgColor indexed="64"/>
      </patternFill>
    </fill>
    <fill>
      <patternFill patternType="solid">
        <fgColor rgb="FFC5958D"/>
        <bgColor indexed="64"/>
      </patternFill>
    </fill>
    <fill>
      <patternFill patternType="solid">
        <fgColor rgb="FFFFFFE7"/>
        <bgColor indexed="64"/>
      </patternFill>
    </fill>
    <fill>
      <patternFill patternType="solid">
        <fgColor rgb="FFF6F6F0"/>
        <bgColor indexed="64"/>
      </patternFill>
    </fill>
    <fill>
      <patternFill patternType="solid">
        <fgColor rgb="FFD24653"/>
        <bgColor indexed="64"/>
      </patternFill>
    </fill>
    <fill>
      <patternFill patternType="solid">
        <fgColor rgb="FFAC9CCC"/>
        <bgColor indexed="64"/>
      </patternFill>
    </fill>
    <fill>
      <patternFill patternType="solid">
        <fgColor rgb="FFC2DCDA"/>
        <bgColor indexed="64"/>
      </patternFill>
    </fill>
    <fill>
      <patternFill patternType="solid">
        <fgColor rgb="FFFFEB9C"/>
      </patternFill>
    </fill>
    <fill>
      <patternFill patternType="solid">
        <fgColor rgb="FFE27474"/>
        <bgColor indexed="64"/>
      </patternFill>
    </fill>
    <fill>
      <patternFill patternType="solid">
        <fgColor rgb="FFD94747"/>
        <bgColor indexed="64"/>
      </patternFill>
    </fill>
    <fill>
      <patternFill patternType="solid">
        <fgColor rgb="FFE78D8D"/>
        <bgColor indexed="64"/>
      </patternFill>
    </fill>
    <fill>
      <patternFill patternType="solid">
        <fgColor rgb="FFECA2A2"/>
        <bgColor indexed="64"/>
      </patternFill>
    </fill>
    <fill>
      <patternFill patternType="solid">
        <fgColor theme="3"/>
        <bgColor indexed="64"/>
      </patternFill>
    </fill>
    <fill>
      <patternFill patternType="solid">
        <fgColor theme="1" tint="4.9989318521683403E-2"/>
        <bgColor indexed="64"/>
      </patternFill>
    </fill>
    <fill>
      <patternFill patternType="solid">
        <fgColor theme="5" tint="-0.249977111117893"/>
        <bgColor indexed="64"/>
      </patternFill>
    </fill>
    <fill>
      <patternFill patternType="solid">
        <fgColor rgb="FF00B050"/>
        <bgColor indexed="64"/>
      </patternFill>
    </fill>
    <fill>
      <patternFill patternType="solid">
        <fgColor rgb="FFA5002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rgb="FF993366"/>
        <bgColor indexed="64"/>
      </patternFill>
    </fill>
    <fill>
      <patternFill patternType="solid">
        <fgColor theme="3" tint="-0.249977111117893"/>
        <bgColor indexed="64"/>
      </patternFill>
    </fill>
    <fill>
      <patternFill patternType="solid">
        <fgColor rgb="FFC6EFCE"/>
      </patternFill>
    </fill>
    <fill>
      <patternFill patternType="solid">
        <fgColor rgb="FFCC66FF"/>
        <bgColor indexed="64"/>
      </patternFill>
    </fill>
    <fill>
      <patternFill patternType="solid">
        <fgColor theme="1" tint="0.249977111117893"/>
        <bgColor indexed="64"/>
      </patternFill>
    </fill>
    <fill>
      <patternFill patternType="solid">
        <fgColor rgb="FFFFC7CE"/>
        <bgColor indexed="64"/>
      </patternFill>
    </fill>
    <fill>
      <patternFill patternType="solid">
        <fgColor rgb="FFA5A5A5"/>
      </patternFill>
    </fill>
    <fill>
      <patternFill patternType="solid">
        <fgColor rgb="FFFFE1E1"/>
        <bgColor indexed="64"/>
      </patternFill>
    </fill>
    <fill>
      <patternFill patternType="solid">
        <fgColor rgb="FFC6EFCE"/>
        <bgColor indexed="64"/>
      </patternFill>
    </fill>
    <fill>
      <patternFill patternType="solid">
        <fgColor rgb="FFCC99FF"/>
        <bgColor indexed="64"/>
      </patternFill>
    </fill>
    <fill>
      <patternFill patternType="solid">
        <fgColor theme="4" tint="0.39997558519241921"/>
        <bgColor indexed="64"/>
      </patternFill>
    </fill>
    <fill>
      <patternFill patternType="solid">
        <fgColor rgb="FFFFD966"/>
        <bgColor indexed="64"/>
      </patternFill>
    </fill>
    <fill>
      <gradientFill>
        <stop position="0">
          <color rgb="FFFFC000"/>
        </stop>
        <stop position="1">
          <color rgb="FFC2DCDA"/>
        </stop>
      </gradientFill>
    </fill>
  </fills>
  <borders count="120">
    <border>
      <left/>
      <right/>
      <top/>
      <bottom/>
      <diagonal/>
    </border>
    <border>
      <left/>
      <right/>
      <top style="thin">
        <color theme="0" tint="-0.499984740745262"/>
      </top>
      <bottom/>
      <diagonal/>
    </border>
    <border>
      <left/>
      <right/>
      <top/>
      <bottom style="thin">
        <color indexed="64"/>
      </bottom>
      <diagonal/>
    </border>
    <border>
      <left/>
      <right/>
      <top style="thin">
        <color indexed="64"/>
      </top>
      <bottom/>
      <diagonal/>
    </border>
    <border>
      <left style="medium">
        <color auto="1"/>
      </left>
      <right/>
      <top/>
      <bottom/>
      <diagonal/>
    </border>
    <border>
      <left/>
      <right/>
      <top/>
      <bottom style="medium">
        <color indexed="64"/>
      </bottom>
      <diagonal/>
    </border>
    <border>
      <left style="medium">
        <color auto="1"/>
      </left>
      <right/>
      <top style="medium">
        <color auto="1"/>
      </top>
      <bottom/>
      <diagonal/>
    </border>
    <border>
      <left/>
      <right/>
      <top style="medium">
        <color auto="1"/>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hair">
        <color auto="1"/>
      </left>
      <right/>
      <top/>
      <bottom/>
      <diagonal/>
    </border>
    <border>
      <left style="thick">
        <color auto="1"/>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ck">
        <color theme="0"/>
      </right>
      <top/>
      <bottom style="thick">
        <color theme="0"/>
      </bottom>
      <diagonal/>
    </border>
    <border>
      <left/>
      <right/>
      <top/>
      <bottom style="thick">
        <color theme="0"/>
      </bottom>
      <diagonal/>
    </border>
    <border>
      <left style="thick">
        <color theme="0"/>
      </left>
      <right/>
      <top/>
      <bottom style="thick">
        <color theme="0"/>
      </bottom>
      <diagonal/>
    </border>
    <border>
      <left/>
      <right style="thick">
        <color theme="0"/>
      </right>
      <top/>
      <bottom/>
      <diagonal/>
    </border>
    <border>
      <left style="thick">
        <color theme="0"/>
      </left>
      <right/>
      <top/>
      <bottom/>
      <diagonal/>
    </border>
    <border>
      <left/>
      <right style="thin">
        <color auto="1"/>
      </right>
      <top style="thin">
        <color auto="1"/>
      </top>
      <bottom/>
      <diagonal/>
    </border>
    <border>
      <left style="thin">
        <color auto="1"/>
      </left>
      <right/>
      <top style="thin">
        <color auto="1"/>
      </top>
      <bottom/>
      <diagonal/>
    </border>
    <border>
      <left/>
      <right style="thick">
        <color theme="0"/>
      </right>
      <top style="thick">
        <color theme="0"/>
      </top>
      <bottom/>
      <diagonal/>
    </border>
    <border>
      <left/>
      <right/>
      <top style="thick">
        <color theme="0"/>
      </top>
      <bottom/>
      <diagonal/>
    </border>
    <border>
      <left style="thick">
        <color theme="0"/>
      </left>
      <right/>
      <top style="thick">
        <color theme="0"/>
      </top>
      <bottom/>
      <diagonal/>
    </border>
    <border>
      <left/>
      <right/>
      <top style="thin">
        <color indexed="64"/>
      </top>
      <bottom style="thin">
        <color indexed="64"/>
      </bottom>
      <diagonal/>
    </border>
    <border>
      <left/>
      <right/>
      <top/>
      <bottom style="medium">
        <color theme="0" tint="-0.24994659260841701"/>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diagonal/>
    </border>
    <border>
      <left/>
      <right style="double">
        <color theme="0"/>
      </right>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double">
        <color indexed="64"/>
      </right>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style="hair">
        <color auto="1"/>
      </right>
      <top/>
      <bottom/>
      <diagonal/>
    </border>
    <border>
      <left style="hair">
        <color auto="1"/>
      </left>
      <right/>
      <top style="thin">
        <color indexed="64"/>
      </top>
      <bottom style="hair">
        <color auto="1"/>
      </bottom>
      <diagonal/>
    </border>
    <border>
      <left/>
      <right style="hair">
        <color auto="1"/>
      </right>
      <top style="thin">
        <color indexed="64"/>
      </top>
      <bottom style="hair">
        <color auto="1"/>
      </bottom>
      <diagonal/>
    </border>
    <border>
      <left style="double">
        <color rgb="FFFF0000"/>
      </left>
      <right style="double">
        <color rgb="FFFF0000"/>
      </right>
      <top style="double">
        <color rgb="FFFF0000"/>
      </top>
      <bottom style="double">
        <color rgb="FFFF0000"/>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hair">
        <color auto="1"/>
      </top>
      <bottom/>
      <diagonal/>
    </border>
    <border>
      <left/>
      <right style="thin">
        <color indexed="64"/>
      </right>
      <top style="hair">
        <color auto="1"/>
      </top>
      <bottom/>
      <diagonal/>
    </border>
    <border diagonalUp="1">
      <left/>
      <right/>
      <top/>
      <bottom/>
      <diagonal style="medium">
        <color auto="1"/>
      </diagonal>
    </border>
    <border diagonalDown="1">
      <left/>
      <right/>
      <top/>
      <bottom/>
      <diagonal style="medium">
        <color auto="1"/>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right/>
      <top/>
      <bottom style="medium">
        <color theme="0"/>
      </bottom>
      <diagonal/>
    </border>
    <border>
      <left/>
      <right style="medium">
        <color theme="0"/>
      </right>
      <top/>
      <bottom style="medium">
        <color theme="0"/>
      </bottom>
      <diagonal/>
    </border>
    <border>
      <left style="medium">
        <color theme="0"/>
      </left>
      <right/>
      <top/>
      <bottom style="hair">
        <color theme="0" tint="-0.499984740745262"/>
      </bottom>
      <diagonal/>
    </border>
    <border>
      <left/>
      <right/>
      <top/>
      <bottom style="hair">
        <color theme="0" tint="-0.499984740745262"/>
      </bottom>
      <diagonal/>
    </border>
    <border>
      <left/>
      <right style="medium">
        <color theme="0"/>
      </right>
      <top/>
      <bottom style="hair">
        <color theme="0" tint="-0.499984740745262"/>
      </bottom>
      <diagonal/>
    </border>
    <border>
      <left/>
      <right style="hair">
        <color theme="0" tint="-0.499984740745262"/>
      </right>
      <top/>
      <bottom style="hair">
        <color theme="0" tint="-0.499984740745262"/>
      </bottom>
      <diagonal/>
    </border>
    <border>
      <left style="medium">
        <color theme="0"/>
      </left>
      <right/>
      <top style="hair">
        <color theme="0" tint="-0.499984740745262"/>
      </top>
      <bottom style="medium">
        <color theme="0"/>
      </bottom>
      <diagonal/>
    </border>
    <border>
      <left/>
      <right/>
      <top style="hair">
        <color theme="0" tint="-0.499984740745262"/>
      </top>
      <bottom style="medium">
        <color theme="0"/>
      </bottom>
      <diagonal/>
    </border>
    <border>
      <left/>
      <right style="hair">
        <color theme="0" tint="-0.499984740745262"/>
      </right>
      <top style="hair">
        <color theme="0" tint="-0.499984740745262"/>
      </top>
      <bottom style="medium">
        <color theme="0"/>
      </bottom>
      <diagonal/>
    </border>
    <border>
      <left/>
      <right style="medium">
        <color indexed="64"/>
      </right>
      <top/>
      <bottom style="thin">
        <color indexed="64"/>
      </bottom>
      <diagonal/>
    </border>
    <border>
      <left style="medium">
        <color auto="1"/>
      </left>
      <right/>
      <top/>
      <bottom style="thin">
        <color indexed="64"/>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indexed="64"/>
      </left>
      <right style="medium">
        <color indexed="64"/>
      </right>
      <top style="medium">
        <color indexed="64"/>
      </top>
      <bottom style="medium">
        <color indexed="64"/>
      </bottom>
      <diagonal/>
    </border>
    <border diagonalUp="1" diagonalDown="1">
      <left/>
      <right/>
      <top/>
      <bottom/>
      <diagonal style="thin">
        <color auto="1"/>
      </diagonal>
    </border>
    <border>
      <left style="double">
        <color rgb="FF3F3F3F"/>
      </left>
      <right style="double">
        <color rgb="FF3F3F3F"/>
      </right>
      <top style="double">
        <color rgb="FF3F3F3F"/>
      </top>
      <bottom style="double">
        <color rgb="FF3F3F3F"/>
      </bottom>
      <diagonal/>
    </border>
    <border>
      <left style="thin">
        <color indexed="64"/>
      </left>
      <right style="medium">
        <color auto="1"/>
      </right>
      <top style="medium">
        <color auto="1"/>
      </top>
      <bottom style="medium">
        <color auto="1"/>
      </bottom>
      <diagonal/>
    </border>
    <border>
      <left/>
      <right/>
      <top/>
      <bottom style="thin">
        <color theme="0"/>
      </bottom>
      <diagonal/>
    </border>
    <border>
      <left/>
      <right/>
      <top style="thin">
        <color theme="0"/>
      </top>
      <bottom style="thin">
        <color theme="0"/>
      </bottom>
      <diagonal/>
    </border>
    <border>
      <left style="thin">
        <color theme="7"/>
      </left>
      <right/>
      <top style="thin">
        <color theme="7"/>
      </top>
      <bottom/>
      <diagonal/>
    </border>
    <border>
      <left style="thin">
        <color theme="7"/>
      </left>
      <right/>
      <top/>
      <bottom style="thin">
        <color theme="7"/>
      </bottom>
      <diagonal/>
    </border>
    <border>
      <left style="double">
        <color rgb="FFFFC000"/>
      </left>
      <right/>
      <top style="double">
        <color rgb="FFFFC000"/>
      </top>
      <bottom/>
      <diagonal/>
    </border>
    <border>
      <left/>
      <right style="double">
        <color rgb="FFFFC000"/>
      </right>
      <top style="double">
        <color rgb="FFFFC000"/>
      </top>
      <bottom/>
      <diagonal/>
    </border>
    <border>
      <left style="double">
        <color rgb="FFFFC000"/>
      </left>
      <right/>
      <top/>
      <bottom style="double">
        <color rgb="FFFFC000"/>
      </bottom>
      <diagonal/>
    </border>
    <border>
      <left/>
      <right style="double">
        <color rgb="FFFFC000"/>
      </right>
      <top/>
      <bottom/>
      <diagonal/>
    </border>
    <border>
      <left style="thick">
        <color rgb="FFFC04DE"/>
      </left>
      <right style="thick">
        <color rgb="FFFC04DE"/>
      </right>
      <top style="thick">
        <color rgb="FFFC04DE"/>
      </top>
      <bottom/>
      <diagonal/>
    </border>
    <border>
      <left style="thick">
        <color rgb="FFFC04DE"/>
      </left>
      <right style="thick">
        <color rgb="FFFC04DE"/>
      </right>
      <top/>
      <bottom style="thick">
        <color rgb="FFFC04DE"/>
      </bottom>
      <diagonal/>
    </border>
    <border>
      <left/>
      <right style="thick">
        <color rgb="FFFF0000"/>
      </right>
      <top style="thick">
        <color rgb="FFFF0000"/>
      </top>
      <bottom/>
      <diagonal/>
    </border>
    <border>
      <left/>
      <right style="thick">
        <color rgb="FFFF0000"/>
      </right>
      <top/>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right style="thick">
        <color theme="0"/>
      </right>
      <top style="thin">
        <color theme="0" tint="-0.499984740745262"/>
      </top>
      <bottom/>
      <diagonal/>
    </border>
    <border>
      <left style="thick">
        <color theme="0"/>
      </left>
      <right/>
      <top style="thin">
        <color theme="0" tint="-0.499984740745262"/>
      </top>
      <bottom/>
      <diagonal/>
    </border>
    <border>
      <left/>
      <right style="thick">
        <color theme="0"/>
      </right>
      <top/>
      <bottom style="thin">
        <color theme="0" tint="-0.499984740745262"/>
      </bottom>
      <diagonal/>
    </border>
    <border>
      <left style="thick">
        <color theme="0"/>
      </left>
      <right/>
      <top/>
      <bottom style="thin">
        <color theme="0" tint="-0.499984740745262"/>
      </bottom>
      <diagonal/>
    </border>
    <border>
      <left/>
      <right style="thick">
        <color theme="1"/>
      </right>
      <top style="thin">
        <color theme="0" tint="-0.499984740745262"/>
      </top>
      <bottom/>
      <diagonal/>
    </border>
    <border>
      <left/>
      <right style="thick">
        <color theme="1"/>
      </right>
      <top/>
      <bottom/>
      <diagonal/>
    </border>
    <border>
      <left/>
      <right style="thick">
        <color theme="1"/>
      </right>
      <top/>
      <bottom style="thin">
        <color theme="0" tint="-0.499984740745262"/>
      </bottom>
      <diagonal/>
    </border>
    <border>
      <left style="thick">
        <color theme="1"/>
      </left>
      <right/>
      <top style="thin">
        <color theme="0" tint="-0.499984740745262"/>
      </top>
      <bottom/>
      <diagonal/>
    </border>
    <border>
      <left style="thick">
        <color theme="1"/>
      </left>
      <right/>
      <top/>
      <bottom/>
      <diagonal/>
    </border>
    <border>
      <left style="thick">
        <color theme="1"/>
      </left>
      <right/>
      <top/>
      <bottom style="thin">
        <color theme="0" tint="-0.499984740745262"/>
      </bottom>
      <diagonal/>
    </border>
  </borders>
  <cellStyleXfs count="5">
    <xf numFmtId="0" fontId="0" fillId="0" borderId="0"/>
    <xf numFmtId="0" fontId="81" fillId="60" borderId="0" applyNumberFormat="0" applyBorder="0" applyAlignment="0" applyProtection="0"/>
    <xf numFmtId="0" fontId="130" fillId="84" borderId="0" applyNumberFormat="0" applyBorder="0" applyAlignment="0" applyProtection="0"/>
    <xf numFmtId="0" fontId="148" fillId="99" borderId="0" applyNumberFormat="0" applyBorder="0" applyAlignment="0" applyProtection="0"/>
    <xf numFmtId="0" fontId="29" fillId="103" borderId="89" applyNumberFormat="0" applyAlignment="0" applyProtection="0"/>
  </cellStyleXfs>
  <cellXfs count="2496">
    <xf numFmtId="0" fontId="0" fillId="0" borderId="0" xfId="0"/>
    <xf numFmtId="0" fontId="2" fillId="0" borderId="0" xfId="0" applyFont="1" applyAlignment="1">
      <alignment horizontal="center" vertical="center"/>
    </xf>
    <xf numFmtId="0" fontId="5" fillId="0" borderId="0" xfId="0" applyFont="1"/>
    <xf numFmtId="0" fontId="5" fillId="0" borderId="2" xfId="0" applyFont="1" applyBorder="1"/>
    <xf numFmtId="0" fontId="3" fillId="0" borderId="0" xfId="0" applyFont="1"/>
    <xf numFmtId="0" fontId="4" fillId="2" borderId="0" xfId="0" applyFont="1" applyFill="1"/>
    <xf numFmtId="0" fontId="5" fillId="2" borderId="0" xfId="0" applyFont="1" applyFill="1"/>
    <xf numFmtId="0" fontId="3" fillId="2" borderId="0" xfId="0" applyFont="1" applyFill="1" applyAlignment="1">
      <alignment horizontal="left" vertical="top"/>
    </xf>
    <xf numFmtId="0" fontId="1" fillId="2" borderId="0" xfId="0" applyFont="1" applyFill="1" applyAlignment="1">
      <alignment horizontal="center" vertical="top" textRotation="45"/>
    </xf>
    <xf numFmtId="0" fontId="7" fillId="0" borderId="0" xfId="0" applyFont="1"/>
    <xf numFmtId="0" fontId="4" fillId="0" borderId="0" xfId="0" applyFont="1"/>
    <xf numFmtId="0" fontId="8" fillId="0" borderId="2" xfId="0" applyFont="1" applyBorder="1"/>
    <xf numFmtId="0" fontId="12" fillId="0" borderId="0" xfId="0" applyFont="1"/>
    <xf numFmtId="0" fontId="12" fillId="0" borderId="0" xfId="0" applyFont="1" applyAlignment="1">
      <alignment horizontal="center" vertical="center"/>
    </xf>
    <xf numFmtId="49" fontId="12" fillId="2" borderId="0" xfId="0" applyNumberFormat="1" applyFont="1" applyFill="1"/>
    <xf numFmtId="49" fontId="12" fillId="2" borderId="0" xfId="0" applyNumberFormat="1" applyFont="1" applyFill="1" applyAlignment="1">
      <alignment horizontal="center" vertical="center"/>
    </xf>
    <xf numFmtId="49" fontId="12" fillId="2" borderId="0" xfId="0" applyNumberFormat="1" applyFont="1" applyFill="1" applyAlignment="1">
      <alignment horizontal="right"/>
    </xf>
    <xf numFmtId="0" fontId="0" fillId="0" borderId="2" xfId="0" applyBorder="1"/>
    <xf numFmtId="0" fontId="0" fillId="0" borderId="0" xfId="0" applyAlignment="1">
      <alignment horizontal="center" vertical="center"/>
    </xf>
    <xf numFmtId="0" fontId="15" fillId="10" borderId="0" xfId="0" applyFont="1" applyFill="1"/>
    <xf numFmtId="0" fontId="18" fillId="10" borderId="0" xfId="0" applyFont="1" applyFill="1" applyAlignment="1">
      <alignment horizontal="center"/>
    </xf>
    <xf numFmtId="0" fontId="0" fillId="2" borderId="0" xfId="0" applyFill="1"/>
    <xf numFmtId="0" fontId="0" fillId="2" borderId="0" xfId="0" applyFill="1" applyAlignment="1">
      <alignment horizontal="center"/>
    </xf>
    <xf numFmtId="0" fontId="0" fillId="2" borderId="9" xfId="0" applyFill="1" applyBorder="1"/>
    <xf numFmtId="0" fontId="0" fillId="2" borderId="9" xfId="0" applyFill="1" applyBorder="1" applyAlignment="1">
      <alignment horizontal="center"/>
    </xf>
    <xf numFmtId="0" fontId="15" fillId="2" borderId="0" xfId="0" applyFont="1" applyFill="1"/>
    <xf numFmtId="0" fontId="0" fillId="0" borderId="5" xfId="0" applyBorder="1"/>
    <xf numFmtId="0" fontId="19" fillId="11" borderId="0" xfId="0" applyFont="1" applyFill="1"/>
    <xf numFmtId="0" fontId="0" fillId="0" borderId="0" xfId="0" applyAlignment="1">
      <alignment wrapText="1"/>
    </xf>
    <xf numFmtId="0" fontId="0" fillId="11" borderId="0" xfId="0" applyFill="1"/>
    <xf numFmtId="0" fontId="0" fillId="11" borderId="0" xfId="0" applyFill="1" applyAlignment="1">
      <alignment horizontal="center"/>
    </xf>
    <xf numFmtId="0" fontId="15" fillId="15" borderId="0" xfId="0" applyFont="1" applyFill="1"/>
    <xf numFmtId="0" fontId="15" fillId="14" borderId="0" xfId="0" applyFont="1" applyFill="1"/>
    <xf numFmtId="0" fontId="15" fillId="13" borderId="0" xfId="0" applyFont="1" applyFill="1"/>
    <xf numFmtId="0" fontId="0" fillId="11" borderId="10" xfId="0" applyFill="1" applyBorder="1"/>
    <xf numFmtId="0" fontId="0" fillId="11" borderId="4" xfId="0" applyFill="1" applyBorder="1"/>
    <xf numFmtId="0" fontId="0" fillId="11" borderId="7" xfId="0" applyFill="1" applyBorder="1"/>
    <xf numFmtId="0" fontId="0" fillId="11" borderId="6" xfId="0" applyFill="1" applyBorder="1"/>
    <xf numFmtId="0" fontId="15" fillId="10" borderId="7" xfId="0" applyFont="1" applyFill="1" applyBorder="1" applyAlignment="1">
      <alignment wrapText="1"/>
    </xf>
    <xf numFmtId="0" fontId="0" fillId="10" borderId="7" xfId="0" applyFill="1" applyBorder="1" applyAlignment="1">
      <alignment horizontal="center" wrapText="1"/>
    </xf>
    <xf numFmtId="0" fontId="0" fillId="10" borderId="7" xfId="0" applyFill="1" applyBorder="1" applyAlignment="1">
      <alignment wrapText="1"/>
    </xf>
    <xf numFmtId="0" fontId="0" fillId="0" borderId="0" xfId="0" applyAlignment="1">
      <alignment horizontal="center"/>
    </xf>
    <xf numFmtId="0" fontId="14" fillId="11" borderId="0" xfId="0" applyFont="1" applyFill="1" applyAlignment="1">
      <alignment horizontal="center"/>
    </xf>
    <xf numFmtId="1" fontId="0" fillId="2" borderId="14" xfId="0" applyNumberFormat="1" applyFill="1" applyBorder="1" applyAlignment="1">
      <alignment horizontal="right"/>
    </xf>
    <xf numFmtId="1" fontId="0" fillId="2" borderId="2" xfId="0" applyNumberFormat="1" applyFill="1" applyBorder="1" applyAlignment="1">
      <alignment horizontal="right"/>
    </xf>
    <xf numFmtId="1" fontId="0" fillId="2" borderId="15" xfId="0" applyNumberFormat="1" applyFill="1" applyBorder="1" applyAlignment="1">
      <alignment horizontal="right"/>
    </xf>
    <xf numFmtId="0" fontId="0" fillId="2" borderId="13" xfId="0" applyFill="1" applyBorder="1" applyAlignment="1">
      <alignment horizontal="center"/>
    </xf>
    <xf numFmtId="1" fontId="0" fillId="0" borderId="16" xfId="0" applyNumberFormat="1" applyBorder="1" applyAlignment="1">
      <alignment horizontal="right"/>
    </xf>
    <xf numFmtId="1" fontId="0" fillId="0" borderId="0" xfId="0" applyNumberFormat="1" applyAlignment="1">
      <alignment horizontal="right"/>
    </xf>
    <xf numFmtId="1" fontId="0" fillId="0" borderId="17" xfId="0" applyNumberFormat="1" applyBorder="1" applyAlignment="1">
      <alignment horizontal="right"/>
    </xf>
    <xf numFmtId="0" fontId="0" fillId="0" borderId="13" xfId="0" applyBorder="1" applyAlignment="1">
      <alignment horizontal="center"/>
    </xf>
    <xf numFmtId="1" fontId="14" fillId="11" borderId="0" xfId="0" applyNumberFormat="1" applyFont="1" applyFill="1" applyAlignment="1">
      <alignment horizontal="center"/>
    </xf>
    <xf numFmtId="1" fontId="0" fillId="2" borderId="16" xfId="0" applyNumberFormat="1" applyFill="1" applyBorder="1" applyAlignment="1">
      <alignment horizontal="right"/>
    </xf>
    <xf numFmtId="1" fontId="0" fillId="2" borderId="0" xfId="0" applyNumberFormat="1" applyFill="1" applyAlignment="1">
      <alignment horizontal="right"/>
    </xf>
    <xf numFmtId="1" fontId="0" fillId="2" borderId="17" xfId="0" applyNumberFormat="1" applyFill="1" applyBorder="1" applyAlignment="1">
      <alignment horizontal="right"/>
    </xf>
    <xf numFmtId="1" fontId="14" fillId="10" borderId="20" xfId="0" applyNumberFormat="1" applyFont="1" applyFill="1" applyBorder="1" applyAlignment="1">
      <alignment horizontal="center"/>
    </xf>
    <xf numFmtId="0" fontId="14" fillId="10" borderId="22" xfId="0" applyFont="1" applyFill="1" applyBorder="1" applyAlignment="1">
      <alignment horizontal="center"/>
    </xf>
    <xf numFmtId="1" fontId="14" fillId="10" borderId="22" xfId="0" applyNumberFormat="1" applyFont="1" applyFill="1" applyBorder="1" applyAlignment="1">
      <alignment horizontal="center"/>
    </xf>
    <xf numFmtId="0" fontId="14" fillId="18" borderId="23" xfId="0" applyFont="1" applyFill="1" applyBorder="1" applyAlignment="1">
      <alignment horizontal="right"/>
    </xf>
    <xf numFmtId="0" fontId="14" fillId="26" borderId="3" xfId="0" applyFont="1" applyFill="1" applyBorder="1" applyAlignment="1">
      <alignment horizontal="right"/>
    </xf>
    <xf numFmtId="0" fontId="14" fillId="18" borderId="3" xfId="0" applyFont="1" applyFill="1" applyBorder="1" applyAlignment="1">
      <alignment horizontal="right"/>
    </xf>
    <xf numFmtId="0" fontId="14" fillId="26" borderId="24" xfId="0" applyFont="1" applyFill="1" applyBorder="1" applyAlignment="1">
      <alignment horizontal="right"/>
    </xf>
    <xf numFmtId="0" fontId="14" fillId="26" borderId="0" xfId="0" applyFont="1" applyFill="1" applyAlignment="1">
      <alignment horizontal="center"/>
    </xf>
    <xf numFmtId="0" fontId="14" fillId="26" borderId="13" xfId="0" applyFont="1" applyFill="1" applyBorder="1" applyAlignment="1">
      <alignment horizontal="center"/>
    </xf>
    <xf numFmtId="0" fontId="14" fillId="0" borderId="13" xfId="0" applyFont="1" applyBorder="1"/>
    <xf numFmtId="0" fontId="0" fillId="10" borderId="25" xfId="0" applyFill="1" applyBorder="1"/>
    <xf numFmtId="0" fontId="0" fillId="10" borderId="26" xfId="0" applyFill="1" applyBorder="1"/>
    <xf numFmtId="0" fontId="14" fillId="10" borderId="27" xfId="0" applyFont="1" applyFill="1" applyBorder="1"/>
    <xf numFmtId="0" fontId="0" fillId="26" borderId="0" xfId="0" applyFill="1"/>
    <xf numFmtId="0" fontId="0" fillId="26" borderId="0" xfId="0" applyFill="1" applyAlignment="1">
      <alignment horizontal="center"/>
    </xf>
    <xf numFmtId="0" fontId="14" fillId="26" borderId="13" xfId="0" applyFont="1" applyFill="1" applyBorder="1"/>
    <xf numFmtId="0" fontId="0" fillId="0" borderId="0" xfId="0" applyAlignment="1">
      <alignment vertical="top" wrapText="1"/>
    </xf>
    <xf numFmtId="0" fontId="15" fillId="11" borderId="0" xfId="0" applyFont="1" applyFill="1"/>
    <xf numFmtId="0" fontId="14" fillId="18" borderId="0" xfId="0" applyFont="1" applyFill="1" applyAlignment="1">
      <alignment horizontal="right"/>
    </xf>
    <xf numFmtId="0" fontId="0" fillId="0" borderId="0" xfId="0" applyAlignment="1">
      <alignment vertical="center"/>
    </xf>
    <xf numFmtId="0" fontId="18" fillId="8" borderId="0" xfId="0" applyFont="1" applyFill="1" applyAlignment="1">
      <alignment horizontal="center"/>
    </xf>
    <xf numFmtId="0" fontId="15" fillId="27" borderId="0" xfId="0" applyFont="1" applyFill="1"/>
    <xf numFmtId="0" fontId="15" fillId="15" borderId="5" xfId="0" applyFont="1" applyFill="1" applyBorder="1"/>
    <xf numFmtId="2" fontId="0" fillId="16" borderId="0" xfId="0" applyNumberFormat="1" applyFill="1"/>
    <xf numFmtId="2" fontId="0" fillId="30" borderId="0" xfId="0" applyNumberFormat="1" applyFill="1"/>
    <xf numFmtId="2" fontId="0" fillId="31" borderId="0" xfId="0" applyNumberFormat="1" applyFill="1"/>
    <xf numFmtId="2" fontId="0" fillId="28" borderId="0" xfId="0" applyNumberFormat="1" applyFill="1"/>
    <xf numFmtId="2" fontId="0" fillId="32" borderId="0" xfId="0" applyNumberFormat="1" applyFill="1"/>
    <xf numFmtId="2" fontId="0" fillId="33" borderId="0" xfId="0" applyNumberFormat="1" applyFill="1"/>
    <xf numFmtId="2" fontId="0" fillId="30" borderId="0" xfId="0" applyNumberFormat="1" applyFill="1" applyAlignment="1">
      <alignment horizontal="center" vertical="center"/>
    </xf>
    <xf numFmtId="2" fontId="0" fillId="31" borderId="0" xfId="0" applyNumberFormat="1" applyFill="1" applyAlignment="1">
      <alignment horizontal="center" vertical="center"/>
    </xf>
    <xf numFmtId="2" fontId="0" fillId="28" borderId="0" xfId="0" applyNumberFormat="1" applyFill="1" applyAlignment="1">
      <alignment horizontal="center" vertical="center"/>
    </xf>
    <xf numFmtId="2" fontId="0" fillId="29" borderId="0" xfId="0" applyNumberFormat="1" applyFill="1" applyAlignment="1">
      <alignment horizontal="center" vertical="center"/>
    </xf>
    <xf numFmtId="2" fontId="0" fillId="33" borderId="0" xfId="0" applyNumberFormat="1" applyFill="1" applyAlignment="1">
      <alignment horizontal="center" vertical="center"/>
    </xf>
    <xf numFmtId="2" fontId="0" fillId="16" borderId="0" xfId="0" applyNumberFormat="1" applyFill="1" applyAlignment="1">
      <alignment horizontal="center" vertical="center"/>
    </xf>
    <xf numFmtId="0" fontId="0" fillId="0" borderId="0" xfId="0" applyAlignment="1">
      <alignment vertical="top"/>
    </xf>
    <xf numFmtId="0" fontId="24" fillId="0" borderId="0" xfId="0" applyFont="1" applyAlignment="1">
      <alignment horizontal="center" vertical="top"/>
    </xf>
    <xf numFmtId="0" fontId="25" fillId="0" borderId="0" xfId="0" applyFont="1" applyAlignment="1">
      <alignment vertical="top" wrapText="1"/>
    </xf>
    <xf numFmtId="0" fontId="26" fillId="0" borderId="0" xfId="0" applyFont="1" applyAlignment="1">
      <alignment vertical="center" wrapText="1"/>
    </xf>
    <xf numFmtId="0" fontId="26" fillId="0" borderId="0" xfId="0" applyFont="1" applyAlignment="1">
      <alignment vertical="top" wrapText="1"/>
    </xf>
    <xf numFmtId="0" fontId="15" fillId="0" borderId="0" xfId="0" applyFont="1" applyAlignment="1">
      <alignment horizontal="center" vertical="center"/>
    </xf>
    <xf numFmtId="0" fontId="27" fillId="0" borderId="0" xfId="0" applyFont="1" applyAlignment="1">
      <alignment horizontal="center" vertical="center"/>
    </xf>
    <xf numFmtId="0" fontId="16" fillId="0" borderId="0" xfId="0" applyFont="1"/>
    <xf numFmtId="0" fontId="16" fillId="0" borderId="0" xfId="0" applyFont="1" applyAlignment="1">
      <alignment vertical="top" wrapText="1"/>
    </xf>
    <xf numFmtId="0" fontId="0" fillId="0" borderId="0" xfId="0" applyAlignment="1">
      <alignment horizontal="center" vertical="center" wrapText="1"/>
    </xf>
    <xf numFmtId="0" fontId="15" fillId="0" borderId="0" xfId="0" applyFont="1" applyAlignment="1">
      <alignment horizontal="center"/>
    </xf>
    <xf numFmtId="1" fontId="16" fillId="0" borderId="0" xfId="0" applyNumberFormat="1" applyFont="1" applyAlignment="1">
      <alignment horizontal="center"/>
    </xf>
    <xf numFmtId="0" fontId="0" fillId="0" borderId="0" xfId="0" applyAlignment="1">
      <alignment horizontal="left"/>
    </xf>
    <xf numFmtId="0" fontId="3" fillId="0" borderId="0" xfId="0" applyFont="1" applyAlignment="1">
      <alignment vertical="top"/>
    </xf>
    <xf numFmtId="0" fontId="16" fillId="0" borderId="0" xfId="0" applyFont="1" applyAlignment="1">
      <alignment horizontal="center"/>
    </xf>
    <xf numFmtId="49" fontId="12" fillId="0" borderId="0" xfId="0" applyNumberFormat="1" applyFont="1" applyAlignment="1">
      <alignment horizontal="center"/>
    </xf>
    <xf numFmtId="49" fontId="3" fillId="0" borderId="0" xfId="0" applyNumberFormat="1" applyFont="1"/>
    <xf numFmtId="0" fontId="12" fillId="0" borderId="0" xfId="0" applyFont="1" applyAlignment="1">
      <alignment horizontal="center"/>
    </xf>
    <xf numFmtId="1" fontId="12" fillId="2" borderId="0" xfId="0" applyNumberFormat="1" applyFont="1" applyFill="1" applyAlignment="1">
      <alignment horizontal="left"/>
    </xf>
    <xf numFmtId="0" fontId="13" fillId="0" borderId="0" xfId="0" applyFont="1"/>
    <xf numFmtId="0" fontId="0" fillId="3" borderId="0" xfId="0" applyFill="1"/>
    <xf numFmtId="0" fontId="0" fillId="10" borderId="0" xfId="0" applyFill="1"/>
    <xf numFmtId="0" fontId="0" fillId="3" borderId="0" xfId="0" applyFill="1" applyAlignment="1">
      <alignment horizontal="center"/>
    </xf>
    <xf numFmtId="0" fontId="16" fillId="3" borderId="0" xfId="0" applyFont="1" applyFill="1"/>
    <xf numFmtId="0" fontId="16" fillId="3" borderId="0" xfId="0" applyFont="1" applyFill="1" applyAlignment="1">
      <alignment vertical="top" wrapText="1"/>
    </xf>
    <xf numFmtId="2" fontId="0" fillId="0" borderId="0" xfId="0" applyNumberFormat="1"/>
    <xf numFmtId="2" fontId="0" fillId="0" borderId="0" xfId="0" applyNumberFormat="1" applyAlignment="1">
      <alignment vertical="top" wrapText="1"/>
    </xf>
    <xf numFmtId="0" fontId="27" fillId="30" borderId="0" xfId="0" applyFont="1" applyFill="1" applyAlignment="1">
      <alignment horizontal="center" vertical="center" wrapText="1"/>
    </xf>
    <xf numFmtId="2" fontId="0" fillId="30" borderId="0" xfId="0" applyNumberFormat="1" applyFill="1" applyAlignment="1">
      <alignment vertical="top" wrapText="1"/>
    </xf>
    <xf numFmtId="0" fontId="27" fillId="31" borderId="0" xfId="0" applyFont="1" applyFill="1" applyAlignment="1">
      <alignment horizontal="center" vertical="center" wrapText="1"/>
    </xf>
    <xf numFmtId="2" fontId="0" fillId="31" borderId="0" xfId="0" applyNumberFormat="1" applyFill="1" applyAlignment="1">
      <alignment vertical="top" wrapText="1"/>
    </xf>
    <xf numFmtId="0" fontId="27" fillId="34" borderId="0" xfId="0" applyFont="1" applyFill="1" applyAlignment="1">
      <alignment horizontal="center" vertical="center" wrapText="1"/>
    </xf>
    <xf numFmtId="2" fontId="0" fillId="34" borderId="0" xfId="0" applyNumberFormat="1" applyFill="1" applyAlignment="1">
      <alignment vertical="top" wrapText="1"/>
    </xf>
    <xf numFmtId="0" fontId="27" fillId="19" borderId="0" xfId="0" applyFont="1" applyFill="1" applyAlignment="1">
      <alignment horizontal="center" vertical="center" wrapText="1"/>
    </xf>
    <xf numFmtId="2" fontId="0" fillId="19" borderId="0" xfId="0" applyNumberFormat="1" applyFill="1" applyAlignment="1">
      <alignment vertical="top" wrapText="1"/>
    </xf>
    <xf numFmtId="0" fontId="27" fillId="28" borderId="0" xfId="0" applyFont="1" applyFill="1" applyAlignment="1">
      <alignment horizontal="center" vertical="center" wrapText="1"/>
    </xf>
    <xf numFmtId="2" fontId="0" fillId="28" borderId="0" xfId="0" applyNumberFormat="1" applyFill="1" applyAlignment="1">
      <alignment vertical="top" wrapText="1"/>
    </xf>
    <xf numFmtId="0" fontId="27" fillId="35" borderId="0" xfId="0" applyFont="1" applyFill="1" applyAlignment="1">
      <alignment horizontal="center" vertical="center" wrapText="1"/>
    </xf>
    <xf numFmtId="2" fontId="0" fillId="35" borderId="0" xfId="0" applyNumberFormat="1" applyFill="1" applyAlignment="1">
      <alignment vertical="top" wrapText="1"/>
    </xf>
    <xf numFmtId="0" fontId="27" fillId="36" borderId="0" xfId="0" applyFont="1" applyFill="1" applyAlignment="1">
      <alignment horizontal="center" vertical="center" wrapText="1"/>
    </xf>
    <xf numFmtId="2" fontId="0" fillId="36" borderId="0" xfId="0" applyNumberFormat="1" applyFill="1" applyAlignment="1">
      <alignment vertical="top" wrapText="1"/>
    </xf>
    <xf numFmtId="0" fontId="27" fillId="36" borderId="3" xfId="0" applyFont="1" applyFill="1" applyBorder="1" applyAlignment="1">
      <alignment horizontal="center" vertical="center" wrapText="1"/>
    </xf>
    <xf numFmtId="2" fontId="0" fillId="36" borderId="3" xfId="0" applyNumberFormat="1" applyFill="1" applyBorder="1" applyAlignment="1">
      <alignment vertical="top" wrapText="1"/>
    </xf>
    <xf numFmtId="0" fontId="16" fillId="0" borderId="0" xfId="0" applyFont="1" applyAlignment="1">
      <alignment vertical="center" wrapText="1"/>
    </xf>
    <xf numFmtId="0" fontId="16" fillId="0" borderId="3" xfId="0" applyFont="1" applyBorder="1" applyAlignment="1">
      <alignment vertical="center" wrapText="1"/>
    </xf>
    <xf numFmtId="49" fontId="0" fillId="0" borderId="0" xfId="0" applyNumberFormat="1" applyAlignment="1">
      <alignment horizontal="center"/>
    </xf>
    <xf numFmtId="0" fontId="0" fillId="35" borderId="0" xfId="0" applyFill="1" applyAlignment="1">
      <alignment horizontal="center"/>
    </xf>
    <xf numFmtId="0" fontId="0" fillId="37" borderId="0" xfId="0" applyFill="1" applyAlignment="1">
      <alignment horizontal="center"/>
    </xf>
    <xf numFmtId="0" fontId="0" fillId="4" borderId="0" xfId="0" applyFill="1" applyAlignment="1">
      <alignment horizontal="center"/>
    </xf>
    <xf numFmtId="49" fontId="0" fillId="13" borderId="0" xfId="0" applyNumberFormat="1" applyFill="1" applyAlignment="1">
      <alignment horizontal="center"/>
    </xf>
    <xf numFmtId="0" fontId="0" fillId="13" borderId="0" xfId="0" applyFill="1" applyAlignment="1">
      <alignment horizontal="center"/>
    </xf>
    <xf numFmtId="0" fontId="0" fillId="7" borderId="0" xfId="0" applyFill="1" applyAlignment="1">
      <alignment horizontal="center"/>
    </xf>
    <xf numFmtId="0" fontId="0" fillId="9" borderId="0" xfId="0" applyFill="1" applyAlignment="1">
      <alignment horizontal="center"/>
    </xf>
    <xf numFmtId="49" fontId="0" fillId="38" borderId="0" xfId="0" applyNumberFormat="1" applyFill="1" applyAlignment="1">
      <alignment horizontal="center"/>
    </xf>
    <xf numFmtId="0" fontId="0" fillId="38" borderId="0" xfId="0" applyFill="1"/>
    <xf numFmtId="0" fontId="0" fillId="4" borderId="0" xfId="0" applyFill="1"/>
    <xf numFmtId="0" fontId="14" fillId="0" borderId="0" xfId="0" applyFont="1"/>
    <xf numFmtId="0" fontId="0" fillId="0" borderId="0" xfId="0" applyAlignment="1">
      <alignment horizontal="left" wrapText="1"/>
    </xf>
    <xf numFmtId="0" fontId="0" fillId="2" borderId="2" xfId="0" applyFill="1" applyBorder="1" applyAlignment="1">
      <alignment horizontal="center"/>
    </xf>
    <xf numFmtId="0" fontId="0" fillId="37" borderId="2" xfId="0" applyFill="1" applyBorder="1" applyAlignment="1">
      <alignment horizontal="center"/>
    </xf>
    <xf numFmtId="0" fontId="0" fillId="4" borderId="2" xfId="0" applyFill="1" applyBorder="1" applyAlignment="1">
      <alignment horizontal="center"/>
    </xf>
    <xf numFmtId="0" fontId="0" fillId="9" borderId="2" xfId="0" applyFill="1" applyBorder="1" applyAlignment="1">
      <alignment horizontal="center"/>
    </xf>
    <xf numFmtId="0" fontId="0" fillId="7" borderId="2" xfId="0" applyFill="1" applyBorder="1" applyAlignment="1">
      <alignment horizontal="center"/>
    </xf>
    <xf numFmtId="0" fontId="16" fillId="0" borderId="2" xfId="0" applyFont="1" applyBorder="1"/>
    <xf numFmtId="0" fontId="0" fillId="0" borderId="2" xfId="0" applyBorder="1" applyAlignment="1">
      <alignment horizontal="center"/>
    </xf>
    <xf numFmtId="0" fontId="0" fillId="0" borderId="0" xfId="0" applyAlignment="1">
      <alignment horizontal="right" wrapText="1" indent="1"/>
    </xf>
    <xf numFmtId="0" fontId="0" fillId="13" borderId="2" xfId="0" applyFill="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right"/>
    </xf>
    <xf numFmtId="0" fontId="16" fillId="0" borderId="2" xfId="0" applyFont="1" applyBorder="1" applyAlignment="1">
      <alignment horizontal="center"/>
    </xf>
    <xf numFmtId="0" fontId="15" fillId="3" borderId="2" xfId="0" applyFont="1" applyFill="1" applyBorder="1" applyAlignment="1">
      <alignment horizontal="center"/>
    </xf>
    <xf numFmtId="0" fontId="16" fillId="3" borderId="2" xfId="0" applyFont="1" applyFill="1" applyBorder="1"/>
    <xf numFmtId="0" fontId="16" fillId="2" borderId="0" xfId="0" applyFont="1" applyFill="1" applyAlignment="1">
      <alignment horizontal="center"/>
    </xf>
    <xf numFmtId="0" fontId="16" fillId="2" borderId="2" xfId="0" applyFont="1" applyFill="1" applyBorder="1" applyAlignment="1">
      <alignment horizontal="center"/>
    </xf>
    <xf numFmtId="0" fontId="16" fillId="3" borderId="2" xfId="0" applyFont="1" applyFill="1" applyBorder="1" applyAlignment="1">
      <alignment horizontal="center"/>
    </xf>
    <xf numFmtId="0" fontId="15" fillId="11" borderId="28" xfId="0" applyFont="1" applyFill="1" applyBorder="1"/>
    <xf numFmtId="0" fontId="15" fillId="11" borderId="28" xfId="0" applyFont="1" applyFill="1" applyBorder="1" applyAlignment="1">
      <alignment horizontal="center"/>
    </xf>
    <xf numFmtId="0" fontId="0" fillId="9" borderId="3" xfId="0" applyFill="1" applyBorder="1" applyAlignment="1">
      <alignment horizontal="center"/>
    </xf>
    <xf numFmtId="0" fontId="0" fillId="38" borderId="0" xfId="0" applyFill="1" applyAlignment="1">
      <alignment horizontal="center"/>
    </xf>
    <xf numFmtId="0" fontId="0" fillId="38" borderId="2" xfId="0" applyFill="1" applyBorder="1" applyAlignment="1">
      <alignment horizontal="center"/>
    </xf>
    <xf numFmtId="0" fontId="16" fillId="13" borderId="0" xfId="0" applyFont="1" applyFill="1"/>
    <xf numFmtId="0" fontId="16" fillId="13" borderId="2" xfId="0" applyFont="1" applyFill="1" applyBorder="1"/>
    <xf numFmtId="49" fontId="16" fillId="0" borderId="0" xfId="0" applyNumberFormat="1" applyFont="1"/>
    <xf numFmtId="0" fontId="25" fillId="39" borderId="0" xfId="0" applyFont="1" applyFill="1" applyAlignment="1">
      <alignment vertical="top" wrapText="1"/>
    </xf>
    <xf numFmtId="49" fontId="0" fillId="0" borderId="0" xfId="0" applyNumberFormat="1"/>
    <xf numFmtId="0" fontId="0" fillId="11" borderId="0" xfId="0" applyFill="1" applyAlignment="1">
      <alignment horizontal="left"/>
    </xf>
    <xf numFmtId="0" fontId="22" fillId="13" borderId="0" xfId="0" applyFont="1" applyFill="1" applyAlignment="1">
      <alignment vertical="center" wrapText="1"/>
    </xf>
    <xf numFmtId="0" fontId="16" fillId="13" borderId="0" xfId="0" applyFont="1" applyFill="1" applyAlignment="1">
      <alignment vertical="center" wrapText="1"/>
    </xf>
    <xf numFmtId="0" fontId="16" fillId="41" borderId="0" xfId="0" applyFont="1" applyFill="1" applyAlignment="1">
      <alignment vertical="center" wrapText="1"/>
    </xf>
    <xf numFmtId="0" fontId="16" fillId="42" borderId="0" xfId="0" applyFont="1" applyFill="1" applyAlignment="1">
      <alignment vertical="center" wrapText="1"/>
    </xf>
    <xf numFmtId="10" fontId="16" fillId="0" borderId="0" xfId="0" applyNumberFormat="1" applyFont="1" applyAlignment="1">
      <alignment horizontal="center"/>
    </xf>
    <xf numFmtId="0" fontId="27" fillId="32" borderId="0" xfId="0" applyFont="1" applyFill="1" applyAlignment="1">
      <alignment horizontal="center" vertical="center" wrapText="1"/>
    </xf>
    <xf numFmtId="2" fontId="0" fillId="32" borderId="0" xfId="0" applyNumberFormat="1" applyFill="1" applyAlignment="1">
      <alignment vertical="top" wrapText="1"/>
    </xf>
    <xf numFmtId="49" fontId="0" fillId="11" borderId="0" xfId="0" applyNumberFormat="1" applyFill="1" applyAlignment="1">
      <alignment horizontal="center"/>
    </xf>
    <xf numFmtId="0" fontId="16" fillId="11" borderId="0" xfId="0" applyFont="1" applyFill="1"/>
    <xf numFmtId="0" fontId="16" fillId="11" borderId="0" xfId="0" applyFont="1" applyFill="1" applyAlignment="1">
      <alignment horizontal="center"/>
    </xf>
    <xf numFmtId="0" fontId="0" fillId="11" borderId="2" xfId="0" applyFill="1" applyBorder="1"/>
    <xf numFmtId="0" fontId="0" fillId="11" borderId="2" xfId="0" applyFill="1" applyBorder="1" applyAlignment="1">
      <alignment horizontal="center"/>
    </xf>
    <xf numFmtId="0" fontId="29" fillId="11" borderId="0" xfId="0" applyFont="1" applyFill="1"/>
    <xf numFmtId="0" fontId="29" fillId="11" borderId="0" xfId="0" applyFont="1" applyFill="1" applyAlignment="1">
      <alignment horizontal="left"/>
    </xf>
    <xf numFmtId="0" fontId="29" fillId="11" borderId="2" xfId="0" applyFont="1" applyFill="1" applyBorder="1"/>
    <xf numFmtId="0" fontId="29" fillId="11" borderId="28" xfId="0" applyFont="1" applyFill="1" applyBorder="1"/>
    <xf numFmtId="164" fontId="0" fillId="0" borderId="0" xfId="0" applyNumberFormat="1"/>
    <xf numFmtId="0" fontId="0" fillId="3" borderId="17" xfId="0" applyFill="1" applyBorder="1"/>
    <xf numFmtId="0" fontId="0" fillId="3" borderId="0" xfId="0" applyFill="1" applyAlignment="1">
      <alignment horizontal="left" vertical="top"/>
    </xf>
    <xf numFmtId="0" fontId="0" fillId="3" borderId="0" xfId="0" applyFill="1" applyAlignment="1">
      <alignment vertical="center"/>
    </xf>
    <xf numFmtId="9" fontId="0" fillId="3" borderId="0" xfId="0" applyNumberFormat="1" applyFill="1" applyAlignment="1">
      <alignment horizontal="left"/>
    </xf>
    <xf numFmtId="49" fontId="0" fillId="3" borderId="0" xfId="0" applyNumberFormat="1" applyFill="1"/>
    <xf numFmtId="0" fontId="16" fillId="3" borderId="0" xfId="0" applyFont="1" applyFill="1" applyAlignment="1">
      <alignment vertical="top"/>
    </xf>
    <xf numFmtId="0" fontId="16" fillId="3" borderId="0" xfId="0" applyFont="1" applyFill="1" applyAlignment="1">
      <alignment horizontal="left" vertical="top"/>
    </xf>
    <xf numFmtId="0" fontId="18" fillId="3" borderId="0" xfId="0" applyFont="1" applyFill="1"/>
    <xf numFmtId="0" fontId="15" fillId="3" borderId="0" xfId="0" applyFont="1" applyFill="1" applyAlignment="1">
      <alignment vertical="center"/>
    </xf>
    <xf numFmtId="0" fontId="16" fillId="3" borderId="0" xfId="0" applyFont="1" applyFill="1" applyAlignment="1">
      <alignment horizontal="right" vertical="top" wrapText="1"/>
    </xf>
    <xf numFmtId="0" fontId="16" fillId="3" borderId="0" xfId="0" applyFont="1" applyFill="1" applyAlignment="1">
      <alignment horizontal="right"/>
    </xf>
    <xf numFmtId="9" fontId="16" fillId="3" borderId="0" xfId="0" applyNumberFormat="1" applyFont="1" applyFill="1" applyAlignment="1">
      <alignment wrapText="1"/>
    </xf>
    <xf numFmtId="0" fontId="16" fillId="3" borderId="0" xfId="0" applyFont="1" applyFill="1" applyAlignment="1">
      <alignment horizontal="right" wrapText="1"/>
    </xf>
    <xf numFmtId="9" fontId="16" fillId="3" borderId="0" xfId="0" applyNumberFormat="1" applyFont="1" applyFill="1"/>
    <xf numFmtId="9" fontId="14" fillId="11" borderId="0" xfId="0" applyNumberFormat="1" applyFont="1" applyFill="1" applyAlignment="1">
      <alignment horizontal="center"/>
    </xf>
    <xf numFmtId="0" fontId="14" fillId="7" borderId="0" xfId="0" applyFont="1" applyFill="1" applyAlignment="1">
      <alignment horizontal="center" vertical="center"/>
    </xf>
    <xf numFmtId="164" fontId="0" fillId="7" borderId="0" xfId="0" applyNumberFormat="1" applyFill="1" applyAlignment="1">
      <alignment horizontal="center"/>
    </xf>
    <xf numFmtId="0" fontId="0" fillId="3" borderId="0" xfId="0" applyFill="1" applyAlignment="1">
      <alignment horizontal="right" vertical="center"/>
    </xf>
    <xf numFmtId="0" fontId="30" fillId="10" borderId="0" xfId="0" applyFont="1" applyFill="1" applyAlignment="1">
      <alignment horizontal="center" vertical="center"/>
    </xf>
    <xf numFmtId="0" fontId="31" fillId="10" borderId="0" xfId="0" applyFont="1" applyFill="1" applyAlignment="1">
      <alignment horizontal="center"/>
    </xf>
    <xf numFmtId="164" fontId="14" fillId="3" borderId="0" xfId="0" applyNumberFormat="1" applyFont="1" applyFill="1" applyAlignment="1">
      <alignment horizontal="center"/>
    </xf>
    <xf numFmtId="0" fontId="32" fillId="3" borderId="0" xfId="0" applyFont="1" applyFill="1"/>
    <xf numFmtId="0" fontId="32" fillId="3" borderId="0" xfId="0" applyFont="1" applyFill="1" applyAlignment="1">
      <alignment vertical="center"/>
    </xf>
    <xf numFmtId="0" fontId="0" fillId="6" borderId="0" xfId="0" applyFill="1"/>
    <xf numFmtId="49" fontId="0" fillId="6" borderId="0" xfId="0" applyNumberFormat="1" applyFill="1"/>
    <xf numFmtId="0" fontId="16" fillId="6" borderId="0" xfId="0" applyFont="1" applyFill="1" applyAlignment="1">
      <alignment horizontal="center"/>
    </xf>
    <xf numFmtId="0" fontId="18" fillId="3" borderId="0" xfId="0" applyFont="1" applyFill="1" applyAlignment="1">
      <alignment horizontal="left" vertical="center"/>
    </xf>
    <xf numFmtId="0" fontId="16" fillId="3" borderId="16" xfId="0" applyFont="1" applyFill="1" applyBorder="1" applyAlignment="1">
      <alignment vertical="top" wrapText="1"/>
    </xf>
    <xf numFmtId="0" fontId="0" fillId="3" borderId="16" xfId="0" applyFill="1" applyBorder="1"/>
    <xf numFmtId="0" fontId="0" fillId="3" borderId="16" xfId="0" applyFill="1" applyBorder="1" applyAlignment="1">
      <alignment vertical="center"/>
    </xf>
    <xf numFmtId="0" fontId="0" fillId="3" borderId="0" xfId="0" applyFill="1" applyAlignment="1">
      <alignment horizontal="center" vertical="center" textRotation="90"/>
    </xf>
    <xf numFmtId="49" fontId="0" fillId="3" borderId="0" xfId="0" applyNumberFormat="1" applyFill="1" applyAlignment="1">
      <alignment horizontal="center" vertical="center"/>
    </xf>
    <xf numFmtId="0" fontId="0" fillId="3" borderId="2" xfId="0" applyFill="1" applyBorder="1"/>
    <xf numFmtId="0" fontId="16" fillId="3" borderId="2" xfId="0" applyFont="1" applyFill="1" applyBorder="1" applyAlignment="1">
      <alignment vertical="top" wrapText="1"/>
    </xf>
    <xf numFmtId="0" fontId="0" fillId="3" borderId="3" xfId="0" applyFill="1" applyBorder="1"/>
    <xf numFmtId="0" fontId="35" fillId="3" borderId="0" xfId="0" applyFont="1" applyFill="1"/>
    <xf numFmtId="0" fontId="15" fillId="3" borderId="0" xfId="0" applyFont="1" applyFill="1"/>
    <xf numFmtId="10" fontId="16" fillId="3" borderId="0" xfId="0" applyNumberFormat="1" applyFont="1" applyFill="1" applyAlignment="1">
      <alignment horizontal="center" vertical="center"/>
    </xf>
    <xf numFmtId="165" fontId="16" fillId="3" borderId="0" xfId="0" applyNumberFormat="1" applyFont="1" applyFill="1" applyAlignment="1">
      <alignment horizontal="center" vertical="center"/>
    </xf>
    <xf numFmtId="0" fontId="16" fillId="3" borderId="0" xfId="0" applyFont="1" applyFill="1" applyAlignment="1">
      <alignment horizontal="left" wrapText="1"/>
    </xf>
    <xf numFmtId="49" fontId="12" fillId="2" borderId="0" xfId="0" applyNumberFormat="1" applyFont="1" applyFill="1" applyAlignment="1">
      <alignment horizontal="center"/>
    </xf>
    <xf numFmtId="0" fontId="23" fillId="3" borderId="0" xfId="0" applyFont="1" applyFill="1"/>
    <xf numFmtId="9" fontId="31" fillId="3" borderId="0" xfId="0" applyNumberFormat="1" applyFont="1" applyFill="1"/>
    <xf numFmtId="164" fontId="23" fillId="3" borderId="0" xfId="0" applyNumberFormat="1" applyFont="1" applyFill="1"/>
    <xf numFmtId="0" fontId="23" fillId="0" borderId="0" xfId="0" applyFont="1"/>
    <xf numFmtId="3" fontId="0" fillId="0" borderId="0" xfId="0" applyNumberFormat="1" applyAlignment="1">
      <alignment horizontal="left"/>
    </xf>
    <xf numFmtId="0" fontId="0" fillId="43" borderId="0" xfId="0" applyFill="1"/>
    <xf numFmtId="0" fontId="0" fillId="45" borderId="0" xfId="0" applyFill="1"/>
    <xf numFmtId="0" fontId="0" fillId="46" borderId="0" xfId="0" applyFill="1"/>
    <xf numFmtId="0" fontId="0" fillId="9" borderId="0" xfId="0" applyFill="1"/>
    <xf numFmtId="0" fontId="0" fillId="47" borderId="0" xfId="0" applyFill="1"/>
    <xf numFmtId="0" fontId="0" fillId="48" borderId="0" xfId="0" applyFill="1"/>
    <xf numFmtId="0" fontId="0" fillId="41" borderId="0" xfId="0" applyFill="1"/>
    <xf numFmtId="0" fontId="0" fillId="37" borderId="0" xfId="0" applyFill="1"/>
    <xf numFmtId="0" fontId="0" fillId="47" borderId="0" xfId="0" applyFill="1" applyAlignment="1">
      <alignment horizontal="center"/>
    </xf>
    <xf numFmtId="0" fontId="0" fillId="46" borderId="0" xfId="0" applyFill="1" applyAlignment="1">
      <alignment horizontal="center"/>
    </xf>
    <xf numFmtId="0" fontId="0" fillId="41" borderId="0" xfId="0" applyFill="1" applyAlignment="1">
      <alignment horizontal="center"/>
    </xf>
    <xf numFmtId="0" fontId="0" fillId="48" borderId="0" xfId="0" applyFill="1" applyAlignment="1">
      <alignment horizontal="center"/>
    </xf>
    <xf numFmtId="0" fontId="0" fillId="0" borderId="0" xfId="0" applyAlignment="1">
      <alignment horizontal="right"/>
    </xf>
    <xf numFmtId="0" fontId="12" fillId="2" borderId="0" xfId="0" applyFont="1" applyFill="1"/>
    <xf numFmtId="9" fontId="12" fillId="2" borderId="0" xfId="0" applyNumberFormat="1" applyFont="1" applyFill="1" applyAlignment="1">
      <alignment horizontal="center" vertical="center"/>
    </xf>
    <xf numFmtId="0" fontId="3" fillId="0" borderId="0" xfId="0" applyFont="1" applyAlignment="1">
      <alignment vertical="center"/>
    </xf>
    <xf numFmtId="49" fontId="3" fillId="2" borderId="0" xfId="0" applyNumberFormat="1" applyFont="1" applyFill="1"/>
    <xf numFmtId="9" fontId="12" fillId="0" borderId="0" xfId="0" applyNumberFormat="1" applyFont="1"/>
    <xf numFmtId="49" fontId="12" fillId="0" borderId="0" xfId="0" applyNumberFormat="1" applyFont="1"/>
    <xf numFmtId="0" fontId="12" fillId="0" borderId="2" xfId="0" applyFont="1" applyBorder="1"/>
    <xf numFmtId="49" fontId="12" fillId="0" borderId="2" xfId="0" applyNumberFormat="1" applyFont="1" applyBorder="1"/>
    <xf numFmtId="0" fontId="3" fillId="0" borderId="2" xfId="0" applyFont="1" applyBorder="1" applyAlignment="1">
      <alignment vertical="top"/>
    </xf>
    <xf numFmtId="49" fontId="3" fillId="0" borderId="0" xfId="0" applyNumberFormat="1" applyFont="1" applyAlignment="1">
      <alignment vertical="center"/>
    </xf>
    <xf numFmtId="0" fontId="3" fillId="0" borderId="3" xfId="0" applyFont="1" applyBorder="1"/>
    <xf numFmtId="0" fontId="46" fillId="0" borderId="0" xfId="0" applyFont="1"/>
    <xf numFmtId="0" fontId="48" fillId="0" borderId="0" xfId="0" applyFont="1"/>
    <xf numFmtId="49" fontId="4" fillId="0" borderId="42" xfId="0" applyNumberFormat="1" applyFont="1" applyBorder="1" applyAlignment="1">
      <alignment horizontal="center" vertical="center"/>
    </xf>
    <xf numFmtId="0" fontId="3" fillId="0" borderId="2" xfId="0" applyFont="1" applyBorder="1" applyAlignment="1">
      <alignment horizontal="right" vertical="center"/>
    </xf>
    <xf numFmtId="49" fontId="12" fillId="0" borderId="2" xfId="0" applyNumberFormat="1" applyFont="1" applyBorder="1" applyAlignment="1">
      <alignment horizontal="center" vertical="center"/>
    </xf>
    <xf numFmtId="0" fontId="50" fillId="2" borderId="2" xfId="0" applyFont="1" applyFill="1" applyBorder="1"/>
    <xf numFmtId="0" fontId="9" fillId="2" borderId="2" xfId="0" applyFont="1" applyFill="1" applyBorder="1" applyAlignment="1">
      <alignment horizontal="center" vertical="center"/>
    </xf>
    <xf numFmtId="49" fontId="12" fillId="2" borderId="2" xfId="0" applyNumberFormat="1" applyFont="1" applyFill="1" applyBorder="1" applyAlignment="1">
      <alignment horizontal="center" vertical="center"/>
    </xf>
    <xf numFmtId="0" fontId="51" fillId="0" borderId="2" xfId="0" applyFont="1" applyBorder="1" applyAlignment="1">
      <alignment vertical="center"/>
    </xf>
    <xf numFmtId="0" fontId="3" fillId="0" borderId="2" xfId="0" applyFont="1" applyBorder="1"/>
    <xf numFmtId="0" fontId="52" fillId="0" borderId="2" xfId="0" applyFont="1" applyBorder="1" applyAlignment="1">
      <alignment vertical="center"/>
    </xf>
    <xf numFmtId="0" fontId="3" fillId="0" borderId="2" xfId="0" applyFont="1" applyBorder="1" applyAlignment="1">
      <alignment vertical="center"/>
    </xf>
    <xf numFmtId="0" fontId="3" fillId="0" borderId="28" xfId="0" applyFont="1" applyBorder="1"/>
    <xf numFmtId="0" fontId="12" fillId="0" borderId="0" xfId="0" applyFont="1" applyAlignment="1">
      <alignment vertical="top"/>
    </xf>
    <xf numFmtId="0" fontId="13" fillId="0" borderId="24" xfId="0" applyFont="1" applyBorder="1"/>
    <xf numFmtId="0" fontId="45" fillId="0" borderId="0" xfId="0" applyFont="1"/>
    <xf numFmtId="0" fontId="3" fillId="0" borderId="17" xfId="0" applyFont="1" applyBorder="1"/>
    <xf numFmtId="0" fontId="13" fillId="0" borderId="17" xfId="0" applyFont="1" applyBorder="1"/>
    <xf numFmtId="0" fontId="56" fillId="0" borderId="2" xfId="0" applyFont="1" applyBorder="1"/>
    <xf numFmtId="0" fontId="3" fillId="2" borderId="0" xfId="0" applyFont="1" applyFill="1"/>
    <xf numFmtId="0" fontId="3" fillId="2" borderId="28" xfId="0" applyFont="1" applyFill="1" applyBorder="1"/>
    <xf numFmtId="0" fontId="12" fillId="0" borderId="28" xfId="0" applyFont="1" applyBorder="1"/>
    <xf numFmtId="0" fontId="6" fillId="0" borderId="0" xfId="0" applyFont="1"/>
    <xf numFmtId="0" fontId="12" fillId="0" borderId="42" xfId="0" applyFont="1" applyBorder="1"/>
    <xf numFmtId="0" fontId="0" fillId="43" borderId="0" xfId="0" applyFill="1" applyAlignment="1">
      <alignment horizontal="right"/>
    </xf>
    <xf numFmtId="0" fontId="15" fillId="2" borderId="0" xfId="0" applyFont="1" applyFill="1" applyAlignment="1">
      <alignment horizontal="right"/>
    </xf>
    <xf numFmtId="0" fontId="0" fillId="2" borderId="0" xfId="0" applyFill="1" applyAlignment="1">
      <alignment horizontal="right"/>
    </xf>
    <xf numFmtId="3" fontId="15" fillId="2" borderId="0" xfId="0" applyNumberFormat="1" applyFont="1" applyFill="1" applyAlignment="1">
      <alignment horizontal="center"/>
    </xf>
    <xf numFmtId="0" fontId="15" fillId="2" borderId="0" xfId="0" applyFont="1" applyFill="1" applyAlignment="1">
      <alignment horizontal="right" vertical="center"/>
    </xf>
    <xf numFmtId="0" fontId="15" fillId="2" borderId="0" xfId="0" applyFont="1" applyFill="1" applyAlignment="1">
      <alignment vertical="center"/>
    </xf>
    <xf numFmtId="0" fontId="38" fillId="0" borderId="0" xfId="0" applyFont="1" applyAlignment="1">
      <alignment horizontal="center"/>
    </xf>
    <xf numFmtId="0" fontId="0" fillId="44" borderId="0" xfId="0" applyFill="1" applyAlignment="1">
      <alignment horizontal="center"/>
    </xf>
    <xf numFmtId="1" fontId="0" fillId="37" borderId="50" xfId="0" applyNumberFormat="1" applyFill="1" applyBorder="1" applyAlignment="1">
      <alignment horizontal="center"/>
    </xf>
    <xf numFmtId="3" fontId="57" fillId="2" borderId="0" xfId="0" applyNumberFormat="1" applyFont="1" applyFill="1"/>
    <xf numFmtId="0" fontId="57" fillId="2" borderId="0" xfId="0" applyFont="1" applyFill="1"/>
    <xf numFmtId="0" fontId="57" fillId="2" borderId="0" xfId="0" applyFont="1" applyFill="1" applyAlignment="1">
      <alignment horizontal="right"/>
    </xf>
    <xf numFmtId="0" fontId="14" fillId="2" borderId="51" xfId="0" applyFont="1" applyFill="1" applyBorder="1" applyAlignment="1">
      <alignment horizontal="center" vertical="center"/>
    </xf>
    <xf numFmtId="0" fontId="14" fillId="2" borderId="52" xfId="0" applyFont="1" applyFill="1" applyBorder="1" applyAlignment="1">
      <alignment horizontal="center" vertical="center"/>
    </xf>
    <xf numFmtId="0" fontId="14" fillId="48" borderId="0" xfId="0" applyFont="1" applyFill="1" applyAlignment="1">
      <alignment horizontal="center" vertical="center"/>
    </xf>
    <xf numFmtId="0" fontId="14" fillId="9" borderId="0" xfId="0" applyFont="1" applyFill="1" applyAlignment="1">
      <alignment horizontal="center" vertical="center"/>
    </xf>
    <xf numFmtId="0" fontId="0" fillId="43" borderId="0" xfId="0" applyFill="1" applyAlignment="1">
      <alignment horizontal="center" vertical="center"/>
    </xf>
    <xf numFmtId="0" fontId="58" fillId="2" borderId="0" xfId="0" applyFont="1" applyFill="1"/>
    <xf numFmtId="0" fontId="57" fillId="2" borderId="0" xfId="0" applyFont="1" applyFill="1" applyAlignment="1">
      <alignment horizontal="center"/>
    </xf>
    <xf numFmtId="0" fontId="57" fillId="2" borderId="0" xfId="0" applyFont="1" applyFill="1" applyAlignment="1">
      <alignment horizontal="center" vertical="center"/>
    </xf>
    <xf numFmtId="0" fontId="41" fillId="2" borderId="0" xfId="0" applyFont="1" applyFill="1" applyAlignment="1">
      <alignment horizontal="center"/>
    </xf>
    <xf numFmtId="0" fontId="41" fillId="0" borderId="0" xfId="0" applyFont="1" applyAlignment="1">
      <alignment horizontal="center" vertical="center"/>
    </xf>
    <xf numFmtId="0" fontId="59" fillId="2" borderId="53" xfId="0" applyFont="1" applyFill="1" applyBorder="1" applyAlignment="1">
      <alignment horizontal="center" vertical="center"/>
    </xf>
    <xf numFmtId="0" fontId="59" fillId="2" borderId="54" xfId="0" applyFont="1" applyFill="1" applyBorder="1" applyAlignment="1">
      <alignment horizontal="center" vertical="center"/>
    </xf>
    <xf numFmtId="0" fontId="0" fillId="0" borderId="51" xfId="0" applyBorder="1" applyAlignment="1">
      <alignment horizontal="center" vertical="center"/>
    </xf>
    <xf numFmtId="0" fontId="58" fillId="2" borderId="0" xfId="0" applyFont="1" applyFill="1" applyAlignment="1">
      <alignment horizontal="right"/>
    </xf>
    <xf numFmtId="0" fontId="61" fillId="11" borderId="0" xfId="0" applyFont="1" applyFill="1" applyAlignment="1">
      <alignment horizontal="center" vertical="center"/>
    </xf>
    <xf numFmtId="0" fontId="14" fillId="2" borderId="0" xfId="0" applyFont="1" applyFill="1" applyAlignment="1">
      <alignment horizontal="right"/>
    </xf>
    <xf numFmtId="0" fontId="0" fillId="47" borderId="0" xfId="0" applyFill="1" applyAlignment="1">
      <alignment horizontal="center" vertical="center"/>
    </xf>
    <xf numFmtId="3" fontId="15" fillId="47" borderId="0" xfId="0" applyNumberFormat="1" applyFont="1" applyFill="1" applyAlignment="1">
      <alignment horizontal="center" vertical="center"/>
    </xf>
    <xf numFmtId="0" fontId="15" fillId="47" borderId="0" xfId="0" applyFont="1" applyFill="1" applyAlignment="1">
      <alignment horizontal="center" vertical="center"/>
    </xf>
    <xf numFmtId="2" fontId="0" fillId="47" borderId="0" xfId="0" applyNumberFormat="1" applyFill="1" applyAlignment="1">
      <alignment horizontal="center" vertical="center"/>
    </xf>
    <xf numFmtId="3" fontId="60" fillId="47" borderId="0" xfId="0" applyNumberFormat="1" applyFont="1" applyFill="1" applyAlignment="1">
      <alignment horizontal="center" vertical="center"/>
    </xf>
    <xf numFmtId="0" fontId="60" fillId="47" borderId="0" xfId="0" applyFont="1" applyFill="1" applyAlignment="1">
      <alignment horizontal="center" vertical="center"/>
    </xf>
    <xf numFmtId="0" fontId="40" fillId="47" borderId="0" xfId="0" applyFont="1" applyFill="1" applyAlignment="1">
      <alignment horizontal="center" vertical="center"/>
    </xf>
    <xf numFmtId="3" fontId="0" fillId="0" borderId="0" xfId="0" applyNumberFormat="1" applyAlignment="1">
      <alignment horizontal="center" vertical="center"/>
    </xf>
    <xf numFmtId="3" fontId="62" fillId="0" borderId="0" xfId="0" applyNumberFormat="1" applyFont="1" applyAlignment="1">
      <alignment horizontal="center" vertical="center"/>
    </xf>
    <xf numFmtId="3" fontId="15" fillId="44" borderId="0" xfId="0" applyNumberFormat="1" applyFont="1" applyFill="1" applyAlignment="1">
      <alignment horizontal="center" vertical="center"/>
    </xf>
    <xf numFmtId="3" fontId="61" fillId="11" borderId="0" xfId="0" applyNumberFormat="1" applyFont="1" applyFill="1" applyAlignment="1">
      <alignment horizontal="center" vertical="center"/>
    </xf>
    <xf numFmtId="3" fontId="23" fillId="37" borderId="50" xfId="0" applyNumberFormat="1" applyFont="1" applyFill="1" applyBorder="1" applyAlignment="1">
      <alignment horizontal="center" vertical="center"/>
    </xf>
    <xf numFmtId="0" fontId="0" fillId="2" borderId="0" xfId="0" applyFill="1" applyAlignment="1">
      <alignment horizontal="right" vertical="center"/>
    </xf>
    <xf numFmtId="3" fontId="0" fillId="2" borderId="0" xfId="0" applyNumberFormat="1" applyFill="1" applyAlignment="1">
      <alignment horizontal="center" vertical="center"/>
    </xf>
    <xf numFmtId="3" fontId="15" fillId="2" borderId="0" xfId="0" applyNumberFormat="1" applyFont="1" applyFill="1" applyAlignment="1">
      <alignment horizontal="center" vertical="center"/>
    </xf>
    <xf numFmtId="0" fontId="0" fillId="2" borderId="0" xfId="0" applyFill="1" applyAlignment="1">
      <alignment horizontal="center" vertical="center"/>
    </xf>
    <xf numFmtId="0" fontId="15" fillId="2" borderId="0" xfId="0" applyFont="1" applyFill="1" applyAlignment="1">
      <alignment horizontal="center" vertical="center"/>
    </xf>
    <xf numFmtId="0" fontId="0" fillId="10" borderId="0" xfId="0" applyFill="1" applyAlignment="1">
      <alignment horizontal="right"/>
    </xf>
    <xf numFmtId="3" fontId="0" fillId="10" borderId="0" xfId="0" applyNumberFormat="1" applyFill="1" applyAlignment="1">
      <alignment horizontal="center" vertical="center"/>
    </xf>
    <xf numFmtId="0" fontId="0" fillId="10" borderId="0" xfId="0" applyFill="1" applyAlignment="1">
      <alignment horizontal="center" vertical="center"/>
    </xf>
    <xf numFmtId="0" fontId="0" fillId="10" borderId="0" xfId="0" applyFill="1" applyAlignment="1">
      <alignment horizontal="center"/>
    </xf>
    <xf numFmtId="3" fontId="0" fillId="10" borderId="0" xfId="0" applyNumberFormat="1" applyFill="1" applyAlignment="1">
      <alignment horizontal="left"/>
    </xf>
    <xf numFmtId="0" fontId="57" fillId="2" borderId="0" xfId="0" applyFont="1" applyFill="1" applyAlignment="1">
      <alignment vertical="center"/>
    </xf>
    <xf numFmtId="3" fontId="0" fillId="43" borderId="0" xfId="0" applyNumberFormat="1" applyFill="1" applyAlignment="1">
      <alignment horizontal="center" vertical="center"/>
    </xf>
    <xf numFmtId="0" fontId="0" fillId="43" borderId="0" xfId="0" applyFill="1" applyAlignment="1">
      <alignment horizontal="center"/>
    </xf>
    <xf numFmtId="3" fontId="23" fillId="47" borderId="0" xfId="0" applyNumberFormat="1" applyFont="1" applyFill="1" applyAlignment="1">
      <alignment horizontal="center" vertical="center"/>
    </xf>
    <xf numFmtId="3" fontId="15" fillId="2" borderId="0" xfId="0" applyNumberFormat="1" applyFont="1" applyFill="1" applyAlignment="1">
      <alignment horizontal="left"/>
    </xf>
    <xf numFmtId="0" fontId="63" fillId="2" borderId="0" xfId="0" applyFont="1" applyFill="1" applyAlignment="1">
      <alignment horizontal="right"/>
    </xf>
    <xf numFmtId="0" fontId="39" fillId="47" borderId="0" xfId="0" applyFont="1" applyFill="1" applyAlignment="1">
      <alignment horizontal="center" vertical="center"/>
    </xf>
    <xf numFmtId="3" fontId="23" fillId="2" borderId="0" xfId="0" applyNumberFormat="1" applyFont="1" applyFill="1" applyAlignment="1">
      <alignment horizontal="right" vertical="center"/>
    </xf>
    <xf numFmtId="3" fontId="57" fillId="2" borderId="0" xfId="0" applyNumberFormat="1" applyFont="1" applyFill="1" applyAlignment="1">
      <alignment horizontal="left" vertical="center"/>
    </xf>
    <xf numFmtId="3" fontId="0" fillId="2" borderId="0" xfId="0" applyNumberFormat="1" applyFill="1" applyAlignment="1">
      <alignment horizontal="left"/>
    </xf>
    <xf numFmtId="3" fontId="39" fillId="2" borderId="0" xfId="0" applyNumberFormat="1" applyFont="1" applyFill="1" applyAlignment="1">
      <alignment horizontal="left"/>
    </xf>
    <xf numFmtId="3" fontId="0" fillId="47" borderId="0" xfId="0" applyNumberFormat="1" applyFill="1" applyAlignment="1">
      <alignment horizontal="center" vertical="center"/>
    </xf>
    <xf numFmtId="0" fontId="14" fillId="43" borderId="0" xfId="0" applyFont="1" applyFill="1"/>
    <xf numFmtId="3" fontId="0" fillId="43" borderId="0" xfId="0" applyNumberFormat="1" applyFill="1" applyAlignment="1">
      <alignment horizontal="left"/>
    </xf>
    <xf numFmtId="0" fontId="15" fillId="43" borderId="0" xfId="0" applyFont="1" applyFill="1" applyAlignment="1">
      <alignment horizontal="center"/>
    </xf>
    <xf numFmtId="0" fontId="57" fillId="43" borderId="0" xfId="0" applyFont="1" applyFill="1" applyAlignment="1">
      <alignment horizontal="center" vertical="center"/>
    </xf>
    <xf numFmtId="0" fontId="57" fillId="43" borderId="0" xfId="0" applyFont="1" applyFill="1" applyAlignment="1">
      <alignment horizontal="right"/>
    </xf>
    <xf numFmtId="0" fontId="57" fillId="43" borderId="0" xfId="0" applyFont="1" applyFill="1"/>
    <xf numFmtId="0" fontId="41" fillId="43" borderId="0" xfId="0" applyFont="1" applyFill="1" applyAlignment="1">
      <alignment horizontal="center"/>
    </xf>
    <xf numFmtId="0" fontId="41" fillId="43" borderId="0" xfId="0" applyFont="1" applyFill="1" applyAlignment="1">
      <alignment horizontal="center" vertical="center"/>
    </xf>
    <xf numFmtId="0" fontId="57" fillId="43" borderId="0" xfId="0" applyFont="1" applyFill="1" applyAlignment="1">
      <alignment horizontal="center"/>
    </xf>
    <xf numFmtId="0" fontId="61" fillId="43" borderId="0" xfId="0" applyFont="1" applyFill="1" applyAlignment="1">
      <alignment horizontal="center" vertical="center"/>
    </xf>
    <xf numFmtId="3" fontId="0" fillId="43" borderId="0" xfId="0" applyNumberFormat="1" applyFill="1" applyAlignment="1">
      <alignment horizontal="center"/>
    </xf>
    <xf numFmtId="0" fontId="15" fillId="43" borderId="0" xfId="0" applyFont="1" applyFill="1" applyAlignment="1">
      <alignment horizontal="right"/>
    </xf>
    <xf numFmtId="3" fontId="57" fillId="43" borderId="0" xfId="0" applyNumberFormat="1" applyFont="1" applyFill="1" applyAlignment="1">
      <alignment horizontal="right" vertical="center"/>
    </xf>
    <xf numFmtId="3" fontId="0" fillId="0" borderId="0" xfId="0" applyNumberFormat="1"/>
    <xf numFmtId="0" fontId="65" fillId="2" borderId="0" xfId="0" applyFont="1" applyFill="1" applyAlignment="1">
      <alignment horizontal="center" vertical="center"/>
    </xf>
    <xf numFmtId="0" fontId="66" fillId="0" borderId="0" xfId="0" applyFont="1" applyAlignment="1">
      <alignment horizontal="center" vertical="center"/>
    </xf>
    <xf numFmtId="0" fontId="66" fillId="0" borderId="16" xfId="0" applyFont="1" applyBorder="1" applyAlignment="1">
      <alignment horizontal="center" vertical="center"/>
    </xf>
    <xf numFmtId="0" fontId="65" fillId="2" borderId="16" xfId="0" applyFont="1" applyFill="1" applyBorder="1" applyAlignment="1">
      <alignment horizontal="center" vertical="center"/>
    </xf>
    <xf numFmtId="0" fontId="67" fillId="2" borderId="0" xfId="0" applyFont="1" applyFill="1" applyAlignment="1">
      <alignment horizontal="center" vertical="center"/>
    </xf>
    <xf numFmtId="0" fontId="0" fillId="0" borderId="0" xfId="0" applyAlignment="1">
      <alignment horizontal="left" vertical="center"/>
    </xf>
    <xf numFmtId="3" fontId="0" fillId="0" borderId="0" xfId="0" applyNumberFormat="1" applyAlignment="1">
      <alignment horizontal="right" vertical="center"/>
    </xf>
    <xf numFmtId="0" fontId="0" fillId="0" borderId="0" xfId="0" applyAlignment="1">
      <alignment horizontal="right" vertical="center"/>
    </xf>
    <xf numFmtId="3" fontId="0" fillId="0" borderId="0" xfId="0" applyNumberFormat="1" applyAlignment="1">
      <alignment horizontal="left" vertical="center"/>
    </xf>
    <xf numFmtId="3" fontId="0" fillId="0" borderId="0" xfId="0" applyNumberFormat="1" applyAlignment="1">
      <alignment horizontal="right"/>
    </xf>
    <xf numFmtId="3" fontId="61" fillId="2" borderId="0" xfId="0" applyNumberFormat="1" applyFont="1" applyFill="1" applyAlignment="1">
      <alignment horizontal="right" vertical="center"/>
    </xf>
    <xf numFmtId="0" fontId="61" fillId="2" borderId="0" xfId="0" applyFont="1" applyFill="1" applyAlignment="1">
      <alignment horizontal="right" vertical="center"/>
    </xf>
    <xf numFmtId="0" fontId="61" fillId="2" borderId="0" xfId="0" applyFont="1" applyFill="1" applyAlignment="1">
      <alignment horizontal="center" vertical="center"/>
    </xf>
    <xf numFmtId="0" fontId="69" fillId="11" borderId="0" xfId="0" applyFont="1" applyFill="1" applyAlignment="1">
      <alignment horizontal="left" vertical="center"/>
    </xf>
    <xf numFmtId="3" fontId="69" fillId="11" borderId="0" xfId="0" applyNumberFormat="1" applyFont="1" applyFill="1" applyAlignment="1">
      <alignment horizontal="right" vertical="center"/>
    </xf>
    <xf numFmtId="0" fontId="69" fillId="11" borderId="0" xfId="0" applyFont="1" applyFill="1" applyAlignment="1">
      <alignment horizontal="right" vertical="center"/>
    </xf>
    <xf numFmtId="0" fontId="69" fillId="11" borderId="0" xfId="0" applyFont="1" applyFill="1" applyAlignment="1">
      <alignment horizontal="center" vertical="center"/>
    </xf>
    <xf numFmtId="3" fontId="70" fillId="2" borderId="0" xfId="0" applyNumberFormat="1" applyFont="1" applyFill="1"/>
    <xf numFmtId="0" fontId="70" fillId="2" borderId="0" xfId="0" applyFont="1" applyFill="1" applyAlignment="1">
      <alignment horizontal="right"/>
    </xf>
    <xf numFmtId="0" fontId="70" fillId="2" borderId="0" xfId="0" applyFont="1" applyFill="1"/>
    <xf numFmtId="0" fontId="71" fillId="49" borderId="0" xfId="0" applyFont="1" applyFill="1"/>
    <xf numFmtId="0" fontId="71" fillId="0" borderId="0" xfId="0" applyFont="1"/>
    <xf numFmtId="0" fontId="73" fillId="0" borderId="3" xfId="0" applyFont="1" applyBorder="1"/>
    <xf numFmtId="0" fontId="73" fillId="49" borderId="3" xfId="0" applyFont="1" applyFill="1" applyBorder="1"/>
    <xf numFmtId="0" fontId="73" fillId="0" borderId="2" xfId="0" applyFont="1" applyBorder="1"/>
    <xf numFmtId="0" fontId="73" fillId="49" borderId="2" xfId="0" applyFont="1" applyFill="1" applyBorder="1"/>
    <xf numFmtId="0" fontId="73" fillId="0" borderId="0" xfId="0" applyFont="1"/>
    <xf numFmtId="0" fontId="73" fillId="0" borderId="16" xfId="0" applyFont="1" applyBorder="1"/>
    <xf numFmtId="0" fontId="73" fillId="49" borderId="0" xfId="0" applyFont="1" applyFill="1"/>
    <xf numFmtId="0" fontId="72" fillId="49" borderId="3" xfId="0" applyFont="1" applyFill="1" applyBorder="1" applyAlignment="1">
      <alignment horizontal="center" vertical="center"/>
    </xf>
    <xf numFmtId="0" fontId="73" fillId="49" borderId="23" xfId="0" applyFont="1" applyFill="1" applyBorder="1"/>
    <xf numFmtId="0" fontId="73" fillId="49" borderId="16" xfId="0" applyFont="1" applyFill="1" applyBorder="1"/>
    <xf numFmtId="0" fontId="73" fillId="49" borderId="14" xfId="0" applyFont="1" applyFill="1" applyBorder="1"/>
    <xf numFmtId="0" fontId="73" fillId="49" borderId="15" xfId="0" applyFont="1" applyFill="1" applyBorder="1"/>
    <xf numFmtId="0" fontId="72" fillId="49" borderId="0" xfId="0" applyFont="1" applyFill="1" applyAlignment="1">
      <alignment horizontal="center" vertical="center"/>
    </xf>
    <xf numFmtId="0" fontId="73" fillId="49" borderId="24" xfId="0" applyFont="1" applyFill="1" applyBorder="1"/>
    <xf numFmtId="0" fontId="73" fillId="49" borderId="17" xfId="0" applyFont="1" applyFill="1" applyBorder="1"/>
    <xf numFmtId="0" fontId="72" fillId="5" borderId="3" xfId="0" applyFont="1" applyFill="1" applyBorder="1" applyAlignment="1">
      <alignment horizontal="center" vertical="center"/>
    </xf>
    <xf numFmtId="0" fontId="73" fillId="5" borderId="3" xfId="0" applyFont="1" applyFill="1" applyBorder="1"/>
    <xf numFmtId="0" fontId="73" fillId="5" borderId="23" xfId="0" applyFont="1" applyFill="1" applyBorder="1"/>
    <xf numFmtId="0" fontId="73" fillId="5" borderId="0" xfId="0" applyFont="1" applyFill="1"/>
    <xf numFmtId="0" fontId="73" fillId="5" borderId="2" xfId="0" applyFont="1" applyFill="1" applyBorder="1"/>
    <xf numFmtId="0" fontId="73" fillId="50" borderId="24" xfId="0" applyFont="1" applyFill="1" applyBorder="1"/>
    <xf numFmtId="0" fontId="73" fillId="50" borderId="3" xfId="0" applyFont="1" applyFill="1" applyBorder="1"/>
    <xf numFmtId="0" fontId="73" fillId="50" borderId="23" xfId="0" applyFont="1" applyFill="1" applyBorder="1"/>
    <xf numFmtId="0" fontId="73" fillId="50" borderId="0" xfId="0" applyFont="1" applyFill="1"/>
    <xf numFmtId="0" fontId="73" fillId="50" borderId="16" xfId="0" applyFont="1" applyFill="1" applyBorder="1"/>
    <xf numFmtId="0" fontId="73" fillId="50" borderId="2" xfId="0" applyFont="1" applyFill="1" applyBorder="1"/>
    <xf numFmtId="0" fontId="73" fillId="50" borderId="14" xfId="0" applyFont="1" applyFill="1" applyBorder="1"/>
    <xf numFmtId="0" fontId="73" fillId="46" borderId="24" xfId="0" applyFont="1" applyFill="1" applyBorder="1"/>
    <xf numFmtId="0" fontId="73" fillId="46" borderId="3" xfId="0" applyFont="1" applyFill="1" applyBorder="1"/>
    <xf numFmtId="0" fontId="73" fillId="46" borderId="23" xfId="0" applyFont="1" applyFill="1" applyBorder="1"/>
    <xf numFmtId="0" fontId="73" fillId="46" borderId="0" xfId="0" applyFont="1" applyFill="1"/>
    <xf numFmtId="0" fontId="73" fillId="46" borderId="16" xfId="0" applyFont="1" applyFill="1" applyBorder="1"/>
    <xf numFmtId="0" fontId="73" fillId="46" borderId="2" xfId="0" applyFont="1" applyFill="1" applyBorder="1"/>
    <xf numFmtId="0" fontId="73" fillId="6" borderId="24" xfId="0" applyFont="1" applyFill="1" applyBorder="1"/>
    <xf numFmtId="0" fontId="73" fillId="6" borderId="3" xfId="0" applyFont="1" applyFill="1" applyBorder="1"/>
    <xf numFmtId="0" fontId="73" fillId="6" borderId="23" xfId="0" applyFont="1" applyFill="1" applyBorder="1"/>
    <xf numFmtId="0" fontId="73" fillId="6" borderId="0" xfId="0" applyFont="1" applyFill="1"/>
    <xf numFmtId="0" fontId="73" fillId="6" borderId="16" xfId="0" applyFont="1" applyFill="1" applyBorder="1"/>
    <xf numFmtId="0" fontId="73" fillId="6" borderId="2" xfId="0" applyFont="1" applyFill="1" applyBorder="1"/>
    <xf numFmtId="0" fontId="72" fillId="51" borderId="3" xfId="0" applyFont="1" applyFill="1" applyBorder="1" applyAlignment="1">
      <alignment horizontal="center" vertical="center"/>
    </xf>
    <xf numFmtId="0" fontId="73" fillId="51" borderId="3" xfId="0" applyFont="1" applyFill="1" applyBorder="1"/>
    <xf numFmtId="0" fontId="73" fillId="51" borderId="23" xfId="0" applyFont="1" applyFill="1" applyBorder="1"/>
    <xf numFmtId="0" fontId="73" fillId="51" borderId="0" xfId="0" applyFont="1" applyFill="1"/>
    <xf numFmtId="0" fontId="73" fillId="51" borderId="2" xfId="0" applyFont="1" applyFill="1" applyBorder="1"/>
    <xf numFmtId="0" fontId="73" fillId="52" borderId="24" xfId="0" applyFont="1" applyFill="1" applyBorder="1"/>
    <xf numFmtId="0" fontId="73" fillId="52" borderId="3" xfId="0" applyFont="1" applyFill="1" applyBorder="1"/>
    <xf numFmtId="0" fontId="73" fillId="52" borderId="23" xfId="0" applyFont="1" applyFill="1" applyBorder="1"/>
    <xf numFmtId="0" fontId="73" fillId="52" borderId="0" xfId="0" applyFont="1" applyFill="1"/>
    <xf numFmtId="0" fontId="73" fillId="52" borderId="16" xfId="0" applyFont="1" applyFill="1" applyBorder="1"/>
    <xf numFmtId="0" fontId="73" fillId="52" borderId="2" xfId="0" applyFont="1" applyFill="1" applyBorder="1"/>
    <xf numFmtId="0" fontId="73" fillId="52" borderId="14" xfId="0" applyFont="1" applyFill="1" applyBorder="1"/>
    <xf numFmtId="0" fontId="73" fillId="53" borderId="24" xfId="0" applyFont="1" applyFill="1" applyBorder="1"/>
    <xf numFmtId="0" fontId="73" fillId="53" borderId="3" xfId="0" applyFont="1" applyFill="1" applyBorder="1"/>
    <xf numFmtId="0" fontId="73" fillId="53" borderId="23" xfId="0" applyFont="1" applyFill="1" applyBorder="1"/>
    <xf numFmtId="0" fontId="73" fillId="53" borderId="0" xfId="0" applyFont="1" applyFill="1"/>
    <xf numFmtId="0" fontId="73" fillId="53" borderId="16" xfId="0" applyFont="1" applyFill="1" applyBorder="1"/>
    <xf numFmtId="0" fontId="73" fillId="53" borderId="2" xfId="0" applyFont="1" applyFill="1" applyBorder="1"/>
    <xf numFmtId="0" fontId="72" fillId="8" borderId="3" xfId="0" applyFont="1" applyFill="1" applyBorder="1" applyAlignment="1">
      <alignment horizontal="center" vertical="center"/>
    </xf>
    <xf numFmtId="0" fontId="73" fillId="8" borderId="3" xfId="0" applyFont="1" applyFill="1" applyBorder="1"/>
    <xf numFmtId="0" fontId="73" fillId="8" borderId="23" xfId="0" applyFont="1" applyFill="1" applyBorder="1"/>
    <xf numFmtId="0" fontId="73" fillId="8" borderId="0" xfId="0" applyFont="1" applyFill="1"/>
    <xf numFmtId="0" fontId="73" fillId="8" borderId="2" xfId="0" applyFont="1" applyFill="1" applyBorder="1"/>
    <xf numFmtId="0" fontId="73" fillId="44" borderId="3" xfId="0" applyFont="1" applyFill="1" applyBorder="1"/>
    <xf numFmtId="0" fontId="73" fillId="44" borderId="23" xfId="0" applyFont="1" applyFill="1" applyBorder="1"/>
    <xf numFmtId="0" fontId="73" fillId="44" borderId="0" xfId="0" applyFont="1" applyFill="1"/>
    <xf numFmtId="0" fontId="73" fillId="44" borderId="2" xfId="0" applyFont="1" applyFill="1" applyBorder="1"/>
    <xf numFmtId="0" fontId="73" fillId="54" borderId="3" xfId="0" applyFont="1" applyFill="1" applyBorder="1"/>
    <xf numFmtId="0" fontId="73" fillId="54" borderId="23" xfId="0" applyFont="1" applyFill="1" applyBorder="1"/>
    <xf numFmtId="0" fontId="73" fillId="54" borderId="0" xfId="0" applyFont="1" applyFill="1"/>
    <xf numFmtId="0" fontId="73" fillId="54" borderId="16" xfId="0" applyFont="1" applyFill="1" applyBorder="1"/>
    <xf numFmtId="0" fontId="73" fillId="54" borderId="2" xfId="0" applyFont="1" applyFill="1" applyBorder="1"/>
    <xf numFmtId="0" fontId="72" fillId="7" borderId="3" xfId="0" applyFont="1" applyFill="1" applyBorder="1" applyAlignment="1">
      <alignment horizontal="center" vertical="center"/>
    </xf>
    <xf numFmtId="0" fontId="73" fillId="7" borderId="3" xfId="0" applyFont="1" applyFill="1" applyBorder="1"/>
    <xf numFmtId="0" fontId="73" fillId="7" borderId="23" xfId="0" applyFont="1" applyFill="1" applyBorder="1"/>
    <xf numFmtId="0" fontId="73" fillId="7" borderId="0" xfId="0" applyFont="1" applyFill="1"/>
    <xf numFmtId="0" fontId="73" fillId="7" borderId="2" xfId="0" applyFont="1" applyFill="1" applyBorder="1"/>
    <xf numFmtId="0" fontId="73" fillId="7" borderId="14" xfId="0" applyFont="1" applyFill="1" applyBorder="1"/>
    <xf numFmtId="0" fontId="74" fillId="5" borderId="0" xfId="0" applyFont="1" applyFill="1"/>
    <xf numFmtId="0" fontId="79" fillId="5" borderId="0" xfId="0" applyFont="1" applyFill="1"/>
    <xf numFmtId="0" fontId="74" fillId="53" borderId="0" xfId="0" applyFont="1" applyFill="1"/>
    <xf numFmtId="0" fontId="79" fillId="53" borderId="0" xfId="0" applyFont="1" applyFill="1"/>
    <xf numFmtId="0" fontId="73" fillId="38" borderId="3" xfId="0" applyFont="1" applyFill="1" applyBorder="1"/>
    <xf numFmtId="0" fontId="73" fillId="38" borderId="23" xfId="0" applyFont="1" applyFill="1" applyBorder="1"/>
    <xf numFmtId="0" fontId="74" fillId="38" borderId="0" xfId="0" applyFont="1" applyFill="1"/>
    <xf numFmtId="0" fontId="73" fillId="38" borderId="0" xfId="0" applyFont="1" applyFill="1"/>
    <xf numFmtId="0" fontId="79" fillId="38" borderId="0" xfId="0" applyFont="1" applyFill="1"/>
    <xf numFmtId="0" fontId="73" fillId="38" borderId="2" xfId="0" applyFont="1" applyFill="1" applyBorder="1"/>
    <xf numFmtId="0" fontId="74" fillId="50" borderId="0" xfId="0" applyFont="1" applyFill="1"/>
    <xf numFmtId="0" fontId="79" fillId="50" borderId="0" xfId="0" applyFont="1" applyFill="1"/>
    <xf numFmtId="0" fontId="72" fillId="38" borderId="3" xfId="0" applyFont="1" applyFill="1" applyBorder="1" applyAlignment="1">
      <alignment horizontal="center" vertical="center"/>
    </xf>
    <xf numFmtId="0" fontId="74" fillId="46" borderId="0" xfId="0" applyFont="1" applyFill="1"/>
    <xf numFmtId="0" fontId="79" fillId="46" borderId="0" xfId="0" applyFont="1" applyFill="1"/>
    <xf numFmtId="0" fontId="72" fillId="55" borderId="3" xfId="0" applyFont="1" applyFill="1" applyBorder="1" applyAlignment="1">
      <alignment horizontal="center" vertical="center"/>
    </xf>
    <xf numFmtId="0" fontId="73" fillId="55" borderId="3" xfId="0" applyFont="1" applyFill="1" applyBorder="1"/>
    <xf numFmtId="0" fontId="73" fillId="55" borderId="23" xfId="0" applyFont="1" applyFill="1" applyBorder="1"/>
    <xf numFmtId="0" fontId="74" fillId="55" borderId="0" xfId="0" applyFont="1" applyFill="1"/>
    <xf numFmtId="0" fontId="73" fillId="55" borderId="0" xfId="0" applyFont="1" applyFill="1"/>
    <xf numFmtId="0" fontId="79" fillId="55" borderId="0" xfId="0" applyFont="1" applyFill="1"/>
    <xf numFmtId="0" fontId="73" fillId="55" borderId="2" xfId="0" applyFont="1" applyFill="1" applyBorder="1"/>
    <xf numFmtId="0" fontId="73" fillId="56" borderId="24" xfId="0" applyFont="1" applyFill="1" applyBorder="1"/>
    <xf numFmtId="0" fontId="73" fillId="56" borderId="3" xfId="0" applyFont="1" applyFill="1" applyBorder="1"/>
    <xf numFmtId="0" fontId="73" fillId="56" borderId="23" xfId="0" applyFont="1" applyFill="1" applyBorder="1"/>
    <xf numFmtId="0" fontId="74" fillId="56" borderId="0" xfId="0" applyFont="1" applyFill="1"/>
    <xf numFmtId="0" fontId="73" fillId="56" borderId="0" xfId="0" applyFont="1" applyFill="1"/>
    <xf numFmtId="0" fontId="79" fillId="56" borderId="0" xfId="0" applyFont="1" applyFill="1"/>
    <xf numFmtId="0" fontId="73" fillId="56" borderId="2" xfId="0" applyFont="1" applyFill="1" applyBorder="1"/>
    <xf numFmtId="0" fontId="73" fillId="56" borderId="16" xfId="0" applyFont="1" applyFill="1" applyBorder="1"/>
    <xf numFmtId="0" fontId="74" fillId="7" borderId="0" xfId="0" applyFont="1" applyFill="1"/>
    <xf numFmtId="0" fontId="79" fillId="7" borderId="0" xfId="0" applyFont="1" applyFill="1"/>
    <xf numFmtId="0" fontId="74" fillId="6" borderId="0" xfId="0" applyFont="1" applyFill="1"/>
    <xf numFmtId="0" fontId="79" fillId="6" borderId="0" xfId="0" applyFont="1" applyFill="1"/>
    <xf numFmtId="0" fontId="74" fillId="51" borderId="0" xfId="0" applyFont="1" applyFill="1"/>
    <xf numFmtId="0" fontId="79" fillId="51" borderId="0" xfId="0" applyFont="1" applyFill="1"/>
    <xf numFmtId="0" fontId="74" fillId="52" borderId="0" xfId="0" applyFont="1" applyFill="1"/>
    <xf numFmtId="0" fontId="79" fillId="52" borderId="0" xfId="0" applyFont="1" applyFill="1"/>
    <xf numFmtId="0" fontId="72" fillId="44" borderId="3" xfId="0" applyFont="1" applyFill="1" applyBorder="1" applyAlignment="1">
      <alignment horizontal="center" vertical="center"/>
    </xf>
    <xf numFmtId="0" fontId="74" fillId="44" borderId="0" xfId="0" applyFont="1" applyFill="1"/>
    <xf numFmtId="0" fontId="79" fillId="44" borderId="0" xfId="0" applyFont="1" applyFill="1"/>
    <xf numFmtId="0" fontId="73" fillId="54" borderId="24" xfId="0" applyFont="1" applyFill="1" applyBorder="1"/>
    <xf numFmtId="0" fontId="74" fillId="54" borderId="0" xfId="0" applyFont="1" applyFill="1"/>
    <xf numFmtId="0" fontId="79" fillId="54" borderId="0" xfId="0" applyFont="1" applyFill="1"/>
    <xf numFmtId="0" fontId="72" fillId="57" borderId="3" xfId="0" applyFont="1" applyFill="1" applyBorder="1" applyAlignment="1">
      <alignment horizontal="center" vertical="center"/>
    </xf>
    <xf numFmtId="0" fontId="73" fillId="57" borderId="3" xfId="0" applyFont="1" applyFill="1" applyBorder="1"/>
    <xf numFmtId="0" fontId="73" fillId="57" borderId="23" xfId="0" applyFont="1" applyFill="1" applyBorder="1"/>
    <xf numFmtId="0" fontId="74" fillId="57" borderId="0" xfId="0" applyFont="1" applyFill="1"/>
    <xf numFmtId="0" fontId="73" fillId="57" borderId="0" xfId="0" applyFont="1" applyFill="1"/>
    <xf numFmtId="0" fontId="79" fillId="57" borderId="0" xfId="0" applyFont="1" applyFill="1"/>
    <xf numFmtId="0" fontId="73" fillId="57" borderId="2" xfId="0" applyFont="1" applyFill="1" applyBorder="1"/>
    <xf numFmtId="0" fontId="73" fillId="58" borderId="24" xfId="0" applyFont="1" applyFill="1" applyBorder="1"/>
    <xf numFmtId="0" fontId="73" fillId="58" borderId="3" xfId="0" applyFont="1" applyFill="1" applyBorder="1"/>
    <xf numFmtId="0" fontId="73" fillId="58" borderId="23" xfId="0" applyFont="1" applyFill="1" applyBorder="1"/>
    <xf numFmtId="0" fontId="74" fillId="58" borderId="0" xfId="0" applyFont="1" applyFill="1"/>
    <xf numFmtId="0" fontId="73" fillId="58" borderId="0" xfId="0" applyFont="1" applyFill="1"/>
    <xf numFmtId="0" fontId="79" fillId="58" borderId="0" xfId="0" applyFont="1" applyFill="1"/>
    <xf numFmtId="0" fontId="73" fillId="58" borderId="2" xfId="0" applyFont="1" applyFill="1" applyBorder="1"/>
    <xf numFmtId="0" fontId="73" fillId="58" borderId="16" xfId="0" applyFont="1" applyFill="1" applyBorder="1"/>
    <xf numFmtId="0" fontId="74" fillId="8" borderId="0" xfId="0" applyFont="1" applyFill="1"/>
    <xf numFmtId="0" fontId="79" fillId="8" borderId="0" xfId="0" applyFont="1" applyFill="1"/>
    <xf numFmtId="0" fontId="73" fillId="59" borderId="24" xfId="0" applyFont="1" applyFill="1" applyBorder="1"/>
    <xf numFmtId="0" fontId="73" fillId="59" borderId="3" xfId="0" applyFont="1" applyFill="1" applyBorder="1"/>
    <xf numFmtId="0" fontId="73" fillId="59" borderId="23" xfId="0" applyFont="1" applyFill="1" applyBorder="1"/>
    <xf numFmtId="0" fontId="74" fillId="59" borderId="0" xfId="0" applyFont="1" applyFill="1"/>
    <xf numFmtId="0" fontId="73" fillId="59" borderId="0" xfId="0" applyFont="1" applyFill="1"/>
    <xf numFmtId="0" fontId="79" fillId="59" borderId="0" xfId="0" applyFont="1" applyFill="1"/>
    <xf numFmtId="0" fontId="73" fillId="59" borderId="2" xfId="0" applyFont="1" applyFill="1" applyBorder="1"/>
    <xf numFmtId="0" fontId="73" fillId="59" borderId="16" xfId="0" applyFont="1" applyFill="1" applyBorder="1"/>
    <xf numFmtId="0" fontId="72" fillId="59" borderId="3" xfId="0" applyFont="1" applyFill="1" applyBorder="1" applyAlignment="1">
      <alignment horizontal="center" vertical="center"/>
    </xf>
    <xf numFmtId="0" fontId="80" fillId="59" borderId="2" xfId="0" applyFont="1" applyFill="1" applyBorder="1"/>
    <xf numFmtId="0" fontId="80" fillId="59" borderId="14" xfId="0" applyFont="1" applyFill="1" applyBorder="1"/>
    <xf numFmtId="0" fontId="73" fillId="59" borderId="15" xfId="0" applyFont="1" applyFill="1" applyBorder="1"/>
    <xf numFmtId="0" fontId="74" fillId="59" borderId="2" xfId="0" applyFont="1" applyFill="1" applyBorder="1"/>
    <xf numFmtId="0" fontId="80" fillId="7" borderId="2" xfId="0" applyFont="1" applyFill="1" applyBorder="1"/>
    <xf numFmtId="0" fontId="80" fillId="7" borderId="14" xfId="0" applyFont="1" applyFill="1" applyBorder="1"/>
    <xf numFmtId="0" fontId="80" fillId="8" borderId="2" xfId="0" applyFont="1" applyFill="1" applyBorder="1"/>
    <xf numFmtId="0" fontId="80" fillId="8" borderId="14" xfId="0" applyFont="1" applyFill="1" applyBorder="1"/>
    <xf numFmtId="0" fontId="80" fillId="58" borderId="2" xfId="0" applyFont="1" applyFill="1" applyBorder="1"/>
    <xf numFmtId="0" fontId="80" fillId="58" borderId="14" xfId="0" applyFont="1" applyFill="1" applyBorder="1"/>
    <xf numFmtId="0" fontId="80" fillId="57" borderId="2" xfId="0" applyFont="1" applyFill="1" applyBorder="1"/>
    <xf numFmtId="0" fontId="80" fillId="57" borderId="14" xfId="0" applyFont="1" applyFill="1" applyBorder="1"/>
    <xf numFmtId="0" fontId="80" fillId="54" borderId="2" xfId="0" applyFont="1" applyFill="1" applyBorder="1"/>
    <xf numFmtId="0" fontId="80" fillId="54" borderId="14" xfId="0" applyFont="1" applyFill="1" applyBorder="1"/>
    <xf numFmtId="0" fontId="80" fillId="44" borderId="2" xfId="0" applyFont="1" applyFill="1" applyBorder="1"/>
    <xf numFmtId="0" fontId="80" fillId="44" borderId="14" xfId="0" applyFont="1" applyFill="1" applyBorder="1"/>
    <xf numFmtId="0" fontId="80" fillId="52" borderId="2" xfId="0" applyFont="1" applyFill="1" applyBorder="1"/>
    <xf numFmtId="0" fontId="80" fillId="52" borderId="14" xfId="0" applyFont="1" applyFill="1" applyBorder="1"/>
    <xf numFmtId="0" fontId="80" fillId="51" borderId="2" xfId="0" applyFont="1" applyFill="1" applyBorder="1"/>
    <xf numFmtId="0" fontId="80" fillId="51" borderId="14" xfId="0" applyFont="1" applyFill="1" applyBorder="1"/>
    <xf numFmtId="0" fontId="80" fillId="6" borderId="2" xfId="0" applyFont="1" applyFill="1" applyBorder="1"/>
    <xf numFmtId="0" fontId="80" fillId="6" borderId="14" xfId="0" applyFont="1" applyFill="1" applyBorder="1"/>
    <xf numFmtId="0" fontId="80" fillId="56" borderId="2" xfId="0" applyFont="1" applyFill="1" applyBorder="1"/>
    <xf numFmtId="0" fontId="80" fillId="56" borderId="14" xfId="0" applyFont="1" applyFill="1" applyBorder="1"/>
    <xf numFmtId="0" fontId="80" fillId="55" borderId="2" xfId="0" applyFont="1" applyFill="1" applyBorder="1"/>
    <xf numFmtId="0" fontId="80" fillId="55" borderId="14" xfId="0" applyFont="1" applyFill="1" applyBorder="1"/>
    <xf numFmtId="0" fontId="80" fillId="46" borderId="2" xfId="0" applyFont="1" applyFill="1" applyBorder="1"/>
    <xf numFmtId="0" fontId="80" fillId="46" borderId="14" xfId="0" applyFont="1" applyFill="1" applyBorder="1"/>
    <xf numFmtId="0" fontId="80" fillId="38" borderId="2" xfId="0" applyFont="1" applyFill="1" applyBorder="1"/>
    <xf numFmtId="0" fontId="80" fillId="38" borderId="14" xfId="0" applyFont="1" applyFill="1" applyBorder="1"/>
    <xf numFmtId="0" fontId="80" fillId="50" borderId="2" xfId="0" applyFont="1" applyFill="1" applyBorder="1"/>
    <xf numFmtId="0" fontId="80" fillId="50" borderId="14" xfId="0" applyFont="1" applyFill="1" applyBorder="1"/>
    <xf numFmtId="0" fontId="80" fillId="5" borderId="2" xfId="0" applyFont="1" applyFill="1" applyBorder="1"/>
    <xf numFmtId="0" fontId="80" fillId="5" borderId="14" xfId="0" applyFont="1" applyFill="1" applyBorder="1"/>
    <xf numFmtId="0" fontId="80" fillId="53" borderId="2" xfId="0" applyFont="1" applyFill="1" applyBorder="1"/>
    <xf numFmtId="0" fontId="80" fillId="53" borderId="14" xfId="0" applyFont="1" applyFill="1" applyBorder="1"/>
    <xf numFmtId="0" fontId="74" fillId="53" borderId="2" xfId="0" applyFont="1" applyFill="1" applyBorder="1"/>
    <xf numFmtId="0" fontId="74" fillId="5" borderId="2" xfId="0" applyFont="1" applyFill="1" applyBorder="1"/>
    <xf numFmtId="0" fontId="74" fillId="50" borderId="2" xfId="0" applyFont="1" applyFill="1" applyBorder="1"/>
    <xf numFmtId="0" fontId="74" fillId="38" borderId="2" xfId="0" applyFont="1" applyFill="1" applyBorder="1"/>
    <xf numFmtId="0" fontId="74" fillId="46" borderId="2" xfId="0" applyFont="1" applyFill="1" applyBorder="1"/>
    <xf numFmtId="0" fontId="74" fillId="55" borderId="2" xfId="0" applyFont="1" applyFill="1" applyBorder="1"/>
    <xf numFmtId="0" fontId="74" fillId="56" borderId="2" xfId="0" applyFont="1" applyFill="1" applyBorder="1"/>
    <xf numFmtId="0" fontId="74" fillId="7" borderId="2" xfId="0" applyFont="1" applyFill="1" applyBorder="1"/>
    <xf numFmtId="0" fontId="74" fillId="6" borderId="2" xfId="0" applyFont="1" applyFill="1" applyBorder="1"/>
    <xf numFmtId="0" fontId="74" fillId="51" borderId="2" xfId="0" applyFont="1" applyFill="1" applyBorder="1"/>
    <xf numFmtId="0" fontId="74" fillId="52" borderId="2" xfId="0" applyFont="1" applyFill="1" applyBorder="1"/>
    <xf numFmtId="0" fontId="74" fillId="44" borderId="2" xfId="0" applyFont="1" applyFill="1" applyBorder="1"/>
    <xf numFmtId="0" fontId="74" fillId="54" borderId="2" xfId="0" applyFont="1" applyFill="1" applyBorder="1"/>
    <xf numFmtId="0" fontId="74" fillId="57" borderId="2" xfId="0" applyFont="1" applyFill="1" applyBorder="1"/>
    <xf numFmtId="0" fontId="74" fillId="58" borderId="2" xfId="0" applyFont="1" applyFill="1" applyBorder="1"/>
    <xf numFmtId="0" fontId="74" fillId="8" borderId="2" xfId="0" applyFont="1" applyFill="1" applyBorder="1"/>
    <xf numFmtId="0" fontId="0" fillId="0" borderId="5" xfId="0" applyBorder="1" applyAlignment="1">
      <alignment horizontal="center"/>
    </xf>
    <xf numFmtId="0" fontId="12" fillId="0" borderId="0" xfId="0" applyFont="1" applyAlignment="1">
      <alignment vertical="center"/>
    </xf>
    <xf numFmtId="0" fontId="19" fillId="40" borderId="0" xfId="0" applyFont="1" applyFill="1" applyAlignment="1">
      <alignment horizontal="right"/>
    </xf>
    <xf numFmtId="0" fontId="0" fillId="11" borderId="55" xfId="0" applyFill="1" applyBorder="1" applyAlignment="1">
      <alignment horizontal="center" wrapText="1"/>
    </xf>
    <xf numFmtId="0" fontId="0" fillId="11" borderId="56" xfId="0" applyFill="1" applyBorder="1" applyAlignment="1">
      <alignment horizontal="center"/>
    </xf>
    <xf numFmtId="0" fontId="0" fillId="11" borderId="57" xfId="0" applyFill="1" applyBorder="1" applyAlignment="1">
      <alignment horizontal="center"/>
    </xf>
    <xf numFmtId="0" fontId="0" fillId="11" borderId="6" xfId="0" applyFill="1" applyBorder="1" applyAlignment="1">
      <alignment wrapText="1"/>
    </xf>
    <xf numFmtId="0" fontId="0" fillId="11" borderId="7" xfId="0" applyFill="1" applyBorder="1" applyAlignment="1">
      <alignment wrapText="1"/>
    </xf>
    <xf numFmtId="0" fontId="0" fillId="11" borderId="9" xfId="0" applyFill="1" applyBorder="1"/>
    <xf numFmtId="0" fontId="0" fillId="11" borderId="9" xfId="0" applyFill="1" applyBorder="1" applyAlignment="1">
      <alignment horizontal="center"/>
    </xf>
    <xf numFmtId="0" fontId="28" fillId="11" borderId="4" xfId="0" applyFont="1" applyFill="1" applyBorder="1"/>
    <xf numFmtId="0" fontId="15" fillId="64" borderId="0" xfId="0" applyFont="1" applyFill="1"/>
    <xf numFmtId="0" fontId="15" fillId="6" borderId="0" xfId="0" applyFont="1" applyFill="1"/>
    <xf numFmtId="0" fontId="15" fillId="62" borderId="0" xfId="0" applyFont="1" applyFill="1"/>
    <xf numFmtId="0" fontId="15" fillId="51" borderId="0" xfId="0" applyFont="1" applyFill="1"/>
    <xf numFmtId="0" fontId="15" fillId="61" borderId="0" xfId="0" applyFont="1" applyFill="1"/>
    <xf numFmtId="0" fontId="18" fillId="64" borderId="0" xfId="0" applyFont="1" applyFill="1" applyAlignment="1">
      <alignment horizontal="center"/>
    </xf>
    <xf numFmtId="0" fontId="18" fillId="6" borderId="0" xfId="0" applyFont="1" applyFill="1" applyAlignment="1">
      <alignment horizontal="center"/>
    </xf>
    <xf numFmtId="0" fontId="18" fillId="51" borderId="0" xfId="0" applyFont="1" applyFill="1" applyAlignment="1">
      <alignment horizontal="center"/>
    </xf>
    <xf numFmtId="0" fontId="18" fillId="62" borderId="0" xfId="0" applyFont="1" applyFill="1" applyAlignment="1">
      <alignment horizontal="center"/>
    </xf>
    <xf numFmtId="0" fontId="18" fillId="61" borderId="0" xfId="0" applyFont="1" applyFill="1" applyAlignment="1">
      <alignment horizontal="center"/>
    </xf>
    <xf numFmtId="0" fontId="18" fillId="2" borderId="0" xfId="0" applyFont="1" applyFill="1" applyAlignment="1">
      <alignment horizontal="center"/>
    </xf>
    <xf numFmtId="0" fontId="18" fillId="3" borderId="0" xfId="0" applyFont="1" applyFill="1" applyAlignment="1">
      <alignment horizontal="center"/>
    </xf>
    <xf numFmtId="0" fontId="18" fillId="43" borderId="0" xfId="0" applyFont="1" applyFill="1" applyAlignment="1">
      <alignment horizontal="center"/>
    </xf>
    <xf numFmtId="0" fontId="16" fillId="6" borderId="0" xfId="0" applyFont="1" applyFill="1" applyAlignment="1">
      <alignment horizontal="left"/>
    </xf>
    <xf numFmtId="0" fontId="16" fillId="51" borderId="0" xfId="0" applyFont="1" applyFill="1" applyAlignment="1">
      <alignment horizontal="left"/>
    </xf>
    <xf numFmtId="0" fontId="16" fillId="51" borderId="0" xfId="0" applyFont="1" applyFill="1" applyAlignment="1">
      <alignment horizontal="center"/>
    </xf>
    <xf numFmtId="0" fontId="16" fillId="61" borderId="0" xfId="0" applyFont="1" applyFill="1" applyAlignment="1">
      <alignment horizontal="left"/>
    </xf>
    <xf numFmtId="0" fontId="16" fillId="61" borderId="0" xfId="0" applyFont="1" applyFill="1" applyAlignment="1">
      <alignment horizontal="center"/>
    </xf>
    <xf numFmtId="0" fontId="83" fillId="11" borderId="0" xfId="0" applyFont="1" applyFill="1" applyAlignment="1">
      <alignment horizontal="center" vertical="center" textRotation="90" wrapText="1"/>
    </xf>
    <xf numFmtId="0" fontId="29" fillId="11" borderId="0" xfId="0" applyFont="1" applyFill="1" applyAlignment="1">
      <alignment vertical="top" wrapText="1"/>
    </xf>
    <xf numFmtId="0" fontId="28" fillId="11" borderId="0" xfId="0" applyFont="1" applyFill="1"/>
    <xf numFmtId="0" fontId="28" fillId="11" borderId="0" xfId="0" applyFont="1" applyFill="1" applyAlignment="1">
      <alignment vertical="top"/>
    </xf>
    <xf numFmtId="0" fontId="0" fillId="11" borderId="0" xfId="0" applyFill="1" applyAlignment="1">
      <alignment wrapText="1"/>
    </xf>
    <xf numFmtId="0" fontId="0" fillId="7" borderId="0" xfId="0" applyFill="1" applyAlignment="1">
      <alignment horizontal="center" vertical="center"/>
    </xf>
    <xf numFmtId="0" fontId="0" fillId="7" borderId="47" xfId="0" applyFill="1" applyBorder="1" applyAlignment="1">
      <alignment horizontal="center" vertical="center"/>
    </xf>
    <xf numFmtId="0" fontId="86" fillId="0" borderId="0" xfId="0" applyFont="1" applyAlignment="1">
      <alignment horizontal="center" vertical="center"/>
    </xf>
    <xf numFmtId="0" fontId="16" fillId="0" borderId="0" xfId="0" applyFont="1" applyAlignment="1">
      <alignment horizontal="center" vertical="center"/>
    </xf>
    <xf numFmtId="0" fontId="84" fillId="0" borderId="3" xfId="0" applyFont="1" applyBorder="1" applyAlignment="1">
      <alignment horizontal="center" vertical="center"/>
    </xf>
    <xf numFmtId="0" fontId="0" fillId="0" borderId="3" xfId="0" applyBorder="1"/>
    <xf numFmtId="0" fontId="81" fillId="60" borderId="0" xfId="1" applyAlignment="1">
      <alignment horizontal="center" vertical="center"/>
    </xf>
    <xf numFmtId="0" fontId="85" fillId="10" borderId="0" xfId="0" applyFont="1" applyFill="1" applyAlignment="1">
      <alignment horizontal="center"/>
    </xf>
    <xf numFmtId="0" fontId="85" fillId="10" borderId="3" xfId="0" applyFont="1" applyFill="1" applyBorder="1" applyAlignment="1">
      <alignment horizontal="center"/>
    </xf>
    <xf numFmtId="0" fontId="19" fillId="11" borderId="33" xfId="0" applyFont="1" applyFill="1" applyBorder="1" applyAlignment="1">
      <alignment horizontal="center" vertical="center"/>
    </xf>
    <xf numFmtId="0" fontId="19" fillId="11" borderId="33" xfId="0" applyFont="1" applyFill="1" applyBorder="1"/>
    <xf numFmtId="0" fontId="19" fillId="11" borderId="35" xfId="0" applyFont="1" applyFill="1" applyBorder="1"/>
    <xf numFmtId="0" fontId="0" fillId="11" borderId="16" xfId="0" applyFill="1" applyBorder="1"/>
    <xf numFmtId="0" fontId="0" fillId="0" borderId="16" xfId="0" applyBorder="1"/>
    <xf numFmtId="0" fontId="84" fillId="0" borderId="16" xfId="0" applyFont="1" applyBorder="1" applyAlignment="1">
      <alignment horizontal="center" vertical="center"/>
    </xf>
    <xf numFmtId="0" fontId="0" fillId="7" borderId="16" xfId="0" applyFill="1" applyBorder="1" applyAlignment="1">
      <alignment horizontal="center" vertical="center"/>
    </xf>
    <xf numFmtId="0" fontId="0" fillId="2" borderId="16" xfId="0" applyFill="1" applyBorder="1" applyAlignment="1">
      <alignment horizontal="center" vertical="center"/>
    </xf>
    <xf numFmtId="0" fontId="84" fillId="0" borderId="23" xfId="0" applyFont="1" applyBorder="1" applyAlignment="1">
      <alignment horizontal="center" vertical="center"/>
    </xf>
    <xf numFmtId="0" fontId="0" fillId="2" borderId="0" xfId="0" applyFill="1" applyAlignment="1">
      <alignment horizontal="center" vertical="center" wrapText="1"/>
    </xf>
    <xf numFmtId="0" fontId="19" fillId="0" borderId="0" xfId="0" applyFont="1"/>
    <xf numFmtId="0" fontId="12" fillId="66" borderId="0" xfId="0" applyFont="1" applyFill="1"/>
    <xf numFmtId="49" fontId="12" fillId="66" borderId="0" xfId="0" applyNumberFormat="1" applyFont="1" applyFill="1" applyAlignment="1">
      <alignment horizontal="center"/>
    </xf>
    <xf numFmtId="0" fontId="91" fillId="66" borderId="0" xfId="0" applyFont="1" applyFill="1"/>
    <xf numFmtId="0" fontId="91" fillId="66" borderId="0" xfId="0" applyFont="1" applyFill="1" applyAlignment="1">
      <alignment horizontal="center"/>
    </xf>
    <xf numFmtId="49" fontId="91" fillId="66" borderId="0" xfId="0" applyNumberFormat="1" applyFont="1" applyFill="1" applyAlignment="1">
      <alignment horizontal="center"/>
    </xf>
    <xf numFmtId="0" fontId="3" fillId="66" borderId="0" xfId="0" applyFont="1" applyFill="1" applyAlignment="1">
      <alignment horizontal="center"/>
    </xf>
    <xf numFmtId="0" fontId="91" fillId="0" borderId="0" xfId="0" applyFont="1" applyAlignment="1">
      <alignment horizontal="center"/>
    </xf>
    <xf numFmtId="0" fontId="12" fillId="66" borderId="0" xfId="0" applyFont="1" applyFill="1" applyAlignment="1">
      <alignment horizontal="center"/>
    </xf>
    <xf numFmtId="0" fontId="91" fillId="8" borderId="0" xfId="0" applyFont="1" applyFill="1" applyAlignment="1">
      <alignment horizontal="center"/>
    </xf>
    <xf numFmtId="0" fontId="91" fillId="6" borderId="0" xfId="0" applyFont="1" applyFill="1" applyAlignment="1">
      <alignment horizontal="center"/>
    </xf>
    <xf numFmtId="0" fontId="12" fillId="8" borderId="0" xfId="0" applyFont="1" applyFill="1"/>
    <xf numFmtId="0" fontId="12" fillId="8" borderId="0" xfId="0" applyFont="1" applyFill="1" applyAlignment="1">
      <alignment horizontal="left"/>
    </xf>
    <xf numFmtId="0" fontId="12" fillId="8" borderId="0" xfId="0" applyFont="1" applyFill="1" applyAlignment="1">
      <alignment horizontal="center" vertical="center"/>
    </xf>
    <xf numFmtId="0" fontId="12" fillId="8" borderId="0" xfId="0" applyFont="1" applyFill="1" applyAlignment="1">
      <alignment vertical="center"/>
    </xf>
    <xf numFmtId="0" fontId="12" fillId="10" borderId="60" xfId="0" applyFont="1" applyFill="1" applyBorder="1"/>
    <xf numFmtId="0" fontId="12" fillId="10" borderId="61" xfId="0" applyFont="1" applyFill="1" applyBorder="1"/>
    <xf numFmtId="0" fontId="12" fillId="37" borderId="0" xfId="0" applyFont="1" applyFill="1"/>
    <xf numFmtId="0" fontId="91" fillId="37" borderId="0" xfId="0" applyFont="1" applyFill="1" applyAlignment="1">
      <alignment horizontal="center"/>
    </xf>
    <xf numFmtId="0" fontId="12" fillId="5" borderId="0" xfId="0" applyFont="1" applyFill="1"/>
    <xf numFmtId="0" fontId="91" fillId="5" borderId="0" xfId="0" applyFont="1" applyFill="1" applyAlignment="1">
      <alignment horizontal="center"/>
    </xf>
    <xf numFmtId="0" fontId="12" fillId="11" borderId="0" xfId="0" applyFont="1" applyFill="1"/>
    <xf numFmtId="0" fontId="91" fillId="11" borderId="0" xfId="0" applyFont="1" applyFill="1" applyAlignment="1">
      <alignment horizontal="center"/>
    </xf>
    <xf numFmtId="0" fontId="12" fillId="11" borderId="0" xfId="0" applyFont="1" applyFill="1" applyAlignment="1">
      <alignment horizontal="center"/>
    </xf>
    <xf numFmtId="0" fontId="12" fillId="7" borderId="0" xfId="0" applyFont="1" applyFill="1"/>
    <xf numFmtId="0" fontId="91" fillId="7" borderId="0" xfId="0" applyFont="1" applyFill="1" applyAlignment="1">
      <alignment horizontal="center"/>
    </xf>
    <xf numFmtId="0" fontId="12" fillId="6" borderId="0" xfId="0" applyFont="1" applyFill="1"/>
    <xf numFmtId="0" fontId="12" fillId="50" borderId="0" xfId="0" applyFont="1" applyFill="1" applyAlignment="1">
      <alignment horizontal="center"/>
    </xf>
    <xf numFmtId="0" fontId="12" fillId="50" borderId="0" xfId="0" applyFont="1" applyFill="1" applyAlignment="1">
      <alignment horizontal="center" vertical="center"/>
    </xf>
    <xf numFmtId="0" fontId="12" fillId="11" borderId="0" xfId="0" applyFont="1" applyFill="1" applyAlignment="1">
      <alignment horizontal="center" vertical="center"/>
    </xf>
    <xf numFmtId="0" fontId="91" fillId="0" borderId="2" xfId="0" applyFont="1" applyBorder="1" applyAlignment="1">
      <alignment horizontal="center"/>
    </xf>
    <xf numFmtId="0" fontId="91" fillId="8" borderId="2" xfId="0" applyFont="1" applyFill="1" applyBorder="1" applyAlignment="1">
      <alignment horizontal="center"/>
    </xf>
    <xf numFmtId="0" fontId="91" fillId="37" borderId="2" xfId="0" applyFont="1" applyFill="1" applyBorder="1" applyAlignment="1">
      <alignment horizontal="center"/>
    </xf>
    <xf numFmtId="0" fontId="91" fillId="5" borderId="2" xfId="0" applyFont="1" applyFill="1" applyBorder="1" applyAlignment="1">
      <alignment horizontal="center"/>
    </xf>
    <xf numFmtId="0" fontId="91" fillId="6" borderId="2" xfId="0" applyFont="1" applyFill="1" applyBorder="1" applyAlignment="1">
      <alignment horizontal="center"/>
    </xf>
    <xf numFmtId="0" fontId="91" fillId="7" borderId="2" xfId="0" applyFont="1" applyFill="1" applyBorder="1" applyAlignment="1">
      <alignment horizontal="center"/>
    </xf>
    <xf numFmtId="0" fontId="91" fillId="0" borderId="2" xfId="0" applyFont="1" applyBorder="1" applyAlignment="1">
      <alignment horizontal="center" vertical="center"/>
    </xf>
    <xf numFmtId="0" fontId="91" fillId="8" borderId="2" xfId="0" applyFont="1" applyFill="1" applyBorder="1" applyAlignment="1">
      <alignment horizontal="center" vertical="center"/>
    </xf>
    <xf numFmtId="0" fontId="91" fillId="0" borderId="0" xfId="0" applyFont="1"/>
    <xf numFmtId="0" fontId="91" fillId="11" borderId="2" xfId="0" applyFont="1" applyFill="1" applyBorder="1" applyAlignment="1">
      <alignment horizontal="center"/>
    </xf>
    <xf numFmtId="0" fontId="91" fillId="11" borderId="2" xfId="0" applyFont="1" applyFill="1" applyBorder="1" applyAlignment="1">
      <alignment horizontal="left"/>
    </xf>
    <xf numFmtId="0" fontId="91" fillId="11" borderId="2" xfId="0" applyFont="1" applyFill="1" applyBorder="1" applyAlignment="1">
      <alignment horizontal="center" vertical="center"/>
    </xf>
    <xf numFmtId="0" fontId="12" fillId="11" borderId="0" xfId="0" applyFont="1" applyFill="1" applyAlignment="1">
      <alignment vertical="center"/>
    </xf>
    <xf numFmtId="0" fontId="91" fillId="11" borderId="0" xfId="0" applyFont="1" applyFill="1"/>
    <xf numFmtId="49" fontId="12" fillId="11" borderId="0" xfId="0" applyNumberFormat="1" applyFont="1" applyFill="1" applyAlignment="1">
      <alignment horizontal="center"/>
    </xf>
    <xf numFmtId="0" fontId="91" fillId="11" borderId="0" xfId="0" applyFont="1" applyFill="1" applyAlignment="1">
      <alignment horizontal="left"/>
    </xf>
    <xf numFmtId="0" fontId="12" fillId="11" borderId="0" xfId="0" applyFont="1" applyFill="1" applyAlignment="1">
      <alignment horizontal="left"/>
    </xf>
    <xf numFmtId="2" fontId="91" fillId="66" borderId="0" xfId="0" applyNumberFormat="1" applyFont="1" applyFill="1" applyAlignment="1">
      <alignment horizontal="center"/>
    </xf>
    <xf numFmtId="9" fontId="91" fillId="50" borderId="0" xfId="0" applyNumberFormat="1" applyFont="1" applyFill="1" applyAlignment="1">
      <alignment horizontal="center"/>
    </xf>
    <xf numFmtId="9" fontId="91" fillId="0" borderId="0" xfId="0" applyNumberFormat="1" applyFont="1" applyAlignment="1">
      <alignment horizontal="center"/>
    </xf>
    <xf numFmtId="9" fontId="91" fillId="50" borderId="2" xfId="0" applyNumberFormat="1" applyFont="1" applyFill="1" applyBorder="1" applyAlignment="1">
      <alignment horizontal="center"/>
    </xf>
    <xf numFmtId="9" fontId="91" fillId="0" borderId="2" xfId="0" applyNumberFormat="1" applyFont="1" applyBorder="1" applyAlignment="1">
      <alignment horizontal="center"/>
    </xf>
    <xf numFmtId="9" fontId="91" fillId="50" borderId="2" xfId="0" applyNumberFormat="1" applyFont="1" applyFill="1" applyBorder="1" applyAlignment="1">
      <alignment horizontal="center" vertical="center"/>
    </xf>
    <xf numFmtId="9" fontId="12" fillId="50" borderId="0" xfId="0" applyNumberFormat="1" applyFont="1" applyFill="1" applyAlignment="1">
      <alignment horizontal="center"/>
    </xf>
    <xf numFmtId="9" fontId="12" fillId="0" borderId="0" xfId="0" applyNumberFormat="1" applyFont="1" applyAlignment="1">
      <alignment horizontal="center"/>
    </xf>
    <xf numFmtId="9" fontId="12" fillId="50" borderId="0" xfId="0" applyNumberFormat="1" applyFont="1" applyFill="1" applyAlignment="1">
      <alignment horizontal="center" vertical="center"/>
    </xf>
    <xf numFmtId="9" fontId="91" fillId="8" borderId="0" xfId="0" applyNumberFormat="1" applyFont="1" applyFill="1" applyAlignment="1">
      <alignment horizontal="center" vertical="center"/>
    </xf>
    <xf numFmtId="9" fontId="91" fillId="8" borderId="2" xfId="0" applyNumberFormat="1" applyFont="1" applyFill="1" applyBorder="1" applyAlignment="1">
      <alignment horizontal="center" vertical="center"/>
    </xf>
    <xf numFmtId="9" fontId="12" fillId="8" borderId="0" xfId="0" applyNumberFormat="1" applyFont="1" applyFill="1" applyAlignment="1">
      <alignment horizontal="center" vertical="center"/>
    </xf>
    <xf numFmtId="0" fontId="12" fillId="65" borderId="0" xfId="0" applyFont="1" applyFill="1"/>
    <xf numFmtId="0" fontId="91" fillId="65" borderId="0" xfId="0" applyFont="1" applyFill="1" applyAlignment="1">
      <alignment horizontal="center"/>
    </xf>
    <xf numFmtId="0" fontId="91" fillId="65" borderId="2" xfId="0" applyFont="1" applyFill="1" applyBorder="1" applyAlignment="1">
      <alignment horizontal="center"/>
    </xf>
    <xf numFmtId="0" fontId="99" fillId="2" borderId="0" xfId="0" applyFont="1" applyFill="1"/>
    <xf numFmtId="0" fontId="100" fillId="2" borderId="0" xfId="0" applyFont="1" applyFill="1"/>
    <xf numFmtId="0" fontId="101" fillId="0" borderId="0" xfId="0" applyFont="1"/>
    <xf numFmtId="0" fontId="102" fillId="0" borderId="0" xfId="0" applyFont="1"/>
    <xf numFmtId="0" fontId="103" fillId="0" borderId="0" xfId="0" applyFont="1" applyAlignment="1">
      <alignment horizontal="center" vertical="center"/>
    </xf>
    <xf numFmtId="0" fontId="104" fillId="0" borderId="0" xfId="0" applyFont="1" applyAlignment="1">
      <alignment horizontal="center" vertical="center"/>
    </xf>
    <xf numFmtId="9" fontId="91" fillId="10" borderId="0" xfId="0" applyNumberFormat="1" applyFont="1" applyFill="1" applyAlignment="1">
      <alignment horizontal="center"/>
    </xf>
    <xf numFmtId="9" fontId="91" fillId="10" borderId="2" xfId="0" applyNumberFormat="1" applyFont="1" applyFill="1" applyBorder="1" applyAlignment="1">
      <alignment horizontal="center"/>
    </xf>
    <xf numFmtId="9" fontId="12" fillId="10" borderId="0" xfId="0" applyNumberFormat="1" applyFont="1" applyFill="1" applyAlignment="1">
      <alignment horizontal="center"/>
    </xf>
    <xf numFmtId="9" fontId="91" fillId="10" borderId="0" xfId="0" applyNumberFormat="1" applyFont="1" applyFill="1" applyAlignment="1">
      <alignment horizontal="center" vertical="center"/>
    </xf>
    <xf numFmtId="9" fontId="91" fillId="10" borderId="2" xfId="0" applyNumberFormat="1" applyFont="1" applyFill="1" applyBorder="1" applyAlignment="1">
      <alignment horizontal="center" vertical="center"/>
    </xf>
    <xf numFmtId="9" fontId="12" fillId="10" borderId="0" xfId="0" applyNumberFormat="1" applyFont="1" applyFill="1" applyAlignment="1">
      <alignment horizontal="center" vertical="center"/>
    </xf>
    <xf numFmtId="0" fontId="91" fillId="2" borderId="2" xfId="0" applyFont="1" applyFill="1" applyBorder="1" applyAlignment="1">
      <alignment horizontal="center" vertical="center"/>
    </xf>
    <xf numFmtId="0" fontId="12" fillId="0" borderId="17" xfId="0" applyFont="1" applyBorder="1"/>
    <xf numFmtId="0" fontId="12" fillId="11" borderId="17" xfId="0" applyFont="1" applyFill="1" applyBorder="1"/>
    <xf numFmtId="3" fontId="91" fillId="0" borderId="0" xfId="0" applyNumberFormat="1" applyFont="1"/>
    <xf numFmtId="3" fontId="91" fillId="2" borderId="0" xfId="0" applyNumberFormat="1" applyFont="1" applyFill="1"/>
    <xf numFmtId="3" fontId="91" fillId="11" borderId="0" xfId="0" applyNumberFormat="1" applyFont="1" applyFill="1"/>
    <xf numFmtId="3" fontId="91" fillId="0" borderId="2" xfId="0" applyNumberFormat="1" applyFont="1" applyBorder="1"/>
    <xf numFmtId="3" fontId="91" fillId="2" borderId="2" xfId="0" applyNumberFormat="1" applyFont="1" applyFill="1" applyBorder="1"/>
    <xf numFmtId="3" fontId="91" fillId="11" borderId="0" xfId="0" applyNumberFormat="1" applyFont="1" applyFill="1" applyAlignment="1">
      <alignment horizontal="center"/>
    </xf>
    <xf numFmtId="3" fontId="91" fillId="0" borderId="0" xfId="0" applyNumberFormat="1" applyFont="1" applyAlignment="1">
      <alignment horizontal="center"/>
    </xf>
    <xf numFmtId="0" fontId="91" fillId="0" borderId="0" xfId="0" applyFont="1" applyAlignment="1">
      <alignment horizontal="center" vertical="center"/>
    </xf>
    <xf numFmtId="49" fontId="107" fillId="0" borderId="0" xfId="0" applyNumberFormat="1" applyFont="1" applyAlignment="1">
      <alignment horizontal="center" vertical="center"/>
    </xf>
    <xf numFmtId="49" fontId="107" fillId="0" borderId="2" xfId="0" applyNumberFormat="1" applyFont="1" applyBorder="1" applyAlignment="1">
      <alignment horizontal="center" vertical="center"/>
    </xf>
    <xf numFmtId="49" fontId="107" fillId="0" borderId="0" xfId="0" applyNumberFormat="1" applyFont="1" applyAlignment="1">
      <alignment horizontal="right" vertical="center"/>
    </xf>
    <xf numFmtId="0" fontId="91" fillId="8" borderId="0" xfId="0" applyFont="1" applyFill="1" applyAlignment="1">
      <alignment horizontal="left" vertical="center"/>
    </xf>
    <xf numFmtId="0" fontId="91" fillId="8" borderId="2" xfId="0" applyFont="1" applyFill="1" applyBorder="1" applyAlignment="1">
      <alignment horizontal="left" vertical="center"/>
    </xf>
    <xf numFmtId="49" fontId="107" fillId="11" borderId="0" xfId="0" applyNumberFormat="1" applyFont="1" applyFill="1" applyAlignment="1">
      <alignment horizontal="center" vertical="center"/>
    </xf>
    <xf numFmtId="49" fontId="107" fillId="11" borderId="0" xfId="0" applyNumberFormat="1" applyFont="1" applyFill="1" applyAlignment="1">
      <alignment horizontal="right" vertical="center"/>
    </xf>
    <xf numFmtId="0" fontId="12" fillId="11" borderId="0" xfId="0" applyFont="1" applyFill="1" applyAlignment="1">
      <alignment horizontal="left" vertical="center"/>
    </xf>
    <xf numFmtId="0" fontId="49" fillId="8" borderId="0" xfId="0" applyFont="1" applyFill="1" applyAlignment="1">
      <alignment horizontal="center" vertical="center"/>
    </xf>
    <xf numFmtId="0" fontId="49" fillId="8" borderId="2" xfId="0" applyFont="1" applyFill="1" applyBorder="1" applyAlignment="1">
      <alignment horizontal="center" vertical="center"/>
    </xf>
    <xf numFmtId="0" fontId="12" fillId="66" borderId="16" xfId="0" applyFont="1" applyFill="1" applyBorder="1" applyAlignment="1">
      <alignment vertical="center"/>
    </xf>
    <xf numFmtId="0" fontId="91" fillId="66" borderId="16" xfId="0" applyFont="1" applyFill="1" applyBorder="1" applyAlignment="1">
      <alignment horizontal="center" vertical="center"/>
    </xf>
    <xf numFmtId="0" fontId="91" fillId="66" borderId="14" xfId="0" applyFont="1" applyFill="1" applyBorder="1" applyAlignment="1">
      <alignment horizontal="center" vertical="center"/>
    </xf>
    <xf numFmtId="0" fontId="91" fillId="11" borderId="16" xfId="0" applyFont="1" applyFill="1" applyBorder="1" applyAlignment="1">
      <alignment horizontal="center" vertical="center"/>
    </xf>
    <xf numFmtId="0" fontId="12" fillId="11" borderId="16" xfId="0" applyFont="1" applyFill="1" applyBorder="1" applyAlignment="1">
      <alignment vertical="center"/>
    </xf>
    <xf numFmtId="0" fontId="91" fillId="58" borderId="56" xfId="0" applyFont="1" applyFill="1" applyBorder="1" applyAlignment="1">
      <alignment horizontal="center"/>
    </xf>
    <xf numFmtId="0" fontId="12" fillId="70" borderId="0" xfId="0" applyFont="1" applyFill="1"/>
    <xf numFmtId="0" fontId="12" fillId="70" borderId="63" xfId="0" applyFont="1" applyFill="1" applyBorder="1"/>
    <xf numFmtId="0" fontId="106" fillId="70" borderId="0" xfId="0" applyFont="1" applyFill="1"/>
    <xf numFmtId="0" fontId="0" fillId="70" borderId="0" xfId="0" applyFill="1" applyAlignment="1">
      <alignment horizontal="right"/>
    </xf>
    <xf numFmtId="0" fontId="0" fillId="70" borderId="0" xfId="0" applyFill="1"/>
    <xf numFmtId="0" fontId="106" fillId="11" borderId="0" xfId="0" applyFont="1" applyFill="1"/>
    <xf numFmtId="0" fontId="12" fillId="0" borderId="56" xfId="0" applyFont="1" applyBorder="1" applyAlignment="1">
      <alignment horizontal="left" vertical="center"/>
    </xf>
    <xf numFmtId="0" fontId="12" fillId="11" borderId="56" xfId="0" applyFont="1" applyFill="1" applyBorder="1" applyAlignment="1">
      <alignment horizontal="left" vertical="center"/>
    </xf>
    <xf numFmtId="0" fontId="105" fillId="70" borderId="0" xfId="0" applyFont="1" applyFill="1"/>
    <xf numFmtId="0" fontId="12" fillId="70" borderId="16" xfId="0" applyFont="1" applyFill="1" applyBorder="1"/>
    <xf numFmtId="3" fontId="12" fillId="70" borderId="0" xfId="0" applyNumberFormat="1" applyFont="1" applyFill="1"/>
    <xf numFmtId="3" fontId="12" fillId="70" borderId="16" xfId="0" applyNumberFormat="1" applyFont="1" applyFill="1" applyBorder="1"/>
    <xf numFmtId="49" fontId="91" fillId="8" borderId="0" xfId="0" applyNumberFormat="1" applyFont="1" applyFill="1" applyAlignment="1">
      <alignment horizontal="left"/>
    </xf>
    <xf numFmtId="49" fontId="91" fillId="8" borderId="2" xfId="0" applyNumberFormat="1" applyFont="1" applyFill="1" applyBorder="1" applyAlignment="1">
      <alignment horizontal="left"/>
    </xf>
    <xf numFmtId="3" fontId="91" fillId="0" borderId="0" xfId="0" applyNumberFormat="1" applyFont="1" applyAlignment="1">
      <alignment horizontal="right" vertical="center"/>
    </xf>
    <xf numFmtId="3" fontId="91" fillId="0" borderId="2" xfId="0" applyNumberFormat="1" applyFont="1" applyBorder="1" applyAlignment="1">
      <alignment horizontal="right" vertical="center"/>
    </xf>
    <xf numFmtId="0" fontId="110" fillId="58" borderId="56" xfId="0" applyFont="1" applyFill="1" applyBorder="1" applyAlignment="1">
      <alignment horizontal="center"/>
    </xf>
    <xf numFmtId="0" fontId="110" fillId="58" borderId="57" xfId="0" applyFont="1" applyFill="1" applyBorder="1" applyAlignment="1">
      <alignment horizontal="center"/>
    </xf>
    <xf numFmtId="0" fontId="91" fillId="11" borderId="56" xfId="0" applyFont="1" applyFill="1" applyBorder="1" applyAlignment="1">
      <alignment horizontal="center"/>
    </xf>
    <xf numFmtId="0" fontId="0" fillId="11" borderId="0" xfId="0" applyFill="1" applyAlignment="1">
      <alignment horizontal="left" vertical="center"/>
    </xf>
    <xf numFmtId="0" fontId="112" fillId="70" borderId="0" xfId="0" applyFont="1" applyFill="1" applyAlignment="1">
      <alignment vertical="center"/>
    </xf>
    <xf numFmtId="0" fontId="110" fillId="0" borderId="56" xfId="0" applyFont="1" applyBorder="1" applyAlignment="1">
      <alignment horizontal="left" vertical="center"/>
    </xf>
    <xf numFmtId="0" fontId="110" fillId="66" borderId="0" xfId="0" applyFont="1" applyFill="1"/>
    <xf numFmtId="0" fontId="13" fillId="66" borderId="0" xfId="0" applyFont="1" applyFill="1"/>
    <xf numFmtId="49" fontId="13" fillId="66" borderId="0" xfId="0" applyNumberFormat="1" applyFont="1" applyFill="1"/>
    <xf numFmtId="0" fontId="110" fillId="66" borderId="0" xfId="0" applyFont="1" applyFill="1" applyAlignment="1">
      <alignment horizontal="center"/>
    </xf>
    <xf numFmtId="0" fontId="13" fillId="0" borderId="0" xfId="0" applyFont="1" applyAlignment="1">
      <alignment vertical="center"/>
    </xf>
    <xf numFmtId="0" fontId="13" fillId="11" borderId="0" xfId="0" applyFont="1" applyFill="1"/>
    <xf numFmtId="3" fontId="110" fillId="11" borderId="0" xfId="0" applyNumberFormat="1" applyFont="1" applyFill="1"/>
    <xf numFmtId="3" fontId="110" fillId="11" borderId="0" xfId="0" applyNumberFormat="1" applyFont="1" applyFill="1" applyAlignment="1">
      <alignment horizontal="center"/>
    </xf>
    <xf numFmtId="49" fontId="111" fillId="11" borderId="0" xfId="0" applyNumberFormat="1" applyFont="1" applyFill="1" applyAlignment="1">
      <alignment horizontal="right" vertical="center"/>
    </xf>
    <xf numFmtId="49" fontId="111" fillId="11" borderId="0" xfId="0" applyNumberFormat="1" applyFont="1" applyFill="1" applyAlignment="1">
      <alignment horizontal="center" vertical="center"/>
    </xf>
    <xf numFmtId="0" fontId="13" fillId="11" borderId="0" xfId="0" applyFont="1" applyFill="1" applyAlignment="1">
      <alignment horizontal="left" vertical="center"/>
    </xf>
    <xf numFmtId="0" fontId="13" fillId="11" borderId="16" xfId="0" applyFont="1" applyFill="1" applyBorder="1" applyAlignment="1">
      <alignment vertical="center"/>
    </xf>
    <xf numFmtId="0" fontId="13" fillId="11" borderId="56" xfId="0" applyFont="1" applyFill="1" applyBorder="1" applyAlignment="1">
      <alignment horizontal="left" vertical="center"/>
    </xf>
    <xf numFmtId="0" fontId="110" fillId="11" borderId="0" xfId="0" applyFont="1" applyFill="1"/>
    <xf numFmtId="0" fontId="13" fillId="11" borderId="0" xfId="0" applyFont="1" applyFill="1" applyAlignment="1">
      <alignment horizontal="center"/>
    </xf>
    <xf numFmtId="49" fontId="13" fillId="11" borderId="0" xfId="0" applyNumberFormat="1" applyFont="1" applyFill="1" applyAlignment="1">
      <alignment horizontal="center"/>
    </xf>
    <xf numFmtId="49" fontId="91" fillId="8" borderId="0" xfId="0" applyNumberFormat="1" applyFont="1" applyFill="1" applyAlignment="1">
      <alignment horizontal="center" vertical="center"/>
    </xf>
    <xf numFmtId="49" fontId="91" fillId="8" borderId="2" xfId="0" applyNumberFormat="1" applyFont="1" applyFill="1" applyBorder="1" applyAlignment="1">
      <alignment horizontal="center" vertical="center"/>
    </xf>
    <xf numFmtId="49" fontId="91" fillId="11" borderId="2" xfId="0" applyNumberFormat="1" applyFont="1" applyFill="1" applyBorder="1" applyAlignment="1">
      <alignment horizontal="center" vertical="center"/>
    </xf>
    <xf numFmtId="49" fontId="12" fillId="11" borderId="0" xfId="0" applyNumberFormat="1" applyFont="1" applyFill="1" applyAlignment="1">
      <alignment vertical="center"/>
    </xf>
    <xf numFmtId="49" fontId="12" fillId="11" borderId="0" xfId="0" applyNumberFormat="1" applyFont="1" applyFill="1"/>
    <xf numFmtId="0" fontId="115" fillId="11" borderId="0" xfId="0" applyFont="1" applyFill="1"/>
    <xf numFmtId="0" fontId="115" fillId="11" borderId="0" xfId="0" applyFont="1" applyFill="1" applyAlignment="1">
      <alignment horizontal="center"/>
    </xf>
    <xf numFmtId="49" fontId="12" fillId="0" borderId="0" xfId="0" applyNumberFormat="1" applyFont="1" applyAlignment="1">
      <alignment horizontal="left" vertical="center"/>
    </xf>
    <xf numFmtId="0" fontId="110" fillId="0" borderId="0" xfId="0" applyFont="1" applyAlignment="1">
      <alignment horizontal="center" vertical="center"/>
    </xf>
    <xf numFmtId="0" fontId="112" fillId="11" borderId="0" xfId="0" applyFont="1" applyFill="1"/>
    <xf numFmtId="0" fontId="13" fillId="11" borderId="17" xfId="0" applyFont="1" applyFill="1" applyBorder="1"/>
    <xf numFmtId="0" fontId="13" fillId="11" borderId="0" xfId="0" applyFont="1" applyFill="1" applyAlignment="1">
      <alignment horizontal="left"/>
    </xf>
    <xf numFmtId="0" fontId="13" fillId="11" borderId="0" xfId="0" applyFont="1" applyFill="1" applyAlignment="1">
      <alignment horizontal="center" vertical="center"/>
    </xf>
    <xf numFmtId="0" fontId="13" fillId="11" borderId="0" xfId="0" applyFont="1" applyFill="1" applyAlignment="1">
      <alignment vertical="center"/>
    </xf>
    <xf numFmtId="0" fontId="110" fillId="11" borderId="56" xfId="0" applyFont="1" applyFill="1" applyBorder="1" applyAlignment="1">
      <alignment horizontal="center"/>
    </xf>
    <xf numFmtId="0" fontId="14" fillId="11" borderId="0" xfId="0" applyFont="1" applyFill="1" applyAlignment="1">
      <alignment horizontal="left" vertical="center"/>
    </xf>
    <xf numFmtId="0" fontId="14" fillId="11" borderId="0" xfId="0" applyFont="1" applyFill="1"/>
    <xf numFmtId="49" fontId="111" fillId="0" borderId="0" xfId="0" applyNumberFormat="1" applyFont="1" applyAlignment="1">
      <alignment horizontal="right" vertical="center"/>
    </xf>
    <xf numFmtId="49" fontId="111" fillId="0" borderId="2" xfId="0" applyNumberFormat="1" applyFont="1" applyBorder="1" applyAlignment="1">
      <alignment horizontal="right" vertical="center"/>
    </xf>
    <xf numFmtId="0" fontId="12" fillId="66" borderId="2" xfId="0" applyFont="1" applyFill="1" applyBorder="1" applyAlignment="1">
      <alignment horizontal="center"/>
    </xf>
    <xf numFmtId="3" fontId="91" fillId="73" borderId="2" xfId="0" applyNumberFormat="1" applyFont="1" applyFill="1" applyBorder="1"/>
    <xf numFmtId="3" fontId="91" fillId="73" borderId="0" xfId="0" applyNumberFormat="1" applyFont="1" applyFill="1"/>
    <xf numFmtId="3" fontId="91" fillId="74" borderId="2" xfId="0" applyNumberFormat="1" applyFont="1" applyFill="1" applyBorder="1"/>
    <xf numFmtId="3" fontId="91" fillId="74" borderId="0" xfId="0" applyNumberFormat="1" applyFont="1" applyFill="1"/>
    <xf numFmtId="3" fontId="91" fillId="74" borderId="2" xfId="0" applyNumberFormat="1" applyFont="1" applyFill="1" applyBorder="1" applyAlignment="1">
      <alignment horizontal="right" vertical="center"/>
    </xf>
    <xf numFmtId="3" fontId="91" fillId="74" borderId="0" xfId="0" applyNumberFormat="1" applyFont="1" applyFill="1" applyAlignment="1">
      <alignment horizontal="right" vertical="center"/>
    </xf>
    <xf numFmtId="3" fontId="91" fillId="75" borderId="2" xfId="0" applyNumberFormat="1" applyFont="1" applyFill="1" applyBorder="1"/>
    <xf numFmtId="3" fontId="91" fillId="75" borderId="0" xfId="0" applyNumberFormat="1" applyFont="1" applyFill="1"/>
    <xf numFmtId="3" fontId="91" fillId="73" borderId="2" xfId="0" applyNumberFormat="1" applyFont="1" applyFill="1" applyBorder="1" applyAlignment="1">
      <alignment horizontal="right" vertical="center"/>
    </xf>
    <xf numFmtId="3" fontId="91" fillId="73" borderId="0" xfId="0" applyNumberFormat="1" applyFont="1" applyFill="1" applyAlignment="1">
      <alignment horizontal="right" vertical="center"/>
    </xf>
    <xf numFmtId="3" fontId="91" fillId="75" borderId="0" xfId="0" applyNumberFormat="1" applyFont="1" applyFill="1" applyAlignment="1">
      <alignment horizontal="right" vertical="center"/>
    </xf>
    <xf numFmtId="49" fontId="91" fillId="3" borderId="2" xfId="0" applyNumberFormat="1" applyFont="1" applyFill="1" applyBorder="1" applyAlignment="1">
      <alignment horizontal="center" vertical="center"/>
    </xf>
    <xf numFmtId="49" fontId="91" fillId="3" borderId="0" xfId="0" applyNumberFormat="1" applyFont="1" applyFill="1" applyAlignment="1">
      <alignment horizontal="center" vertical="center"/>
    </xf>
    <xf numFmtId="49" fontId="3" fillId="3" borderId="0" xfId="0" applyNumberFormat="1" applyFont="1" applyFill="1" applyAlignment="1">
      <alignment vertical="center"/>
    </xf>
    <xf numFmtId="0" fontId="12" fillId="74" borderId="0" xfId="0" applyFont="1" applyFill="1" applyAlignment="1">
      <alignment horizontal="center"/>
    </xf>
    <xf numFmtId="0" fontId="110" fillId="74" borderId="2" xfId="0" applyFont="1" applyFill="1" applyBorder="1" applyAlignment="1">
      <alignment horizontal="center" vertical="center"/>
    </xf>
    <xf numFmtId="0" fontId="110" fillId="74" borderId="0" xfId="0" applyFont="1" applyFill="1" applyAlignment="1">
      <alignment horizontal="center" vertical="center"/>
    </xf>
    <xf numFmtId="0" fontId="91" fillId="74" borderId="0" xfId="0" applyFont="1" applyFill="1" applyAlignment="1">
      <alignment horizontal="center" vertical="center"/>
    </xf>
    <xf numFmtId="0" fontId="91" fillId="74" borderId="2" xfId="0" applyFont="1" applyFill="1" applyBorder="1" applyAlignment="1">
      <alignment horizontal="center" vertical="center"/>
    </xf>
    <xf numFmtId="0" fontId="12" fillId="74" borderId="0" xfId="0" applyFont="1" applyFill="1"/>
    <xf numFmtId="0" fontId="0" fillId="74" borderId="0" xfId="0" applyFill="1"/>
    <xf numFmtId="0" fontId="12" fillId="73" borderId="0" xfId="0" applyFont="1" applyFill="1" applyAlignment="1">
      <alignment horizontal="center"/>
    </xf>
    <xf numFmtId="0" fontId="91" fillId="73" borderId="2" xfId="0" applyFont="1" applyFill="1" applyBorder="1" applyAlignment="1">
      <alignment horizontal="center" vertical="center"/>
    </xf>
    <xf numFmtId="0" fontId="91" fillId="73" borderId="0" xfId="0" applyFont="1" applyFill="1" applyAlignment="1">
      <alignment horizontal="center" vertical="center"/>
    </xf>
    <xf numFmtId="0" fontId="106" fillId="73" borderId="0" xfId="0" applyFont="1" applyFill="1"/>
    <xf numFmtId="0" fontId="0" fillId="73" borderId="0" xfId="0" applyFill="1"/>
    <xf numFmtId="0" fontId="12" fillId="75" borderId="0" xfId="0" applyFont="1" applyFill="1" applyAlignment="1">
      <alignment horizontal="center"/>
    </xf>
    <xf numFmtId="0" fontId="91" fillId="75" borderId="2" xfId="0" applyFont="1" applyFill="1" applyBorder="1" applyAlignment="1">
      <alignment horizontal="center" vertical="center"/>
    </xf>
    <xf numFmtId="0" fontId="91" fillId="75" borderId="0" xfId="0" applyFont="1" applyFill="1" applyAlignment="1">
      <alignment horizontal="center" vertical="center"/>
    </xf>
    <xf numFmtId="0" fontId="12" fillId="75" borderId="17" xfId="0" applyFont="1" applyFill="1" applyBorder="1"/>
    <xf numFmtId="0" fontId="0" fillId="75" borderId="0" xfId="0" applyFill="1"/>
    <xf numFmtId="3" fontId="91" fillId="75" borderId="2" xfId="0" applyNumberFormat="1" applyFont="1" applyFill="1" applyBorder="1" applyAlignment="1">
      <alignment horizontal="center" vertical="center"/>
    </xf>
    <xf numFmtId="3" fontId="91" fillId="75" borderId="0" xfId="0" applyNumberFormat="1" applyFont="1" applyFill="1" applyAlignment="1">
      <alignment horizontal="center" vertical="center"/>
    </xf>
    <xf numFmtId="3" fontId="91" fillId="75" borderId="0" xfId="0" applyNumberFormat="1" applyFont="1" applyFill="1" applyAlignment="1">
      <alignment horizontal="center"/>
    </xf>
    <xf numFmtId="0" fontId="12" fillId="75" borderId="0" xfId="0" applyFont="1" applyFill="1"/>
    <xf numFmtId="3" fontId="91" fillId="73" borderId="2" xfId="0" applyNumberFormat="1" applyFont="1" applyFill="1" applyBorder="1" applyAlignment="1">
      <alignment horizontal="center" vertical="center"/>
    </xf>
    <xf numFmtId="3" fontId="91" fillId="73" borderId="0" xfId="0" applyNumberFormat="1" applyFont="1" applyFill="1" applyAlignment="1">
      <alignment horizontal="center" vertical="center"/>
    </xf>
    <xf numFmtId="3" fontId="91" fillId="73" borderId="0" xfId="0" applyNumberFormat="1" applyFont="1" applyFill="1" applyAlignment="1">
      <alignment horizontal="center"/>
    </xf>
    <xf numFmtId="0" fontId="12" fillId="73" borderId="0" xfId="0" applyFont="1" applyFill="1"/>
    <xf numFmtId="3" fontId="91" fillId="74" borderId="15" xfId="0" applyNumberFormat="1" applyFont="1" applyFill="1" applyBorder="1" applyAlignment="1">
      <alignment horizontal="center" vertical="center"/>
    </xf>
    <xf numFmtId="3" fontId="91" fillId="74" borderId="0" xfId="0" applyNumberFormat="1" applyFont="1" applyFill="1" applyAlignment="1">
      <alignment horizontal="center" vertical="center"/>
    </xf>
    <xf numFmtId="3" fontId="91" fillId="74" borderId="0" xfId="0" applyNumberFormat="1" applyFont="1" applyFill="1" applyAlignment="1">
      <alignment horizontal="center"/>
    </xf>
    <xf numFmtId="3" fontId="91" fillId="74" borderId="2" xfId="0" applyNumberFormat="1" applyFont="1" applyFill="1" applyBorder="1" applyAlignment="1">
      <alignment horizontal="center" vertical="center"/>
    </xf>
    <xf numFmtId="0" fontId="110" fillId="58" borderId="2" xfId="0" applyFont="1" applyFill="1" applyBorder="1" applyAlignment="1">
      <alignment horizontal="center"/>
    </xf>
    <xf numFmtId="3" fontId="91" fillId="75" borderId="2" xfId="0" applyNumberFormat="1" applyFont="1" applyFill="1" applyBorder="1" applyAlignment="1">
      <alignment horizontal="right" vertical="center"/>
    </xf>
    <xf numFmtId="0" fontId="110" fillId="58" borderId="16" xfId="0" applyFont="1" applyFill="1" applyBorder="1" applyAlignment="1">
      <alignment horizontal="center"/>
    </xf>
    <xf numFmtId="0" fontId="91" fillId="58" borderId="16" xfId="0" applyFont="1" applyFill="1" applyBorder="1" applyAlignment="1">
      <alignment horizontal="center"/>
    </xf>
    <xf numFmtId="0" fontId="91" fillId="58" borderId="2" xfId="0" applyFont="1" applyFill="1" applyBorder="1" applyAlignment="1">
      <alignment horizontal="center"/>
    </xf>
    <xf numFmtId="0" fontId="113" fillId="0" borderId="24" xfId="0" applyFont="1" applyBorder="1" applyAlignment="1">
      <alignment horizontal="center" vertical="center"/>
    </xf>
    <xf numFmtId="0" fontId="113" fillId="8" borderId="3" xfId="0" applyFont="1" applyFill="1" applyBorder="1" applyAlignment="1">
      <alignment horizontal="center" vertical="center"/>
    </xf>
    <xf numFmtId="0" fontId="113" fillId="0" borderId="3" xfId="0" applyFont="1" applyBorder="1" applyAlignment="1">
      <alignment horizontal="center" vertical="center"/>
    </xf>
    <xf numFmtId="0" fontId="113" fillId="8" borderId="3" xfId="0" applyFont="1" applyFill="1" applyBorder="1" applyAlignment="1">
      <alignment horizontal="left" vertical="center"/>
    </xf>
    <xf numFmtId="0" fontId="113" fillId="37" borderId="3" xfId="0" applyFont="1" applyFill="1" applyBorder="1" applyAlignment="1">
      <alignment horizontal="center" vertical="center" wrapText="1"/>
    </xf>
    <xf numFmtId="0" fontId="113" fillId="5" borderId="3" xfId="0" applyFont="1" applyFill="1" applyBorder="1" applyAlignment="1">
      <alignment horizontal="center" vertical="center"/>
    </xf>
    <xf numFmtId="0" fontId="113" fillId="65" borderId="3" xfId="0" applyFont="1" applyFill="1" applyBorder="1" applyAlignment="1">
      <alignment horizontal="center" vertical="center"/>
    </xf>
    <xf numFmtId="0" fontId="113" fillId="8" borderId="3" xfId="0" applyFont="1" applyFill="1" applyBorder="1" applyAlignment="1">
      <alignment horizontal="center"/>
    </xf>
    <xf numFmtId="0" fontId="113" fillId="0" borderId="3" xfId="0" applyFont="1" applyBorder="1" applyAlignment="1">
      <alignment horizontal="center"/>
    </xf>
    <xf numFmtId="0" fontId="113" fillId="74" borderId="3" xfId="0" applyFont="1" applyFill="1" applyBorder="1" applyAlignment="1">
      <alignment horizontal="center" wrapText="1"/>
    </xf>
    <xf numFmtId="0" fontId="113" fillId="73" borderId="3" xfId="0" applyFont="1" applyFill="1" applyBorder="1" applyAlignment="1">
      <alignment horizontal="center" wrapText="1"/>
    </xf>
    <xf numFmtId="0" fontId="113" fillId="75" borderId="3" xfId="0" applyFont="1" applyFill="1" applyBorder="1" applyAlignment="1">
      <alignment horizontal="center" wrapText="1"/>
    </xf>
    <xf numFmtId="49" fontId="113" fillId="3" borderId="3" xfId="0" applyNumberFormat="1" applyFont="1" applyFill="1" applyBorder="1" applyAlignment="1">
      <alignment horizontal="center" wrapText="1"/>
    </xf>
    <xf numFmtId="0" fontId="113" fillId="2" borderId="3" xfId="0" applyFont="1" applyFill="1" applyBorder="1" applyAlignment="1">
      <alignment horizontal="center" wrapText="1"/>
    </xf>
    <xf numFmtId="0" fontId="113" fillId="58" borderId="55" xfId="0" applyFont="1" applyFill="1" applyBorder="1" applyAlignment="1">
      <alignment horizontal="center" vertical="center"/>
    </xf>
    <xf numFmtId="0" fontId="114" fillId="66" borderId="0" xfId="0" applyFont="1" applyFill="1" applyAlignment="1">
      <alignment horizontal="center"/>
    </xf>
    <xf numFmtId="0" fontId="114" fillId="66" borderId="3" xfId="0" applyFont="1" applyFill="1" applyBorder="1" applyAlignment="1">
      <alignment horizontal="center"/>
    </xf>
    <xf numFmtId="0" fontId="110" fillId="58" borderId="0" xfId="0" applyFont="1" applyFill="1" applyAlignment="1">
      <alignment horizontal="center"/>
    </xf>
    <xf numFmtId="0" fontId="91" fillId="66" borderId="0" xfId="0" applyFont="1" applyFill="1" applyAlignment="1">
      <alignment horizontal="center" vertical="center"/>
    </xf>
    <xf numFmtId="0" fontId="12" fillId="0" borderId="0" xfId="0" applyFont="1" applyAlignment="1">
      <alignment horizontal="left" vertical="center"/>
    </xf>
    <xf numFmtId="0" fontId="105" fillId="70" borderId="2" xfId="0" applyFont="1" applyFill="1" applyBorder="1"/>
    <xf numFmtId="0" fontId="91" fillId="66" borderId="2" xfId="0" applyFont="1" applyFill="1" applyBorder="1" applyAlignment="1">
      <alignment horizontal="center" vertical="center"/>
    </xf>
    <xf numFmtId="0" fontId="12" fillId="0" borderId="2" xfId="0" applyFont="1" applyBorder="1" applyAlignment="1">
      <alignment horizontal="left" vertical="center"/>
    </xf>
    <xf numFmtId="49" fontId="12" fillId="0" borderId="2" xfId="0" applyNumberFormat="1" applyFont="1" applyBorder="1" applyAlignment="1">
      <alignment horizontal="left" vertical="center"/>
    </xf>
    <xf numFmtId="0" fontId="91" fillId="66" borderId="2" xfId="0" applyFont="1" applyFill="1" applyBorder="1"/>
    <xf numFmtId="0" fontId="91" fillId="66" borderId="2" xfId="0" applyFont="1" applyFill="1" applyBorder="1" applyAlignment="1">
      <alignment horizontal="center"/>
    </xf>
    <xf numFmtId="49" fontId="91" fillId="66" borderId="2" xfId="0" applyNumberFormat="1" applyFont="1" applyFill="1" applyBorder="1" applyAlignment="1">
      <alignment horizontal="center"/>
    </xf>
    <xf numFmtId="0" fontId="12" fillId="66" borderId="2" xfId="0" applyFont="1" applyFill="1" applyBorder="1"/>
    <xf numFmtId="0" fontId="12" fillId="0" borderId="2" xfId="0" applyFont="1" applyBorder="1" applyAlignment="1">
      <alignment vertical="center"/>
    </xf>
    <xf numFmtId="0" fontId="12" fillId="11" borderId="2" xfId="0" applyFont="1" applyFill="1" applyBorder="1"/>
    <xf numFmtId="3" fontId="91" fillId="11" borderId="2" xfId="0" applyNumberFormat="1" applyFont="1" applyFill="1" applyBorder="1"/>
    <xf numFmtId="3" fontId="91" fillId="11" borderId="2" xfId="0" applyNumberFormat="1" applyFont="1" applyFill="1" applyBorder="1" applyAlignment="1">
      <alignment horizontal="center"/>
    </xf>
    <xf numFmtId="49" fontId="107" fillId="11" borderId="2" xfId="0" applyNumberFormat="1" applyFont="1" applyFill="1" applyBorder="1" applyAlignment="1">
      <alignment horizontal="right" vertical="center"/>
    </xf>
    <xf numFmtId="49" fontId="107" fillId="11" borderId="2" xfId="0" applyNumberFormat="1" applyFont="1" applyFill="1" applyBorder="1" applyAlignment="1">
      <alignment horizontal="center" vertical="center"/>
    </xf>
    <xf numFmtId="0" fontId="12" fillId="11" borderId="2" xfId="0" applyFont="1" applyFill="1" applyBorder="1" applyAlignment="1">
      <alignment horizontal="left" vertical="center"/>
    </xf>
    <xf numFmtId="0" fontId="12" fillId="11" borderId="2" xfId="0" applyFont="1" applyFill="1" applyBorder="1" applyAlignment="1">
      <alignment vertical="center"/>
    </xf>
    <xf numFmtId="0" fontId="91" fillId="11" borderId="2" xfId="0" applyFont="1" applyFill="1" applyBorder="1"/>
    <xf numFmtId="0" fontId="12" fillId="11" borderId="2" xfId="0" applyFont="1" applyFill="1" applyBorder="1" applyAlignment="1">
      <alignment horizontal="center"/>
    </xf>
    <xf numFmtId="49" fontId="12" fillId="11" borderId="2" xfId="0" applyNumberFormat="1" applyFont="1" applyFill="1" applyBorder="1" applyAlignment="1">
      <alignment horizontal="center"/>
    </xf>
    <xf numFmtId="2" fontId="91" fillId="66" borderId="2" xfId="0" applyNumberFormat="1" applyFont="1" applyFill="1" applyBorder="1" applyAlignment="1">
      <alignment horizontal="center"/>
    </xf>
    <xf numFmtId="49" fontId="12" fillId="66" borderId="2" xfId="0" applyNumberFormat="1" applyFont="1" applyFill="1" applyBorder="1" applyAlignment="1">
      <alignment horizontal="center"/>
    </xf>
    <xf numFmtId="0" fontId="3" fillId="66" borderId="2" xfId="0" applyFont="1" applyFill="1" applyBorder="1" applyAlignment="1">
      <alignment horizontal="center"/>
    </xf>
    <xf numFmtId="0" fontId="12" fillId="66" borderId="0" xfId="0" applyFont="1" applyFill="1" applyAlignment="1">
      <alignment vertical="center"/>
    </xf>
    <xf numFmtId="0" fontId="91" fillId="0" borderId="2" xfId="0" applyFont="1" applyBorder="1"/>
    <xf numFmtId="49" fontId="12" fillId="0" borderId="2" xfId="0" applyNumberFormat="1" applyFont="1" applyBorder="1" applyAlignment="1">
      <alignment horizontal="center"/>
    </xf>
    <xf numFmtId="0" fontId="12" fillId="8" borderId="2" xfId="0" applyFont="1" applyFill="1" applyBorder="1" applyAlignment="1">
      <alignment vertical="center"/>
    </xf>
    <xf numFmtId="0" fontId="12" fillId="66" borderId="2" xfId="0" applyFont="1" applyFill="1" applyBorder="1" applyAlignment="1">
      <alignment vertical="center"/>
    </xf>
    <xf numFmtId="3" fontId="114" fillId="74" borderId="24" xfId="0" applyNumberFormat="1" applyFont="1" applyFill="1" applyBorder="1" applyAlignment="1">
      <alignment horizontal="center" vertical="center" wrapText="1"/>
    </xf>
    <xf numFmtId="3" fontId="114" fillId="73" borderId="3" xfId="0" applyNumberFormat="1" applyFont="1" applyFill="1" applyBorder="1" applyAlignment="1">
      <alignment horizontal="center" vertical="center" wrapText="1"/>
    </xf>
    <xf numFmtId="3" fontId="114" fillId="75" borderId="3" xfId="0" applyNumberFormat="1" applyFont="1" applyFill="1" applyBorder="1" applyAlignment="1">
      <alignment horizontal="center" vertical="center" wrapText="1"/>
    </xf>
    <xf numFmtId="3" fontId="113" fillId="74" borderId="3" xfId="0" applyNumberFormat="1" applyFont="1" applyFill="1" applyBorder="1" applyAlignment="1">
      <alignment horizontal="center" vertical="center" wrapText="1"/>
    </xf>
    <xf numFmtId="3" fontId="113" fillId="73" borderId="3" xfId="0" applyNumberFormat="1" applyFont="1" applyFill="1" applyBorder="1" applyAlignment="1">
      <alignment horizontal="center" vertical="center" wrapText="1"/>
    </xf>
    <xf numFmtId="3" fontId="113" fillId="75" borderId="3" xfId="0" applyNumberFormat="1" applyFont="1" applyFill="1" applyBorder="1" applyAlignment="1">
      <alignment horizontal="center" vertical="center" wrapText="1"/>
    </xf>
    <xf numFmtId="0" fontId="12" fillId="11" borderId="14" xfId="0" applyFont="1" applyFill="1" applyBorder="1" applyAlignment="1">
      <alignment vertical="center"/>
    </xf>
    <xf numFmtId="0" fontId="12" fillId="11" borderId="57" xfId="0" applyFont="1" applyFill="1" applyBorder="1" applyAlignment="1">
      <alignment horizontal="left" vertical="center"/>
    </xf>
    <xf numFmtId="0" fontId="113" fillId="6" borderId="3" xfId="0" applyFont="1" applyFill="1" applyBorder="1" applyAlignment="1">
      <alignment horizontal="center" wrapText="1"/>
    </xf>
    <xf numFmtId="0" fontId="113" fillId="7" borderId="3" xfId="0" applyFont="1" applyFill="1" applyBorder="1" applyAlignment="1">
      <alignment horizontal="center" wrapText="1"/>
    </xf>
    <xf numFmtId="0" fontId="113" fillId="8" borderId="3" xfId="0" applyFont="1" applyFill="1" applyBorder="1" applyAlignment="1">
      <alignment horizontal="center" wrapText="1"/>
    </xf>
    <xf numFmtId="0" fontId="113" fillId="50" borderId="3" xfId="0" applyFont="1" applyFill="1" applyBorder="1" applyAlignment="1">
      <alignment horizontal="center" wrapText="1"/>
    </xf>
    <xf numFmtId="0" fontId="113" fillId="0" borderId="3" xfId="0" applyFont="1" applyBorder="1" applyAlignment="1">
      <alignment horizontal="center" wrapText="1"/>
    </xf>
    <xf numFmtId="0" fontId="113" fillId="10" borderId="3" xfId="0" applyFont="1" applyFill="1" applyBorder="1" applyAlignment="1">
      <alignment horizontal="center" wrapText="1"/>
    </xf>
    <xf numFmtId="0" fontId="91" fillId="11" borderId="57" xfId="0" applyFont="1" applyFill="1" applyBorder="1" applyAlignment="1">
      <alignment horizontal="center"/>
    </xf>
    <xf numFmtId="0" fontId="0" fillId="11" borderId="2" xfId="0" applyFill="1" applyBorder="1" applyAlignment="1">
      <alignment horizontal="left" vertical="center"/>
    </xf>
    <xf numFmtId="0" fontId="0" fillId="0" borderId="0" xfId="0" applyAlignment="1">
      <alignment horizontal="center" wrapText="1"/>
    </xf>
    <xf numFmtId="0" fontId="0" fillId="10" borderId="0" xfId="0" applyFill="1" applyAlignment="1">
      <alignment wrapText="1"/>
    </xf>
    <xf numFmtId="0" fontId="0" fillId="8" borderId="0" xfId="0" applyFill="1" applyAlignment="1">
      <alignment wrapText="1"/>
    </xf>
    <xf numFmtId="0" fontId="0" fillId="2" borderId="0" xfId="0" applyFill="1" applyAlignment="1">
      <alignment wrapText="1"/>
    </xf>
    <xf numFmtId="0" fontId="0" fillId="43" borderId="0" xfId="0" applyFill="1" applyAlignment="1">
      <alignment horizontal="center" wrapText="1"/>
    </xf>
    <xf numFmtId="0" fontId="0" fillId="76" borderId="0" xfId="0" applyFill="1" applyAlignment="1">
      <alignment horizontal="center" wrapText="1"/>
    </xf>
    <xf numFmtId="0" fontId="0" fillId="3" borderId="0" xfId="0" applyFill="1" applyAlignment="1">
      <alignment horizontal="center" wrapText="1"/>
    </xf>
    <xf numFmtId="0" fontId="0" fillId="11" borderId="0" xfId="0" applyFill="1" applyAlignment="1">
      <alignment horizontal="center" wrapText="1"/>
    </xf>
    <xf numFmtId="0" fontId="0" fillId="0" borderId="17" xfId="0" applyBorder="1" applyAlignment="1">
      <alignment horizontal="center" wrapText="1"/>
    </xf>
    <xf numFmtId="0" fontId="0" fillId="43" borderId="17" xfId="0" applyFill="1" applyBorder="1" applyAlignment="1">
      <alignment horizontal="center" wrapText="1"/>
    </xf>
    <xf numFmtId="0" fontId="0" fillId="3" borderId="17" xfId="0" applyFill="1" applyBorder="1" applyAlignment="1">
      <alignment horizontal="center" wrapText="1"/>
    </xf>
    <xf numFmtId="0" fontId="0" fillId="2" borderId="17" xfId="0" applyFill="1" applyBorder="1" applyAlignment="1">
      <alignment horizontal="center" wrapText="1"/>
    </xf>
    <xf numFmtId="0" fontId="0" fillId="8" borderId="17" xfId="0" applyFill="1" applyBorder="1" applyAlignment="1">
      <alignment horizontal="center" wrapText="1"/>
    </xf>
    <xf numFmtId="0" fontId="0" fillId="0" borderId="17" xfId="0" applyBorder="1" applyAlignment="1">
      <alignment vertical="center" wrapText="1"/>
    </xf>
    <xf numFmtId="0" fontId="0" fillId="10" borderId="17" xfId="0" applyFill="1" applyBorder="1" applyAlignment="1">
      <alignment horizontal="center" wrapText="1"/>
    </xf>
    <xf numFmtId="0" fontId="84" fillId="2" borderId="0" xfId="0" applyFont="1" applyFill="1" applyAlignment="1">
      <alignment vertical="top" wrapText="1"/>
    </xf>
    <xf numFmtId="0" fontId="16" fillId="43" borderId="0" xfId="0" applyFont="1" applyFill="1" applyAlignment="1">
      <alignment wrapText="1"/>
    </xf>
    <xf numFmtId="0" fontId="117" fillId="3" borderId="0" xfId="0" applyFont="1" applyFill="1" applyAlignment="1">
      <alignment wrapText="1"/>
    </xf>
    <xf numFmtId="0" fontId="16" fillId="3" borderId="0" xfId="0" applyFont="1" applyFill="1" applyAlignment="1">
      <alignment wrapText="1"/>
    </xf>
    <xf numFmtId="0" fontId="117" fillId="2" borderId="0" xfId="0" applyFont="1" applyFill="1" applyAlignment="1">
      <alignment wrapText="1"/>
    </xf>
    <xf numFmtId="0" fontId="117" fillId="43" borderId="0" xfId="0" applyFont="1" applyFill="1" applyAlignment="1">
      <alignment wrapText="1"/>
    </xf>
    <xf numFmtId="0" fontId="117" fillId="8" borderId="0" xfId="0" applyFont="1" applyFill="1" applyAlignment="1">
      <alignment wrapText="1"/>
    </xf>
    <xf numFmtId="0" fontId="16" fillId="2" borderId="0" xfId="0" applyFont="1" applyFill="1" applyAlignment="1">
      <alignment wrapText="1"/>
    </xf>
    <xf numFmtId="0" fontId="16" fillId="8" borderId="0" xfId="0" applyFont="1" applyFill="1" applyAlignment="1">
      <alignment wrapText="1"/>
    </xf>
    <xf numFmtId="0" fontId="117" fillId="43" borderId="0" xfId="0" applyFont="1" applyFill="1" applyAlignment="1">
      <alignment vertical="center" wrapText="1"/>
    </xf>
    <xf numFmtId="0" fontId="117" fillId="8" borderId="0" xfId="0" applyFont="1" applyFill="1" applyAlignment="1">
      <alignment vertical="top" wrapText="1"/>
    </xf>
    <xf numFmtId="0" fontId="16" fillId="10" borderId="0" xfId="0" applyFont="1" applyFill="1" applyAlignment="1">
      <alignment wrapText="1"/>
    </xf>
    <xf numFmtId="0" fontId="118" fillId="10" borderId="17" xfId="0" applyFont="1" applyFill="1" applyBorder="1" applyAlignment="1">
      <alignment horizontal="center" vertical="center" wrapText="1"/>
    </xf>
    <xf numFmtId="49" fontId="0" fillId="76" borderId="17" xfId="0" applyNumberFormat="1" applyFill="1" applyBorder="1" applyAlignment="1">
      <alignment horizontal="center" wrapText="1"/>
    </xf>
    <xf numFmtId="0" fontId="117" fillId="76" borderId="0" xfId="0" applyFont="1" applyFill="1" applyAlignment="1">
      <alignment wrapText="1"/>
    </xf>
    <xf numFmtId="0" fontId="0" fillId="76" borderId="17" xfId="0" applyFill="1" applyBorder="1" applyAlignment="1">
      <alignment horizontal="center" wrapText="1"/>
    </xf>
    <xf numFmtId="0" fontId="16" fillId="76" borderId="0" xfId="0" applyFont="1" applyFill="1" applyAlignment="1">
      <alignment wrapText="1"/>
    </xf>
    <xf numFmtId="0" fontId="116" fillId="10" borderId="0" xfId="0" applyFont="1" applyFill="1" applyAlignment="1">
      <alignment wrapText="1"/>
    </xf>
    <xf numFmtId="0" fontId="16" fillId="76" borderId="0" xfId="0" applyFont="1" applyFill="1" applyAlignment="1">
      <alignment vertical="top" wrapText="1"/>
    </xf>
    <xf numFmtId="0" fontId="16" fillId="76" borderId="16" xfId="0" applyFont="1" applyFill="1" applyBorder="1" applyAlignment="1">
      <alignment vertical="top" wrapText="1"/>
    </xf>
    <xf numFmtId="0" fontId="16" fillId="2" borderId="16" xfId="0" applyFont="1" applyFill="1" applyBorder="1" applyAlignment="1">
      <alignment vertical="center" wrapText="1"/>
    </xf>
    <xf numFmtId="0" fontId="16" fillId="76" borderId="16" xfId="0" applyFont="1" applyFill="1" applyBorder="1" applyAlignment="1">
      <alignment vertical="center" wrapText="1"/>
    </xf>
    <xf numFmtId="0" fontId="117" fillId="2" borderId="0" xfId="0" applyFont="1" applyFill="1" applyAlignment="1">
      <alignment vertical="center" wrapText="1"/>
    </xf>
    <xf numFmtId="0" fontId="15" fillId="8" borderId="17" xfId="0" applyFont="1" applyFill="1" applyBorder="1" applyAlignment="1">
      <alignment horizontal="center" wrapText="1"/>
    </xf>
    <xf numFmtId="0" fontId="15" fillId="2" borderId="17" xfId="0" applyFont="1" applyFill="1" applyBorder="1" applyAlignment="1">
      <alignment horizontal="center" wrapText="1"/>
    </xf>
    <xf numFmtId="0" fontId="15" fillId="3" borderId="17" xfId="0" applyFont="1" applyFill="1" applyBorder="1" applyAlignment="1">
      <alignment horizontal="center" wrapText="1"/>
    </xf>
    <xf numFmtId="0" fontId="19" fillId="11" borderId="0" xfId="0" applyFont="1" applyFill="1" applyAlignment="1">
      <alignment wrapText="1"/>
    </xf>
    <xf numFmtId="0" fontId="19" fillId="11" borderId="17" xfId="0" applyFont="1" applyFill="1" applyBorder="1" applyAlignment="1">
      <alignment horizontal="center" wrapText="1"/>
    </xf>
    <xf numFmtId="0" fontId="19" fillId="11" borderId="17" xfId="0" applyFont="1" applyFill="1" applyBorder="1" applyAlignment="1">
      <alignment horizontal="center" vertical="center" wrapText="1"/>
    </xf>
    <xf numFmtId="0" fontId="29" fillId="11" borderId="17" xfId="0" applyFont="1" applyFill="1" applyBorder="1" applyAlignment="1">
      <alignment horizontal="center" wrapText="1"/>
    </xf>
    <xf numFmtId="0" fontId="29" fillId="11" borderId="17" xfId="0" applyFont="1" applyFill="1" applyBorder="1" applyAlignment="1">
      <alignment horizontal="center" vertical="center" wrapText="1"/>
    </xf>
    <xf numFmtId="0" fontId="29" fillId="11" borderId="0" xfId="0" applyFont="1" applyFill="1" applyAlignment="1">
      <alignment vertical="center" wrapText="1"/>
    </xf>
    <xf numFmtId="0" fontId="14" fillId="0" borderId="0" xfId="0" applyFont="1" applyAlignment="1">
      <alignment vertical="center" wrapText="1"/>
    </xf>
    <xf numFmtId="3" fontId="105" fillId="11" borderId="0" xfId="0" applyNumberFormat="1" applyFont="1" applyFill="1"/>
    <xf numFmtId="3" fontId="121" fillId="11" borderId="0" xfId="0" applyNumberFormat="1" applyFont="1" applyFill="1"/>
    <xf numFmtId="49" fontId="0" fillId="10" borderId="17" xfId="0" applyNumberFormat="1" applyFill="1" applyBorder="1" applyAlignment="1">
      <alignment horizontal="center" wrapText="1"/>
    </xf>
    <xf numFmtId="1" fontId="0" fillId="0" borderId="0" xfId="0" applyNumberFormat="1" applyAlignment="1">
      <alignment wrapText="1"/>
    </xf>
    <xf numFmtId="0" fontId="14" fillId="11" borderId="0" xfId="0" applyFont="1" applyFill="1" applyAlignment="1">
      <alignment vertical="center" wrapText="1"/>
    </xf>
    <xf numFmtId="0" fontId="123" fillId="0" borderId="0" xfId="0" applyFont="1" applyAlignment="1">
      <alignment vertical="center"/>
    </xf>
    <xf numFmtId="0" fontId="123" fillId="0" borderId="0" xfId="0" applyFont="1"/>
    <xf numFmtId="0" fontId="0" fillId="77" borderId="0" xfId="0" applyFill="1"/>
    <xf numFmtId="0" fontId="0" fillId="79" borderId="0" xfId="0" applyFill="1"/>
    <xf numFmtId="0" fontId="122" fillId="77" borderId="0" xfId="0" applyFont="1" applyFill="1" applyAlignment="1">
      <alignment horizontal="center" vertical="center" wrapText="1"/>
    </xf>
    <xf numFmtId="0" fontId="125" fillId="77" borderId="0" xfId="0" applyFont="1" applyFill="1"/>
    <xf numFmtId="0" fontId="15" fillId="77" borderId="0" xfId="0" applyFont="1" applyFill="1"/>
    <xf numFmtId="0" fontId="16" fillId="80" borderId="0" xfId="0" applyFont="1" applyFill="1" applyAlignment="1">
      <alignment horizontal="center" wrapText="1"/>
    </xf>
    <xf numFmtId="0" fontId="0" fillId="83" borderId="0" xfId="0" applyFill="1"/>
    <xf numFmtId="0" fontId="14" fillId="83" borderId="0" xfId="0" applyFont="1" applyFill="1"/>
    <xf numFmtId="0" fontId="81" fillId="60" borderId="0" xfId="1"/>
    <xf numFmtId="0" fontId="81" fillId="60" borderId="0" xfId="1" applyAlignment="1">
      <alignment horizontal="center"/>
    </xf>
    <xf numFmtId="0" fontId="81" fillId="60" borderId="0" xfId="1" applyAlignment="1">
      <alignment horizontal="left"/>
    </xf>
    <xf numFmtId="0" fontId="0" fillId="85" borderId="0" xfId="0" applyFill="1"/>
    <xf numFmtId="0" fontId="0" fillId="85" borderId="0" xfId="0" applyFill="1" applyAlignment="1">
      <alignment horizontal="center"/>
    </xf>
    <xf numFmtId="0" fontId="81" fillId="85" borderId="0" xfId="1" applyFill="1"/>
    <xf numFmtId="0" fontId="0" fillId="85" borderId="0" xfId="0" applyFill="1" applyAlignment="1">
      <alignment wrapText="1"/>
    </xf>
    <xf numFmtId="0" fontId="29" fillId="87" borderId="3" xfId="0" applyFont="1" applyFill="1" applyBorder="1" applyAlignment="1">
      <alignment horizontal="center"/>
    </xf>
    <xf numFmtId="0" fontId="29" fillId="87" borderId="3" xfId="0" applyFont="1" applyFill="1" applyBorder="1" applyAlignment="1">
      <alignment horizontal="center" wrapText="1"/>
    </xf>
    <xf numFmtId="0" fontId="19" fillId="87" borderId="3" xfId="1" applyFont="1" applyFill="1" applyBorder="1" applyAlignment="1">
      <alignment horizontal="center"/>
    </xf>
    <xf numFmtId="0" fontId="14" fillId="86" borderId="0" xfId="0" applyFont="1" applyFill="1"/>
    <xf numFmtId="0" fontId="14" fillId="86" borderId="0" xfId="0" applyFont="1" applyFill="1" applyAlignment="1">
      <alignment horizontal="center" wrapText="1"/>
    </xf>
    <xf numFmtId="0" fontId="14" fillId="86" borderId="0" xfId="0" applyFont="1" applyFill="1" applyAlignment="1">
      <alignment horizontal="left"/>
    </xf>
    <xf numFmtId="0" fontId="131" fillId="86" borderId="0" xfId="1" applyFont="1" applyFill="1"/>
    <xf numFmtId="0" fontId="130" fillId="84" borderId="0" xfId="2"/>
    <xf numFmtId="0" fontId="130" fillId="84" borderId="0" xfId="2" applyAlignment="1">
      <alignment horizontal="center"/>
    </xf>
    <xf numFmtId="0" fontId="130" fillId="84" borderId="0" xfId="2" applyAlignment="1">
      <alignment horizontal="left"/>
    </xf>
    <xf numFmtId="0" fontId="14" fillId="3" borderId="0" xfId="0" applyFont="1" applyFill="1"/>
    <xf numFmtId="0" fontId="132" fillId="80" borderId="0" xfId="0" applyFont="1" applyFill="1" applyAlignment="1">
      <alignment horizontal="center" wrapText="1"/>
    </xf>
    <xf numFmtId="3" fontId="105" fillId="11" borderId="2" xfId="0" applyNumberFormat="1" applyFont="1" applyFill="1" applyBorder="1"/>
    <xf numFmtId="0" fontId="0" fillId="2" borderId="0" xfId="0" applyFill="1" applyAlignment="1">
      <alignment horizontal="center" wrapText="1"/>
    </xf>
    <xf numFmtId="0" fontId="117" fillId="10" borderId="0" xfId="0" applyFont="1" applyFill="1" applyAlignment="1">
      <alignment wrapText="1"/>
    </xf>
    <xf numFmtId="0" fontId="0" fillId="88" borderId="0" xfId="0" applyFill="1"/>
    <xf numFmtId="0" fontId="0" fillId="88" borderId="0" xfId="0" applyFill="1" applyAlignment="1">
      <alignment horizontal="center"/>
    </xf>
    <xf numFmtId="0" fontId="81" fillId="88" borderId="0" xfId="1" applyFill="1"/>
    <xf numFmtId="0" fontId="0" fillId="85" borderId="0" xfId="0" applyFill="1" applyAlignment="1">
      <alignment horizontal="center" vertical="center"/>
    </xf>
    <xf numFmtId="0" fontId="23" fillId="11" borderId="0" xfId="0" applyFont="1" applyFill="1" applyAlignment="1">
      <alignment wrapText="1"/>
    </xf>
    <xf numFmtId="0" fontId="23" fillId="11" borderId="17" xfId="0" applyFont="1" applyFill="1" applyBorder="1" applyAlignment="1">
      <alignment horizontal="center" wrapText="1"/>
    </xf>
    <xf numFmtId="0" fontId="23" fillId="11" borderId="17" xfId="0" applyFont="1" applyFill="1" applyBorder="1" applyAlignment="1">
      <alignment vertical="center" wrapText="1"/>
    </xf>
    <xf numFmtId="0" fontId="133" fillId="11" borderId="0" xfId="0" applyFont="1" applyFill="1" applyAlignment="1">
      <alignment wrapText="1"/>
    </xf>
    <xf numFmtId="0" fontId="22" fillId="11" borderId="0" xfId="0" applyFont="1" applyFill="1" applyAlignment="1">
      <alignment wrapText="1"/>
    </xf>
    <xf numFmtId="0" fontId="134" fillId="11" borderId="0" xfId="0" applyFont="1" applyFill="1" applyAlignment="1">
      <alignment wrapText="1"/>
    </xf>
    <xf numFmtId="0" fontId="22" fillId="11" borderId="16" xfId="0" applyFont="1" applyFill="1" applyBorder="1" applyAlignment="1">
      <alignment vertical="center" wrapText="1"/>
    </xf>
    <xf numFmtId="0" fontId="84" fillId="8" borderId="0" xfId="0" applyFont="1" applyFill="1" applyAlignment="1">
      <alignment vertical="top" wrapText="1"/>
    </xf>
    <xf numFmtId="0" fontId="118" fillId="43" borderId="17" xfId="0" applyFont="1" applyFill="1" applyBorder="1" applyAlignment="1">
      <alignment horizontal="center" wrapText="1"/>
    </xf>
    <xf numFmtId="0" fontId="0" fillId="2" borderId="17" xfId="0" applyFill="1" applyBorder="1" applyAlignment="1">
      <alignment horizontal="center" vertical="center" wrapText="1"/>
    </xf>
    <xf numFmtId="0" fontId="117" fillId="2" borderId="0" xfId="0" applyFont="1" applyFill="1" applyAlignment="1">
      <alignment vertical="top" wrapText="1"/>
    </xf>
    <xf numFmtId="0" fontId="16" fillId="2" borderId="0" xfId="0" applyFont="1" applyFill="1" applyAlignment="1">
      <alignment vertical="top" wrapText="1"/>
    </xf>
    <xf numFmtId="0" fontId="14" fillId="29" borderId="0" xfId="0" applyFont="1" applyFill="1"/>
    <xf numFmtId="0" fontId="0" fillId="29" borderId="0" xfId="0" applyFill="1"/>
    <xf numFmtId="3" fontId="0" fillId="29" borderId="0" xfId="0" applyNumberFormat="1" applyFill="1"/>
    <xf numFmtId="0" fontId="23" fillId="29" borderId="0" xfId="0" applyFont="1" applyFill="1"/>
    <xf numFmtId="3" fontId="23" fillId="29" borderId="0" xfId="0" applyNumberFormat="1" applyFont="1" applyFill="1"/>
    <xf numFmtId="166" fontId="138" fillId="11" borderId="0" xfId="0" applyNumberFormat="1" applyFont="1" applyFill="1" applyAlignment="1">
      <alignment horizontal="center" wrapText="1"/>
    </xf>
    <xf numFmtId="0" fontId="138" fillId="11" borderId="0" xfId="0" applyFont="1" applyFill="1"/>
    <xf numFmtId="0" fontId="138" fillId="0" borderId="0" xfId="0" applyFont="1"/>
    <xf numFmtId="166" fontId="138" fillId="11" borderId="0" xfId="0" applyNumberFormat="1" applyFont="1" applyFill="1" applyAlignment="1">
      <alignment horizontal="center"/>
    </xf>
    <xf numFmtId="3" fontId="136" fillId="11" borderId="0" xfId="0" applyNumberFormat="1" applyFont="1" applyFill="1"/>
    <xf numFmtId="9" fontId="136" fillId="11" borderId="0" xfId="0" applyNumberFormat="1" applyFont="1" applyFill="1" applyAlignment="1">
      <alignment horizontal="left"/>
    </xf>
    <xf numFmtId="166" fontId="138" fillId="98" borderId="0" xfId="0" applyNumberFormat="1" applyFont="1" applyFill="1" applyAlignment="1">
      <alignment horizontal="center" vertical="center"/>
    </xf>
    <xf numFmtId="0" fontId="138" fillId="98" borderId="0" xfId="0" applyFont="1" applyFill="1"/>
    <xf numFmtId="166" fontId="138" fillId="61" borderId="0" xfId="0" applyNumberFormat="1" applyFont="1" applyFill="1" applyAlignment="1">
      <alignment horizontal="center"/>
    </xf>
    <xf numFmtId="166" fontId="138" fillId="2" borderId="0" xfId="0" applyNumberFormat="1" applyFont="1" applyFill="1" applyAlignment="1">
      <alignment horizontal="center"/>
    </xf>
    <xf numFmtId="166" fontId="138" fillId="10" borderId="0" xfId="0" applyNumberFormat="1" applyFont="1" applyFill="1" applyAlignment="1">
      <alignment horizontal="center"/>
    </xf>
    <xf numFmtId="166" fontId="138" fillId="28" borderId="0" xfId="0" applyNumberFormat="1" applyFont="1" applyFill="1" applyAlignment="1">
      <alignment horizontal="center"/>
    </xf>
    <xf numFmtId="166" fontId="138" fillId="98" borderId="0" xfId="0" applyNumberFormat="1" applyFont="1" applyFill="1" applyAlignment="1">
      <alignment horizontal="center"/>
    </xf>
    <xf numFmtId="3" fontId="136" fillId="98" borderId="78" xfId="0" applyNumberFormat="1" applyFont="1" applyFill="1" applyBorder="1" applyAlignment="1">
      <alignment horizontal="center" vertical="center"/>
    </xf>
    <xf numFmtId="0" fontId="136" fillId="98" borderId="0" xfId="0" applyFont="1" applyFill="1" applyAlignment="1">
      <alignment horizontal="center" vertical="center"/>
    </xf>
    <xf numFmtId="0" fontId="136" fillId="98" borderId="78" xfId="0" applyFont="1" applyFill="1" applyBorder="1" applyAlignment="1">
      <alignment horizontal="center" vertical="center"/>
    </xf>
    <xf numFmtId="49" fontId="136" fillId="98" borderId="0" xfId="0" applyNumberFormat="1" applyFont="1" applyFill="1" applyAlignment="1">
      <alignment horizontal="center" vertical="center"/>
    </xf>
    <xf numFmtId="3" fontId="136" fillId="98" borderId="0" xfId="0" applyNumberFormat="1" applyFont="1" applyFill="1" applyAlignment="1">
      <alignment horizontal="center" vertical="center"/>
    </xf>
    <xf numFmtId="0" fontId="136" fillId="98" borderId="0" xfId="0" applyFont="1" applyFill="1" applyAlignment="1">
      <alignment horizontal="left" vertical="center"/>
    </xf>
    <xf numFmtId="3" fontId="136" fillId="11" borderId="0" xfId="0" applyNumberFormat="1" applyFont="1" applyFill="1" applyAlignment="1">
      <alignment horizontal="left"/>
    </xf>
    <xf numFmtId="166" fontId="138" fillId="11" borderId="0" xfId="0" applyNumberFormat="1" applyFont="1" applyFill="1" applyAlignment="1">
      <alignment horizontal="center" vertical="center" wrapText="1"/>
    </xf>
    <xf numFmtId="166" fontId="138" fillId="91" borderId="0" xfId="0" applyNumberFormat="1" applyFont="1" applyFill="1" applyAlignment="1">
      <alignment horizontal="center"/>
    </xf>
    <xf numFmtId="166" fontId="138" fillId="16" borderId="0" xfId="0" applyNumberFormat="1" applyFont="1" applyFill="1" applyAlignment="1">
      <alignment horizontal="center"/>
    </xf>
    <xf numFmtId="166" fontId="138" fillId="20" borderId="0" xfId="0" applyNumberFormat="1" applyFont="1" applyFill="1" applyAlignment="1">
      <alignment horizontal="center"/>
    </xf>
    <xf numFmtId="3" fontId="141" fillId="29" borderId="0" xfId="0" applyNumberFormat="1" applyFont="1" applyFill="1" applyAlignment="1">
      <alignment horizontal="center" vertical="center"/>
    </xf>
    <xf numFmtId="3" fontId="141" fillId="2" borderId="0" xfId="0" applyNumberFormat="1" applyFont="1" applyFill="1" applyAlignment="1">
      <alignment horizontal="center" vertical="center"/>
    </xf>
    <xf numFmtId="0" fontId="142" fillId="11" borderId="0" xfId="0" applyFont="1" applyFill="1"/>
    <xf numFmtId="0" fontId="142" fillId="11" borderId="0" xfId="0" applyFont="1" applyFill="1" applyAlignment="1">
      <alignment horizontal="center" vertical="top"/>
    </xf>
    <xf numFmtId="0" fontId="142" fillId="11" borderId="0" xfId="0" applyFont="1" applyFill="1" applyAlignment="1">
      <alignment vertical="top"/>
    </xf>
    <xf numFmtId="3" fontId="142" fillId="11" borderId="0" xfId="0" applyNumberFormat="1" applyFont="1" applyFill="1" applyAlignment="1">
      <alignment vertical="top"/>
    </xf>
    <xf numFmtId="166" fontId="138" fillId="43" borderId="0" xfId="0" applyNumberFormat="1" applyFont="1" applyFill="1" applyAlignment="1">
      <alignment horizontal="center"/>
    </xf>
    <xf numFmtId="166" fontId="138" fillId="51" borderId="0" xfId="0" applyNumberFormat="1" applyFont="1" applyFill="1" applyAlignment="1">
      <alignment horizontal="center"/>
    </xf>
    <xf numFmtId="166" fontId="138" fillId="67" borderId="0" xfId="0" applyNumberFormat="1" applyFont="1" applyFill="1" applyAlignment="1">
      <alignment horizontal="center"/>
    </xf>
    <xf numFmtId="3" fontId="142" fillId="11" borderId="0" xfId="0" applyNumberFormat="1" applyFont="1" applyFill="1"/>
    <xf numFmtId="10" fontId="142" fillId="11" borderId="0" xfId="0" applyNumberFormat="1" applyFont="1" applyFill="1" applyAlignment="1">
      <alignment horizontal="center"/>
    </xf>
    <xf numFmtId="166" fontId="138" fillId="76" borderId="0" xfId="0" applyNumberFormat="1" applyFont="1" applyFill="1" applyAlignment="1">
      <alignment horizontal="center"/>
    </xf>
    <xf numFmtId="166" fontId="138" fillId="7" borderId="0" xfId="0" applyNumberFormat="1" applyFont="1" applyFill="1" applyAlignment="1">
      <alignment horizontal="center"/>
    </xf>
    <xf numFmtId="166" fontId="138" fillId="6" borderId="0" xfId="0" applyNumberFormat="1" applyFont="1" applyFill="1" applyAlignment="1">
      <alignment horizontal="center"/>
    </xf>
    <xf numFmtId="166" fontId="138" fillId="92" borderId="0" xfId="0" applyNumberFormat="1" applyFont="1" applyFill="1" applyAlignment="1">
      <alignment horizontal="center"/>
    </xf>
    <xf numFmtId="166" fontId="138" fillId="8" borderId="0" xfId="0" applyNumberFormat="1" applyFont="1" applyFill="1" applyAlignment="1">
      <alignment horizontal="center"/>
    </xf>
    <xf numFmtId="0" fontId="136" fillId="11" borderId="0" xfId="0" applyFont="1" applyFill="1" applyAlignment="1">
      <alignment horizontal="left"/>
    </xf>
    <xf numFmtId="166" fontId="138" fillId="95" borderId="0" xfId="0" applyNumberFormat="1" applyFont="1" applyFill="1" applyAlignment="1">
      <alignment horizontal="center"/>
    </xf>
    <xf numFmtId="166" fontId="138" fillId="42" borderId="0" xfId="0" applyNumberFormat="1" applyFont="1" applyFill="1" applyAlignment="1">
      <alignment horizontal="center"/>
    </xf>
    <xf numFmtId="166" fontId="138" fillId="5" borderId="0" xfId="0" applyNumberFormat="1" applyFont="1" applyFill="1" applyAlignment="1">
      <alignment horizontal="center"/>
    </xf>
    <xf numFmtId="166" fontId="138" fillId="9" borderId="0" xfId="0" applyNumberFormat="1" applyFont="1" applyFill="1" applyAlignment="1">
      <alignment horizontal="center"/>
    </xf>
    <xf numFmtId="0" fontId="136" fillId="11" borderId="0" xfId="0" applyFont="1" applyFill="1"/>
    <xf numFmtId="3" fontId="138" fillId="11" borderId="0" xfId="0" applyNumberFormat="1" applyFont="1" applyFill="1"/>
    <xf numFmtId="0" fontId="138" fillId="11" borderId="0" xfId="0" applyFont="1" applyFill="1" applyAlignment="1">
      <alignment horizontal="left"/>
    </xf>
    <xf numFmtId="3" fontId="136" fillId="98" borderId="0" xfId="0" applyNumberFormat="1" applyFont="1" applyFill="1" applyAlignment="1">
      <alignment horizontal="center"/>
    </xf>
    <xf numFmtId="3" fontId="138" fillId="2" borderId="0" xfId="0" applyNumberFormat="1" applyFont="1" applyFill="1" applyAlignment="1">
      <alignment horizontal="right"/>
    </xf>
    <xf numFmtId="0" fontId="138" fillId="28" borderId="0" xfId="0" applyFont="1" applyFill="1" applyAlignment="1">
      <alignment horizontal="right"/>
    </xf>
    <xf numFmtId="0" fontId="138" fillId="0" borderId="0" xfId="0" applyFont="1" applyAlignment="1">
      <alignment horizontal="left"/>
    </xf>
    <xf numFmtId="3" fontId="136" fillId="98" borderId="0" xfId="0" applyNumberFormat="1" applyFont="1" applyFill="1" applyAlignment="1">
      <alignment horizontal="right"/>
    </xf>
    <xf numFmtId="3" fontId="138" fillId="2" borderId="0" xfId="0" applyNumberFormat="1" applyFont="1" applyFill="1"/>
    <xf numFmtId="3" fontId="138" fillId="51" borderId="0" xfId="0" applyNumberFormat="1" applyFont="1" applyFill="1"/>
    <xf numFmtId="3" fontId="136" fillId="98" borderId="79" xfId="0" applyNumberFormat="1" applyFont="1" applyFill="1" applyBorder="1" applyAlignment="1">
      <alignment horizontal="right"/>
    </xf>
    <xf numFmtId="3" fontId="138" fillId="51" borderId="79" xfId="0" applyNumberFormat="1" applyFont="1" applyFill="1" applyBorder="1"/>
    <xf numFmtId="0" fontId="138" fillId="0" borderId="79" xfId="0" applyFont="1" applyBorder="1"/>
    <xf numFmtId="0" fontId="138" fillId="0" borderId="79" xfId="0" applyFont="1" applyBorder="1" applyAlignment="1">
      <alignment horizontal="left"/>
    </xf>
    <xf numFmtId="0" fontId="138" fillId="67" borderId="0" xfId="0" applyFont="1" applyFill="1"/>
    <xf numFmtId="0" fontId="143" fillId="0" borderId="0" xfId="0" applyFont="1"/>
    <xf numFmtId="0" fontId="144" fillId="0" borderId="3" xfId="0" applyFont="1" applyBorder="1"/>
    <xf numFmtId="0" fontId="144" fillId="49" borderId="0" xfId="0" applyFont="1" applyFill="1"/>
    <xf numFmtId="0" fontId="144" fillId="0" borderId="0" xfId="0" applyFont="1"/>
    <xf numFmtId="0" fontId="144" fillId="0" borderId="2" xfId="0" applyFont="1" applyBorder="1"/>
    <xf numFmtId="0" fontId="144" fillId="0" borderId="16" xfId="0" applyFont="1" applyBorder="1"/>
    <xf numFmtId="0" fontId="5" fillId="2" borderId="0" xfId="0" applyFont="1" applyFill="1" applyAlignment="1">
      <alignment vertical="center"/>
    </xf>
    <xf numFmtId="0" fontId="147" fillId="11" borderId="0" xfId="0" applyFont="1" applyFill="1"/>
    <xf numFmtId="0" fontId="0" fillId="11" borderId="0" xfId="0" applyFill="1" applyAlignment="1">
      <alignment vertical="top"/>
    </xf>
    <xf numFmtId="0" fontId="16" fillId="40" borderId="0" xfId="0" applyFont="1" applyFill="1" applyAlignment="1">
      <alignment horizontal="center"/>
    </xf>
    <xf numFmtId="0" fontId="73" fillId="52" borderId="0" xfId="0" applyFont="1" applyFill="1" applyAlignment="1">
      <alignment horizontal="left" vertical="top" wrapText="1"/>
    </xf>
    <xf numFmtId="0" fontId="73" fillId="44" borderId="0" xfId="0" applyFont="1" applyFill="1" applyAlignment="1">
      <alignment horizontal="left" vertical="top" wrapText="1"/>
    </xf>
    <xf numFmtId="0" fontId="73" fillId="54" borderId="0" xfId="0" applyFont="1" applyFill="1" applyAlignment="1">
      <alignment horizontal="left" vertical="top" wrapText="1"/>
    </xf>
    <xf numFmtId="0" fontId="73" fillId="59" borderId="0" xfId="0" applyFont="1" applyFill="1" applyAlignment="1">
      <alignment horizontal="left" vertical="top" wrapText="1"/>
    </xf>
    <xf numFmtId="0" fontId="0" fillId="77" borderId="0" xfId="0" applyFill="1" applyAlignment="1">
      <alignment horizontal="left"/>
    </xf>
    <xf numFmtId="0" fontId="73" fillId="8" borderId="0" xfId="0" applyFont="1" applyFill="1" applyAlignment="1">
      <alignment horizontal="left" vertical="top" wrapText="1"/>
    </xf>
    <xf numFmtId="0" fontId="73" fillId="58" borderId="0" xfId="0" applyFont="1" applyFill="1" applyAlignment="1">
      <alignment horizontal="left" vertical="top" wrapText="1"/>
    </xf>
    <xf numFmtId="0" fontId="73" fillId="57" borderId="0" xfId="0" applyFont="1" applyFill="1" applyAlignment="1">
      <alignment horizontal="left" vertical="top" wrapText="1"/>
    </xf>
    <xf numFmtId="0" fontId="73" fillId="51" borderId="0" xfId="0" applyFont="1" applyFill="1" applyAlignment="1">
      <alignment horizontal="left" vertical="top" wrapText="1"/>
    </xf>
    <xf numFmtId="0" fontId="73" fillId="6" borderId="0" xfId="0" applyFont="1" applyFill="1" applyAlignment="1">
      <alignment horizontal="left" vertical="top" wrapText="1"/>
    </xf>
    <xf numFmtId="0" fontId="73" fillId="7" borderId="0" xfId="0" applyFont="1" applyFill="1" applyAlignment="1">
      <alignment horizontal="left" vertical="top" wrapText="1"/>
    </xf>
    <xf numFmtId="0" fontId="73" fillId="56" borderId="0" xfId="0" applyFont="1" applyFill="1" applyAlignment="1">
      <alignment horizontal="left" vertical="top" wrapText="1"/>
    </xf>
    <xf numFmtId="0" fontId="73" fillId="55" borderId="0" xfId="0" applyFont="1" applyFill="1" applyAlignment="1">
      <alignment horizontal="left" vertical="top" wrapText="1"/>
    </xf>
    <xf numFmtId="0" fontId="73" fillId="46" borderId="0" xfId="0" applyFont="1" applyFill="1" applyAlignment="1">
      <alignment horizontal="left" vertical="top" wrapText="1"/>
    </xf>
    <xf numFmtId="0" fontId="73" fillId="38" borderId="0" xfId="0" applyFont="1" applyFill="1" applyAlignment="1">
      <alignment horizontal="left" vertical="top" wrapText="1"/>
    </xf>
    <xf numFmtId="0" fontId="73" fillId="50" borderId="0" xfId="0" applyFont="1" applyFill="1" applyAlignment="1">
      <alignment horizontal="left" vertical="top" wrapText="1"/>
    </xf>
    <xf numFmtId="0" fontId="73" fillId="5" borderId="0" xfId="0" applyFont="1" applyFill="1" applyAlignment="1">
      <alignment horizontal="left" vertical="top" wrapText="1"/>
    </xf>
    <xf numFmtId="0" fontId="73" fillId="53" borderId="0" xfId="0" applyFont="1" applyFill="1" applyAlignment="1">
      <alignment horizontal="left" vertical="top" wrapText="1"/>
    </xf>
    <xf numFmtId="0" fontId="91" fillId="2" borderId="0" xfId="0" applyFont="1" applyFill="1" applyAlignment="1">
      <alignment horizontal="center" vertical="center"/>
    </xf>
    <xf numFmtId="0" fontId="91" fillId="8" borderId="0" xfId="0" applyFont="1" applyFill="1" applyAlignment="1">
      <alignment horizontal="center" vertical="center"/>
    </xf>
    <xf numFmtId="9" fontId="91" fillId="50" borderId="0" xfId="0" applyNumberFormat="1" applyFont="1" applyFill="1" applyAlignment="1">
      <alignment horizontal="center" vertical="center"/>
    </xf>
    <xf numFmtId="0" fontId="114" fillId="0" borderId="3" xfId="0" applyFont="1" applyBorder="1" applyAlignment="1">
      <alignment horizontal="center"/>
    </xf>
    <xf numFmtId="0" fontId="19" fillId="11" borderId="0" xfId="0" applyFont="1" applyFill="1" applyAlignment="1">
      <alignment horizontal="center"/>
    </xf>
    <xf numFmtId="0" fontId="15" fillId="3" borderId="0" xfId="0" applyFont="1" applyFill="1" applyAlignment="1">
      <alignment horizontal="center"/>
    </xf>
    <xf numFmtId="0" fontId="84" fillId="0" borderId="0" xfId="0" applyFont="1" applyAlignment="1">
      <alignment horizontal="center" vertical="center"/>
    </xf>
    <xf numFmtId="0" fontId="19" fillId="11" borderId="0" xfId="0" applyFont="1" applyFill="1" applyAlignment="1">
      <alignment horizontal="left"/>
    </xf>
    <xf numFmtId="0" fontId="14" fillId="0" borderId="0" xfId="0" applyFont="1" applyAlignment="1">
      <alignment horizontal="center"/>
    </xf>
    <xf numFmtId="0" fontId="19" fillId="11" borderId="0" xfId="0" applyFont="1" applyFill="1" applyAlignment="1">
      <alignment horizontal="right"/>
    </xf>
    <xf numFmtId="0" fontId="16" fillId="3" borderId="0" xfId="0" applyFont="1" applyFill="1" applyAlignment="1">
      <alignment horizontal="left" vertical="top" wrapText="1"/>
    </xf>
    <xf numFmtId="0" fontId="16" fillId="2" borderId="0" xfId="0" applyFont="1" applyFill="1" applyAlignment="1">
      <alignment horizontal="left" vertical="top" wrapText="1"/>
    </xf>
    <xf numFmtId="0" fontId="16" fillId="2" borderId="16" xfId="0" applyFont="1" applyFill="1" applyBorder="1" applyAlignment="1">
      <alignment horizontal="center" vertical="top" wrapText="1"/>
    </xf>
    <xf numFmtId="0" fontId="16" fillId="43" borderId="16" xfId="0" applyFont="1" applyFill="1" applyBorder="1" applyAlignment="1">
      <alignment horizontal="left" vertical="center" wrapText="1"/>
    </xf>
    <xf numFmtId="0" fontId="16" fillId="2" borderId="16" xfId="0" applyFont="1" applyFill="1" applyBorder="1" applyAlignment="1">
      <alignment horizontal="left" vertical="top" wrapText="1"/>
    </xf>
    <xf numFmtId="0" fontId="16" fillId="10" borderId="0" xfId="0" applyFont="1" applyFill="1" applyAlignment="1">
      <alignment horizontal="left" vertical="top" wrapText="1"/>
    </xf>
    <xf numFmtId="0" fontId="16" fillId="10" borderId="16" xfId="0" applyFont="1" applyFill="1" applyBorder="1" applyAlignment="1">
      <alignment horizontal="left" vertical="center" wrapText="1"/>
    </xf>
    <xf numFmtId="0" fontId="29" fillId="11" borderId="0" xfId="0" applyFont="1" applyFill="1" applyAlignment="1">
      <alignment horizontal="center" vertical="center" wrapText="1"/>
    </xf>
    <xf numFmtId="0" fontId="19" fillId="11" borderId="0" xfId="0" applyFont="1" applyFill="1" applyAlignment="1">
      <alignment horizontal="center" wrapText="1"/>
    </xf>
    <xf numFmtId="0" fontId="16" fillId="3" borderId="0" xfId="0" applyFont="1" applyFill="1" applyAlignment="1">
      <alignment horizontal="left"/>
    </xf>
    <xf numFmtId="0" fontId="0" fillId="3" borderId="0" xfId="0" applyFill="1" applyAlignment="1">
      <alignment horizontal="right" vertical="center" textRotation="90"/>
    </xf>
    <xf numFmtId="0" fontId="16" fillId="3" borderId="0" xfId="0" applyFont="1" applyFill="1" applyAlignment="1">
      <alignment horizontal="center" vertical="center"/>
    </xf>
    <xf numFmtId="0" fontId="0" fillId="3" borderId="0" xfId="0" applyFill="1" applyAlignment="1">
      <alignment horizontal="right"/>
    </xf>
    <xf numFmtId="0" fontId="16" fillId="3" borderId="0" xfId="0" applyFont="1" applyFill="1" applyAlignment="1">
      <alignment horizontal="center"/>
    </xf>
    <xf numFmtId="0" fontId="0" fillId="3" borderId="0" xfId="0" applyFill="1" applyAlignment="1">
      <alignment horizontal="center" vertical="center"/>
    </xf>
    <xf numFmtId="0" fontId="14" fillId="86" borderId="0" xfId="0" applyFont="1" applyFill="1" applyAlignment="1">
      <alignment horizontal="center"/>
    </xf>
    <xf numFmtId="49" fontId="12" fillId="0" borderId="0" xfId="0" applyNumberFormat="1" applyFont="1" applyAlignment="1">
      <alignment horizontal="center" vertical="center"/>
    </xf>
    <xf numFmtId="0" fontId="3" fillId="0" borderId="0" xfId="0" applyFont="1" applyAlignment="1">
      <alignment horizontal="center" vertical="center"/>
    </xf>
    <xf numFmtId="0" fontId="12" fillId="0" borderId="2" xfId="0" applyFont="1" applyBorder="1" applyAlignment="1">
      <alignment horizontal="center"/>
    </xf>
    <xf numFmtId="0" fontId="12" fillId="0" borderId="28" xfId="0" applyFont="1" applyBorder="1" applyAlignment="1">
      <alignment horizontal="left"/>
    </xf>
    <xf numFmtId="0" fontId="3" fillId="0" borderId="0" xfId="0" applyFont="1" applyAlignment="1">
      <alignment horizontal="left" vertical="center"/>
    </xf>
    <xf numFmtId="166" fontId="19" fillId="90" borderId="0" xfId="0" applyNumberFormat="1" applyFont="1" applyFill="1" applyAlignment="1">
      <alignment horizontal="center" wrapText="1"/>
    </xf>
    <xf numFmtId="166" fontId="19" fillId="90" borderId="0" xfId="0" applyNumberFormat="1" applyFont="1" applyFill="1" applyAlignment="1">
      <alignment horizontal="center"/>
    </xf>
    <xf numFmtId="0" fontId="23" fillId="98" borderId="0" xfId="0" applyFont="1" applyFill="1" applyAlignment="1">
      <alignment horizontal="center" vertical="center" wrapText="1"/>
    </xf>
    <xf numFmtId="166" fontId="19" fillId="25" borderId="0" xfId="0" applyNumberFormat="1" applyFont="1" applyFill="1" applyAlignment="1">
      <alignment horizontal="center"/>
    </xf>
    <xf numFmtId="166" fontId="19" fillId="93" borderId="0" xfId="0" applyNumberFormat="1" applyFont="1" applyFill="1" applyAlignment="1">
      <alignment horizontal="center"/>
    </xf>
    <xf numFmtId="166" fontId="19" fillId="94" borderId="0" xfId="0" applyNumberFormat="1" applyFont="1" applyFill="1" applyAlignment="1">
      <alignment horizontal="center"/>
    </xf>
    <xf numFmtId="166" fontId="19" fillId="96" borderId="0" xfId="0" applyNumberFormat="1" applyFont="1" applyFill="1" applyAlignment="1">
      <alignment horizontal="center"/>
    </xf>
    <xf numFmtId="166" fontId="19" fillId="97" borderId="0" xfId="0" applyNumberFormat="1" applyFont="1" applyFill="1" applyAlignment="1">
      <alignment horizontal="center"/>
    </xf>
    <xf numFmtId="0" fontId="15" fillId="11" borderId="0" xfId="0" applyFont="1" applyFill="1" applyAlignment="1">
      <alignment horizontal="left"/>
    </xf>
    <xf numFmtId="164" fontId="0" fillId="43" borderId="0" xfId="0" applyNumberFormat="1" applyFill="1"/>
    <xf numFmtId="0" fontId="0" fillId="66" borderId="0" xfId="0" applyFill="1" applyAlignment="1">
      <alignment horizontal="center"/>
    </xf>
    <xf numFmtId="3" fontId="0" fillId="66" borderId="0" xfId="0" applyNumberFormat="1" applyFill="1" applyAlignment="1">
      <alignment horizontal="left"/>
    </xf>
    <xf numFmtId="0" fontId="0" fillId="66" borderId="0" xfId="0" applyFill="1"/>
    <xf numFmtId="0" fontId="0" fillId="11" borderId="17" xfId="0" applyFill="1" applyBorder="1" applyAlignment="1">
      <alignment horizontal="center" wrapText="1"/>
    </xf>
    <xf numFmtId="0" fontId="0" fillId="11" borderId="17" xfId="0" applyFill="1" applyBorder="1" applyAlignment="1">
      <alignment vertical="center" wrapText="1"/>
    </xf>
    <xf numFmtId="0" fontId="84" fillId="11" borderId="0" xfId="0" applyFont="1" applyFill="1" applyAlignment="1">
      <alignment wrapText="1"/>
    </xf>
    <xf numFmtId="0" fontId="16" fillId="11" borderId="0" xfId="0" applyFont="1" applyFill="1" applyAlignment="1">
      <alignment vertical="top" wrapText="1"/>
    </xf>
    <xf numFmtId="0" fontId="16" fillId="11" borderId="16" xfId="0" applyFont="1" applyFill="1" applyBorder="1" applyAlignment="1">
      <alignment vertical="center" wrapText="1"/>
    </xf>
    <xf numFmtId="0" fontId="29" fillId="11" borderId="0" xfId="0" applyFont="1" applyFill="1" applyAlignment="1">
      <alignment horizontal="center"/>
    </xf>
    <xf numFmtId="0" fontId="19" fillId="101" borderId="0" xfId="0" applyFont="1" applyFill="1" applyAlignment="1">
      <alignment horizontal="center"/>
    </xf>
    <xf numFmtId="3" fontId="19" fillId="11" borderId="0" xfId="0" applyNumberFormat="1" applyFont="1" applyFill="1"/>
    <xf numFmtId="0" fontId="19" fillId="101" borderId="0" xfId="0" applyFont="1" applyFill="1" applyAlignment="1">
      <alignment horizontal="right"/>
    </xf>
    <xf numFmtId="0" fontId="19" fillId="100" borderId="0" xfId="0" applyFont="1" applyFill="1" applyAlignment="1">
      <alignment horizontal="center"/>
    </xf>
    <xf numFmtId="3" fontId="29" fillId="11" borderId="0" xfId="0" applyNumberFormat="1" applyFont="1" applyFill="1" applyAlignment="1">
      <alignment horizontal="right"/>
    </xf>
    <xf numFmtId="0" fontId="29" fillId="11" borderId="0" xfId="0" applyFont="1" applyFill="1" applyAlignment="1">
      <alignment horizontal="right"/>
    </xf>
    <xf numFmtId="0" fontId="135" fillId="11" borderId="0" xfId="0" applyFont="1" applyFill="1" applyAlignment="1">
      <alignment horizontal="right"/>
    </xf>
    <xf numFmtId="0" fontId="149" fillId="11" borderId="0" xfId="0" applyFont="1" applyFill="1" applyAlignment="1">
      <alignment horizontal="right"/>
    </xf>
    <xf numFmtId="0" fontId="135" fillId="11" borderId="0" xfId="0" applyFont="1" applyFill="1"/>
    <xf numFmtId="0" fontId="149" fillId="11" borderId="0" xfId="0" applyFont="1" applyFill="1"/>
    <xf numFmtId="49" fontId="19" fillId="11" borderId="0" xfId="0" applyNumberFormat="1" applyFont="1" applyFill="1"/>
    <xf numFmtId="49" fontId="19" fillId="11" borderId="0" xfId="0" applyNumberFormat="1" applyFont="1" applyFill="1" applyAlignment="1">
      <alignment horizontal="center"/>
    </xf>
    <xf numFmtId="49" fontId="153" fillId="11" borderId="0" xfId="0" applyNumberFormat="1" applyFont="1" applyFill="1" applyAlignment="1">
      <alignment vertical="top"/>
    </xf>
    <xf numFmtId="49" fontId="152" fillId="11" borderId="0" xfId="0" applyNumberFormat="1" applyFont="1" applyFill="1" applyAlignment="1">
      <alignment horizontal="left" vertical="top"/>
    </xf>
    <xf numFmtId="49" fontId="62" fillId="11" borderId="0" xfId="0" applyNumberFormat="1" applyFont="1" applyFill="1" applyAlignment="1">
      <alignment horizontal="left" vertical="top"/>
    </xf>
    <xf numFmtId="0" fontId="157" fillId="11" borderId="0" xfId="0" applyFont="1" applyFill="1" applyAlignment="1">
      <alignment horizontal="center"/>
    </xf>
    <xf numFmtId="0" fontId="19" fillId="11" borderId="0" xfId="0" applyFont="1" applyFill="1" applyAlignment="1">
      <alignment vertical="top" wrapText="1"/>
    </xf>
    <xf numFmtId="49" fontId="19" fillId="11" borderId="81" xfId="0" applyNumberFormat="1" applyFont="1" applyFill="1" applyBorder="1" applyAlignment="1">
      <alignment horizontal="center" vertical="top"/>
    </xf>
    <xf numFmtId="49" fontId="19" fillId="11" borderId="83" xfId="0" applyNumberFormat="1" applyFont="1" applyFill="1" applyBorder="1" applyAlignment="1">
      <alignment horizontal="left" vertical="top"/>
    </xf>
    <xf numFmtId="49" fontId="19" fillId="11" borderId="86" xfId="0" applyNumberFormat="1" applyFont="1" applyFill="1" applyBorder="1" applyAlignment="1">
      <alignment horizontal="left" vertical="top"/>
    </xf>
    <xf numFmtId="0" fontId="0" fillId="11" borderId="0" xfId="0" applyFill="1" applyAlignment="1">
      <alignment vertical="center" textRotation="90"/>
    </xf>
    <xf numFmtId="0" fontId="0" fillId="11" borderId="0" xfId="0" applyFill="1" applyAlignment="1">
      <alignment vertical="center"/>
    </xf>
    <xf numFmtId="0" fontId="0" fillId="11" borderId="0" xfId="0" applyFill="1" applyAlignment="1">
      <alignment horizontal="center" vertical="center"/>
    </xf>
    <xf numFmtId="0" fontId="70" fillId="11" borderId="0" xfId="0" applyFont="1" applyFill="1"/>
    <xf numFmtId="0" fontId="148" fillId="99" borderId="0" xfId="3"/>
    <xf numFmtId="0" fontId="148" fillId="99" borderId="0" xfId="3" applyAlignment="1">
      <alignment horizontal="center"/>
    </xf>
    <xf numFmtId="0" fontId="148" fillId="99" borderId="0" xfId="3" applyAlignment="1">
      <alignment horizontal="left"/>
    </xf>
    <xf numFmtId="0" fontId="81" fillId="102" borderId="0" xfId="1" applyFill="1"/>
    <xf numFmtId="0" fontId="130" fillId="102" borderId="0" xfId="2" applyFill="1"/>
    <xf numFmtId="0" fontId="0" fillId="102" borderId="0" xfId="0" applyFill="1"/>
    <xf numFmtId="10" fontId="0" fillId="0" borderId="0" xfId="0" applyNumberFormat="1"/>
    <xf numFmtId="3" fontId="0" fillId="0" borderId="0" xfId="0" applyNumberFormat="1" applyAlignment="1">
      <alignment horizontal="center"/>
    </xf>
    <xf numFmtId="10" fontId="0" fillId="43" borderId="0" xfId="0" applyNumberFormat="1" applyFill="1" applyAlignment="1">
      <alignment horizontal="center"/>
    </xf>
    <xf numFmtId="0" fontId="14" fillId="43" borderId="0" xfId="0" applyFont="1" applyFill="1" applyAlignment="1">
      <alignment horizontal="left"/>
    </xf>
    <xf numFmtId="0" fontId="149" fillId="43" borderId="0" xfId="1" applyFont="1" applyFill="1" applyAlignment="1">
      <alignment horizontal="center"/>
    </xf>
    <xf numFmtId="0" fontId="149" fillId="43" borderId="0" xfId="1" applyFont="1" applyFill="1" applyAlignment="1">
      <alignment horizontal="left"/>
    </xf>
    <xf numFmtId="9" fontId="0" fillId="43" borderId="0" xfId="0" applyNumberFormat="1" applyFill="1" applyAlignment="1">
      <alignment horizontal="center"/>
    </xf>
    <xf numFmtId="0" fontId="148" fillId="99" borderId="78" xfId="3" applyBorder="1" applyAlignment="1">
      <alignment horizontal="center"/>
    </xf>
    <xf numFmtId="0" fontId="0" fillId="43" borderId="88" xfId="0" applyFill="1" applyBorder="1"/>
    <xf numFmtId="3" fontId="14" fillId="43" borderId="0" xfId="0" applyNumberFormat="1" applyFont="1" applyFill="1" applyAlignment="1">
      <alignment horizontal="center" vertical="center"/>
    </xf>
    <xf numFmtId="0" fontId="14" fillId="43" borderId="0" xfId="0" applyFont="1" applyFill="1" applyAlignment="1">
      <alignment horizontal="left" vertical="center"/>
    </xf>
    <xf numFmtId="0" fontId="148" fillId="99" borderId="78" xfId="3" applyBorder="1" applyAlignment="1">
      <alignment horizontal="center" vertical="center"/>
    </xf>
    <xf numFmtId="0" fontId="23" fillId="99" borderId="78" xfId="3" applyFont="1" applyBorder="1" applyAlignment="1">
      <alignment horizontal="center" vertical="center"/>
    </xf>
    <xf numFmtId="0" fontId="149" fillId="43" borderId="0" xfId="0" applyFont="1" applyFill="1" applyAlignment="1">
      <alignment horizontal="center" vertical="top" wrapText="1"/>
    </xf>
    <xf numFmtId="0" fontId="14" fillId="43" borderId="0" xfId="0" applyFont="1" applyFill="1" applyAlignment="1">
      <alignment horizontal="center" vertical="top" wrapText="1"/>
    </xf>
    <xf numFmtId="0" fontId="14" fillId="43" borderId="0" xfId="0" applyFont="1" applyFill="1" applyAlignment="1">
      <alignment horizontal="left" vertical="top" wrapText="1"/>
    </xf>
    <xf numFmtId="0" fontId="148" fillId="99" borderId="0" xfId="3" applyAlignment="1">
      <alignment horizontal="center" vertical="center"/>
    </xf>
    <xf numFmtId="3" fontId="148" fillId="99" borderId="0" xfId="3" applyNumberFormat="1" applyAlignment="1">
      <alignment horizontal="center" vertical="center"/>
    </xf>
    <xf numFmtId="0" fontId="14" fillId="43" borderId="0" xfId="0" applyFont="1" applyFill="1" applyAlignment="1">
      <alignment vertical="center"/>
    </xf>
    <xf numFmtId="0" fontId="14" fillId="43" borderId="0" xfId="0" applyFont="1" applyFill="1" applyAlignment="1">
      <alignment horizontal="center" vertical="center"/>
    </xf>
    <xf numFmtId="0" fontId="81" fillId="0" borderId="0" xfId="1" applyFill="1" applyAlignment="1">
      <alignment horizontal="center" vertical="center"/>
    </xf>
    <xf numFmtId="49" fontId="130" fillId="84" borderId="0" xfId="2" applyNumberFormat="1"/>
    <xf numFmtId="49" fontId="29" fillId="103" borderId="0" xfId="4" applyNumberFormat="1" applyBorder="1"/>
    <xf numFmtId="49" fontId="0" fillId="0" borderId="0" xfId="0" applyNumberFormat="1" applyAlignment="1">
      <alignment horizontal="left"/>
    </xf>
    <xf numFmtId="0" fontId="114" fillId="10" borderId="3" xfId="0" applyFont="1" applyFill="1" applyBorder="1" applyAlignment="1">
      <alignment horizontal="center" vertical="center"/>
    </xf>
    <xf numFmtId="49" fontId="0" fillId="10" borderId="0" xfId="0" applyNumberFormat="1" applyFill="1"/>
    <xf numFmtId="49" fontId="0" fillId="10" borderId="17" xfId="0" applyNumberFormat="1" applyFill="1" applyBorder="1" applyAlignment="1">
      <alignment horizontal="right"/>
    </xf>
    <xf numFmtId="49" fontId="0" fillId="10" borderId="0" xfId="0" applyNumberFormat="1" applyFill="1" applyAlignment="1">
      <alignment horizontal="center"/>
    </xf>
    <xf numFmtId="49" fontId="0" fillId="10" borderId="16" xfId="0" applyNumberFormat="1" applyFill="1" applyBorder="1"/>
    <xf numFmtId="49" fontId="0" fillId="10" borderId="15" xfId="0" applyNumberFormat="1" applyFill="1" applyBorder="1" applyAlignment="1">
      <alignment horizontal="right"/>
    </xf>
    <xf numFmtId="49" fontId="0" fillId="10" borderId="2" xfId="0" applyNumberFormat="1" applyFill="1" applyBorder="1" applyAlignment="1">
      <alignment horizontal="center"/>
    </xf>
    <xf numFmtId="49" fontId="0" fillId="10" borderId="0" xfId="0" applyNumberFormat="1" applyFill="1" applyAlignment="1">
      <alignment horizontal="right"/>
    </xf>
    <xf numFmtId="49" fontId="0" fillId="10" borderId="17" xfId="0" applyNumberFormat="1" applyFill="1" applyBorder="1"/>
    <xf numFmtId="49" fontId="0" fillId="10" borderId="15" xfId="0" applyNumberFormat="1" applyFill="1" applyBorder="1"/>
    <xf numFmtId="49" fontId="0" fillId="58" borderId="0" xfId="0" applyNumberFormat="1" applyFill="1"/>
    <xf numFmtId="49" fontId="0" fillId="10" borderId="2" xfId="0" applyNumberFormat="1" applyFill="1" applyBorder="1"/>
    <xf numFmtId="49" fontId="0" fillId="10" borderId="17" xfId="0" applyNumberFormat="1" applyFill="1" applyBorder="1" applyAlignment="1">
      <alignment horizontal="center" vertical="center" wrapText="1"/>
    </xf>
    <xf numFmtId="49" fontId="0" fillId="10" borderId="15" xfId="0" applyNumberFormat="1" applyFill="1" applyBorder="1" applyAlignment="1">
      <alignment horizontal="center" vertical="center" wrapText="1"/>
    </xf>
    <xf numFmtId="49" fontId="0" fillId="10" borderId="0" xfId="0" applyNumberFormat="1" applyFill="1" applyAlignment="1">
      <alignment vertical="center" wrapText="1"/>
    </xf>
    <xf numFmtId="49" fontId="0" fillId="10" borderId="16" xfId="0" applyNumberFormat="1" applyFill="1" applyBorder="1" applyAlignment="1">
      <alignment vertical="center" wrapText="1"/>
    </xf>
    <xf numFmtId="49" fontId="0" fillId="10" borderId="2" xfId="0" applyNumberFormat="1" applyFill="1" applyBorder="1" applyAlignment="1">
      <alignment vertical="center" wrapText="1"/>
    </xf>
    <xf numFmtId="49" fontId="0" fillId="10" borderId="14" xfId="0" applyNumberFormat="1" applyFill="1" applyBorder="1" applyAlignment="1">
      <alignment vertical="center" wrapText="1"/>
    </xf>
    <xf numFmtId="49" fontId="0" fillId="58" borderId="0" xfId="0" applyNumberFormat="1" applyFill="1" applyAlignment="1">
      <alignment horizontal="right"/>
    </xf>
    <xf numFmtId="49" fontId="0" fillId="58" borderId="0" xfId="0" applyNumberFormat="1" applyFill="1" applyAlignment="1">
      <alignment horizontal="center"/>
    </xf>
    <xf numFmtId="49" fontId="0" fillId="58" borderId="0" xfId="0" applyNumberFormat="1" applyFill="1" applyAlignment="1">
      <alignment vertical="center" wrapText="1"/>
    </xf>
    <xf numFmtId="49" fontId="0" fillId="66" borderId="17" xfId="0" applyNumberFormat="1" applyFill="1" applyBorder="1" applyAlignment="1">
      <alignment horizontal="right"/>
    </xf>
    <xf numFmtId="49" fontId="0" fillId="66" borderId="0" xfId="0" applyNumberFormat="1" applyFill="1"/>
    <xf numFmtId="49" fontId="0" fillId="66" borderId="2" xfId="0" applyNumberFormat="1" applyFill="1" applyBorder="1"/>
    <xf numFmtId="0" fontId="0" fillId="10" borderId="0" xfId="0" applyFill="1" applyAlignment="1">
      <alignment horizontal="left"/>
    </xf>
    <xf numFmtId="0" fontId="91" fillId="87" borderId="0" xfId="0" applyFont="1" applyFill="1" applyAlignment="1">
      <alignment horizontal="center" vertical="center"/>
    </xf>
    <xf numFmtId="0" fontId="15" fillId="2" borderId="0" xfId="0" applyFont="1" applyFill="1" applyAlignment="1">
      <alignment horizontal="center"/>
    </xf>
    <xf numFmtId="0" fontId="23" fillId="47" borderId="0" xfId="0" applyFont="1" applyFill="1" applyAlignment="1">
      <alignment horizontal="center" vertical="center"/>
    </xf>
    <xf numFmtId="3" fontId="0" fillId="2" borderId="0" xfId="0" applyNumberFormat="1" applyFill="1"/>
    <xf numFmtId="3" fontId="0" fillId="2" borderId="3" xfId="0" applyNumberFormat="1" applyFill="1" applyBorder="1"/>
    <xf numFmtId="0" fontId="0" fillId="2" borderId="3" xfId="0" applyFill="1" applyBorder="1"/>
    <xf numFmtId="3" fontId="23" fillId="2" borderId="3" xfId="0" applyNumberFormat="1" applyFont="1" applyFill="1" applyBorder="1"/>
    <xf numFmtId="0" fontId="23" fillId="2" borderId="3" xfId="0" applyFont="1" applyFill="1" applyBorder="1"/>
    <xf numFmtId="0" fontId="23" fillId="2" borderId="0" xfId="0" applyFont="1" applyFill="1" applyAlignment="1">
      <alignment horizontal="right" vertical="center"/>
    </xf>
    <xf numFmtId="0" fontId="31" fillId="2" borderId="0" xfId="0" applyFont="1" applyFill="1" applyAlignment="1">
      <alignment horizontal="right" vertical="center"/>
    </xf>
    <xf numFmtId="0" fontId="0" fillId="0" borderId="90" xfId="0" applyBorder="1" applyAlignment="1">
      <alignment horizontal="center" vertical="center"/>
    </xf>
    <xf numFmtId="0" fontId="28" fillId="2" borderId="0" xfId="0" applyFont="1" applyFill="1" applyAlignment="1">
      <alignment horizontal="center"/>
    </xf>
    <xf numFmtId="3" fontId="31" fillId="2" borderId="2" xfId="0" applyNumberFormat="1" applyFont="1" applyFill="1" applyBorder="1" applyAlignment="1">
      <alignment horizontal="left" vertical="center"/>
    </xf>
    <xf numFmtId="0" fontId="0" fillId="2" borderId="2" xfId="0" applyFill="1" applyBorder="1"/>
    <xf numFmtId="0" fontId="57" fillId="0" borderId="2" xfId="0" applyFont="1" applyBorder="1" applyAlignment="1">
      <alignment horizontal="center" vertical="center"/>
    </xf>
    <xf numFmtId="0" fontId="0" fillId="47" borderId="2" xfId="0" applyFill="1" applyBorder="1" applyAlignment="1">
      <alignment horizontal="center" vertical="center"/>
    </xf>
    <xf numFmtId="0" fontId="0" fillId="2" borderId="2" xfId="0" applyFill="1" applyBorder="1" applyAlignment="1">
      <alignment horizontal="center" vertical="center"/>
    </xf>
    <xf numFmtId="0" fontId="57" fillId="2" borderId="2" xfId="0" applyFont="1" applyFill="1" applyBorder="1" applyAlignment="1">
      <alignment horizontal="center" vertical="center"/>
    </xf>
    <xf numFmtId="0" fontId="0" fillId="3" borderId="2" xfId="0" applyFill="1" applyBorder="1" applyAlignment="1">
      <alignment horizontal="center" vertical="center"/>
    </xf>
    <xf numFmtId="0" fontId="0" fillId="0" borderId="2" xfId="0" applyBorder="1" applyAlignment="1">
      <alignment horizontal="center" vertical="center"/>
    </xf>
    <xf numFmtId="0" fontId="0" fillId="2" borderId="0" xfId="0" applyFill="1" applyAlignment="1">
      <alignment horizontal="left"/>
    </xf>
    <xf numFmtId="0" fontId="0" fillId="2" borderId="0" xfId="0" applyFill="1" applyAlignment="1">
      <alignment horizontal="left" vertical="center"/>
    </xf>
    <xf numFmtId="0" fontId="41" fillId="2" borderId="0" xfId="0" applyFont="1" applyFill="1" applyAlignment="1">
      <alignment horizontal="left"/>
    </xf>
    <xf numFmtId="3" fontId="31" fillId="46" borderId="2" xfId="0" applyNumberFormat="1" applyFont="1" applyFill="1" applyBorder="1" applyAlignment="1">
      <alignment horizontal="center" vertical="center"/>
    </xf>
    <xf numFmtId="3" fontId="59" fillId="2" borderId="0" xfId="0" applyNumberFormat="1" applyFont="1" applyFill="1" applyAlignment="1">
      <alignment horizontal="left" vertical="center"/>
    </xf>
    <xf numFmtId="0" fontId="0" fillId="2" borderId="23" xfId="0" applyFill="1" applyBorder="1"/>
    <xf numFmtId="3" fontId="60" fillId="0" borderId="16" xfId="0" applyNumberFormat="1" applyFont="1" applyBorder="1" applyAlignment="1">
      <alignment horizontal="center" vertical="center"/>
    </xf>
    <xf numFmtId="0" fontId="60" fillId="0" borderId="16" xfId="0" applyFont="1" applyBorder="1" applyAlignment="1">
      <alignment horizontal="center" vertical="center"/>
    </xf>
    <xf numFmtId="0" fontId="40" fillId="3" borderId="16" xfId="0" applyFont="1" applyFill="1" applyBorder="1" applyAlignment="1">
      <alignment horizontal="center" vertical="center"/>
    </xf>
    <xf numFmtId="0" fontId="0" fillId="2" borderId="16" xfId="0" applyFill="1" applyBorder="1" applyAlignment="1">
      <alignment horizontal="center"/>
    </xf>
    <xf numFmtId="0" fontId="0" fillId="43" borderId="0" xfId="0" applyFill="1" applyAlignment="1">
      <alignment horizontal="left"/>
    </xf>
    <xf numFmtId="3" fontId="0" fillId="9" borderId="0" xfId="0" applyNumberFormat="1" applyFill="1" applyAlignment="1">
      <alignment horizontal="center"/>
    </xf>
    <xf numFmtId="3" fontId="0" fillId="47" borderId="0" xfId="0" applyNumberFormat="1" applyFill="1" applyAlignment="1">
      <alignment horizontal="center"/>
    </xf>
    <xf numFmtId="3" fontId="0" fillId="48" borderId="0" xfId="0" applyNumberFormat="1" applyFill="1" applyAlignment="1">
      <alignment horizontal="center"/>
    </xf>
    <xf numFmtId="3" fontId="0" fillId="26" borderId="0" xfId="0" applyNumberFormat="1" applyFill="1" applyAlignment="1">
      <alignment horizontal="center"/>
    </xf>
    <xf numFmtId="3" fontId="0" fillId="41" borderId="0" xfId="0" applyNumberFormat="1" applyFill="1" applyAlignment="1">
      <alignment horizontal="center"/>
    </xf>
    <xf numFmtId="3" fontId="0" fillId="37" borderId="0" xfId="0" applyNumberFormat="1" applyFill="1" applyAlignment="1">
      <alignment horizontal="center"/>
    </xf>
    <xf numFmtId="3" fontId="163" fillId="2" borderId="0" xfId="0" applyNumberFormat="1" applyFont="1" applyFill="1" applyAlignment="1">
      <alignment horizontal="right" vertical="center"/>
    </xf>
    <xf numFmtId="1" fontId="63" fillId="2" borderId="0" xfId="0" applyNumberFormat="1" applyFont="1" applyFill="1" applyAlignment="1">
      <alignment horizontal="right" vertical="center"/>
    </xf>
    <xf numFmtId="3" fontId="165" fillId="2" borderId="0" xfId="0" applyNumberFormat="1" applyFont="1" applyFill="1" applyAlignment="1">
      <alignment horizontal="left"/>
    </xf>
    <xf numFmtId="0" fontId="41" fillId="47" borderId="0" xfId="0" applyFont="1" applyFill="1" applyAlignment="1">
      <alignment horizontal="center" vertical="center"/>
    </xf>
    <xf numFmtId="0" fontId="57" fillId="47" borderId="0" xfId="0" applyFont="1" applyFill="1" applyAlignment="1">
      <alignment horizontal="center"/>
    </xf>
    <xf numFmtId="3" fontId="15" fillId="43" borderId="0" xfId="0" applyNumberFormat="1" applyFont="1" applyFill="1" applyAlignment="1">
      <alignment vertical="center"/>
    </xf>
    <xf numFmtId="49" fontId="12" fillId="0" borderId="0" xfId="0" applyNumberFormat="1" applyFont="1" applyAlignment="1">
      <alignment horizontal="center" vertical="top" wrapText="1"/>
    </xf>
    <xf numFmtId="49" fontId="12" fillId="0" borderId="0" xfId="0" applyNumberFormat="1" applyFont="1" applyAlignment="1">
      <alignment horizontal="center" vertical="top"/>
    </xf>
    <xf numFmtId="0" fontId="166" fillId="84" borderId="0" xfId="2" applyFont="1" applyAlignment="1">
      <alignment horizontal="center" vertical="center"/>
    </xf>
    <xf numFmtId="2" fontId="91" fillId="0" borderId="0" xfId="0" applyNumberFormat="1" applyFont="1" applyAlignment="1">
      <alignment horizontal="center"/>
    </xf>
    <xf numFmtId="0" fontId="167" fillId="48" borderId="91" xfId="0" applyFont="1" applyFill="1" applyBorder="1"/>
    <xf numFmtId="0" fontId="167" fillId="48" borderId="92" xfId="0" applyFont="1" applyFill="1" applyBorder="1"/>
    <xf numFmtId="0" fontId="167" fillId="9" borderId="92" xfId="0" applyFont="1" applyFill="1" applyBorder="1"/>
    <xf numFmtId="0" fontId="167" fillId="26" borderId="92" xfId="0" applyFont="1" applyFill="1" applyBorder="1"/>
    <xf numFmtId="0" fontId="168" fillId="48" borderId="91" xfId="0" applyFont="1" applyFill="1" applyBorder="1"/>
    <xf numFmtId="0" fontId="168" fillId="48" borderId="92" xfId="0" applyFont="1" applyFill="1" applyBorder="1"/>
    <xf numFmtId="0" fontId="168" fillId="9" borderId="92" xfId="0" applyFont="1" applyFill="1" applyBorder="1"/>
    <xf numFmtId="0" fontId="168" fillId="26" borderId="92" xfId="0" applyFont="1" applyFill="1" applyBorder="1"/>
    <xf numFmtId="0" fontId="29" fillId="103" borderId="0" xfId="4" applyBorder="1"/>
    <xf numFmtId="49" fontId="0" fillId="0" borderId="89" xfId="0" applyNumberFormat="1" applyBorder="1"/>
    <xf numFmtId="49" fontId="0" fillId="26" borderId="0" xfId="0" applyNumberFormat="1" applyFill="1"/>
    <xf numFmtId="49" fontId="130" fillId="84" borderId="0" xfId="2" applyNumberFormat="1" applyBorder="1"/>
    <xf numFmtId="0" fontId="9" fillId="66" borderId="0" xfId="0" applyFont="1" applyFill="1" applyAlignment="1">
      <alignment vertical="center"/>
    </xf>
    <xf numFmtId="49" fontId="12" fillId="66" borderId="0" xfId="0" applyNumberFormat="1" applyFont="1" applyFill="1"/>
    <xf numFmtId="166" fontId="135" fillId="89" borderId="93" xfId="0" applyNumberFormat="1" applyFont="1" applyFill="1" applyBorder="1" applyAlignment="1">
      <alignment horizontal="center" wrapText="1"/>
    </xf>
    <xf numFmtId="166" fontId="136" fillId="11" borderId="95" xfId="0" applyNumberFormat="1" applyFont="1" applyFill="1" applyBorder="1" applyAlignment="1">
      <alignment horizontal="right" wrapText="1"/>
    </xf>
    <xf numFmtId="49" fontId="136" fillId="11" borderId="96" xfId="0" applyNumberFormat="1" applyFont="1" applyFill="1" applyBorder="1" applyAlignment="1">
      <alignment horizontal="left" wrapText="1"/>
    </xf>
    <xf numFmtId="3" fontId="14" fillId="51" borderId="94" xfId="0" applyNumberFormat="1" applyFont="1" applyFill="1" applyBorder="1" applyAlignment="1">
      <alignment horizontal="center" vertical="center" wrapText="1"/>
    </xf>
    <xf numFmtId="3" fontId="14" fillId="51" borderId="97" xfId="0" applyNumberFormat="1" applyFont="1" applyFill="1" applyBorder="1" applyAlignment="1">
      <alignment horizontal="center" vertical="center"/>
    </xf>
    <xf numFmtId="3" fontId="136" fillId="11" borderId="98" xfId="0" applyNumberFormat="1" applyFont="1" applyFill="1" applyBorder="1" applyAlignment="1">
      <alignment horizontal="center" vertical="center"/>
    </xf>
    <xf numFmtId="166" fontId="138" fillId="2" borderId="100" xfId="0" applyNumberFormat="1" applyFont="1" applyFill="1" applyBorder="1" applyAlignment="1">
      <alignment horizontal="center"/>
    </xf>
    <xf numFmtId="166" fontId="14" fillId="28" borderId="99" xfId="0" applyNumberFormat="1" applyFont="1" applyFill="1" applyBorder="1" applyAlignment="1">
      <alignment horizontal="center" wrapText="1"/>
    </xf>
    <xf numFmtId="166" fontId="14" fillId="28" borderId="100" xfId="0" applyNumberFormat="1" applyFont="1" applyFill="1" applyBorder="1" applyAlignment="1">
      <alignment horizontal="center"/>
    </xf>
    <xf numFmtId="166" fontId="19" fillId="25" borderId="0" xfId="0" applyNumberFormat="1" applyFont="1" applyFill="1" applyAlignment="1">
      <alignment horizontal="center" wrapText="1"/>
    </xf>
    <xf numFmtId="166" fontId="19" fillId="93" borderId="0" xfId="0" applyNumberFormat="1" applyFont="1" applyFill="1" applyAlignment="1">
      <alignment horizontal="center" wrapText="1"/>
    </xf>
    <xf numFmtId="166" fontId="19" fillId="94" borderId="0" xfId="0" applyNumberFormat="1" applyFont="1" applyFill="1" applyAlignment="1">
      <alignment horizontal="center" wrapText="1"/>
    </xf>
    <xf numFmtId="166" fontId="19" fillId="96" borderId="0" xfId="0" applyNumberFormat="1" applyFont="1" applyFill="1" applyAlignment="1">
      <alignment horizontal="center" wrapText="1"/>
    </xf>
    <xf numFmtId="166" fontId="19" fillId="97" borderId="0" xfId="0" applyNumberFormat="1" applyFont="1" applyFill="1" applyAlignment="1">
      <alignment horizontal="center" wrapText="1"/>
    </xf>
    <xf numFmtId="166" fontId="0" fillId="10" borderId="0" xfId="0" applyNumberFormat="1" applyFill="1" applyAlignment="1">
      <alignment horizontal="center" wrapText="1"/>
    </xf>
    <xf numFmtId="0" fontId="0" fillId="10" borderId="0" xfId="0" applyFill="1" applyAlignment="1">
      <alignment vertical="center" wrapText="1"/>
    </xf>
    <xf numFmtId="0" fontId="14" fillId="10" borderId="0" xfId="0" applyFont="1" applyFill="1" applyAlignment="1">
      <alignment vertical="center" wrapText="1"/>
    </xf>
    <xf numFmtId="0" fontId="0" fillId="10" borderId="6" xfId="0" applyFill="1" applyBorder="1"/>
    <xf numFmtId="0" fontId="0" fillId="10" borderId="8" xfId="0" applyFill="1" applyBorder="1"/>
    <xf numFmtId="0" fontId="0" fillId="10" borderId="4" xfId="0" applyFill="1" applyBorder="1"/>
    <xf numFmtId="0" fontId="0" fillId="10" borderId="9" xfId="0" applyFill="1" applyBorder="1"/>
    <xf numFmtId="0" fontId="0" fillId="10" borderId="10" xfId="0" applyFill="1" applyBorder="1"/>
    <xf numFmtId="0" fontId="0" fillId="10" borderId="5" xfId="0" applyFill="1" applyBorder="1"/>
    <xf numFmtId="0" fontId="0" fillId="10" borderId="11" xfId="0" applyFill="1" applyBorder="1"/>
    <xf numFmtId="0" fontId="29" fillId="103" borderId="0" xfId="4" applyBorder="1" applyAlignment="1">
      <alignment horizontal="center"/>
    </xf>
    <xf numFmtId="2" fontId="91" fillId="0" borderId="2" xfId="0" applyNumberFormat="1" applyFont="1" applyBorder="1" applyAlignment="1">
      <alignment horizontal="center"/>
    </xf>
    <xf numFmtId="0" fontId="91" fillId="10" borderId="17" xfId="0" applyFont="1" applyFill="1" applyBorder="1" applyAlignment="1">
      <alignment horizontal="left"/>
    </xf>
    <xf numFmtId="0" fontId="91" fillId="10" borderId="0" xfId="0" applyFont="1" applyFill="1" applyAlignment="1">
      <alignment horizontal="left"/>
    </xf>
    <xf numFmtId="0" fontId="91" fillId="0" borderId="2" xfId="0" applyFont="1" applyBorder="1" applyAlignment="1">
      <alignment horizontal="left"/>
    </xf>
    <xf numFmtId="0" fontId="91" fillId="0" borderId="0" xfId="0" applyFont="1" applyAlignment="1">
      <alignment horizontal="left"/>
    </xf>
    <xf numFmtId="0" fontId="91" fillId="0" borderId="15" xfId="0" applyFont="1" applyBorder="1" applyAlignment="1">
      <alignment horizontal="left"/>
    </xf>
    <xf numFmtId="0" fontId="91" fillId="0" borderId="17" xfId="0" applyFont="1" applyBorder="1" applyAlignment="1">
      <alignment horizontal="left"/>
    </xf>
    <xf numFmtId="0" fontId="12" fillId="0" borderId="17" xfId="0" applyFont="1" applyBorder="1" applyAlignment="1">
      <alignment horizontal="left"/>
    </xf>
    <xf numFmtId="0" fontId="91" fillId="28" borderId="17" xfId="0" applyFont="1" applyFill="1" applyBorder="1" applyAlignment="1">
      <alignment horizontal="left"/>
    </xf>
    <xf numFmtId="0" fontId="91" fillId="28" borderId="0" xfId="0" applyFont="1" applyFill="1" applyAlignment="1">
      <alignment horizontal="left"/>
    </xf>
    <xf numFmtId="0" fontId="91" fillId="11" borderId="15" xfId="0" applyFont="1" applyFill="1" applyBorder="1" applyAlignment="1">
      <alignment horizontal="left"/>
    </xf>
    <xf numFmtId="0" fontId="12" fillId="11" borderId="17" xfId="0" applyFont="1" applyFill="1" applyBorder="1" applyAlignment="1">
      <alignment horizontal="left"/>
    </xf>
    <xf numFmtId="0" fontId="91" fillId="43" borderId="17" xfId="0" applyFont="1" applyFill="1" applyBorder="1" applyAlignment="1">
      <alignment horizontal="left"/>
    </xf>
    <xf numFmtId="0" fontId="91" fillId="43" borderId="15" xfId="0" applyFont="1" applyFill="1" applyBorder="1" applyAlignment="1">
      <alignment horizontal="left"/>
    </xf>
    <xf numFmtId="0" fontId="91" fillId="43" borderId="0" xfId="0" applyFont="1" applyFill="1" applyAlignment="1">
      <alignment horizontal="left"/>
    </xf>
    <xf numFmtId="0" fontId="159" fillId="11" borderId="0" xfId="0" applyFont="1" applyFill="1" applyAlignment="1">
      <alignment horizontal="center" vertical="center"/>
    </xf>
    <xf numFmtId="0" fontId="159" fillId="11" borderId="0" xfId="0" applyFont="1" applyFill="1" applyAlignment="1">
      <alignment vertical="center"/>
    </xf>
    <xf numFmtId="0" fontId="148" fillId="11" borderId="0" xfId="3" applyFill="1" applyAlignment="1">
      <alignment horizontal="center" vertical="center"/>
    </xf>
    <xf numFmtId="3" fontId="148" fillId="11" borderId="0" xfId="3" applyNumberFormat="1" applyFill="1" applyAlignment="1">
      <alignment horizontal="center" vertical="center"/>
    </xf>
    <xf numFmtId="3" fontId="14" fillId="11" borderId="0" xfId="0" applyNumberFormat="1" applyFont="1" applyFill="1" applyAlignment="1">
      <alignment horizontal="center" vertical="center"/>
    </xf>
    <xf numFmtId="1" fontId="14" fillId="11" borderId="0" xfId="0" applyNumberFormat="1" applyFont="1" applyFill="1" applyAlignment="1">
      <alignment horizontal="center" vertical="center"/>
    </xf>
    <xf numFmtId="9" fontId="14" fillId="11" borderId="0" xfId="0" applyNumberFormat="1" applyFont="1" applyFill="1" applyAlignment="1">
      <alignment horizontal="center" vertical="center"/>
    </xf>
    <xf numFmtId="3" fontId="23" fillId="105" borderId="78" xfId="3" applyNumberFormat="1" applyFont="1" applyFill="1" applyBorder="1" applyAlignment="1">
      <alignment horizontal="center"/>
    </xf>
    <xf numFmtId="0" fontId="0" fillId="105" borderId="0" xfId="0" applyFill="1" applyAlignment="1">
      <alignment horizontal="center"/>
    </xf>
    <xf numFmtId="3" fontId="0" fillId="105" borderId="0" xfId="0" applyNumberFormat="1" applyFill="1" applyAlignment="1">
      <alignment horizontal="center"/>
    </xf>
    <xf numFmtId="0" fontId="0" fillId="105" borderId="101" xfId="0" applyFill="1" applyBorder="1" applyAlignment="1">
      <alignment horizontal="center"/>
    </xf>
    <xf numFmtId="0" fontId="0" fillId="105" borderId="102" xfId="0" applyFill="1" applyBorder="1" applyAlignment="1">
      <alignment horizontal="center"/>
    </xf>
    <xf numFmtId="0" fontId="0" fillId="105" borderId="103" xfId="0" applyFill="1" applyBorder="1" applyAlignment="1">
      <alignment horizontal="center"/>
    </xf>
    <xf numFmtId="0" fontId="0" fillId="0" borderId="104" xfId="0" applyBorder="1"/>
    <xf numFmtId="0" fontId="0" fillId="0" borderId="106" xfId="0" applyBorder="1"/>
    <xf numFmtId="0" fontId="0" fillId="0" borderId="8" xfId="0" applyBorder="1"/>
    <xf numFmtId="0" fontId="0" fillId="0" borderId="11" xfId="0" applyBorder="1"/>
    <xf numFmtId="0" fontId="0" fillId="0" borderId="6" xfId="0" applyBorder="1"/>
    <xf numFmtId="0" fontId="0" fillId="0" borderId="4" xfId="0" applyBorder="1"/>
    <xf numFmtId="0" fontId="0" fillId="0" borderId="9" xfId="0" applyBorder="1" applyAlignment="1">
      <alignment horizontal="center"/>
    </xf>
    <xf numFmtId="0" fontId="0" fillId="0" borderId="10" xfId="0" applyBorder="1"/>
    <xf numFmtId="0" fontId="0" fillId="0" borderId="11" xfId="0" applyBorder="1" applyAlignment="1">
      <alignment horizontal="center"/>
    </xf>
    <xf numFmtId="0" fontId="0" fillId="0" borderId="9" xfId="0" applyBorder="1"/>
    <xf numFmtId="10" fontId="0" fillId="0" borderId="8" xfId="0" applyNumberFormat="1" applyBorder="1" applyAlignment="1">
      <alignment horizontal="center"/>
    </xf>
    <xf numFmtId="10" fontId="0" fillId="0" borderId="11" xfId="0" applyNumberFormat="1" applyBorder="1" applyAlignment="1">
      <alignment horizontal="center"/>
    </xf>
    <xf numFmtId="10" fontId="0" fillId="0" borderId="104" xfId="0" applyNumberFormat="1" applyBorder="1"/>
    <xf numFmtId="0" fontId="0" fillId="0" borderId="7" xfId="0" applyBorder="1" applyAlignment="1">
      <alignment horizontal="center"/>
    </xf>
    <xf numFmtId="0" fontId="0" fillId="0" borderId="7" xfId="0" applyBorder="1"/>
    <xf numFmtId="0" fontId="0" fillId="0" borderId="9" xfId="0" applyBorder="1" applyAlignment="1">
      <alignment horizontal="right"/>
    </xf>
    <xf numFmtId="0" fontId="0" fillId="0" borderId="5" xfId="0" applyBorder="1" applyAlignment="1">
      <alignment horizontal="right"/>
    </xf>
    <xf numFmtId="0" fontId="0" fillId="0" borderId="11" xfId="0" applyBorder="1" applyAlignment="1">
      <alignment horizontal="right"/>
    </xf>
    <xf numFmtId="0" fontId="0" fillId="0" borderId="104" xfId="0" applyBorder="1" applyAlignment="1">
      <alignment horizontal="center"/>
    </xf>
    <xf numFmtId="0" fontId="0" fillId="0" borderId="105" xfId="0" applyBorder="1" applyAlignment="1">
      <alignment horizontal="center"/>
    </xf>
    <xf numFmtId="0" fontId="0" fillId="0" borderId="106" xfId="0" applyBorder="1" applyAlignment="1">
      <alignment horizontal="center"/>
    </xf>
    <xf numFmtId="3" fontId="31" fillId="43" borderId="87" xfId="0" applyNumberFormat="1" applyFont="1" applyFill="1" applyBorder="1" applyAlignment="1">
      <alignment horizontal="center"/>
    </xf>
    <xf numFmtId="1" fontId="14" fillId="43" borderId="104" xfId="0" applyNumberFormat="1" applyFont="1" applyFill="1" applyBorder="1" applyAlignment="1">
      <alignment horizontal="center"/>
    </xf>
    <xf numFmtId="0" fontId="14" fillId="43" borderId="106" xfId="0" applyFont="1" applyFill="1" applyBorder="1" applyAlignment="1">
      <alignment horizontal="center"/>
    </xf>
    <xf numFmtId="9" fontId="0" fillId="43" borderId="104" xfId="0" applyNumberFormat="1" applyFill="1" applyBorder="1" applyAlignment="1">
      <alignment horizontal="center"/>
    </xf>
    <xf numFmtId="0" fontId="0" fillId="106" borderId="4" xfId="0" applyFill="1" applyBorder="1"/>
    <xf numFmtId="0" fontId="0" fillId="29" borderId="4" xfId="0" applyFill="1" applyBorder="1"/>
    <xf numFmtId="0" fontId="0" fillId="107" borderId="4" xfId="0" applyFill="1" applyBorder="1"/>
    <xf numFmtId="0" fontId="0" fillId="11" borderId="0" xfId="0" applyFill="1" applyAlignment="1">
      <alignment horizontal="right"/>
    </xf>
    <xf numFmtId="0" fontId="0" fillId="43" borderId="0" xfId="0" applyFill="1" applyAlignment="1">
      <alignment vertical="top"/>
    </xf>
    <xf numFmtId="0" fontId="14" fillId="43" borderId="0" xfId="0" applyFont="1" applyFill="1" applyAlignment="1">
      <alignment horizontal="right"/>
    </xf>
    <xf numFmtId="0" fontId="158" fillId="108" borderId="87" xfId="3" applyFont="1" applyFill="1" applyBorder="1" applyAlignment="1">
      <alignment horizontal="center" vertical="center"/>
    </xf>
    <xf numFmtId="0" fontId="0" fillId="43" borderId="0" xfId="0" applyFill="1" applyAlignment="1">
      <alignment horizontal="right" vertical="center"/>
    </xf>
    <xf numFmtId="0" fontId="14" fillId="43" borderId="0" xfId="0" applyFont="1" applyFill="1" applyAlignment="1">
      <alignment horizontal="right" vertical="center"/>
    </xf>
    <xf numFmtId="1" fontId="14" fillId="43" borderId="0" xfId="0" applyNumberFormat="1" applyFont="1" applyFill="1" applyAlignment="1">
      <alignment horizontal="center" vertical="center"/>
    </xf>
    <xf numFmtId="0" fontId="170" fillId="108" borderId="0" xfId="0" applyFont="1" applyFill="1" applyAlignment="1">
      <alignment horizontal="right" vertical="center"/>
    </xf>
    <xf numFmtId="9" fontId="170" fillId="62" borderId="0" xfId="0" applyNumberFormat="1" applyFont="1" applyFill="1" applyAlignment="1">
      <alignment horizontal="center" vertical="center"/>
    </xf>
    <xf numFmtId="0" fontId="170" fillId="108" borderId="0" xfId="0" applyFont="1" applyFill="1" applyAlignment="1">
      <alignment horizontal="right"/>
    </xf>
    <xf numFmtId="9" fontId="170" fillId="108" borderId="0" xfId="0" applyNumberFormat="1" applyFont="1" applyFill="1" applyAlignment="1">
      <alignment horizontal="center"/>
    </xf>
    <xf numFmtId="0" fontId="0" fillId="10" borderId="0" xfId="0" applyFill="1" applyAlignment="1">
      <alignment vertical="top"/>
    </xf>
    <xf numFmtId="0" fontId="159" fillId="10" borderId="0" xfId="0" applyFont="1" applyFill="1" applyAlignment="1">
      <alignment vertical="center"/>
    </xf>
    <xf numFmtId="0" fontId="171" fillId="0" borderId="0" xfId="0" applyFont="1" applyAlignment="1">
      <alignment horizontal="left" vertical="center"/>
    </xf>
    <xf numFmtId="0" fontId="171" fillId="0" borderId="0" xfId="0" applyFont="1" applyAlignment="1">
      <alignment horizontal="left"/>
    </xf>
    <xf numFmtId="3" fontId="171" fillId="0" borderId="0" xfId="0" applyNumberFormat="1" applyFont="1" applyAlignment="1">
      <alignment horizontal="left" vertical="center"/>
    </xf>
    <xf numFmtId="3" fontId="171" fillId="0" borderId="0" xfId="0" applyNumberFormat="1" applyFont="1" applyAlignment="1">
      <alignment horizontal="left"/>
    </xf>
    <xf numFmtId="0" fontId="0" fillId="43" borderId="0" xfId="0" applyFill="1" applyAlignment="1">
      <alignment wrapText="1"/>
    </xf>
    <xf numFmtId="0" fontId="0" fillId="43" borderId="0" xfId="0" applyFill="1" applyAlignment="1">
      <alignment vertical="top" wrapText="1"/>
    </xf>
    <xf numFmtId="0" fontId="14" fillId="43" borderId="0" xfId="0" applyFont="1" applyFill="1" applyAlignment="1">
      <alignment wrapText="1"/>
    </xf>
    <xf numFmtId="0" fontId="0" fillId="67" borderId="75" xfId="0" applyFill="1" applyBorder="1"/>
    <xf numFmtId="0" fontId="172" fillId="10" borderId="9" xfId="0" applyFont="1" applyFill="1" applyBorder="1"/>
    <xf numFmtId="1" fontId="0" fillId="105" borderId="0" xfId="0" applyNumberFormat="1" applyFill="1" applyAlignment="1">
      <alignment horizontal="center"/>
    </xf>
    <xf numFmtId="0" fontId="14" fillId="105" borderId="0" xfId="0" applyFont="1" applyFill="1" applyAlignment="1">
      <alignment horizontal="center"/>
    </xf>
    <xf numFmtId="3" fontId="0" fillId="38" borderId="0" xfId="0" applyNumberFormat="1" applyFill="1" applyAlignment="1">
      <alignment horizontal="center"/>
    </xf>
    <xf numFmtId="0" fontId="0" fillId="67" borderId="10" xfId="0" applyFill="1" applyBorder="1"/>
    <xf numFmtId="0" fontId="0" fillId="67" borderId="11" xfId="0" applyFill="1" applyBorder="1" applyAlignment="1">
      <alignment horizontal="left"/>
    </xf>
    <xf numFmtId="0" fontId="0" fillId="106" borderId="9" xfId="0" applyFill="1" applyBorder="1" applyAlignment="1">
      <alignment horizontal="left"/>
    </xf>
    <xf numFmtId="0" fontId="0" fillId="29" borderId="9" xfId="0" applyFill="1" applyBorder="1" applyAlignment="1">
      <alignment horizontal="left"/>
    </xf>
    <xf numFmtId="0" fontId="0" fillId="107" borderId="9" xfId="0" applyFill="1" applyBorder="1" applyAlignment="1">
      <alignment horizontal="left"/>
    </xf>
    <xf numFmtId="0" fontId="0" fillId="67" borderId="74" xfId="0" applyFill="1" applyBorder="1" applyAlignment="1">
      <alignment horizontal="left"/>
    </xf>
    <xf numFmtId="3" fontId="14" fillId="0" borderId="0" xfId="0" applyNumberFormat="1" applyFont="1" applyAlignment="1">
      <alignment horizontal="left"/>
    </xf>
    <xf numFmtId="0" fontId="173" fillId="10" borderId="22" xfId="0" applyFont="1" applyFill="1" applyBorder="1" applyAlignment="1">
      <alignment vertical="center"/>
    </xf>
    <xf numFmtId="0" fontId="173" fillId="10" borderId="0" xfId="0" applyFont="1" applyFill="1" applyAlignment="1">
      <alignment vertical="center"/>
    </xf>
    <xf numFmtId="0" fontId="10" fillId="66" borderId="0" xfId="0" applyFont="1" applyFill="1"/>
    <xf numFmtId="0" fontId="5" fillId="66" borderId="0" xfId="0" applyFont="1" applyFill="1"/>
    <xf numFmtId="0" fontId="173" fillId="10" borderId="113" xfId="0" applyFont="1" applyFill="1" applyBorder="1" applyAlignment="1">
      <alignment vertical="center"/>
    </xf>
    <xf numFmtId="0" fontId="173" fillId="10" borderId="85" xfId="0" applyFont="1" applyFill="1" applyBorder="1" applyAlignment="1">
      <alignment vertical="center"/>
    </xf>
    <xf numFmtId="0" fontId="175" fillId="10" borderId="85" xfId="0" applyFont="1" applyFill="1" applyBorder="1" applyAlignment="1">
      <alignment horizontal="right" vertical="center"/>
    </xf>
    <xf numFmtId="0" fontId="175" fillId="10" borderId="85" xfId="0" applyFont="1" applyFill="1" applyBorder="1" applyAlignment="1">
      <alignment horizontal="left" vertical="center"/>
    </xf>
    <xf numFmtId="0" fontId="0" fillId="104" borderId="0" xfId="0" applyFill="1"/>
    <xf numFmtId="0" fontId="0" fillId="44" borderId="0" xfId="0" applyFill="1"/>
    <xf numFmtId="3" fontId="138" fillId="0" borderId="0" xfId="0" applyNumberFormat="1" applyFont="1"/>
    <xf numFmtId="49" fontId="0" fillId="67" borderId="0" xfId="0" applyNumberFormat="1" applyFill="1" applyAlignment="1">
      <alignment horizontal="left"/>
    </xf>
    <xf numFmtId="49" fontId="138" fillId="67" borderId="0" xfId="0" applyNumberFormat="1" applyFont="1" applyFill="1" applyAlignment="1">
      <alignment horizontal="left"/>
    </xf>
    <xf numFmtId="0" fontId="65" fillId="10" borderId="82" xfId="0" applyFont="1" applyFill="1" applyBorder="1" applyAlignment="1">
      <alignment vertical="center"/>
    </xf>
    <xf numFmtId="0" fontId="65" fillId="10" borderId="0" xfId="0" applyFont="1" applyFill="1" applyAlignment="1">
      <alignment vertical="center"/>
    </xf>
    <xf numFmtId="0" fontId="65" fillId="10" borderId="115" xfId="0" applyFont="1" applyFill="1" applyBorder="1" applyAlignment="1">
      <alignment vertical="center"/>
    </xf>
    <xf numFmtId="0" fontId="65" fillId="10" borderId="84" xfId="0" applyFont="1" applyFill="1" applyBorder="1" applyAlignment="1">
      <alignment vertical="center"/>
    </xf>
    <xf numFmtId="0" fontId="65" fillId="10" borderId="85" xfId="0" applyFont="1" applyFill="1" applyBorder="1" applyAlignment="1">
      <alignment vertical="center"/>
    </xf>
    <xf numFmtId="0" fontId="65" fillId="10" borderId="116" xfId="0" applyFont="1" applyFill="1" applyBorder="1" applyAlignment="1">
      <alignment vertical="center"/>
    </xf>
    <xf numFmtId="0" fontId="65" fillId="10" borderId="118" xfId="0" applyFont="1" applyFill="1" applyBorder="1" applyAlignment="1">
      <alignment vertical="center"/>
    </xf>
    <xf numFmtId="0" fontId="65" fillId="10" borderId="21" xfId="0" applyFont="1" applyFill="1" applyBorder="1" applyAlignment="1">
      <alignment vertical="center"/>
    </xf>
    <xf numFmtId="0" fontId="65" fillId="10" borderId="119" xfId="0" applyFont="1" applyFill="1" applyBorder="1" applyAlignment="1">
      <alignment vertical="center"/>
    </xf>
    <xf numFmtId="0" fontId="65" fillId="10" borderId="112" xfId="0" applyFont="1" applyFill="1" applyBorder="1" applyAlignment="1">
      <alignment vertical="center"/>
    </xf>
    <xf numFmtId="49" fontId="148" fillId="99" borderId="0" xfId="3" applyNumberFormat="1" applyAlignment="1">
      <alignment horizontal="left" vertical="center"/>
    </xf>
    <xf numFmtId="49" fontId="12" fillId="10" borderId="0" xfId="0" applyNumberFormat="1" applyFont="1" applyFill="1" applyAlignment="1">
      <alignment horizontal="center" vertical="top" wrapText="1"/>
    </xf>
    <xf numFmtId="49" fontId="12" fillId="10" borderId="0" xfId="0" applyNumberFormat="1" applyFont="1" applyFill="1"/>
    <xf numFmtId="49" fontId="0" fillId="10" borderId="6" xfId="0" applyNumberFormat="1" applyFill="1" applyBorder="1" applyAlignment="1">
      <alignment horizontal="center" vertical="top" wrapText="1"/>
    </xf>
    <xf numFmtId="49" fontId="0" fillId="10" borderId="7" xfId="0" applyNumberFormat="1" applyFill="1" applyBorder="1" applyAlignment="1">
      <alignment horizontal="center" vertical="top" wrapText="1"/>
    </xf>
    <xf numFmtId="49" fontId="12" fillId="10" borderId="7" xfId="0" applyNumberFormat="1" applyFont="1" applyFill="1" applyBorder="1" applyAlignment="1">
      <alignment horizontal="center" vertical="top" wrapText="1"/>
    </xf>
    <xf numFmtId="49" fontId="12" fillId="10" borderId="8" xfId="0" applyNumberFormat="1" applyFont="1" applyFill="1" applyBorder="1"/>
    <xf numFmtId="49" fontId="0" fillId="10" borderId="4" xfId="0" applyNumberFormat="1" applyFill="1" applyBorder="1" applyAlignment="1">
      <alignment horizontal="center" vertical="center" wrapText="1"/>
    </xf>
    <xf numFmtId="49" fontId="0" fillId="10" borderId="0" xfId="0" applyNumberFormat="1" applyFill="1" applyAlignment="1">
      <alignment horizontal="left" vertical="center" wrapText="1"/>
    </xf>
    <xf numFmtId="49" fontId="12" fillId="10" borderId="0" xfId="0" applyNumberFormat="1" applyFont="1" applyFill="1" applyAlignment="1">
      <alignment horizontal="center" vertical="center"/>
    </xf>
    <xf numFmtId="49" fontId="12" fillId="10" borderId="0" xfId="0" applyNumberFormat="1" applyFont="1" applyFill="1" applyAlignment="1">
      <alignment horizontal="center"/>
    </xf>
    <xf numFmtId="49" fontId="12" fillId="10" borderId="9" xfId="0" applyNumberFormat="1" applyFont="1" applyFill="1" applyBorder="1"/>
    <xf numFmtId="49" fontId="12" fillId="10" borderId="4" xfId="0" applyNumberFormat="1" applyFont="1" applyFill="1" applyBorder="1"/>
    <xf numFmtId="49" fontId="12" fillId="10" borderId="0" xfId="0" applyNumberFormat="1" applyFont="1" applyFill="1" applyAlignment="1">
      <alignment horizontal="left" vertical="center"/>
    </xf>
    <xf numFmtId="49" fontId="12" fillId="10" borderId="10" xfId="0" applyNumberFormat="1" applyFont="1" applyFill="1" applyBorder="1"/>
    <xf numFmtId="49" fontId="12" fillId="10" borderId="5" xfId="0" applyNumberFormat="1" applyFont="1" applyFill="1" applyBorder="1" applyAlignment="1">
      <alignment horizontal="center"/>
    </xf>
    <xf numFmtId="49" fontId="12" fillId="10" borderId="5" xfId="0" applyNumberFormat="1" applyFont="1" applyFill="1" applyBorder="1" applyAlignment="1">
      <alignment horizontal="center" vertical="center"/>
    </xf>
    <xf numFmtId="49" fontId="12" fillId="10" borderId="5" xfId="0" applyNumberFormat="1" applyFont="1" applyFill="1" applyBorder="1"/>
    <xf numFmtId="49" fontId="12" fillId="10" borderId="11" xfId="0" applyNumberFormat="1" applyFont="1" applyFill="1" applyBorder="1"/>
    <xf numFmtId="9" fontId="158" fillId="62" borderId="87" xfId="3" applyNumberFormat="1" applyFont="1" applyFill="1" applyBorder="1" applyAlignment="1">
      <alignment horizontal="center" vertical="center"/>
    </xf>
    <xf numFmtId="3" fontId="91" fillId="38" borderId="0" xfId="0" applyNumberFormat="1" applyFont="1" applyFill="1"/>
    <xf numFmtId="49" fontId="136" fillId="98" borderId="0" xfId="0" applyNumberFormat="1" applyFont="1" applyFill="1" applyAlignment="1">
      <alignment horizontal="right"/>
    </xf>
    <xf numFmtId="166" fontId="0" fillId="61" borderId="0" xfId="0" applyNumberFormat="1" applyFill="1" applyAlignment="1">
      <alignment horizontal="center" wrapText="1"/>
    </xf>
    <xf numFmtId="166" fontId="0" fillId="2" borderId="99" xfId="0" applyNumberFormat="1" applyFill="1" applyBorder="1" applyAlignment="1">
      <alignment horizontal="center"/>
    </xf>
    <xf numFmtId="166" fontId="0" fillId="2" borderId="0" xfId="0" applyNumberFormat="1" applyFill="1" applyAlignment="1">
      <alignment horizontal="center" wrapText="1"/>
    </xf>
    <xf numFmtId="166" fontId="0" fillId="28" borderId="0" xfId="0" applyNumberFormat="1" applyFill="1" applyAlignment="1">
      <alignment horizontal="center" wrapText="1"/>
    </xf>
    <xf numFmtId="166" fontId="0" fillId="91" borderId="0" xfId="0" applyNumberFormat="1" applyFill="1" applyAlignment="1">
      <alignment horizontal="center" wrapText="1"/>
    </xf>
    <xf numFmtId="166" fontId="0" fillId="16" borderId="0" xfId="0" applyNumberFormat="1" applyFill="1" applyAlignment="1">
      <alignment horizontal="center" wrapText="1"/>
    </xf>
    <xf numFmtId="166" fontId="0" fillId="20" borderId="0" xfId="0" applyNumberFormat="1" applyFill="1" applyAlignment="1">
      <alignment horizontal="center" wrapText="1"/>
    </xf>
    <xf numFmtId="166" fontId="0" fillId="43" borderId="0" xfId="0" applyNumberFormat="1" applyFill="1" applyAlignment="1">
      <alignment horizontal="center" wrapText="1"/>
    </xf>
    <xf numFmtId="166" fontId="0" fillId="51" borderId="0" xfId="0" applyNumberFormat="1" applyFill="1" applyAlignment="1">
      <alignment horizontal="center" wrapText="1"/>
    </xf>
    <xf numFmtId="166" fontId="0" fillId="67" borderId="0" xfId="0" applyNumberFormat="1" applyFill="1" applyAlignment="1">
      <alignment horizontal="center" wrapText="1"/>
    </xf>
    <xf numFmtId="166" fontId="0" fillId="76" borderId="0" xfId="0" applyNumberFormat="1" applyFill="1" applyAlignment="1">
      <alignment horizontal="center" wrapText="1"/>
    </xf>
    <xf numFmtId="166" fontId="0" fillId="7" borderId="0" xfId="0" applyNumberFormat="1" applyFill="1" applyAlignment="1">
      <alignment horizontal="center" wrapText="1"/>
    </xf>
    <xf numFmtId="166" fontId="0" fillId="6" borderId="0" xfId="0" applyNumberFormat="1" applyFill="1" applyAlignment="1">
      <alignment horizontal="center" wrapText="1"/>
    </xf>
    <xf numFmtId="166" fontId="0" fillId="92" borderId="0" xfId="0" applyNumberFormat="1" applyFill="1" applyAlignment="1">
      <alignment horizontal="center" wrapText="1"/>
    </xf>
    <xf numFmtId="166" fontId="0" fillId="8" borderId="0" xfId="0" applyNumberFormat="1" applyFill="1" applyAlignment="1">
      <alignment horizontal="center" wrapText="1"/>
    </xf>
    <xf numFmtId="166" fontId="0" fillId="95" borderId="0" xfId="0" applyNumberFormat="1" applyFill="1" applyAlignment="1">
      <alignment horizontal="center" wrapText="1"/>
    </xf>
    <xf numFmtId="166" fontId="0" fillId="42" borderId="0" xfId="0" applyNumberFormat="1" applyFill="1" applyAlignment="1">
      <alignment horizontal="center" wrapText="1"/>
    </xf>
    <xf numFmtId="166" fontId="0" fillId="5" borderId="0" xfId="0" applyNumberFormat="1" applyFill="1" applyAlignment="1">
      <alignment horizontal="center" wrapText="1"/>
    </xf>
    <xf numFmtId="166" fontId="0" fillId="9" borderId="0" xfId="0" applyNumberFormat="1" applyFill="1" applyAlignment="1">
      <alignment horizontal="center" wrapText="1"/>
    </xf>
    <xf numFmtId="0" fontId="38" fillId="11" borderId="0" xfId="0" applyFont="1" applyFill="1"/>
    <xf numFmtId="0" fontId="38" fillId="0" borderId="0" xfId="0" applyFont="1"/>
    <xf numFmtId="0" fontId="38" fillId="11" borderId="0" xfId="0" applyFont="1" applyFill="1" applyAlignment="1">
      <alignment horizontal="center"/>
    </xf>
    <xf numFmtId="0" fontId="130" fillId="84" borderId="2" xfId="2" applyBorder="1" applyAlignment="1">
      <alignment horizontal="center" vertical="center"/>
    </xf>
    <xf numFmtId="0" fontId="148" fillId="99" borderId="2" xfId="3" applyBorder="1" applyAlignment="1">
      <alignment horizontal="center" vertical="center"/>
    </xf>
    <xf numFmtId="49" fontId="14" fillId="10" borderId="0" xfId="0" applyNumberFormat="1" applyFont="1" applyFill="1"/>
    <xf numFmtId="49" fontId="14" fillId="10" borderId="0" xfId="0" applyNumberFormat="1" applyFont="1" applyFill="1" applyAlignment="1">
      <alignment horizontal="center"/>
    </xf>
    <xf numFmtId="0" fontId="0" fillId="58" borderId="0" xfId="0" applyFill="1" applyAlignment="1">
      <alignment horizontal="center"/>
    </xf>
    <xf numFmtId="49" fontId="0" fillId="58" borderId="0" xfId="0" applyNumberFormat="1" applyFill="1" applyAlignment="1">
      <alignment horizontal="center" vertical="center" wrapText="1"/>
    </xf>
    <xf numFmtId="49" fontId="0" fillId="5" borderId="0" xfId="0" applyNumberFormat="1" applyFill="1"/>
    <xf numFmtId="49" fontId="0" fillId="50" borderId="0" xfId="0" applyNumberFormat="1" applyFill="1"/>
    <xf numFmtId="49" fontId="0" fillId="52" borderId="0" xfId="0" applyNumberFormat="1" applyFill="1"/>
    <xf numFmtId="49" fontId="0" fillId="44" borderId="0" xfId="0" applyNumberFormat="1" applyFill="1"/>
    <xf numFmtId="49" fontId="0" fillId="44" borderId="0" xfId="0" applyNumberFormat="1" applyFill="1" applyAlignment="1">
      <alignment horizontal="center"/>
    </xf>
    <xf numFmtId="49" fontId="0" fillId="52" borderId="0" xfId="0" applyNumberFormat="1" applyFill="1" applyAlignment="1">
      <alignment horizontal="center"/>
    </xf>
    <xf numFmtId="49" fontId="0" fillId="6" borderId="0" xfId="0" applyNumberFormat="1" applyFill="1" applyAlignment="1">
      <alignment horizontal="center"/>
    </xf>
    <xf numFmtId="49" fontId="0" fillId="50" borderId="0" xfId="0" applyNumberFormat="1" applyFill="1" applyAlignment="1">
      <alignment horizontal="center"/>
    </xf>
    <xf numFmtId="49" fontId="0" fillId="5" borderId="0" xfId="0" applyNumberFormat="1" applyFill="1" applyAlignment="1">
      <alignment horizontal="center"/>
    </xf>
    <xf numFmtId="49" fontId="14" fillId="50" borderId="0" xfId="0" applyNumberFormat="1" applyFont="1" applyFill="1"/>
    <xf numFmtId="49" fontId="14" fillId="6" borderId="0" xfId="0" applyNumberFormat="1" applyFont="1" applyFill="1"/>
    <xf numFmtId="49" fontId="14" fillId="44" borderId="0" xfId="0" applyNumberFormat="1" applyFont="1" applyFill="1" applyAlignment="1">
      <alignment horizontal="center"/>
    </xf>
    <xf numFmtId="49" fontId="14" fillId="52" borderId="0" xfId="0" applyNumberFormat="1" applyFont="1" applyFill="1" applyAlignment="1">
      <alignment horizontal="center"/>
    </xf>
    <xf numFmtId="49" fontId="14" fillId="6" borderId="0" xfId="0" applyNumberFormat="1" applyFont="1" applyFill="1" applyAlignment="1">
      <alignment horizontal="center"/>
    </xf>
    <xf numFmtId="49" fontId="14" fillId="50" borderId="0" xfId="0" applyNumberFormat="1" applyFont="1" applyFill="1" applyAlignment="1">
      <alignment horizontal="center"/>
    </xf>
    <xf numFmtId="49" fontId="14" fillId="5" borderId="0" xfId="0" applyNumberFormat="1" applyFont="1" applyFill="1" applyAlignment="1">
      <alignment horizontal="center"/>
    </xf>
    <xf numFmtId="49" fontId="14" fillId="5" borderId="0" xfId="0" applyNumberFormat="1" applyFont="1" applyFill="1"/>
    <xf numFmtId="49" fontId="14" fillId="52" borderId="0" xfId="0" applyNumberFormat="1" applyFont="1" applyFill="1"/>
    <xf numFmtId="49" fontId="14" fillId="44" borderId="0" xfId="0" applyNumberFormat="1" applyFont="1" applyFill="1"/>
    <xf numFmtId="49" fontId="0" fillId="8" borderId="0" xfId="0" applyNumberFormat="1" applyFill="1" applyAlignment="1">
      <alignment horizontal="center"/>
    </xf>
    <xf numFmtId="49" fontId="38" fillId="10" borderId="0" xfId="0" applyNumberFormat="1" applyFont="1" applyFill="1" applyAlignment="1">
      <alignment horizontal="right"/>
    </xf>
    <xf numFmtId="20" fontId="0" fillId="0" borderId="0" xfId="0" applyNumberFormat="1"/>
    <xf numFmtId="0" fontId="14" fillId="0" borderId="0" xfId="0" applyFont="1" applyAlignment="1">
      <alignment horizontal="left"/>
    </xf>
    <xf numFmtId="0" fontId="177" fillId="0" borderId="0" xfId="0" applyFont="1" applyAlignment="1">
      <alignment vertical="center"/>
    </xf>
    <xf numFmtId="0" fontId="177" fillId="0" borderId="0" xfId="0" applyFont="1" applyAlignment="1">
      <alignment horizontal="center" vertical="center"/>
    </xf>
    <xf numFmtId="0" fontId="178" fillId="0" borderId="0" xfId="0" applyFont="1" applyAlignment="1">
      <alignment horizontal="left" vertical="center" indent="4"/>
    </xf>
    <xf numFmtId="0" fontId="179" fillId="0" borderId="0" xfId="0" applyFont="1" applyAlignment="1">
      <alignment horizontal="left" vertical="center" indent="9"/>
    </xf>
    <xf numFmtId="0" fontId="14" fillId="109" borderId="0" xfId="0" applyFont="1" applyFill="1"/>
    <xf numFmtId="49" fontId="91" fillId="0" borderId="0" xfId="0" applyNumberFormat="1" applyFont="1" applyAlignment="1">
      <alignment horizontal="center"/>
    </xf>
    <xf numFmtId="0" fontId="3" fillId="0" borderId="0" xfId="0" applyFont="1" applyAlignment="1">
      <alignment horizontal="left"/>
    </xf>
    <xf numFmtId="3" fontId="109" fillId="70" borderId="0" xfId="0" applyNumberFormat="1" applyFont="1" applyFill="1" applyAlignment="1">
      <alignment horizontal="center"/>
    </xf>
    <xf numFmtId="3" fontId="109" fillId="70" borderId="16" xfId="0" applyNumberFormat="1" applyFont="1" applyFill="1" applyBorder="1" applyAlignment="1">
      <alignment horizontal="center"/>
    </xf>
    <xf numFmtId="3" fontId="106" fillId="70" borderId="0" xfId="0" applyNumberFormat="1" applyFont="1" applyFill="1" applyAlignment="1">
      <alignment horizontal="center"/>
    </xf>
    <xf numFmtId="3" fontId="106" fillId="70" borderId="16" xfId="0" applyNumberFormat="1" applyFont="1" applyFill="1" applyBorder="1" applyAlignment="1">
      <alignment horizontal="center"/>
    </xf>
    <xf numFmtId="0" fontId="106" fillId="70" borderId="67" xfId="0" applyFont="1" applyFill="1" applyBorder="1" applyAlignment="1">
      <alignment horizontal="center"/>
    </xf>
    <xf numFmtId="0" fontId="106" fillId="70" borderId="68" xfId="0" applyFont="1" applyFill="1" applyBorder="1" applyAlignment="1">
      <alignment horizontal="center"/>
    </xf>
    <xf numFmtId="0" fontId="106" fillId="70" borderId="70" xfId="0" applyFont="1" applyFill="1" applyBorder="1" applyAlignment="1">
      <alignment horizontal="center"/>
    </xf>
    <xf numFmtId="0" fontId="91" fillId="8" borderId="0" xfId="0" applyFont="1" applyFill="1" applyAlignment="1">
      <alignment horizontal="center" vertical="center"/>
    </xf>
    <xf numFmtId="0" fontId="91" fillId="0" borderId="0" xfId="0" applyFont="1" applyAlignment="1">
      <alignment horizontal="center" vertical="center"/>
    </xf>
    <xf numFmtId="0" fontId="91" fillId="0" borderId="9" xfId="0" applyFont="1" applyBorder="1" applyAlignment="1">
      <alignment horizontal="center" vertical="center"/>
    </xf>
    <xf numFmtId="0" fontId="91" fillId="2" borderId="0" xfId="0" applyFont="1" applyFill="1" applyAlignment="1">
      <alignment horizontal="center" vertical="center"/>
    </xf>
    <xf numFmtId="0" fontId="91" fillId="2" borderId="9" xfId="0" applyFont="1" applyFill="1" applyBorder="1" applyAlignment="1">
      <alignment horizontal="center" vertical="center"/>
    </xf>
    <xf numFmtId="0" fontId="91" fillId="2" borderId="4" xfId="0" applyFont="1" applyFill="1" applyBorder="1" applyAlignment="1">
      <alignment horizontal="center" vertical="center"/>
    </xf>
    <xf numFmtId="0" fontId="91" fillId="2" borderId="16" xfId="0" applyFont="1" applyFill="1" applyBorder="1" applyAlignment="1">
      <alignment horizontal="center" vertical="center"/>
    </xf>
    <xf numFmtId="0" fontId="91" fillId="8" borderId="16" xfId="0" applyFont="1" applyFill="1" applyBorder="1" applyAlignment="1">
      <alignment horizontal="center" vertical="center"/>
    </xf>
    <xf numFmtId="0" fontId="91" fillId="2" borderId="17" xfId="0" applyFont="1" applyFill="1" applyBorder="1" applyAlignment="1">
      <alignment horizontal="center" vertical="center"/>
    </xf>
    <xf numFmtId="0" fontId="91" fillId="8" borderId="17" xfId="0" applyFont="1" applyFill="1" applyBorder="1" applyAlignment="1">
      <alignment horizontal="center" vertical="center"/>
    </xf>
    <xf numFmtId="0" fontId="91" fillId="0" borderId="16" xfId="0" applyFont="1" applyBorder="1" applyAlignment="1">
      <alignment horizontal="center" vertical="center"/>
    </xf>
    <xf numFmtId="0" fontId="91" fillId="0" borderId="17" xfId="0" applyFont="1" applyBorder="1" applyAlignment="1">
      <alignment horizontal="center" vertical="center"/>
    </xf>
    <xf numFmtId="0" fontId="4" fillId="11" borderId="0" xfId="0" applyFont="1" applyFill="1" applyAlignment="1">
      <alignment horizontal="center" vertical="center"/>
    </xf>
    <xf numFmtId="3" fontId="105" fillId="70" borderId="68" xfId="0" applyNumberFormat="1" applyFont="1" applyFill="1" applyBorder="1" applyAlignment="1">
      <alignment horizontal="center"/>
    </xf>
    <xf numFmtId="3" fontId="105" fillId="70" borderId="69" xfId="0" applyNumberFormat="1" applyFont="1" applyFill="1" applyBorder="1" applyAlignment="1">
      <alignment horizontal="center"/>
    </xf>
    <xf numFmtId="0" fontId="109" fillId="70" borderId="76" xfId="0" applyFont="1" applyFill="1" applyBorder="1" applyAlignment="1">
      <alignment horizontal="center"/>
    </xf>
    <xf numFmtId="0" fontId="4" fillId="11" borderId="0" xfId="0" applyFont="1" applyFill="1" applyAlignment="1">
      <alignment horizontal="center"/>
    </xf>
    <xf numFmtId="3" fontId="105" fillId="70" borderId="65" xfId="0" applyNumberFormat="1" applyFont="1" applyFill="1" applyBorder="1" applyAlignment="1">
      <alignment horizontal="center"/>
    </xf>
    <xf numFmtId="3" fontId="105" fillId="70" borderId="66" xfId="0" applyNumberFormat="1" applyFont="1" applyFill="1" applyBorder="1" applyAlignment="1">
      <alignment horizontal="center"/>
    </xf>
    <xf numFmtId="0" fontId="106" fillId="70" borderId="71" xfId="0" applyFont="1" applyFill="1" applyBorder="1" applyAlignment="1">
      <alignment horizontal="center"/>
    </xf>
    <xf numFmtId="0" fontId="106" fillId="70" borderId="72" xfId="0" applyFont="1" applyFill="1" applyBorder="1" applyAlignment="1">
      <alignment horizontal="center"/>
    </xf>
    <xf numFmtId="0" fontId="106" fillId="70" borderId="73" xfId="0" applyFont="1" applyFill="1" applyBorder="1" applyAlignment="1">
      <alignment horizontal="center"/>
    </xf>
    <xf numFmtId="0" fontId="91" fillId="10" borderId="17" xfId="0" applyFont="1" applyFill="1" applyBorder="1" applyAlignment="1">
      <alignment horizontal="center" vertical="center"/>
    </xf>
    <xf numFmtId="0" fontId="91" fillId="10" borderId="16" xfId="0" applyFont="1" applyFill="1" applyBorder="1" applyAlignment="1">
      <alignment horizontal="center" vertical="center"/>
    </xf>
    <xf numFmtId="0" fontId="91" fillId="7" borderId="17" xfId="0" applyFont="1" applyFill="1" applyBorder="1" applyAlignment="1">
      <alignment horizontal="center" vertical="center"/>
    </xf>
    <xf numFmtId="0" fontId="91" fillId="7" borderId="16" xfId="0" applyFont="1" applyFill="1" applyBorder="1" applyAlignment="1">
      <alignment horizontal="center" vertical="center"/>
    </xf>
    <xf numFmtId="0" fontId="91" fillId="4" borderId="17" xfId="0" applyFont="1" applyFill="1" applyBorder="1" applyAlignment="1">
      <alignment horizontal="center" vertical="center"/>
    </xf>
    <xf numFmtId="0" fontId="91" fillId="4" borderId="16" xfId="0" applyFont="1" applyFill="1" applyBorder="1" applyAlignment="1">
      <alignment horizontal="center" vertical="center"/>
    </xf>
    <xf numFmtId="0" fontId="91" fillId="5" borderId="17" xfId="0" applyFont="1" applyFill="1" applyBorder="1" applyAlignment="1">
      <alignment horizontal="center" vertical="center"/>
    </xf>
    <xf numFmtId="0" fontId="91" fillId="5" borderId="16" xfId="0" applyFont="1" applyFill="1" applyBorder="1" applyAlignment="1">
      <alignment horizontal="center" vertical="center"/>
    </xf>
    <xf numFmtId="3" fontId="108" fillId="70" borderId="17" xfId="0" applyNumberFormat="1" applyFont="1" applyFill="1" applyBorder="1" applyAlignment="1">
      <alignment horizontal="center" vertical="center"/>
    </xf>
    <xf numFmtId="3" fontId="108" fillId="70" borderId="16" xfId="0" applyNumberFormat="1" applyFont="1" applyFill="1" applyBorder="1" applyAlignment="1">
      <alignment horizontal="center" vertical="center"/>
    </xf>
    <xf numFmtId="3" fontId="108" fillId="70" borderId="15" xfId="0" applyNumberFormat="1" applyFont="1" applyFill="1" applyBorder="1" applyAlignment="1">
      <alignment horizontal="center" vertical="center"/>
    </xf>
    <xf numFmtId="3" fontId="108" fillId="70" borderId="14" xfId="0" applyNumberFormat="1" applyFont="1" applyFill="1" applyBorder="1" applyAlignment="1">
      <alignment horizontal="center" vertical="center"/>
    </xf>
    <xf numFmtId="0" fontId="91" fillId="6" borderId="17" xfId="0" applyFont="1" applyFill="1" applyBorder="1" applyAlignment="1">
      <alignment horizontal="center" vertical="center"/>
    </xf>
    <xf numFmtId="0" fontId="91" fillId="6" borderId="16" xfId="0" applyFont="1" applyFill="1" applyBorder="1" applyAlignment="1">
      <alignment horizontal="center" vertical="center"/>
    </xf>
    <xf numFmtId="9" fontId="91" fillId="50" borderId="17" xfId="0" applyNumberFormat="1" applyFont="1" applyFill="1" applyBorder="1" applyAlignment="1">
      <alignment horizontal="center" vertical="center"/>
    </xf>
    <xf numFmtId="9" fontId="91" fillId="50" borderId="0" xfId="0" applyNumberFormat="1" applyFont="1" applyFill="1" applyAlignment="1">
      <alignment horizontal="center" vertical="center"/>
    </xf>
    <xf numFmtId="0" fontId="91" fillId="3" borderId="17" xfId="0" applyFont="1" applyFill="1" applyBorder="1" applyAlignment="1">
      <alignment horizontal="center" vertical="center"/>
    </xf>
    <xf numFmtId="0" fontId="91" fillId="3" borderId="16" xfId="0" applyFont="1" applyFill="1" applyBorder="1" applyAlignment="1">
      <alignment horizontal="center" vertical="center"/>
    </xf>
    <xf numFmtId="0" fontId="106" fillId="70" borderId="0" xfId="0" applyFont="1" applyFill="1" applyAlignment="1">
      <alignment horizontal="center"/>
    </xf>
    <xf numFmtId="0" fontId="0" fillId="70" borderId="0" xfId="0" applyFill="1" applyAlignment="1">
      <alignment horizontal="center"/>
    </xf>
    <xf numFmtId="3" fontId="0" fillId="70" borderId="0" xfId="0" applyNumberFormat="1" applyFill="1" applyAlignment="1">
      <alignment horizontal="center"/>
    </xf>
    <xf numFmtId="1" fontId="19" fillId="70" borderId="0" xfId="0" applyNumberFormat="1" applyFont="1" applyFill="1" applyAlignment="1">
      <alignment horizontal="center"/>
    </xf>
    <xf numFmtId="0" fontId="109" fillId="70" borderId="77" xfId="0" applyFont="1" applyFill="1" applyBorder="1" applyAlignment="1">
      <alignment horizontal="center"/>
    </xf>
    <xf numFmtId="0" fontId="91" fillId="69" borderId="17" xfId="0" applyFont="1" applyFill="1" applyBorder="1" applyAlignment="1">
      <alignment horizontal="center" vertical="center"/>
    </xf>
    <xf numFmtId="0" fontId="91" fillId="69" borderId="0" xfId="0" applyFont="1" applyFill="1" applyAlignment="1">
      <alignment horizontal="center" vertical="center"/>
    </xf>
    <xf numFmtId="0" fontId="91" fillId="68" borderId="17" xfId="0" applyFont="1" applyFill="1" applyBorder="1" applyAlignment="1">
      <alignment horizontal="center" vertical="center"/>
    </xf>
    <xf numFmtId="0" fontId="91" fillId="68" borderId="0" xfId="0" applyFont="1" applyFill="1" applyAlignment="1">
      <alignment horizontal="center" vertical="center"/>
    </xf>
    <xf numFmtId="9" fontId="91" fillId="67" borderId="17" xfId="0" applyNumberFormat="1" applyFont="1" applyFill="1" applyBorder="1" applyAlignment="1">
      <alignment horizontal="center" vertical="center"/>
    </xf>
    <xf numFmtId="9" fontId="91" fillId="67" borderId="16" xfId="0" applyNumberFormat="1" applyFont="1" applyFill="1" applyBorder="1" applyAlignment="1">
      <alignment horizontal="center" vertical="center"/>
    </xf>
    <xf numFmtId="9" fontId="91" fillId="0" borderId="17" xfId="0" applyNumberFormat="1" applyFont="1" applyBorder="1" applyAlignment="1">
      <alignment horizontal="center" vertical="center"/>
    </xf>
    <xf numFmtId="9" fontId="91" fillId="0" borderId="0" xfId="0" applyNumberFormat="1" applyFont="1" applyAlignment="1">
      <alignment horizontal="center" vertical="center"/>
    </xf>
    <xf numFmtId="9" fontId="91" fillId="0" borderId="16" xfId="0" applyNumberFormat="1" applyFont="1" applyBorder="1" applyAlignment="1">
      <alignment horizontal="center" vertical="center"/>
    </xf>
    <xf numFmtId="0" fontId="91" fillId="52" borderId="17" xfId="0" applyFont="1" applyFill="1" applyBorder="1" applyAlignment="1">
      <alignment horizontal="center" vertical="center"/>
    </xf>
    <xf numFmtId="0" fontId="91" fillId="52" borderId="0" xfId="0" applyFont="1" applyFill="1" applyAlignment="1">
      <alignment horizontal="center" vertical="center"/>
    </xf>
    <xf numFmtId="0" fontId="91" fillId="5" borderId="0" xfId="0" applyFont="1" applyFill="1" applyAlignment="1">
      <alignment horizontal="center" vertical="center"/>
    </xf>
    <xf numFmtId="0" fontId="96" fillId="0" borderId="17" xfId="0" applyFont="1" applyBorder="1" applyAlignment="1">
      <alignment horizontal="left" vertical="center" wrapText="1"/>
    </xf>
    <xf numFmtId="0" fontId="96" fillId="0" borderId="16" xfId="0" applyFont="1" applyBorder="1" applyAlignment="1">
      <alignment horizontal="left" vertical="center" wrapText="1"/>
    </xf>
    <xf numFmtId="0" fontId="92" fillId="10" borderId="16" xfId="0" applyFont="1" applyFill="1" applyBorder="1" applyAlignment="1">
      <alignment horizontal="center" vertical="center" textRotation="90"/>
    </xf>
    <xf numFmtId="0" fontId="92" fillId="8" borderId="0" xfId="0" applyFont="1" applyFill="1" applyAlignment="1">
      <alignment horizontal="center" vertical="center" textRotation="90"/>
    </xf>
    <xf numFmtId="0" fontId="146" fillId="10" borderId="17" xfId="0" applyFont="1" applyFill="1" applyBorder="1" applyAlignment="1">
      <alignment horizontal="center" vertical="center" textRotation="90"/>
    </xf>
    <xf numFmtId="0" fontId="94" fillId="11" borderId="0" xfId="0" applyFont="1" applyFill="1" applyAlignment="1">
      <alignment horizontal="center"/>
    </xf>
    <xf numFmtId="0" fontId="93" fillId="0" borderId="0" xfId="0" applyFont="1" applyAlignment="1">
      <alignment horizontal="center"/>
    </xf>
    <xf numFmtId="0" fontId="93" fillId="0" borderId="16" xfId="0" applyFont="1" applyBorder="1" applyAlignment="1">
      <alignment horizontal="center"/>
    </xf>
    <xf numFmtId="0" fontId="92" fillId="10" borderId="0" xfId="0" applyFont="1" applyFill="1" applyAlignment="1">
      <alignment horizontal="center" vertical="center" textRotation="90"/>
    </xf>
    <xf numFmtId="0" fontId="146" fillId="8" borderId="17" xfId="0" applyFont="1" applyFill="1" applyBorder="1" applyAlignment="1">
      <alignment horizontal="center" vertical="center" textRotation="90"/>
    </xf>
    <xf numFmtId="0" fontId="146" fillId="8" borderId="0" xfId="0" applyFont="1" applyFill="1" applyAlignment="1">
      <alignment horizontal="center" vertical="center" textRotation="90"/>
    </xf>
    <xf numFmtId="0" fontId="96" fillId="8" borderId="17" xfId="0" applyFont="1" applyFill="1" applyBorder="1" applyAlignment="1">
      <alignment horizontal="left" vertical="center" wrapText="1"/>
    </xf>
    <xf numFmtId="0" fontId="96" fillId="8" borderId="16" xfId="0" applyFont="1" applyFill="1" applyBorder="1" applyAlignment="1">
      <alignment horizontal="left" vertical="center" wrapText="1"/>
    </xf>
    <xf numFmtId="0" fontId="96" fillId="8" borderId="4" xfId="0" applyFont="1" applyFill="1" applyBorder="1" applyAlignment="1">
      <alignment horizontal="left" vertical="center" wrapText="1"/>
    </xf>
    <xf numFmtId="0" fontId="96" fillId="8" borderId="0" xfId="0" applyFont="1" applyFill="1" applyAlignment="1">
      <alignment horizontal="left" vertical="center" wrapText="1"/>
    </xf>
    <xf numFmtId="0" fontId="98" fillId="0" borderId="0" xfId="0" applyFont="1" applyAlignment="1">
      <alignment horizontal="center" vertical="center" textRotation="90"/>
    </xf>
    <xf numFmtId="0" fontId="96" fillId="0" borderId="0" xfId="0" applyFont="1" applyAlignment="1">
      <alignment horizontal="center" vertical="center" textRotation="90"/>
    </xf>
    <xf numFmtId="0" fontId="95" fillId="0" borderId="0" xfId="0" applyFont="1" applyAlignment="1">
      <alignment horizontal="center" vertical="center" textRotation="90"/>
    </xf>
    <xf numFmtId="0" fontId="95" fillId="0" borderId="9" xfId="0" applyFont="1" applyBorder="1" applyAlignment="1">
      <alignment horizontal="center" vertical="center" textRotation="90"/>
    </xf>
    <xf numFmtId="0" fontId="92" fillId="8" borderId="16" xfId="0" applyFont="1" applyFill="1" applyBorder="1" applyAlignment="1">
      <alignment horizontal="center" vertical="center" textRotation="90"/>
    </xf>
    <xf numFmtId="9" fontId="91" fillId="50" borderId="16" xfId="0" applyNumberFormat="1" applyFont="1" applyFill="1" applyBorder="1" applyAlignment="1">
      <alignment horizontal="center" vertical="center"/>
    </xf>
    <xf numFmtId="0" fontId="91" fillId="69" borderId="16" xfId="0" applyFont="1" applyFill="1" applyBorder="1" applyAlignment="1">
      <alignment horizontal="center" vertical="center"/>
    </xf>
    <xf numFmtId="0" fontId="91" fillId="65" borderId="17" xfId="0" applyFont="1" applyFill="1" applyBorder="1" applyAlignment="1">
      <alignment horizontal="center" vertical="center"/>
    </xf>
    <xf numFmtId="0" fontId="91" fillId="65" borderId="16" xfId="0" applyFont="1" applyFill="1" applyBorder="1" applyAlignment="1">
      <alignment horizontal="center" vertical="center"/>
    </xf>
    <xf numFmtId="0" fontId="91" fillId="52" borderId="16" xfId="0" applyFont="1" applyFill="1" applyBorder="1" applyAlignment="1">
      <alignment horizontal="center" vertical="center"/>
    </xf>
    <xf numFmtId="0" fontId="91" fillId="67" borderId="0" xfId="0" applyFont="1" applyFill="1" applyAlignment="1">
      <alignment horizontal="center" vertical="center"/>
    </xf>
    <xf numFmtId="0" fontId="91" fillId="67" borderId="9" xfId="0" applyFont="1" applyFill="1" applyBorder="1" applyAlignment="1">
      <alignment horizontal="center" vertical="center"/>
    </xf>
    <xf numFmtId="0" fontId="91" fillId="3" borderId="0" xfId="0" applyFont="1" applyFill="1" applyAlignment="1">
      <alignment horizontal="center" vertical="center"/>
    </xf>
    <xf numFmtId="0" fontId="91" fillId="3" borderId="9" xfId="0" applyFont="1" applyFill="1" applyBorder="1" applyAlignment="1">
      <alignment horizontal="center" vertical="center"/>
    </xf>
    <xf numFmtId="0" fontId="110" fillId="71" borderId="0" xfId="0" applyFont="1" applyFill="1" applyAlignment="1">
      <alignment horizontal="center" vertical="center"/>
    </xf>
    <xf numFmtId="0" fontId="110" fillId="71" borderId="9" xfId="0" applyFont="1" applyFill="1" applyBorder="1" applyAlignment="1">
      <alignment horizontal="center" vertical="center"/>
    </xf>
    <xf numFmtId="0" fontId="110" fillId="72" borderId="17" xfId="0" applyFont="1" applyFill="1" applyBorder="1" applyAlignment="1">
      <alignment horizontal="center" vertical="center"/>
    </xf>
    <xf numFmtId="0" fontId="110" fillId="72" borderId="0" xfId="0" applyFont="1" applyFill="1" applyAlignment="1">
      <alignment horizontal="center" vertical="center"/>
    </xf>
    <xf numFmtId="0" fontId="91" fillId="3" borderId="4" xfId="0" applyFont="1" applyFill="1" applyBorder="1" applyAlignment="1">
      <alignment horizontal="center" vertical="center"/>
    </xf>
    <xf numFmtId="0" fontId="91" fillId="6" borderId="0" xfId="0" applyFont="1" applyFill="1" applyAlignment="1">
      <alignment horizontal="center" vertical="center"/>
    </xf>
    <xf numFmtId="0" fontId="91" fillId="6" borderId="9" xfId="0" applyFont="1" applyFill="1" applyBorder="1" applyAlignment="1">
      <alignment horizontal="center" vertical="center"/>
    </xf>
    <xf numFmtId="0" fontId="91" fillId="68" borderId="9" xfId="0" applyFont="1" applyFill="1" applyBorder="1" applyAlignment="1">
      <alignment horizontal="center" vertical="center"/>
    </xf>
    <xf numFmtId="9" fontId="91" fillId="0" borderId="4" xfId="0" applyNumberFormat="1" applyFont="1" applyBorder="1" applyAlignment="1">
      <alignment horizontal="center" vertical="center"/>
    </xf>
    <xf numFmtId="9" fontId="91" fillId="67" borderId="4" xfId="0" applyNumberFormat="1" applyFont="1" applyFill="1" applyBorder="1" applyAlignment="1">
      <alignment horizontal="center" vertical="center"/>
    </xf>
    <xf numFmtId="9" fontId="91" fillId="67" borderId="0" xfId="0" applyNumberFormat="1" applyFont="1" applyFill="1" applyAlignment="1">
      <alignment horizontal="center" vertical="center"/>
    </xf>
    <xf numFmtId="0" fontId="91" fillId="68" borderId="4" xfId="0" applyFont="1" applyFill="1" applyBorder="1" applyAlignment="1">
      <alignment horizontal="center" vertical="center"/>
    </xf>
    <xf numFmtId="0" fontId="12" fillId="10" borderId="0" xfId="0" applyFont="1" applyFill="1" applyAlignment="1">
      <alignment horizontal="center"/>
    </xf>
    <xf numFmtId="9" fontId="91" fillId="2" borderId="17" xfId="0" applyNumberFormat="1" applyFont="1" applyFill="1" applyBorder="1" applyAlignment="1">
      <alignment horizontal="center" vertical="center"/>
    </xf>
    <xf numFmtId="9" fontId="91" fillId="2" borderId="0" xfId="0" applyNumberFormat="1" applyFont="1" applyFill="1" applyAlignment="1">
      <alignment horizontal="center" vertical="center"/>
    </xf>
    <xf numFmtId="0" fontId="91" fillId="0" borderId="4" xfId="0" applyFont="1" applyBorder="1" applyAlignment="1">
      <alignment horizontal="center" vertical="center"/>
    </xf>
    <xf numFmtId="9" fontId="91" fillId="3" borderId="17" xfId="0" applyNumberFormat="1" applyFont="1" applyFill="1" applyBorder="1" applyAlignment="1">
      <alignment horizontal="center" vertical="center"/>
    </xf>
    <xf numFmtId="9" fontId="91" fillId="3" borderId="16" xfId="0" applyNumberFormat="1" applyFont="1" applyFill="1" applyBorder="1" applyAlignment="1">
      <alignment horizontal="center" vertical="center"/>
    </xf>
    <xf numFmtId="0" fontId="91" fillId="4" borderId="0" xfId="0" applyFont="1" applyFill="1" applyAlignment="1">
      <alignment horizontal="center" vertical="center"/>
    </xf>
    <xf numFmtId="0" fontId="91" fillId="4" borderId="9" xfId="0" applyFont="1" applyFill="1" applyBorder="1" applyAlignment="1">
      <alignment horizontal="center" vertical="center"/>
    </xf>
    <xf numFmtId="0" fontId="96" fillId="10" borderId="0" xfId="0" applyFont="1" applyFill="1" applyAlignment="1">
      <alignment horizontal="center" vertical="center" textRotation="90" wrapText="1"/>
    </xf>
    <xf numFmtId="0" fontId="96" fillId="10" borderId="9" xfId="0" applyFont="1" applyFill="1" applyBorder="1" applyAlignment="1">
      <alignment horizontal="center" vertical="center" textRotation="90" wrapText="1"/>
    </xf>
    <xf numFmtId="0" fontId="91" fillId="65" borderId="0" xfId="0" applyFont="1" applyFill="1" applyAlignment="1">
      <alignment horizontal="center" vertical="center"/>
    </xf>
    <xf numFmtId="0" fontId="91" fillId="65" borderId="9" xfId="0" applyFont="1" applyFill="1" applyBorder="1" applyAlignment="1">
      <alignment horizontal="center" vertical="center"/>
    </xf>
    <xf numFmtId="0" fontId="105" fillId="70" borderId="63" xfId="0" applyFont="1" applyFill="1" applyBorder="1" applyAlignment="1">
      <alignment horizontal="center"/>
    </xf>
    <xf numFmtId="0" fontId="105" fillId="70" borderId="64" xfId="0" applyFont="1" applyFill="1" applyBorder="1" applyAlignment="1">
      <alignment horizontal="center"/>
    </xf>
    <xf numFmtId="0" fontId="105" fillId="70" borderId="62" xfId="0" applyFont="1" applyFill="1" applyBorder="1" applyAlignment="1">
      <alignment horizontal="center"/>
    </xf>
    <xf numFmtId="0" fontId="105" fillId="70" borderId="17" xfId="0" applyFont="1" applyFill="1" applyBorder="1" applyAlignment="1">
      <alignment horizontal="center" vertical="center"/>
    </xf>
    <xf numFmtId="0" fontId="105" fillId="70" borderId="16" xfId="0" applyFont="1" applyFill="1" applyBorder="1" applyAlignment="1">
      <alignment horizontal="center" vertical="center"/>
    </xf>
    <xf numFmtId="3" fontId="108" fillId="70" borderId="0" xfId="0" applyNumberFormat="1" applyFont="1" applyFill="1" applyAlignment="1">
      <alignment horizontal="center" vertical="center"/>
    </xf>
    <xf numFmtId="0" fontId="105" fillId="70" borderId="2" xfId="0" applyFont="1" applyFill="1" applyBorder="1" applyAlignment="1">
      <alignment horizontal="center" vertical="center"/>
    </xf>
    <xf numFmtId="0" fontId="105" fillId="70" borderId="74" xfId="0" applyFont="1" applyFill="1" applyBorder="1" applyAlignment="1">
      <alignment horizontal="center" vertical="center"/>
    </xf>
    <xf numFmtId="3" fontId="108" fillId="70" borderId="75" xfId="0" applyNumberFormat="1" applyFont="1" applyFill="1" applyBorder="1" applyAlignment="1">
      <alignment horizontal="center" vertical="center"/>
    </xf>
    <xf numFmtId="3" fontId="108" fillId="70" borderId="2" xfId="0" applyNumberFormat="1" applyFont="1" applyFill="1" applyBorder="1" applyAlignment="1">
      <alignment horizontal="center" vertical="center"/>
    </xf>
    <xf numFmtId="0" fontId="105" fillId="70" borderId="0" xfId="0" applyFont="1" applyFill="1" applyAlignment="1">
      <alignment horizontal="center" vertical="center"/>
    </xf>
    <xf numFmtId="0" fontId="105" fillId="70" borderId="9" xfId="0" applyFont="1" applyFill="1" applyBorder="1" applyAlignment="1">
      <alignment horizontal="center" vertical="center"/>
    </xf>
    <xf numFmtId="3" fontId="108" fillId="70" borderId="4" xfId="0" applyNumberFormat="1" applyFont="1" applyFill="1" applyBorder="1" applyAlignment="1">
      <alignment horizontal="center" vertical="center"/>
    </xf>
    <xf numFmtId="0" fontId="110" fillId="71" borderId="17" xfId="0" applyFont="1" applyFill="1" applyBorder="1" applyAlignment="1">
      <alignment horizontal="center" vertical="center"/>
    </xf>
    <xf numFmtId="0" fontId="110" fillId="71" borderId="16" xfId="0" applyFont="1" applyFill="1" applyBorder="1" applyAlignment="1">
      <alignment horizontal="center" vertical="center"/>
    </xf>
    <xf numFmtId="0" fontId="110" fillId="72" borderId="16" xfId="0" applyFont="1" applyFill="1" applyBorder="1" applyAlignment="1">
      <alignment horizontal="center" vertical="center"/>
    </xf>
    <xf numFmtId="0" fontId="105" fillId="70" borderId="4" xfId="0" applyFont="1" applyFill="1" applyBorder="1" applyAlignment="1">
      <alignment horizontal="center" vertical="center"/>
    </xf>
    <xf numFmtId="0" fontId="91" fillId="4" borderId="4" xfId="0" applyFont="1" applyFill="1" applyBorder="1" applyAlignment="1">
      <alignment horizontal="center" vertical="center"/>
    </xf>
    <xf numFmtId="0" fontId="91" fillId="7" borderId="4" xfId="0" applyFont="1" applyFill="1" applyBorder="1" applyAlignment="1">
      <alignment horizontal="center" vertical="center"/>
    </xf>
    <xf numFmtId="0" fontId="91" fillId="7" borderId="0" xfId="0" applyFont="1" applyFill="1" applyAlignment="1">
      <alignment horizontal="center" vertical="center"/>
    </xf>
    <xf numFmtId="0" fontId="91" fillId="6" borderId="4" xfId="0" applyFont="1" applyFill="1" applyBorder="1" applyAlignment="1">
      <alignment horizontal="center" vertical="center"/>
    </xf>
    <xf numFmtId="9" fontId="91" fillId="3" borderId="4" xfId="0" applyNumberFormat="1" applyFont="1" applyFill="1" applyBorder="1" applyAlignment="1">
      <alignment horizontal="center" vertical="center"/>
    </xf>
    <xf numFmtId="9" fontId="91" fillId="3" borderId="0" xfId="0" applyNumberFormat="1" applyFont="1" applyFill="1" applyAlignment="1">
      <alignment horizontal="center" vertical="center"/>
    </xf>
    <xf numFmtId="0" fontId="110" fillId="71" borderId="4" xfId="0" applyFont="1" applyFill="1" applyBorder="1" applyAlignment="1">
      <alignment horizontal="center" vertical="center"/>
    </xf>
    <xf numFmtId="0" fontId="91" fillId="65" borderId="4" xfId="0" applyFont="1" applyFill="1" applyBorder="1" applyAlignment="1">
      <alignment horizontal="center" vertical="center"/>
    </xf>
    <xf numFmtId="9" fontId="91" fillId="2" borderId="16" xfId="0" applyNumberFormat="1" applyFont="1" applyFill="1" applyBorder="1" applyAlignment="1">
      <alignment horizontal="center" vertical="center"/>
    </xf>
    <xf numFmtId="0" fontId="139" fillId="11" borderId="0" xfId="0" applyFont="1" applyFill="1" applyAlignment="1">
      <alignment horizontal="center" wrapText="1"/>
    </xf>
    <xf numFmtId="0" fontId="138" fillId="11" borderId="0" xfId="0" applyFont="1" applyFill="1" applyAlignment="1">
      <alignment horizontal="center" wrapText="1"/>
    </xf>
    <xf numFmtId="49" fontId="138" fillId="67" borderId="0" xfId="0" applyNumberFormat="1" applyFont="1" applyFill="1" applyAlignment="1">
      <alignment horizontal="left"/>
    </xf>
    <xf numFmtId="0" fontId="136" fillId="98" borderId="0" xfId="0" applyFont="1" applyFill="1" applyAlignment="1">
      <alignment horizontal="center"/>
    </xf>
    <xf numFmtId="0" fontId="142" fillId="11" borderId="0" xfId="0" applyFont="1" applyFill="1" applyAlignment="1">
      <alignment horizontal="right"/>
    </xf>
    <xf numFmtId="0" fontId="136" fillId="11" borderId="0" xfId="0" applyFont="1" applyFill="1" applyAlignment="1">
      <alignment horizontal="right" indent="1"/>
    </xf>
    <xf numFmtId="0" fontId="23" fillId="98" borderId="0" xfId="0" applyFont="1" applyFill="1" applyAlignment="1">
      <alignment horizontal="right" vertical="center" wrapText="1"/>
    </xf>
    <xf numFmtId="49" fontId="0" fillId="67" borderId="0" xfId="0" applyNumberFormat="1" applyFill="1" applyAlignment="1">
      <alignment horizontal="left"/>
    </xf>
    <xf numFmtId="49" fontId="138" fillId="67" borderId="79" xfId="0" applyNumberFormat="1" applyFont="1" applyFill="1" applyBorder="1" applyAlignment="1">
      <alignment horizontal="left"/>
    </xf>
    <xf numFmtId="0" fontId="140" fillId="98" borderId="0" xfId="0" applyFont="1" applyFill="1" applyAlignment="1">
      <alignment horizontal="center" vertical="center"/>
    </xf>
    <xf numFmtId="0" fontId="142" fillId="11" borderId="0" xfId="0" applyFont="1" applyFill="1" applyAlignment="1">
      <alignment horizontal="right" vertical="top"/>
    </xf>
    <xf numFmtId="166" fontId="136" fillId="98" borderId="0" xfId="0" applyNumberFormat="1" applyFont="1" applyFill="1" applyAlignment="1">
      <alignment horizontal="center" vertical="center" wrapText="1"/>
    </xf>
    <xf numFmtId="0" fontId="16" fillId="38" borderId="0" xfId="0" applyFont="1" applyFill="1" applyAlignment="1">
      <alignment horizontal="left"/>
    </xf>
    <xf numFmtId="0" fontId="16" fillId="11" borderId="2" xfId="0" applyFont="1" applyFill="1" applyBorder="1" applyAlignment="1">
      <alignment horizontal="left"/>
    </xf>
    <xf numFmtId="0" fontId="16" fillId="0" borderId="0" xfId="0" applyFont="1" applyAlignment="1">
      <alignment horizontal="center" wrapText="1"/>
    </xf>
    <xf numFmtId="0" fontId="16" fillId="2" borderId="0" xfId="0" applyFont="1" applyFill="1" applyAlignment="1">
      <alignment horizontal="center" wrapText="1"/>
    </xf>
    <xf numFmtId="0" fontId="15" fillId="3" borderId="0" xfId="0" applyFont="1" applyFill="1" applyAlignment="1">
      <alignment horizontal="center"/>
    </xf>
    <xf numFmtId="0" fontId="0" fillId="0" borderId="0" xfId="0" applyAlignment="1">
      <alignment horizontal="center"/>
    </xf>
    <xf numFmtId="0" fontId="0" fillId="38" borderId="0" xfId="0" applyFill="1" applyAlignment="1">
      <alignment horizontal="center"/>
    </xf>
    <xf numFmtId="0" fontId="15" fillId="38" borderId="0" xfId="0" applyFont="1" applyFill="1" applyAlignment="1">
      <alignment horizontal="center"/>
    </xf>
    <xf numFmtId="0" fontId="28" fillId="11" borderId="28" xfId="0" applyFont="1" applyFill="1" applyBorder="1" applyAlignment="1">
      <alignment horizontal="center"/>
    </xf>
    <xf numFmtId="0" fontId="15" fillId="2" borderId="0" xfId="0" applyFont="1" applyFill="1" applyAlignment="1">
      <alignment horizontal="center"/>
    </xf>
    <xf numFmtId="0" fontId="15" fillId="37" borderId="0" xfId="0" applyFont="1" applyFill="1" applyAlignment="1">
      <alignment horizontal="center"/>
    </xf>
    <xf numFmtId="0" fontId="15" fillId="4" borderId="0" xfId="0" applyFont="1" applyFill="1" applyAlignment="1">
      <alignment horizontal="center"/>
    </xf>
    <xf numFmtId="0" fontId="15" fillId="9" borderId="0" xfId="0" applyFont="1" applyFill="1" applyAlignment="1">
      <alignment horizontal="center"/>
    </xf>
    <xf numFmtId="0" fontId="37" fillId="11" borderId="2" xfId="0" applyFont="1" applyFill="1" applyBorder="1" applyAlignment="1">
      <alignment horizontal="center"/>
    </xf>
    <xf numFmtId="0" fontId="0" fillId="0" borderId="3" xfId="0" applyBorder="1" applyAlignment="1">
      <alignment horizontal="center"/>
    </xf>
    <xf numFmtId="0" fontId="16" fillId="0" borderId="0" xfId="0" applyFont="1" applyAlignment="1">
      <alignment horizontal="left"/>
    </xf>
    <xf numFmtId="49" fontId="15" fillId="38" borderId="0" xfId="0" applyNumberFormat="1" applyFont="1" applyFill="1" applyAlignment="1">
      <alignment horizontal="center"/>
    </xf>
    <xf numFmtId="0" fontId="15" fillId="7" borderId="0" xfId="0" applyFont="1" applyFill="1" applyAlignment="1">
      <alignment horizontal="center" wrapText="1"/>
    </xf>
    <xf numFmtId="0" fontId="15" fillId="13" borderId="0" xfId="0" applyFont="1" applyFill="1" applyAlignment="1">
      <alignment horizontal="center" wrapText="1"/>
    </xf>
    <xf numFmtId="49" fontId="15" fillId="13" borderId="0" xfId="0" applyNumberFormat="1" applyFont="1" applyFill="1" applyAlignment="1">
      <alignment horizontal="center" wrapText="1"/>
    </xf>
    <xf numFmtId="0" fontId="19" fillId="11" borderId="0" xfId="0" applyFont="1" applyFill="1" applyAlignment="1">
      <alignment horizontal="center"/>
    </xf>
    <xf numFmtId="0" fontId="19" fillId="40" borderId="0" xfId="0" applyFont="1" applyFill="1" applyAlignment="1">
      <alignment horizontal="right" vertical="top"/>
    </xf>
    <xf numFmtId="0" fontId="16" fillId="0" borderId="2" xfId="0" applyFont="1" applyBorder="1" applyAlignment="1">
      <alignment horizontal="left"/>
    </xf>
    <xf numFmtId="0" fontId="16" fillId="38" borderId="2" xfId="0" applyFont="1" applyFill="1" applyBorder="1" applyAlignment="1">
      <alignment horizontal="left"/>
    </xf>
    <xf numFmtId="0" fontId="19" fillId="40" borderId="0" xfId="0" applyFont="1" applyFill="1" applyAlignment="1">
      <alignment horizontal="center"/>
    </xf>
    <xf numFmtId="0" fontId="19" fillId="40" borderId="0" xfId="0" applyFont="1" applyFill="1" applyAlignment="1">
      <alignment horizontal="left" vertical="top" wrapText="1"/>
    </xf>
    <xf numFmtId="0" fontId="15" fillId="27" borderId="7" xfId="0" applyFont="1" applyFill="1" applyBorder="1" applyAlignment="1">
      <alignment horizontal="center" wrapText="1"/>
    </xf>
    <xf numFmtId="0" fontId="15" fillId="27" borderId="8" xfId="0" applyFont="1" applyFill="1" applyBorder="1" applyAlignment="1">
      <alignment horizontal="center" wrapText="1"/>
    </xf>
    <xf numFmtId="0" fontId="0" fillId="0" borderId="0" xfId="0" applyAlignment="1">
      <alignment horizontal="center" vertical="center"/>
    </xf>
    <xf numFmtId="0" fontId="15" fillId="10" borderId="7" xfId="0" applyFont="1" applyFill="1" applyBorder="1" applyAlignment="1">
      <alignment horizontal="center" wrapText="1"/>
    </xf>
    <xf numFmtId="0" fontId="15" fillId="8" borderId="7" xfId="0" applyFont="1" applyFill="1" applyBorder="1" applyAlignment="1">
      <alignment horizontal="center" wrapText="1"/>
    </xf>
    <xf numFmtId="0" fontId="15" fillId="2" borderId="7" xfId="0" applyFont="1" applyFill="1" applyBorder="1" applyAlignment="1">
      <alignment horizontal="center" wrapText="1"/>
    </xf>
    <xf numFmtId="0" fontId="15" fillId="3" borderId="7" xfId="0" applyFont="1" applyFill="1" applyBorder="1" applyAlignment="1">
      <alignment horizontal="center" wrapText="1"/>
    </xf>
    <xf numFmtId="0" fontId="15" fillId="43" borderId="7" xfId="0" applyFont="1" applyFill="1" applyBorder="1" applyAlignment="1">
      <alignment horizontal="center" wrapText="1"/>
    </xf>
    <xf numFmtId="0" fontId="15" fillId="43" borderId="8" xfId="0" applyFont="1" applyFill="1" applyBorder="1" applyAlignment="1">
      <alignment horizontal="center" wrapText="1"/>
    </xf>
    <xf numFmtId="0" fontId="29" fillId="11" borderId="0" xfId="0" applyFont="1" applyFill="1" applyAlignment="1">
      <alignment horizontal="center" vertical="center" wrapText="1"/>
    </xf>
    <xf numFmtId="0" fontId="28" fillId="11" borderId="4" xfId="0" applyFont="1" applyFill="1" applyBorder="1" applyAlignment="1">
      <alignment horizontal="center" vertical="center" textRotation="90"/>
    </xf>
    <xf numFmtId="0" fontId="0" fillId="18" borderId="0" xfId="0" applyFill="1" applyAlignment="1">
      <alignment horizontal="center"/>
    </xf>
    <xf numFmtId="0" fontId="0" fillId="22" borderId="0" xfId="0" applyFill="1" applyAlignment="1">
      <alignment horizontal="center"/>
    </xf>
    <xf numFmtId="0" fontId="0" fillId="20" borderId="0" xfId="0" applyFill="1" applyAlignment="1">
      <alignment horizontal="center"/>
    </xf>
    <xf numFmtId="0" fontId="0" fillId="24" borderId="0" xfId="0" applyFill="1" applyAlignment="1">
      <alignment horizontal="center"/>
    </xf>
    <xf numFmtId="0" fontId="0" fillId="25" borderId="0" xfId="0" applyFill="1" applyAlignment="1">
      <alignment horizontal="center"/>
    </xf>
    <xf numFmtId="0" fontId="0" fillId="25" borderId="9" xfId="0" applyFill="1" applyBorder="1" applyAlignment="1">
      <alignment horizontal="center"/>
    </xf>
    <xf numFmtId="9" fontId="0" fillId="25" borderId="0" xfId="0" applyNumberFormat="1" applyFill="1" applyAlignment="1">
      <alignment horizontal="center"/>
    </xf>
    <xf numFmtId="0" fontId="0" fillId="19" borderId="0" xfId="0" applyFill="1" applyAlignment="1">
      <alignment horizontal="center"/>
    </xf>
    <xf numFmtId="0" fontId="0" fillId="17" borderId="0" xfId="0" applyFill="1" applyAlignment="1">
      <alignment horizontal="center"/>
    </xf>
    <xf numFmtId="0" fontId="0" fillId="21" borderId="0" xfId="0" applyFill="1" applyAlignment="1">
      <alignment horizontal="center"/>
    </xf>
    <xf numFmtId="0" fontId="15" fillId="12" borderId="7" xfId="0" applyFont="1" applyFill="1" applyBorder="1" applyAlignment="1">
      <alignment horizontal="center" wrapText="1"/>
    </xf>
    <xf numFmtId="0" fontId="15" fillId="13" borderId="7" xfId="0" applyFont="1" applyFill="1" applyBorder="1" applyAlignment="1">
      <alignment horizontal="center" wrapText="1"/>
    </xf>
    <xf numFmtId="0" fontId="15" fillId="14" borderId="7" xfId="0" applyFont="1" applyFill="1" applyBorder="1" applyAlignment="1">
      <alignment horizontal="center" wrapText="1"/>
    </xf>
    <xf numFmtId="0" fontId="15" fillId="15" borderId="7" xfId="0" applyFont="1" applyFill="1" applyBorder="1" applyAlignment="1">
      <alignment horizontal="center" wrapText="1"/>
    </xf>
    <xf numFmtId="0" fontId="0" fillId="24" borderId="9" xfId="0" applyFill="1" applyBorder="1" applyAlignment="1">
      <alignment horizontal="center"/>
    </xf>
    <xf numFmtId="0" fontId="15" fillId="6" borderId="0" xfId="0" applyFont="1" applyFill="1" applyAlignment="1">
      <alignment horizontal="left"/>
    </xf>
    <xf numFmtId="0" fontId="0" fillId="16" borderId="0" xfId="0" applyFill="1" applyAlignment="1">
      <alignment horizontal="center"/>
    </xf>
    <xf numFmtId="0" fontId="15" fillId="64" borderId="0" xfId="0" applyFont="1" applyFill="1" applyAlignment="1">
      <alignment horizontal="left"/>
    </xf>
    <xf numFmtId="0" fontId="16" fillId="64" borderId="0" xfId="0" applyFont="1" applyFill="1" applyAlignment="1">
      <alignment horizontal="right"/>
    </xf>
    <xf numFmtId="0" fontId="15" fillId="0" borderId="0" xfId="0" applyFont="1" applyAlignment="1">
      <alignment horizontal="center" vertical="center" textRotation="90"/>
    </xf>
    <xf numFmtId="0" fontId="15" fillId="62" borderId="0" xfId="0" applyFont="1" applyFill="1" applyAlignment="1">
      <alignment horizontal="left"/>
    </xf>
    <xf numFmtId="0" fontId="16" fillId="62" borderId="0" xfId="0" applyFont="1" applyFill="1" applyAlignment="1">
      <alignment horizontal="center"/>
    </xf>
    <xf numFmtId="0" fontId="15" fillId="20" borderId="0" xfId="0" applyFont="1" applyFill="1" applyAlignment="1">
      <alignment horizontal="center"/>
    </xf>
    <xf numFmtId="0" fontId="0" fillId="23" borderId="9" xfId="0" applyFill="1" applyBorder="1" applyAlignment="1">
      <alignment horizontal="center"/>
    </xf>
    <xf numFmtId="0" fontId="15" fillId="25" borderId="0" xfId="0" applyFont="1" applyFill="1" applyAlignment="1">
      <alignment horizontal="center"/>
    </xf>
    <xf numFmtId="0" fontId="15" fillId="51" borderId="0" xfId="0" applyFont="1" applyFill="1" applyAlignment="1">
      <alignment horizontal="left"/>
    </xf>
    <xf numFmtId="0" fontId="0" fillId="23" borderId="0" xfId="0" applyFill="1" applyAlignment="1">
      <alignment horizontal="center"/>
    </xf>
    <xf numFmtId="0" fontId="15" fillId="24" borderId="0" xfId="0" applyFont="1" applyFill="1" applyAlignment="1">
      <alignment horizontal="center"/>
    </xf>
    <xf numFmtId="0" fontId="0" fillId="16" borderId="9" xfId="0" applyFill="1" applyBorder="1" applyAlignment="1">
      <alignment horizontal="center"/>
    </xf>
    <xf numFmtId="0" fontId="15" fillId="22" borderId="0" xfId="0" applyFont="1" applyFill="1" applyAlignment="1">
      <alignment horizontal="center"/>
    </xf>
    <xf numFmtId="0" fontId="15" fillId="18" borderId="0" xfId="0" applyFont="1" applyFill="1" applyAlignment="1">
      <alignment horizontal="center"/>
    </xf>
    <xf numFmtId="0" fontId="15" fillId="61" borderId="0" xfId="0" applyFont="1" applyFill="1" applyAlignment="1">
      <alignment horizontal="left"/>
    </xf>
    <xf numFmtId="9" fontId="0" fillId="24" borderId="0" xfId="0" applyNumberFormat="1" applyFill="1" applyAlignment="1">
      <alignment horizontal="center"/>
    </xf>
    <xf numFmtId="9" fontId="0" fillId="22" borderId="0" xfId="0" applyNumberFormat="1" applyFill="1" applyAlignment="1">
      <alignment horizontal="center"/>
    </xf>
    <xf numFmtId="0" fontId="83" fillId="11" borderId="4" xfId="0" applyFont="1" applyFill="1" applyBorder="1" applyAlignment="1">
      <alignment horizontal="center" vertical="center" textRotation="90"/>
    </xf>
    <xf numFmtId="0" fontId="83" fillId="11" borderId="0" xfId="0" applyFont="1" applyFill="1" applyAlignment="1">
      <alignment horizontal="center" vertical="center" textRotation="90"/>
    </xf>
    <xf numFmtId="0" fontId="29" fillId="11" borderId="0" xfId="0" applyFont="1" applyFill="1" applyAlignment="1">
      <alignment horizontal="center"/>
    </xf>
    <xf numFmtId="0" fontId="0" fillId="19" borderId="9" xfId="0" applyFill="1" applyBorder="1" applyAlignment="1">
      <alignment horizontal="center"/>
    </xf>
    <xf numFmtId="0" fontId="15" fillId="2" borderId="0" xfId="0" applyFont="1" applyFill="1" applyAlignment="1">
      <alignment horizontal="left"/>
    </xf>
    <xf numFmtId="0" fontId="0" fillId="18" borderId="9" xfId="0" applyFill="1" applyBorder="1" applyAlignment="1">
      <alignment horizontal="center"/>
    </xf>
    <xf numFmtId="0" fontId="15" fillId="10" borderId="0" xfId="0" applyFont="1" applyFill="1" applyAlignment="1">
      <alignment horizontal="left"/>
    </xf>
    <xf numFmtId="0" fontId="16" fillId="10" borderId="0" xfId="0" applyFont="1" applyFill="1" applyAlignment="1">
      <alignment horizontal="center"/>
    </xf>
    <xf numFmtId="0" fontId="16" fillId="2" borderId="0" xfId="0" applyFont="1" applyFill="1" applyAlignment="1">
      <alignment horizontal="center"/>
    </xf>
    <xf numFmtId="0" fontId="16" fillId="8" borderId="0" xfId="0" applyFont="1" applyFill="1" applyAlignment="1">
      <alignment horizontal="center"/>
    </xf>
    <xf numFmtId="0" fontId="0" fillId="20" borderId="9" xfId="0" applyFill="1" applyBorder="1" applyAlignment="1">
      <alignment horizontal="center"/>
    </xf>
    <xf numFmtId="0" fontId="15" fillId="8" borderId="0" xfId="0" applyFont="1" applyFill="1" applyAlignment="1">
      <alignment horizontal="left"/>
    </xf>
    <xf numFmtId="0" fontId="0" fillId="17" borderId="9" xfId="0" applyFill="1" applyBorder="1" applyAlignment="1">
      <alignment horizontal="center"/>
    </xf>
    <xf numFmtId="0" fontId="16" fillId="43" borderId="0" xfId="0" applyFont="1" applyFill="1" applyAlignment="1">
      <alignment horizontal="center"/>
    </xf>
    <xf numFmtId="9" fontId="0" fillId="20" borderId="0" xfId="0" applyNumberFormat="1" applyFill="1" applyAlignment="1">
      <alignment horizontal="center"/>
    </xf>
    <xf numFmtId="0" fontId="15" fillId="3" borderId="0" xfId="0" applyFont="1" applyFill="1" applyAlignment="1">
      <alignment horizontal="left"/>
    </xf>
    <xf numFmtId="0" fontId="15" fillId="43" borderId="0" xfId="0" applyFont="1" applyFill="1" applyAlignment="1">
      <alignment horizontal="left"/>
    </xf>
    <xf numFmtId="0" fontId="16" fillId="3" borderId="0" xfId="0" applyFont="1" applyFill="1" applyAlignment="1">
      <alignment horizontal="center"/>
    </xf>
    <xf numFmtId="0" fontId="0" fillId="22" borderId="9" xfId="0" applyFill="1" applyBorder="1" applyAlignment="1">
      <alignment horizontal="center"/>
    </xf>
    <xf numFmtId="0" fontId="28" fillId="11" borderId="4" xfId="0" applyFont="1" applyFill="1" applyBorder="1" applyAlignment="1">
      <alignment horizontal="center" vertical="center"/>
    </xf>
    <xf numFmtId="0" fontId="28" fillId="11" borderId="0" xfId="0" applyFont="1" applyFill="1" applyAlignment="1">
      <alignment horizontal="center" vertical="center"/>
    </xf>
    <xf numFmtId="0" fontId="28" fillId="11" borderId="0" xfId="0" applyFont="1" applyFill="1" applyAlignment="1">
      <alignment horizontal="center" wrapText="1"/>
    </xf>
    <xf numFmtId="0" fontId="83" fillId="11" borderId="4" xfId="0" applyFont="1" applyFill="1" applyBorder="1" applyAlignment="1">
      <alignment horizontal="center"/>
    </xf>
    <xf numFmtId="0" fontId="83" fillId="11" borderId="0" xfId="0" applyFont="1" applyFill="1" applyAlignment="1">
      <alignment horizontal="center"/>
    </xf>
    <xf numFmtId="0" fontId="0" fillId="21" borderId="9" xfId="0" applyFill="1" applyBorder="1" applyAlignment="1">
      <alignment horizontal="center"/>
    </xf>
    <xf numFmtId="9" fontId="0" fillId="18" borderId="0" xfId="0" applyNumberFormat="1" applyFill="1" applyAlignment="1">
      <alignment horizontal="center"/>
    </xf>
    <xf numFmtId="0" fontId="28" fillId="11" borderId="10" xfId="0" applyFont="1" applyFill="1" applyBorder="1" applyAlignment="1">
      <alignment horizontal="center" vertical="center" textRotation="90"/>
    </xf>
    <xf numFmtId="0" fontId="15" fillId="0" borderId="5" xfId="0" applyFont="1" applyBorder="1" applyAlignment="1">
      <alignment horizontal="center" vertical="center" textRotation="90"/>
    </xf>
    <xf numFmtId="9" fontId="0" fillId="22" borderId="5" xfId="0" applyNumberFormat="1" applyFill="1" applyBorder="1" applyAlignment="1">
      <alignment horizontal="center"/>
    </xf>
    <xf numFmtId="0" fontId="0" fillId="21" borderId="5" xfId="0" applyFill="1" applyBorder="1" applyAlignment="1">
      <alignment horizontal="center"/>
    </xf>
    <xf numFmtId="9" fontId="0" fillId="20" borderId="5" xfId="0" applyNumberFormat="1" applyFill="1" applyBorder="1" applyAlignment="1">
      <alignment horizontal="center"/>
    </xf>
    <xf numFmtId="0" fontId="0" fillId="19" borderId="5" xfId="0" applyFill="1" applyBorder="1" applyAlignment="1">
      <alignment horizontal="center"/>
    </xf>
    <xf numFmtId="9" fontId="0" fillId="18" borderId="5" xfId="0" applyNumberFormat="1" applyFill="1" applyBorder="1" applyAlignment="1">
      <alignment horizontal="center"/>
    </xf>
    <xf numFmtId="0" fontId="0" fillId="17" borderId="11" xfId="0" applyFill="1" applyBorder="1" applyAlignment="1">
      <alignment horizontal="center"/>
    </xf>
    <xf numFmtId="9" fontId="0" fillId="25" borderId="5" xfId="0" applyNumberFormat="1" applyFill="1" applyBorder="1" applyAlignment="1">
      <alignment horizontal="center"/>
    </xf>
    <xf numFmtId="0" fontId="0" fillId="25" borderId="5" xfId="0" applyFill="1" applyBorder="1" applyAlignment="1">
      <alignment horizontal="center"/>
    </xf>
    <xf numFmtId="9" fontId="0" fillId="24" borderId="5" xfId="0" applyNumberFormat="1" applyFill="1" applyBorder="1" applyAlignment="1">
      <alignment horizontal="center"/>
    </xf>
    <xf numFmtId="0" fontId="0" fillId="24" borderId="5" xfId="0" applyFill="1" applyBorder="1" applyAlignment="1">
      <alignment horizontal="center"/>
    </xf>
    <xf numFmtId="0" fontId="0" fillId="22" borderId="5" xfId="0" applyFill="1" applyBorder="1" applyAlignment="1">
      <alignment horizontal="center"/>
    </xf>
    <xf numFmtId="0" fontId="0" fillId="20" borderId="5" xfId="0" applyFill="1" applyBorder="1" applyAlignment="1">
      <alignment horizontal="center"/>
    </xf>
    <xf numFmtId="0" fontId="0" fillId="18" borderId="11" xfId="0" applyFill="1" applyBorder="1" applyAlignment="1">
      <alignment horizontal="center"/>
    </xf>
    <xf numFmtId="0" fontId="0" fillId="16" borderId="5" xfId="0" applyFill="1" applyBorder="1" applyAlignment="1">
      <alignment horizontal="center"/>
    </xf>
    <xf numFmtId="0" fontId="0" fillId="23" borderId="5" xfId="0" applyFill="1" applyBorder="1" applyAlignment="1">
      <alignment horizontal="center"/>
    </xf>
    <xf numFmtId="0" fontId="19" fillId="11" borderId="0" xfId="0" applyFont="1" applyFill="1" applyAlignment="1">
      <alignment horizontal="left"/>
    </xf>
    <xf numFmtId="0" fontId="14" fillId="0" borderId="0" xfId="0" applyFont="1" applyAlignment="1">
      <alignment horizontal="center"/>
    </xf>
    <xf numFmtId="0" fontId="15" fillId="10" borderId="21" xfId="0" applyFont="1" applyFill="1" applyBorder="1" applyAlignment="1">
      <alignment horizontal="left"/>
    </xf>
    <xf numFmtId="0" fontId="82" fillId="11" borderId="0" xfId="0" applyFont="1" applyFill="1" applyAlignment="1">
      <alignment horizontal="left" vertical="top" wrapText="1"/>
    </xf>
    <xf numFmtId="0" fontId="82" fillId="11" borderId="34" xfId="0" applyFont="1" applyFill="1" applyBorder="1" applyAlignment="1">
      <alignment horizontal="left" vertical="top" wrapText="1"/>
    </xf>
    <xf numFmtId="0" fontId="82" fillId="11" borderId="36" xfId="0" applyFont="1" applyFill="1" applyBorder="1" applyAlignment="1">
      <alignment horizontal="left" vertical="top" wrapText="1"/>
    </xf>
    <xf numFmtId="0" fontId="82" fillId="11" borderId="37" xfId="0" applyFont="1" applyFill="1" applyBorder="1" applyAlignment="1">
      <alignment horizontal="left" vertical="top" wrapText="1"/>
    </xf>
    <xf numFmtId="0" fontId="19" fillId="11" borderId="30" xfId="0" applyFont="1" applyFill="1" applyBorder="1" applyAlignment="1">
      <alignment horizontal="center"/>
    </xf>
    <xf numFmtId="0" fontId="19" fillId="11" borderId="31" xfId="0" applyFont="1" applyFill="1" applyBorder="1" applyAlignment="1">
      <alignment horizontal="center"/>
    </xf>
    <xf numFmtId="0" fontId="19" fillId="11" borderId="32" xfId="0" applyFont="1" applyFill="1" applyBorder="1" applyAlignment="1">
      <alignment horizontal="center"/>
    </xf>
    <xf numFmtId="0" fontId="19" fillId="11" borderId="0" xfId="0" applyFont="1" applyFill="1" applyAlignment="1">
      <alignment horizontal="right"/>
    </xf>
    <xf numFmtId="0" fontId="15" fillId="11" borderId="0" xfId="0" applyFont="1" applyFill="1" applyAlignment="1">
      <alignment horizontal="left"/>
    </xf>
    <xf numFmtId="0" fontId="90" fillId="7" borderId="0" xfId="0" applyFont="1" applyFill="1" applyAlignment="1">
      <alignment horizontal="center" vertical="center" wrapText="1"/>
    </xf>
    <xf numFmtId="0" fontId="89" fillId="63" borderId="0" xfId="0" applyFont="1" applyFill="1" applyAlignment="1">
      <alignment horizontal="center" vertical="center"/>
    </xf>
    <xf numFmtId="0" fontId="90" fillId="65" borderId="0" xfId="0" applyFont="1" applyFill="1" applyAlignment="1">
      <alignment horizontal="center" vertical="center"/>
    </xf>
    <xf numFmtId="0" fontId="90" fillId="4" borderId="16" xfId="0" applyFont="1" applyFill="1" applyBorder="1" applyAlignment="1">
      <alignment horizontal="center" vertical="center"/>
    </xf>
    <xf numFmtId="0" fontId="84" fillId="10" borderId="0" xfId="0" applyFont="1" applyFill="1" applyAlignment="1">
      <alignment horizontal="center" wrapText="1"/>
    </xf>
    <xf numFmtId="0" fontId="15" fillId="10" borderId="19" xfId="0" applyFont="1" applyFill="1" applyBorder="1" applyAlignment="1">
      <alignment horizontal="left"/>
    </xf>
    <xf numFmtId="0" fontId="15" fillId="10" borderId="18" xfId="0" applyFont="1" applyFill="1" applyBorder="1" applyAlignment="1">
      <alignment horizontal="left"/>
    </xf>
    <xf numFmtId="0" fontId="0" fillId="4" borderId="59" xfId="0" applyFill="1" applyBorder="1" applyAlignment="1">
      <alignment horizontal="center" vertical="center"/>
    </xf>
    <xf numFmtId="0" fontId="0" fillId="4" borderId="16" xfId="0" applyFill="1" applyBorder="1" applyAlignment="1">
      <alignment horizontal="center" vertical="center"/>
    </xf>
    <xf numFmtId="0" fontId="0" fillId="65" borderId="58" xfId="0" applyFill="1" applyBorder="1" applyAlignment="1">
      <alignment horizontal="center" vertical="center"/>
    </xf>
    <xf numFmtId="0" fontId="0" fillId="65" borderId="0" xfId="0" applyFill="1" applyAlignment="1">
      <alignment horizontal="center" vertical="center"/>
    </xf>
    <xf numFmtId="0" fontId="88" fillId="10" borderId="0" xfId="0" applyFont="1" applyFill="1" applyAlignment="1">
      <alignment horizontal="center" vertical="center" wrapText="1"/>
    </xf>
    <xf numFmtId="0" fontId="84" fillId="0" borderId="0" xfId="0" applyFont="1" applyAlignment="1">
      <alignment horizontal="center" vertical="center"/>
    </xf>
    <xf numFmtId="0" fontId="88" fillId="10" borderId="0" xfId="0" applyFont="1" applyFill="1" applyAlignment="1">
      <alignment horizontal="center" vertical="center"/>
    </xf>
    <xf numFmtId="0" fontId="84" fillId="10" borderId="0" xfId="0" applyFont="1" applyFill="1" applyAlignment="1">
      <alignment horizontal="center" vertical="center"/>
    </xf>
    <xf numFmtId="0" fontId="87" fillId="11" borderId="9" xfId="0" applyFont="1" applyFill="1" applyBorder="1" applyAlignment="1">
      <alignment horizontal="center" vertical="center" textRotation="90"/>
    </xf>
    <xf numFmtId="0" fontId="69" fillId="11" borderId="0" xfId="0" applyFont="1" applyFill="1" applyAlignment="1">
      <alignment horizontal="center"/>
    </xf>
    <xf numFmtId="0" fontId="68" fillId="2" borderId="0" xfId="0" applyFont="1" applyFill="1" applyAlignment="1">
      <alignment horizontal="center" vertical="center"/>
    </xf>
    <xf numFmtId="0" fontId="70" fillId="2" borderId="0" xfId="0" applyFont="1" applyFill="1" applyAlignment="1">
      <alignment horizontal="center"/>
    </xf>
    <xf numFmtId="0" fontId="0" fillId="43" borderId="17" xfId="0" applyFill="1" applyBorder="1" applyAlignment="1">
      <alignment horizontal="right"/>
    </xf>
    <xf numFmtId="0" fontId="0" fillId="43" borderId="0" xfId="0" applyFill="1" applyAlignment="1">
      <alignment horizontal="right"/>
    </xf>
    <xf numFmtId="0" fontId="159" fillId="0" borderId="0" xfId="0" applyFont="1" applyAlignment="1">
      <alignment horizontal="center" vertical="center"/>
    </xf>
    <xf numFmtId="0" fontId="0" fillId="10" borderId="0" xfId="0" applyFill="1" applyAlignment="1">
      <alignment horizontal="center" vertical="center" wrapText="1"/>
    </xf>
    <xf numFmtId="0" fontId="14" fillId="10" borderId="7" xfId="0" applyFont="1" applyFill="1" applyBorder="1" applyAlignment="1">
      <alignment horizontal="center" wrapText="1"/>
    </xf>
    <xf numFmtId="0" fontId="14" fillId="10" borderId="0" xfId="0" applyFont="1" applyFill="1" applyAlignment="1">
      <alignment horizontal="center" wrapText="1"/>
    </xf>
    <xf numFmtId="0" fontId="0" fillId="10" borderId="4" xfId="0" applyFill="1" applyBorder="1" applyAlignment="1">
      <alignment horizontal="left"/>
    </xf>
    <xf numFmtId="0" fontId="0" fillId="10" borderId="0" xfId="0" applyFill="1" applyAlignment="1">
      <alignment horizontal="left"/>
    </xf>
    <xf numFmtId="0" fontId="14" fillId="10" borderId="6" xfId="0" applyFont="1" applyFill="1" applyBorder="1" applyAlignment="1">
      <alignment horizontal="center"/>
    </xf>
    <xf numFmtId="0" fontId="14" fillId="10" borderId="8" xfId="0" applyFont="1" applyFill="1" applyBorder="1" applyAlignment="1">
      <alignment horizontal="center"/>
    </xf>
    <xf numFmtId="0" fontId="14" fillId="10" borderId="4" xfId="0" applyFont="1" applyFill="1" applyBorder="1" applyAlignment="1">
      <alignment horizontal="center"/>
    </xf>
    <xf numFmtId="0" fontId="14" fillId="10" borderId="9" xfId="0" applyFont="1" applyFill="1" applyBorder="1" applyAlignment="1">
      <alignment horizontal="center"/>
    </xf>
    <xf numFmtId="0" fontId="14" fillId="43" borderId="0" xfId="0" applyFont="1" applyFill="1" applyAlignment="1">
      <alignment horizontal="right"/>
    </xf>
    <xf numFmtId="0" fontId="0" fillId="10" borderId="0" xfId="0" applyFill="1" applyAlignment="1">
      <alignment horizontal="center"/>
    </xf>
    <xf numFmtId="0" fontId="0" fillId="3" borderId="0" xfId="0" applyFill="1" applyAlignment="1">
      <alignment horizontal="center"/>
    </xf>
    <xf numFmtId="0" fontId="0" fillId="10" borderId="0" xfId="0" applyFill="1" applyAlignment="1">
      <alignment horizontal="center" vertical="center"/>
    </xf>
    <xf numFmtId="0" fontId="0" fillId="3" borderId="0" xfId="0" applyFill="1" applyAlignment="1">
      <alignment horizontal="center" vertical="center"/>
    </xf>
    <xf numFmtId="0" fontId="14" fillId="3" borderId="0" xfId="0" applyFont="1" applyFill="1" applyAlignment="1">
      <alignment horizontal="left"/>
    </xf>
    <xf numFmtId="0" fontId="0" fillId="3" borderId="0" xfId="0" applyFill="1" applyAlignment="1">
      <alignment horizontal="right"/>
    </xf>
    <xf numFmtId="0" fontId="16" fillId="3" borderId="0" xfId="0" applyFont="1" applyFill="1" applyAlignment="1">
      <alignment horizontal="left"/>
    </xf>
    <xf numFmtId="0" fontId="15" fillId="3" borderId="0" xfId="0" applyFont="1" applyFill="1" applyAlignment="1">
      <alignment horizontal="right" vertical="center" textRotation="90"/>
    </xf>
    <xf numFmtId="0" fontId="0" fillId="10" borderId="29" xfId="0" applyFill="1" applyBorder="1" applyAlignment="1">
      <alignment horizontal="center"/>
    </xf>
    <xf numFmtId="0" fontId="16" fillId="3" borderId="0" xfId="0" applyFont="1" applyFill="1" applyAlignment="1">
      <alignment horizontal="left" vertical="top" wrapText="1"/>
    </xf>
    <xf numFmtId="0" fontId="33" fillId="3" borderId="30" xfId="0" applyFont="1" applyFill="1" applyBorder="1" applyAlignment="1">
      <alignment horizontal="center" vertical="center" wrapText="1"/>
    </xf>
    <xf numFmtId="0" fontId="33" fillId="3" borderId="31" xfId="0" applyFont="1" applyFill="1" applyBorder="1" applyAlignment="1">
      <alignment horizontal="center" vertical="center" wrapText="1"/>
    </xf>
    <xf numFmtId="0" fontId="33" fillId="3" borderId="32" xfId="0" applyFont="1" applyFill="1" applyBorder="1" applyAlignment="1">
      <alignment horizontal="center" vertical="center" wrapText="1"/>
    </xf>
    <xf numFmtId="0" fontId="33" fillId="3" borderId="33" xfId="0" applyFont="1" applyFill="1" applyBorder="1" applyAlignment="1">
      <alignment horizontal="center" vertical="center" wrapText="1"/>
    </xf>
    <xf numFmtId="0" fontId="33" fillId="3" borderId="0" xfId="0" applyFont="1" applyFill="1" applyAlignment="1">
      <alignment horizontal="center" vertical="center" wrapText="1"/>
    </xf>
    <xf numFmtId="0" fontId="33" fillId="3" borderId="34" xfId="0" applyFont="1" applyFill="1" applyBorder="1" applyAlignment="1">
      <alignment horizontal="center" vertical="center" wrapText="1"/>
    </xf>
    <xf numFmtId="0" fontId="33" fillId="3" borderId="35" xfId="0" applyFont="1" applyFill="1" applyBorder="1" applyAlignment="1">
      <alignment horizontal="center" vertical="center" wrapText="1"/>
    </xf>
    <xf numFmtId="0" fontId="33" fillId="3" borderId="36" xfId="0" applyFont="1" applyFill="1" applyBorder="1" applyAlignment="1">
      <alignment horizontal="center" vertical="center" wrapText="1"/>
    </xf>
    <xf numFmtId="0" fontId="33" fillId="3" borderId="37" xfId="0" applyFont="1" applyFill="1" applyBorder="1" applyAlignment="1">
      <alignment horizontal="center" vertical="center" wrapText="1"/>
    </xf>
    <xf numFmtId="0" fontId="16" fillId="3" borderId="0" xfId="0" applyFont="1" applyFill="1" applyAlignment="1">
      <alignment horizontal="center" vertical="center"/>
    </xf>
    <xf numFmtId="0" fontId="34" fillId="3" borderId="0" xfId="0" applyFont="1" applyFill="1" applyAlignment="1">
      <alignment horizontal="left" vertical="top" wrapText="1"/>
    </xf>
    <xf numFmtId="0" fontId="15" fillId="3" borderId="0" xfId="0" applyFont="1" applyFill="1" applyAlignment="1">
      <alignment horizontal="right"/>
    </xf>
    <xf numFmtId="0" fontId="14" fillId="3" borderId="0" xfId="0" applyFont="1" applyFill="1" applyAlignment="1">
      <alignment horizontal="center" vertical="center"/>
    </xf>
    <xf numFmtId="0" fontId="15" fillId="10" borderId="0" xfId="0" applyFont="1" applyFill="1" applyAlignment="1">
      <alignment horizontal="center" vertical="center"/>
    </xf>
    <xf numFmtId="0" fontId="16" fillId="3" borderId="0" xfId="0" applyFont="1" applyFill="1" applyAlignment="1">
      <alignment horizontal="left" wrapText="1"/>
    </xf>
    <xf numFmtId="0" fontId="16" fillId="3" borderId="16" xfId="0" applyFont="1" applyFill="1" applyBorder="1" applyAlignment="1">
      <alignment horizontal="left" wrapText="1"/>
    </xf>
    <xf numFmtId="0" fontId="0" fillId="3" borderId="0" xfId="0" applyFill="1" applyAlignment="1">
      <alignment horizontal="right" vertical="center" textRotation="90"/>
    </xf>
    <xf numFmtId="9" fontId="15" fillId="3" borderId="0" xfId="0" applyNumberFormat="1" applyFont="1" applyFill="1" applyAlignment="1">
      <alignment horizontal="left"/>
    </xf>
    <xf numFmtId="0" fontId="16" fillId="41" borderId="0" xfId="0" applyFont="1" applyFill="1" applyAlignment="1">
      <alignment horizontal="center" vertical="top" wrapText="1"/>
    </xf>
    <xf numFmtId="0" fontId="16" fillId="13" borderId="0" xfId="0" applyFont="1" applyFill="1" applyAlignment="1">
      <alignment horizontal="center" vertical="top" wrapText="1"/>
    </xf>
    <xf numFmtId="0" fontId="0" fillId="0" borderId="0" xfId="0" applyAlignment="1">
      <alignment horizontal="center" vertical="top" wrapText="1"/>
    </xf>
    <xf numFmtId="0" fontId="36" fillId="3" borderId="0" xfId="0" applyFont="1" applyFill="1" applyAlignment="1">
      <alignment horizontal="left" vertical="top" wrapText="1"/>
    </xf>
    <xf numFmtId="0" fontId="11" fillId="3" borderId="0" xfId="0" applyFont="1" applyFill="1" applyAlignment="1">
      <alignment horizontal="center" vertical="center"/>
    </xf>
    <xf numFmtId="0" fontId="0" fillId="3" borderId="0" xfId="0" applyFill="1" applyAlignment="1">
      <alignment horizontal="left" vertical="center"/>
    </xf>
    <xf numFmtId="0" fontId="0" fillId="3" borderId="3" xfId="0" applyFill="1" applyBorder="1" applyAlignment="1">
      <alignment horizontal="left" vertical="center"/>
    </xf>
    <xf numFmtId="0" fontId="16" fillId="3" borderId="16" xfId="0" applyFont="1" applyFill="1" applyBorder="1" applyAlignment="1">
      <alignment horizontal="left" vertical="top" wrapText="1"/>
    </xf>
    <xf numFmtId="0" fontId="16" fillId="3" borderId="0" xfId="0" applyFont="1" applyFill="1" applyAlignment="1">
      <alignment horizontal="left" vertical="center" wrapText="1"/>
    </xf>
    <xf numFmtId="0" fontId="16" fillId="3" borderId="0" xfId="0" applyFont="1" applyFill="1" applyAlignment="1">
      <alignment horizontal="left" vertical="center"/>
    </xf>
    <xf numFmtId="0" fontId="16" fillId="3" borderId="16" xfId="0" applyFont="1" applyFill="1" applyBorder="1" applyAlignment="1">
      <alignment horizontal="left" vertical="center"/>
    </xf>
    <xf numFmtId="2" fontId="0" fillId="0" borderId="0" xfId="0" applyNumberFormat="1" applyAlignment="1">
      <alignment horizontal="right"/>
    </xf>
    <xf numFmtId="0" fontId="16" fillId="42" borderId="0" xfId="0" applyFont="1" applyFill="1" applyAlignment="1">
      <alignment horizontal="center" vertical="top" wrapText="1"/>
    </xf>
    <xf numFmtId="49" fontId="0" fillId="10" borderId="0" xfId="0" applyNumberFormat="1" applyFill="1" applyAlignment="1">
      <alignment horizontal="center"/>
    </xf>
    <xf numFmtId="49" fontId="14" fillId="10" borderId="0" xfId="0" applyNumberFormat="1" applyFont="1" applyFill="1" applyAlignment="1">
      <alignment horizontal="center"/>
    </xf>
    <xf numFmtId="49" fontId="14" fillId="0" borderId="0" xfId="0" applyNumberFormat="1" applyFont="1" applyAlignment="1">
      <alignment horizontal="center"/>
    </xf>
    <xf numFmtId="49" fontId="0" fillId="10" borderId="0" xfId="0" applyNumberFormat="1" applyFill="1" applyAlignment="1">
      <alignment horizontal="left"/>
    </xf>
    <xf numFmtId="49" fontId="0" fillId="10" borderId="0" xfId="0" applyNumberFormat="1" applyFill="1" applyAlignment="1">
      <alignment horizontal="center" textRotation="90" wrapText="1"/>
    </xf>
    <xf numFmtId="0" fontId="0" fillId="44" borderId="0" xfId="0" applyFill="1" applyAlignment="1">
      <alignment horizontal="right" vertical="center" textRotation="90"/>
    </xf>
    <xf numFmtId="0" fontId="0" fillId="0" borderId="0" xfId="0" applyAlignment="1">
      <alignment horizontal="left" wrapText="1"/>
    </xf>
    <xf numFmtId="0" fontId="125" fillId="77" borderId="0" xfId="0" applyFont="1" applyFill="1" applyAlignment="1">
      <alignment horizontal="center"/>
    </xf>
    <xf numFmtId="0" fontId="0" fillId="77" borderId="0" xfId="0" applyFill="1" applyAlignment="1">
      <alignment horizontal="left"/>
    </xf>
    <xf numFmtId="0" fontId="122" fillId="77" borderId="0" xfId="0" applyFont="1" applyFill="1" applyAlignment="1">
      <alignment horizontal="left" vertical="center" wrapText="1"/>
    </xf>
    <xf numFmtId="0" fontId="0" fillId="77" borderId="0" xfId="0" applyFill="1" applyAlignment="1">
      <alignment horizontal="center"/>
    </xf>
    <xf numFmtId="0" fontId="14" fillId="77" borderId="0" xfId="0" applyFont="1" applyFill="1" applyAlignment="1">
      <alignment horizontal="left"/>
    </xf>
    <xf numFmtId="0" fontId="14" fillId="77" borderId="0" xfId="0" applyFont="1" applyFill="1" applyAlignment="1">
      <alignment horizontal="center"/>
    </xf>
    <xf numFmtId="0" fontId="0" fillId="77" borderId="0" xfId="0" applyFill="1" applyAlignment="1">
      <alignment horizontal="right"/>
    </xf>
    <xf numFmtId="0" fontId="124" fillId="78" borderId="0" xfId="0" applyFont="1" applyFill="1" applyAlignment="1">
      <alignment horizontal="center" vertical="center" textRotation="90"/>
    </xf>
    <xf numFmtId="0" fontId="0" fillId="78" borderId="0" xfId="0" applyFill="1" applyAlignment="1">
      <alignment horizontal="left" wrapText="1"/>
    </xf>
    <xf numFmtId="0" fontId="19" fillId="11" borderId="0" xfId="0" applyFont="1" applyFill="1" applyAlignment="1">
      <alignment horizontal="center" wrapText="1"/>
    </xf>
    <xf numFmtId="0" fontId="120" fillId="11" borderId="0" xfId="0" applyFont="1" applyFill="1" applyAlignment="1">
      <alignment horizontal="center" wrapText="1"/>
    </xf>
    <xf numFmtId="0" fontId="0" fillId="7" borderId="0" xfId="0" applyFill="1" applyAlignment="1">
      <alignment horizontal="center" wrapText="1"/>
    </xf>
    <xf numFmtId="0" fontId="16" fillId="76" borderId="16" xfId="0" applyFont="1" applyFill="1" applyBorder="1" applyAlignment="1">
      <alignment horizontal="left" vertical="center" wrapText="1"/>
    </xf>
    <xf numFmtId="0" fontId="16" fillId="76" borderId="0" xfId="0" applyFont="1" applyFill="1" applyAlignment="1">
      <alignment horizontal="left" vertical="top" wrapText="1"/>
    </xf>
    <xf numFmtId="0" fontId="16" fillId="76" borderId="16" xfId="0" applyFont="1" applyFill="1" applyBorder="1" applyAlignment="1">
      <alignment horizontal="left" vertical="top" wrapText="1"/>
    </xf>
    <xf numFmtId="0" fontId="118" fillId="76" borderId="0" xfId="0" applyFont="1" applyFill="1" applyAlignment="1">
      <alignment horizontal="center" vertical="center" wrapText="1"/>
    </xf>
    <xf numFmtId="0" fontId="16" fillId="43" borderId="0" xfId="0" applyFont="1" applyFill="1" applyAlignment="1">
      <alignment horizontal="left" vertical="top" wrapText="1"/>
    </xf>
    <xf numFmtId="0" fontId="16" fillId="43" borderId="16" xfId="0" applyFont="1" applyFill="1" applyBorder="1" applyAlignment="1">
      <alignment horizontal="left" vertical="top" wrapText="1"/>
    </xf>
    <xf numFmtId="0" fontId="16" fillId="3" borderId="16" xfId="0" applyFont="1" applyFill="1" applyBorder="1" applyAlignment="1">
      <alignment horizontal="left" vertical="center" wrapText="1"/>
    </xf>
    <xf numFmtId="0" fontId="117" fillId="2" borderId="0" xfId="0" applyFont="1" applyFill="1" applyAlignment="1">
      <alignment horizontal="left" vertical="top" wrapText="1"/>
    </xf>
    <xf numFmtId="0" fontId="16" fillId="10" borderId="16" xfId="0" applyFont="1" applyFill="1" applyBorder="1" applyAlignment="1">
      <alignment horizontal="left" wrapText="1"/>
    </xf>
    <xf numFmtId="0" fontId="118" fillId="3" borderId="17" xfId="0" applyFont="1" applyFill="1" applyBorder="1" applyAlignment="1">
      <alignment horizontal="center" vertical="center" wrapText="1"/>
    </xf>
    <xf numFmtId="0" fontId="118" fillId="43" borderId="17" xfId="0" applyFont="1" applyFill="1" applyBorder="1" applyAlignment="1">
      <alignment horizontal="center" vertical="center" wrapText="1"/>
    </xf>
    <xf numFmtId="0" fontId="16" fillId="2" borderId="0" xfId="0" applyFont="1" applyFill="1" applyAlignment="1">
      <alignment horizontal="left" vertical="top" wrapText="1"/>
    </xf>
    <xf numFmtId="0" fontId="16" fillId="2" borderId="16" xfId="0" applyFont="1" applyFill="1" applyBorder="1" applyAlignment="1">
      <alignment horizontal="center" vertical="center" wrapText="1"/>
    </xf>
    <xf numFmtId="0" fontId="16" fillId="10" borderId="0" xfId="0" applyFont="1" applyFill="1" applyAlignment="1">
      <alignment horizontal="left" vertical="top" wrapText="1"/>
    </xf>
    <xf numFmtId="0" fontId="16" fillId="10" borderId="16" xfId="0" applyFont="1" applyFill="1" applyBorder="1" applyAlignment="1">
      <alignment horizontal="left" vertical="center" wrapText="1"/>
    </xf>
    <xf numFmtId="0" fontId="16" fillId="43" borderId="16" xfId="0" applyFont="1" applyFill="1" applyBorder="1" applyAlignment="1">
      <alignment horizontal="left" vertical="center" wrapText="1"/>
    </xf>
    <xf numFmtId="0" fontId="16" fillId="8" borderId="16" xfId="0" applyFont="1" applyFill="1" applyBorder="1" applyAlignment="1">
      <alignment horizontal="left" vertical="top" wrapText="1"/>
    </xf>
    <xf numFmtId="0" fontId="118" fillId="8" borderId="17" xfId="0" applyFont="1" applyFill="1" applyBorder="1" applyAlignment="1">
      <alignment horizontal="center" vertical="center" wrapText="1"/>
    </xf>
    <xf numFmtId="0" fontId="16" fillId="8" borderId="0" xfId="0" applyFont="1" applyFill="1" applyAlignment="1">
      <alignment horizontal="left" vertical="center" wrapText="1"/>
    </xf>
    <xf numFmtId="0" fontId="118" fillId="2" borderId="17" xfId="0" applyFont="1" applyFill="1" applyBorder="1" applyAlignment="1">
      <alignment horizontal="center" vertical="center" wrapText="1"/>
    </xf>
    <xf numFmtId="49" fontId="118" fillId="76" borderId="17" xfId="0" applyNumberFormat="1" applyFont="1" applyFill="1" applyBorder="1" applyAlignment="1">
      <alignment horizontal="center" vertical="center" wrapText="1"/>
    </xf>
    <xf numFmtId="49" fontId="0" fillId="76" borderId="17" xfId="0" applyNumberFormat="1" applyFill="1" applyBorder="1" applyAlignment="1">
      <alignment horizontal="center" vertical="center" wrapText="1"/>
    </xf>
    <xf numFmtId="0" fontId="119" fillId="10" borderId="0" xfId="0" applyFont="1" applyFill="1" applyAlignment="1">
      <alignment horizontal="left" wrapText="1"/>
    </xf>
    <xf numFmtId="0" fontId="16" fillId="43" borderId="0" xfId="0" applyFont="1" applyFill="1" applyAlignment="1">
      <alignment horizontal="left" vertical="center" wrapText="1"/>
    </xf>
    <xf numFmtId="0" fontId="16" fillId="2" borderId="0" xfId="0" applyFont="1" applyFill="1" applyAlignment="1">
      <alignment horizontal="left" vertical="center" wrapText="1"/>
    </xf>
    <xf numFmtId="0" fontId="118" fillId="43" borderId="0" xfId="0" applyFont="1" applyFill="1" applyAlignment="1">
      <alignment horizontal="center" vertical="center" wrapText="1"/>
    </xf>
    <xf numFmtId="0" fontId="118" fillId="3" borderId="0" xfId="0" applyFont="1" applyFill="1" applyAlignment="1">
      <alignment horizontal="center" vertical="center" wrapText="1"/>
    </xf>
    <xf numFmtId="0" fontId="118" fillId="76" borderId="17" xfId="0" applyFont="1" applyFill="1" applyBorder="1" applyAlignment="1">
      <alignment horizontal="center" vertical="center" wrapText="1"/>
    </xf>
    <xf numFmtId="0" fontId="16" fillId="8" borderId="16" xfId="0" applyFont="1" applyFill="1" applyBorder="1" applyAlignment="1">
      <alignment horizontal="left" vertical="center" wrapText="1"/>
    </xf>
    <xf numFmtId="0" fontId="16" fillId="76" borderId="16" xfId="0" applyFont="1" applyFill="1" applyBorder="1" applyAlignment="1">
      <alignment horizontal="left" wrapText="1"/>
    </xf>
    <xf numFmtId="0" fontId="16" fillId="2" borderId="16" xfId="0" applyFont="1" applyFill="1" applyBorder="1" applyAlignment="1">
      <alignment horizontal="left" vertical="top" wrapText="1"/>
    </xf>
    <xf numFmtId="0" fontId="16" fillId="8" borderId="0" xfId="0" applyFont="1" applyFill="1" applyAlignment="1">
      <alignment horizontal="left" vertical="top" wrapText="1"/>
    </xf>
    <xf numFmtId="0" fontId="16" fillId="2" borderId="16" xfId="0" applyFont="1" applyFill="1" applyBorder="1" applyAlignment="1">
      <alignment horizontal="left" vertical="center" wrapText="1"/>
    </xf>
    <xf numFmtId="0" fontId="16" fillId="8" borderId="0" xfId="0" applyFont="1" applyFill="1" applyAlignment="1">
      <alignment horizontal="left" wrapText="1"/>
    </xf>
    <xf numFmtId="0" fontId="16" fillId="8" borderId="16" xfId="0" applyFont="1" applyFill="1" applyBorder="1" applyAlignment="1">
      <alignment horizontal="center" vertical="top" wrapText="1"/>
    </xf>
    <xf numFmtId="0" fontId="16" fillId="10" borderId="0" xfId="0" applyFont="1" applyFill="1" applyAlignment="1">
      <alignment horizontal="left" vertical="center" wrapText="1"/>
    </xf>
    <xf numFmtId="0" fontId="16" fillId="2" borderId="16" xfId="0" applyFont="1" applyFill="1" applyBorder="1" applyAlignment="1">
      <alignment horizontal="center" vertical="top" wrapText="1"/>
    </xf>
    <xf numFmtId="49" fontId="176" fillId="58" borderId="0" xfId="0" applyNumberFormat="1" applyFont="1" applyFill="1" applyAlignment="1">
      <alignment horizontal="center" vertical="center"/>
    </xf>
    <xf numFmtId="49" fontId="0" fillId="66" borderId="0" xfId="0" applyNumberFormat="1" applyFill="1" applyAlignment="1">
      <alignment horizontal="left"/>
    </xf>
    <xf numFmtId="49" fontId="0" fillId="66" borderId="16" xfId="0" applyNumberFormat="1" applyFill="1" applyBorder="1" applyAlignment="1">
      <alignment horizontal="left"/>
    </xf>
    <xf numFmtId="49" fontId="0" fillId="66" borderId="0" xfId="0" applyNumberFormat="1" applyFill="1" applyAlignment="1">
      <alignment horizontal="center"/>
    </xf>
    <xf numFmtId="49" fontId="0" fillId="10" borderId="17" xfId="0" applyNumberFormat="1" applyFill="1" applyBorder="1" applyAlignment="1">
      <alignment horizontal="center" wrapText="1"/>
    </xf>
    <xf numFmtId="49" fontId="0" fillId="10" borderId="0" xfId="0" applyNumberFormat="1" applyFill="1" applyAlignment="1">
      <alignment horizontal="center" wrapText="1"/>
    </xf>
    <xf numFmtId="49" fontId="0" fillId="10" borderId="16" xfId="0" applyNumberFormat="1" applyFill="1" applyBorder="1" applyAlignment="1">
      <alignment horizontal="center" wrapText="1"/>
    </xf>
    <xf numFmtId="49" fontId="0" fillId="10" borderId="17" xfId="0" applyNumberFormat="1" applyFill="1" applyBorder="1" applyAlignment="1">
      <alignment horizontal="center" vertical="center" wrapText="1"/>
    </xf>
    <xf numFmtId="49" fontId="0" fillId="10" borderId="0" xfId="0" applyNumberFormat="1" applyFill="1" applyAlignment="1">
      <alignment horizontal="center" vertical="center" wrapText="1"/>
    </xf>
    <xf numFmtId="49" fontId="0" fillId="10" borderId="16" xfId="0" applyNumberFormat="1" applyFill="1" applyBorder="1" applyAlignment="1">
      <alignment horizontal="center" vertical="center" wrapText="1"/>
    </xf>
    <xf numFmtId="49" fontId="14" fillId="10" borderId="24" xfId="0" applyNumberFormat="1" applyFont="1" applyFill="1" applyBorder="1" applyAlignment="1">
      <alignment horizontal="center"/>
    </xf>
    <xf numFmtId="49" fontId="14" fillId="10" borderId="3" xfId="0" applyNumberFormat="1" applyFont="1" applyFill="1" applyBorder="1" applyAlignment="1">
      <alignment horizontal="center"/>
    </xf>
    <xf numFmtId="49" fontId="14" fillId="10" borderId="23" xfId="0" applyNumberFormat="1" applyFont="1" applyFill="1" applyBorder="1" applyAlignment="1">
      <alignment horizontal="center"/>
    </xf>
    <xf numFmtId="49" fontId="0" fillId="10" borderId="15" xfId="0" applyNumberFormat="1" applyFill="1" applyBorder="1" applyAlignment="1">
      <alignment horizontal="center" vertical="center" wrapText="1"/>
    </xf>
    <xf numFmtId="49" fontId="0" fillId="10" borderId="2" xfId="0" applyNumberFormat="1" applyFill="1" applyBorder="1" applyAlignment="1">
      <alignment horizontal="center" vertical="center" wrapText="1"/>
    </xf>
    <xf numFmtId="49" fontId="0" fillId="10" borderId="14" xfId="0" applyNumberFormat="1" applyFill="1" applyBorder="1" applyAlignment="1">
      <alignment horizontal="center" vertical="center" wrapText="1"/>
    </xf>
    <xf numFmtId="49" fontId="0" fillId="10" borderId="16" xfId="0" applyNumberFormat="1" applyFill="1" applyBorder="1" applyAlignment="1">
      <alignment horizontal="center"/>
    </xf>
    <xf numFmtId="49" fontId="0" fillId="10" borderId="17" xfId="0" applyNumberFormat="1" applyFill="1" applyBorder="1" applyAlignment="1">
      <alignment horizontal="center"/>
    </xf>
    <xf numFmtId="49" fontId="0" fillId="10" borderId="15" xfId="0" applyNumberFormat="1" applyFill="1" applyBorder="1" applyAlignment="1">
      <alignment horizontal="center"/>
    </xf>
    <xf numFmtId="49" fontId="0" fillId="10" borderId="2" xfId="0" applyNumberFormat="1" applyFill="1" applyBorder="1" applyAlignment="1">
      <alignment horizontal="center"/>
    </xf>
    <xf numFmtId="49" fontId="0" fillId="10" borderId="14" xfId="0" applyNumberFormat="1" applyFill="1" applyBorder="1" applyAlignment="1">
      <alignment horizontal="center"/>
    </xf>
    <xf numFmtId="49" fontId="0" fillId="10" borderId="0" xfId="0" applyNumberFormat="1" applyFill="1" applyAlignment="1">
      <alignment vertical="center" wrapText="1"/>
    </xf>
    <xf numFmtId="49" fontId="0" fillId="10" borderId="16" xfId="0" applyNumberFormat="1" applyFill="1" applyBorder="1" applyAlignment="1">
      <alignment vertical="center" wrapText="1"/>
    </xf>
    <xf numFmtId="49" fontId="0" fillId="66" borderId="2" xfId="0" applyNumberFormat="1" applyFill="1" applyBorder="1" applyAlignment="1">
      <alignment horizontal="left"/>
    </xf>
    <xf numFmtId="49" fontId="0" fillId="66" borderId="14" xfId="0" applyNumberFormat="1" applyFill="1" applyBorder="1" applyAlignment="1">
      <alignment horizontal="left"/>
    </xf>
    <xf numFmtId="49" fontId="0" fillId="10" borderId="17" xfId="0" applyNumberFormat="1" applyFill="1" applyBorder="1" applyAlignment="1">
      <alignment horizontal="center" vertical="center"/>
    </xf>
    <xf numFmtId="49" fontId="0" fillId="10" borderId="0" xfId="0" applyNumberFormat="1" applyFill="1" applyAlignment="1">
      <alignment horizontal="center" vertical="center"/>
    </xf>
    <xf numFmtId="49" fontId="0" fillId="10" borderId="16" xfId="0" applyNumberFormat="1" applyFill="1" applyBorder="1" applyAlignment="1">
      <alignment horizontal="center" vertical="center"/>
    </xf>
    <xf numFmtId="49" fontId="0" fillId="10" borderId="15" xfId="0" applyNumberFormat="1" applyFill="1" applyBorder="1" applyAlignment="1">
      <alignment horizontal="center" vertical="center"/>
    </xf>
    <xf numFmtId="49" fontId="0" fillId="10" borderId="2" xfId="0" applyNumberFormat="1" applyFill="1" applyBorder="1" applyAlignment="1">
      <alignment horizontal="center" vertical="center"/>
    </xf>
    <xf numFmtId="49" fontId="0" fillId="10" borderId="14" xfId="0" applyNumberFormat="1" applyFill="1" applyBorder="1" applyAlignment="1">
      <alignment horizontal="center" vertical="center"/>
    </xf>
    <xf numFmtId="49" fontId="12" fillId="10" borderId="0" xfId="0" applyNumberFormat="1" applyFont="1" applyFill="1" applyAlignment="1">
      <alignment horizontal="center"/>
    </xf>
    <xf numFmtId="49" fontId="12" fillId="10" borderId="0" xfId="0" applyNumberFormat="1" applyFont="1" applyFill="1" applyAlignment="1">
      <alignment horizontal="center" vertical="center"/>
    </xf>
    <xf numFmtId="49" fontId="12" fillId="10" borderId="0" xfId="0" applyNumberFormat="1" applyFont="1" applyFill="1" applyAlignment="1">
      <alignment horizontal="right" vertical="center"/>
    </xf>
    <xf numFmtId="0" fontId="174" fillId="5" borderId="107" xfId="0" applyFont="1" applyFill="1" applyBorder="1" applyAlignment="1">
      <alignment horizontal="center" textRotation="90"/>
    </xf>
    <xf numFmtId="0" fontId="174" fillId="5" borderId="108" xfId="0" applyFont="1" applyFill="1" applyBorder="1" applyAlignment="1">
      <alignment horizontal="center" textRotation="90"/>
    </xf>
    <xf numFmtId="0" fontId="174" fillId="5" borderId="109" xfId="0" applyFont="1" applyFill="1" applyBorder="1" applyAlignment="1">
      <alignment horizontal="center" textRotation="90"/>
    </xf>
    <xf numFmtId="0" fontId="174" fillId="44" borderId="81" xfId="0" applyFont="1" applyFill="1" applyBorder="1" applyAlignment="1">
      <alignment horizontal="center" textRotation="90"/>
    </xf>
    <xf numFmtId="0" fontId="174" fillId="44" borderId="83" xfId="0" applyFont="1" applyFill="1" applyBorder="1" applyAlignment="1">
      <alignment horizontal="center" textRotation="90"/>
    </xf>
    <xf numFmtId="0" fontId="174" fillId="44" borderId="86" xfId="0" applyFont="1" applyFill="1" applyBorder="1" applyAlignment="1">
      <alignment horizontal="center" textRotation="90"/>
    </xf>
    <xf numFmtId="0" fontId="65" fillId="66" borderId="80" xfId="0" applyFont="1" applyFill="1" applyBorder="1" applyAlignment="1">
      <alignment horizontal="center" vertical="center"/>
    </xf>
    <xf numFmtId="0" fontId="65" fillId="66" borderId="1" xfId="0" applyFont="1" applyFill="1" applyBorder="1" applyAlignment="1">
      <alignment horizontal="center" vertical="center"/>
    </xf>
    <xf numFmtId="0" fontId="65" fillId="66" borderId="110" xfId="0" applyFont="1" applyFill="1" applyBorder="1" applyAlignment="1">
      <alignment horizontal="center" vertical="center"/>
    </xf>
    <xf numFmtId="0" fontId="173" fillId="10" borderId="111" xfId="0" applyFont="1" applyFill="1" applyBorder="1" applyAlignment="1">
      <alignment horizontal="center" vertical="center"/>
    </xf>
    <xf numFmtId="0" fontId="173" fillId="10" borderId="1" xfId="0" applyFont="1" applyFill="1" applyBorder="1" applyAlignment="1">
      <alignment horizontal="center" vertical="center"/>
    </xf>
    <xf numFmtId="0" fontId="173" fillId="10" borderId="110" xfId="0" applyFont="1" applyFill="1" applyBorder="1" applyAlignment="1">
      <alignment horizontal="center" vertical="center"/>
    </xf>
    <xf numFmtId="0" fontId="65" fillId="66" borderId="111" xfId="0" applyFont="1" applyFill="1" applyBorder="1" applyAlignment="1">
      <alignment horizontal="center" vertical="center"/>
    </xf>
    <xf numFmtId="0" fontId="173" fillId="10" borderId="114" xfId="0" applyFont="1" applyFill="1" applyBorder="1" applyAlignment="1">
      <alignment horizontal="center" vertical="center"/>
    </xf>
    <xf numFmtId="0" fontId="5" fillId="104" borderId="0" xfId="0" applyFont="1" applyFill="1" applyAlignment="1">
      <alignment horizontal="right"/>
    </xf>
    <xf numFmtId="0" fontId="65" fillId="66" borderId="117" xfId="0" applyFont="1" applyFill="1" applyBorder="1" applyAlignment="1">
      <alignment horizontal="center" vertical="center"/>
    </xf>
    <xf numFmtId="49" fontId="5" fillId="44" borderId="0" xfId="0" applyNumberFormat="1" applyFont="1" applyFill="1" applyAlignment="1">
      <alignment horizontal="right" vertical="center"/>
    </xf>
    <xf numFmtId="0" fontId="4" fillId="0" borderId="0" xfId="0" applyFont="1" applyAlignment="1">
      <alignment horizontal="center"/>
    </xf>
    <xf numFmtId="0" fontId="8" fillId="0" borderId="0" xfId="0" applyFont="1" applyAlignment="1">
      <alignment horizontal="center"/>
    </xf>
    <xf numFmtId="0" fontId="3" fillId="0" borderId="0" xfId="0" applyFont="1" applyAlignment="1">
      <alignment horizontal="left" vertical="top" textRotation="90"/>
    </xf>
    <xf numFmtId="0" fontId="10" fillId="0" borderId="0" xfId="0" applyFont="1" applyAlignment="1">
      <alignment horizontal="center"/>
    </xf>
    <xf numFmtId="0" fontId="71" fillId="59" borderId="0" xfId="0" applyFont="1" applyFill="1" applyAlignment="1">
      <alignment horizontal="center"/>
    </xf>
    <xf numFmtId="0" fontId="71" fillId="53" borderId="0" xfId="0" applyFont="1" applyFill="1" applyAlignment="1">
      <alignment horizontal="center"/>
    </xf>
    <xf numFmtId="0" fontId="80" fillId="59" borderId="15" xfId="0" applyFont="1" applyFill="1" applyBorder="1" applyAlignment="1">
      <alignment horizontal="center"/>
    </xf>
    <xf numFmtId="0" fontId="80" fillId="59" borderId="2" xfId="0" applyFont="1" applyFill="1" applyBorder="1" applyAlignment="1">
      <alignment horizontal="center"/>
    </xf>
    <xf numFmtId="0" fontId="79" fillId="59" borderId="0" xfId="0" applyFont="1" applyFill="1" applyAlignment="1">
      <alignment horizontal="center"/>
    </xf>
    <xf numFmtId="0" fontId="73" fillId="59" borderId="0" xfId="0" applyFont="1" applyFill="1" applyAlignment="1">
      <alignment horizontal="left" vertical="top" wrapText="1"/>
    </xf>
    <xf numFmtId="0" fontId="73" fillId="59" borderId="16" xfId="0" applyFont="1" applyFill="1" applyBorder="1" applyAlignment="1">
      <alignment horizontal="left" vertical="top" wrapText="1"/>
    </xf>
    <xf numFmtId="0" fontId="73" fillId="59" borderId="2" xfId="0" applyFont="1" applyFill="1" applyBorder="1" applyAlignment="1">
      <alignment horizontal="left" vertical="top" wrapText="1"/>
    </xf>
    <xf numFmtId="0" fontId="73" fillId="59" borderId="14" xfId="0" applyFont="1" applyFill="1" applyBorder="1" applyAlignment="1">
      <alignment horizontal="left" vertical="top" wrapText="1"/>
    </xf>
    <xf numFmtId="0" fontId="73" fillId="56" borderId="0" xfId="0" applyFont="1" applyFill="1" applyAlignment="1">
      <alignment horizontal="left" vertical="top" wrapText="1"/>
    </xf>
    <xf numFmtId="0" fontId="73" fillId="56" borderId="16" xfId="0" applyFont="1" applyFill="1" applyBorder="1" applyAlignment="1">
      <alignment horizontal="left" vertical="top" wrapText="1"/>
    </xf>
    <xf numFmtId="0" fontId="73" fillId="55" borderId="0" xfId="0" applyFont="1" applyFill="1" applyAlignment="1">
      <alignment horizontal="left" vertical="top" wrapText="1"/>
    </xf>
    <xf numFmtId="0" fontId="73" fillId="55" borderId="16" xfId="0" applyFont="1" applyFill="1" applyBorder="1" applyAlignment="1">
      <alignment horizontal="left" vertical="top" wrapText="1"/>
    </xf>
    <xf numFmtId="0" fontId="71" fillId="46" borderId="0" xfId="0" applyFont="1" applyFill="1" applyAlignment="1">
      <alignment horizontal="center"/>
    </xf>
    <xf numFmtId="0" fontId="71" fillId="38" borderId="0" xfId="0" applyFont="1" applyFill="1" applyAlignment="1">
      <alignment horizontal="center"/>
    </xf>
    <xf numFmtId="0" fontId="73" fillId="38" borderId="0" xfId="0" applyFont="1" applyFill="1" applyAlignment="1">
      <alignment horizontal="left" vertical="top" wrapText="1"/>
    </xf>
    <xf numFmtId="0" fontId="80" fillId="38" borderId="15" xfId="0" applyFont="1" applyFill="1" applyBorder="1" applyAlignment="1">
      <alignment horizontal="center"/>
    </xf>
    <xf numFmtId="0" fontId="80" fillId="38" borderId="2" xfId="0" applyFont="1" applyFill="1" applyBorder="1" applyAlignment="1">
      <alignment horizontal="center"/>
    </xf>
    <xf numFmtId="0" fontId="73" fillId="38" borderId="16" xfId="0" applyFont="1" applyFill="1" applyBorder="1" applyAlignment="1">
      <alignment horizontal="left" vertical="top" wrapText="1"/>
    </xf>
    <xf numFmtId="0" fontId="73" fillId="38" borderId="2" xfId="0" applyFont="1" applyFill="1" applyBorder="1" applyAlignment="1">
      <alignment horizontal="left" vertical="top" wrapText="1"/>
    </xf>
    <xf numFmtId="0" fontId="73" fillId="38" borderId="14" xfId="0" applyFont="1" applyFill="1" applyBorder="1" applyAlignment="1">
      <alignment horizontal="left" vertical="top" wrapText="1"/>
    </xf>
    <xf numFmtId="0" fontId="74" fillId="38" borderId="15" xfId="0" applyFont="1" applyFill="1" applyBorder="1" applyAlignment="1">
      <alignment horizontal="center"/>
    </xf>
    <xf numFmtId="0" fontId="74" fillId="38" borderId="2" xfId="0" applyFont="1" applyFill="1" applyBorder="1" applyAlignment="1">
      <alignment horizontal="center"/>
    </xf>
    <xf numFmtId="0" fontId="74" fillId="38" borderId="14" xfId="0" applyFont="1" applyFill="1" applyBorder="1" applyAlignment="1">
      <alignment horizontal="center"/>
    </xf>
    <xf numFmtId="0" fontId="73" fillId="38" borderId="17" xfId="0" applyFont="1" applyFill="1" applyBorder="1" applyAlignment="1">
      <alignment horizontal="left" vertical="top" wrapText="1"/>
    </xf>
    <xf numFmtId="0" fontId="71" fillId="56" borderId="0" xfId="0" applyFont="1" applyFill="1" applyAlignment="1">
      <alignment horizontal="center"/>
    </xf>
    <xf numFmtId="0" fontId="80" fillId="56" borderId="15" xfId="0" applyFont="1" applyFill="1" applyBorder="1" applyAlignment="1">
      <alignment horizontal="center"/>
    </xf>
    <xf numFmtId="0" fontId="80" fillId="56" borderId="2" xfId="0" applyFont="1" applyFill="1" applyBorder="1" applyAlignment="1">
      <alignment horizontal="center"/>
    </xf>
    <xf numFmtId="0" fontId="80" fillId="55" borderId="15" xfId="0" applyFont="1" applyFill="1" applyBorder="1" applyAlignment="1">
      <alignment horizontal="center"/>
    </xf>
    <xf numFmtId="0" fontId="80" fillId="55" borderId="2" xfId="0" applyFont="1" applyFill="1" applyBorder="1" applyAlignment="1">
      <alignment horizontal="center"/>
    </xf>
    <xf numFmtId="0" fontId="73" fillId="55" borderId="2" xfId="0" applyFont="1" applyFill="1" applyBorder="1" applyAlignment="1">
      <alignment horizontal="left" vertical="top" wrapText="1"/>
    </xf>
    <xf numFmtId="0" fontId="73" fillId="55" borderId="14" xfId="0" applyFont="1" applyFill="1" applyBorder="1" applyAlignment="1">
      <alignment horizontal="left" vertical="top" wrapText="1"/>
    </xf>
    <xf numFmtId="0" fontId="79" fillId="56" borderId="0" xfId="0" applyFont="1" applyFill="1" applyAlignment="1">
      <alignment horizontal="left"/>
    </xf>
    <xf numFmtId="0" fontId="75" fillId="56" borderId="24" xfId="0" applyFont="1" applyFill="1" applyBorder="1" applyAlignment="1">
      <alignment horizontal="center" vertical="center"/>
    </xf>
    <xf numFmtId="0" fontId="76" fillId="56" borderId="3" xfId="0" applyFont="1" applyFill="1" applyBorder="1" applyAlignment="1">
      <alignment horizontal="center" vertical="center"/>
    </xf>
    <xf numFmtId="0" fontId="76" fillId="56" borderId="17" xfId="0" applyFont="1" applyFill="1" applyBorder="1" applyAlignment="1">
      <alignment horizontal="center" vertical="center"/>
    </xf>
    <xf numFmtId="0" fontId="76" fillId="56" borderId="0" xfId="0" applyFont="1" applyFill="1" applyAlignment="1">
      <alignment horizontal="center" vertical="center"/>
    </xf>
    <xf numFmtId="0" fontId="79" fillId="56" borderId="17" xfId="0" applyFont="1" applyFill="1" applyBorder="1" applyAlignment="1">
      <alignment horizontal="center"/>
    </xf>
    <xf numFmtId="0" fontId="79" fillId="56" borderId="0" xfId="0" applyFont="1" applyFill="1" applyAlignment="1">
      <alignment horizontal="center"/>
    </xf>
    <xf numFmtId="0" fontId="71" fillId="52" borderId="0" xfId="0" applyFont="1" applyFill="1" applyAlignment="1">
      <alignment horizontal="center"/>
    </xf>
    <xf numFmtId="0" fontId="71" fillId="44" borderId="0" xfId="0" applyFont="1" applyFill="1" applyAlignment="1">
      <alignment horizontal="center"/>
    </xf>
    <xf numFmtId="0" fontId="75" fillId="52" borderId="24" xfId="0" applyFont="1" applyFill="1" applyBorder="1" applyAlignment="1">
      <alignment horizontal="center" vertical="center"/>
    </xf>
    <xf numFmtId="0" fontId="76" fillId="52" borderId="3" xfId="0" applyFont="1" applyFill="1" applyBorder="1" applyAlignment="1">
      <alignment horizontal="center" vertical="center"/>
    </xf>
    <xf numFmtId="0" fontId="76" fillId="52" borderId="17" xfId="0" applyFont="1" applyFill="1" applyBorder="1" applyAlignment="1">
      <alignment horizontal="center" vertical="center"/>
    </xf>
    <xf numFmtId="0" fontId="76" fillId="52" borderId="0" xfId="0" applyFont="1" applyFill="1" applyAlignment="1">
      <alignment horizontal="center" vertical="center"/>
    </xf>
    <xf numFmtId="0" fontId="80" fillId="52" borderId="15" xfId="0" applyFont="1" applyFill="1" applyBorder="1" applyAlignment="1">
      <alignment horizontal="center"/>
    </xf>
    <xf numFmtId="0" fontId="80" fillId="52" borderId="2" xfId="0" applyFont="1" applyFill="1" applyBorder="1" applyAlignment="1">
      <alignment horizontal="center"/>
    </xf>
    <xf numFmtId="0" fontId="73" fillId="52" borderId="17" xfId="0" applyFont="1" applyFill="1" applyBorder="1" applyAlignment="1">
      <alignment horizontal="left" vertical="top" wrapText="1"/>
    </xf>
    <xf numFmtId="0" fontId="73" fillId="52" borderId="0" xfId="0" applyFont="1" applyFill="1" applyAlignment="1">
      <alignment horizontal="left" vertical="top" wrapText="1"/>
    </xf>
    <xf numFmtId="0" fontId="73" fillId="52" borderId="16" xfId="0" applyFont="1" applyFill="1" applyBorder="1" applyAlignment="1">
      <alignment horizontal="left" vertical="top" wrapText="1"/>
    </xf>
    <xf numFmtId="0" fontId="73" fillId="52" borderId="15" xfId="0" applyFont="1" applyFill="1" applyBorder="1" applyAlignment="1">
      <alignment horizontal="left" vertical="top" wrapText="1"/>
    </xf>
    <xf numFmtId="0" fontId="73" fillId="52" borderId="2" xfId="0" applyFont="1" applyFill="1" applyBorder="1" applyAlignment="1">
      <alignment horizontal="left" vertical="top" wrapText="1"/>
    </xf>
    <xf numFmtId="0" fontId="73" fillId="52" borderId="14" xfId="0" applyFont="1" applyFill="1" applyBorder="1" applyAlignment="1">
      <alignment horizontal="left" vertical="top" wrapText="1"/>
    </xf>
    <xf numFmtId="0" fontId="78" fillId="52" borderId="0" xfId="0" applyFont="1" applyFill="1" applyAlignment="1">
      <alignment horizontal="center" vertical="top"/>
    </xf>
    <xf numFmtId="0" fontId="79" fillId="52" borderId="0" xfId="0" applyFont="1" applyFill="1" applyAlignment="1">
      <alignment horizontal="left"/>
    </xf>
    <xf numFmtId="0" fontId="79" fillId="52" borderId="17" xfId="0" applyFont="1" applyFill="1" applyBorder="1" applyAlignment="1">
      <alignment horizontal="center"/>
    </xf>
    <xf numFmtId="0" fontId="79" fillId="52" borderId="0" xfId="0" applyFont="1" applyFill="1" applyAlignment="1">
      <alignment horizontal="center"/>
    </xf>
    <xf numFmtId="0" fontId="71" fillId="49" borderId="0" xfId="0" applyFont="1" applyFill="1" applyAlignment="1">
      <alignment horizontal="center"/>
    </xf>
    <xf numFmtId="0" fontId="74" fillId="59" borderId="41" xfId="0" applyFont="1" applyFill="1" applyBorder="1" applyAlignment="1">
      <alignment horizontal="center"/>
    </xf>
    <xf numFmtId="0" fontId="74" fillId="59" borderId="28" xfId="0" applyFont="1" applyFill="1" applyBorder="1" applyAlignment="1">
      <alignment horizontal="center"/>
    </xf>
    <xf numFmtId="0" fontId="74" fillId="59" borderId="42" xfId="0" applyFont="1" applyFill="1" applyBorder="1" applyAlignment="1">
      <alignment horizontal="center"/>
    </xf>
    <xf numFmtId="0" fontId="75" fillId="59" borderId="24" xfId="0" applyFont="1" applyFill="1" applyBorder="1" applyAlignment="1">
      <alignment horizontal="center" vertical="center"/>
    </xf>
    <xf numFmtId="0" fontId="76" fillId="59" borderId="3" xfId="0" applyFont="1" applyFill="1" applyBorder="1" applyAlignment="1">
      <alignment horizontal="center" vertical="center"/>
    </xf>
    <xf numFmtId="0" fontId="76" fillId="59" borderId="17" xfId="0" applyFont="1" applyFill="1" applyBorder="1" applyAlignment="1">
      <alignment horizontal="center" vertical="center"/>
    </xf>
    <xf numFmtId="0" fontId="76" fillId="59" borderId="0" xfId="0" applyFont="1" applyFill="1" applyAlignment="1">
      <alignment horizontal="center" vertical="center"/>
    </xf>
    <xf numFmtId="0" fontId="75" fillId="53" borderId="24" xfId="0" applyFont="1" applyFill="1" applyBorder="1" applyAlignment="1">
      <alignment horizontal="center" vertical="center"/>
    </xf>
    <xf numFmtId="0" fontId="76" fillId="53" borderId="3" xfId="0" applyFont="1" applyFill="1" applyBorder="1" applyAlignment="1">
      <alignment horizontal="center" vertical="center"/>
    </xf>
    <xf numFmtId="0" fontId="76" fillId="53" borderId="17" xfId="0" applyFont="1" applyFill="1" applyBorder="1" applyAlignment="1">
      <alignment horizontal="center" vertical="center"/>
    </xf>
    <xf numFmtId="0" fontId="76" fillId="53" borderId="0" xfId="0" applyFont="1" applyFill="1" applyAlignment="1">
      <alignment horizontal="center" vertical="center"/>
    </xf>
    <xf numFmtId="0" fontId="75" fillId="5" borderId="24" xfId="0" applyFont="1" applyFill="1" applyBorder="1" applyAlignment="1">
      <alignment horizontal="center" vertical="center"/>
    </xf>
    <xf numFmtId="0" fontId="76" fillId="5" borderId="3" xfId="0" applyFont="1" applyFill="1" applyBorder="1" applyAlignment="1">
      <alignment horizontal="center" vertical="center"/>
    </xf>
    <xf numFmtId="0" fontId="76" fillId="5" borderId="17" xfId="0" applyFont="1" applyFill="1" applyBorder="1" applyAlignment="1">
      <alignment horizontal="center" vertical="center"/>
    </xf>
    <xf numFmtId="0" fontId="76" fillId="5" borderId="0" xfId="0" applyFont="1" applyFill="1" applyAlignment="1">
      <alignment horizontal="center" vertical="center"/>
    </xf>
    <xf numFmtId="0" fontId="75" fillId="50" borderId="24" xfId="0" applyFont="1" applyFill="1" applyBorder="1" applyAlignment="1">
      <alignment horizontal="center" vertical="center"/>
    </xf>
    <xf numFmtId="0" fontId="76" fillId="50" borderId="3" xfId="0" applyFont="1" applyFill="1" applyBorder="1" applyAlignment="1">
      <alignment horizontal="center" vertical="center"/>
    </xf>
    <xf numFmtId="0" fontId="76" fillId="50" borderId="17" xfId="0" applyFont="1" applyFill="1" applyBorder="1" applyAlignment="1">
      <alignment horizontal="center" vertical="center"/>
    </xf>
    <xf numFmtId="0" fontId="76" fillId="50" borderId="0" xfId="0" applyFont="1" applyFill="1" applyAlignment="1">
      <alignment horizontal="center" vertical="center"/>
    </xf>
    <xf numFmtId="0" fontId="71" fillId="8" borderId="0" xfId="0" applyFont="1" applyFill="1" applyAlignment="1">
      <alignment horizontal="center"/>
    </xf>
    <xf numFmtId="0" fontId="71" fillId="58" borderId="0" xfId="0" applyFont="1" applyFill="1" applyAlignment="1">
      <alignment horizontal="center"/>
    </xf>
    <xf numFmtId="0" fontId="71" fillId="57" borderId="0" xfId="0" applyFont="1" applyFill="1" applyAlignment="1">
      <alignment horizontal="center"/>
    </xf>
    <xf numFmtId="0" fontId="71" fillId="54" borderId="0" xfId="0" applyFont="1" applyFill="1" applyAlignment="1">
      <alignment horizontal="center"/>
    </xf>
    <xf numFmtId="0" fontId="74" fillId="44" borderId="2" xfId="0" applyFont="1" applyFill="1" applyBorder="1" applyAlignment="1">
      <alignment horizontal="center"/>
    </xf>
    <xf numFmtId="0" fontId="74" fillId="44" borderId="14" xfId="0" applyFont="1" applyFill="1" applyBorder="1" applyAlignment="1">
      <alignment horizontal="center"/>
    </xf>
    <xf numFmtId="0" fontId="73" fillId="44" borderId="0" xfId="0" applyFont="1" applyFill="1" applyAlignment="1">
      <alignment horizontal="left" vertical="top" wrapText="1"/>
    </xf>
    <xf numFmtId="0" fontId="73" fillId="44" borderId="16" xfId="0" applyFont="1" applyFill="1" applyBorder="1" applyAlignment="1">
      <alignment horizontal="left" vertical="top" wrapText="1"/>
    </xf>
    <xf numFmtId="0" fontId="73" fillId="6" borderId="0" xfId="0" applyFont="1" applyFill="1" applyAlignment="1">
      <alignment horizontal="left" vertical="top" wrapText="1"/>
    </xf>
    <xf numFmtId="0" fontId="73" fillId="6" borderId="16" xfId="0" applyFont="1" applyFill="1" applyBorder="1" applyAlignment="1">
      <alignment horizontal="left" vertical="top" wrapText="1"/>
    </xf>
    <xf numFmtId="0" fontId="73" fillId="6" borderId="2" xfId="0" applyFont="1" applyFill="1" applyBorder="1" applyAlignment="1">
      <alignment horizontal="left" vertical="top" wrapText="1"/>
    </xf>
    <xf numFmtId="0" fontId="73" fillId="6" borderId="14" xfId="0" applyFont="1" applyFill="1" applyBorder="1" applyAlignment="1">
      <alignment horizontal="left" vertical="top" wrapText="1"/>
    </xf>
    <xf numFmtId="0" fontId="79" fillId="59" borderId="17" xfId="0" applyFont="1" applyFill="1" applyBorder="1" applyAlignment="1">
      <alignment horizontal="center"/>
    </xf>
    <xf numFmtId="0" fontId="73" fillId="53" borderId="0" xfId="0" applyFont="1" applyFill="1" applyAlignment="1">
      <alignment horizontal="left" vertical="top" wrapText="1"/>
    </xf>
    <xf numFmtId="0" fontId="73" fillId="53" borderId="16" xfId="0" applyFont="1" applyFill="1" applyBorder="1" applyAlignment="1">
      <alignment horizontal="left" vertical="top" wrapText="1"/>
    </xf>
    <xf numFmtId="0" fontId="79" fillId="59" borderId="0" xfId="0" applyFont="1" applyFill="1" applyAlignment="1">
      <alignment horizontal="left"/>
    </xf>
    <xf numFmtId="0" fontId="78" fillId="59" borderId="0" xfId="0" applyFont="1" applyFill="1" applyAlignment="1">
      <alignment horizontal="center" vertical="top"/>
    </xf>
    <xf numFmtId="0" fontId="80" fillId="53" borderId="15" xfId="0" applyFont="1" applyFill="1" applyBorder="1" applyAlignment="1">
      <alignment horizontal="center"/>
    </xf>
    <xf numFmtId="0" fontId="80" fillId="53" borderId="2" xfId="0" applyFont="1" applyFill="1" applyBorder="1" applyAlignment="1">
      <alignment horizontal="center"/>
    </xf>
    <xf numFmtId="0" fontId="79" fillId="53" borderId="17" xfId="0" applyFont="1" applyFill="1" applyBorder="1" applyAlignment="1">
      <alignment horizontal="center"/>
    </xf>
    <xf numFmtId="0" fontId="79" fillId="53" borderId="0" xfId="0" applyFont="1" applyFill="1" applyAlignment="1">
      <alignment horizontal="center"/>
    </xf>
    <xf numFmtId="0" fontId="77" fillId="59" borderId="0" xfId="0" applyFont="1" applyFill="1" applyAlignment="1">
      <alignment horizontal="left" vertical="top" wrapText="1"/>
    </xf>
    <xf numFmtId="0" fontId="77" fillId="59" borderId="16" xfId="0" applyFont="1" applyFill="1" applyBorder="1" applyAlignment="1">
      <alignment horizontal="left" vertical="top" wrapText="1"/>
    </xf>
    <xf numFmtId="0" fontId="73" fillId="53" borderId="2" xfId="0" applyFont="1" applyFill="1" applyBorder="1" applyAlignment="1">
      <alignment horizontal="left" vertical="top" wrapText="1"/>
    </xf>
    <xf numFmtId="0" fontId="73" fillId="53" borderId="14" xfId="0" applyFont="1" applyFill="1" applyBorder="1" applyAlignment="1">
      <alignment horizontal="left" vertical="top" wrapText="1"/>
    </xf>
    <xf numFmtId="0" fontId="73" fillId="53" borderId="17" xfId="0" applyFont="1" applyFill="1" applyBorder="1" applyAlignment="1">
      <alignment horizontal="left" vertical="top" wrapText="1"/>
    </xf>
    <xf numFmtId="0" fontId="73" fillId="53" borderId="15" xfId="0" applyFont="1" applyFill="1" applyBorder="1" applyAlignment="1">
      <alignment horizontal="left" vertical="top" wrapText="1"/>
    </xf>
    <xf numFmtId="0" fontId="78" fillId="53" borderId="0" xfId="0" applyFont="1" applyFill="1" applyAlignment="1">
      <alignment horizontal="center" vertical="top"/>
    </xf>
    <xf numFmtId="0" fontId="79" fillId="53" borderId="0" xfId="0" applyFont="1" applyFill="1" applyAlignment="1">
      <alignment horizontal="left"/>
    </xf>
    <xf numFmtId="0" fontId="73" fillId="5" borderId="0" xfId="0" applyFont="1" applyFill="1" applyAlignment="1">
      <alignment horizontal="left" vertical="top" wrapText="1"/>
    </xf>
    <xf numFmtId="0" fontId="73" fillId="5" borderId="16" xfId="0" applyFont="1" applyFill="1" applyBorder="1" applyAlignment="1">
      <alignment horizontal="left" vertical="top" wrapText="1"/>
    </xf>
    <xf numFmtId="0" fontId="71" fillId="5" borderId="0" xfId="0" applyFont="1" applyFill="1" applyAlignment="1">
      <alignment horizontal="center"/>
    </xf>
    <xf numFmtId="0" fontId="73" fillId="5" borderId="2" xfId="0" applyFont="1" applyFill="1" applyBorder="1" applyAlignment="1">
      <alignment horizontal="left" vertical="top" wrapText="1"/>
    </xf>
    <xf numFmtId="0" fontId="73" fillId="5" borderId="14" xfId="0" applyFont="1" applyFill="1" applyBorder="1" applyAlignment="1">
      <alignment horizontal="left" vertical="top" wrapText="1"/>
    </xf>
    <xf numFmtId="0" fontId="71" fillId="50" borderId="0" xfId="0" applyFont="1" applyFill="1" applyAlignment="1">
      <alignment horizontal="center"/>
    </xf>
    <xf numFmtId="0" fontId="73" fillId="5" borderId="17" xfId="0" applyFont="1" applyFill="1" applyBorder="1" applyAlignment="1">
      <alignment horizontal="left" vertical="top" wrapText="1"/>
    </xf>
    <xf numFmtId="0" fontId="79" fillId="5" borderId="17" xfId="0" applyFont="1" applyFill="1" applyBorder="1" applyAlignment="1">
      <alignment horizontal="center"/>
    </xf>
    <xf numFmtId="0" fontId="79" fillId="5" borderId="0" xfId="0" applyFont="1" applyFill="1" applyAlignment="1">
      <alignment horizontal="center"/>
    </xf>
    <xf numFmtId="0" fontId="78" fillId="5" borderId="0" xfId="0" applyFont="1" applyFill="1" applyAlignment="1">
      <alignment horizontal="center" vertical="top"/>
    </xf>
    <xf numFmtId="0" fontId="79" fillId="5" borderId="0" xfId="0" applyFont="1" applyFill="1" applyAlignment="1">
      <alignment horizontal="left"/>
    </xf>
    <xf numFmtId="0" fontId="80" fillId="5" borderId="15" xfId="0" applyFont="1" applyFill="1" applyBorder="1" applyAlignment="1">
      <alignment horizontal="center"/>
    </xf>
    <xf numFmtId="0" fontId="80" fillId="5" borderId="2" xfId="0" applyFont="1" applyFill="1" applyBorder="1" applyAlignment="1">
      <alignment horizontal="center"/>
    </xf>
    <xf numFmtId="0" fontId="73" fillId="5" borderId="15" xfId="0" applyFont="1" applyFill="1" applyBorder="1" applyAlignment="1">
      <alignment horizontal="left" vertical="top" wrapText="1"/>
    </xf>
    <xf numFmtId="0" fontId="80" fillId="50" borderId="15" xfId="0" applyFont="1" applyFill="1" applyBorder="1" applyAlignment="1">
      <alignment horizontal="center"/>
    </xf>
    <xf numFmtId="0" fontId="80" fillId="50" borderId="2" xfId="0" applyFont="1" applyFill="1" applyBorder="1" applyAlignment="1">
      <alignment horizontal="center"/>
    </xf>
    <xf numFmtId="0" fontId="74" fillId="50" borderId="15" xfId="0" applyFont="1" applyFill="1" applyBorder="1" applyAlignment="1">
      <alignment horizontal="center"/>
    </xf>
    <xf numFmtId="0" fontId="74" fillId="50" borderId="2" xfId="0" applyFont="1" applyFill="1" applyBorder="1" applyAlignment="1">
      <alignment horizontal="center"/>
    </xf>
    <xf numFmtId="0" fontId="74" fillId="50" borderId="14" xfId="0" applyFont="1" applyFill="1" applyBorder="1" applyAlignment="1">
      <alignment horizontal="center"/>
    </xf>
    <xf numFmtId="0" fontId="74" fillId="50" borderId="41" xfId="0" applyFont="1" applyFill="1" applyBorder="1" applyAlignment="1">
      <alignment horizontal="center"/>
    </xf>
    <xf numFmtId="0" fontId="74" fillId="50" borderId="28" xfId="0" applyFont="1" applyFill="1" applyBorder="1" applyAlignment="1">
      <alignment horizontal="center"/>
    </xf>
    <xf numFmtId="0" fontId="74" fillId="50" borderId="42" xfId="0" applyFont="1" applyFill="1" applyBorder="1" applyAlignment="1">
      <alignment horizontal="center"/>
    </xf>
    <xf numFmtId="0" fontId="80" fillId="46" borderId="15" xfId="0" applyFont="1" applyFill="1" applyBorder="1" applyAlignment="1">
      <alignment horizontal="center"/>
    </xf>
    <xf numFmtId="0" fontId="80" fillId="46" borderId="2" xfId="0" applyFont="1" applyFill="1" applyBorder="1" applyAlignment="1">
      <alignment horizontal="center"/>
    </xf>
    <xf numFmtId="0" fontId="79" fillId="55" borderId="17" xfId="0" applyFont="1" applyFill="1" applyBorder="1" applyAlignment="1">
      <alignment horizontal="center"/>
    </xf>
    <xf numFmtId="0" fontId="79" fillId="55" borderId="0" xfId="0" applyFont="1" applyFill="1" applyAlignment="1">
      <alignment horizontal="center"/>
    </xf>
    <xf numFmtId="0" fontId="73" fillId="55" borderId="17" xfId="0" applyFont="1" applyFill="1" applyBorder="1" applyAlignment="1">
      <alignment horizontal="left" vertical="top" wrapText="1"/>
    </xf>
    <xf numFmtId="0" fontId="79" fillId="46" borderId="17" xfId="0" applyFont="1" applyFill="1" applyBorder="1" applyAlignment="1">
      <alignment horizontal="center"/>
    </xf>
    <xf numFmtId="0" fontId="79" fillId="46" borderId="0" xfId="0" applyFont="1" applyFill="1" applyAlignment="1">
      <alignment horizontal="center"/>
    </xf>
    <xf numFmtId="0" fontId="73" fillId="46" borderId="0" xfId="0" applyFont="1" applyFill="1" applyAlignment="1">
      <alignment horizontal="left" vertical="top" wrapText="1"/>
    </xf>
    <xf numFmtId="0" fontId="80" fillId="51" borderId="15" xfId="0" applyFont="1" applyFill="1" applyBorder="1" applyAlignment="1">
      <alignment horizontal="center"/>
    </xf>
    <xf numFmtId="0" fontId="80" fillId="51" borderId="2" xfId="0" applyFont="1" applyFill="1" applyBorder="1" applyAlignment="1">
      <alignment horizontal="center"/>
    </xf>
    <xf numFmtId="0" fontId="71" fillId="6" borderId="0" xfId="0" applyFont="1" applyFill="1" applyAlignment="1">
      <alignment horizontal="center"/>
    </xf>
    <xf numFmtId="0" fontId="80" fillId="7" borderId="15" xfId="0" applyFont="1" applyFill="1" applyBorder="1" applyAlignment="1">
      <alignment horizontal="center"/>
    </xf>
    <xf numFmtId="0" fontId="80" fillId="7" borderId="2" xfId="0" applyFont="1" applyFill="1" applyBorder="1" applyAlignment="1">
      <alignment horizontal="center"/>
    </xf>
    <xf numFmtId="0" fontId="79" fillId="6" borderId="17" xfId="0" applyFont="1" applyFill="1" applyBorder="1" applyAlignment="1">
      <alignment horizontal="center"/>
    </xf>
    <xf numFmtId="0" fontId="79" fillId="6" borderId="0" xfId="0" applyFont="1" applyFill="1" applyAlignment="1">
      <alignment horizontal="center"/>
    </xf>
    <xf numFmtId="0" fontId="80" fillId="6" borderId="15" xfId="0" applyFont="1" applyFill="1" applyBorder="1" applyAlignment="1">
      <alignment horizontal="center"/>
    </xf>
    <xf numFmtId="0" fontId="80" fillId="6" borderId="2" xfId="0" applyFont="1" applyFill="1" applyBorder="1" applyAlignment="1">
      <alignment horizontal="center"/>
    </xf>
    <xf numFmtId="0" fontId="75" fillId="54" borderId="24" xfId="0" applyFont="1" applyFill="1" applyBorder="1" applyAlignment="1">
      <alignment horizontal="center" vertical="center"/>
    </xf>
    <xf numFmtId="0" fontId="76" fillId="54" borderId="3" xfId="0" applyFont="1" applyFill="1" applyBorder="1" applyAlignment="1">
      <alignment horizontal="center" vertical="center"/>
    </xf>
    <xf numFmtId="0" fontId="76" fillId="54" borderId="17" xfId="0" applyFont="1" applyFill="1" applyBorder="1" applyAlignment="1">
      <alignment horizontal="center" vertical="center"/>
    </xf>
    <xf numFmtId="0" fontId="76" fillId="54" borderId="0" xfId="0" applyFont="1" applyFill="1" applyAlignment="1">
      <alignment horizontal="center" vertical="center"/>
    </xf>
    <xf numFmtId="0" fontId="80" fillId="54" borderId="15" xfId="0" applyFont="1" applyFill="1" applyBorder="1" applyAlignment="1">
      <alignment horizontal="center"/>
    </xf>
    <xf numFmtId="0" fontId="80" fillId="54" borderId="2" xfId="0" applyFont="1" applyFill="1" applyBorder="1" applyAlignment="1">
      <alignment horizontal="center"/>
    </xf>
    <xf numFmtId="0" fontId="73" fillId="54" borderId="0" xfId="0" applyFont="1" applyFill="1" applyAlignment="1">
      <alignment horizontal="left" vertical="top" wrapText="1"/>
    </xf>
    <xf numFmtId="0" fontId="73" fillId="54" borderId="16" xfId="0" applyFont="1" applyFill="1" applyBorder="1" applyAlignment="1">
      <alignment horizontal="left" vertical="top" wrapText="1"/>
    </xf>
    <xf numFmtId="0" fontId="73" fillId="54" borderId="2" xfId="0" applyFont="1" applyFill="1" applyBorder="1" applyAlignment="1">
      <alignment horizontal="left" vertical="top" wrapText="1"/>
    </xf>
    <xf numFmtId="0" fontId="73" fillId="54" borderId="14" xfId="0" applyFont="1" applyFill="1" applyBorder="1" applyAlignment="1">
      <alignment horizontal="left" vertical="top" wrapText="1"/>
    </xf>
    <xf numFmtId="0" fontId="73" fillId="57" borderId="17" xfId="0" applyFont="1" applyFill="1" applyBorder="1" applyAlignment="1">
      <alignment horizontal="left" vertical="top" wrapText="1"/>
    </xf>
    <xf numFmtId="0" fontId="73" fillId="57" borderId="0" xfId="0" applyFont="1" applyFill="1" applyAlignment="1">
      <alignment horizontal="left" vertical="top" wrapText="1"/>
    </xf>
    <xf numFmtId="0" fontId="73" fillId="57" borderId="16" xfId="0" applyFont="1" applyFill="1" applyBorder="1" applyAlignment="1">
      <alignment horizontal="left" vertical="top" wrapText="1"/>
    </xf>
    <xf numFmtId="0" fontId="80" fillId="44" borderId="15" xfId="0" applyFont="1" applyFill="1" applyBorder="1" applyAlignment="1">
      <alignment horizontal="center"/>
    </xf>
    <xf numFmtId="0" fontId="80" fillId="44" borderId="2" xfId="0" applyFont="1" applyFill="1" applyBorder="1" applyAlignment="1">
      <alignment horizontal="center"/>
    </xf>
    <xf numFmtId="0" fontId="73" fillId="54" borderId="17" xfId="0" applyFont="1" applyFill="1" applyBorder="1" applyAlignment="1">
      <alignment horizontal="left" vertical="top" wrapText="1"/>
    </xf>
    <xf numFmtId="0" fontId="79" fillId="54" borderId="17" xfId="0" applyFont="1" applyFill="1" applyBorder="1" applyAlignment="1">
      <alignment horizontal="center"/>
    </xf>
    <xf numFmtId="0" fontId="79" fillId="54" borderId="0" xfId="0" applyFont="1" applyFill="1" applyAlignment="1">
      <alignment horizontal="center"/>
    </xf>
    <xf numFmtId="0" fontId="73" fillId="57" borderId="2" xfId="0" applyFont="1" applyFill="1" applyBorder="1" applyAlignment="1">
      <alignment horizontal="left" vertical="top" wrapText="1"/>
    </xf>
    <xf numFmtId="0" fontId="73" fillId="57" borderId="14" xfId="0" applyFont="1" applyFill="1" applyBorder="1" applyAlignment="1">
      <alignment horizontal="left" vertical="top" wrapText="1"/>
    </xf>
    <xf numFmtId="0" fontId="73" fillId="44" borderId="17" xfId="0" applyFont="1" applyFill="1" applyBorder="1" applyAlignment="1">
      <alignment horizontal="left" vertical="top" wrapText="1"/>
    </xf>
    <xf numFmtId="0" fontId="78" fillId="44" borderId="0" xfId="0" applyFont="1" applyFill="1" applyAlignment="1">
      <alignment horizontal="center" vertical="top"/>
    </xf>
    <xf numFmtId="0" fontId="79" fillId="44" borderId="0" xfId="0" applyFont="1" applyFill="1" applyAlignment="1">
      <alignment horizontal="left"/>
    </xf>
    <xf numFmtId="0" fontId="80" fillId="8" borderId="15" xfId="0" applyFont="1" applyFill="1" applyBorder="1" applyAlignment="1">
      <alignment horizontal="center"/>
    </xf>
    <xf numFmtId="0" fontId="80" fillId="8" borderId="2" xfId="0" applyFont="1" applyFill="1" applyBorder="1" applyAlignment="1">
      <alignment horizontal="center"/>
    </xf>
    <xf numFmtId="0" fontId="73" fillId="8" borderId="17" xfId="0" applyFont="1" applyFill="1" applyBorder="1" applyAlignment="1">
      <alignment horizontal="left" vertical="top" wrapText="1"/>
    </xf>
    <xf numFmtId="0" fontId="73" fillId="8" borderId="0" xfId="0" applyFont="1" applyFill="1" applyAlignment="1">
      <alignment horizontal="left" vertical="top" wrapText="1"/>
    </xf>
    <xf numFmtId="0" fontId="73" fillId="8" borderId="16" xfId="0" applyFont="1" applyFill="1" applyBorder="1" applyAlignment="1">
      <alignment horizontal="left" vertical="top" wrapText="1"/>
    </xf>
    <xf numFmtId="0" fontId="73" fillId="8" borderId="15" xfId="0" applyFont="1" applyFill="1" applyBorder="1" applyAlignment="1">
      <alignment horizontal="left" vertical="top" wrapText="1"/>
    </xf>
    <xf numFmtId="0" fontId="73" fillId="8" borderId="2" xfId="0" applyFont="1" applyFill="1" applyBorder="1" applyAlignment="1">
      <alignment horizontal="left" vertical="top" wrapText="1"/>
    </xf>
    <xf numFmtId="0" fontId="73" fillId="8" borderId="14" xfId="0" applyFont="1" applyFill="1" applyBorder="1" applyAlignment="1">
      <alignment horizontal="left" vertical="top" wrapText="1"/>
    </xf>
    <xf numFmtId="0" fontId="73" fillId="59" borderId="17" xfId="0" applyFont="1" applyFill="1" applyBorder="1" applyAlignment="1">
      <alignment horizontal="left" vertical="top" wrapText="1"/>
    </xf>
    <xf numFmtId="0" fontId="73" fillId="59" borderId="15" xfId="0" applyFont="1" applyFill="1" applyBorder="1" applyAlignment="1">
      <alignment horizontal="left" vertical="top" wrapText="1"/>
    </xf>
    <xf numFmtId="0" fontId="71" fillId="55" borderId="0" xfId="0" applyFont="1" applyFill="1" applyAlignment="1">
      <alignment horizontal="center"/>
    </xf>
    <xf numFmtId="0" fontId="73" fillId="46" borderId="17" xfId="0" applyFont="1" applyFill="1" applyBorder="1" applyAlignment="1">
      <alignment horizontal="left" vertical="top" wrapText="1"/>
    </xf>
    <xf numFmtId="0" fontId="73" fillId="46" borderId="16" xfId="0" applyFont="1" applyFill="1" applyBorder="1" applyAlignment="1">
      <alignment horizontal="left" vertical="top" wrapText="1"/>
    </xf>
    <xf numFmtId="0" fontId="75" fillId="38" borderId="24" xfId="0" applyFont="1" applyFill="1" applyBorder="1" applyAlignment="1">
      <alignment horizontal="center" vertical="center"/>
    </xf>
    <xf numFmtId="0" fontId="76" fillId="38" borderId="3" xfId="0" applyFont="1" applyFill="1" applyBorder="1" applyAlignment="1">
      <alignment horizontal="center" vertical="center"/>
    </xf>
    <xf numFmtId="0" fontId="76" fillId="38" borderId="17" xfId="0" applyFont="1" applyFill="1" applyBorder="1" applyAlignment="1">
      <alignment horizontal="center" vertical="center"/>
    </xf>
    <xf numFmtId="0" fontId="76" fillId="38" borderId="0" xfId="0" applyFont="1" applyFill="1" applyAlignment="1">
      <alignment horizontal="center" vertical="center"/>
    </xf>
    <xf numFmtId="0" fontId="75" fillId="46" borderId="24" xfId="0" applyFont="1" applyFill="1" applyBorder="1" applyAlignment="1">
      <alignment horizontal="center" vertical="center"/>
    </xf>
    <xf numFmtId="0" fontId="76" fillId="46" borderId="3" xfId="0" applyFont="1" applyFill="1" applyBorder="1" applyAlignment="1">
      <alignment horizontal="center" vertical="center"/>
    </xf>
    <xf numFmtId="0" fontId="76" fillId="46" borderId="17" xfId="0" applyFont="1" applyFill="1" applyBorder="1" applyAlignment="1">
      <alignment horizontal="center" vertical="center"/>
    </xf>
    <xf numFmtId="0" fontId="76" fillId="46" borderId="0" xfId="0" applyFont="1" applyFill="1" applyAlignment="1">
      <alignment horizontal="center" vertical="center"/>
    </xf>
    <xf numFmtId="0" fontId="74" fillId="55" borderId="2" xfId="0" applyFont="1" applyFill="1" applyBorder="1" applyAlignment="1">
      <alignment horizontal="center"/>
    </xf>
    <xf numFmtId="0" fontId="74" fillId="55" borderId="14" xfId="0" applyFont="1" applyFill="1" applyBorder="1" applyAlignment="1">
      <alignment horizontal="center"/>
    </xf>
    <xf numFmtId="0" fontId="74" fillId="7" borderId="41" xfId="0" applyFont="1" applyFill="1" applyBorder="1" applyAlignment="1">
      <alignment horizontal="center"/>
    </xf>
    <xf numFmtId="0" fontId="74" fillId="7" borderId="28" xfId="0" applyFont="1" applyFill="1" applyBorder="1" applyAlignment="1">
      <alignment horizontal="center"/>
    </xf>
    <xf numFmtId="0" fontId="74" fillId="7" borderId="42" xfId="0" applyFont="1" applyFill="1" applyBorder="1" applyAlignment="1">
      <alignment horizontal="center"/>
    </xf>
    <xf numFmtId="0" fontId="74" fillId="7" borderId="17" xfId="0" applyFont="1" applyFill="1" applyBorder="1" applyAlignment="1">
      <alignment horizontal="center"/>
    </xf>
    <xf numFmtId="0" fontId="74" fillId="7" borderId="0" xfId="0" applyFont="1" applyFill="1" applyAlignment="1">
      <alignment horizontal="center"/>
    </xf>
    <xf numFmtId="0" fontId="74" fillId="7" borderId="16" xfId="0" applyFont="1" applyFill="1" applyBorder="1" applyAlignment="1">
      <alignment horizontal="center"/>
    </xf>
    <xf numFmtId="0" fontId="78" fillId="50" borderId="0" xfId="0" applyFont="1" applyFill="1" applyAlignment="1">
      <alignment horizontal="center" vertical="top"/>
    </xf>
    <xf numFmtId="0" fontId="79" fillId="50" borderId="0" xfId="0" applyFont="1" applyFill="1" applyAlignment="1">
      <alignment horizontal="left"/>
    </xf>
    <xf numFmtId="0" fontId="78" fillId="38" borderId="0" xfId="0" applyFont="1" applyFill="1" applyAlignment="1">
      <alignment horizontal="center" vertical="top"/>
    </xf>
    <xf numFmtId="0" fontId="79" fillId="38" borderId="0" xfId="0" applyFont="1" applyFill="1" applyAlignment="1">
      <alignment horizontal="left"/>
    </xf>
    <xf numFmtId="0" fontId="73" fillId="50" borderId="0" xfId="0" applyFont="1" applyFill="1" applyAlignment="1">
      <alignment horizontal="left" vertical="top" wrapText="1"/>
    </xf>
    <xf numFmtId="0" fontId="73" fillId="50" borderId="16" xfId="0" applyFont="1" applyFill="1" applyBorder="1" applyAlignment="1">
      <alignment horizontal="left" vertical="top" wrapText="1"/>
    </xf>
    <xf numFmtId="0" fontId="75" fillId="55" borderId="24" xfId="0" applyFont="1" applyFill="1" applyBorder="1" applyAlignment="1">
      <alignment horizontal="center" vertical="center"/>
    </xf>
    <xf numFmtId="0" fontId="76" fillId="55" borderId="3" xfId="0" applyFont="1" applyFill="1" applyBorder="1" applyAlignment="1">
      <alignment horizontal="center" vertical="center"/>
    </xf>
    <xf numFmtId="0" fontId="76" fillId="55" borderId="17" xfId="0" applyFont="1" applyFill="1" applyBorder="1" applyAlignment="1">
      <alignment horizontal="center" vertical="center"/>
    </xf>
    <xf numFmtId="0" fontId="76" fillId="55" borderId="0" xfId="0" applyFont="1" applyFill="1" applyAlignment="1">
      <alignment horizontal="center" vertical="center"/>
    </xf>
    <xf numFmtId="0" fontId="78" fillId="55" borderId="0" xfId="0" applyFont="1" applyFill="1" applyAlignment="1">
      <alignment horizontal="center" vertical="top"/>
    </xf>
    <xf numFmtId="0" fontId="79" fillId="55" borderId="0" xfId="0" applyFont="1" applyFill="1" applyAlignment="1">
      <alignment horizontal="left"/>
    </xf>
    <xf numFmtId="0" fontId="79" fillId="50" borderId="17" xfId="0" applyFont="1" applyFill="1" applyBorder="1" applyAlignment="1">
      <alignment horizontal="center"/>
    </xf>
    <xf numFmtId="0" fontId="79" fillId="50" borderId="0" xfId="0" applyFont="1" applyFill="1" applyAlignment="1">
      <alignment horizontal="center"/>
    </xf>
    <xf numFmtId="0" fontId="75" fillId="7" borderId="24" xfId="0" applyFont="1" applyFill="1" applyBorder="1" applyAlignment="1">
      <alignment horizontal="center" vertical="center"/>
    </xf>
    <xf numFmtId="0" fontId="76" fillId="7" borderId="3" xfId="0" applyFont="1" applyFill="1" applyBorder="1" applyAlignment="1">
      <alignment horizontal="center" vertical="center"/>
    </xf>
    <xf numFmtId="0" fontId="76" fillId="7" borderId="17" xfId="0" applyFont="1" applyFill="1" applyBorder="1" applyAlignment="1">
      <alignment horizontal="center" vertical="center"/>
    </xf>
    <xf numFmtId="0" fontId="76" fillId="7" borderId="0" xfId="0" applyFont="1" applyFill="1" applyAlignment="1">
      <alignment horizontal="center" vertical="center"/>
    </xf>
    <xf numFmtId="0" fontId="79" fillId="38" borderId="17" xfId="0" applyFont="1" applyFill="1" applyBorder="1" applyAlignment="1">
      <alignment horizontal="center"/>
    </xf>
    <xf numFmtId="0" fontId="79" fillId="38" borderId="0" xfId="0" applyFont="1" applyFill="1" applyAlignment="1">
      <alignment horizontal="center"/>
    </xf>
    <xf numFmtId="0" fontId="80" fillId="57" borderId="15" xfId="0" applyFont="1" applyFill="1" applyBorder="1" applyAlignment="1">
      <alignment horizontal="center"/>
    </xf>
    <xf numFmtId="0" fontId="80" fillId="57" borderId="2" xfId="0" applyFont="1" applyFill="1" applyBorder="1" applyAlignment="1">
      <alignment horizontal="center"/>
    </xf>
    <xf numFmtId="0" fontId="78" fillId="54" borderId="0" xfId="0" applyFont="1" applyFill="1" applyAlignment="1">
      <alignment horizontal="center" vertical="top"/>
    </xf>
    <xf numFmtId="0" fontId="79" fillId="54" borderId="0" xfId="0" applyFont="1" applyFill="1" applyAlignment="1">
      <alignment horizontal="left"/>
    </xf>
    <xf numFmtId="0" fontId="73" fillId="55" borderId="15" xfId="0" applyFont="1" applyFill="1" applyBorder="1" applyAlignment="1">
      <alignment horizontal="left" vertical="top" wrapText="1"/>
    </xf>
    <xf numFmtId="0" fontId="80" fillId="58" borderId="15" xfId="0" applyFont="1" applyFill="1" applyBorder="1" applyAlignment="1">
      <alignment horizontal="center"/>
    </xf>
    <xf numFmtId="0" fontId="80" fillId="58" borderId="2" xfId="0" applyFont="1" applyFill="1" applyBorder="1" applyAlignment="1">
      <alignment horizontal="center"/>
    </xf>
    <xf numFmtId="0" fontId="79" fillId="58" borderId="17" xfId="0" applyFont="1" applyFill="1" applyBorder="1" applyAlignment="1">
      <alignment horizontal="center"/>
    </xf>
    <xf numFmtId="0" fontId="79" fillId="58" borderId="0" xfId="0" applyFont="1" applyFill="1" applyAlignment="1">
      <alignment horizontal="center"/>
    </xf>
    <xf numFmtId="0" fontId="73" fillId="56" borderId="17" xfId="0" applyFont="1" applyFill="1" applyBorder="1" applyAlignment="1">
      <alignment horizontal="left" vertical="top" wrapText="1"/>
    </xf>
    <xf numFmtId="0" fontId="75" fillId="57" borderId="24" xfId="0" applyFont="1" applyFill="1" applyBorder="1" applyAlignment="1">
      <alignment horizontal="center" vertical="center"/>
    </xf>
    <xf numFmtId="0" fontId="76" fillId="57" borderId="3" xfId="0" applyFont="1" applyFill="1" applyBorder="1" applyAlignment="1">
      <alignment horizontal="center" vertical="center"/>
    </xf>
    <xf numFmtId="0" fontId="76" fillId="57" borderId="17" xfId="0" applyFont="1" applyFill="1" applyBorder="1" applyAlignment="1">
      <alignment horizontal="center" vertical="center"/>
    </xf>
    <xf numFmtId="0" fontId="76" fillId="57" borderId="0" xfId="0" applyFont="1" applyFill="1" applyAlignment="1">
      <alignment horizontal="center" vertical="center"/>
    </xf>
    <xf numFmtId="0" fontId="78" fillId="57" borderId="0" xfId="0" applyFont="1" applyFill="1" applyAlignment="1">
      <alignment horizontal="center" vertical="top"/>
    </xf>
    <xf numFmtId="0" fontId="73" fillId="54" borderId="15" xfId="0" applyFont="1" applyFill="1" applyBorder="1" applyAlignment="1">
      <alignment horizontal="left" vertical="top" wrapText="1"/>
    </xf>
    <xf numFmtId="0" fontId="78" fillId="6" borderId="0" xfId="0" applyFont="1" applyFill="1" applyAlignment="1">
      <alignment horizontal="center" vertical="top"/>
    </xf>
    <xf numFmtId="0" fontId="79" fillId="6" borderId="0" xfId="0" applyFont="1" applyFill="1" applyAlignment="1">
      <alignment horizontal="left"/>
    </xf>
    <xf numFmtId="0" fontId="73" fillId="51" borderId="0" xfId="0" applyFont="1" applyFill="1" applyAlignment="1">
      <alignment horizontal="left" vertical="top" wrapText="1"/>
    </xf>
    <xf numFmtId="0" fontId="73" fillId="51" borderId="16" xfId="0" applyFont="1" applyFill="1" applyBorder="1" applyAlignment="1">
      <alignment horizontal="left" vertical="top" wrapText="1"/>
    </xf>
    <xf numFmtId="0" fontId="74" fillId="52" borderId="41" xfId="0" applyFont="1" applyFill="1" applyBorder="1" applyAlignment="1">
      <alignment horizontal="center"/>
    </xf>
    <xf numFmtId="0" fontId="74" fillId="52" borderId="28" xfId="0" applyFont="1" applyFill="1" applyBorder="1" applyAlignment="1">
      <alignment horizontal="center"/>
    </xf>
    <xf numFmtId="0" fontId="74" fillId="52" borderId="42" xfId="0" applyFont="1" applyFill="1" applyBorder="1" applyAlignment="1">
      <alignment horizontal="center"/>
    </xf>
    <xf numFmtId="0" fontId="73" fillId="44" borderId="2" xfId="0" applyFont="1" applyFill="1" applyBorder="1" applyAlignment="1">
      <alignment horizontal="left" vertical="top" wrapText="1"/>
    </xf>
    <xf numFmtId="0" fontId="73" fillId="44" borderId="14" xfId="0" applyFont="1" applyFill="1" applyBorder="1" applyAlignment="1">
      <alignment horizontal="left" vertical="top" wrapText="1"/>
    </xf>
    <xf numFmtId="0" fontId="74" fillId="59" borderId="15" xfId="0" applyFont="1" applyFill="1" applyBorder="1" applyAlignment="1">
      <alignment horizontal="center"/>
    </xf>
    <xf numFmtId="0" fontId="74" fillId="59" borderId="2" xfId="0" applyFont="1" applyFill="1" applyBorder="1" applyAlignment="1">
      <alignment horizontal="center"/>
    </xf>
    <xf numFmtId="0" fontId="74" fillId="59" borderId="14" xfId="0" applyFont="1" applyFill="1" applyBorder="1" applyAlignment="1">
      <alignment horizontal="center"/>
    </xf>
    <xf numFmtId="0" fontId="74" fillId="54" borderId="15" xfId="0" applyFont="1" applyFill="1" applyBorder="1" applyAlignment="1">
      <alignment horizontal="center"/>
    </xf>
    <xf numFmtId="0" fontId="74" fillId="54" borderId="2" xfId="0" applyFont="1" applyFill="1" applyBorder="1" applyAlignment="1">
      <alignment horizontal="center"/>
    </xf>
    <xf numFmtId="0" fontId="74" fillId="54" borderId="14" xfId="0" applyFont="1" applyFill="1" applyBorder="1" applyAlignment="1">
      <alignment horizontal="center"/>
    </xf>
    <xf numFmtId="0" fontId="74" fillId="57" borderId="15" xfId="0" applyFont="1" applyFill="1" applyBorder="1" applyAlignment="1">
      <alignment horizontal="center"/>
    </xf>
    <xf numFmtId="0" fontId="74" fillId="57" borderId="2" xfId="0" applyFont="1" applyFill="1" applyBorder="1" applyAlignment="1">
      <alignment horizontal="center"/>
    </xf>
    <xf numFmtId="0" fontId="74" fillId="57" borderId="14" xfId="0" applyFont="1" applyFill="1" applyBorder="1" applyAlignment="1">
      <alignment horizontal="center"/>
    </xf>
    <xf numFmtId="0" fontId="74" fillId="58" borderId="15" xfId="0" applyFont="1" applyFill="1" applyBorder="1" applyAlignment="1">
      <alignment horizontal="center"/>
    </xf>
    <xf numFmtId="0" fontId="74" fillId="58" borderId="2" xfId="0" applyFont="1" applyFill="1" applyBorder="1" applyAlignment="1">
      <alignment horizontal="center"/>
    </xf>
    <xf numFmtId="0" fontId="74" fillId="58" borderId="14" xfId="0" applyFont="1" applyFill="1" applyBorder="1" applyAlignment="1">
      <alignment horizontal="center"/>
    </xf>
    <xf numFmtId="0" fontId="74" fillId="8" borderId="15" xfId="0" applyFont="1" applyFill="1" applyBorder="1" applyAlignment="1">
      <alignment horizontal="center"/>
    </xf>
    <xf numFmtId="0" fontId="74" fillId="8" borderId="2" xfId="0" applyFont="1" applyFill="1" applyBorder="1" applyAlignment="1">
      <alignment horizontal="center"/>
    </xf>
    <xf numFmtId="0" fontId="74" fillId="8" borderId="14" xfId="0" applyFont="1" applyFill="1" applyBorder="1" applyAlignment="1">
      <alignment horizontal="center"/>
    </xf>
    <xf numFmtId="0" fontId="78" fillId="8" borderId="0" xfId="0" applyFont="1" applyFill="1" applyAlignment="1">
      <alignment horizontal="center" vertical="top"/>
    </xf>
    <xf numFmtId="0" fontId="79" fillId="8" borderId="0" xfId="0" applyFont="1" applyFill="1" applyAlignment="1">
      <alignment horizontal="left"/>
    </xf>
    <xf numFmtId="0" fontId="79" fillId="8" borderId="17" xfId="0" applyFont="1" applyFill="1" applyBorder="1" applyAlignment="1">
      <alignment horizontal="center"/>
    </xf>
    <xf numFmtId="0" fontId="79" fillId="8" borderId="0" xfId="0" applyFont="1" applyFill="1" applyAlignment="1">
      <alignment horizontal="center"/>
    </xf>
    <xf numFmtId="0" fontId="79" fillId="57" borderId="0" xfId="0" applyFont="1" applyFill="1" applyAlignment="1">
      <alignment horizontal="left"/>
    </xf>
    <xf numFmtId="0" fontId="73" fillId="50" borderId="2" xfId="0" applyFont="1" applyFill="1" applyBorder="1" applyAlignment="1">
      <alignment horizontal="left" vertical="top" wrapText="1"/>
    </xf>
    <xf numFmtId="0" fontId="73" fillId="50" borderId="14" xfId="0" applyFont="1" applyFill="1" applyBorder="1" applyAlignment="1">
      <alignment horizontal="left" vertical="top" wrapText="1"/>
    </xf>
    <xf numFmtId="0" fontId="73" fillId="50" borderId="17" xfId="0" applyFont="1" applyFill="1" applyBorder="1" applyAlignment="1">
      <alignment horizontal="left" vertical="top" wrapText="1"/>
    </xf>
    <xf numFmtId="0" fontId="73" fillId="38" borderId="15" xfId="0" applyFont="1" applyFill="1" applyBorder="1" applyAlignment="1">
      <alignment horizontal="left" vertical="top" wrapText="1"/>
    </xf>
    <xf numFmtId="0" fontId="78" fillId="46" borderId="0" xfId="0" applyFont="1" applyFill="1" applyAlignment="1">
      <alignment horizontal="center" vertical="top"/>
    </xf>
    <xf numFmtId="0" fontId="79" fillId="46" borderId="0" xfId="0" applyFont="1" applyFill="1" applyAlignment="1">
      <alignment horizontal="left"/>
    </xf>
    <xf numFmtId="0" fontId="73" fillId="56" borderId="15" xfId="0" applyFont="1" applyFill="1" applyBorder="1" applyAlignment="1">
      <alignment horizontal="left" vertical="top" wrapText="1"/>
    </xf>
    <xf numFmtId="0" fontId="73" fillId="56" borderId="2" xfId="0" applyFont="1" applyFill="1" applyBorder="1" applyAlignment="1">
      <alignment horizontal="left" vertical="top" wrapText="1"/>
    </xf>
    <xf numFmtId="0" fontId="73" fillId="56" borderId="14" xfId="0" applyFont="1" applyFill="1" applyBorder="1" applyAlignment="1">
      <alignment horizontal="left" vertical="top" wrapText="1"/>
    </xf>
    <xf numFmtId="0" fontId="73" fillId="46" borderId="2" xfId="0" applyFont="1" applyFill="1" applyBorder="1" applyAlignment="1">
      <alignment horizontal="left" vertical="top" wrapText="1"/>
    </xf>
    <xf numFmtId="0" fontId="73" fillId="46" borderId="14" xfId="0" applyFont="1" applyFill="1" applyBorder="1" applyAlignment="1">
      <alignment horizontal="left" vertical="top" wrapText="1"/>
    </xf>
    <xf numFmtId="0" fontId="71" fillId="7" borderId="0" xfId="0" applyFont="1" applyFill="1" applyAlignment="1">
      <alignment horizontal="center"/>
    </xf>
    <xf numFmtId="0" fontId="78" fillId="56" borderId="0" xfId="0" applyFont="1" applyFill="1" applyAlignment="1">
      <alignment horizontal="center" vertical="top"/>
    </xf>
    <xf numFmtId="0" fontId="73" fillId="7" borderId="0" xfId="0" applyFont="1" applyFill="1" applyAlignment="1">
      <alignment horizontal="left" vertical="top" wrapText="1"/>
    </xf>
    <xf numFmtId="0" fontId="73" fillId="7" borderId="16" xfId="0" applyFont="1" applyFill="1" applyBorder="1" applyAlignment="1">
      <alignment horizontal="left" vertical="top" wrapText="1"/>
    </xf>
    <xf numFmtId="0" fontId="73" fillId="7" borderId="2" xfId="0" applyFont="1" applyFill="1" applyBorder="1" applyAlignment="1">
      <alignment horizontal="left" vertical="top" wrapText="1"/>
    </xf>
    <xf numFmtId="0" fontId="73" fillId="7" borderId="14" xfId="0" applyFont="1" applyFill="1" applyBorder="1" applyAlignment="1">
      <alignment horizontal="left" vertical="top" wrapText="1"/>
    </xf>
    <xf numFmtId="0" fontId="79" fillId="7" borderId="0" xfId="0" applyFont="1" applyFill="1" applyAlignment="1">
      <alignment horizontal="left"/>
    </xf>
    <xf numFmtId="0" fontId="73" fillId="7" borderId="17" xfId="0" applyFont="1" applyFill="1" applyBorder="1" applyAlignment="1">
      <alignment horizontal="left" vertical="top" wrapText="1"/>
    </xf>
    <xf numFmtId="0" fontId="79" fillId="7" borderId="17" xfId="0" applyFont="1" applyFill="1" applyBorder="1" applyAlignment="1">
      <alignment horizontal="center"/>
    </xf>
    <xf numFmtId="0" fontId="79" fillId="7" borderId="0" xfId="0" applyFont="1" applyFill="1" applyAlignment="1">
      <alignment horizontal="center"/>
    </xf>
    <xf numFmtId="0" fontId="78" fillId="7" borderId="0" xfId="0" applyFont="1" applyFill="1" applyAlignment="1">
      <alignment horizontal="center" vertical="top"/>
    </xf>
    <xf numFmtId="0" fontId="75" fillId="6" borderId="24" xfId="0" applyFont="1" applyFill="1" applyBorder="1" applyAlignment="1">
      <alignment horizontal="center" vertical="center"/>
    </xf>
    <xf numFmtId="0" fontId="76" fillId="6" borderId="3" xfId="0" applyFont="1" applyFill="1" applyBorder="1" applyAlignment="1">
      <alignment horizontal="center" vertical="center"/>
    </xf>
    <xf numFmtId="0" fontId="76" fillId="6" borderId="17" xfId="0" applyFont="1" applyFill="1" applyBorder="1" applyAlignment="1">
      <alignment horizontal="center" vertical="center"/>
    </xf>
    <xf numFmtId="0" fontId="76" fillId="6" borderId="0" xfId="0" applyFont="1" applyFill="1" applyAlignment="1">
      <alignment horizontal="center" vertical="center"/>
    </xf>
    <xf numFmtId="0" fontId="71" fillId="51" borderId="0" xfId="0" applyFont="1" applyFill="1" applyAlignment="1">
      <alignment horizontal="center"/>
    </xf>
    <xf numFmtId="0" fontId="73" fillId="51" borderId="2" xfId="0" applyFont="1" applyFill="1" applyBorder="1" applyAlignment="1">
      <alignment horizontal="left" vertical="top" wrapText="1"/>
    </xf>
    <xf numFmtId="0" fontId="73" fillId="51" borderId="14" xfId="0" applyFont="1" applyFill="1" applyBorder="1" applyAlignment="1">
      <alignment horizontal="left" vertical="top" wrapText="1"/>
    </xf>
    <xf numFmtId="0" fontId="73" fillId="51" borderId="17" xfId="0" applyFont="1" applyFill="1" applyBorder="1" applyAlignment="1">
      <alignment horizontal="left" vertical="top" wrapText="1"/>
    </xf>
    <xf numFmtId="0" fontId="75" fillId="51" borderId="24" xfId="0" applyFont="1" applyFill="1" applyBorder="1" applyAlignment="1">
      <alignment horizontal="center" vertical="center"/>
    </xf>
    <xf numFmtId="0" fontId="76" fillId="51" borderId="3" xfId="0" applyFont="1" applyFill="1" applyBorder="1" applyAlignment="1">
      <alignment horizontal="center" vertical="center"/>
    </xf>
    <xf numFmtId="0" fontId="76" fillId="51" borderId="17" xfId="0" applyFont="1" applyFill="1" applyBorder="1" applyAlignment="1">
      <alignment horizontal="center" vertical="center"/>
    </xf>
    <xf numFmtId="0" fontId="76" fillId="51" borderId="0" xfId="0" applyFont="1" applyFill="1" applyAlignment="1">
      <alignment horizontal="center" vertical="center"/>
    </xf>
    <xf numFmtId="0" fontId="78" fillId="51" borderId="0" xfId="0" applyFont="1" applyFill="1" applyAlignment="1">
      <alignment horizontal="center" vertical="top"/>
    </xf>
    <xf numFmtId="0" fontId="79" fillId="51" borderId="0" xfId="0" applyFont="1" applyFill="1" applyAlignment="1">
      <alignment horizontal="left"/>
    </xf>
    <xf numFmtId="0" fontId="79" fillId="51" borderId="17" xfId="0" applyFont="1" applyFill="1" applyBorder="1" applyAlignment="1">
      <alignment horizontal="center"/>
    </xf>
    <xf numFmtId="0" fontId="79" fillId="51" borderId="0" xfId="0" applyFont="1" applyFill="1" applyAlignment="1">
      <alignment horizontal="center"/>
    </xf>
    <xf numFmtId="0" fontId="73" fillId="51" borderId="15" xfId="0" applyFont="1" applyFill="1" applyBorder="1" applyAlignment="1">
      <alignment horizontal="left" vertical="top" wrapText="1"/>
    </xf>
    <xf numFmtId="0" fontId="73" fillId="44" borderId="15" xfId="0" applyFont="1" applyFill="1" applyBorder="1" applyAlignment="1">
      <alignment horizontal="left" vertical="top" wrapText="1"/>
    </xf>
    <xf numFmtId="0" fontId="75" fillId="44" borderId="24" xfId="0" applyFont="1" applyFill="1" applyBorder="1" applyAlignment="1">
      <alignment horizontal="center" vertical="center"/>
    </xf>
    <xf numFmtId="0" fontId="76" fillId="44" borderId="3" xfId="0" applyFont="1" applyFill="1" applyBorder="1" applyAlignment="1">
      <alignment horizontal="center" vertical="center"/>
    </xf>
    <xf numFmtId="0" fontId="76" fillId="44" borderId="17" xfId="0" applyFont="1" applyFill="1" applyBorder="1" applyAlignment="1">
      <alignment horizontal="center" vertical="center"/>
    </xf>
    <xf numFmtId="0" fontId="76" fillId="44" borderId="0" xfId="0" applyFont="1" applyFill="1" applyAlignment="1">
      <alignment horizontal="center" vertical="center"/>
    </xf>
    <xf numFmtId="0" fontId="79" fillId="44" borderId="0" xfId="0" applyFont="1" applyFill="1" applyAlignment="1">
      <alignment horizontal="center"/>
    </xf>
    <xf numFmtId="0" fontId="79" fillId="44" borderId="17" xfId="0" applyFont="1" applyFill="1" applyBorder="1" applyAlignment="1">
      <alignment horizontal="center"/>
    </xf>
    <xf numFmtId="0" fontId="73" fillId="58" borderId="0" xfId="0" applyFont="1" applyFill="1" applyAlignment="1">
      <alignment horizontal="left" vertical="top" wrapText="1"/>
    </xf>
    <xf numFmtId="0" fontId="73" fillId="58" borderId="16" xfId="0" applyFont="1" applyFill="1" applyBorder="1" applyAlignment="1">
      <alignment horizontal="left" vertical="top" wrapText="1"/>
    </xf>
    <xf numFmtId="0" fontId="73" fillId="57" borderId="15" xfId="0" applyFont="1" applyFill="1" applyBorder="1" applyAlignment="1">
      <alignment horizontal="left" vertical="top" wrapText="1"/>
    </xf>
    <xf numFmtId="0" fontId="79" fillId="57" borderId="17" xfId="0" applyFont="1" applyFill="1" applyBorder="1" applyAlignment="1">
      <alignment horizontal="center"/>
    </xf>
    <xf numFmtId="0" fontId="79" fillId="57" borderId="0" xfId="0" applyFont="1" applyFill="1" applyAlignment="1">
      <alignment horizontal="center"/>
    </xf>
    <xf numFmtId="0" fontId="78" fillId="58" borderId="0" xfId="0" applyFont="1" applyFill="1" applyAlignment="1">
      <alignment horizontal="center" vertical="top"/>
    </xf>
    <xf numFmtId="0" fontId="79" fillId="58" borderId="0" xfId="0" applyFont="1" applyFill="1" applyAlignment="1">
      <alignment horizontal="left"/>
    </xf>
    <xf numFmtId="0" fontId="75" fillId="58" borderId="24" xfId="0" applyFont="1" applyFill="1" applyBorder="1" applyAlignment="1">
      <alignment horizontal="center" vertical="center"/>
    </xf>
    <xf numFmtId="0" fontId="76" fillId="58" borderId="3" xfId="0" applyFont="1" applyFill="1" applyBorder="1" applyAlignment="1">
      <alignment horizontal="center" vertical="center"/>
    </xf>
    <xf numFmtId="0" fontId="76" fillId="58" borderId="17" xfId="0" applyFont="1" applyFill="1" applyBorder="1" applyAlignment="1">
      <alignment horizontal="center" vertical="center"/>
    </xf>
    <xf numFmtId="0" fontId="76" fillId="58" borderId="0" xfId="0" applyFont="1" applyFill="1" applyAlignment="1">
      <alignment horizontal="center" vertical="center"/>
    </xf>
    <xf numFmtId="0" fontId="73" fillId="58" borderId="2" xfId="0" applyFont="1" applyFill="1" applyBorder="1" applyAlignment="1">
      <alignment horizontal="left" vertical="top" wrapText="1"/>
    </xf>
    <xf numFmtId="0" fontId="73" fillId="58" borderId="14" xfId="0" applyFont="1" applyFill="1" applyBorder="1" applyAlignment="1">
      <alignment horizontal="left" vertical="top" wrapText="1"/>
    </xf>
    <xf numFmtId="0" fontId="75" fillId="8" borderId="24" xfId="0" applyFont="1" applyFill="1" applyBorder="1" applyAlignment="1">
      <alignment horizontal="center" vertical="center"/>
    </xf>
    <xf numFmtId="0" fontId="76" fillId="8" borderId="3" xfId="0" applyFont="1" applyFill="1" applyBorder="1" applyAlignment="1">
      <alignment horizontal="center" vertical="center"/>
    </xf>
    <xf numFmtId="0" fontId="76" fillId="8" borderId="17" xfId="0" applyFont="1" applyFill="1" applyBorder="1" applyAlignment="1">
      <alignment horizontal="center" vertical="center"/>
    </xf>
    <xf numFmtId="0" fontId="76" fillId="8" borderId="0" xfId="0" applyFont="1" applyFill="1" applyAlignment="1">
      <alignment horizontal="center" vertical="center"/>
    </xf>
    <xf numFmtId="0" fontId="74" fillId="6" borderId="15" xfId="0" applyFont="1" applyFill="1" applyBorder="1" applyAlignment="1">
      <alignment horizontal="center"/>
    </xf>
    <xf numFmtId="0" fontId="74" fillId="6" borderId="2" xfId="0" applyFont="1" applyFill="1" applyBorder="1" applyAlignment="1">
      <alignment horizontal="center"/>
    </xf>
    <xf numFmtId="0" fontId="74" fillId="6" borderId="14" xfId="0" applyFont="1" applyFill="1" applyBorder="1" applyAlignment="1">
      <alignment horizontal="center"/>
    </xf>
    <xf numFmtId="0" fontId="73" fillId="46" borderId="15" xfId="0" applyFont="1" applyFill="1" applyBorder="1" applyAlignment="1">
      <alignment horizontal="left" vertical="top" wrapText="1"/>
    </xf>
    <xf numFmtId="0" fontId="73" fillId="6" borderId="17" xfId="0" applyFont="1" applyFill="1" applyBorder="1" applyAlignment="1">
      <alignment horizontal="left" vertical="top" wrapText="1"/>
    </xf>
    <xf numFmtId="0" fontId="73" fillId="58" borderId="17" xfId="0" applyFont="1" applyFill="1" applyBorder="1" applyAlignment="1">
      <alignment horizontal="left" vertical="top" wrapText="1"/>
    </xf>
    <xf numFmtId="0" fontId="82" fillId="11" borderId="0" xfId="0" applyFont="1" applyFill="1" applyAlignment="1">
      <alignment horizontal="center" vertical="center" wrapText="1"/>
    </xf>
    <xf numFmtId="0" fontId="84" fillId="5" borderId="0" xfId="0" applyFont="1" applyFill="1" applyAlignment="1">
      <alignment horizontal="center" vertical="center" wrapText="1"/>
    </xf>
    <xf numFmtId="0" fontId="84" fillId="82" borderId="0" xfId="0" applyFont="1" applyFill="1" applyAlignment="1">
      <alignment horizontal="center" vertical="center" wrapText="1"/>
    </xf>
    <xf numFmtId="0" fontId="84" fillId="81" borderId="0" xfId="0" applyFont="1" applyFill="1" applyAlignment="1">
      <alignment horizontal="center" vertical="center" wrapText="1"/>
    </xf>
    <xf numFmtId="0" fontId="8" fillId="5" borderId="0" xfId="0" applyFont="1" applyFill="1" applyAlignment="1">
      <alignment horizontal="center" wrapText="1"/>
    </xf>
    <xf numFmtId="0" fontId="8" fillId="82" borderId="0" xfId="0" applyFont="1" applyFill="1" applyAlignment="1">
      <alignment horizontal="center" wrapText="1"/>
    </xf>
    <xf numFmtId="0" fontId="8" fillId="81" borderId="0" xfId="0" applyFont="1" applyFill="1" applyAlignment="1">
      <alignment horizontal="center" wrapText="1"/>
    </xf>
    <xf numFmtId="0" fontId="8" fillId="10" borderId="0" xfId="0" applyFont="1" applyFill="1" applyAlignment="1">
      <alignment horizontal="center" wrapText="1"/>
    </xf>
    <xf numFmtId="0" fontId="84" fillId="10" borderId="0" xfId="0" applyFont="1" applyFill="1" applyAlignment="1">
      <alignment horizontal="center" vertical="center" wrapText="1"/>
    </xf>
    <xf numFmtId="0" fontId="8" fillId="3" borderId="0" xfId="0" applyFont="1" applyFill="1" applyAlignment="1">
      <alignment horizontal="center" wrapText="1"/>
    </xf>
    <xf numFmtId="0" fontId="84" fillId="3" borderId="0" xfId="0" applyFont="1" applyFill="1" applyAlignment="1">
      <alignment horizontal="center" vertical="center" wrapText="1"/>
    </xf>
    <xf numFmtId="0" fontId="127" fillId="11" borderId="0" xfId="0" applyFont="1" applyFill="1" applyAlignment="1">
      <alignment horizontal="center" wrapText="1"/>
    </xf>
    <xf numFmtId="0" fontId="64" fillId="43" borderId="30" xfId="0" applyFont="1" applyFill="1" applyBorder="1" applyAlignment="1">
      <alignment horizontal="left" vertical="top" wrapText="1"/>
    </xf>
    <xf numFmtId="0" fontId="64" fillId="43" borderId="31" xfId="0" applyFont="1" applyFill="1" applyBorder="1" applyAlignment="1">
      <alignment horizontal="left" vertical="top" wrapText="1"/>
    </xf>
    <xf numFmtId="0" fontId="64" fillId="43" borderId="32" xfId="0" applyFont="1" applyFill="1" applyBorder="1" applyAlignment="1">
      <alignment horizontal="left" vertical="top" wrapText="1"/>
    </xf>
    <xf numFmtId="0" fontId="64" fillId="43" borderId="33" xfId="0" applyFont="1" applyFill="1" applyBorder="1" applyAlignment="1">
      <alignment horizontal="left" vertical="top" wrapText="1"/>
    </xf>
    <xf numFmtId="0" fontId="64" fillId="43" borderId="0" xfId="0" applyFont="1" applyFill="1" applyAlignment="1">
      <alignment horizontal="left" vertical="top" wrapText="1"/>
    </xf>
    <xf numFmtId="0" fontId="64" fillId="43" borderId="34" xfId="0" applyFont="1" applyFill="1" applyBorder="1" applyAlignment="1">
      <alignment horizontal="left" vertical="top" wrapText="1"/>
    </xf>
    <xf numFmtId="0" fontId="64" fillId="43" borderId="35" xfId="0" applyFont="1" applyFill="1" applyBorder="1" applyAlignment="1">
      <alignment horizontal="left" vertical="top" wrapText="1"/>
    </xf>
    <xf numFmtId="0" fontId="64" fillId="43" borderId="36" xfId="0" applyFont="1" applyFill="1" applyBorder="1" applyAlignment="1">
      <alignment horizontal="left" vertical="top" wrapText="1"/>
    </xf>
    <xf numFmtId="0" fontId="64" fillId="43" borderId="37" xfId="0" applyFont="1" applyFill="1" applyBorder="1" applyAlignment="1">
      <alignment horizontal="left" vertical="top" wrapText="1"/>
    </xf>
    <xf numFmtId="0" fontId="0" fillId="43" borderId="0" xfId="0" applyFill="1" applyAlignment="1">
      <alignment horizontal="center"/>
    </xf>
    <xf numFmtId="0" fontId="57" fillId="0" borderId="2" xfId="0" applyFont="1" applyBorder="1" applyAlignment="1">
      <alignment horizontal="center" vertical="center"/>
    </xf>
    <xf numFmtId="0" fontId="14" fillId="2" borderId="0" xfId="0" applyFont="1" applyFill="1" applyAlignment="1">
      <alignment horizontal="right" vertical="center"/>
    </xf>
    <xf numFmtId="0" fontId="57" fillId="2" borderId="0" xfId="0" applyFont="1" applyFill="1" applyAlignment="1">
      <alignment horizontal="center"/>
    </xf>
    <xf numFmtId="0" fontId="23" fillId="2" borderId="4" xfId="0" applyFont="1" applyFill="1" applyBorder="1" applyAlignment="1">
      <alignment horizontal="center" vertical="center"/>
    </xf>
    <xf numFmtId="0" fontId="23" fillId="2" borderId="0" xfId="0" applyFont="1" applyFill="1" applyAlignment="1">
      <alignment horizontal="center" vertical="center"/>
    </xf>
    <xf numFmtId="0" fontId="23" fillId="2" borderId="51" xfId="0" applyFont="1" applyFill="1" applyBorder="1" applyAlignment="1">
      <alignment horizontal="center" vertical="center"/>
    </xf>
    <xf numFmtId="0" fontId="23" fillId="2" borderId="52" xfId="0" applyFont="1" applyFill="1" applyBorder="1" applyAlignment="1">
      <alignment horizontal="center" vertical="center"/>
    </xf>
    <xf numFmtId="0" fontId="0" fillId="2" borderId="2" xfId="0" applyFill="1" applyBorder="1" applyAlignment="1">
      <alignment horizontal="center"/>
    </xf>
    <xf numFmtId="0" fontId="164" fillId="2" borderId="0" xfId="0" applyFont="1" applyFill="1" applyAlignment="1">
      <alignment horizontal="left" wrapText="1"/>
    </xf>
    <xf numFmtId="0" fontId="15" fillId="2" borderId="0" xfId="0" applyFont="1" applyFill="1" applyAlignment="1">
      <alignment horizontal="right"/>
    </xf>
    <xf numFmtId="49" fontId="82" fillId="11" borderId="0" xfId="0" applyNumberFormat="1" applyFont="1" applyFill="1" applyAlignment="1">
      <alignment horizontal="left" vertical="top" wrapText="1"/>
    </xf>
    <xf numFmtId="0" fontId="29" fillId="11" borderId="0" xfId="0" applyFont="1" applyFill="1" applyAlignment="1">
      <alignment horizontal="right"/>
    </xf>
    <xf numFmtId="0" fontId="150" fillId="11" borderId="0" xfId="0" applyFont="1" applyFill="1" applyAlignment="1">
      <alignment horizontal="center" vertical="center"/>
    </xf>
    <xf numFmtId="0" fontId="151" fillId="11" borderId="0" xfId="0" applyFont="1" applyFill="1" applyAlignment="1">
      <alignment horizontal="center" vertical="top"/>
    </xf>
    <xf numFmtId="0" fontId="155" fillId="11" borderId="0" xfId="0" applyFont="1" applyFill="1" applyAlignment="1">
      <alignment horizontal="left" vertical="top"/>
    </xf>
    <xf numFmtId="0" fontId="19" fillId="90" borderId="0" xfId="0" applyFont="1" applyFill="1" applyAlignment="1">
      <alignment horizontal="left" vertical="top" wrapText="1"/>
    </xf>
    <xf numFmtId="0" fontId="150" fillId="11" borderId="0" xfId="0" applyFont="1" applyFill="1" applyAlignment="1">
      <alignment horizontal="center" vertical="top"/>
    </xf>
    <xf numFmtId="0" fontId="156" fillId="11" borderId="0" xfId="0" applyFont="1" applyFill="1" applyAlignment="1">
      <alignment horizontal="center" vertical="top"/>
    </xf>
    <xf numFmtId="0" fontId="29" fillId="11" borderId="0" xfId="0" applyFont="1" applyFill="1" applyAlignment="1">
      <alignment horizontal="center" vertical="center" textRotation="90"/>
    </xf>
    <xf numFmtId="49" fontId="19" fillId="11" borderId="80" xfId="0" applyNumberFormat="1" applyFont="1" applyFill="1" applyBorder="1" applyAlignment="1">
      <alignment horizontal="left" vertical="top" wrapText="1"/>
    </xf>
    <xf numFmtId="49" fontId="19" fillId="11" borderId="1" xfId="0" applyNumberFormat="1" applyFont="1" applyFill="1" applyBorder="1" applyAlignment="1">
      <alignment horizontal="left" vertical="top"/>
    </xf>
    <xf numFmtId="49" fontId="19" fillId="11" borderId="1" xfId="0" applyNumberFormat="1" applyFont="1" applyFill="1" applyBorder="1" applyAlignment="1">
      <alignment horizontal="center" vertical="top" wrapText="1"/>
    </xf>
    <xf numFmtId="49" fontId="19" fillId="11" borderId="1" xfId="0" applyNumberFormat="1" applyFont="1" applyFill="1" applyBorder="1" applyAlignment="1">
      <alignment horizontal="center" vertical="top"/>
    </xf>
    <xf numFmtId="49" fontId="19" fillId="11" borderId="1" xfId="0" applyNumberFormat="1" applyFont="1" applyFill="1" applyBorder="1" applyAlignment="1">
      <alignment horizontal="left" vertical="top" wrapText="1"/>
    </xf>
    <xf numFmtId="49" fontId="19" fillId="11" borderId="82" xfId="0" applyNumberFormat="1" applyFont="1" applyFill="1" applyBorder="1" applyAlignment="1">
      <alignment horizontal="left" vertical="top" wrapText="1"/>
    </xf>
    <xf numFmtId="49" fontId="19" fillId="11" borderId="0" xfId="0" applyNumberFormat="1" applyFont="1" applyFill="1" applyAlignment="1">
      <alignment horizontal="left" vertical="top"/>
    </xf>
    <xf numFmtId="49" fontId="82" fillId="11" borderId="0" xfId="0" applyNumberFormat="1" applyFont="1" applyFill="1" applyAlignment="1">
      <alignment horizontal="left" vertical="center" wrapText="1"/>
    </xf>
    <xf numFmtId="49" fontId="82" fillId="11" borderId="0" xfId="0" applyNumberFormat="1" applyFont="1" applyFill="1" applyAlignment="1">
      <alignment horizontal="left" vertical="center"/>
    </xf>
    <xf numFmtId="49" fontId="19" fillId="11" borderId="84" xfId="0" applyNumberFormat="1" applyFont="1" applyFill="1" applyBorder="1" applyAlignment="1">
      <alignment horizontal="left" vertical="top" wrapText="1"/>
    </xf>
    <xf numFmtId="49" fontId="19" fillId="11" borderId="85" xfId="0" applyNumberFormat="1" applyFont="1" applyFill="1" applyBorder="1" applyAlignment="1">
      <alignment horizontal="left" vertical="top"/>
    </xf>
    <xf numFmtId="49" fontId="19" fillId="11" borderId="0" xfId="0" applyNumberFormat="1" applyFont="1" applyFill="1" applyAlignment="1">
      <alignment horizontal="center" vertical="center" wrapText="1"/>
    </xf>
    <xf numFmtId="49" fontId="19" fillId="11" borderId="0" xfId="0" applyNumberFormat="1" applyFont="1" applyFill="1" applyAlignment="1">
      <alignment horizontal="center" vertical="center"/>
    </xf>
    <xf numFmtId="49" fontId="19" fillId="11" borderId="85" xfId="0" applyNumberFormat="1" applyFont="1" applyFill="1" applyBorder="1" applyAlignment="1">
      <alignment horizontal="center" vertical="center" wrapText="1"/>
    </xf>
    <xf numFmtId="49" fontId="19" fillId="11" borderId="85" xfId="0" applyNumberFormat="1" applyFont="1" applyFill="1" applyBorder="1" applyAlignment="1">
      <alignment horizontal="center" vertical="center"/>
    </xf>
    <xf numFmtId="49" fontId="82" fillId="11" borderId="85" xfId="0" applyNumberFormat="1" applyFont="1" applyFill="1" applyBorder="1" applyAlignment="1">
      <alignment horizontal="left" vertical="center" wrapText="1"/>
    </xf>
    <xf numFmtId="49" fontId="82" fillId="11" borderId="85" xfId="0" applyNumberFormat="1" applyFont="1" applyFill="1" applyBorder="1" applyAlignment="1">
      <alignment horizontal="left" vertical="center"/>
    </xf>
    <xf numFmtId="49" fontId="19" fillId="11" borderId="0" xfId="0" applyNumberFormat="1" applyFont="1" applyFill="1" applyAlignment="1">
      <alignment horizontal="left" vertical="top" wrapText="1"/>
    </xf>
    <xf numFmtId="49" fontId="19" fillId="11" borderId="85" xfId="0" applyNumberFormat="1" applyFont="1" applyFill="1" applyBorder="1" applyAlignment="1">
      <alignment horizontal="left" vertical="top" wrapText="1"/>
    </xf>
    <xf numFmtId="0" fontId="0" fillId="85" borderId="0" xfId="0" applyFill="1" applyAlignment="1">
      <alignment horizontal="left" vertical="center"/>
    </xf>
    <xf numFmtId="0" fontId="0" fillId="88" borderId="0" xfId="0" applyFill="1" applyAlignment="1">
      <alignment horizontal="left"/>
    </xf>
    <xf numFmtId="0" fontId="0" fillId="85" borderId="0" xfId="0" applyFill="1" applyAlignment="1">
      <alignment horizontal="left"/>
    </xf>
    <xf numFmtId="0" fontId="14" fillId="86" borderId="0" xfId="0" applyFont="1" applyFill="1" applyAlignment="1">
      <alignment horizontal="center"/>
    </xf>
    <xf numFmtId="0" fontId="114" fillId="0" borderId="3" xfId="0" applyFont="1" applyBorder="1" applyAlignment="1">
      <alignment horizontal="center"/>
    </xf>
    <xf numFmtId="0" fontId="145" fillId="8" borderId="0" xfId="0" applyFont="1" applyFill="1" applyAlignment="1">
      <alignment horizontal="left" vertical="top" wrapText="1"/>
    </xf>
    <xf numFmtId="0" fontId="77" fillId="56" borderId="0" xfId="0" applyFont="1" applyFill="1" applyAlignment="1">
      <alignment horizontal="left" vertical="top" wrapText="1"/>
    </xf>
    <xf numFmtId="0" fontId="77" fillId="56" borderId="16" xfId="0" applyFont="1" applyFill="1" applyBorder="1" applyAlignment="1">
      <alignment horizontal="left" vertical="top" wrapText="1"/>
    </xf>
    <xf numFmtId="0" fontId="77" fillId="54" borderId="0" xfId="0" applyFont="1" applyFill="1" applyAlignment="1">
      <alignment horizontal="left" vertical="top" wrapText="1"/>
    </xf>
    <xf numFmtId="0" fontId="77" fillId="54" borderId="16" xfId="0" applyFont="1" applyFill="1" applyBorder="1" applyAlignment="1">
      <alignment horizontal="left" vertical="top" wrapText="1"/>
    </xf>
    <xf numFmtId="0" fontId="77" fillId="51" borderId="0" xfId="0" applyFont="1" applyFill="1" applyAlignment="1">
      <alignment horizontal="left" vertical="top" wrapText="1"/>
    </xf>
    <xf numFmtId="0" fontId="77" fillId="51" borderId="16" xfId="0" applyFont="1" applyFill="1" applyBorder="1" applyAlignment="1">
      <alignment horizontal="left" vertical="top" wrapText="1"/>
    </xf>
    <xf numFmtId="0" fontId="77" fillId="51" borderId="2" xfId="0" applyFont="1" applyFill="1" applyBorder="1" applyAlignment="1">
      <alignment horizontal="left" vertical="top" wrapText="1"/>
    </xf>
    <xf numFmtId="0" fontId="77" fillId="51" borderId="14" xfId="0" applyFont="1" applyFill="1" applyBorder="1" applyAlignment="1">
      <alignment horizontal="left" vertical="top" wrapText="1"/>
    </xf>
    <xf numFmtId="0" fontId="12" fillId="0" borderId="0" xfId="0" applyFont="1" applyAlignment="1">
      <alignment horizontal="center" vertical="top"/>
    </xf>
    <xf numFmtId="0" fontId="6" fillId="0" borderId="0" xfId="0" applyFont="1" applyAlignment="1">
      <alignment horizontal="right" vertical="top"/>
    </xf>
    <xf numFmtId="0" fontId="12" fillId="2" borderId="0" xfId="0" applyFont="1" applyFill="1" applyAlignment="1">
      <alignment horizontal="center"/>
    </xf>
    <xf numFmtId="0" fontId="42" fillId="0" borderId="38" xfId="0" applyFont="1" applyBorder="1" applyAlignment="1">
      <alignment horizontal="center"/>
    </xf>
    <xf numFmtId="0" fontId="42" fillId="0" borderId="39" xfId="0" applyFont="1" applyBorder="1" applyAlignment="1">
      <alignment horizontal="center"/>
    </xf>
    <xf numFmtId="0" fontId="42" fillId="0" borderId="40" xfId="0" applyFont="1" applyBorder="1" applyAlignment="1">
      <alignment horizontal="center"/>
    </xf>
    <xf numFmtId="0" fontId="12" fillId="0" borderId="0" xfId="0" applyFont="1" applyAlignment="1">
      <alignment horizontal="center"/>
    </xf>
    <xf numFmtId="0" fontId="44" fillId="0" borderId="0" xfId="0" applyFont="1" applyAlignment="1">
      <alignment horizontal="center" vertical="center" textRotation="90"/>
    </xf>
    <xf numFmtId="0" fontId="44" fillId="0" borderId="2" xfId="0" applyFont="1" applyBorder="1" applyAlignment="1">
      <alignment horizontal="center" vertical="center" textRotation="90"/>
    </xf>
    <xf numFmtId="0" fontId="3" fillId="0" borderId="0" xfId="0" applyFont="1" applyAlignment="1">
      <alignment horizontal="center" vertical="center"/>
    </xf>
    <xf numFmtId="0" fontId="3" fillId="0" borderId="2" xfId="0" applyFont="1" applyBorder="1" applyAlignment="1">
      <alignment horizontal="center" vertical="center"/>
    </xf>
    <xf numFmtId="1" fontId="43" fillId="0" borderId="0" xfId="0" applyNumberFormat="1" applyFont="1" applyAlignment="1">
      <alignment horizontal="center" vertical="center"/>
    </xf>
    <xf numFmtId="0" fontId="12" fillId="0" borderId="0" xfId="0" applyFont="1" applyAlignment="1">
      <alignment horizontal="center" vertical="center"/>
    </xf>
    <xf numFmtId="0" fontId="12" fillId="0" borderId="2" xfId="0" applyFont="1" applyBorder="1" applyAlignment="1">
      <alignment horizontal="center" vertical="center"/>
    </xf>
    <xf numFmtId="0" fontId="3" fillId="0" borderId="3" xfId="0" applyFont="1" applyBorder="1" applyAlignment="1">
      <alignment horizontal="center" vertical="center"/>
    </xf>
    <xf numFmtId="0" fontId="43" fillId="0" borderId="0" xfId="0" applyFont="1" applyAlignment="1">
      <alignment horizontal="center" vertical="center"/>
    </xf>
    <xf numFmtId="0" fontId="12" fillId="0" borderId="3" xfId="0" applyFont="1" applyBorder="1" applyAlignment="1">
      <alignment horizontal="center" vertical="center"/>
    </xf>
    <xf numFmtId="0" fontId="44" fillId="0" borderId="3" xfId="0" applyFont="1" applyBorder="1" applyAlignment="1">
      <alignment horizontal="center" vertical="center" textRotation="90"/>
    </xf>
    <xf numFmtId="9" fontId="3" fillId="0" borderId="3" xfId="0" applyNumberFormat="1" applyFont="1" applyBorder="1" applyAlignment="1">
      <alignment horizontal="center" vertical="center"/>
    </xf>
    <xf numFmtId="9" fontId="3" fillId="0" borderId="2" xfId="0" applyNumberFormat="1" applyFont="1" applyBorder="1" applyAlignment="1">
      <alignment horizontal="center" vertical="center"/>
    </xf>
    <xf numFmtId="49" fontId="44" fillId="0" borderId="3" xfId="0" applyNumberFormat="1" applyFont="1" applyBorder="1" applyAlignment="1">
      <alignment horizontal="center" vertical="center" textRotation="90"/>
    </xf>
    <xf numFmtId="49" fontId="44" fillId="0" borderId="2" xfId="0" applyNumberFormat="1" applyFont="1" applyBorder="1" applyAlignment="1">
      <alignment horizontal="center" vertical="center" textRotation="90"/>
    </xf>
    <xf numFmtId="49" fontId="44" fillId="0" borderId="0" xfId="0" applyNumberFormat="1" applyFont="1" applyAlignment="1">
      <alignment horizontal="center" vertical="center" textRotation="90"/>
    </xf>
    <xf numFmtId="0" fontId="3" fillId="0" borderId="3"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3" fillId="0" borderId="41" xfId="0" applyNumberFormat="1" applyFont="1" applyBorder="1" applyAlignment="1">
      <alignment horizontal="center" vertical="center"/>
    </xf>
    <xf numFmtId="49" fontId="3" fillId="0" borderId="42" xfId="0" applyNumberFormat="1" applyFont="1" applyBorder="1" applyAlignment="1">
      <alignment horizontal="center" vertical="center"/>
    </xf>
    <xf numFmtId="0" fontId="48" fillId="0" borderId="17" xfId="0" applyFont="1" applyBorder="1" applyAlignment="1">
      <alignment horizontal="center"/>
    </xf>
    <xf numFmtId="0" fontId="48" fillId="0" borderId="0" xfId="0" applyFont="1" applyAlignment="1">
      <alignment horizontal="center"/>
    </xf>
    <xf numFmtId="0" fontId="4" fillId="0" borderId="0" xfId="0" applyFont="1" applyAlignment="1">
      <alignment horizontal="left" vertical="center"/>
    </xf>
    <xf numFmtId="0" fontId="45" fillId="0" borderId="3" xfId="0" applyFont="1" applyBorder="1" applyAlignment="1">
      <alignment horizontal="center"/>
    </xf>
    <xf numFmtId="0" fontId="47" fillId="0" borderId="0" xfId="0" applyFont="1" applyAlignment="1">
      <alignment horizontal="left"/>
    </xf>
    <xf numFmtId="0" fontId="49" fillId="0" borderId="2" xfId="0" applyFont="1" applyBorder="1" applyAlignment="1">
      <alignment horizontal="right"/>
    </xf>
    <xf numFmtId="0" fontId="3" fillId="2" borderId="2" xfId="0" applyFont="1" applyFill="1" applyBorder="1" applyAlignment="1">
      <alignment horizontal="center" vertical="center"/>
    </xf>
    <xf numFmtId="0" fontId="45" fillId="0" borderId="28" xfId="0" applyFont="1" applyBorder="1" applyAlignment="1">
      <alignment horizontal="center" vertical="center"/>
    </xf>
    <xf numFmtId="0" fontId="45" fillId="0" borderId="2" xfId="0" applyFont="1" applyBorder="1" applyAlignment="1">
      <alignment horizontal="center" vertical="center"/>
    </xf>
    <xf numFmtId="0" fontId="45" fillId="0" borderId="2" xfId="0" applyFont="1" applyBorder="1" applyAlignment="1">
      <alignment horizontal="left" vertical="center"/>
    </xf>
    <xf numFmtId="0" fontId="45" fillId="0" borderId="28" xfId="0" applyFont="1" applyBorder="1" applyAlignment="1">
      <alignment horizontal="left" vertical="center"/>
    </xf>
    <xf numFmtId="0" fontId="12" fillId="0" borderId="43" xfId="0" applyFont="1" applyBorder="1" applyAlignment="1">
      <alignment horizontal="center"/>
    </xf>
    <xf numFmtId="0" fontId="12" fillId="2" borderId="44" xfId="0" applyFont="1" applyFill="1" applyBorder="1" applyAlignment="1">
      <alignment horizontal="center"/>
    </xf>
    <xf numFmtId="0" fontId="12" fillId="2" borderId="45" xfId="0" applyFont="1" applyFill="1" applyBorder="1" applyAlignment="1">
      <alignment horizontal="center"/>
    </xf>
    <xf numFmtId="0" fontId="12" fillId="2" borderId="46" xfId="0" applyFont="1" applyFill="1" applyBorder="1" applyAlignment="1">
      <alignment horizontal="center"/>
    </xf>
    <xf numFmtId="49" fontId="12" fillId="0" borderId="41" xfId="0" applyNumberFormat="1" applyFont="1" applyBorder="1" applyAlignment="1">
      <alignment horizontal="center"/>
    </xf>
    <xf numFmtId="49" fontId="12" fillId="0" borderId="28" xfId="0" applyNumberFormat="1" applyFont="1" applyBorder="1" applyAlignment="1">
      <alignment horizontal="center"/>
    </xf>
    <xf numFmtId="49" fontId="12" fillId="0" borderId="42" xfId="0" applyNumberFormat="1" applyFont="1" applyBorder="1" applyAlignment="1">
      <alignment horizontal="center"/>
    </xf>
    <xf numFmtId="0" fontId="13" fillId="2" borderId="17" xfId="0" applyFont="1" applyFill="1" applyBorder="1" applyAlignment="1">
      <alignment horizontal="center"/>
    </xf>
    <xf numFmtId="0" fontId="13" fillId="2" borderId="0" xfId="0" applyFont="1" applyFill="1" applyAlignment="1">
      <alignment horizontal="center"/>
    </xf>
    <xf numFmtId="0" fontId="13" fillId="2" borderId="16" xfId="0" applyFont="1" applyFill="1" applyBorder="1" applyAlignment="1">
      <alignment horizontal="center"/>
    </xf>
    <xf numFmtId="164" fontId="12" fillId="2" borderId="41" xfId="0" applyNumberFormat="1" applyFont="1" applyFill="1" applyBorder="1" applyAlignment="1">
      <alignment horizontal="right"/>
    </xf>
    <xf numFmtId="164" fontId="12" fillId="2" borderId="42" xfId="0" applyNumberFormat="1" applyFont="1" applyFill="1" applyBorder="1" applyAlignment="1">
      <alignment horizontal="right"/>
    </xf>
    <xf numFmtId="0" fontId="53" fillId="0" borderId="0" xfId="0" applyFont="1" applyAlignment="1">
      <alignment horizontal="center" vertical="top" textRotation="90"/>
    </xf>
    <xf numFmtId="0" fontId="51" fillId="0" borderId="0" xfId="0" applyFont="1" applyAlignment="1">
      <alignment horizontal="right" vertical="center"/>
    </xf>
    <xf numFmtId="0" fontId="51" fillId="0" borderId="47" xfId="0" applyFont="1" applyBorder="1" applyAlignment="1">
      <alignment horizontal="right" vertical="center"/>
    </xf>
    <xf numFmtId="0" fontId="12" fillId="0" borderId="48" xfId="0" applyFont="1" applyBorder="1" applyAlignment="1">
      <alignment horizontal="center" vertical="center"/>
    </xf>
    <xf numFmtId="0" fontId="12" fillId="0" borderId="49" xfId="0" applyFont="1" applyBorder="1" applyAlignment="1">
      <alignment horizontal="center" vertical="center"/>
    </xf>
    <xf numFmtId="0" fontId="51" fillId="0" borderId="12" xfId="0" applyFont="1" applyBorder="1" applyAlignment="1">
      <alignment horizontal="center" vertical="center"/>
    </xf>
    <xf numFmtId="0" fontId="51" fillId="0" borderId="47" xfId="0" applyFont="1" applyBorder="1" applyAlignment="1">
      <alignment horizontal="center" vertical="center"/>
    </xf>
    <xf numFmtId="0" fontId="51" fillId="0" borderId="0" xfId="0" applyFont="1" applyAlignment="1">
      <alignment horizontal="center" vertical="center"/>
    </xf>
    <xf numFmtId="0" fontId="51" fillId="0" borderId="0" xfId="0" applyFont="1" applyAlignment="1">
      <alignment horizontal="left" vertical="center"/>
    </xf>
    <xf numFmtId="0" fontId="3" fillId="0" borderId="2" xfId="0" applyFont="1" applyBorder="1" applyAlignment="1">
      <alignment horizontal="center"/>
    </xf>
    <xf numFmtId="0" fontId="12" fillId="0" borderId="38" xfId="0" applyFont="1" applyBorder="1" applyAlignment="1">
      <alignment horizontal="center" vertical="center"/>
    </xf>
    <xf numFmtId="0" fontId="12" fillId="0" borderId="40" xfId="0" applyFont="1" applyBorder="1" applyAlignment="1">
      <alignment horizontal="center" vertical="center"/>
    </xf>
    <xf numFmtId="0" fontId="12" fillId="0" borderId="28" xfId="0" applyFont="1" applyBorder="1" applyAlignment="1">
      <alignment horizontal="left"/>
    </xf>
    <xf numFmtId="0" fontId="12" fillId="0" borderId="2" xfId="0" applyFont="1" applyBorder="1" applyAlignment="1">
      <alignment horizontal="center"/>
    </xf>
    <xf numFmtId="0" fontId="12" fillId="0" borderId="14" xfId="0" applyFont="1" applyBorder="1" applyAlignment="1">
      <alignment horizontal="center"/>
    </xf>
    <xf numFmtId="164" fontId="12" fillId="2" borderId="41" xfId="0" applyNumberFormat="1" applyFont="1" applyFill="1" applyBorder="1" applyAlignment="1">
      <alignment horizontal="right" vertical="center"/>
    </xf>
    <xf numFmtId="164" fontId="12" fillId="2" borderId="42" xfId="0" applyNumberFormat="1" applyFont="1" applyFill="1" applyBorder="1" applyAlignment="1">
      <alignment horizontal="right" vertical="center"/>
    </xf>
    <xf numFmtId="0" fontId="3" fillId="0" borderId="0" xfId="0" applyFont="1" applyAlignment="1">
      <alignment horizontal="right" vertical="center"/>
    </xf>
    <xf numFmtId="0" fontId="12" fillId="0" borderId="2" xfId="0" applyFont="1" applyBorder="1" applyAlignment="1">
      <alignment horizontal="left"/>
    </xf>
    <xf numFmtId="2" fontId="12" fillId="0" borderId="0" xfId="0" applyNumberFormat="1" applyFont="1" applyAlignment="1">
      <alignment horizontal="center"/>
    </xf>
    <xf numFmtId="0" fontId="13" fillId="2" borderId="24" xfId="0" applyFont="1" applyFill="1" applyBorder="1" applyAlignment="1">
      <alignment horizontal="left"/>
    </xf>
    <xf numFmtId="0" fontId="13" fillId="2" borderId="15" xfId="0" applyFont="1" applyFill="1" applyBorder="1" applyAlignment="1">
      <alignment horizontal="left"/>
    </xf>
    <xf numFmtId="0" fontId="54" fillId="2" borderId="3" xfId="0" applyFont="1" applyFill="1" applyBorder="1" applyAlignment="1">
      <alignment horizontal="center" vertical="center"/>
    </xf>
    <xf numFmtId="0" fontId="54" fillId="2" borderId="23" xfId="0" applyFont="1" applyFill="1" applyBorder="1" applyAlignment="1">
      <alignment horizontal="center" vertical="center"/>
    </xf>
    <xf numFmtId="0" fontId="54" fillId="2" borderId="2" xfId="0" applyFont="1" applyFill="1" applyBorder="1" applyAlignment="1">
      <alignment horizontal="center" vertical="center"/>
    </xf>
    <xf numFmtId="0" fontId="54" fillId="2" borderId="14" xfId="0" applyFont="1" applyFill="1" applyBorder="1" applyAlignment="1">
      <alignment horizontal="center" vertical="center"/>
    </xf>
    <xf numFmtId="0" fontId="12" fillId="0" borderId="24" xfId="0" applyFont="1" applyBorder="1" applyAlignment="1">
      <alignment horizontal="left"/>
    </xf>
    <xf numFmtId="0" fontId="12" fillId="0" borderId="3" xfId="0" applyFont="1" applyBorder="1" applyAlignment="1">
      <alignment horizontal="left"/>
    </xf>
    <xf numFmtId="0" fontId="12" fillId="0" borderId="15" xfId="0" applyFont="1" applyBorder="1" applyAlignment="1">
      <alignment horizontal="left"/>
    </xf>
    <xf numFmtId="0" fontId="13" fillId="0" borderId="3" xfId="0" applyFont="1" applyBorder="1" applyAlignment="1">
      <alignment horizontal="left" vertical="center"/>
    </xf>
    <xf numFmtId="0" fontId="13" fillId="0" borderId="23" xfId="0" applyFont="1" applyBorder="1" applyAlignment="1">
      <alignment horizontal="left" vertical="center"/>
    </xf>
    <xf numFmtId="0" fontId="13" fillId="0" borderId="2" xfId="0" applyFont="1" applyBorder="1" applyAlignment="1">
      <alignment horizontal="left" vertical="center"/>
    </xf>
    <xf numFmtId="0" fontId="13" fillId="0" borderId="14" xfId="0" applyFont="1" applyBorder="1" applyAlignment="1">
      <alignment horizontal="left" vertical="center"/>
    </xf>
    <xf numFmtId="0" fontId="13" fillId="2" borderId="24" xfId="0" applyFont="1" applyFill="1" applyBorder="1" applyAlignment="1">
      <alignment horizontal="center"/>
    </xf>
    <xf numFmtId="0" fontId="13" fillId="2" borderId="15" xfId="0" applyFont="1" applyFill="1" applyBorder="1" applyAlignment="1">
      <alignment horizontal="center"/>
    </xf>
    <xf numFmtId="0" fontId="12" fillId="0" borderId="16" xfId="0" applyFont="1" applyBorder="1" applyAlignment="1">
      <alignment horizontal="center"/>
    </xf>
    <xf numFmtId="0" fontId="12" fillId="0" borderId="41" xfId="0" applyFont="1" applyBorder="1" applyAlignment="1">
      <alignment horizontal="center"/>
    </xf>
    <xf numFmtId="0" fontId="12" fillId="0" borderId="28" xfId="0" applyFont="1" applyBorder="1" applyAlignment="1">
      <alignment horizontal="center"/>
    </xf>
    <xf numFmtId="0" fontId="12" fillId="0" borderId="42" xfId="0" applyFont="1" applyBorder="1" applyAlignment="1">
      <alignment horizontal="center"/>
    </xf>
    <xf numFmtId="0" fontId="48" fillId="2" borderId="0" xfId="0" applyFont="1" applyFill="1" applyAlignment="1">
      <alignment horizontal="left"/>
    </xf>
    <xf numFmtId="0" fontId="3" fillId="0" borderId="17" xfId="0" applyFont="1" applyBorder="1" applyAlignment="1">
      <alignment horizontal="right" vertical="center"/>
    </xf>
    <xf numFmtId="0" fontId="55" fillId="0" borderId="3" xfId="0" applyFont="1" applyBorder="1" applyAlignment="1">
      <alignment horizontal="right" vertical="center" textRotation="90"/>
    </xf>
    <xf numFmtId="0" fontId="55" fillId="0" borderId="0" xfId="0" applyFont="1" applyAlignment="1">
      <alignment horizontal="right" vertical="center" textRotation="90"/>
    </xf>
    <xf numFmtId="0" fontId="3" fillId="2"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56" fillId="2" borderId="0" xfId="0" applyFont="1" applyFill="1" applyAlignment="1">
      <alignment horizontal="right"/>
    </xf>
    <xf numFmtId="0" fontId="56" fillId="2" borderId="16" xfId="0" applyFont="1" applyFill="1" applyBorder="1" applyAlignment="1">
      <alignment horizontal="right"/>
    </xf>
    <xf numFmtId="0" fontId="12" fillId="2" borderId="42" xfId="0" applyFont="1" applyFill="1" applyBorder="1" applyAlignment="1">
      <alignment horizontal="right" vertical="center"/>
    </xf>
    <xf numFmtId="0" fontId="12" fillId="0" borderId="41" xfId="0" applyFont="1" applyBorder="1" applyAlignment="1">
      <alignment horizontal="right" vertical="center"/>
    </xf>
    <xf numFmtId="0" fontId="12" fillId="0" borderId="42" xfId="0" applyFont="1" applyBorder="1" applyAlignment="1">
      <alignment horizontal="right" vertical="center"/>
    </xf>
    <xf numFmtId="3" fontId="56" fillId="0" borderId="0" xfId="0" applyNumberFormat="1" applyFont="1" applyAlignment="1">
      <alignment horizontal="center"/>
    </xf>
    <xf numFmtId="0" fontId="56" fillId="0" borderId="0" xfId="0" applyFont="1" applyAlignment="1">
      <alignment horizontal="center"/>
    </xf>
    <xf numFmtId="0" fontId="12" fillId="2" borderId="24" xfId="0" applyFont="1" applyFill="1" applyBorder="1" applyAlignment="1">
      <alignment horizontal="left"/>
    </xf>
    <xf numFmtId="0" fontId="12" fillId="2" borderId="3" xfId="0" applyFont="1" applyFill="1" applyBorder="1" applyAlignment="1">
      <alignment horizontal="left"/>
    </xf>
    <xf numFmtId="0" fontId="12" fillId="2" borderId="15" xfId="0" applyFont="1" applyFill="1" applyBorder="1" applyAlignment="1">
      <alignment horizontal="left"/>
    </xf>
    <xf numFmtId="0" fontId="12" fillId="2" borderId="2" xfId="0" applyFont="1" applyFill="1" applyBorder="1" applyAlignment="1">
      <alignment horizontal="left"/>
    </xf>
    <xf numFmtId="0" fontId="43" fillId="2" borderId="3" xfId="0" applyFont="1" applyFill="1" applyBorder="1" applyAlignment="1">
      <alignment horizontal="center" vertical="center"/>
    </xf>
    <xf numFmtId="0" fontId="43" fillId="2" borderId="23" xfId="0" applyFont="1" applyFill="1" applyBorder="1" applyAlignment="1">
      <alignment horizontal="center" vertical="center"/>
    </xf>
    <xf numFmtId="0" fontId="43" fillId="2" borderId="2" xfId="0" applyFont="1" applyFill="1" applyBorder="1" applyAlignment="1">
      <alignment horizontal="center" vertical="center"/>
    </xf>
    <xf numFmtId="0" fontId="43" fillId="2" borderId="14" xfId="0" applyFont="1" applyFill="1" applyBorder="1" applyAlignment="1">
      <alignment horizontal="center" vertical="center"/>
    </xf>
    <xf numFmtId="0" fontId="3" fillId="2" borderId="0" xfId="0" applyFont="1" applyFill="1" applyAlignment="1">
      <alignment horizontal="right"/>
    </xf>
    <xf numFmtId="0" fontId="56" fillId="0" borderId="2" xfId="0" applyFont="1" applyBorder="1" applyAlignment="1">
      <alignment horizontal="right"/>
    </xf>
    <xf numFmtId="3" fontId="56" fillId="0" borderId="2" xfId="0" applyNumberFormat="1" applyFont="1" applyBorder="1" applyAlignment="1">
      <alignment horizontal="center"/>
    </xf>
    <xf numFmtId="0" fontId="4" fillId="0" borderId="2"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12" fillId="0" borderId="0" xfId="0" applyFont="1" applyAlignment="1">
      <alignment horizontal="right" indent="1"/>
    </xf>
  </cellXfs>
  <cellStyles count="5">
    <cellStyle name="Bad" xfId="1" builtinId="27"/>
    <cellStyle name="Check Cell" xfId="4" builtinId="23"/>
    <cellStyle name="Good" xfId="3" builtinId="26"/>
    <cellStyle name="Neutral" xfId="2" builtinId="28"/>
    <cellStyle name="Normal" xfId="0" builtinId="0"/>
  </cellStyles>
  <dxfs count="1081">
    <dxf>
      <font>
        <color theme="0"/>
      </font>
    </dxf>
    <dxf>
      <font>
        <color theme="0"/>
      </font>
    </dxf>
    <dxf>
      <font>
        <color theme="0"/>
      </font>
    </dxf>
    <dxf>
      <font>
        <color theme="0"/>
      </font>
    </dxf>
    <dxf>
      <font>
        <color theme="0"/>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font>
    </dxf>
    <dxf>
      <font>
        <color theme="0"/>
      </font>
    </dxf>
    <dxf>
      <font>
        <color theme="0"/>
      </font>
    </dxf>
    <dxf>
      <font>
        <color theme="0" tint="-0.24994659260841701"/>
      </font>
    </dxf>
    <dxf>
      <font>
        <color theme="0" tint="-0.14996795556505021"/>
      </font>
    </dxf>
    <dxf>
      <font>
        <color theme="0" tint="-0.24994659260841701"/>
      </font>
    </dxf>
    <dxf>
      <font>
        <color theme="0" tint="-0.14996795556505021"/>
      </font>
    </dxf>
    <dxf>
      <font>
        <color theme="0" tint="-0.24994659260841701"/>
      </font>
    </dxf>
    <dxf>
      <font>
        <color theme="0" tint="-0.14996795556505021"/>
      </font>
    </dxf>
    <dxf>
      <font>
        <color theme="0" tint="-0.24994659260841701"/>
      </font>
    </dxf>
    <dxf>
      <font>
        <color theme="0" tint="-0.14996795556505021"/>
      </font>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b/>
        <i val="0"/>
        <color auto="1"/>
      </font>
      <fill>
        <patternFill>
          <bgColor rgb="FFE4745E"/>
        </patternFill>
      </fill>
    </dxf>
    <dxf>
      <fill>
        <patternFill>
          <bgColor rgb="FF92D050"/>
        </patternFill>
      </fill>
    </dxf>
    <dxf>
      <fill>
        <patternFill>
          <bgColor theme="9" tint="0.79998168889431442"/>
        </patternFill>
      </fill>
    </dxf>
    <dxf>
      <font>
        <color rgb="FFFF0000"/>
      </font>
    </dxf>
    <dxf>
      <font>
        <b/>
        <i val="0"/>
        <color auto="1"/>
      </font>
      <fill>
        <patternFill>
          <bgColor theme="9" tint="0.39994506668294322"/>
        </patternFill>
      </fill>
    </dxf>
    <dxf>
      <font>
        <b/>
        <i val="0"/>
        <color auto="1"/>
      </font>
      <fill>
        <patternFill>
          <bgColor theme="9" tint="0.39994506668294322"/>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theme="9" tint="0.39994506668294322"/>
        </patternFill>
      </fill>
    </dxf>
    <dxf>
      <font>
        <b/>
        <i val="0"/>
        <color auto="1"/>
      </font>
      <fill>
        <patternFill>
          <bgColor theme="9" tint="0.39994506668294322"/>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b/>
        <i val="0"/>
        <color auto="1"/>
      </font>
      <fill>
        <patternFill>
          <bgColor rgb="FFE4745E"/>
        </patternFill>
      </fill>
    </dxf>
    <dxf>
      <fill>
        <patternFill>
          <bgColor rgb="FF92D050"/>
        </patternFill>
      </fill>
    </dxf>
    <dxf>
      <fill>
        <patternFill>
          <bgColor theme="9" tint="0.79998168889431442"/>
        </patternFill>
      </fill>
    </dxf>
    <dxf>
      <font>
        <color theme="0" tint="-4.9989318521683403E-2"/>
      </font>
    </dxf>
    <dxf>
      <font>
        <color theme="3" tint="0.79998168889431442"/>
      </font>
    </dxf>
    <dxf>
      <font>
        <color theme="0"/>
      </font>
    </dxf>
    <dxf>
      <font>
        <color rgb="FFFFC000"/>
      </font>
    </dxf>
    <dxf>
      <font>
        <color rgb="FFFF0000"/>
      </font>
    </dxf>
    <dxf>
      <font>
        <color theme="0"/>
      </font>
    </dxf>
    <dxf>
      <font>
        <color auto="1"/>
      </font>
    </dxf>
    <dxf>
      <font>
        <color theme="0"/>
      </font>
    </dxf>
    <dxf>
      <font>
        <color theme="0"/>
      </font>
    </dxf>
    <dxf>
      <font>
        <color theme="0"/>
      </font>
    </dxf>
    <dxf>
      <font>
        <color theme="0"/>
      </font>
    </dxf>
    <dxf>
      <font>
        <color theme="0"/>
      </font>
    </dxf>
    <dxf>
      <font>
        <color theme="0"/>
      </font>
    </dxf>
    <dxf>
      <font>
        <color theme="0"/>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tint="-0.24994659260841701"/>
      </font>
    </dxf>
    <dxf>
      <font>
        <color theme="0" tint="-0.24994659260841701"/>
      </font>
    </dxf>
    <dxf>
      <font>
        <color rgb="FFFF0000"/>
      </font>
    </dxf>
    <dxf>
      <font>
        <color rgb="FFFF0000"/>
      </font>
    </dxf>
    <dxf>
      <font>
        <color rgb="FFFF6600"/>
      </font>
    </dxf>
    <dxf>
      <font>
        <color theme="7" tint="0.39994506668294322"/>
      </font>
    </dxf>
    <dxf>
      <font>
        <color rgb="FF92D050"/>
      </font>
    </dxf>
    <dxf>
      <font>
        <color rgb="FF00B050"/>
      </font>
    </dxf>
    <dxf>
      <fill>
        <patternFill>
          <bgColor theme="0"/>
        </patternFill>
      </fill>
    </dxf>
    <dxf>
      <fill>
        <gradientFill degree="90">
          <stop position="0">
            <color rgb="FFC6EFCE"/>
          </stop>
          <stop position="0.5">
            <color rgb="FFFF5050"/>
          </stop>
          <stop position="1">
            <color rgb="FFC6EFCE"/>
          </stop>
        </gradientFill>
      </fill>
    </dxf>
    <dxf>
      <font>
        <color rgb="FFFF5050"/>
      </font>
      <fill>
        <patternFill>
          <bgColor rgb="FFFF0000"/>
        </patternFill>
      </fill>
    </dxf>
    <dxf>
      <font>
        <b/>
        <i val="0"/>
      </font>
    </dxf>
    <dxf>
      <fill>
        <gradientFill degree="90">
          <stop position="0">
            <color rgb="FFC6EFCE"/>
          </stop>
          <stop position="0.5">
            <color rgb="FF00B0F0"/>
          </stop>
          <stop position="1">
            <color rgb="FFC6EFCE"/>
          </stop>
        </gradientFill>
      </fill>
    </dxf>
    <dxf>
      <fill>
        <gradientFill degree="90">
          <stop position="0">
            <color rgb="FFC6EFCE"/>
          </stop>
          <stop position="0.5">
            <color rgb="FFCC00FF"/>
          </stop>
          <stop position="1">
            <color rgb="FFC6EFCE"/>
          </stop>
        </gradientFill>
      </fill>
    </dxf>
    <dxf>
      <fill>
        <gradientFill degree="90">
          <stop position="0">
            <color rgb="FFC6EFCE"/>
          </stop>
          <stop position="0.5">
            <color rgb="FF00FF00"/>
          </stop>
          <stop position="1">
            <color rgb="FFC6EFCE"/>
          </stop>
        </gradientFill>
      </fill>
    </dxf>
    <dxf>
      <fill>
        <gradientFill degree="90">
          <stop position="0">
            <color rgb="FFC6EFCE"/>
          </stop>
          <stop position="0.5">
            <color rgb="FFFF6600"/>
          </stop>
          <stop position="1">
            <color rgb="FFC6EFCE"/>
          </stop>
        </gradientFill>
      </fill>
    </dxf>
    <dxf>
      <fill>
        <gradientFill degree="90">
          <stop position="0">
            <color rgb="FFC6EFCE"/>
          </stop>
          <stop position="0.5">
            <color rgb="FFFF5050"/>
          </stop>
          <stop position="1">
            <color rgb="FFC6EFCE"/>
          </stop>
        </gradientFill>
      </fill>
    </dxf>
    <dxf>
      <fill>
        <gradientFill degree="90">
          <stop position="0">
            <color rgb="FFC6EFCE"/>
          </stop>
          <stop position="1">
            <color rgb="FFC6EFCE"/>
          </stop>
        </gradientFill>
      </fill>
    </dxf>
    <dxf>
      <font>
        <b/>
        <i val="0"/>
        <color rgb="FFFF0000"/>
      </font>
      <fill>
        <patternFill patternType="solid">
          <fgColor auto="1"/>
          <bgColor theme="1"/>
        </patternFill>
      </fill>
    </dxf>
    <dxf>
      <fill>
        <gradientFill degree="90">
          <stop position="0">
            <color theme="0" tint="-0.34900967436750391"/>
          </stop>
          <stop position="0.5">
            <color rgb="FF00B0F0"/>
          </stop>
          <stop position="1">
            <color theme="0" tint="-0.34900967436750391"/>
          </stop>
        </gradientFill>
      </fill>
    </dxf>
    <dxf>
      <fill>
        <gradientFill degree="90">
          <stop position="0">
            <color theme="0" tint="-0.34900967436750391"/>
          </stop>
          <stop position="0.5">
            <color rgb="FFCC00FF"/>
          </stop>
          <stop position="1">
            <color theme="0" tint="-0.34900967436750391"/>
          </stop>
        </gradientFill>
      </fill>
    </dxf>
    <dxf>
      <fill>
        <gradientFill degree="90">
          <stop position="0">
            <color theme="0" tint="-0.34900967436750391"/>
          </stop>
          <stop position="0.5">
            <color rgb="FFFF6600"/>
          </stop>
          <stop position="1">
            <color theme="0" tint="-0.34900967436750391"/>
          </stop>
        </gradientFill>
      </fill>
    </dxf>
    <dxf>
      <fill>
        <gradientFill degree="90">
          <stop position="0">
            <color theme="0" tint="-0.34900967436750391"/>
          </stop>
          <stop position="0.5">
            <color rgb="FF00FF00"/>
          </stop>
          <stop position="1">
            <color theme="0" tint="-0.34900967436750391"/>
          </stop>
        </gradientFill>
      </fill>
    </dxf>
    <dxf>
      <fill>
        <gradientFill degree="90">
          <stop position="0">
            <color theme="0" tint="-0.34900967436750391"/>
          </stop>
          <stop position="0.5">
            <color rgb="FFFF5050"/>
          </stop>
          <stop position="1">
            <color theme="0" tint="-0.34900967436750391"/>
          </stop>
        </gradientFill>
      </fill>
    </dxf>
    <dxf>
      <fill>
        <gradientFill degree="90">
          <stop position="0">
            <color theme="0" tint="-0.34900967436750391"/>
          </stop>
          <stop position="0.5">
            <color theme="4" tint="0.59999389629810485"/>
          </stop>
          <stop position="1">
            <color theme="0" tint="-0.34900967436750391"/>
          </stop>
        </gradientFill>
      </fill>
    </dxf>
    <dxf>
      <fill>
        <gradientFill degree="90">
          <stop position="0">
            <color theme="0" tint="-0.34900967436750391"/>
          </stop>
          <stop position="0.5">
            <color rgb="FFCC99FF"/>
          </stop>
          <stop position="1">
            <color theme="0" tint="-0.34900967436750391"/>
          </stop>
        </gradientFill>
      </fill>
    </dxf>
    <dxf>
      <fill>
        <gradientFill degree="90">
          <stop position="0">
            <color theme="0" tint="-0.34900967436750391"/>
          </stop>
          <stop position="0.5">
            <color theme="9" tint="0.59999389629810485"/>
          </stop>
          <stop position="1">
            <color theme="0" tint="-0.34900967436750391"/>
          </stop>
        </gradientFill>
      </fill>
    </dxf>
    <dxf>
      <fill>
        <gradientFill degree="90">
          <stop position="0">
            <color theme="0" tint="-0.34900967436750391"/>
          </stop>
          <stop position="0.5">
            <color rgb="FFFFC000"/>
          </stop>
          <stop position="1">
            <color theme="0" tint="-0.34900967436750391"/>
          </stop>
        </gradientFill>
      </fill>
    </dxf>
    <dxf>
      <fill>
        <gradientFill degree="90">
          <stop position="0">
            <color theme="0" tint="-0.34900967436750391"/>
          </stop>
          <stop position="0.5">
            <color rgb="FFFF9999"/>
          </stop>
          <stop position="1">
            <color theme="0" tint="-0.34900967436750391"/>
          </stop>
        </gradient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lor auto="1"/>
      </font>
      <fill>
        <patternFill>
          <bgColor rgb="FFFF0000"/>
        </patternFill>
      </fill>
    </dxf>
    <dxf>
      <font>
        <color theme="0" tint="-0.34998626667073579"/>
      </font>
    </dxf>
    <dxf>
      <font>
        <color theme="0" tint="-0.34998626667073579"/>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font>
    </dxf>
    <dxf>
      <font>
        <color rgb="FFCCFFCC"/>
      </font>
    </dxf>
    <dxf>
      <font>
        <color theme="4" tint="0.59996337778862885"/>
      </font>
    </dxf>
    <dxf>
      <font>
        <color rgb="FFFFFFCC"/>
      </font>
    </dxf>
    <dxf>
      <font>
        <color rgb="FFFFFFCC"/>
      </font>
    </dxf>
    <dxf>
      <font>
        <color rgb="FFFFCCFF"/>
      </font>
    </dxf>
    <dxf>
      <font>
        <color rgb="FFFFCCFF"/>
      </font>
    </dxf>
    <dxf>
      <font>
        <color theme="0"/>
      </font>
    </dxf>
    <dxf>
      <font>
        <color rgb="FFFF0000"/>
      </font>
    </dxf>
    <dxf>
      <font>
        <color theme="0"/>
      </font>
    </dxf>
    <dxf>
      <font>
        <color theme="0"/>
      </font>
    </dxf>
    <dxf>
      <font>
        <color theme="0"/>
      </font>
    </dxf>
    <dxf>
      <font>
        <color theme="3" tint="0.79998168889431442"/>
      </font>
    </dxf>
    <dxf>
      <font>
        <color theme="2" tint="-0.499984740745262"/>
      </font>
    </dxf>
    <dxf>
      <font>
        <color theme="0"/>
      </font>
    </dxf>
    <dxf>
      <font>
        <color theme="0"/>
      </font>
    </dxf>
    <dxf>
      <font>
        <color theme="0" tint="-0.24994659260841701"/>
      </font>
    </dxf>
    <dxf>
      <font>
        <color theme="0" tint="-0.14996795556505021"/>
      </font>
    </dxf>
    <dxf>
      <font>
        <color theme="0"/>
      </font>
    </dxf>
    <dxf>
      <font>
        <color rgb="FFFFFFCC"/>
      </font>
    </dxf>
    <dxf>
      <font>
        <color theme="7" tint="0.79998168889431442"/>
      </font>
    </dxf>
    <dxf>
      <font>
        <color theme="0"/>
      </font>
    </dxf>
    <dxf>
      <font>
        <color theme="9" tint="0.59996337778862885"/>
      </font>
    </dxf>
    <dxf>
      <font>
        <color theme="9" tint="0.79998168889431442"/>
      </font>
    </dxf>
    <dxf>
      <font>
        <color theme="0"/>
      </font>
    </dxf>
    <dxf>
      <font>
        <color theme="0" tint="-4.9989318521683403E-2"/>
      </font>
    </dxf>
    <dxf>
      <font>
        <color theme="0" tint="-0.14996795556505021"/>
      </font>
    </dxf>
    <dxf>
      <font>
        <color theme="0"/>
      </font>
    </dxf>
    <dxf>
      <font>
        <color theme="5" tint="0.79998168889431442"/>
      </font>
    </dxf>
    <dxf>
      <font>
        <color theme="5" tint="0.59996337778862885"/>
      </font>
    </dxf>
    <dxf>
      <font>
        <color theme="0"/>
      </font>
    </dxf>
    <dxf>
      <font>
        <color theme="0" tint="-4.9989318521683403E-2"/>
      </font>
    </dxf>
    <dxf>
      <font>
        <color theme="0" tint="-0.24994659260841701"/>
      </font>
    </dxf>
    <dxf>
      <font>
        <color theme="0"/>
      </font>
    </dxf>
    <dxf>
      <font>
        <color theme="0"/>
      </font>
    </dxf>
    <dxf>
      <font>
        <color theme="0"/>
      </font>
    </dxf>
    <dxf>
      <font>
        <color theme="0" tint="-0.14996795556505021"/>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s>
  <tableStyles count="0" defaultTableStyle="TableStyleMedium2" defaultPivotStyle="PivotStyleLight16"/>
  <colors>
    <mruColors>
      <color rgb="FFC2DCDA"/>
      <color rgb="FFCCFFCC"/>
      <color rgb="FF90D8EC"/>
      <color rgb="FFFF0066"/>
      <color rgb="FFCC00CC"/>
      <color rgb="FFFFCCCC"/>
      <color rgb="FFFFE1E1"/>
      <color rgb="FFC6EFCE"/>
      <color rgb="FF00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jpg"/><Relationship Id="rId2" Type="http://schemas.openxmlformats.org/officeDocument/2006/relationships/image" Target="../media/image4.jpeg"/><Relationship Id="rId1" Type="http://schemas.openxmlformats.org/officeDocument/2006/relationships/image" Target="../media/image3.png"/><Relationship Id="rId6" Type="http://schemas.openxmlformats.org/officeDocument/2006/relationships/image" Target="../media/image8.jpg"/><Relationship Id="rId5" Type="http://schemas.openxmlformats.org/officeDocument/2006/relationships/image" Target="../media/image7.gif"/><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84138</xdr:colOff>
      <xdr:row>40</xdr:row>
      <xdr:rowOff>71439</xdr:rowOff>
    </xdr:from>
    <xdr:to>
      <xdr:col>2</xdr:col>
      <xdr:colOff>122237</xdr:colOff>
      <xdr:row>42</xdr:row>
      <xdr:rowOff>42863</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138" y="7913689"/>
          <a:ext cx="482599" cy="4794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14</xdr:col>
      <xdr:colOff>800764</xdr:colOff>
      <xdr:row>14</xdr:row>
      <xdr:rowOff>54824</xdr:rowOff>
    </xdr:to>
    <xdr:pic>
      <xdr:nvPicPr>
        <xdr:cNvPr id="3" name="Picture 2">
          <a:extLst>
            <a:ext uri="{FF2B5EF4-FFF2-40B4-BE49-F238E27FC236}">
              <a16:creationId xmlns:a16="http://schemas.microsoft.com/office/drawing/2014/main" id="{A296FB5B-BE1B-4360-A292-1D9F822DA9C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29048" y="457891"/>
          <a:ext cx="7029811" cy="600740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30958</xdr:colOff>
      <xdr:row>18</xdr:row>
      <xdr:rowOff>33337</xdr:rowOff>
    </xdr:from>
    <xdr:to>
      <xdr:col>5</xdr:col>
      <xdr:colOff>201775</xdr:colOff>
      <xdr:row>18</xdr:row>
      <xdr:rowOff>173003</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8158" y="3328987"/>
          <a:ext cx="856617" cy="139666"/>
        </a:xfrm>
        <a:prstGeom prst="rect">
          <a:avLst/>
        </a:prstGeom>
      </xdr:spPr>
    </xdr:pic>
    <xdr:clientData/>
  </xdr:twoCellAnchor>
  <xdr:twoCellAnchor editAs="oneCell">
    <xdr:from>
      <xdr:col>2</xdr:col>
      <xdr:colOff>30958</xdr:colOff>
      <xdr:row>21</xdr:row>
      <xdr:rowOff>21429</xdr:rowOff>
    </xdr:from>
    <xdr:to>
      <xdr:col>5</xdr:col>
      <xdr:colOff>201775</xdr:colOff>
      <xdr:row>21</xdr:row>
      <xdr:rowOff>161095</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8158" y="3917154"/>
          <a:ext cx="856617" cy="139666"/>
        </a:xfrm>
        <a:prstGeom prst="rect">
          <a:avLst/>
        </a:prstGeom>
      </xdr:spPr>
    </xdr:pic>
    <xdr:clientData/>
  </xdr:twoCellAnchor>
  <xdr:twoCellAnchor editAs="oneCell">
    <xdr:from>
      <xdr:col>2</xdr:col>
      <xdr:colOff>30959</xdr:colOff>
      <xdr:row>24</xdr:row>
      <xdr:rowOff>33335</xdr:rowOff>
    </xdr:from>
    <xdr:to>
      <xdr:col>5</xdr:col>
      <xdr:colOff>201776</xdr:colOff>
      <xdr:row>24</xdr:row>
      <xdr:rowOff>173001</xdr:rowOff>
    </xdr:to>
    <xdr:pic>
      <xdr:nvPicPr>
        <xdr:cNvPr id="4" name="Pictur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8159" y="4519610"/>
          <a:ext cx="856617" cy="139666"/>
        </a:xfrm>
        <a:prstGeom prst="rect">
          <a:avLst/>
        </a:prstGeom>
      </xdr:spPr>
    </xdr:pic>
    <xdr:clientData/>
  </xdr:twoCellAnchor>
  <xdr:twoCellAnchor editAs="oneCell">
    <xdr:from>
      <xdr:col>7</xdr:col>
      <xdr:colOff>209550</xdr:colOff>
      <xdr:row>37</xdr:row>
      <xdr:rowOff>99095</xdr:rowOff>
    </xdr:from>
    <xdr:to>
      <xdr:col>10</xdr:col>
      <xdr:colOff>2595</xdr:colOff>
      <xdr:row>47</xdr:row>
      <xdr:rowOff>171474</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09750" y="6947570"/>
          <a:ext cx="459795" cy="1882129"/>
        </a:xfrm>
        <a:prstGeom prst="rect">
          <a:avLst/>
        </a:prstGeom>
      </xdr:spPr>
    </xdr:pic>
    <xdr:clientData/>
  </xdr:twoCellAnchor>
  <xdr:twoCellAnchor editAs="oneCell">
    <xdr:from>
      <xdr:col>16</xdr:col>
      <xdr:colOff>216693</xdr:colOff>
      <xdr:row>44</xdr:row>
      <xdr:rowOff>15082</xdr:rowOff>
    </xdr:from>
    <xdr:to>
      <xdr:col>22</xdr:col>
      <xdr:colOff>143005</xdr:colOff>
      <xdr:row>49</xdr:row>
      <xdr:rowOff>66675</xdr:rowOff>
    </xdr:to>
    <xdr:pic>
      <xdr:nvPicPr>
        <xdr:cNvPr id="6" name="Pictur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74293" y="8130382"/>
          <a:ext cx="1297912" cy="956468"/>
        </a:xfrm>
        <a:prstGeom prst="rect">
          <a:avLst/>
        </a:prstGeom>
      </xdr:spPr>
    </xdr:pic>
    <xdr:clientData/>
  </xdr:twoCellAnchor>
  <xdr:twoCellAnchor>
    <xdr:from>
      <xdr:col>22</xdr:col>
      <xdr:colOff>221456</xdr:colOff>
      <xdr:row>0</xdr:row>
      <xdr:rowOff>0</xdr:rowOff>
    </xdr:from>
    <xdr:to>
      <xdr:col>31</xdr:col>
      <xdr:colOff>221456</xdr:colOff>
      <xdr:row>11</xdr:row>
      <xdr:rowOff>9525</xdr:rowOff>
    </xdr:to>
    <xdr:sp macro="" textlink="">
      <xdr:nvSpPr>
        <xdr:cNvPr id="7" name="Rectangle 24">
          <a:extLst>
            <a:ext uri="{FF2B5EF4-FFF2-40B4-BE49-F238E27FC236}">
              <a16:creationId xmlns:a16="http://schemas.microsoft.com/office/drawing/2014/main" id="{00000000-0008-0000-1000-000007000000}"/>
            </a:ext>
          </a:extLst>
        </xdr:cNvPr>
        <xdr:cNvSpPr/>
      </xdr:nvSpPr>
      <xdr:spPr>
        <a:xfrm flipH="1">
          <a:off x="5250656" y="0"/>
          <a:ext cx="2057400" cy="2028825"/>
        </a:xfrm>
        <a:custGeom>
          <a:avLst/>
          <a:gdLst>
            <a:gd name="connsiteX0" fmla="*/ 0 w 2057400"/>
            <a:gd name="connsiteY0" fmla="*/ 0 h 2028825"/>
            <a:gd name="connsiteX1" fmla="*/ 2057400 w 2057400"/>
            <a:gd name="connsiteY1" fmla="*/ 0 h 2028825"/>
            <a:gd name="connsiteX2" fmla="*/ 2057400 w 2057400"/>
            <a:gd name="connsiteY2" fmla="*/ 2028825 h 2028825"/>
            <a:gd name="connsiteX3" fmla="*/ 0 w 2057400"/>
            <a:gd name="connsiteY3" fmla="*/ 2028825 h 2028825"/>
            <a:gd name="connsiteX4" fmla="*/ 0 w 2057400"/>
            <a:gd name="connsiteY4" fmla="*/ 0 h 2028825"/>
            <a:gd name="connsiteX0" fmla="*/ 0 w 2057400"/>
            <a:gd name="connsiteY0" fmla="*/ 0 h 2028825"/>
            <a:gd name="connsiteX1" fmla="*/ 2057400 w 2057400"/>
            <a:gd name="connsiteY1" fmla="*/ 0 h 2028825"/>
            <a:gd name="connsiteX2" fmla="*/ 781050 w 2057400"/>
            <a:gd name="connsiteY2" fmla="*/ 828675 h 2028825"/>
            <a:gd name="connsiteX3" fmla="*/ 0 w 2057400"/>
            <a:gd name="connsiteY3" fmla="*/ 2028825 h 2028825"/>
            <a:gd name="connsiteX4" fmla="*/ 0 w 2057400"/>
            <a:gd name="connsiteY4" fmla="*/ 0 h 20288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57400" h="2028825">
              <a:moveTo>
                <a:pt x="0" y="0"/>
              </a:moveTo>
              <a:lnTo>
                <a:pt x="2057400" y="0"/>
              </a:lnTo>
              <a:lnTo>
                <a:pt x="781050" y="828675"/>
              </a:lnTo>
              <a:lnTo>
                <a:pt x="0" y="2028825"/>
              </a:lnTo>
              <a:lnTo>
                <a:pt x="0" y="0"/>
              </a:lnTo>
              <a:close/>
            </a:path>
          </a:pathLst>
        </a:custGeom>
        <a:blipFill dpi="0" rotWithShape="1">
          <a:blip xmlns:r="http://schemas.openxmlformats.org/officeDocument/2006/relationships" r:embed="rId4"/>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9</xdr:col>
      <xdr:colOff>0</xdr:colOff>
      <xdr:row>11</xdr:row>
      <xdr:rowOff>9525</xdr:rowOff>
    </xdr:to>
    <xdr:sp macro="" textlink="">
      <xdr:nvSpPr>
        <xdr:cNvPr id="8" name="Rectangle 25">
          <a:extLst>
            <a:ext uri="{FF2B5EF4-FFF2-40B4-BE49-F238E27FC236}">
              <a16:creationId xmlns:a16="http://schemas.microsoft.com/office/drawing/2014/main" id="{00000000-0008-0000-1000-000008000000}"/>
            </a:ext>
          </a:extLst>
        </xdr:cNvPr>
        <xdr:cNvSpPr/>
      </xdr:nvSpPr>
      <xdr:spPr>
        <a:xfrm>
          <a:off x="0" y="0"/>
          <a:ext cx="2057400" cy="2028825"/>
        </a:xfrm>
        <a:custGeom>
          <a:avLst/>
          <a:gdLst>
            <a:gd name="connsiteX0" fmla="*/ 0 w 2057400"/>
            <a:gd name="connsiteY0" fmla="*/ 0 h 2028825"/>
            <a:gd name="connsiteX1" fmla="*/ 2057400 w 2057400"/>
            <a:gd name="connsiteY1" fmla="*/ 0 h 2028825"/>
            <a:gd name="connsiteX2" fmla="*/ 2057400 w 2057400"/>
            <a:gd name="connsiteY2" fmla="*/ 2028825 h 2028825"/>
            <a:gd name="connsiteX3" fmla="*/ 0 w 2057400"/>
            <a:gd name="connsiteY3" fmla="*/ 2028825 h 2028825"/>
            <a:gd name="connsiteX4" fmla="*/ 0 w 2057400"/>
            <a:gd name="connsiteY4" fmla="*/ 0 h 2028825"/>
            <a:gd name="connsiteX0" fmla="*/ 0 w 2057400"/>
            <a:gd name="connsiteY0" fmla="*/ 0 h 2028825"/>
            <a:gd name="connsiteX1" fmla="*/ 2057400 w 2057400"/>
            <a:gd name="connsiteY1" fmla="*/ 0 h 2028825"/>
            <a:gd name="connsiteX2" fmla="*/ 771525 w 2057400"/>
            <a:gd name="connsiteY2" fmla="*/ 781050 h 2028825"/>
            <a:gd name="connsiteX3" fmla="*/ 0 w 2057400"/>
            <a:gd name="connsiteY3" fmla="*/ 2028825 h 2028825"/>
            <a:gd name="connsiteX4" fmla="*/ 0 w 2057400"/>
            <a:gd name="connsiteY4" fmla="*/ 0 h 20288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57400" h="2028825">
              <a:moveTo>
                <a:pt x="0" y="0"/>
              </a:moveTo>
              <a:lnTo>
                <a:pt x="2057400" y="0"/>
              </a:lnTo>
              <a:lnTo>
                <a:pt x="771525" y="781050"/>
              </a:lnTo>
              <a:lnTo>
                <a:pt x="0" y="2028825"/>
              </a:lnTo>
              <a:lnTo>
                <a:pt x="0" y="0"/>
              </a:lnTo>
              <a:close/>
            </a:path>
          </a:pathLst>
        </a:custGeom>
        <a:blipFill dpi="0" rotWithShape="1">
          <a:blip xmlns:r="http://schemas.openxmlformats.org/officeDocument/2006/relationships" r:embed="rId4"/>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151728</xdr:colOff>
      <xdr:row>3</xdr:row>
      <xdr:rowOff>12864</xdr:rowOff>
    </xdr:from>
    <xdr:to>
      <xdr:col>30</xdr:col>
      <xdr:colOff>66737</xdr:colOff>
      <xdr:row>14</xdr:row>
      <xdr:rowOff>89979</xdr:rowOff>
    </xdr:to>
    <xdr:pic>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09528" y="584364"/>
          <a:ext cx="1515209" cy="2067840"/>
        </a:xfrm>
        <a:prstGeom prst="rect">
          <a:avLst/>
        </a:prstGeom>
      </xdr:spPr>
    </xdr:pic>
    <xdr:clientData/>
  </xdr:twoCellAnchor>
  <xdr:twoCellAnchor>
    <xdr:from>
      <xdr:col>0</xdr:col>
      <xdr:colOff>0</xdr:colOff>
      <xdr:row>29</xdr:row>
      <xdr:rowOff>80963</xdr:rowOff>
    </xdr:from>
    <xdr:to>
      <xdr:col>4</xdr:col>
      <xdr:colOff>2380</xdr:colOff>
      <xdr:row>34</xdr:row>
      <xdr:rowOff>88106</xdr:rowOff>
    </xdr:to>
    <xdr:sp macro="" textlink="">
      <xdr:nvSpPr>
        <xdr:cNvPr id="10" name="Rectangle 9">
          <a:extLst>
            <a:ext uri="{FF2B5EF4-FFF2-40B4-BE49-F238E27FC236}">
              <a16:creationId xmlns:a16="http://schemas.microsoft.com/office/drawing/2014/main" id="{00000000-0008-0000-1000-00000A000000}"/>
            </a:ext>
          </a:extLst>
        </xdr:cNvPr>
        <xdr:cNvSpPr/>
      </xdr:nvSpPr>
      <xdr:spPr>
        <a:xfrm>
          <a:off x="0" y="5481638"/>
          <a:ext cx="916780" cy="912018"/>
        </a:xfrm>
        <a:prstGeom prst="rect">
          <a:avLst/>
        </a:prstGeom>
        <a:blipFill dpi="0" rotWithShape="1">
          <a:blip xmlns:r="http://schemas.openxmlformats.org/officeDocument/2006/relationships" r:embed="rId6">
            <a:alphaModFix amt="25000"/>
          </a:blip>
          <a:srcRect/>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200025</xdr:colOff>
      <xdr:row>29</xdr:row>
      <xdr:rowOff>38100</xdr:rowOff>
    </xdr:from>
    <xdr:to>
      <xdr:col>15</xdr:col>
      <xdr:colOff>45244</xdr:colOff>
      <xdr:row>34</xdr:row>
      <xdr:rowOff>28575</xdr:rowOff>
    </xdr:to>
    <xdr:sp macro="" textlink="">
      <xdr:nvSpPr>
        <xdr:cNvPr id="11" name="Rectangle 10">
          <a:extLst>
            <a:ext uri="{FF2B5EF4-FFF2-40B4-BE49-F238E27FC236}">
              <a16:creationId xmlns:a16="http://schemas.microsoft.com/office/drawing/2014/main" id="{00000000-0008-0000-1000-00000B000000}"/>
            </a:ext>
          </a:extLst>
        </xdr:cNvPr>
        <xdr:cNvSpPr/>
      </xdr:nvSpPr>
      <xdr:spPr>
        <a:xfrm>
          <a:off x="1800225" y="5438775"/>
          <a:ext cx="1674019" cy="895350"/>
        </a:xfrm>
        <a:prstGeom prst="rect">
          <a:avLst/>
        </a:prstGeom>
        <a:blipFill>
          <a:blip xmlns:r="http://schemas.openxmlformats.org/officeDocument/2006/relationships" r:embed="rId7">
            <a:alphaModFix amt="25000"/>
          </a:blip>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30958</xdr:colOff>
      <xdr:row>21</xdr:row>
      <xdr:rowOff>33337</xdr:rowOff>
    </xdr:from>
    <xdr:ext cx="856617" cy="139666"/>
    <xdr:pic>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8158" y="3929062"/>
          <a:ext cx="856617" cy="139666"/>
        </a:xfrm>
        <a:prstGeom prst="rect">
          <a:avLst/>
        </a:prstGeom>
      </xdr:spPr>
    </xdr:pic>
    <xdr:clientData/>
  </xdr:oneCellAnchor>
  <xdr:oneCellAnchor>
    <xdr:from>
      <xdr:col>2</xdr:col>
      <xdr:colOff>30958</xdr:colOff>
      <xdr:row>24</xdr:row>
      <xdr:rowOff>33337</xdr:rowOff>
    </xdr:from>
    <xdr:ext cx="856617" cy="139666"/>
    <xdr:pic>
      <xdr:nvPicPr>
        <xdr:cNvPr id="13" name="Pictur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8158" y="4519612"/>
          <a:ext cx="856617" cy="139666"/>
        </a:xfrm>
        <a:prstGeom prst="rect">
          <a:avLst/>
        </a:prstGeom>
      </xdr:spPr>
    </xdr:pic>
    <xdr:clientData/>
  </xdr:oneCellAnchor>
  <xdr:twoCellAnchor>
    <xdr:from>
      <xdr:col>3</xdr:col>
      <xdr:colOff>180974</xdr:colOff>
      <xdr:row>38</xdr:row>
      <xdr:rowOff>9526</xdr:rowOff>
    </xdr:from>
    <xdr:to>
      <xdr:col>6</xdr:col>
      <xdr:colOff>38099</xdr:colOff>
      <xdr:row>39</xdr:row>
      <xdr:rowOff>152401</xdr:rowOff>
    </xdr:to>
    <xdr:sp macro="" textlink="">
      <xdr:nvSpPr>
        <xdr:cNvPr id="14" name="Oval 13">
          <a:extLst>
            <a:ext uri="{FF2B5EF4-FFF2-40B4-BE49-F238E27FC236}">
              <a16:creationId xmlns:a16="http://schemas.microsoft.com/office/drawing/2014/main" id="{00000000-0008-0000-1000-00000E000000}"/>
            </a:ext>
          </a:extLst>
        </xdr:cNvPr>
        <xdr:cNvSpPr/>
      </xdr:nvSpPr>
      <xdr:spPr>
        <a:xfrm>
          <a:off x="866774" y="7038976"/>
          <a:ext cx="542925" cy="323850"/>
        </a:xfrm>
        <a:prstGeom prst="ellipse">
          <a:avLst/>
        </a:prstGeom>
        <a:solidFill>
          <a:schemeClr val="bg1">
            <a:alpha val="1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3</xdr:col>
      <xdr:colOff>180974</xdr:colOff>
      <xdr:row>40</xdr:row>
      <xdr:rowOff>19051</xdr:rowOff>
    </xdr:from>
    <xdr:to>
      <xdr:col>6</xdr:col>
      <xdr:colOff>38099</xdr:colOff>
      <xdr:row>41</xdr:row>
      <xdr:rowOff>161926</xdr:rowOff>
    </xdr:to>
    <xdr:sp macro="" textlink="">
      <xdr:nvSpPr>
        <xdr:cNvPr id="15" name="Oval 14">
          <a:extLst>
            <a:ext uri="{FF2B5EF4-FFF2-40B4-BE49-F238E27FC236}">
              <a16:creationId xmlns:a16="http://schemas.microsoft.com/office/drawing/2014/main" id="{00000000-0008-0000-1000-00000F000000}"/>
            </a:ext>
          </a:extLst>
        </xdr:cNvPr>
        <xdr:cNvSpPr/>
      </xdr:nvSpPr>
      <xdr:spPr>
        <a:xfrm>
          <a:off x="866774" y="7410451"/>
          <a:ext cx="542925" cy="323850"/>
        </a:xfrm>
        <a:prstGeom prst="ellipse">
          <a:avLst/>
        </a:prstGeom>
        <a:solidFill>
          <a:schemeClr val="bg1">
            <a:alpha val="1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180974</xdr:colOff>
      <xdr:row>42</xdr:row>
      <xdr:rowOff>19051</xdr:rowOff>
    </xdr:from>
    <xdr:to>
      <xdr:col>6</xdr:col>
      <xdr:colOff>38099</xdr:colOff>
      <xdr:row>43</xdr:row>
      <xdr:rowOff>161926</xdr:rowOff>
    </xdr:to>
    <xdr:sp macro="" textlink="">
      <xdr:nvSpPr>
        <xdr:cNvPr id="16" name="Oval 15">
          <a:extLst>
            <a:ext uri="{FF2B5EF4-FFF2-40B4-BE49-F238E27FC236}">
              <a16:creationId xmlns:a16="http://schemas.microsoft.com/office/drawing/2014/main" id="{00000000-0008-0000-1000-000010000000}"/>
            </a:ext>
          </a:extLst>
        </xdr:cNvPr>
        <xdr:cNvSpPr/>
      </xdr:nvSpPr>
      <xdr:spPr>
        <a:xfrm>
          <a:off x="866774" y="7772401"/>
          <a:ext cx="542925" cy="323850"/>
        </a:xfrm>
        <a:prstGeom prst="ellipse">
          <a:avLst/>
        </a:prstGeom>
        <a:solidFill>
          <a:schemeClr val="bg1">
            <a:alpha val="1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180974</xdr:colOff>
      <xdr:row>44</xdr:row>
      <xdr:rowOff>19051</xdr:rowOff>
    </xdr:from>
    <xdr:to>
      <xdr:col>6</xdr:col>
      <xdr:colOff>38099</xdr:colOff>
      <xdr:row>45</xdr:row>
      <xdr:rowOff>161926</xdr:rowOff>
    </xdr:to>
    <xdr:sp macro="" textlink="">
      <xdr:nvSpPr>
        <xdr:cNvPr id="17" name="Oval 16">
          <a:extLst>
            <a:ext uri="{FF2B5EF4-FFF2-40B4-BE49-F238E27FC236}">
              <a16:creationId xmlns:a16="http://schemas.microsoft.com/office/drawing/2014/main" id="{00000000-0008-0000-1000-000011000000}"/>
            </a:ext>
          </a:extLst>
        </xdr:cNvPr>
        <xdr:cNvSpPr/>
      </xdr:nvSpPr>
      <xdr:spPr>
        <a:xfrm>
          <a:off x="866774" y="8134351"/>
          <a:ext cx="542925" cy="323850"/>
        </a:xfrm>
        <a:prstGeom prst="ellipse">
          <a:avLst/>
        </a:prstGeom>
        <a:solidFill>
          <a:schemeClr val="bg1">
            <a:alpha val="1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180974</xdr:colOff>
      <xdr:row>46</xdr:row>
      <xdr:rowOff>19051</xdr:rowOff>
    </xdr:from>
    <xdr:to>
      <xdr:col>6</xdr:col>
      <xdr:colOff>38099</xdr:colOff>
      <xdr:row>47</xdr:row>
      <xdr:rowOff>161926</xdr:rowOff>
    </xdr:to>
    <xdr:sp macro="" textlink="">
      <xdr:nvSpPr>
        <xdr:cNvPr id="18" name="Oval 17">
          <a:extLst>
            <a:ext uri="{FF2B5EF4-FFF2-40B4-BE49-F238E27FC236}">
              <a16:creationId xmlns:a16="http://schemas.microsoft.com/office/drawing/2014/main" id="{00000000-0008-0000-1000-000012000000}"/>
            </a:ext>
          </a:extLst>
        </xdr:cNvPr>
        <xdr:cNvSpPr/>
      </xdr:nvSpPr>
      <xdr:spPr>
        <a:xfrm>
          <a:off x="866774" y="8496301"/>
          <a:ext cx="542925" cy="323850"/>
        </a:xfrm>
        <a:prstGeom prst="ellipse">
          <a:avLst/>
        </a:prstGeom>
        <a:solidFill>
          <a:schemeClr val="bg1">
            <a:alpha val="1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thony\Dropbox\Public\AD&amp;D\DM%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use Rules"/>
      <sheetName val="PsiCalc"/>
      <sheetName val="XP Calculator"/>
      <sheetName val="Jackal &amp; Iguana"/>
    </sheetNames>
    <sheetDataSet>
      <sheetData sheetId="0" refreshError="1"/>
      <sheetData sheetId="1">
        <row r="1">
          <cell r="T1">
            <v>20</v>
          </cell>
          <cell r="Y1">
            <v>1</v>
          </cell>
        </row>
        <row r="2">
          <cell r="T2">
            <v>4</v>
          </cell>
          <cell r="Y2">
            <v>2</v>
          </cell>
        </row>
        <row r="3">
          <cell r="T3">
            <v>7</v>
          </cell>
          <cell r="Y3">
            <v>3</v>
          </cell>
        </row>
        <row r="4">
          <cell r="T4">
            <v>10</v>
          </cell>
          <cell r="Y4">
            <v>8</v>
          </cell>
        </row>
        <row r="5">
          <cell r="T5">
            <v>14</v>
          </cell>
          <cell r="Y5">
            <v>10</v>
          </cell>
        </row>
      </sheetData>
      <sheetData sheetId="2" refreshError="1"/>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Anthony Huso" id="{66802CA3-99ED-486B-807D-C783FD0AE5BE}" userId="e0e953861de9ba76"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5" dT="2019-01-12T21:43:17.60" personId="{66802CA3-99ED-486B-807D-C783FD0AE5BE}" id="{EB343D56-5F1E-4233-A013-487A2A88213A}">
    <text>HD per soldier x soldier base cost</text>
  </threadedComment>
  <threadedComment ref="E6" dT="2019-01-12T21:45:05.80" personId="{66802CA3-99ED-486B-807D-C783FD0AE5BE}" id="{CDDF0BB7-1D74-4BD7-880D-0DE64A027AB4}">
    <text>Above number x Unit Population</text>
  </threadedComment>
  <threadedComment ref="E8" dT="2019-01-12T23:08:20.11" personId="{66802CA3-99ED-486B-807D-C783FD0AE5BE}" id="{E1F75ED0-D69E-496F-BF2D-F9AB786CA929}">
    <text>Cost Adj for HP of each soldier</text>
  </threadedComment>
  <threadedComment ref="E9" dT="2019-01-12T23:27:53.22" personId="{66802CA3-99ED-486B-807D-C783FD0AE5BE}" id="{C0F7E376-4620-43E8-B64D-53B7FAC42749}">
    <text>Additional one-time cost</text>
  </threadedComment>
  <threadedComment ref="E10" dT="2019-01-12T23:29:14.62" personId="{66802CA3-99ED-486B-807D-C783FD0AE5BE}" id="{228CBC89-9152-46CB-AFA7-7B9825B43471}">
    <text>Food Cost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https://onedrive.live.com/edit.aspx/Documents/Adummim%20AD%5e_D?cid=e0e953861de9ba76&amp;id=documents&amp;wd=target%28Campaign%20Bible.one%7C10BB2FEE-D0C6-4EB6-A49B-92990B1B8E79%2FNPCs%7C814BBADD-DBEF-4FF4-B23D-7D58D30B6761%2F%29"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9.bin"/><Relationship Id="rId4" Type="http://schemas.microsoft.com/office/2017/10/relationships/threadedComment" Target="../threadedComments/threadedComment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s://onedrive.live.com/edit.aspx/Documents/Adummim%20AD%5e_D?cid=e0e953861de9ba76&amp;id=documents&amp;wd=target%28Campaign%20Bible.one%7C10BB2FEE-D0C6-4EB6-A49B-92990B1B8E79%2FNPCs%7C814BBADD-DBEF-4FF4-B23D-7D58D30B6761%2F%29" TargetMode="External"/></Relationships>
</file>

<file path=xl/worksheets/_rels/sheet2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E55247"/>
  </sheetPr>
  <dimension ref="A1:DX595"/>
  <sheetViews>
    <sheetView showGridLines="0" zoomScaleNormal="100" workbookViewId="0">
      <pane ySplit="8" topLeftCell="A21" activePane="bottomLeft" state="frozen"/>
      <selection pane="bottomLeft" activeCell="G25" sqref="G25:H25"/>
    </sheetView>
  </sheetViews>
  <sheetFormatPr defaultColWidth="9.140625" defaultRowHeight="15"/>
  <cols>
    <col min="1" max="4" width="3.140625" style="12" customWidth="1"/>
    <col min="5" max="32" width="6.5703125" style="12" customWidth="1"/>
    <col min="33" max="33" width="3.140625" style="740" customWidth="1"/>
    <col min="34" max="34" width="12.7109375" style="712" customWidth="1"/>
    <col min="35" max="35" width="12.7109375" style="12" customWidth="1"/>
    <col min="36" max="41" width="4.42578125" style="12" customWidth="1"/>
    <col min="42" max="42" width="45.85546875" style="649" customWidth="1"/>
    <col min="43" max="43" width="4.42578125" style="654" customWidth="1"/>
    <col min="44" max="44" width="4.42578125" style="656" customWidth="1"/>
    <col min="45" max="45" width="5.7109375" style="696" customWidth="1"/>
    <col min="46" max="46" width="4.42578125" style="663" customWidth="1"/>
    <col min="47" max="47" width="4.42578125" style="661" customWidth="1"/>
    <col min="48" max="48" width="4.42578125" style="663" customWidth="1"/>
    <col min="49" max="49" width="4.42578125" style="661" customWidth="1"/>
    <col min="50" max="50" width="4.42578125" style="663" customWidth="1"/>
    <col min="51" max="51" width="4.42578125" style="648" customWidth="1"/>
    <col min="52" max="52" width="5.7109375" style="664" customWidth="1"/>
    <col min="53" max="53" width="5.7109375" style="107" customWidth="1"/>
    <col min="54" max="54" width="5.7109375" style="664" customWidth="1"/>
    <col min="55" max="55" width="5.7109375" style="107" customWidth="1"/>
    <col min="56" max="56" width="5.7109375" style="664" customWidth="1"/>
    <col min="57" max="58" width="5.7109375" style="107" customWidth="1"/>
    <col min="59" max="59" width="5.7109375" style="664" customWidth="1"/>
    <col min="60" max="60" width="5.7109375" style="107" customWidth="1"/>
    <col min="61" max="61" width="6.42578125" style="665" customWidth="1"/>
    <col min="62" max="62" width="6.42578125" style="13" customWidth="1"/>
    <col min="63" max="63" width="10.7109375" style="650" customWidth="1"/>
    <col min="64" max="64" width="10.7109375" style="112" customWidth="1"/>
    <col min="65" max="65" width="10.7109375" style="22" customWidth="1"/>
    <col min="66" max="66" width="10.7109375" style="112" customWidth="1"/>
    <col min="67" max="67" width="6.42578125" style="651" customWidth="1"/>
    <col min="68" max="68" width="6.42578125" style="585" customWidth="1"/>
    <col min="69" max="69" width="6.42578125" style="651" customWidth="1"/>
    <col min="70" max="70" width="15.7109375" style="651" customWidth="1"/>
    <col min="71" max="71" width="6.42578125" style="585" customWidth="1"/>
    <col min="72" max="72" width="11.85546875" style="252" customWidth="1"/>
    <col min="73" max="74" width="10.7109375" style="714" customWidth="1"/>
    <col min="75" max="76" width="10.7109375" style="715" customWidth="1"/>
    <col min="77" max="78" width="10.7109375" style="714" customWidth="1"/>
    <col min="79" max="79" width="9.140625" style="737" customWidth="1"/>
    <col min="80" max="82" width="10.7109375" style="720" customWidth="1"/>
    <col min="83" max="83" width="4.5703125" style="724" customWidth="1"/>
    <col min="84" max="84" width="2.7109375" style="722" customWidth="1"/>
    <col min="85" max="85" width="3.42578125" style="368" customWidth="1"/>
    <col min="86" max="89" width="9.140625" customWidth="1"/>
    <col min="90" max="90" width="12.7109375" style="732" customWidth="1"/>
    <col min="91" max="91" width="6.42578125" style="744" customWidth="1"/>
    <col min="92" max="92" width="12.7109375" style="675" customWidth="1"/>
    <col min="93" max="94" width="9.140625" style="107" customWidth="1"/>
    <col min="95" max="95" width="9.140625" style="105" customWidth="1"/>
    <col min="96" max="97" width="9.140625" style="107" customWidth="1"/>
    <col min="98" max="98" width="12.42578125" style="12" customWidth="1"/>
    <col min="99" max="103" width="9.140625" style="12" customWidth="1"/>
    <col min="104" max="128" width="9.140625" style="658"/>
    <col min="129" max="16384" width="9.140625" style="12"/>
  </cols>
  <sheetData>
    <row r="1" spans="1:128" s="648" customFormat="1" ht="14.25">
      <c r="A1" s="1612"/>
      <c r="B1" s="1612"/>
      <c r="C1" s="1612"/>
      <c r="D1" s="1612"/>
      <c r="E1" s="652"/>
      <c r="F1" s="653"/>
      <c r="G1" s="652"/>
      <c r="H1" s="653"/>
      <c r="I1" s="652"/>
      <c r="J1" s="653"/>
      <c r="K1" s="652"/>
      <c r="L1" s="653"/>
      <c r="M1" s="652"/>
      <c r="N1" s="653"/>
      <c r="O1" s="652"/>
      <c r="P1" s="653"/>
      <c r="Q1" s="652"/>
      <c r="R1" s="653"/>
      <c r="S1" s="652"/>
      <c r="T1" s="653"/>
      <c r="U1" s="652"/>
      <c r="V1" s="653"/>
      <c r="W1" s="652"/>
      <c r="X1" s="653"/>
      <c r="Y1" s="652"/>
      <c r="Z1" s="653"/>
      <c r="AA1" s="652"/>
      <c r="AB1" s="653"/>
      <c r="AC1" s="652"/>
      <c r="AD1" s="653"/>
      <c r="AE1" s="652"/>
      <c r="AF1" s="653"/>
      <c r="AG1" s="658"/>
      <c r="AH1" s="781" t="s">
        <v>376</v>
      </c>
      <c r="AI1" s="782">
        <v>465</v>
      </c>
      <c r="AJ1" s="781" t="s">
        <v>377</v>
      </c>
      <c r="AK1" s="658"/>
      <c r="AL1" s="658"/>
      <c r="AM1" s="658"/>
      <c r="AN1" s="658"/>
      <c r="AO1" s="658"/>
      <c r="AP1" s="658"/>
      <c r="AQ1" s="658"/>
      <c r="AR1" s="658"/>
      <c r="AS1" s="658"/>
      <c r="AT1" s="658"/>
      <c r="AU1" s="658"/>
      <c r="AV1" s="658"/>
      <c r="AW1" s="658"/>
      <c r="AX1" s="658"/>
      <c r="AY1" s="658"/>
      <c r="AZ1" s="658"/>
      <c r="BA1" s="658"/>
      <c r="BB1" s="658"/>
      <c r="BC1" s="658"/>
      <c r="BD1" s="658"/>
      <c r="BE1" s="658"/>
      <c r="BF1" s="658"/>
      <c r="BG1" s="658"/>
      <c r="BH1" s="658"/>
      <c r="BI1" s="658"/>
      <c r="BJ1" s="658"/>
      <c r="BK1" s="658"/>
      <c r="BL1" s="658"/>
      <c r="BM1" s="658"/>
      <c r="BN1" s="658"/>
      <c r="BO1" s="658"/>
      <c r="BP1" s="658"/>
      <c r="BQ1" s="658"/>
      <c r="BR1" s="658"/>
      <c r="BS1" s="658"/>
      <c r="BT1" s="658"/>
      <c r="BU1" s="658"/>
      <c r="BV1" s="658"/>
      <c r="BW1" s="658"/>
      <c r="BX1" s="658"/>
      <c r="BY1" s="658"/>
      <c r="BZ1" s="658"/>
      <c r="CA1" s="658"/>
      <c r="CB1" s="658"/>
      <c r="CC1" s="658"/>
      <c r="CD1" s="658"/>
      <c r="CE1" s="658"/>
      <c r="CF1" s="658"/>
      <c r="CG1" s="658"/>
      <c r="CH1" s="658"/>
      <c r="CI1" s="658"/>
      <c r="CJ1" s="658"/>
      <c r="CK1" s="658"/>
      <c r="CL1" s="658"/>
      <c r="CM1" s="658"/>
      <c r="CN1" s="658"/>
      <c r="CO1" s="658"/>
      <c r="CP1" s="658"/>
      <c r="CQ1" s="658"/>
      <c r="CR1" s="658"/>
      <c r="CS1" s="658"/>
      <c r="CT1" s="658"/>
      <c r="CU1" s="658"/>
      <c r="CV1" s="658"/>
      <c r="CW1" s="658"/>
      <c r="CX1" s="658"/>
      <c r="CY1" s="658"/>
      <c r="CZ1" s="658"/>
      <c r="DA1" s="658"/>
      <c r="DB1" s="658"/>
      <c r="DC1" s="658"/>
      <c r="DD1" s="658"/>
      <c r="DE1" s="658"/>
      <c r="DF1" s="658"/>
      <c r="DG1" s="658"/>
      <c r="DH1" s="658"/>
      <c r="DI1" s="658"/>
      <c r="DJ1" s="658"/>
      <c r="DK1" s="658"/>
      <c r="DL1" s="658"/>
      <c r="DM1" s="658"/>
      <c r="DN1" s="658"/>
      <c r="DO1" s="658"/>
      <c r="DP1" s="658"/>
      <c r="DQ1" s="658"/>
      <c r="DR1" s="658"/>
      <c r="DS1" s="658"/>
      <c r="DT1" s="658"/>
      <c r="DU1" s="658"/>
      <c r="DV1" s="658"/>
      <c r="DW1" s="658"/>
      <c r="DX1" s="658"/>
    </row>
    <row r="2" spans="1:128" ht="14.25" customHeight="1">
      <c r="A2" s="1586" t="s">
        <v>378</v>
      </c>
      <c r="B2" s="1587"/>
      <c r="C2" s="1588" t="s">
        <v>379</v>
      </c>
      <c r="D2" s="1589"/>
      <c r="E2" s="1576">
        <v>1</v>
      </c>
      <c r="F2" s="1576"/>
      <c r="G2" s="1577">
        <v>2</v>
      </c>
      <c r="H2" s="1577"/>
      <c r="I2" s="1576">
        <v>3</v>
      </c>
      <c r="J2" s="1576"/>
      <c r="K2" s="1577">
        <v>4</v>
      </c>
      <c r="L2" s="1577"/>
      <c r="M2" s="1576">
        <v>5</v>
      </c>
      <c r="N2" s="1576"/>
      <c r="O2" s="1577">
        <v>6</v>
      </c>
      <c r="P2" s="1577"/>
      <c r="Q2" s="1576">
        <v>7</v>
      </c>
      <c r="R2" s="1576"/>
      <c r="S2" s="1577">
        <v>8</v>
      </c>
      <c r="T2" s="1577"/>
      <c r="U2" s="1576">
        <v>9</v>
      </c>
      <c r="V2" s="1576"/>
      <c r="W2" s="1577">
        <v>10</v>
      </c>
      <c r="X2" s="1577"/>
      <c r="Y2" s="1576">
        <v>11</v>
      </c>
      <c r="Z2" s="1576"/>
      <c r="AA2" s="1577">
        <v>12</v>
      </c>
      <c r="AB2" s="1577"/>
      <c r="AC2" s="1576">
        <v>13</v>
      </c>
      <c r="AD2" s="1576"/>
      <c r="AE2" s="1577">
        <v>14</v>
      </c>
      <c r="AF2" s="1578"/>
      <c r="AG2" s="743"/>
      <c r="AH2" s="713"/>
      <c r="AI2" s="658"/>
      <c r="AJ2" s="658"/>
      <c r="AK2" s="658"/>
      <c r="AL2" s="658"/>
      <c r="AM2" s="658"/>
      <c r="AN2" s="658"/>
      <c r="AO2" s="658"/>
      <c r="AP2" s="683"/>
      <c r="AQ2" s="658"/>
      <c r="AR2" s="658"/>
      <c r="AS2" s="658"/>
      <c r="AT2" s="658"/>
      <c r="AU2" s="658"/>
      <c r="AV2" s="658"/>
      <c r="AW2" s="658"/>
      <c r="AX2" s="658"/>
      <c r="AY2" s="658"/>
      <c r="AZ2" s="660"/>
      <c r="BA2" s="660"/>
      <c r="BB2" s="660"/>
      <c r="BC2" s="660"/>
      <c r="BD2" s="660"/>
      <c r="BE2" s="660"/>
      <c r="BF2" s="660"/>
      <c r="BG2" s="660"/>
      <c r="BH2" s="660"/>
      <c r="BI2" s="666"/>
      <c r="BJ2" s="666"/>
      <c r="BK2" s="666"/>
      <c r="BL2" s="30"/>
      <c r="BM2" s="30"/>
      <c r="BN2" s="30"/>
      <c r="BO2" s="679"/>
      <c r="BP2" s="679"/>
      <c r="BQ2" s="679"/>
      <c r="BR2" s="679"/>
      <c r="BS2" s="679"/>
      <c r="BT2" s="658"/>
      <c r="BU2" s="716"/>
      <c r="BV2" s="716"/>
      <c r="BW2" s="716"/>
      <c r="BX2" s="716"/>
      <c r="BY2" s="716"/>
      <c r="BZ2" s="716"/>
      <c r="CA2" s="756"/>
      <c r="CB2" s="719"/>
      <c r="CC2" s="719"/>
      <c r="CD2" s="719"/>
      <c r="CE2" s="728"/>
      <c r="CF2" s="727"/>
      <c r="CG2" s="757"/>
      <c r="CH2" s="29"/>
      <c r="CI2" s="29"/>
      <c r="CJ2" s="29"/>
      <c r="CK2" s="29"/>
      <c r="CL2" s="736"/>
      <c r="CM2" s="745"/>
      <c r="CN2" s="680"/>
      <c r="CO2" s="660"/>
      <c r="CP2" s="660"/>
      <c r="CQ2" s="681"/>
      <c r="CR2" s="660"/>
      <c r="CS2" s="660"/>
      <c r="CT2" s="658"/>
      <c r="CU2" s="658"/>
      <c r="CV2" s="658"/>
      <c r="CW2" s="658"/>
      <c r="CX2" s="658"/>
      <c r="CY2" s="658"/>
    </row>
    <row r="3" spans="1:128" ht="14.25" customHeight="1">
      <c r="A3" s="1586"/>
      <c r="B3" s="1587"/>
      <c r="C3" s="1588"/>
      <c r="D3" s="1589"/>
      <c r="E3" s="1581" t="s">
        <v>4093</v>
      </c>
      <c r="F3" s="1574" t="str">
        <f>(IF(ISNA(VLOOKUP(E3,'EOTP Characters'!$B$2:$AS$99,2,FALSE)),"",VLOOKUP(E3,'EOTP Characters'!$B$2:$AS$99,2,FALSE)))</f>
        <v>Magic-User</v>
      </c>
      <c r="G3" s="1575" t="s">
        <v>3349</v>
      </c>
      <c r="H3" s="1579" t="str">
        <f>(IF(ISNA(VLOOKUP(G3,'EOTP Characters'!$B$2:$AS$99,2,FALSE)),"",VLOOKUP(G3,'EOTP Characters'!$B$2:$AS$99,2,FALSE)))</f>
        <v>Cleric</v>
      </c>
      <c r="I3" s="1580" t="s">
        <v>213</v>
      </c>
      <c r="J3" s="1574" t="str">
        <f>(IF(ISNA(VLOOKUP(I3,'EOTP Characters'!$B$2:$AS$99,2,FALSE)),"",VLOOKUP(I3,'EOTP Characters'!$B$2:$AS$99,2,FALSE)))</f>
        <v>Magic-User</v>
      </c>
      <c r="K3" s="1575"/>
      <c r="L3" s="1579" t="str">
        <f>(IF(ISNA(VLOOKUP(K3,'EOTP Characters'!$B$2:$AS$99,2,FALSE)),"",VLOOKUP(K3,'EOTP Characters'!$B$2:$AS$99,2,FALSE)))</f>
        <v/>
      </c>
      <c r="M3" s="1580" t="s">
        <v>3579</v>
      </c>
      <c r="N3" s="1574" t="str">
        <f>(IF(ISNA(VLOOKUP(M3,'EOTP Characters'!$B$2:$AS$99,2,FALSE)),"",VLOOKUP(M3,'EOTP Characters'!$B$2:$AS$99,2,FALSE)))</f>
        <v>Special*</v>
      </c>
      <c r="O3" s="1575" t="s">
        <v>122</v>
      </c>
      <c r="P3" s="1579" t="str">
        <f>(IF(ISNA(VLOOKUP(O3,'EOTP Characters'!$B$2:$AS$99,2,FALSE)),"",VLOOKUP(O3,'EOTP Characters'!$B$2:$AS$99,2,FALSE)))</f>
        <v>Special*</v>
      </c>
      <c r="Q3" s="1580" t="s">
        <v>113</v>
      </c>
      <c r="R3" s="1590" t="str">
        <f>(IF(ISNA(VLOOKUP(Q3,'EOTP Characters'!$B$2:$AS$99,2,FALSE)),"",VLOOKUP(Q3,'EOTP Characters'!$B$2:$AS$99,2,FALSE)))</f>
        <v>Ranger</v>
      </c>
      <c r="S3" s="1575" t="s">
        <v>3586</v>
      </c>
      <c r="T3" s="1579" t="str">
        <f>(IF(ISNA(VLOOKUP(S3,'EOTP Characters'!$B$2:$AS$99,2,FALSE)),"",VLOOKUP(S3,'EOTP Characters'!$B$2:$AS$99,2,FALSE)))</f>
        <v>Bard</v>
      </c>
      <c r="U3" s="1580"/>
      <c r="V3" s="1574" t="str">
        <f>(IF(ISNA(VLOOKUP(U3,'EOTP Characters'!$B$2:$AS$99,2,FALSE)),"",VLOOKUP(U3,'EOTP Characters'!$B$2:$AS$99,2,FALSE)))</f>
        <v/>
      </c>
      <c r="W3" s="1575"/>
      <c r="X3" s="1579" t="str">
        <f>(IF(ISNA(VLOOKUP(W3,'EOTP Characters'!$B$2:$AS$99,2,FALSE)),"",VLOOKUP(W3,'EOTP Characters'!$B$2:$AS$99,2,FALSE)))</f>
        <v/>
      </c>
      <c r="Y3" s="1580"/>
      <c r="Z3" s="1574" t="str">
        <f>(IF(ISNA(VLOOKUP(Y3,'EOTP Characters'!$B$2:$AS$99,2,FALSE)),"",VLOOKUP(Y3,'EOTP Characters'!$B$2:$AS$99,2,FALSE)))</f>
        <v/>
      </c>
      <c r="AA3" s="1575"/>
      <c r="AB3" s="1579" t="str">
        <f>(IF(ISNA(VLOOKUP(AA3,'EOTP Characters'!$B$2:$AS$99,2,FALSE)),"",VLOOKUP(AA3,'EOTP Characters'!$B$2:$AS$99,2,FALSE)))</f>
        <v/>
      </c>
      <c r="AC3" s="1580"/>
      <c r="AD3" s="1574" t="str">
        <f>(IF(ISNA(VLOOKUP(AC3,'EOTP Characters'!$B$2:$AS$99,2,FALSE)),"",VLOOKUP(AC3,'EOTP Characters'!$B$2:$AS$99,2,FALSE)))</f>
        <v/>
      </c>
      <c r="AE3" s="1575"/>
      <c r="AF3" s="1573" t="str">
        <f>(IF(ISNA(VLOOKUP(AE3,'EOTP Characters'!$B$2:$AS$99,2,FALSE)),"",VLOOKUP(AE3,'EOTP Characters'!$B$2:$AS$99,2,FALSE)))</f>
        <v/>
      </c>
      <c r="AG3" s="743"/>
      <c r="AH3" s="713"/>
      <c r="AI3" s="658"/>
      <c r="AJ3" s="658"/>
      <c r="AK3" s="658"/>
      <c r="AL3" s="658"/>
      <c r="AM3" s="658"/>
      <c r="AN3" s="658"/>
      <c r="AO3" s="658"/>
      <c r="AP3" s="683"/>
      <c r="AQ3" s="658"/>
      <c r="AR3" s="658"/>
      <c r="AS3" s="658"/>
      <c r="AT3" s="658"/>
      <c r="AU3" s="658"/>
      <c r="AV3" s="658"/>
      <c r="AW3" s="658"/>
      <c r="AX3" s="658"/>
      <c r="AY3" s="658"/>
      <c r="AZ3" s="660"/>
      <c r="BA3" s="660"/>
      <c r="BB3" s="660"/>
      <c r="BC3" s="660"/>
      <c r="BD3" s="660"/>
      <c r="BE3" s="660"/>
      <c r="BF3" s="660"/>
      <c r="BG3" s="660"/>
      <c r="BH3" s="660"/>
      <c r="BI3" s="666"/>
      <c r="BJ3" s="666"/>
      <c r="BK3" s="666"/>
      <c r="BL3" s="30"/>
      <c r="BM3" s="30"/>
      <c r="BN3" s="30"/>
      <c r="BO3" s="679"/>
      <c r="BP3" s="679"/>
      <c r="BQ3" s="679"/>
      <c r="BR3" s="679"/>
      <c r="BS3" s="679"/>
      <c r="BT3" s="658"/>
      <c r="BU3" s="716"/>
      <c r="BV3" s="716"/>
      <c r="BW3" s="716"/>
      <c r="BX3" s="716"/>
      <c r="BY3" s="716"/>
      <c r="BZ3" s="716"/>
      <c r="CA3" s="756"/>
      <c r="CB3" s="719"/>
      <c r="CC3" s="719"/>
      <c r="CD3" s="719"/>
      <c r="CE3" s="728"/>
      <c r="CF3" s="727"/>
      <c r="CG3" s="757"/>
      <c r="CH3" s="29"/>
      <c r="CI3" s="29"/>
      <c r="CJ3" s="29"/>
      <c r="CK3" s="29"/>
      <c r="CL3" s="736"/>
      <c r="CM3" s="745"/>
      <c r="CN3" s="680"/>
      <c r="CO3" s="660"/>
      <c r="CP3" s="660"/>
      <c r="CQ3" s="681"/>
      <c r="CR3" s="660"/>
      <c r="CS3" s="660"/>
      <c r="CT3" s="658"/>
      <c r="CU3" s="658"/>
      <c r="CV3" s="658"/>
      <c r="CW3" s="658"/>
      <c r="CX3" s="658"/>
      <c r="CY3" s="658"/>
    </row>
    <row r="4" spans="1:128" ht="14.25" customHeight="1">
      <c r="A4" s="1586"/>
      <c r="B4" s="1587"/>
      <c r="C4" s="1588"/>
      <c r="D4" s="1589"/>
      <c r="E4" s="1581"/>
      <c r="F4" s="1574"/>
      <c r="G4" s="1575"/>
      <c r="H4" s="1579"/>
      <c r="I4" s="1580"/>
      <c r="J4" s="1574"/>
      <c r="K4" s="1575"/>
      <c r="L4" s="1579"/>
      <c r="M4" s="1580"/>
      <c r="N4" s="1574"/>
      <c r="O4" s="1575"/>
      <c r="P4" s="1579"/>
      <c r="Q4" s="1580"/>
      <c r="R4" s="1590"/>
      <c r="S4" s="1575"/>
      <c r="T4" s="1579"/>
      <c r="U4" s="1580"/>
      <c r="V4" s="1574"/>
      <c r="W4" s="1575"/>
      <c r="X4" s="1579"/>
      <c r="Y4" s="1580"/>
      <c r="Z4" s="1574"/>
      <c r="AA4" s="1575"/>
      <c r="AB4" s="1579"/>
      <c r="AC4" s="1580"/>
      <c r="AD4" s="1574"/>
      <c r="AE4" s="1575"/>
      <c r="AF4" s="1573"/>
      <c r="AG4" s="743"/>
      <c r="AH4" s="713"/>
      <c r="AI4" s="658"/>
      <c r="AJ4" s="658"/>
      <c r="AK4" s="658"/>
      <c r="AL4" s="658"/>
      <c r="AM4" s="658"/>
      <c r="AN4" s="658"/>
      <c r="AO4" s="658"/>
      <c r="AP4" s="683"/>
      <c r="AQ4" s="658"/>
      <c r="AR4" s="658"/>
      <c r="AS4" s="658"/>
      <c r="AT4" s="658"/>
      <c r="AU4" s="658"/>
      <c r="AV4" s="658"/>
      <c r="AW4" s="658"/>
      <c r="AX4" s="658"/>
      <c r="AY4" s="658"/>
      <c r="AZ4" s="660"/>
      <c r="BA4" s="660"/>
      <c r="BB4" s="660"/>
      <c r="BC4" s="660"/>
      <c r="BD4" s="660"/>
      <c r="BE4" s="660"/>
      <c r="BF4" s="660"/>
      <c r="BG4" s="660"/>
      <c r="BH4" s="660"/>
      <c r="BI4" s="666"/>
      <c r="BJ4" s="666"/>
      <c r="BK4" s="666"/>
      <c r="BL4" s="30"/>
      <c r="BM4" s="30"/>
      <c r="BN4" s="30"/>
      <c r="BO4" s="679"/>
      <c r="BP4" s="679"/>
      <c r="BQ4" s="679"/>
      <c r="BR4" s="679"/>
      <c r="BS4" s="679"/>
      <c r="BT4" s="658"/>
      <c r="BU4" s="716"/>
      <c r="BV4" s="716"/>
      <c r="BW4" s="716"/>
      <c r="BX4" s="716"/>
      <c r="BY4" s="716"/>
      <c r="BZ4" s="716"/>
      <c r="CA4" s="756"/>
      <c r="CB4" s="719"/>
      <c r="CC4" s="719"/>
      <c r="CD4" s="719"/>
      <c r="CE4" s="728"/>
      <c r="CF4" s="727"/>
      <c r="CG4" s="757"/>
      <c r="CH4" s="29"/>
      <c r="CI4" s="29"/>
      <c r="CJ4" s="29"/>
      <c r="CK4" s="29"/>
      <c r="CL4" s="736"/>
      <c r="CM4" s="745"/>
      <c r="CN4" s="680"/>
      <c r="CO4" s="660"/>
      <c r="CP4" s="660"/>
      <c r="CQ4" s="681"/>
      <c r="CR4" s="660"/>
      <c r="CS4" s="660"/>
      <c r="CT4" s="658"/>
      <c r="CU4" s="658"/>
      <c r="CV4" s="658"/>
      <c r="CW4" s="658"/>
      <c r="CX4" s="658"/>
      <c r="CY4" s="658"/>
    </row>
    <row r="5" spans="1:128" ht="14.25" customHeight="1">
      <c r="A5" s="1586"/>
      <c r="B5" s="1587"/>
      <c r="C5" s="1588"/>
      <c r="D5" s="1589"/>
      <c r="E5" s="1581"/>
      <c r="F5" s="1574"/>
      <c r="G5" s="1575"/>
      <c r="H5" s="1579"/>
      <c r="I5" s="1580"/>
      <c r="J5" s="1574"/>
      <c r="K5" s="1575"/>
      <c r="L5" s="1579"/>
      <c r="M5" s="1580"/>
      <c r="N5" s="1574"/>
      <c r="O5" s="1575"/>
      <c r="P5" s="1579"/>
      <c r="Q5" s="1580"/>
      <c r="R5" s="1590"/>
      <c r="S5" s="1575"/>
      <c r="T5" s="1579"/>
      <c r="U5" s="1580"/>
      <c r="V5" s="1574"/>
      <c r="W5" s="1575"/>
      <c r="X5" s="1579"/>
      <c r="Y5" s="1580"/>
      <c r="Z5" s="1574"/>
      <c r="AA5" s="1575"/>
      <c r="AB5" s="1579"/>
      <c r="AC5" s="1580"/>
      <c r="AD5" s="1574"/>
      <c r="AE5" s="1575"/>
      <c r="AF5" s="1573"/>
      <c r="AG5" s="743"/>
      <c r="AH5" s="713"/>
      <c r="AI5" s="658"/>
      <c r="AJ5" s="658"/>
      <c r="AK5" s="658"/>
      <c r="AL5" s="658"/>
      <c r="AM5" s="658"/>
      <c r="AN5" s="658"/>
      <c r="AO5" s="658"/>
      <c r="AP5" s="683"/>
      <c r="AQ5" s="658"/>
      <c r="AR5" s="658"/>
      <c r="AS5" s="658"/>
      <c r="AT5" s="658"/>
      <c r="AU5" s="658"/>
      <c r="AV5" s="658"/>
      <c r="AW5" s="658"/>
      <c r="AX5" s="658"/>
      <c r="AY5" s="658"/>
      <c r="AZ5" s="660"/>
      <c r="BA5" s="660"/>
      <c r="BB5" s="660"/>
      <c r="BC5" s="660"/>
      <c r="BD5" s="660"/>
      <c r="BE5" s="660"/>
      <c r="BF5" s="660"/>
      <c r="BG5" s="660"/>
      <c r="BH5" s="660"/>
      <c r="BI5" s="666"/>
      <c r="BJ5" s="666"/>
      <c r="BK5" s="666"/>
      <c r="BL5" s="30"/>
      <c r="BM5" s="30"/>
      <c r="BN5" s="30"/>
      <c r="BO5" s="679"/>
      <c r="BP5" s="679"/>
      <c r="BQ5" s="679"/>
      <c r="BR5" s="679"/>
      <c r="BS5" s="679"/>
      <c r="BT5" s="658"/>
      <c r="BU5" s="716"/>
      <c r="BV5" s="716"/>
      <c r="BW5" s="716"/>
      <c r="BX5" s="716"/>
      <c r="BY5" s="716"/>
      <c r="BZ5" s="716"/>
      <c r="CA5" s="756"/>
      <c r="CB5" s="719"/>
      <c r="CC5" s="719"/>
      <c r="CD5" s="719"/>
      <c r="CE5" s="728"/>
      <c r="CF5" s="727"/>
      <c r="CG5" s="757"/>
      <c r="CH5" s="29"/>
      <c r="CI5" s="29"/>
      <c r="CJ5" s="29"/>
      <c r="CK5" s="29"/>
      <c r="CL5" s="736"/>
      <c r="CM5" s="745"/>
      <c r="CN5" s="680"/>
      <c r="CO5" s="660"/>
      <c r="CP5" s="660"/>
      <c r="CQ5" s="681"/>
      <c r="CR5" s="660"/>
      <c r="CS5" s="660"/>
      <c r="CT5" s="658"/>
      <c r="CU5" s="658"/>
      <c r="CV5" s="658"/>
      <c r="CW5" s="658"/>
      <c r="CX5" s="658"/>
      <c r="CY5" s="658"/>
    </row>
    <row r="6" spans="1:128" ht="14.25" customHeight="1">
      <c r="A6" s="1586"/>
      <c r="B6" s="1587"/>
      <c r="C6" s="1588"/>
      <c r="D6" s="1589"/>
      <c r="E6" s="1581"/>
      <c r="F6" s="1574"/>
      <c r="G6" s="1575"/>
      <c r="H6" s="1579"/>
      <c r="I6" s="1580"/>
      <c r="J6" s="1574"/>
      <c r="K6" s="1575"/>
      <c r="L6" s="1579"/>
      <c r="M6" s="1580"/>
      <c r="N6" s="1574"/>
      <c r="O6" s="1575"/>
      <c r="P6" s="1579"/>
      <c r="Q6" s="1580"/>
      <c r="R6" s="1590"/>
      <c r="S6" s="1575"/>
      <c r="T6" s="1579"/>
      <c r="U6" s="1580"/>
      <c r="V6" s="1574"/>
      <c r="W6" s="1575"/>
      <c r="X6" s="1579"/>
      <c r="Y6" s="1580"/>
      <c r="Z6" s="1574"/>
      <c r="AA6" s="1575"/>
      <c r="AB6" s="1579"/>
      <c r="AC6" s="1580"/>
      <c r="AD6" s="1574"/>
      <c r="AE6" s="1575"/>
      <c r="AF6" s="1573"/>
      <c r="AG6" s="743"/>
      <c r="AH6" s="713"/>
      <c r="AI6" s="658"/>
      <c r="AJ6" s="658"/>
      <c r="AK6" s="658"/>
      <c r="AL6" s="658"/>
      <c r="AM6" s="658"/>
      <c r="AN6" s="658"/>
      <c r="AO6" s="658"/>
      <c r="AP6" s="683"/>
      <c r="AQ6" s="658"/>
      <c r="AR6" s="658"/>
      <c r="AS6" s="658"/>
      <c r="AT6" s="658"/>
      <c r="AU6" s="658"/>
      <c r="AV6" s="658"/>
      <c r="AW6" s="658"/>
      <c r="AX6" s="658"/>
      <c r="AY6" s="658"/>
      <c r="AZ6" s="660"/>
      <c r="BA6" s="660"/>
      <c r="BB6" s="660"/>
      <c r="BC6" s="660"/>
      <c r="BD6" s="660"/>
      <c r="BE6" s="660"/>
      <c r="BF6" s="660"/>
      <c r="BG6" s="660"/>
      <c r="BH6" s="660"/>
      <c r="BI6" s="666"/>
      <c r="BJ6" s="666"/>
      <c r="BK6" s="666"/>
      <c r="BL6" s="30"/>
      <c r="BM6" s="30"/>
      <c r="BN6" s="30"/>
      <c r="BO6" s="679"/>
      <c r="BP6" s="679"/>
      <c r="BQ6" s="679"/>
      <c r="BR6" s="679"/>
      <c r="BS6" s="679"/>
      <c r="BT6" s="658"/>
      <c r="BU6" s="716"/>
      <c r="BV6" s="716"/>
      <c r="BW6" s="716"/>
      <c r="BX6" s="716"/>
      <c r="BY6" s="716"/>
      <c r="BZ6" s="716"/>
      <c r="CA6" s="756"/>
      <c r="CB6" s="719"/>
      <c r="CC6" s="719"/>
      <c r="CD6" s="719"/>
      <c r="CE6" s="728"/>
      <c r="CF6" s="727"/>
      <c r="CG6" s="757"/>
      <c r="CH6" s="29"/>
      <c r="CI6" s="29"/>
      <c r="CJ6" s="29"/>
      <c r="CK6" s="29"/>
      <c r="CL6" s="736"/>
      <c r="CM6" s="745"/>
      <c r="CN6" s="680"/>
      <c r="CO6" s="660"/>
      <c r="CP6" s="660"/>
      <c r="CQ6" s="681"/>
      <c r="CR6" s="660"/>
      <c r="CS6" s="660"/>
      <c r="CT6" s="658"/>
      <c r="CU6" s="658"/>
      <c r="CV6" s="658"/>
      <c r="CW6" s="658"/>
      <c r="CX6" s="658"/>
      <c r="CY6" s="658"/>
    </row>
    <row r="7" spans="1:128" ht="14.25" customHeight="1">
      <c r="A7" s="1586"/>
      <c r="B7" s="1587"/>
      <c r="C7" s="1588"/>
      <c r="D7" s="1589"/>
      <c r="E7" s="1581"/>
      <c r="F7" s="1574"/>
      <c r="G7" s="1575"/>
      <c r="H7" s="1579"/>
      <c r="I7" s="1580"/>
      <c r="J7" s="1574"/>
      <c r="K7" s="1575"/>
      <c r="L7" s="1579"/>
      <c r="M7" s="1580"/>
      <c r="N7" s="1574"/>
      <c r="O7" s="1575"/>
      <c r="P7" s="1579"/>
      <c r="Q7" s="1580"/>
      <c r="R7" s="1590"/>
      <c r="S7" s="1575"/>
      <c r="T7" s="1579"/>
      <c r="U7" s="1580"/>
      <c r="V7" s="1574"/>
      <c r="W7" s="1575"/>
      <c r="X7" s="1579"/>
      <c r="Y7" s="1580"/>
      <c r="Z7" s="1574"/>
      <c r="AA7" s="1575"/>
      <c r="AB7" s="1579"/>
      <c r="AC7" s="1580"/>
      <c r="AD7" s="1574"/>
      <c r="AE7" s="1575"/>
      <c r="AF7" s="1573"/>
      <c r="AG7" s="743"/>
      <c r="AH7" s="713"/>
      <c r="AI7" s="658"/>
      <c r="AJ7" s="658"/>
      <c r="AK7" s="658"/>
      <c r="AL7" s="658"/>
      <c r="AM7" s="658"/>
      <c r="AN7" s="658"/>
      <c r="AO7" s="658"/>
      <c r="AP7" s="683"/>
      <c r="AQ7" s="658"/>
      <c r="AR7" s="658"/>
      <c r="AS7" s="658"/>
      <c r="AT7" s="658"/>
      <c r="AU7" s="658"/>
      <c r="AV7" s="658"/>
      <c r="AW7" s="658"/>
      <c r="AX7" s="658"/>
      <c r="AY7" s="658"/>
      <c r="AZ7" s="660"/>
      <c r="BA7" s="660"/>
      <c r="BB7" s="660"/>
      <c r="BC7" s="660"/>
      <c r="BD7" s="660"/>
      <c r="BE7" s="660"/>
      <c r="BF7" s="660"/>
      <c r="BG7" s="660"/>
      <c r="BH7" s="660"/>
      <c r="BI7" s="666"/>
      <c r="BJ7" s="666"/>
      <c r="BK7" s="666"/>
      <c r="BL7" s="30"/>
      <c r="BM7" s="30"/>
      <c r="BN7" s="30"/>
      <c r="BO7" s="679"/>
      <c r="BP7" s="679"/>
      <c r="BQ7" s="679"/>
      <c r="BR7" s="679"/>
      <c r="BS7" s="679"/>
      <c r="BT7" s="658"/>
      <c r="BU7" s="716"/>
      <c r="BV7" s="716"/>
      <c r="BW7" s="716"/>
      <c r="BX7" s="716"/>
      <c r="BY7" s="716"/>
      <c r="BZ7" s="716"/>
      <c r="CA7" s="756"/>
      <c r="CB7" s="719"/>
      <c r="CC7" s="719"/>
      <c r="CD7" s="719"/>
      <c r="CE7" s="728"/>
      <c r="CF7" s="727"/>
      <c r="CG7" s="757"/>
      <c r="CH7" s="29"/>
      <c r="CI7" s="29"/>
      <c r="CJ7" s="29"/>
      <c r="CK7" s="29"/>
      <c r="CL7" s="736"/>
      <c r="CM7" s="745"/>
      <c r="CN7" s="680"/>
      <c r="CO7" s="660"/>
      <c r="CP7" s="660"/>
      <c r="CQ7" s="681"/>
      <c r="CR7" s="660"/>
      <c r="CS7" s="660"/>
      <c r="CT7" s="658"/>
      <c r="CU7" s="658"/>
      <c r="CV7" s="658"/>
      <c r="CW7" s="658"/>
      <c r="CX7" s="658"/>
      <c r="CY7" s="658"/>
    </row>
    <row r="8" spans="1:128" ht="14.25" customHeight="1">
      <c r="A8" s="1586"/>
      <c r="B8" s="1587"/>
      <c r="C8" s="1588"/>
      <c r="D8" s="1589"/>
      <c r="E8" s="1581"/>
      <c r="F8" s="1574"/>
      <c r="G8" s="1575"/>
      <c r="H8" s="1579"/>
      <c r="I8" s="1580"/>
      <c r="J8" s="1574"/>
      <c r="K8" s="1575"/>
      <c r="L8" s="1579"/>
      <c r="M8" s="1580"/>
      <c r="N8" s="1574"/>
      <c r="O8" s="1575"/>
      <c r="P8" s="1579"/>
      <c r="Q8" s="1580"/>
      <c r="R8" s="1590"/>
      <c r="S8" s="1575"/>
      <c r="T8" s="1579"/>
      <c r="U8" s="1580"/>
      <c r="V8" s="1574"/>
      <c r="W8" s="1575"/>
      <c r="X8" s="1579"/>
      <c r="Y8" s="1580"/>
      <c r="Z8" s="1574"/>
      <c r="AA8" s="1575"/>
      <c r="AB8" s="1579"/>
      <c r="AC8" s="1580"/>
      <c r="AD8" s="1574"/>
      <c r="AE8" s="1575"/>
      <c r="AF8" s="1573"/>
      <c r="AG8" s="743"/>
      <c r="AH8" s="713"/>
      <c r="AI8" s="658"/>
      <c r="AJ8" s="658"/>
      <c r="AK8" s="658"/>
      <c r="AL8" s="658"/>
      <c r="AM8" s="658"/>
      <c r="AN8" s="658"/>
      <c r="AO8" s="658"/>
      <c r="AP8" s="683"/>
      <c r="AQ8" s="658"/>
      <c r="AR8" s="658"/>
      <c r="AS8" s="658"/>
      <c r="AT8" s="658"/>
      <c r="AU8" s="658"/>
      <c r="AV8" s="658"/>
      <c r="AW8" s="658"/>
      <c r="AX8" s="658"/>
      <c r="AY8" s="658"/>
      <c r="AZ8" s="660"/>
      <c r="BA8" s="660"/>
      <c r="BB8" s="660"/>
      <c r="BC8" s="660"/>
      <c r="BD8" s="660"/>
      <c r="BE8" s="660"/>
      <c r="BF8" s="660"/>
      <c r="BG8" s="660"/>
      <c r="BH8" s="660"/>
      <c r="BI8" s="666"/>
      <c r="BJ8" s="666"/>
      <c r="BK8" s="666"/>
      <c r="BL8" s="30"/>
      <c r="BM8" s="30"/>
      <c r="BN8" s="30"/>
      <c r="BO8" s="679"/>
      <c r="BP8" s="679"/>
      <c r="BQ8" s="679"/>
      <c r="BR8" s="679"/>
      <c r="BS8" s="679"/>
      <c r="BT8" s="658"/>
      <c r="BU8" s="716"/>
      <c r="BV8" s="716"/>
      <c r="BW8" s="716"/>
      <c r="BX8" s="716"/>
      <c r="BY8" s="716"/>
      <c r="BZ8" s="716"/>
      <c r="CA8" s="756"/>
      <c r="CB8" s="719"/>
      <c r="CC8" s="719"/>
      <c r="CD8" s="719"/>
      <c r="CE8" s="728"/>
      <c r="CF8" s="727"/>
      <c r="CG8" s="757"/>
      <c r="CH8" s="29"/>
      <c r="CI8" s="29"/>
      <c r="CJ8" s="29"/>
      <c r="CK8" s="29"/>
      <c r="CL8" s="736"/>
      <c r="CM8" s="745"/>
      <c r="CN8" s="680"/>
      <c r="CO8" s="660"/>
      <c r="CP8" s="660"/>
      <c r="CQ8" s="681"/>
      <c r="CR8" s="660"/>
      <c r="CS8" s="660"/>
      <c r="CT8" s="658"/>
      <c r="CU8" s="658"/>
      <c r="CV8" s="658"/>
      <c r="CW8" s="658"/>
      <c r="CX8" s="658"/>
      <c r="CY8" s="658"/>
    </row>
    <row r="9" spans="1:128" ht="15.75" customHeight="1">
      <c r="A9" s="1618" t="s">
        <v>386</v>
      </c>
      <c r="B9" s="1618"/>
      <c r="C9" s="1618"/>
      <c r="D9" s="1619"/>
      <c r="E9" s="1641">
        <f>(IF(ISNA(VLOOKUP(E3,'EOTP Characters'!$B$2:$AS$99,11,FALSE)),"",VLOOKUP(E3,'EOTP Characters'!$B$2:$AS$99,11,FALSE)))</f>
        <v>1</v>
      </c>
      <c r="F9" s="1618"/>
      <c r="G9" s="1542">
        <f>(IF(ISNA(VLOOKUP(G3,'EOTP Characters'!$B$2:$AS$99,11,FALSE)),"",VLOOKUP(G3,'EOTP Characters'!$B$2:$AS$99,11,FALSE)))</f>
        <v>-2</v>
      </c>
      <c r="H9" s="1570"/>
      <c r="I9" s="1540">
        <f>(IF(ISNA(VLOOKUP(I3,'EOTP Characters'!$B$2:$AS$99,11,FALSE)),"",VLOOKUP(I3,'EOTP Characters'!$B$2:$AS$99,11,FALSE)))</f>
        <v>-5</v>
      </c>
      <c r="J9" s="1541"/>
      <c r="K9" s="1542" t="str">
        <f>(IF(ISNA(VLOOKUP(K3,'EOTP Characters'!$B$2:$AS$99,11,FALSE)),"",VLOOKUP(K3,'EOTP Characters'!$B$2:$AS$99,11,FALSE)))</f>
        <v/>
      </c>
      <c r="L9" s="1570"/>
      <c r="M9" s="1540">
        <f>(IF(ISNA(VLOOKUP(M3,'EOTP Characters'!$B$2:$AS$99,11,FALSE)),"",VLOOKUP(M3,'EOTP Characters'!$B$2:$AS$99,11,FALSE)))</f>
        <v>-2</v>
      </c>
      <c r="N9" s="1541"/>
      <c r="O9" s="1542">
        <f>(IF(ISNA(VLOOKUP(O3,'EOTP Characters'!$B$2:$AS$99,11,FALSE)),"",VLOOKUP(O3,'EOTP Characters'!$B$2:$AS$99,11,FALSE)))</f>
        <v>-1</v>
      </c>
      <c r="P9" s="1570"/>
      <c r="Q9" s="1540">
        <f>(IF(ISNA(VLOOKUP(Q3,'EOTP Characters'!$B$2:$AS$99,11,FALSE)),"",VLOOKUP(Q3,'EOTP Characters'!$B$2:$AS$99,11,FALSE)))</f>
        <v>-5</v>
      </c>
      <c r="R9" s="1541"/>
      <c r="S9" s="1542">
        <f>(IF(ISNA(VLOOKUP(S3,'EOTP Characters'!$B$2:$AS$99,11,FALSE)),"",VLOOKUP(S3,'EOTP Characters'!$B$2:$AS$99,11,FALSE)))</f>
        <v>-5</v>
      </c>
      <c r="T9" s="1570"/>
      <c r="U9" s="1540" t="str">
        <f>(IF(ISNA(VLOOKUP(U3,'EOTP Characters'!$B$2:$AS$99,11,FALSE)),"",VLOOKUP(U3,'EOTP Characters'!$B$2:$AS$99,11,FALSE)))</f>
        <v/>
      </c>
      <c r="V9" s="1541"/>
      <c r="W9" s="1542" t="str">
        <f>(IF(ISNA(VLOOKUP(W3,'EOTP Characters'!$B$2:$AS$99,11,FALSE)),"",VLOOKUP(W3,'EOTP Characters'!$B$2:$AS$99,11,FALSE)))</f>
        <v/>
      </c>
      <c r="X9" s="1570"/>
      <c r="Y9" s="1540" t="str">
        <f>(IF(ISNA(VLOOKUP(Y3,'EOTP Characters'!$B$2:$AS$99,11,FALSE)),"",VLOOKUP(Y3,'EOTP Characters'!$B$2:$AS$99,11,FALSE)))</f>
        <v/>
      </c>
      <c r="Z9" s="1541"/>
      <c r="AA9" s="1542" t="str">
        <f>(IF(ISNA(VLOOKUP(AA3,'EOTP Characters'!$B$2:$AS$99,11,FALSE)),"",VLOOKUP(AA3,'EOTP Characters'!$B$2:$AS$99,11,FALSE)))</f>
        <v/>
      </c>
      <c r="AB9" s="1570"/>
      <c r="AC9" s="1540" t="str">
        <f>(IF(ISNA(VLOOKUP(AC3,'EOTP Characters'!$B$2:$AS$99,11,FALSE)),"",VLOOKUP(AC3,'EOTP Characters'!$B$2:$AS$99,11,FALSE)))</f>
        <v/>
      </c>
      <c r="AD9" s="1541"/>
      <c r="AE9" s="1542" t="str">
        <f>(IF(ISNA(VLOOKUP(AE3,'EOTP Characters'!$B$2:$AS$99,11,FALSE)),"",VLOOKUP(AE3,'EOTP Characters'!$B$2:$AS$99,11,FALSE)))</f>
        <v/>
      </c>
      <c r="AF9" s="1543"/>
      <c r="AG9" s="743"/>
      <c r="AH9" s="713"/>
      <c r="AI9" s="658"/>
      <c r="AJ9" s="658"/>
      <c r="AK9" s="658"/>
      <c r="AL9" s="658"/>
      <c r="AM9" s="658"/>
      <c r="AN9" s="658"/>
      <c r="AO9" s="658"/>
      <c r="AP9" s="683"/>
      <c r="AQ9" s="658"/>
      <c r="AR9" s="658"/>
      <c r="AS9" s="658"/>
      <c r="AT9" s="658"/>
      <c r="AU9" s="658"/>
      <c r="AV9" s="658"/>
      <c r="AW9" s="658"/>
      <c r="AX9" s="658"/>
      <c r="AY9" s="658"/>
      <c r="AZ9" s="660"/>
      <c r="BA9" s="660"/>
      <c r="BB9" s="660"/>
      <c r="BC9" s="660"/>
      <c r="BD9" s="660"/>
      <c r="BE9" s="660"/>
      <c r="BF9" s="660"/>
      <c r="BG9" s="660"/>
      <c r="BH9" s="660"/>
      <c r="BI9" s="666"/>
      <c r="BJ9" s="666"/>
      <c r="BK9" s="666"/>
      <c r="BL9" s="30"/>
      <c r="BM9" s="30"/>
      <c r="BN9" s="30"/>
      <c r="BO9" s="679"/>
      <c r="BP9" s="679"/>
      <c r="BQ9" s="679"/>
      <c r="BR9" s="679"/>
      <c r="BS9" s="679"/>
      <c r="BT9" s="658"/>
      <c r="BU9" s="716"/>
      <c r="BV9" s="716"/>
      <c r="BW9" s="716"/>
      <c r="BX9" s="716"/>
      <c r="BY9" s="716"/>
      <c r="BZ9" s="716"/>
      <c r="CA9" s="756"/>
      <c r="CB9" s="719"/>
      <c r="CC9" s="719"/>
      <c r="CD9" s="719"/>
      <c r="CE9" s="728"/>
      <c r="CF9" s="727"/>
      <c r="CG9" s="757"/>
      <c r="CH9" s="29"/>
      <c r="CI9" s="29"/>
      <c r="CJ9" s="29"/>
      <c r="CK9" s="29"/>
      <c r="CL9" s="736"/>
      <c r="CM9" s="745"/>
      <c r="CN9" s="680"/>
      <c r="CO9" s="660"/>
      <c r="CP9" s="660"/>
      <c r="CQ9" s="681"/>
      <c r="CR9" s="660"/>
      <c r="CS9" s="660"/>
      <c r="CT9" s="658"/>
      <c r="CU9" s="658"/>
      <c r="CV9" s="658"/>
      <c r="CW9" s="658"/>
      <c r="CX9" s="658"/>
      <c r="CY9" s="658"/>
    </row>
    <row r="10" spans="1:128" ht="15.75" customHeight="1">
      <c r="A10" s="1620" t="s">
        <v>387</v>
      </c>
      <c r="B10" s="1620"/>
      <c r="C10" s="1620"/>
      <c r="D10" s="1621"/>
      <c r="E10" s="1584" t="str">
        <f>(IF(ISNA(VLOOKUP(E3,'EOTP Characters'!$B$2:$AS$99,9,FALSE)),"",VLOOKUP(E3,'EOTP Characters'!$B$2:$AS$99,9,FALSE)))</f>
        <v>Codex 1; Immune to Level Drain; Black Wolf; staff +20% xp; leveled by snow lotus</v>
      </c>
      <c r="F10" s="1585"/>
      <c r="G10" s="1571" t="str">
        <f>(IF(ISNA(VLOOKUP(G3,'EOTP Characters'!$B$2:$AS$99,9,FALSE)),"",VLOOKUP(G3,'EOTP Characters'!$B$2:$AS$99,9,FALSE)))</f>
        <v>Immune to Poison; black wolf, died to stone throwing devils</v>
      </c>
      <c r="H10" s="1572"/>
      <c r="I10" s="1582" t="str">
        <f>(IF(ISNA(VLOOKUP(I3,'EOTP Characters'!$B$2:$AS$99,9,FALSE)),"",VLOOKUP(I3,'EOTP Characters'!$B$2:$AS$99,9,FALSE)))</f>
        <v>Codex 2; Immune to Death Magic; Black Wolf, immune to level drain, Drank Flower of Eternity Tea</v>
      </c>
      <c r="J10" s="1583"/>
      <c r="K10" s="1571" t="str">
        <f>(IF(ISNA(VLOOKUP(K3,'EOTP Characters'!$B$2:$AS$99,9,FALSE)),"",VLOOKUP(K3,'EOTP Characters'!$B$2:$AS$99,9,FALSE)))</f>
        <v/>
      </c>
      <c r="L10" s="1572"/>
      <c r="M10" s="1582" t="str">
        <f>(IF(ISNA(VLOOKUP(M3,'EOTP Characters'!$B$2:$AS$99,9,FALSE)),"",VLOOKUP(M3,'EOTP Characters'!$B$2:$AS$99,9,FALSE)))</f>
        <v>Immune to Fire; Black Wolf,  Traveling w/ miscreants…Demmindain is not pleased: Geased by Yaguth; leveled by snow lotus</v>
      </c>
      <c r="N10" s="1583"/>
      <c r="O10" s="1571" t="str">
        <f>(IF(ISNA(VLOOKUP(O3,'EOTP Characters'!$B$2:$AS$99,9,FALSE)),"",VLOOKUP(O3,'EOTP Characters'!$B$2:$AS$99,9,FALSE)))</f>
        <v>Immune to Fire; If slain by CHAOS WILL return as a revenant to seek vengeance; Black Wolf; immune to level drain; leveled by snow lotus</v>
      </c>
      <c r="P10" s="1572"/>
      <c r="Q10" s="1582" t="str">
        <f>(IF(ISNA(VLOOKUP(Q3,'EOTP Characters'!$B$2:$AS$99,9,FALSE)),"",VLOOKUP(Q3,'EOTP Characters'!$B$2:$AS$99,9,FALSE)))</f>
        <v>Codex 1; Immune to Death Magic; Drank Flower of Eternity Tea, HALF DMG VS UNDEAD, cursed by Thaylen, the Haunted Ranger, Rezed by Mizraim</v>
      </c>
      <c r="R10" s="1583"/>
      <c r="S10" s="1571" t="str">
        <f>(IF(ISNA(VLOOKUP(S3,'EOTP Characters'!$B$2:$AS$99,9,FALSE)),"",VLOOKUP(S3,'EOTP Characters'!$B$2:$AS$99,9,FALSE)))</f>
        <v>Immune to Fear; Black Wolf, Geased by Yaguth</v>
      </c>
      <c r="T10" s="1572"/>
      <c r="U10" s="1582" t="str">
        <f>(IF(ISNA(VLOOKUP(U3,'EOTP Characters'!$B$2:$AS$99,9,FALSE)),"",VLOOKUP(U3,'EOTP Characters'!$B$2:$AS$99,9,FALSE)))</f>
        <v/>
      </c>
      <c r="V10" s="1583"/>
      <c r="W10" s="1571" t="str">
        <f>(IF(ISNA(VLOOKUP(W3,'EOTP Characters'!$B$2:$AS$99,9,FALSE)),"",VLOOKUP(W3,'EOTP Characters'!$B$2:$AS$99,9,FALSE)))</f>
        <v/>
      </c>
      <c r="X10" s="1572"/>
      <c r="Y10" s="1582" t="str">
        <f>(IF(ISNA(VLOOKUP(Y3,'EOTP Characters'!$B$2:$AS$99,9,FALSE)),"",VLOOKUP(Y3,'EOTP Characters'!$B$2:$AS$99,9,FALSE)))</f>
        <v/>
      </c>
      <c r="Z10" s="1583"/>
      <c r="AA10" s="1571" t="str">
        <f>(IF(ISNA(VLOOKUP(AA3,'EOTP Characters'!$B$2:$AS$99,9,FALSE)),"",VLOOKUP(AA3,'EOTP Characters'!$B$2:$AS$99,9,FALSE)))</f>
        <v/>
      </c>
      <c r="AB10" s="1572"/>
      <c r="AC10" s="1582" t="str">
        <f>(IF(ISNA(VLOOKUP(AC3,'EOTP Characters'!$B$2:$AS$99,9,FALSE)),"",VLOOKUP(AC3,'EOTP Characters'!$B$2:$AS$99,9,FALSE)))</f>
        <v/>
      </c>
      <c r="AD10" s="1583"/>
      <c r="AE10" s="1571" t="str">
        <f>(IF(ISNA(VLOOKUP(AE3,'EOTP Characters'!$B$2:$AS$99,9,FALSE)),"",VLOOKUP(AE3,'EOTP Characters'!$B$2:$AS$99,9,FALSE)))</f>
        <v/>
      </c>
      <c r="AF10" s="1572"/>
      <c r="AG10" s="743"/>
      <c r="AH10" s="713"/>
      <c r="AI10" s="658"/>
      <c r="AJ10" s="658"/>
      <c r="AK10" s="658"/>
      <c r="AL10" s="658"/>
      <c r="AM10" s="658"/>
      <c r="AN10" s="658"/>
      <c r="AO10" s="658"/>
      <c r="AP10" s="683"/>
      <c r="AQ10" s="658"/>
      <c r="AR10" s="658"/>
      <c r="AS10" s="658"/>
      <c r="AT10" s="658"/>
      <c r="AU10" s="658"/>
      <c r="AV10" s="658"/>
      <c r="AW10" s="658"/>
      <c r="AX10" s="658"/>
      <c r="AY10" s="658"/>
      <c r="AZ10" s="660"/>
      <c r="BA10" s="660"/>
      <c r="BB10" s="660"/>
      <c r="BC10" s="660"/>
      <c r="BD10" s="660"/>
      <c r="BE10" s="660"/>
      <c r="BF10" s="660"/>
      <c r="BG10" s="660"/>
      <c r="BH10" s="660"/>
      <c r="BI10" s="666"/>
      <c r="BJ10" s="666"/>
      <c r="BK10" s="666"/>
      <c r="BL10" s="30"/>
      <c r="BM10" s="30"/>
      <c r="BN10" s="30"/>
      <c r="BO10" s="679"/>
      <c r="BP10" s="679"/>
      <c r="BQ10" s="679"/>
      <c r="BR10" s="679"/>
      <c r="BS10" s="679"/>
      <c r="BT10" s="658"/>
      <c r="BU10" s="716"/>
      <c r="BV10" s="716"/>
      <c r="BW10" s="716"/>
      <c r="BX10" s="716"/>
      <c r="BY10" s="716"/>
      <c r="BZ10" s="716"/>
      <c r="CA10" s="756"/>
      <c r="CB10" s="719"/>
      <c r="CC10" s="719"/>
      <c r="CD10" s="719"/>
      <c r="CE10" s="728"/>
      <c r="CF10" s="727"/>
      <c r="CG10" s="757"/>
      <c r="CH10" s="29"/>
      <c r="CI10" s="29"/>
      <c r="CJ10" s="29"/>
      <c r="CK10" s="29"/>
      <c r="CL10" s="736"/>
      <c r="CM10" s="745"/>
      <c r="CN10" s="680"/>
      <c r="CO10" s="660"/>
      <c r="CP10" s="660"/>
      <c r="CQ10" s="681"/>
      <c r="CR10" s="660"/>
      <c r="CS10" s="660"/>
      <c r="CT10" s="658"/>
      <c r="CU10" s="658"/>
      <c r="CV10" s="658"/>
      <c r="CW10" s="658"/>
      <c r="CX10" s="658"/>
      <c r="CY10" s="658"/>
    </row>
    <row r="11" spans="1:128" ht="15.75" customHeight="1">
      <c r="A11" s="1620"/>
      <c r="B11" s="1620"/>
      <c r="C11" s="1620"/>
      <c r="D11" s="1621"/>
      <c r="E11" s="1584"/>
      <c r="F11" s="1585"/>
      <c r="G11" s="1571"/>
      <c r="H11" s="1572"/>
      <c r="I11" s="1582"/>
      <c r="J11" s="1583"/>
      <c r="K11" s="1571"/>
      <c r="L11" s="1572"/>
      <c r="M11" s="1582"/>
      <c r="N11" s="1583"/>
      <c r="O11" s="1571"/>
      <c r="P11" s="1572"/>
      <c r="Q11" s="1582"/>
      <c r="R11" s="1583"/>
      <c r="S11" s="1571"/>
      <c r="T11" s="1572"/>
      <c r="U11" s="1582"/>
      <c r="V11" s="1583"/>
      <c r="W11" s="1571"/>
      <c r="X11" s="1572"/>
      <c r="Y11" s="1582"/>
      <c r="Z11" s="1583"/>
      <c r="AA11" s="1571"/>
      <c r="AB11" s="1572"/>
      <c r="AC11" s="1582"/>
      <c r="AD11" s="1583"/>
      <c r="AE11" s="1571"/>
      <c r="AF11" s="1572"/>
      <c r="AG11" s="743"/>
      <c r="AH11" s="713"/>
      <c r="AI11" s="658"/>
      <c r="AJ11" s="658"/>
      <c r="AK11" s="658"/>
      <c r="AL11" s="658"/>
      <c r="AM11" s="658"/>
      <c r="AN11" s="658"/>
      <c r="AO11" s="658"/>
      <c r="AP11" s="683"/>
      <c r="AQ11" s="658"/>
      <c r="AR11" s="658"/>
      <c r="AS11" s="658"/>
      <c r="AT11" s="658"/>
      <c r="AU11" s="658"/>
      <c r="AV11" s="658"/>
      <c r="AW11" s="658"/>
      <c r="AX11" s="658"/>
      <c r="AY11" s="658"/>
      <c r="AZ11" s="660"/>
      <c r="BA11" s="660"/>
      <c r="BB11" s="660"/>
      <c r="BC11" s="660"/>
      <c r="BD11" s="660"/>
      <c r="BE11" s="660"/>
      <c r="BF11" s="660"/>
      <c r="BG11" s="660"/>
      <c r="BH11" s="660"/>
      <c r="BI11" s="666"/>
      <c r="BJ11" s="666"/>
      <c r="BK11" s="666"/>
      <c r="BL11" s="30"/>
      <c r="BM11" s="30"/>
      <c r="BN11" s="30"/>
      <c r="BO11" s="679"/>
      <c r="BP11" s="679"/>
      <c r="BQ11" s="679"/>
      <c r="BR11" s="679"/>
      <c r="BS11" s="679"/>
      <c r="BT11" s="658"/>
      <c r="BU11" s="716"/>
      <c r="BV11" s="716"/>
      <c r="BW11" s="716"/>
      <c r="BX11" s="716"/>
      <c r="BY11" s="716"/>
      <c r="BZ11" s="716"/>
      <c r="CA11" s="756"/>
      <c r="CB11" s="719"/>
      <c r="CC11" s="719"/>
      <c r="CD11" s="719"/>
      <c r="CE11" s="728"/>
      <c r="CF11" s="727"/>
      <c r="CG11" s="757"/>
      <c r="CH11" s="29"/>
      <c r="CI11" s="29"/>
      <c r="CJ11" s="29"/>
      <c r="CK11" s="29"/>
      <c r="CL11" s="736"/>
      <c r="CM11" s="745"/>
      <c r="CN11" s="680"/>
      <c r="CO11" s="660"/>
      <c r="CP11" s="660"/>
      <c r="CQ11" s="681"/>
      <c r="CR11" s="660"/>
      <c r="CS11" s="660"/>
      <c r="CT11" s="658"/>
      <c r="CU11" s="658"/>
      <c r="CV11" s="658"/>
      <c r="CW11" s="658"/>
      <c r="CX11" s="658"/>
      <c r="CY11" s="658"/>
    </row>
    <row r="12" spans="1:128" ht="15.75" customHeight="1">
      <c r="A12" s="1620"/>
      <c r="B12" s="1620"/>
      <c r="C12" s="1620"/>
      <c r="D12" s="1621"/>
      <c r="E12" s="1584"/>
      <c r="F12" s="1585"/>
      <c r="G12" s="1571"/>
      <c r="H12" s="1572"/>
      <c r="I12" s="1582"/>
      <c r="J12" s="1583"/>
      <c r="K12" s="1571"/>
      <c r="L12" s="1572"/>
      <c r="M12" s="1582"/>
      <c r="N12" s="1583"/>
      <c r="O12" s="1571"/>
      <c r="P12" s="1572"/>
      <c r="Q12" s="1582"/>
      <c r="R12" s="1583"/>
      <c r="S12" s="1571"/>
      <c r="T12" s="1572"/>
      <c r="U12" s="1582"/>
      <c r="V12" s="1583"/>
      <c r="W12" s="1571"/>
      <c r="X12" s="1572"/>
      <c r="Y12" s="1582"/>
      <c r="Z12" s="1583"/>
      <c r="AA12" s="1571"/>
      <c r="AB12" s="1572"/>
      <c r="AC12" s="1582"/>
      <c r="AD12" s="1583"/>
      <c r="AE12" s="1571"/>
      <c r="AF12" s="1572"/>
      <c r="AG12" s="743"/>
      <c r="AH12" s="713"/>
      <c r="AI12" s="658"/>
      <c r="AJ12" s="658"/>
      <c r="AK12" s="658"/>
      <c r="AL12" s="658"/>
      <c r="AM12" s="658"/>
      <c r="AN12" s="658"/>
      <c r="AO12" s="658"/>
      <c r="AP12" s="683"/>
      <c r="AQ12" s="658"/>
      <c r="AR12" s="658"/>
      <c r="AS12" s="658"/>
      <c r="AT12" s="658"/>
      <c r="AU12" s="658"/>
      <c r="AV12" s="658"/>
      <c r="AW12" s="658"/>
      <c r="AX12" s="658"/>
      <c r="AY12" s="658"/>
      <c r="AZ12" s="660"/>
      <c r="BA12" s="660"/>
      <c r="BB12" s="660"/>
      <c r="BC12" s="660"/>
      <c r="BD12" s="660"/>
      <c r="BE12" s="660"/>
      <c r="BF12" s="660"/>
      <c r="BG12" s="660"/>
      <c r="BH12" s="660"/>
      <c r="BI12" s="666"/>
      <c r="BJ12" s="666"/>
      <c r="BK12" s="666"/>
      <c r="BL12" s="30"/>
      <c r="BM12" s="30"/>
      <c r="BN12" s="30"/>
      <c r="BO12" s="679"/>
      <c r="BP12" s="679"/>
      <c r="BQ12" s="679"/>
      <c r="BR12" s="679"/>
      <c r="BS12" s="679"/>
      <c r="BT12" s="658"/>
      <c r="BU12" s="716"/>
      <c r="BV12" s="716"/>
      <c r="BW12" s="716"/>
      <c r="BX12" s="716"/>
      <c r="BY12" s="716"/>
      <c r="BZ12" s="716"/>
      <c r="CA12" s="756"/>
      <c r="CB12" s="719"/>
      <c r="CC12" s="719"/>
      <c r="CD12" s="719"/>
      <c r="CE12" s="728"/>
      <c r="CF12" s="727"/>
      <c r="CG12" s="757"/>
      <c r="CH12" s="29"/>
      <c r="CI12" s="29"/>
      <c r="CJ12" s="29"/>
      <c r="CK12" s="29"/>
      <c r="CL12" s="736"/>
      <c r="CM12" s="745"/>
      <c r="CN12" s="680"/>
      <c r="CO12" s="660"/>
      <c r="CP12" s="660"/>
      <c r="CQ12" s="681"/>
      <c r="CR12" s="660"/>
      <c r="CS12" s="660"/>
      <c r="CT12" s="658"/>
      <c r="CU12" s="658"/>
      <c r="CV12" s="658"/>
      <c r="CW12" s="658"/>
      <c r="CX12" s="658"/>
      <c r="CY12" s="658"/>
    </row>
    <row r="13" spans="1:128" ht="15.75" customHeight="1">
      <c r="A13" s="1620"/>
      <c r="B13" s="1620"/>
      <c r="C13" s="1620"/>
      <c r="D13" s="1621"/>
      <c r="E13" s="1584"/>
      <c r="F13" s="1585"/>
      <c r="G13" s="1571"/>
      <c r="H13" s="1572"/>
      <c r="I13" s="1582"/>
      <c r="J13" s="1583"/>
      <c r="K13" s="1571"/>
      <c r="L13" s="1572"/>
      <c r="M13" s="1582"/>
      <c r="N13" s="1583"/>
      <c r="O13" s="1571"/>
      <c r="P13" s="1572"/>
      <c r="Q13" s="1582"/>
      <c r="R13" s="1583"/>
      <c r="S13" s="1571"/>
      <c r="T13" s="1572"/>
      <c r="U13" s="1582"/>
      <c r="V13" s="1583"/>
      <c r="W13" s="1571"/>
      <c r="X13" s="1572"/>
      <c r="Y13" s="1582"/>
      <c r="Z13" s="1583"/>
      <c r="AA13" s="1571"/>
      <c r="AB13" s="1572"/>
      <c r="AC13" s="1582"/>
      <c r="AD13" s="1583"/>
      <c r="AE13" s="1571"/>
      <c r="AF13" s="1572"/>
      <c r="AG13" s="743"/>
      <c r="AH13" s="713"/>
      <c r="AI13" s="658"/>
      <c r="AJ13" s="658"/>
      <c r="AK13" s="658"/>
      <c r="AL13" s="658"/>
      <c r="AM13" s="658"/>
      <c r="AN13" s="658"/>
      <c r="AO13" s="658"/>
      <c r="AP13" s="683"/>
      <c r="AQ13" s="658"/>
      <c r="AR13" s="658"/>
      <c r="AS13" s="658"/>
      <c r="AT13" s="658"/>
      <c r="AU13" s="658"/>
      <c r="AV13" s="658"/>
      <c r="AW13" s="658"/>
      <c r="AX13" s="658"/>
      <c r="AY13" s="658"/>
      <c r="AZ13" s="660"/>
      <c r="BA13" s="660"/>
      <c r="BB13" s="660"/>
      <c r="BC13" s="660"/>
      <c r="BD13" s="660"/>
      <c r="BE13" s="660"/>
      <c r="BF13" s="660"/>
      <c r="BG13" s="660"/>
      <c r="BH13" s="660"/>
      <c r="BI13" s="666"/>
      <c r="BJ13" s="666"/>
      <c r="BK13" s="666"/>
      <c r="BL13" s="30"/>
      <c r="BM13" s="30"/>
      <c r="BN13" s="30"/>
      <c r="BO13" s="679"/>
      <c r="BP13" s="679"/>
      <c r="BQ13" s="679"/>
      <c r="BR13" s="679"/>
      <c r="BS13" s="679"/>
      <c r="BT13" s="658"/>
      <c r="BU13" s="716"/>
      <c r="BV13" s="716"/>
      <c r="BW13" s="716"/>
      <c r="BX13" s="716"/>
      <c r="BY13" s="716"/>
      <c r="BZ13" s="716"/>
      <c r="CA13" s="756"/>
      <c r="CB13" s="719"/>
      <c r="CC13" s="719"/>
      <c r="CD13" s="719"/>
      <c r="CE13" s="728"/>
      <c r="CF13" s="727"/>
      <c r="CG13" s="757"/>
      <c r="CH13" s="29"/>
      <c r="CI13" s="29"/>
      <c r="CJ13" s="29"/>
      <c r="CK13" s="29"/>
      <c r="CL13" s="736"/>
      <c r="CM13" s="745"/>
      <c r="CN13" s="680"/>
      <c r="CO13" s="660"/>
      <c r="CP13" s="660"/>
      <c r="CQ13" s="681"/>
      <c r="CR13" s="660"/>
      <c r="CS13" s="660"/>
      <c r="CT13" s="658"/>
      <c r="CU13" s="658"/>
      <c r="CV13" s="658"/>
      <c r="CW13" s="658"/>
      <c r="CX13" s="658"/>
      <c r="CY13" s="658"/>
    </row>
    <row r="14" spans="1:128" ht="15.75" customHeight="1">
      <c r="A14" s="1620"/>
      <c r="B14" s="1620"/>
      <c r="C14" s="1620"/>
      <c r="D14" s="1621"/>
      <c r="E14" s="1584"/>
      <c r="F14" s="1585"/>
      <c r="G14" s="1571"/>
      <c r="H14" s="1572"/>
      <c r="I14" s="1582"/>
      <c r="J14" s="1583"/>
      <c r="K14" s="1571"/>
      <c r="L14" s="1572"/>
      <c r="M14" s="1582"/>
      <c r="N14" s="1583"/>
      <c r="O14" s="1571"/>
      <c r="P14" s="1572"/>
      <c r="Q14" s="1582"/>
      <c r="R14" s="1583"/>
      <c r="S14" s="1571"/>
      <c r="T14" s="1572"/>
      <c r="U14" s="1582"/>
      <c r="V14" s="1583"/>
      <c r="W14" s="1571"/>
      <c r="X14" s="1572"/>
      <c r="Y14" s="1582"/>
      <c r="Z14" s="1583"/>
      <c r="AA14" s="1571"/>
      <c r="AB14" s="1572"/>
      <c r="AC14" s="1582"/>
      <c r="AD14" s="1583"/>
      <c r="AE14" s="1571"/>
      <c r="AF14" s="1572"/>
      <c r="AG14" s="743"/>
      <c r="AH14" s="713"/>
      <c r="AI14" s="658"/>
      <c r="AJ14" s="658"/>
      <c r="AK14" s="658"/>
      <c r="AL14" s="658"/>
      <c r="AM14" s="658"/>
      <c r="AN14" s="658"/>
      <c r="AO14" s="658"/>
      <c r="AP14" s="683"/>
      <c r="AQ14" s="658"/>
      <c r="AR14" s="658"/>
      <c r="AS14" s="658"/>
      <c r="AT14" s="658"/>
      <c r="AU14" s="658"/>
      <c r="AV14" s="658"/>
      <c r="AW14" s="658"/>
      <c r="AX14" s="658"/>
      <c r="AY14" s="658"/>
      <c r="AZ14" s="660"/>
      <c r="BA14" s="660"/>
      <c r="BB14" s="660"/>
      <c r="BC14" s="660"/>
      <c r="BD14" s="660"/>
      <c r="BE14" s="660"/>
      <c r="BF14" s="660"/>
      <c r="BG14" s="660"/>
      <c r="BH14" s="660"/>
      <c r="BI14" s="666"/>
      <c r="BJ14" s="666"/>
      <c r="BK14" s="666"/>
      <c r="BL14" s="30"/>
      <c r="BM14" s="30"/>
      <c r="BN14" s="30"/>
      <c r="BO14" s="679"/>
      <c r="BP14" s="679"/>
      <c r="BQ14" s="679"/>
      <c r="BR14" s="679"/>
      <c r="BS14" s="679"/>
      <c r="BT14" s="658"/>
      <c r="BU14" s="716"/>
      <c r="BV14" s="716"/>
      <c r="BW14" s="716"/>
      <c r="BX14" s="716"/>
      <c r="BY14" s="716"/>
      <c r="BZ14" s="716"/>
      <c r="CA14" s="756"/>
      <c r="CB14" s="719"/>
      <c r="CC14" s="719"/>
      <c r="CD14" s="719"/>
      <c r="CE14" s="728"/>
      <c r="CF14" s="727"/>
      <c r="CG14" s="757"/>
      <c r="CH14" s="29"/>
      <c r="CI14" s="29"/>
      <c r="CJ14" s="29"/>
      <c r="CK14" s="29"/>
      <c r="CL14" s="736"/>
      <c r="CM14" s="745"/>
      <c r="CN14" s="680"/>
      <c r="CO14" s="660"/>
      <c r="CP14" s="660"/>
      <c r="CQ14" s="681"/>
      <c r="CR14" s="660"/>
      <c r="CS14" s="660"/>
      <c r="CT14" s="658"/>
      <c r="CU14" s="658"/>
      <c r="CV14" s="658"/>
      <c r="CW14" s="658"/>
      <c r="CX14" s="658"/>
      <c r="CY14" s="658"/>
    </row>
    <row r="15" spans="1:128" ht="14.25" customHeight="1">
      <c r="A15" s="1620"/>
      <c r="B15" s="1620"/>
      <c r="C15" s="1620"/>
      <c r="D15" s="1621"/>
      <c r="E15" s="1584"/>
      <c r="F15" s="1585"/>
      <c r="G15" s="1571"/>
      <c r="H15" s="1572"/>
      <c r="I15" s="1582"/>
      <c r="J15" s="1583"/>
      <c r="K15" s="1571"/>
      <c r="L15" s="1572"/>
      <c r="M15" s="1582"/>
      <c r="N15" s="1583"/>
      <c r="O15" s="1571"/>
      <c r="P15" s="1572"/>
      <c r="Q15" s="1582"/>
      <c r="R15" s="1583"/>
      <c r="S15" s="1571"/>
      <c r="T15" s="1572"/>
      <c r="U15" s="1582"/>
      <c r="V15" s="1583"/>
      <c r="W15" s="1571"/>
      <c r="X15" s="1572"/>
      <c r="Y15" s="1582"/>
      <c r="Z15" s="1583"/>
      <c r="AA15" s="1571"/>
      <c r="AB15" s="1572"/>
      <c r="AC15" s="1582"/>
      <c r="AD15" s="1583"/>
      <c r="AE15" s="1571"/>
      <c r="AF15" s="1572"/>
      <c r="AG15" s="743"/>
      <c r="AH15" s="713"/>
      <c r="AI15" s="658"/>
      <c r="AJ15" s="658"/>
      <c r="AK15" s="658"/>
      <c r="AL15" s="658"/>
      <c r="AM15" s="658"/>
      <c r="AN15" s="658"/>
      <c r="AO15" s="658"/>
      <c r="AP15" s="683"/>
      <c r="AQ15" s="658"/>
      <c r="AR15" s="658"/>
      <c r="AS15" s="658"/>
      <c r="AT15" s="658"/>
      <c r="AU15" s="658"/>
      <c r="AV15" s="658"/>
      <c r="AW15" s="658"/>
      <c r="AX15" s="658"/>
      <c r="AY15" s="658"/>
      <c r="AZ15" s="660"/>
      <c r="BA15" s="660"/>
      <c r="BB15" s="660"/>
      <c r="BC15" s="660"/>
      <c r="BD15" s="660"/>
      <c r="BE15" s="660"/>
      <c r="BF15" s="660"/>
      <c r="BG15" s="660"/>
      <c r="BH15" s="660"/>
      <c r="BI15" s="666"/>
      <c r="BJ15" s="666"/>
      <c r="BK15" s="666"/>
      <c r="BL15" s="30"/>
      <c r="BM15" s="30"/>
      <c r="BN15" s="30"/>
      <c r="BO15" s="679"/>
      <c r="BP15" s="679"/>
      <c r="BQ15" s="679"/>
      <c r="BR15" s="679"/>
      <c r="BS15" s="679"/>
      <c r="BT15" s="658"/>
      <c r="BU15" s="716"/>
      <c r="BV15" s="716"/>
      <c r="BW15" s="716"/>
      <c r="BX15" s="716"/>
      <c r="BY15" s="716"/>
      <c r="BZ15" s="716"/>
      <c r="CA15" s="756"/>
      <c r="CB15" s="719"/>
      <c r="CC15" s="719"/>
      <c r="CD15" s="719"/>
      <c r="CE15" s="728"/>
      <c r="CF15" s="727"/>
      <c r="CG15" s="757"/>
      <c r="CH15" s="29"/>
      <c r="CI15" s="29"/>
      <c r="CJ15" s="29"/>
      <c r="CK15" s="29"/>
      <c r="CL15" s="736"/>
      <c r="CM15" s="745"/>
      <c r="CN15" s="680"/>
      <c r="CO15" s="660"/>
      <c r="CP15" s="660"/>
      <c r="CQ15" s="681"/>
      <c r="CR15" s="660"/>
      <c r="CS15" s="660"/>
      <c r="CT15" s="658"/>
      <c r="CU15" s="658"/>
      <c r="CV15" s="658"/>
      <c r="CW15" s="658"/>
      <c r="CX15" s="658"/>
      <c r="CY15" s="658"/>
    </row>
    <row r="16" spans="1:128" ht="14.25" customHeight="1">
      <c r="A16" s="1620"/>
      <c r="B16" s="1620"/>
      <c r="C16" s="1620"/>
      <c r="D16" s="1621"/>
      <c r="E16" s="1584"/>
      <c r="F16" s="1585"/>
      <c r="G16" s="1571"/>
      <c r="H16" s="1572"/>
      <c r="I16" s="1582"/>
      <c r="J16" s="1583"/>
      <c r="K16" s="1571"/>
      <c r="L16" s="1572"/>
      <c r="M16" s="1582"/>
      <c r="N16" s="1583"/>
      <c r="O16" s="1571"/>
      <c r="P16" s="1572"/>
      <c r="Q16" s="1582"/>
      <c r="R16" s="1583"/>
      <c r="S16" s="1571"/>
      <c r="T16" s="1572"/>
      <c r="U16" s="1582"/>
      <c r="V16" s="1583"/>
      <c r="W16" s="1571"/>
      <c r="X16" s="1572"/>
      <c r="Y16" s="1582"/>
      <c r="Z16" s="1583"/>
      <c r="AA16" s="1571"/>
      <c r="AB16" s="1572"/>
      <c r="AC16" s="1582"/>
      <c r="AD16" s="1583"/>
      <c r="AE16" s="1571"/>
      <c r="AF16" s="1572"/>
      <c r="AG16" s="743"/>
      <c r="AH16" s="713"/>
      <c r="AI16" s="658"/>
      <c r="AJ16" s="658"/>
      <c r="AK16" s="658"/>
      <c r="AL16" s="658"/>
      <c r="AM16" s="658"/>
      <c r="AN16" s="658"/>
      <c r="AO16" s="658"/>
      <c r="AP16" s="683"/>
      <c r="AQ16" s="658"/>
      <c r="AR16" s="658"/>
      <c r="AS16" s="658"/>
      <c r="AT16" s="658"/>
      <c r="AU16" s="658"/>
      <c r="AV16" s="658"/>
      <c r="AW16" s="658"/>
      <c r="AX16" s="658"/>
      <c r="AY16" s="658"/>
      <c r="AZ16" s="660"/>
      <c r="BA16" s="660"/>
      <c r="BB16" s="660"/>
      <c r="BC16" s="660"/>
      <c r="BD16" s="660"/>
      <c r="BE16" s="660"/>
      <c r="BF16" s="660"/>
      <c r="BG16" s="660"/>
      <c r="BH16" s="660"/>
      <c r="BI16" s="666"/>
      <c r="BJ16" s="666"/>
      <c r="BK16" s="666"/>
      <c r="BL16" s="30"/>
      <c r="BM16" s="30"/>
      <c r="BN16" s="30"/>
      <c r="BO16" s="679"/>
      <c r="BP16" s="679"/>
      <c r="BQ16" s="679"/>
      <c r="BR16" s="679"/>
      <c r="BS16" s="679"/>
      <c r="BT16" s="658"/>
      <c r="BU16" s="716"/>
      <c r="BV16" s="716"/>
      <c r="BW16" s="716"/>
      <c r="BX16" s="716"/>
      <c r="BY16" s="716"/>
      <c r="BZ16" s="716"/>
      <c r="CA16" s="756"/>
      <c r="CB16" s="719"/>
      <c r="CC16" s="719"/>
      <c r="CD16" s="719"/>
      <c r="CE16" s="728"/>
      <c r="CF16" s="727"/>
      <c r="CG16" s="757"/>
      <c r="CH16" s="29"/>
      <c r="CI16" s="29"/>
      <c r="CJ16" s="29"/>
      <c r="CK16" s="29"/>
      <c r="CL16" s="736"/>
      <c r="CM16" s="745"/>
      <c r="CN16" s="680"/>
      <c r="CO16" s="660"/>
      <c r="CP16" s="660"/>
      <c r="CQ16" s="681"/>
      <c r="CR16" s="660"/>
      <c r="CS16" s="660"/>
      <c r="CT16" s="658"/>
      <c r="CU16" s="658"/>
      <c r="CV16" s="658"/>
      <c r="CW16" s="658"/>
      <c r="CX16" s="658"/>
      <c r="CY16" s="658"/>
    </row>
    <row r="17" spans="1:103" ht="14.25" customHeight="1">
      <c r="A17" s="1620"/>
      <c r="B17" s="1620"/>
      <c r="C17" s="1620"/>
      <c r="D17" s="1621"/>
      <c r="E17" s="1584"/>
      <c r="F17" s="1585"/>
      <c r="G17" s="1571"/>
      <c r="H17" s="1572"/>
      <c r="I17" s="1582"/>
      <c r="J17" s="1583"/>
      <c r="K17" s="1571"/>
      <c r="L17" s="1572"/>
      <c r="M17" s="1582"/>
      <c r="N17" s="1583"/>
      <c r="O17" s="1571"/>
      <c r="P17" s="1572"/>
      <c r="Q17" s="1582"/>
      <c r="R17" s="1583"/>
      <c r="S17" s="1571"/>
      <c r="T17" s="1572"/>
      <c r="U17" s="1582"/>
      <c r="V17" s="1583"/>
      <c r="W17" s="1571"/>
      <c r="X17" s="1572"/>
      <c r="Y17" s="1582"/>
      <c r="Z17" s="1583"/>
      <c r="AA17" s="1571"/>
      <c r="AB17" s="1572"/>
      <c r="AC17" s="1582"/>
      <c r="AD17" s="1583"/>
      <c r="AE17" s="1571"/>
      <c r="AF17" s="1572"/>
      <c r="AG17" s="743"/>
      <c r="AH17" s="713"/>
      <c r="AI17" s="658"/>
      <c r="AJ17" s="658"/>
      <c r="AK17" s="658"/>
      <c r="AL17" s="658"/>
      <c r="AM17" s="658"/>
      <c r="AN17" s="658"/>
      <c r="AO17" s="658"/>
      <c r="AP17" s="683"/>
      <c r="AQ17" s="658"/>
      <c r="AR17" s="658"/>
      <c r="AS17" s="658"/>
      <c r="AT17" s="658"/>
      <c r="AU17" s="658"/>
      <c r="AV17" s="658"/>
      <c r="AW17" s="658"/>
      <c r="AX17" s="658"/>
      <c r="AY17" s="658"/>
      <c r="AZ17" s="660"/>
      <c r="BA17" s="660"/>
      <c r="BB17" s="660"/>
      <c r="BC17" s="660"/>
      <c r="BD17" s="660"/>
      <c r="BE17" s="660"/>
      <c r="BF17" s="660"/>
      <c r="BG17" s="660"/>
      <c r="BH17" s="660"/>
      <c r="BI17" s="666"/>
      <c r="BJ17" s="666"/>
      <c r="BK17" s="666"/>
      <c r="BL17" s="30"/>
      <c r="BM17" s="30"/>
      <c r="BN17" s="30"/>
      <c r="BO17" s="679"/>
      <c r="BP17" s="679"/>
      <c r="BQ17" s="679"/>
      <c r="BR17" s="679"/>
      <c r="BS17" s="679"/>
      <c r="BT17" s="658"/>
      <c r="BU17" s="716"/>
      <c r="BV17" s="716"/>
      <c r="BW17" s="716"/>
      <c r="BX17" s="716"/>
      <c r="BY17" s="716"/>
      <c r="BZ17" s="716"/>
      <c r="CA17" s="756"/>
      <c r="CB17" s="719"/>
      <c r="CC17" s="719"/>
      <c r="CD17" s="719"/>
      <c r="CE17" s="728"/>
      <c r="CF17" s="727"/>
      <c r="CG17" s="757"/>
      <c r="CH17" s="29"/>
      <c r="CI17" s="29"/>
      <c r="CJ17" s="29"/>
      <c r="CK17" s="29"/>
      <c r="CL17" s="736"/>
      <c r="CM17" s="745"/>
      <c r="CN17" s="680"/>
      <c r="CO17" s="660"/>
      <c r="CP17" s="660"/>
      <c r="CQ17" s="681"/>
      <c r="CR17" s="660"/>
      <c r="CS17" s="660"/>
      <c r="CT17" s="658"/>
      <c r="CU17" s="658"/>
      <c r="CV17" s="658"/>
      <c r="CW17" s="658"/>
      <c r="CX17" s="658"/>
      <c r="CY17" s="658"/>
    </row>
    <row r="18" spans="1:103" ht="14.25" customHeight="1">
      <c r="A18" s="1620"/>
      <c r="B18" s="1620"/>
      <c r="C18" s="1620"/>
      <c r="D18" s="1621"/>
      <c r="E18" s="1584"/>
      <c r="F18" s="1585"/>
      <c r="G18" s="1571"/>
      <c r="H18" s="1572"/>
      <c r="I18" s="1582"/>
      <c r="J18" s="1583"/>
      <c r="K18" s="1571"/>
      <c r="L18" s="1572"/>
      <c r="M18" s="1582"/>
      <c r="N18" s="1583"/>
      <c r="O18" s="1571"/>
      <c r="P18" s="1572"/>
      <c r="Q18" s="1582"/>
      <c r="R18" s="1583"/>
      <c r="S18" s="1571"/>
      <c r="T18" s="1572"/>
      <c r="U18" s="1582"/>
      <c r="V18" s="1583"/>
      <c r="W18" s="1571"/>
      <c r="X18" s="1572"/>
      <c r="Y18" s="1582"/>
      <c r="Z18" s="1583"/>
      <c r="AA18" s="1571"/>
      <c r="AB18" s="1572"/>
      <c r="AC18" s="1582"/>
      <c r="AD18" s="1583"/>
      <c r="AE18" s="1571"/>
      <c r="AF18" s="1572"/>
      <c r="AG18" s="743"/>
      <c r="AH18" s="713"/>
      <c r="AI18" s="658"/>
      <c r="AJ18" s="658"/>
      <c r="AK18" s="658"/>
      <c r="AL18" s="658"/>
      <c r="AM18" s="658"/>
      <c r="AN18" s="658"/>
      <c r="AO18" s="658"/>
      <c r="AP18" s="683"/>
      <c r="AQ18" s="658"/>
      <c r="AR18" s="658"/>
      <c r="AS18" s="658"/>
      <c r="AT18" s="658"/>
      <c r="AU18" s="658"/>
      <c r="AV18" s="658"/>
      <c r="AW18" s="658"/>
      <c r="AX18" s="658"/>
      <c r="AY18" s="658"/>
      <c r="AZ18" s="660"/>
      <c r="BA18" s="660"/>
      <c r="BB18" s="660"/>
      <c r="BC18" s="660"/>
      <c r="BD18" s="660"/>
      <c r="BE18" s="660"/>
      <c r="BF18" s="660"/>
      <c r="BG18" s="660"/>
      <c r="BH18" s="660"/>
      <c r="BI18" s="666"/>
      <c r="BJ18" s="666"/>
      <c r="BK18" s="666"/>
      <c r="BL18" s="30"/>
      <c r="BM18" s="30"/>
      <c r="BN18" s="30"/>
      <c r="BO18" s="679"/>
      <c r="BP18" s="679"/>
      <c r="BQ18" s="679"/>
      <c r="BR18" s="679"/>
      <c r="BS18" s="679"/>
      <c r="BT18" s="658"/>
      <c r="BU18" s="716"/>
      <c r="BV18" s="716"/>
      <c r="BW18" s="716"/>
      <c r="BX18" s="716"/>
      <c r="BY18" s="716"/>
      <c r="BZ18" s="716"/>
      <c r="CA18" s="756"/>
      <c r="CB18" s="719"/>
      <c r="CC18" s="719"/>
      <c r="CD18" s="719"/>
      <c r="CE18" s="728"/>
      <c r="CF18" s="727"/>
      <c r="CG18" s="757"/>
      <c r="CH18" s="29"/>
      <c r="CI18" s="29"/>
      <c r="CJ18" s="29"/>
      <c r="CK18" s="29"/>
      <c r="CL18" s="736"/>
      <c r="CM18" s="745"/>
      <c r="CN18" s="680"/>
      <c r="CO18" s="660"/>
      <c r="CP18" s="660"/>
      <c r="CQ18" s="681"/>
      <c r="CR18" s="660"/>
      <c r="CS18" s="660"/>
      <c r="CT18" s="658"/>
      <c r="CU18" s="658"/>
      <c r="CV18" s="658"/>
      <c r="CW18" s="658"/>
      <c r="CX18" s="658"/>
      <c r="CY18" s="658"/>
    </row>
    <row r="19" spans="1:103" ht="14.25" customHeight="1">
      <c r="A19" s="1622" t="s">
        <v>388</v>
      </c>
      <c r="B19" s="1622"/>
      <c r="C19" s="1622"/>
      <c r="D19" s="1623"/>
      <c r="E19" s="1648">
        <f>(IF(ISNA(VLOOKUP(E3,'EOTP Characters'!$B$2:$AS$99,12,FALSE)),"",VLOOKUP(E3,'EOTP Characters'!$B$2:$AS$99,12,FALSE)))</f>
        <v>8</v>
      </c>
      <c r="F19" s="1622"/>
      <c r="G19" s="1568">
        <f>(IF(ISNA(VLOOKUP(G3,'EOTP Characters'!$B$2:$AS$99,12,FALSE)),"",VLOOKUP(G3,'EOTP Characters'!$B$2:$AS$99,12,FALSE)))</f>
        <v>8</v>
      </c>
      <c r="H19" s="1569"/>
      <c r="I19" s="1593">
        <f>(IF(ISNA(VLOOKUP(I3,'EOTP Characters'!$B$2:$AS$99,12,FALSE)),"",VLOOKUP(I3,'EOTP Characters'!$B$2:$AS$99,12,FALSE)))</f>
        <v>6</v>
      </c>
      <c r="J19" s="1594"/>
      <c r="K19" s="1568" t="str">
        <f>(IF(ISNA(VLOOKUP(K3,'EOTP Characters'!$B$2:$AS$99,12,FALSE)),"",VLOOKUP(K3,'EOTP Characters'!$B$2:$AS$99,12,FALSE)))</f>
        <v/>
      </c>
      <c r="L19" s="1569"/>
      <c r="M19" s="1593">
        <f>(IF(ISNA(VLOOKUP(M3,'EOTP Characters'!$B$2:$AS$99,12,FALSE)),"",VLOOKUP(M3,'EOTP Characters'!$B$2:$AS$99,12,FALSE)))</f>
        <v>10</v>
      </c>
      <c r="N19" s="1594"/>
      <c r="O19" s="1568">
        <f>(IF(ISNA(VLOOKUP(O3,'EOTP Characters'!$B$2:$AS$99,12,FALSE)),"",VLOOKUP(O3,'EOTP Characters'!$B$2:$AS$99,12,FALSE)))</f>
        <v>8</v>
      </c>
      <c r="P19" s="1569"/>
      <c r="Q19" s="1593">
        <f>(IF(ISNA(VLOOKUP(Q3,'EOTP Characters'!$B$2:$AS$99,12,FALSE)),"",VLOOKUP(Q3,'EOTP Characters'!$B$2:$AS$99,12,FALSE)))</f>
        <v>8</v>
      </c>
      <c r="R19" s="1594"/>
      <c r="S19" s="1568">
        <f>(IF(ISNA(VLOOKUP(S3,'EOTP Characters'!$B$2:$AS$99,12,FALSE)),"",VLOOKUP(S3,'EOTP Characters'!$B$2:$AS$99,12,FALSE)))</f>
        <v>6</v>
      </c>
      <c r="T19" s="1569"/>
      <c r="U19" s="1593" t="str">
        <f>(IF(ISNA(VLOOKUP(U3,'EOTP Characters'!$B$2:$AS$99,12,FALSE)),"",VLOOKUP(U3,'EOTP Characters'!$B$2:$AS$99,12,FALSE)))</f>
        <v/>
      </c>
      <c r="V19" s="1594"/>
      <c r="W19" s="1568" t="str">
        <f>(IF(ISNA(VLOOKUP(W3,'EOTP Characters'!$B$2:$AS$99,12,FALSE)),"",VLOOKUP(W3,'EOTP Characters'!$B$2:$AS$99,12,FALSE)))</f>
        <v/>
      </c>
      <c r="X19" s="1569"/>
      <c r="Y19" s="1593" t="str">
        <f>(IF(ISNA(VLOOKUP(Y3,'EOTP Characters'!$B$2:$AS$99,12,FALSE)),"",VLOOKUP(Y3,'EOTP Characters'!$B$2:$AS$99,12,FALSE)))</f>
        <v/>
      </c>
      <c r="Z19" s="1594"/>
      <c r="AA19" s="1568" t="str">
        <f>(IF(ISNA(VLOOKUP(AA3,'EOTP Characters'!$B$2:$AS$99,12,FALSE)),"",VLOOKUP(AA3,'EOTP Characters'!$B$2:$AS$99,12,FALSE)))</f>
        <v/>
      </c>
      <c r="AB19" s="1569"/>
      <c r="AC19" s="1593" t="str">
        <f>(IF(ISNA(VLOOKUP(AC3,'EOTP Characters'!$B$2:$AS$99,12,FALSE)),"",VLOOKUP(AC3,'EOTP Characters'!$B$2:$AS$99,12,FALSE)))</f>
        <v/>
      </c>
      <c r="AD19" s="1594"/>
      <c r="AE19" s="1568" t="str">
        <f>(IF(ISNA(VLOOKUP(AE3,'EOTP Characters'!$B$2:$AS$99,12,FALSE)),"",VLOOKUP(AE3,'EOTP Characters'!$B$2:$AS$99,12,FALSE)))</f>
        <v/>
      </c>
      <c r="AF19" s="1595"/>
      <c r="AG19" s="743"/>
      <c r="AH19" s="713"/>
      <c r="AI19" s="658"/>
      <c r="AJ19" s="658"/>
      <c r="AK19" s="658"/>
      <c r="AL19" s="658"/>
      <c r="AM19" s="658"/>
      <c r="AN19" s="658"/>
      <c r="AO19" s="658"/>
      <c r="AP19" s="683"/>
      <c r="AQ19" s="658"/>
      <c r="AR19" s="658"/>
      <c r="AS19" s="658"/>
      <c r="AT19" s="658"/>
      <c r="AU19" s="658"/>
      <c r="AV19" s="658"/>
      <c r="AW19" s="658"/>
      <c r="AX19" s="658"/>
      <c r="AY19" s="658"/>
      <c r="AZ19" s="660"/>
      <c r="BA19" s="660"/>
      <c r="BB19" s="660"/>
      <c r="BC19" s="660"/>
      <c r="BD19" s="660"/>
      <c r="BE19" s="660"/>
      <c r="BF19" s="660"/>
      <c r="BG19" s="660"/>
      <c r="BH19" s="660"/>
      <c r="BI19" s="666"/>
      <c r="BJ19" s="666"/>
      <c r="BK19" s="666"/>
      <c r="BL19" s="30"/>
      <c r="BM19" s="30"/>
      <c r="BN19" s="30"/>
      <c r="BO19" s="679"/>
      <c r="BP19" s="679"/>
      <c r="BQ19" s="679"/>
      <c r="BR19" s="679"/>
      <c r="BS19" s="679"/>
      <c r="BT19" s="658"/>
      <c r="BU19" s="716"/>
      <c r="BV19" s="716"/>
      <c r="BW19" s="716"/>
      <c r="BX19" s="716"/>
      <c r="BY19" s="716"/>
      <c r="BZ19" s="716"/>
      <c r="CA19" s="756"/>
      <c r="CB19" s="719"/>
      <c r="CC19" s="719"/>
      <c r="CD19" s="719"/>
      <c r="CE19" s="728"/>
      <c r="CF19" s="727"/>
      <c r="CG19" s="757"/>
      <c r="CH19" s="29"/>
      <c r="CI19" s="29"/>
      <c r="CJ19" s="29"/>
      <c r="CK19" s="29"/>
      <c r="CL19" s="736"/>
      <c r="CM19" s="745"/>
      <c r="CN19" s="680"/>
      <c r="CO19" s="660"/>
      <c r="CP19" s="660"/>
      <c r="CQ19" s="681"/>
      <c r="CR19" s="660"/>
      <c r="CS19" s="660"/>
      <c r="CT19" s="658"/>
      <c r="CU19" s="658"/>
      <c r="CV19" s="658"/>
      <c r="CW19" s="658"/>
      <c r="CX19" s="658"/>
      <c r="CY19" s="658"/>
    </row>
    <row r="20" spans="1:103" ht="14.25" customHeight="1">
      <c r="A20" s="1605" t="s">
        <v>389</v>
      </c>
      <c r="B20" s="1605"/>
      <c r="C20" s="1605"/>
      <c r="D20" s="1606"/>
      <c r="E20" s="1644">
        <f>(IF(ISNA(VLOOKUP(E3,'EOTP Characters'!$B$2:$AS$99,13,FALSE)),"",VLOOKUP(E3,'EOTP Characters'!$B$2:$AS$99,13,FALSE)))</f>
        <v>12</v>
      </c>
      <c r="F20" s="1605"/>
      <c r="G20" s="1538">
        <f>(IF(ISNA(VLOOKUP(G3,'EOTP Characters'!$B$2:$AS$99,13,FALSE)),"",VLOOKUP(G3,'EOTP Characters'!$B$2:$AS$99,13,FALSE)))</f>
        <v>5</v>
      </c>
      <c r="H20" s="1539"/>
      <c r="I20" s="1548">
        <f>(IF(ISNA(VLOOKUP(I3,'EOTP Characters'!$B$2:$AS$99,13,FALSE)),"",VLOOKUP(I3,'EOTP Characters'!$B$2:$AS$99,13,FALSE)))</f>
        <v>11</v>
      </c>
      <c r="J20" s="1549"/>
      <c r="K20" s="1538" t="str">
        <f>(IF(ISNA(VLOOKUP(K3,'EOTP Characters'!$B$2:$AS$99,13,FALSE)),"",VLOOKUP(K3,'EOTP Characters'!$B$2:$AS$99,13,FALSE)))</f>
        <v/>
      </c>
      <c r="L20" s="1539"/>
      <c r="M20" s="1548">
        <f>(IF(ISNA(VLOOKUP(M3,'EOTP Characters'!$B$2:$AS$99,13,FALSE)),"",VLOOKUP(M3,'EOTP Characters'!$B$2:$AS$99,13,FALSE)))</f>
        <v>8</v>
      </c>
      <c r="N20" s="1549"/>
      <c r="O20" s="1538">
        <f>(IF(ISNA(VLOOKUP(O3,'EOTP Characters'!$B$2:$AS$99,13,FALSE)),"",VLOOKUP(O3,'EOTP Characters'!$B$2:$AS$99,13,FALSE)))</f>
        <v>11</v>
      </c>
      <c r="P20" s="1539"/>
      <c r="Q20" s="1548">
        <f>(IF(ISNA(VLOOKUP(Q3,'EOTP Characters'!$B$2:$AS$99,13,FALSE)),"",VLOOKUP(Q3,'EOTP Characters'!$B$2:$AS$99,13,FALSE)))</f>
        <v>5</v>
      </c>
      <c r="R20" s="1549"/>
      <c r="S20" s="1538">
        <f>(IF(ISNA(VLOOKUP(S3,'EOTP Characters'!$B$2:$AS$99,13,FALSE)),"",VLOOKUP(S3,'EOTP Characters'!$B$2:$AS$99,13,FALSE)))</f>
        <v>8</v>
      </c>
      <c r="T20" s="1539"/>
      <c r="U20" s="1548" t="str">
        <f>(IF(ISNA(VLOOKUP(U3,'EOTP Characters'!$B$2:$AS$99,13,FALSE)),"",VLOOKUP(U3,'EOTP Characters'!$B$2:$AS$99,13,FALSE)))</f>
        <v/>
      </c>
      <c r="V20" s="1549"/>
      <c r="W20" s="1538" t="str">
        <f>(IF(ISNA(VLOOKUP(W3,'EOTP Characters'!$B$2:$AS$99,13,FALSE)),"",VLOOKUP(W3,'EOTP Characters'!$B$2:$AS$99,13,FALSE)))</f>
        <v/>
      </c>
      <c r="X20" s="1539"/>
      <c r="Y20" s="1548" t="str">
        <f>(IF(ISNA(VLOOKUP(Y3,'EOTP Characters'!$B$2:$AS$99,13,FALSE)),"",VLOOKUP(Y3,'EOTP Characters'!$B$2:$AS$99,13,FALSE)))</f>
        <v/>
      </c>
      <c r="Z20" s="1549"/>
      <c r="AA20" s="1538" t="str">
        <f>(IF(ISNA(VLOOKUP(AA3,'EOTP Characters'!$B$2:$AS$99,13,FALSE)),"",VLOOKUP(AA3,'EOTP Characters'!$B$2:$AS$99,13,FALSE)))</f>
        <v/>
      </c>
      <c r="AB20" s="1539"/>
      <c r="AC20" s="1548" t="str">
        <f>(IF(ISNA(VLOOKUP(AC3,'EOTP Characters'!$B$2:$AS$99,13,FALSE)),"",VLOOKUP(AC3,'EOTP Characters'!$B$2:$AS$99,13,FALSE)))</f>
        <v/>
      </c>
      <c r="AD20" s="1549"/>
      <c r="AE20" s="1538" t="str">
        <f>(IF(ISNA(VLOOKUP(AE3,'EOTP Characters'!$B$2:$AS$99,13,FALSE)),"",VLOOKUP(AE3,'EOTP Characters'!$B$2:$AS$99,13,FALSE)))</f>
        <v/>
      </c>
      <c r="AF20" s="1539"/>
      <c r="AG20" s="743"/>
      <c r="AH20" s="713"/>
      <c r="AI20" s="658"/>
      <c r="AJ20" s="658"/>
      <c r="AK20" s="658"/>
      <c r="AL20" s="658"/>
      <c r="AM20" s="658"/>
      <c r="AN20" s="658"/>
      <c r="AO20" s="658"/>
      <c r="AP20" s="683"/>
      <c r="AQ20" s="658"/>
      <c r="AR20" s="658"/>
      <c r="AS20" s="658"/>
      <c r="AT20" s="658"/>
      <c r="AU20" s="658"/>
      <c r="AV20" s="658"/>
      <c r="AW20" s="658"/>
      <c r="AX20" s="658"/>
      <c r="AY20" s="658"/>
      <c r="AZ20" s="660"/>
      <c r="BA20" s="660"/>
      <c r="BB20" s="660"/>
      <c r="BC20" s="660"/>
      <c r="BD20" s="660"/>
      <c r="BE20" s="660"/>
      <c r="BF20" s="660"/>
      <c r="BG20" s="660"/>
      <c r="BH20" s="660"/>
      <c r="BI20" s="666"/>
      <c r="BJ20" s="666"/>
      <c r="BK20" s="666"/>
      <c r="BL20" s="30"/>
      <c r="BM20" s="30"/>
      <c r="BN20" s="30"/>
      <c r="BO20" s="679"/>
      <c r="BP20" s="679"/>
      <c r="BQ20" s="679"/>
      <c r="BR20" s="679"/>
      <c r="BS20" s="679"/>
      <c r="BT20" s="658"/>
      <c r="BU20" s="716"/>
      <c r="BV20" s="716"/>
      <c r="BW20" s="716"/>
      <c r="BX20" s="716"/>
      <c r="BY20" s="716"/>
      <c r="BZ20" s="716"/>
      <c r="CA20" s="756"/>
      <c r="CB20" s="719"/>
      <c r="CC20" s="719"/>
      <c r="CD20" s="719"/>
      <c r="CE20" s="728"/>
      <c r="CF20" s="727"/>
      <c r="CG20" s="757"/>
      <c r="CH20" s="29"/>
      <c r="CI20" s="29"/>
      <c r="CJ20" s="29"/>
      <c r="CK20" s="29"/>
      <c r="CL20" s="736"/>
      <c r="CM20" s="745"/>
      <c r="CN20" s="680"/>
      <c r="CO20" s="660"/>
      <c r="CP20" s="660"/>
      <c r="CQ20" s="681"/>
      <c r="CR20" s="660"/>
      <c r="CS20" s="660"/>
      <c r="CT20" s="658"/>
      <c r="CU20" s="658"/>
      <c r="CV20" s="658"/>
      <c r="CW20" s="658"/>
      <c r="CX20" s="658"/>
      <c r="CY20" s="658"/>
    </row>
    <row r="21" spans="1:103" ht="14.25" customHeight="1">
      <c r="A21" s="1515" t="s">
        <v>390</v>
      </c>
      <c r="B21" s="1515"/>
      <c r="C21" s="1515"/>
      <c r="D21" s="1516"/>
      <c r="E21" s="1642">
        <f>(IF(ISNA(VLOOKUP(E3,'EOTP Characters'!$B$2:$AS$99,14,FALSE)),"",VLOOKUP(E3,'EOTP Characters'!$B$2:$AS$99,14,FALSE)))</f>
        <v>10</v>
      </c>
      <c r="F21" s="1643"/>
      <c r="G21" s="1536">
        <f>(IF(ISNA(VLOOKUP(G3,'EOTP Characters'!$B$2:$AS$99,14,FALSE)),"",VLOOKUP(G3,'EOTP Characters'!$B$2:$AS$99,14,FALSE)))</f>
        <v>8</v>
      </c>
      <c r="H21" s="1537"/>
      <c r="I21" s="1538">
        <f>(IF(ISNA(VLOOKUP(I3,'EOTP Characters'!$B$2:$AS$99,14,FALSE)),"",VLOOKUP(I3,'EOTP Characters'!$B$2:$AS$99,14,FALSE)))</f>
        <v>9</v>
      </c>
      <c r="J21" s="1539"/>
      <c r="K21" s="1536" t="str">
        <f>(IF(ISNA(VLOOKUP(K3,'EOTP Characters'!$B$2:$AS$99,14,FALSE)),"",VLOOKUP(K3,'EOTP Characters'!$B$2:$AS$99,14,FALSE)))</f>
        <v/>
      </c>
      <c r="L21" s="1537"/>
      <c r="M21" s="1538">
        <f>(IF(ISNA(VLOOKUP(M3,'EOTP Characters'!$B$2:$AS$99,14,FALSE)),"",VLOOKUP(M3,'EOTP Characters'!$B$2:$AS$99,14,FALSE)))</f>
        <v>9</v>
      </c>
      <c r="N21" s="1539"/>
      <c r="O21" s="1536">
        <f>(IF(ISNA(VLOOKUP(O3,'EOTP Characters'!$B$2:$AS$99,14,FALSE)),"",VLOOKUP(O3,'EOTP Characters'!$B$2:$AS$99,14,FALSE)))</f>
        <v>12</v>
      </c>
      <c r="P21" s="1537"/>
      <c r="Q21" s="1538">
        <f>(IF(ISNA(VLOOKUP(Q3,'EOTP Characters'!$B$2:$AS$99,14,FALSE)),"",VLOOKUP(Q3,'EOTP Characters'!$B$2:$AS$99,14,FALSE)))</f>
        <v>6</v>
      </c>
      <c r="R21" s="1539"/>
      <c r="S21" s="1536">
        <f>(IF(ISNA(VLOOKUP(S3,'EOTP Characters'!$B$2:$AS$99,14,FALSE)),"",VLOOKUP(S3,'EOTP Characters'!$B$2:$AS$99,14,FALSE)))</f>
        <v>9</v>
      </c>
      <c r="T21" s="1537"/>
      <c r="U21" s="1538" t="str">
        <f>(IF(ISNA(VLOOKUP(U3,'EOTP Characters'!$B$2:$AS$99,14,FALSE)),"",VLOOKUP(U3,'EOTP Characters'!$B$2:$AS$99,14,FALSE)))</f>
        <v/>
      </c>
      <c r="V21" s="1539"/>
      <c r="W21" s="1536" t="str">
        <f>(IF(ISNA(VLOOKUP(W3,'EOTP Characters'!$B$2:$AS$99,14,FALSE)),"",VLOOKUP(W3,'EOTP Characters'!$B$2:$AS$99,14,FALSE)))</f>
        <v/>
      </c>
      <c r="X21" s="1537"/>
      <c r="Y21" s="1538" t="str">
        <f>(IF(ISNA(VLOOKUP(Y3,'EOTP Characters'!$B$2:$AS$99,14,FALSE)),"",VLOOKUP(Y3,'EOTP Characters'!$B$2:$AS$99,14,FALSE)))</f>
        <v/>
      </c>
      <c r="Z21" s="1539"/>
      <c r="AA21" s="1536" t="str">
        <f>(IF(ISNA(VLOOKUP(AA3,'EOTP Characters'!$B$2:$AS$99,14,FALSE)),"",VLOOKUP(AA3,'EOTP Characters'!$B$2:$AS$99,14,FALSE)))</f>
        <v/>
      </c>
      <c r="AB21" s="1537"/>
      <c r="AC21" s="1538" t="str">
        <f>(IF(ISNA(VLOOKUP(AC3,'EOTP Characters'!$B$2:$AS$99,14,FALSE)),"",VLOOKUP(AC3,'EOTP Characters'!$B$2:$AS$99,14,FALSE)))</f>
        <v/>
      </c>
      <c r="AD21" s="1539"/>
      <c r="AE21" s="1536" t="str">
        <f>(IF(ISNA(VLOOKUP(AE3,'EOTP Characters'!$B$2:$AS$99,14,FALSE)),"",VLOOKUP(AE3,'EOTP Characters'!$B$2:$AS$99,14,FALSE)))</f>
        <v/>
      </c>
      <c r="AF21" s="1537"/>
      <c r="AG21" s="743"/>
      <c r="AH21" s="713"/>
      <c r="AI21" s="658"/>
      <c r="AJ21" s="658"/>
      <c r="AK21" s="658"/>
      <c r="AL21" s="658"/>
      <c r="AM21" s="658"/>
      <c r="AN21" s="658"/>
      <c r="AO21" s="658"/>
      <c r="AP21" s="683"/>
      <c r="AQ21" s="658"/>
      <c r="AR21" s="658"/>
      <c r="AS21" s="658"/>
      <c r="AT21" s="658"/>
      <c r="AU21" s="658"/>
      <c r="AV21" s="658"/>
      <c r="AW21" s="658"/>
      <c r="AX21" s="658"/>
      <c r="AY21" s="658"/>
      <c r="AZ21" s="660"/>
      <c r="BA21" s="660"/>
      <c r="BB21" s="660"/>
      <c r="BC21" s="660"/>
      <c r="BD21" s="660"/>
      <c r="BE21" s="660"/>
      <c r="BF21" s="660"/>
      <c r="BG21" s="660"/>
      <c r="BH21" s="660"/>
      <c r="BI21" s="666"/>
      <c r="BJ21" s="666"/>
      <c r="BK21" s="666"/>
      <c r="BL21" s="30"/>
      <c r="BM21" s="30"/>
      <c r="BN21" s="30"/>
      <c r="BO21" s="679"/>
      <c r="BP21" s="679"/>
      <c r="BQ21" s="679"/>
      <c r="BR21" s="679"/>
      <c r="BS21" s="679"/>
      <c r="BT21" s="658"/>
      <c r="BU21" s="716"/>
      <c r="BV21" s="716"/>
      <c r="BW21" s="716"/>
      <c r="BX21" s="716"/>
      <c r="BY21" s="716"/>
      <c r="BZ21" s="716"/>
      <c r="CA21" s="756"/>
      <c r="CB21" s="719"/>
      <c r="CC21" s="719"/>
      <c r="CD21" s="719"/>
      <c r="CE21" s="728"/>
      <c r="CF21" s="727"/>
      <c r="CG21" s="757"/>
      <c r="CH21" s="29"/>
      <c r="CI21" s="29"/>
      <c r="CJ21" s="29"/>
      <c r="CK21" s="29"/>
      <c r="CL21" s="736"/>
      <c r="CM21" s="745"/>
      <c r="CN21" s="680"/>
      <c r="CO21" s="660"/>
      <c r="CP21" s="660"/>
      <c r="CQ21" s="681"/>
      <c r="CR21" s="660"/>
      <c r="CS21" s="660"/>
      <c r="CT21" s="658"/>
      <c r="CU21" s="658"/>
      <c r="CV21" s="658"/>
      <c r="CW21" s="658"/>
      <c r="CX21" s="658"/>
      <c r="CY21" s="658"/>
    </row>
    <row r="22" spans="1:103" ht="14.25" customHeight="1">
      <c r="A22" s="1605" t="s">
        <v>391</v>
      </c>
      <c r="B22" s="1605"/>
      <c r="C22" s="1605"/>
      <c r="D22" s="1606"/>
      <c r="E22" s="1644">
        <f>(IF(ISNA(VLOOKUP(E3,'EOTP Characters'!$B$2:$AS$99,15,FALSE)),"",VLOOKUP(E3,'EOTP Characters'!$B$2:$AS$99,15,FALSE)))</f>
        <v>8</v>
      </c>
      <c r="F22" s="1605"/>
      <c r="G22" s="1538">
        <f>(IF(ISNA(VLOOKUP(G3,'EOTP Characters'!$B$2:$AS$99,15,FALSE)),"",VLOOKUP(G3,'EOTP Characters'!$B$2:$AS$99,15,FALSE)))</f>
        <v>6</v>
      </c>
      <c r="H22" s="1539"/>
      <c r="I22" s="1548">
        <f>(IF(ISNA(VLOOKUP(I3,'EOTP Characters'!$B$2:$AS$99,15,FALSE)),"",VLOOKUP(I3,'EOTP Characters'!$B$2:$AS$99,15,FALSE)))</f>
        <v>7</v>
      </c>
      <c r="J22" s="1549"/>
      <c r="K22" s="1538" t="str">
        <f>(IF(ISNA(VLOOKUP(K3,'EOTP Characters'!$B$2:$AS$99,15,FALSE)),"",VLOOKUP(K3,'EOTP Characters'!$B$2:$AS$99,15,FALSE)))</f>
        <v/>
      </c>
      <c r="L22" s="1539"/>
      <c r="M22" s="1548">
        <f>(IF(ISNA(VLOOKUP(M3,'EOTP Characters'!$B$2:$AS$99,15,FALSE)),"",VLOOKUP(M3,'EOTP Characters'!$B$2:$AS$99,15,FALSE)))</f>
        <v>10</v>
      </c>
      <c r="N22" s="1549"/>
      <c r="O22" s="1538">
        <f>(IF(ISNA(VLOOKUP(O3,'EOTP Characters'!$B$2:$AS$99,15,FALSE)),"",VLOOKUP(O3,'EOTP Characters'!$B$2:$AS$99,15,FALSE)))</f>
        <v>13</v>
      </c>
      <c r="P22" s="1539"/>
      <c r="Q22" s="1548">
        <f>(IF(ISNA(VLOOKUP(Q3,'EOTP Characters'!$B$2:$AS$99,15,FALSE)),"",VLOOKUP(Q3,'EOTP Characters'!$B$2:$AS$99,15,FALSE)))</f>
        <v>8</v>
      </c>
      <c r="R22" s="1549"/>
      <c r="S22" s="1538">
        <f>(IF(ISNA(VLOOKUP(S3,'EOTP Characters'!$B$2:$AS$99,15,FALSE)),"",VLOOKUP(S3,'EOTP Characters'!$B$2:$AS$99,15,FALSE)))</f>
        <v>8</v>
      </c>
      <c r="T22" s="1539"/>
      <c r="U22" s="1548" t="str">
        <f>(IF(ISNA(VLOOKUP(U3,'EOTP Characters'!$B$2:$AS$99,15,FALSE)),"",VLOOKUP(U3,'EOTP Characters'!$B$2:$AS$99,15,FALSE)))</f>
        <v/>
      </c>
      <c r="V22" s="1549"/>
      <c r="W22" s="1538" t="str">
        <f>(IF(ISNA(VLOOKUP(W3,'EOTP Characters'!$B$2:$AS$99,15,FALSE)),"",VLOOKUP(W3,'EOTP Characters'!$B$2:$AS$99,15,FALSE)))</f>
        <v/>
      </c>
      <c r="X22" s="1539"/>
      <c r="Y22" s="1548" t="str">
        <f>(IF(ISNA(VLOOKUP(Y3,'EOTP Characters'!$B$2:$AS$99,15,FALSE)),"",VLOOKUP(Y3,'EOTP Characters'!$B$2:$AS$99,15,FALSE)))</f>
        <v/>
      </c>
      <c r="Z22" s="1549"/>
      <c r="AA22" s="1538" t="str">
        <f>(IF(ISNA(VLOOKUP(AA3,'EOTP Characters'!$B$2:$AS$99,15,FALSE)),"",VLOOKUP(AA3,'EOTP Characters'!$B$2:$AS$99,15,FALSE)))</f>
        <v/>
      </c>
      <c r="AB22" s="1539"/>
      <c r="AC22" s="1548" t="str">
        <f>(IF(ISNA(VLOOKUP(AC3,'EOTP Characters'!$B$2:$AS$99,15,FALSE)),"",VLOOKUP(AC3,'EOTP Characters'!$B$2:$AS$99,15,FALSE)))</f>
        <v/>
      </c>
      <c r="AD22" s="1549"/>
      <c r="AE22" s="1538" t="str">
        <f>(IF(ISNA(VLOOKUP(AE3,'EOTP Characters'!$B$2:$AS$99,15,FALSE)),"",VLOOKUP(AE3,'EOTP Characters'!$B$2:$AS$99,15,FALSE)))</f>
        <v/>
      </c>
      <c r="AF22" s="1539"/>
      <c r="AG22" s="743"/>
      <c r="AH22" s="713"/>
      <c r="AI22" s="658"/>
      <c r="AJ22" s="658"/>
      <c r="AK22" s="658"/>
      <c r="AL22" s="658"/>
      <c r="AM22" s="658"/>
      <c r="AN22" s="658"/>
      <c r="AO22" s="658"/>
      <c r="AP22" s="683"/>
      <c r="AQ22" s="658"/>
      <c r="AR22" s="658"/>
      <c r="AS22" s="658"/>
      <c r="AT22" s="658"/>
      <c r="AU22" s="658"/>
      <c r="AV22" s="658"/>
      <c r="AW22" s="658"/>
      <c r="AX22" s="658"/>
      <c r="AY22" s="658"/>
      <c r="AZ22" s="660"/>
      <c r="BA22" s="660"/>
      <c r="BB22" s="660"/>
      <c r="BC22" s="660"/>
      <c r="BD22" s="660"/>
      <c r="BE22" s="660"/>
      <c r="BF22" s="660"/>
      <c r="BG22" s="660"/>
      <c r="BH22" s="660"/>
      <c r="BI22" s="666"/>
      <c r="BJ22" s="666"/>
      <c r="BK22" s="666"/>
      <c r="BL22" s="30"/>
      <c r="BM22" s="30"/>
      <c r="BN22" s="30"/>
      <c r="BO22" s="679"/>
      <c r="BP22" s="679"/>
      <c r="BQ22" s="679"/>
      <c r="BR22" s="679"/>
      <c r="BS22" s="679"/>
      <c r="BT22" s="658"/>
      <c r="BU22" s="716"/>
      <c r="BV22" s="716"/>
      <c r="BW22" s="716"/>
      <c r="BX22" s="716"/>
      <c r="BY22" s="716"/>
      <c r="BZ22" s="716"/>
      <c r="CA22" s="756"/>
      <c r="CB22" s="719"/>
      <c r="CC22" s="719"/>
      <c r="CD22" s="719"/>
      <c r="CE22" s="728"/>
      <c r="CF22" s="727"/>
      <c r="CG22" s="757"/>
      <c r="CH22" s="29"/>
      <c r="CI22" s="29"/>
      <c r="CJ22" s="29"/>
      <c r="CK22" s="29"/>
      <c r="CL22" s="736"/>
      <c r="CM22" s="745"/>
      <c r="CN22" s="680"/>
      <c r="CO22" s="660"/>
      <c r="CP22" s="660"/>
      <c r="CQ22" s="681"/>
      <c r="CR22" s="660"/>
      <c r="CS22" s="660"/>
      <c r="CT22" s="658"/>
      <c r="CU22" s="658"/>
      <c r="CV22" s="658"/>
      <c r="CW22" s="658"/>
      <c r="CX22" s="658"/>
      <c r="CY22" s="658"/>
    </row>
    <row r="23" spans="1:103" ht="14.25" customHeight="1">
      <c r="A23" s="1515" t="s">
        <v>392</v>
      </c>
      <c r="B23" s="1515"/>
      <c r="C23" s="1515"/>
      <c r="D23" s="1516"/>
      <c r="E23" s="1642">
        <f>(IF(ISNA(VLOOKUP(E3,'EOTP Characters'!$B$2:$AS$99,16,FALSE)),"",VLOOKUP(E3,'EOTP Characters'!$B$2:$AS$99,16,FALSE)))</f>
        <v>12</v>
      </c>
      <c r="F23" s="1643"/>
      <c r="G23" s="1536">
        <f>(IF(ISNA(VLOOKUP(G3,'EOTP Characters'!$B$2:$AS$99,16,FALSE)),"",VLOOKUP(G3,'EOTP Characters'!$B$2:$AS$99,16,FALSE)))</f>
        <v>11</v>
      </c>
      <c r="H23" s="1537"/>
      <c r="I23" s="1538">
        <f>(IF(ISNA(VLOOKUP(I3,'EOTP Characters'!$B$2:$AS$99,16,FALSE)),"",VLOOKUP(I3,'EOTP Characters'!$B$2:$AS$99,16,FALSE)))</f>
        <v>11</v>
      </c>
      <c r="J23" s="1539"/>
      <c r="K23" s="1536" t="str">
        <f>(IF(ISNA(VLOOKUP(K3,'EOTP Characters'!$B$2:$AS$99,16,FALSE)),"",VLOOKUP(K3,'EOTP Characters'!$B$2:$AS$99,16,FALSE)))</f>
        <v/>
      </c>
      <c r="L23" s="1537"/>
      <c r="M23" s="1538">
        <f>(IF(ISNA(VLOOKUP(M3,'EOTP Characters'!$B$2:$AS$99,16,FALSE)),"",VLOOKUP(M3,'EOTP Characters'!$B$2:$AS$99,16,FALSE)))</f>
        <v>9</v>
      </c>
      <c r="N23" s="1539"/>
      <c r="O23" s="1536">
        <f>(IF(ISNA(VLOOKUP(O3,'EOTP Characters'!$B$2:$AS$99,16,FALSE)),"",VLOOKUP(O3,'EOTP Characters'!$B$2:$AS$99,16,FALSE)))</f>
        <v>14</v>
      </c>
      <c r="P23" s="1537"/>
      <c r="Q23" s="1538">
        <f>(IF(ISNA(VLOOKUP(Q3,'EOTP Characters'!$B$2:$AS$99,16,FALSE)),"",VLOOKUP(Q3,'EOTP Characters'!$B$2:$AS$99,16,FALSE)))</f>
        <v>5</v>
      </c>
      <c r="R23" s="1539"/>
      <c r="S23" s="1536">
        <f>(IF(ISNA(VLOOKUP(S3,'EOTP Characters'!$B$2:$AS$99,16,FALSE)),"",VLOOKUP(S3,'EOTP Characters'!$B$2:$AS$99,16,FALSE)))</f>
        <v>12</v>
      </c>
      <c r="T23" s="1537"/>
      <c r="U23" s="1538" t="str">
        <f>(IF(ISNA(VLOOKUP(U3,'EOTP Characters'!$B$2:$AS$99,16,FALSE)),"",VLOOKUP(U3,'EOTP Characters'!$B$2:$AS$99,16,FALSE)))</f>
        <v/>
      </c>
      <c r="V23" s="1539"/>
      <c r="W23" s="1536" t="str">
        <f>(IF(ISNA(VLOOKUP(W3,'EOTP Characters'!$B$2:$AS$99,16,FALSE)),"",VLOOKUP(W3,'EOTP Characters'!$B$2:$AS$99,16,FALSE)))</f>
        <v/>
      </c>
      <c r="X23" s="1537"/>
      <c r="Y23" s="1538" t="str">
        <f>(IF(ISNA(VLOOKUP(Y3,'EOTP Characters'!$B$2:$AS$99,16,FALSE)),"",VLOOKUP(Y3,'EOTP Characters'!$B$2:$AS$99,16,FALSE)))</f>
        <v/>
      </c>
      <c r="Z23" s="1539"/>
      <c r="AA23" s="1536" t="str">
        <f>(IF(ISNA(VLOOKUP(AA3,'EOTP Characters'!$B$2:$AS$99,16,FALSE)),"",VLOOKUP(AA3,'EOTP Characters'!$B$2:$AS$99,16,FALSE)))</f>
        <v/>
      </c>
      <c r="AB23" s="1537"/>
      <c r="AC23" s="1538" t="str">
        <f>(IF(ISNA(VLOOKUP(AC3,'EOTP Characters'!$B$2:$AS$99,16,FALSE)),"",VLOOKUP(AC3,'EOTP Characters'!$B$2:$AS$99,16,FALSE)))</f>
        <v/>
      </c>
      <c r="AD23" s="1539"/>
      <c r="AE23" s="1536" t="str">
        <f>(IF(ISNA(VLOOKUP(AE3,'EOTP Characters'!$B$2:$AS$99,16,FALSE)),"",VLOOKUP(AE3,'EOTP Characters'!$B$2:$AS$99,16,FALSE)))</f>
        <v/>
      </c>
      <c r="AF23" s="1537"/>
      <c r="AG23" s="743"/>
      <c r="AH23" s="713"/>
      <c r="AI23" s="658"/>
      <c r="AJ23" s="658"/>
      <c r="AK23" s="658"/>
      <c r="AL23" s="658"/>
      <c r="AM23" s="658"/>
      <c r="AN23" s="658"/>
      <c r="AO23" s="658"/>
      <c r="AP23" s="683"/>
      <c r="AQ23" s="658"/>
      <c r="AR23" s="658"/>
      <c r="AS23" s="658"/>
      <c r="AT23" s="658"/>
      <c r="AU23" s="658"/>
      <c r="AV23" s="658"/>
      <c r="AW23" s="658"/>
      <c r="AX23" s="658"/>
      <c r="AY23" s="658"/>
      <c r="AZ23" s="660"/>
      <c r="BA23" s="660"/>
      <c r="BB23" s="660"/>
      <c r="BC23" s="660"/>
      <c r="BD23" s="660"/>
      <c r="BE23" s="660"/>
      <c r="BF23" s="660"/>
      <c r="BG23" s="660"/>
      <c r="BH23" s="660"/>
      <c r="BI23" s="666"/>
      <c r="BJ23" s="666"/>
      <c r="BK23" s="666"/>
      <c r="BL23" s="30"/>
      <c r="BM23" s="30"/>
      <c r="BN23" s="30"/>
      <c r="BO23" s="679"/>
      <c r="BP23" s="679"/>
      <c r="BQ23" s="679"/>
      <c r="BR23" s="679"/>
      <c r="BS23" s="679"/>
      <c r="BT23" s="658"/>
      <c r="BU23" s="716"/>
      <c r="BV23" s="716"/>
      <c r="BW23" s="716"/>
      <c r="BX23" s="716"/>
      <c r="BY23" s="716"/>
      <c r="BZ23" s="716"/>
      <c r="CA23" s="756"/>
      <c r="CB23" s="719"/>
      <c r="CC23" s="719"/>
      <c r="CD23" s="719"/>
      <c r="CE23" s="728"/>
      <c r="CF23" s="727"/>
      <c r="CG23" s="757"/>
      <c r="CH23" s="29"/>
      <c r="CI23" s="29"/>
      <c r="CJ23" s="29"/>
      <c r="CK23" s="29"/>
      <c r="CL23" s="736"/>
      <c r="CM23" s="745"/>
      <c r="CN23" s="680"/>
      <c r="CO23" s="660"/>
      <c r="CP23" s="660"/>
      <c r="CQ23" s="681"/>
      <c r="CR23" s="660"/>
      <c r="CS23" s="660"/>
      <c r="CT23" s="658"/>
      <c r="CU23" s="658"/>
      <c r="CV23" s="658"/>
      <c r="CW23" s="658"/>
      <c r="CX23" s="658"/>
      <c r="CY23" s="658"/>
    </row>
    <row r="24" spans="1:103" ht="14.25" customHeight="1">
      <c r="A24" s="1605" t="s">
        <v>393</v>
      </c>
      <c r="B24" s="1605"/>
      <c r="C24" s="1605"/>
      <c r="D24" s="1606"/>
      <c r="E24" s="1644">
        <f>(IF(ISNA(VLOOKUP(E3,'EOTP Characters'!$B$2:$AS$99,17,FALSE)),"",VLOOKUP(E3,'EOTP Characters'!$B$2:$AS$99,17,FALSE)))</f>
        <v>9</v>
      </c>
      <c r="F24" s="1605"/>
      <c r="G24" s="1538">
        <f>(IF(ISNA(VLOOKUP(G3,'EOTP Characters'!$B$2:$AS$99,17,FALSE)),"",VLOOKUP(G3,'EOTP Characters'!$B$2:$AS$99,17,FALSE)))</f>
        <v>7</v>
      </c>
      <c r="H24" s="1539"/>
      <c r="I24" s="1548">
        <f>(IF(ISNA(VLOOKUP(I3,'EOTP Characters'!$B$2:$AS$99,17,FALSE)),"",VLOOKUP(I3,'EOTP Characters'!$B$2:$AS$99,17,FALSE)))</f>
        <v>8</v>
      </c>
      <c r="J24" s="1549"/>
      <c r="K24" s="1538" t="str">
        <f>(IF(ISNA(VLOOKUP(K3,'EOTP Characters'!$B$2:$AS$99,17,FALSE)),"",VLOOKUP(K3,'EOTP Characters'!$B$2:$AS$99,17,FALSE)))</f>
        <v/>
      </c>
      <c r="L24" s="1539"/>
      <c r="M24" s="1548">
        <f>(IF(ISNA(VLOOKUP(M3,'EOTP Characters'!$B$2:$AS$99,17,FALSE)),"",VLOOKUP(M3,'EOTP Characters'!$B$2:$AS$99,17,FALSE)))</f>
        <v>11</v>
      </c>
      <c r="N24" s="1549"/>
      <c r="O24" s="1538">
        <f>(IF(ISNA(VLOOKUP(O3,'EOTP Characters'!$B$2:$AS$99,17,FALSE)),"",VLOOKUP(O3,'EOTP Characters'!$B$2:$AS$99,17,FALSE)))</f>
        <v>14</v>
      </c>
      <c r="P24" s="1539"/>
      <c r="Q24" s="1548">
        <f>(IF(ISNA(VLOOKUP(Q3,'EOTP Characters'!$B$2:$AS$99,17,FALSE)),"",VLOOKUP(Q3,'EOTP Characters'!$B$2:$AS$99,17,FALSE)))</f>
        <v>8</v>
      </c>
      <c r="R24" s="1549"/>
      <c r="S24" s="1538">
        <f>(IF(ISNA(VLOOKUP(S3,'EOTP Characters'!$B$2:$AS$99,17,FALSE)),"",VLOOKUP(S3,'EOTP Characters'!$B$2:$AS$99,17,FALSE)))</f>
        <v>9</v>
      </c>
      <c r="T24" s="1539"/>
      <c r="U24" s="1548" t="str">
        <f>(IF(ISNA(VLOOKUP(U3,'EOTP Characters'!$B$2:$AS$99,17,FALSE)),"",VLOOKUP(U3,'EOTP Characters'!$B$2:$AS$99,17,FALSE)))</f>
        <v/>
      </c>
      <c r="V24" s="1549"/>
      <c r="W24" s="1538" t="str">
        <f>(IF(ISNA(VLOOKUP(W3,'EOTP Characters'!$B$2:$AS$99,17,FALSE)),"",VLOOKUP(W3,'EOTP Characters'!$B$2:$AS$99,17,FALSE)))</f>
        <v/>
      </c>
      <c r="X24" s="1539"/>
      <c r="Y24" s="1548" t="str">
        <f>(IF(ISNA(VLOOKUP(Y3,'EOTP Characters'!$B$2:$AS$99,17,FALSE)),"",VLOOKUP(Y3,'EOTP Characters'!$B$2:$AS$99,17,FALSE)))</f>
        <v/>
      </c>
      <c r="Z24" s="1549"/>
      <c r="AA24" s="1538" t="str">
        <f>(IF(ISNA(VLOOKUP(AA3,'EOTP Characters'!$B$2:$AS$99,17,FALSE)),"",VLOOKUP(AA3,'EOTP Characters'!$B$2:$AS$99,17,FALSE)))</f>
        <v/>
      </c>
      <c r="AB24" s="1539"/>
      <c r="AC24" s="1548" t="str">
        <f>(IF(ISNA(VLOOKUP(AC3,'EOTP Characters'!$B$2:$AS$99,17,FALSE)),"",VLOOKUP(AC3,'EOTP Characters'!$B$2:$AS$99,17,FALSE)))</f>
        <v/>
      </c>
      <c r="AD24" s="1549"/>
      <c r="AE24" s="1538" t="str">
        <f>(IF(ISNA(VLOOKUP(AE3,'EOTP Characters'!$B$2:$AS$99,17,FALSE)),"",VLOOKUP(AE3,'EOTP Characters'!$B$2:$AS$99,17,FALSE)))</f>
        <v/>
      </c>
      <c r="AF24" s="1539"/>
      <c r="AG24" s="743"/>
      <c r="AH24" s="713"/>
      <c r="AI24" s="658"/>
      <c r="AJ24" s="658"/>
      <c r="AK24" s="658"/>
      <c r="AL24" s="658"/>
      <c r="AM24" s="658"/>
      <c r="AN24" s="658"/>
      <c r="AO24" s="658"/>
      <c r="AP24" s="683"/>
      <c r="AQ24" s="658"/>
      <c r="AR24" s="658"/>
      <c r="AS24" s="658"/>
      <c r="AT24" s="658"/>
      <c r="AU24" s="658"/>
      <c r="AV24" s="658"/>
      <c r="AW24" s="658"/>
      <c r="AX24" s="658"/>
      <c r="AY24" s="658"/>
      <c r="AZ24" s="660"/>
      <c r="BA24" s="660"/>
      <c r="BB24" s="660"/>
      <c r="BC24" s="660"/>
      <c r="BD24" s="660"/>
      <c r="BE24" s="660"/>
      <c r="BF24" s="660"/>
      <c r="BG24" s="660"/>
      <c r="BH24" s="660"/>
      <c r="BI24" s="666"/>
      <c r="BJ24" s="666"/>
      <c r="BK24" s="666"/>
      <c r="BL24" s="30"/>
      <c r="BM24" s="30"/>
      <c r="BN24" s="30"/>
      <c r="BO24" s="679"/>
      <c r="BP24" s="679"/>
      <c r="BQ24" s="679"/>
      <c r="BR24" s="679"/>
      <c r="BS24" s="679"/>
      <c r="BT24" s="658"/>
      <c r="BU24" s="716"/>
      <c r="BV24" s="716"/>
      <c r="BW24" s="716"/>
      <c r="BX24" s="716"/>
      <c r="BY24" s="716"/>
      <c r="BZ24" s="716"/>
      <c r="CA24" s="756"/>
      <c r="CB24" s="719"/>
      <c r="CC24" s="719"/>
      <c r="CD24" s="719"/>
      <c r="CE24" s="728"/>
      <c r="CF24" s="727"/>
      <c r="CG24" s="757"/>
      <c r="CH24" s="29"/>
      <c r="CI24" s="29"/>
      <c r="CJ24" s="29"/>
      <c r="CK24" s="29"/>
      <c r="CL24" s="736"/>
      <c r="CM24" s="745"/>
      <c r="CN24" s="680"/>
      <c r="CO24" s="660"/>
      <c r="CP24" s="660"/>
      <c r="CQ24" s="681"/>
      <c r="CR24" s="660"/>
      <c r="CS24" s="660"/>
      <c r="CT24" s="658"/>
      <c r="CU24" s="658"/>
      <c r="CV24" s="658"/>
      <c r="CW24" s="658"/>
      <c r="CX24" s="658"/>
      <c r="CY24" s="658"/>
    </row>
    <row r="25" spans="1:103" ht="14.25" customHeight="1">
      <c r="A25" s="1598" t="s">
        <v>394</v>
      </c>
      <c r="B25" s="1598"/>
      <c r="C25" s="1598"/>
      <c r="D25" s="1599"/>
      <c r="E25" s="1604">
        <f>(IF(ISNA(VLOOKUP(E3,'EOTP Characters'!$B$2:$AS$99,18,FALSE)),"",VLOOKUP(E3,'EOTP Characters'!$B$2:$AS$99,18,FALSE)))</f>
        <v>12</v>
      </c>
      <c r="F25" s="1598"/>
      <c r="G25" s="1522">
        <f>(IF(ISNA(VLOOKUP(G3,'EOTP Characters'!$B$2:$AS$99,18,FALSE)),"",VLOOKUP(G3,'EOTP Characters'!$B$2:$AS$99,18,FALSE)))</f>
        <v>12</v>
      </c>
      <c r="H25" s="1520"/>
      <c r="I25" s="1552">
        <f>(IF(ISNA(VLOOKUP(I3,'EOTP Characters'!$B$2:$AS$99,18,FALSE)),"",VLOOKUP(I3,'EOTP Characters'!$B$2:$AS$99,18,FALSE)))</f>
        <v>12</v>
      </c>
      <c r="J25" s="1553"/>
      <c r="K25" s="1522" t="str">
        <f>(IF(ISNA(VLOOKUP(K3,'EOTP Characters'!$B$2:$AS$99,18,FALSE)),"",VLOOKUP(K3,'EOTP Characters'!$B$2:$AS$99,18,FALSE)))</f>
        <v/>
      </c>
      <c r="L25" s="1520"/>
      <c r="M25" s="1552">
        <f>(IF(ISNA(VLOOKUP(M3,'EOTP Characters'!$B$2:$AS$99,18,FALSE)),"",VLOOKUP(M3,'EOTP Characters'!$B$2:$AS$99,18,FALSE)))</f>
        <v>12</v>
      </c>
      <c r="N25" s="1553"/>
      <c r="O25" s="1522">
        <f>(IF(ISNA(VLOOKUP(O3,'EOTP Characters'!$B$2:$AS$99,18,FALSE)),"",VLOOKUP(O3,'EOTP Characters'!$B$2:$AS$99,18,FALSE)))</f>
        <v>12</v>
      </c>
      <c r="P25" s="1520"/>
      <c r="Q25" s="1552">
        <f>(IF(ISNA(VLOOKUP(Q3,'EOTP Characters'!$B$2:$AS$99,18,FALSE)),"",VLOOKUP(Q3,'EOTP Characters'!$B$2:$AS$99,18,FALSE)))</f>
        <v>9</v>
      </c>
      <c r="R25" s="1553"/>
      <c r="S25" s="1522">
        <f>(IF(ISNA(VLOOKUP(S3,'EOTP Characters'!$B$2:$AS$99,18,FALSE)),"",VLOOKUP(S3,'EOTP Characters'!$B$2:$AS$99,18,FALSE)))</f>
        <v>12</v>
      </c>
      <c r="T25" s="1520"/>
      <c r="U25" s="1552" t="str">
        <f>(IF(ISNA(VLOOKUP(U3,'EOTP Characters'!$B$2:$AS$99,18,FALSE)),"",VLOOKUP(U3,'EOTP Characters'!$B$2:$AS$99,18,FALSE)))</f>
        <v/>
      </c>
      <c r="V25" s="1553"/>
      <c r="W25" s="1522" t="str">
        <f>(IF(ISNA(VLOOKUP(W3,'EOTP Characters'!$B$2:$AS$99,18,FALSE)),"",VLOOKUP(W3,'EOTP Characters'!$B$2:$AS$99,18,FALSE)))</f>
        <v/>
      </c>
      <c r="X25" s="1520"/>
      <c r="Y25" s="1552" t="str">
        <f>(IF(ISNA(VLOOKUP(Y3,'EOTP Characters'!$B$2:$AS$99,18,FALSE)),"",VLOOKUP(Y3,'EOTP Characters'!$B$2:$AS$99,18,FALSE)))</f>
        <v/>
      </c>
      <c r="Z25" s="1553"/>
      <c r="AA25" s="1522" t="str">
        <f>(IF(ISNA(VLOOKUP(AA3,'EOTP Characters'!$B$2:$AS$99,18,FALSE)),"",VLOOKUP(AA3,'EOTP Characters'!$B$2:$AS$99,18,FALSE)))</f>
        <v/>
      </c>
      <c r="AB25" s="1520"/>
      <c r="AC25" s="1552" t="str">
        <f>(IF(ISNA(VLOOKUP(AC3,'EOTP Characters'!$B$2:$AS$99,18,FALSE)),"",VLOOKUP(AC3,'EOTP Characters'!$B$2:$AS$99,18,FALSE)))</f>
        <v/>
      </c>
      <c r="AD25" s="1553"/>
      <c r="AE25" s="1522" t="str">
        <f>(IF(ISNA(VLOOKUP(AE3,'EOTP Characters'!$B$2:$AS$99,18,FALSE)),"",VLOOKUP(AE3,'EOTP Characters'!$B$2:$AS$99,18,FALSE)))</f>
        <v/>
      </c>
      <c r="AF25" s="1520"/>
      <c r="AG25" s="743"/>
      <c r="AH25" s="713"/>
      <c r="AI25" s="658"/>
      <c r="AJ25" s="658"/>
      <c r="AK25" s="658"/>
      <c r="AL25" s="658"/>
      <c r="AM25" s="658"/>
      <c r="AN25" s="658"/>
      <c r="AO25" s="658"/>
      <c r="AP25" s="683"/>
      <c r="AQ25" s="658"/>
      <c r="AR25" s="658"/>
      <c r="AS25" s="658"/>
      <c r="AT25" s="658"/>
      <c r="AU25" s="658"/>
      <c r="AV25" s="658"/>
      <c r="AW25" s="658"/>
      <c r="AX25" s="658"/>
      <c r="AY25" s="658"/>
      <c r="AZ25" s="660"/>
      <c r="BA25" s="660"/>
      <c r="BB25" s="660"/>
      <c r="BC25" s="660"/>
      <c r="BD25" s="660"/>
      <c r="BE25" s="660"/>
      <c r="BF25" s="660"/>
      <c r="BG25" s="660"/>
      <c r="BH25" s="660"/>
      <c r="BI25" s="666"/>
      <c r="BJ25" s="666"/>
      <c r="BK25" s="666"/>
      <c r="BL25" s="30"/>
      <c r="BM25" s="30"/>
      <c r="BN25" s="30"/>
      <c r="BO25" s="679"/>
      <c r="BP25" s="679"/>
      <c r="BQ25" s="679"/>
      <c r="BR25" s="679"/>
      <c r="BS25" s="679"/>
      <c r="BT25" s="658"/>
      <c r="BU25" s="716"/>
      <c r="BV25" s="716"/>
      <c r="BW25" s="716"/>
      <c r="BX25" s="716"/>
      <c r="BY25" s="716"/>
      <c r="BZ25" s="716"/>
      <c r="CA25" s="756"/>
      <c r="CB25" s="719"/>
      <c r="CC25" s="719"/>
      <c r="CD25" s="719"/>
      <c r="CE25" s="728"/>
      <c r="CF25" s="727"/>
      <c r="CG25" s="757"/>
      <c r="CH25" s="29"/>
      <c r="CI25" s="29"/>
      <c r="CJ25" s="29"/>
      <c r="CK25" s="29"/>
      <c r="CL25" s="736"/>
      <c r="CM25" s="745"/>
      <c r="CN25" s="680"/>
      <c r="CO25" s="660"/>
      <c r="CP25" s="660"/>
      <c r="CQ25" s="681"/>
      <c r="CR25" s="660"/>
      <c r="CS25" s="660"/>
      <c r="CT25" s="658"/>
      <c r="CU25" s="658"/>
      <c r="CV25" s="658"/>
      <c r="CW25" s="658"/>
      <c r="CX25" s="658"/>
      <c r="CY25" s="658"/>
    </row>
    <row r="26" spans="1:103" ht="14.25" customHeight="1">
      <c r="A26" s="1596" t="s">
        <v>395</v>
      </c>
      <c r="B26" s="1596"/>
      <c r="C26" s="1596"/>
      <c r="D26" s="1597"/>
      <c r="E26" s="1609">
        <f>(IF(ISNA(VLOOKUP(E3,'EOTP Characters'!$B$2:$AS$99,19,FALSE)),"",VLOOKUP(E3,'EOTP Characters'!$B$2:$AS$99,19,FALSE)))</f>
        <v>0</v>
      </c>
      <c r="F26" s="1610"/>
      <c r="G26" s="1550">
        <f>(IF(ISNA(VLOOKUP(G3,'EOTP Characters'!$B$2:$AS$99,19,FALSE)),"",VLOOKUP(G3,'EOTP Characters'!$B$2:$AS$99,19,FALSE)))</f>
        <v>0</v>
      </c>
      <c r="H26" s="1551"/>
      <c r="I26" s="1563">
        <f>(IF(ISNA(VLOOKUP(I3,'EOTP Characters'!$B$2:$AS$99,19,FALSE)),"",VLOOKUP(I3,'EOTP Characters'!$B$2:$AS$99,19,FALSE)))</f>
        <v>0</v>
      </c>
      <c r="J26" s="1564"/>
      <c r="K26" s="1550" t="str">
        <f>(IF(ISNA(VLOOKUP(K3,'EOTP Characters'!$B$2:$AS$99,19,FALSE)),"",VLOOKUP(K3,'EOTP Characters'!$B$2:$AS$99,19,FALSE)))</f>
        <v/>
      </c>
      <c r="L26" s="1551"/>
      <c r="M26" s="1563">
        <f>(IF(ISNA(VLOOKUP(M3,'EOTP Characters'!$B$2:$AS$99,19,FALSE)),"",VLOOKUP(M3,'EOTP Characters'!$B$2:$AS$99,19,FALSE)))</f>
        <v>0</v>
      </c>
      <c r="N26" s="1564"/>
      <c r="O26" s="1550">
        <f>(IF(ISNA(VLOOKUP(O3,'EOTP Characters'!$B$2:$AS$99,19,FALSE)),"",VLOOKUP(O3,'EOTP Characters'!$B$2:$AS$99,19,FALSE)))</f>
        <v>0</v>
      </c>
      <c r="P26" s="1551"/>
      <c r="Q26" s="1563">
        <f>(IF(ISNA(VLOOKUP(Q3,'EOTP Characters'!$B$2:$AS$99,19,FALSE)),"",VLOOKUP(Q3,'EOTP Characters'!$B$2:$AS$99,19,FALSE)))</f>
        <v>0.9</v>
      </c>
      <c r="R26" s="1564"/>
      <c r="S26" s="1550">
        <f>(IF(ISNA(VLOOKUP(S3,'EOTP Characters'!$B$2:$AS$99,19,FALSE)),"",VLOOKUP(S3,'EOTP Characters'!$B$2:$AS$99,19,FALSE)))</f>
        <v>0</v>
      </c>
      <c r="T26" s="1551"/>
      <c r="U26" s="1563" t="str">
        <f>(IF(ISNA(VLOOKUP(U3,'EOTP Characters'!$B$2:$AS$99,19,FALSE)),"",VLOOKUP(U3,'EOTP Characters'!$B$2:$AS$99,19,FALSE)))</f>
        <v/>
      </c>
      <c r="V26" s="1564"/>
      <c r="W26" s="1550" t="str">
        <f>(IF(ISNA(VLOOKUP(W3,'EOTP Characters'!$B$2:$AS$99,19,FALSE)),"",VLOOKUP(W3,'EOTP Characters'!$B$2:$AS$99,19,FALSE)))</f>
        <v/>
      </c>
      <c r="X26" s="1551"/>
      <c r="Y26" s="1563" t="str">
        <f>(IF(ISNA(VLOOKUP(Y3,'EOTP Characters'!$B$2:$AS$99,19,FALSE)),"",VLOOKUP(Y3,'EOTP Characters'!$B$2:$AS$99,19,FALSE)))</f>
        <v/>
      </c>
      <c r="Z26" s="1564"/>
      <c r="AA26" s="1550" t="str">
        <f>(IF(ISNA(VLOOKUP(AA3,'EOTP Characters'!$B$2:$AS$99,19,FALSE)),"",VLOOKUP(AA3,'EOTP Characters'!$B$2:$AS$99,19,FALSE)))</f>
        <v/>
      </c>
      <c r="AB26" s="1551"/>
      <c r="AC26" s="1563" t="str">
        <f>(IF(ISNA(VLOOKUP(AC3,'EOTP Characters'!$B$2:$AS$99,19,FALSE)),"",VLOOKUP(AC3,'EOTP Characters'!$B$2:$AS$99,19,FALSE)))</f>
        <v/>
      </c>
      <c r="AD26" s="1564"/>
      <c r="AE26" s="1550" t="str">
        <f>(IF(ISNA(VLOOKUP(AE3,'EOTP Characters'!$B$2:$AS$99,19,FALSE)),"",VLOOKUP(AE3,'EOTP Characters'!$B$2:$AS$99,19,FALSE)))</f>
        <v/>
      </c>
      <c r="AF26" s="1591"/>
      <c r="AG26" s="743"/>
      <c r="AH26" s="713"/>
      <c r="AI26" s="658"/>
      <c r="AJ26" s="658"/>
      <c r="AK26" s="658"/>
      <c r="AL26" s="658"/>
      <c r="AM26" s="658"/>
      <c r="AN26" s="658"/>
      <c r="AO26" s="658"/>
      <c r="AP26" s="683"/>
      <c r="AQ26" s="658"/>
      <c r="AR26" s="658"/>
      <c r="AS26" s="658"/>
      <c r="AT26" s="658"/>
      <c r="AU26" s="658"/>
      <c r="AV26" s="658"/>
      <c r="AW26" s="658"/>
      <c r="AX26" s="658"/>
      <c r="AY26" s="658"/>
      <c r="AZ26" s="660"/>
      <c r="BA26" s="660"/>
      <c r="BB26" s="660"/>
      <c r="BC26" s="660"/>
      <c r="BD26" s="660"/>
      <c r="BE26" s="660"/>
      <c r="BF26" s="660"/>
      <c r="BG26" s="660"/>
      <c r="BH26" s="660"/>
      <c r="BI26" s="666"/>
      <c r="BJ26" s="666"/>
      <c r="BK26" s="666"/>
      <c r="BL26" s="30"/>
      <c r="BM26" s="30"/>
      <c r="BN26" s="30"/>
      <c r="BO26" s="679"/>
      <c r="BP26" s="679"/>
      <c r="BQ26" s="679"/>
      <c r="BR26" s="679"/>
      <c r="BS26" s="679"/>
      <c r="BT26" s="658"/>
      <c r="BU26" s="716"/>
      <c r="BV26" s="716"/>
      <c r="BW26" s="716"/>
      <c r="BX26" s="716"/>
      <c r="BY26" s="716"/>
      <c r="BZ26" s="716"/>
      <c r="CA26" s="756"/>
      <c r="CB26" s="719"/>
      <c r="CC26" s="719"/>
      <c r="CD26" s="719"/>
      <c r="CE26" s="728"/>
      <c r="CF26" s="727"/>
      <c r="CG26" s="757"/>
      <c r="CH26" s="29"/>
      <c r="CI26" s="29"/>
      <c r="CJ26" s="29"/>
      <c r="CK26" s="29"/>
      <c r="CL26" s="736"/>
      <c r="CM26" s="745"/>
      <c r="CN26" s="680"/>
      <c r="CO26" s="660"/>
      <c r="CP26" s="660"/>
      <c r="CQ26" s="681"/>
      <c r="CR26" s="660"/>
      <c r="CS26" s="660"/>
      <c r="CT26" s="658"/>
      <c r="CU26" s="658"/>
      <c r="CV26" s="658"/>
      <c r="CW26" s="658"/>
      <c r="CX26" s="658"/>
      <c r="CY26" s="658"/>
    </row>
    <row r="27" spans="1:103" ht="14.25" customHeight="1">
      <c r="A27" s="1515" t="s">
        <v>396</v>
      </c>
      <c r="B27" s="1515"/>
      <c r="C27" s="1515"/>
      <c r="D27" s="1516"/>
      <c r="E27" s="1608">
        <f>(IF(ISNA(VLOOKUP(E3,'EOTP Characters'!$B$2:$AS$99,20,FALSE)),"",VLOOKUP(E3,'EOTP Characters'!$B$2:$AS$99,20,FALSE)))</f>
        <v>0</v>
      </c>
      <c r="F27" s="1566"/>
      <c r="G27" s="1565">
        <f>(IF(ISNA(VLOOKUP(G3,'EOTP Characters'!$B$2:$AS$99,20,FALSE)),"",VLOOKUP(G3,'EOTP Characters'!$B$2:$AS$99,20,FALSE)))</f>
        <v>0</v>
      </c>
      <c r="H27" s="1566"/>
      <c r="I27" s="1565">
        <f>(IF(ISNA(VLOOKUP(I3,'EOTP Characters'!$B$2:$AS$99,20,FALSE)),"",VLOOKUP(I3,'EOTP Characters'!$B$2:$AS$99,20,FALSE)))</f>
        <v>0</v>
      </c>
      <c r="J27" s="1567"/>
      <c r="K27" s="1565" t="str">
        <f>(IF(ISNA(VLOOKUP(K3,'EOTP Characters'!$B$2:$AS$99,20,FALSE)),"",VLOOKUP(K3,'EOTP Characters'!$B$2:$AS$99,20,FALSE)))</f>
        <v/>
      </c>
      <c r="L27" s="1566"/>
      <c r="M27" s="1565">
        <f>(IF(ISNA(VLOOKUP(M3,'EOTP Characters'!$B$2:$AS$99,20,FALSE)),"",VLOOKUP(M3,'EOTP Characters'!$B$2:$AS$99,20,FALSE)))</f>
        <v>0</v>
      </c>
      <c r="N27" s="1567"/>
      <c r="O27" s="1565">
        <f>(IF(ISNA(VLOOKUP(O3,'EOTP Characters'!$B$2:$AS$99,20,FALSE)),"",VLOOKUP(O3,'EOTP Characters'!$B$2:$AS$99,20,FALSE)))</f>
        <v>0</v>
      </c>
      <c r="P27" s="1566"/>
      <c r="Q27" s="1565">
        <f>(IF(ISNA(VLOOKUP(Q3,'EOTP Characters'!$B$2:$AS$99,20,FALSE)),"",VLOOKUP(Q3,'EOTP Characters'!$B$2:$AS$99,20,FALSE)))</f>
        <v>0</v>
      </c>
      <c r="R27" s="1567"/>
      <c r="S27" s="1565">
        <f>(IF(ISNA(VLOOKUP(S3,'EOTP Characters'!$B$2:$AS$99,20,FALSE)),"",VLOOKUP(S3,'EOTP Characters'!$B$2:$AS$99,20,FALSE)))</f>
        <v>0.8</v>
      </c>
      <c r="T27" s="1566"/>
      <c r="U27" s="1565" t="str">
        <f>(IF(ISNA(VLOOKUP(U3,'EOTP Characters'!$B$2:$AS$99,20,FALSE)),"",VLOOKUP(U3,'EOTP Characters'!$B$2:$AS$99,20,FALSE)))</f>
        <v/>
      </c>
      <c r="V27" s="1567"/>
      <c r="W27" s="1565" t="str">
        <f>(IF(ISNA(VLOOKUP(W3,'EOTP Characters'!$B$2:$AS$99,20,FALSE)),"",VLOOKUP(W3,'EOTP Characters'!$B$2:$AS$99,20,FALSE)))</f>
        <v/>
      </c>
      <c r="X27" s="1566"/>
      <c r="Y27" s="1565" t="str">
        <f>(IF(ISNA(VLOOKUP(Y3,'EOTP Characters'!$B$2:$AS$99,20,FALSE)),"",VLOOKUP(Y3,'EOTP Characters'!$B$2:$AS$99,20,FALSE)))</f>
        <v/>
      </c>
      <c r="Z27" s="1567"/>
      <c r="AA27" s="1565" t="str">
        <f>(IF(ISNA(VLOOKUP(AA3,'EOTP Characters'!$B$2:$AS$99,20,FALSE)),"",VLOOKUP(AA3,'EOTP Characters'!$B$2:$AS$99,20,FALSE)))</f>
        <v/>
      </c>
      <c r="AB27" s="1566"/>
      <c r="AC27" s="1565" t="str">
        <f>(IF(ISNA(VLOOKUP(AC3,'EOTP Characters'!$B$2:$AS$99,20,FALSE)),"",VLOOKUP(AC3,'EOTP Characters'!$B$2:$AS$99,20,FALSE)))</f>
        <v/>
      </c>
      <c r="AD27" s="1567"/>
      <c r="AE27" s="1565" t="str">
        <f>(IF(ISNA(VLOOKUP(AE3,'EOTP Characters'!$B$2:$AS$99,20,FALSE)),"",VLOOKUP(AE3,'EOTP Characters'!$B$2:$AS$99,20,FALSE)))</f>
        <v/>
      </c>
      <c r="AF27" s="1567"/>
      <c r="AG27" s="743"/>
      <c r="AH27" s="713"/>
      <c r="AI27" s="658"/>
      <c r="AJ27" s="658"/>
      <c r="AK27" s="658"/>
      <c r="AL27" s="658"/>
      <c r="AM27" s="658"/>
      <c r="AN27" s="658"/>
      <c r="AO27" s="658"/>
      <c r="AP27" s="683"/>
      <c r="AQ27" s="658"/>
      <c r="AR27" s="658"/>
      <c r="AS27" s="658"/>
      <c r="AT27" s="658"/>
      <c r="AU27" s="658"/>
      <c r="AV27" s="658"/>
      <c r="AW27" s="658"/>
      <c r="AX27" s="658"/>
      <c r="AY27" s="658"/>
      <c r="AZ27" s="660"/>
      <c r="BA27" s="660"/>
      <c r="BB27" s="660"/>
      <c r="BC27" s="660"/>
      <c r="BD27" s="660"/>
      <c r="BE27" s="660"/>
      <c r="BF27" s="660"/>
      <c r="BG27" s="660"/>
      <c r="BH27" s="660"/>
      <c r="BI27" s="666"/>
      <c r="BJ27" s="666"/>
      <c r="BK27" s="666"/>
      <c r="BL27" s="30"/>
      <c r="BM27" s="30"/>
      <c r="BN27" s="30"/>
      <c r="BO27" s="679"/>
      <c r="BP27" s="679"/>
      <c r="BQ27" s="679"/>
      <c r="BR27" s="679"/>
      <c r="BS27" s="679"/>
      <c r="BT27" s="658"/>
      <c r="BU27" s="716"/>
      <c r="BV27" s="716"/>
      <c r="BW27" s="716"/>
      <c r="BX27" s="716"/>
      <c r="BY27" s="716"/>
      <c r="BZ27" s="716"/>
      <c r="CA27" s="756"/>
      <c r="CB27" s="719"/>
      <c r="CC27" s="719"/>
      <c r="CD27" s="719"/>
      <c r="CE27" s="728"/>
      <c r="CF27" s="727"/>
      <c r="CG27" s="757"/>
      <c r="CH27" s="29"/>
      <c r="CI27" s="29"/>
      <c r="CJ27" s="29"/>
      <c r="CK27" s="29"/>
      <c r="CL27" s="736"/>
      <c r="CM27" s="745"/>
      <c r="CN27" s="680"/>
      <c r="CO27" s="660"/>
      <c r="CP27" s="660"/>
      <c r="CQ27" s="681"/>
      <c r="CR27" s="660"/>
      <c r="CS27" s="660"/>
      <c r="CT27" s="658"/>
      <c r="CU27" s="658"/>
      <c r="CV27" s="658"/>
      <c r="CW27" s="658"/>
      <c r="CX27" s="658"/>
      <c r="CY27" s="658"/>
    </row>
    <row r="28" spans="1:103" ht="14.25" customHeight="1">
      <c r="A28" s="1596" t="s">
        <v>397</v>
      </c>
      <c r="B28" s="1596"/>
      <c r="C28" s="1596"/>
      <c r="D28" s="1597"/>
      <c r="E28" s="1609">
        <f>(IF(ISNA(VLOOKUP(E3,'EOTP Characters'!$B$2:$AS$99,21,FALSE)),"",VLOOKUP(E3,'EOTP Characters'!$B$2:$AS$99,21,FALSE)))</f>
        <v>0</v>
      </c>
      <c r="F28" s="1610"/>
      <c r="G28" s="1550">
        <f>(IF(ISNA(VLOOKUP(G3,'EOTP Characters'!$B$2:$AS$99,21,FALSE)),"",VLOOKUP(G3,'EOTP Characters'!$B$2:$AS$99,21,FALSE)))</f>
        <v>0</v>
      </c>
      <c r="H28" s="1551"/>
      <c r="I28" s="1563">
        <f>(IF(ISNA(VLOOKUP(I3,'EOTP Characters'!$B$2:$AS$99,21,FALSE)),"",VLOOKUP(I3,'EOTP Characters'!$B$2:$AS$99,21,FALSE)))</f>
        <v>0</v>
      </c>
      <c r="J28" s="1564"/>
      <c r="K28" s="1550" t="str">
        <f>(IF(ISNA(VLOOKUP(K3,'EOTP Characters'!$B$2:$AS$99,21,FALSE)),"",VLOOKUP(K3,'EOTP Characters'!$B$2:$AS$99,21,FALSE)))</f>
        <v/>
      </c>
      <c r="L28" s="1551"/>
      <c r="M28" s="1563">
        <f>(IF(ISNA(VLOOKUP(M3,'EOTP Characters'!$B$2:$AS$99,21,FALSE)),"",VLOOKUP(M3,'EOTP Characters'!$B$2:$AS$99,21,FALSE)))</f>
        <v>0</v>
      </c>
      <c r="N28" s="1564"/>
      <c r="O28" s="1550">
        <f>(IF(ISNA(VLOOKUP(O3,'EOTP Characters'!$B$2:$AS$99,21,FALSE)),"",VLOOKUP(O3,'EOTP Characters'!$B$2:$AS$99,21,FALSE)))</f>
        <v>0</v>
      </c>
      <c r="P28" s="1551"/>
      <c r="Q28" s="1563">
        <f>(IF(ISNA(VLOOKUP(Q3,'EOTP Characters'!$B$2:$AS$99,21,FALSE)),"",VLOOKUP(Q3,'EOTP Characters'!$B$2:$AS$99,21,FALSE)))</f>
        <v>0</v>
      </c>
      <c r="R28" s="1564"/>
      <c r="S28" s="1550">
        <f>(IF(ISNA(VLOOKUP(S3,'EOTP Characters'!$B$2:$AS$99,21,FALSE)),"",VLOOKUP(S3,'EOTP Characters'!$B$2:$AS$99,21,FALSE)))</f>
        <v>0.67</v>
      </c>
      <c r="T28" s="1551"/>
      <c r="U28" s="1563" t="str">
        <f>(IF(ISNA(VLOOKUP(U3,'EOTP Characters'!$B$2:$AS$99,21,FALSE)),"",VLOOKUP(U3,'EOTP Characters'!$B$2:$AS$99,21,FALSE)))</f>
        <v/>
      </c>
      <c r="V28" s="1564"/>
      <c r="W28" s="1550" t="str">
        <f>(IF(ISNA(VLOOKUP(W3,'EOTP Characters'!$B$2:$AS$99,21,FALSE)),"",VLOOKUP(W3,'EOTP Characters'!$B$2:$AS$99,21,FALSE)))</f>
        <v/>
      </c>
      <c r="X28" s="1551"/>
      <c r="Y28" s="1563" t="str">
        <f>(IF(ISNA(VLOOKUP(Y3,'EOTP Characters'!$B$2:$AS$99,21,FALSE)),"",VLOOKUP(Y3,'EOTP Characters'!$B$2:$AS$99,21,FALSE)))</f>
        <v/>
      </c>
      <c r="Z28" s="1564"/>
      <c r="AA28" s="1550" t="str">
        <f>(IF(ISNA(VLOOKUP(AA3,'EOTP Characters'!$B$2:$AS$99,21,FALSE)),"",VLOOKUP(AA3,'EOTP Characters'!$B$2:$AS$99,21,FALSE)))</f>
        <v/>
      </c>
      <c r="AB28" s="1551"/>
      <c r="AC28" s="1563" t="str">
        <f>(IF(ISNA(VLOOKUP(AC3,'EOTP Characters'!$B$2:$AS$99,21,FALSE)),"",VLOOKUP(AC3,'EOTP Characters'!$B$2:$AS$99,21,FALSE)))</f>
        <v/>
      </c>
      <c r="AD28" s="1564"/>
      <c r="AE28" s="1550" t="str">
        <f>(IF(ISNA(VLOOKUP(AE3,'EOTP Characters'!$B$2:$AS$99,21,FALSE)),"",VLOOKUP(AE3,'EOTP Characters'!$B$2:$AS$99,21,FALSE)))</f>
        <v/>
      </c>
      <c r="AF28" s="1591"/>
      <c r="AG28" s="743"/>
      <c r="AH28" s="713"/>
      <c r="AI28" s="658"/>
      <c r="AJ28" s="658"/>
      <c r="AK28" s="658"/>
      <c r="AL28" s="658"/>
      <c r="AM28" s="658"/>
      <c r="AN28" s="658"/>
      <c r="AO28" s="658"/>
      <c r="AP28" s="683"/>
      <c r="AQ28" s="658"/>
      <c r="AR28" s="658"/>
      <c r="AS28" s="658"/>
      <c r="AT28" s="658"/>
      <c r="AU28" s="658"/>
      <c r="AV28" s="658"/>
      <c r="AW28" s="658"/>
      <c r="AX28" s="658"/>
      <c r="AY28" s="658"/>
      <c r="AZ28" s="660"/>
      <c r="BA28" s="660"/>
      <c r="BB28" s="660"/>
      <c r="BC28" s="660"/>
      <c r="BD28" s="660"/>
      <c r="BE28" s="660"/>
      <c r="BF28" s="660"/>
      <c r="BG28" s="660"/>
      <c r="BH28" s="660"/>
      <c r="BI28" s="666"/>
      <c r="BJ28" s="666"/>
      <c r="BK28" s="666"/>
      <c r="BL28" s="30"/>
      <c r="BM28" s="30"/>
      <c r="BN28" s="30"/>
      <c r="BO28" s="679"/>
      <c r="BP28" s="679"/>
      <c r="BQ28" s="679"/>
      <c r="BR28" s="679"/>
      <c r="BS28" s="679"/>
      <c r="BT28" s="658"/>
      <c r="BU28" s="716"/>
      <c r="BV28" s="716"/>
      <c r="BW28" s="716"/>
      <c r="BX28" s="716"/>
      <c r="BY28" s="716"/>
      <c r="BZ28" s="716"/>
      <c r="CA28" s="756"/>
      <c r="CB28" s="719"/>
      <c r="CC28" s="719"/>
      <c r="CD28" s="719"/>
      <c r="CE28" s="728"/>
      <c r="CF28" s="727"/>
      <c r="CG28" s="757"/>
      <c r="CH28" s="29"/>
      <c r="CI28" s="29"/>
      <c r="CJ28" s="29"/>
      <c r="CK28" s="29"/>
      <c r="CL28" s="736"/>
      <c r="CM28" s="745"/>
      <c r="CN28" s="680"/>
      <c r="CO28" s="660"/>
      <c r="CP28" s="660"/>
      <c r="CQ28" s="681"/>
      <c r="CR28" s="660"/>
      <c r="CS28" s="660"/>
      <c r="CT28" s="658"/>
      <c r="CU28" s="658"/>
      <c r="CV28" s="658"/>
      <c r="CW28" s="658"/>
      <c r="CX28" s="658"/>
      <c r="CY28" s="658"/>
    </row>
    <row r="29" spans="1:103" ht="14.25" customHeight="1">
      <c r="A29" s="1515" t="s">
        <v>398</v>
      </c>
      <c r="B29" s="1515"/>
      <c r="C29" s="1515"/>
      <c r="D29" s="1516"/>
      <c r="E29" s="1608">
        <f>(IF(ISNA(VLOOKUP(E3,'EOTP Characters'!$B$2:$AS$99,22,FALSE)),"",VLOOKUP(E3,'EOTP Characters'!$B$2:$AS$99,22,FALSE)))</f>
        <v>0</v>
      </c>
      <c r="F29" s="1566"/>
      <c r="G29" s="1565">
        <f>(IF(ISNA(VLOOKUP(G3,'EOTP Characters'!$B$2:$AS$99,22,FALSE)),"",VLOOKUP(G3,'EOTP Characters'!$B$2:$AS$99,22,FALSE)))</f>
        <v>0</v>
      </c>
      <c r="H29" s="1566"/>
      <c r="I29" s="1565">
        <f>(IF(ISNA(VLOOKUP(I3,'EOTP Characters'!$B$2:$AS$99,22,FALSE)),"",VLOOKUP(I3,'EOTP Characters'!$B$2:$AS$99,22,FALSE)))</f>
        <v>0</v>
      </c>
      <c r="J29" s="1567"/>
      <c r="K29" s="1565" t="str">
        <f>(IF(ISNA(VLOOKUP(K3,'EOTP Characters'!$B$2:$AS$99,22,FALSE)),"",VLOOKUP(K3,'EOTP Characters'!$B$2:$AS$99,22,FALSE)))</f>
        <v/>
      </c>
      <c r="L29" s="1566"/>
      <c r="M29" s="1565">
        <f>(IF(ISNA(VLOOKUP(M3,'EOTP Characters'!$B$2:$AS$99,22,FALSE)),"",VLOOKUP(M3,'EOTP Characters'!$B$2:$AS$99,22,FALSE)))</f>
        <v>0</v>
      </c>
      <c r="N29" s="1567"/>
      <c r="O29" s="1565">
        <f>(IF(ISNA(VLOOKUP(O3,'EOTP Characters'!$B$2:$AS$99,22,FALSE)),"",VLOOKUP(O3,'EOTP Characters'!$B$2:$AS$99,22,FALSE)))</f>
        <v>0</v>
      </c>
      <c r="P29" s="1566"/>
      <c r="Q29" s="1565">
        <f>(IF(ISNA(VLOOKUP(Q3,'EOTP Characters'!$B$2:$AS$99,22,FALSE)),"",VLOOKUP(Q3,'EOTP Characters'!$B$2:$AS$99,22,FALSE)))</f>
        <v>0</v>
      </c>
      <c r="R29" s="1567"/>
      <c r="S29" s="1565">
        <f>(IF(ISNA(VLOOKUP(S3,'EOTP Characters'!$B$2:$AS$99,22,FALSE)),"",VLOOKUP(S3,'EOTP Characters'!$B$2:$AS$99,22,FALSE)))</f>
        <v>0.6</v>
      </c>
      <c r="T29" s="1566"/>
      <c r="U29" s="1565" t="str">
        <f>(IF(ISNA(VLOOKUP(U3,'EOTP Characters'!$B$2:$AS$99,22,FALSE)),"",VLOOKUP(U3,'EOTP Characters'!$B$2:$AS$99,22,FALSE)))</f>
        <v/>
      </c>
      <c r="V29" s="1567"/>
      <c r="W29" s="1565" t="str">
        <f>(IF(ISNA(VLOOKUP(W3,'EOTP Characters'!$B$2:$AS$99,22,FALSE)),"",VLOOKUP(W3,'EOTP Characters'!$B$2:$AS$99,22,FALSE)))</f>
        <v/>
      </c>
      <c r="X29" s="1566"/>
      <c r="Y29" s="1565" t="str">
        <f>(IF(ISNA(VLOOKUP(Y3,'EOTP Characters'!$B$2:$AS$99,22,FALSE)),"",VLOOKUP(Y3,'EOTP Characters'!$B$2:$AS$99,22,FALSE)))</f>
        <v/>
      </c>
      <c r="Z29" s="1567"/>
      <c r="AA29" s="1565" t="str">
        <f>(IF(ISNA(VLOOKUP(AA3,'EOTP Characters'!$B$2:$AS$99,22,FALSE)),"",VLOOKUP(AA3,'EOTP Characters'!$B$2:$AS$99,22,FALSE)))</f>
        <v/>
      </c>
      <c r="AB29" s="1566"/>
      <c r="AC29" s="1565" t="str">
        <f>(IF(ISNA(VLOOKUP(AC3,'EOTP Characters'!$B$2:$AS$99,22,FALSE)),"",VLOOKUP(AC3,'EOTP Characters'!$B$2:$AS$99,22,FALSE)))</f>
        <v/>
      </c>
      <c r="AD29" s="1567"/>
      <c r="AE29" s="1565" t="str">
        <f>(IF(ISNA(VLOOKUP(AE3,'EOTP Characters'!$B$2:$AS$99,22,FALSE)),"",VLOOKUP(AE3,'EOTP Characters'!$B$2:$AS$99,22,FALSE)))</f>
        <v/>
      </c>
      <c r="AF29" s="1567"/>
      <c r="AG29" s="743"/>
      <c r="AH29" s="713"/>
      <c r="AI29" s="658"/>
      <c r="AJ29" s="658"/>
      <c r="AK29" s="658"/>
      <c r="AL29" s="658"/>
      <c r="AM29" s="658"/>
      <c r="AN29" s="658"/>
      <c r="AO29" s="658"/>
      <c r="AP29" s="683"/>
      <c r="AQ29" s="658"/>
      <c r="AR29" s="658"/>
      <c r="AS29" s="658"/>
      <c r="AT29" s="658"/>
      <c r="AU29" s="658"/>
      <c r="AV29" s="658"/>
      <c r="AW29" s="658"/>
      <c r="AX29" s="658"/>
      <c r="AY29" s="658"/>
      <c r="AZ29" s="660"/>
      <c r="BA29" s="660"/>
      <c r="BB29" s="660"/>
      <c r="BC29" s="660"/>
      <c r="BD29" s="660"/>
      <c r="BE29" s="660"/>
      <c r="BF29" s="660"/>
      <c r="BG29" s="660"/>
      <c r="BH29" s="660"/>
      <c r="BI29" s="666"/>
      <c r="BJ29" s="666"/>
      <c r="BK29" s="666"/>
      <c r="BL29" s="30"/>
      <c r="BM29" s="30"/>
      <c r="BN29" s="30"/>
      <c r="BO29" s="679"/>
      <c r="BP29" s="679"/>
      <c r="BQ29" s="679"/>
      <c r="BR29" s="679"/>
      <c r="BS29" s="679"/>
      <c r="BT29" s="658"/>
      <c r="BU29" s="716"/>
      <c r="BV29" s="716"/>
      <c r="BW29" s="716"/>
      <c r="BX29" s="716"/>
      <c r="BY29" s="716"/>
      <c r="BZ29" s="716"/>
      <c r="CA29" s="756"/>
      <c r="CB29" s="719"/>
      <c r="CC29" s="719"/>
      <c r="CD29" s="719"/>
      <c r="CE29" s="728"/>
      <c r="CF29" s="727"/>
      <c r="CG29" s="757"/>
      <c r="CH29" s="29"/>
      <c r="CI29" s="29"/>
      <c r="CJ29" s="29"/>
      <c r="CK29" s="29"/>
      <c r="CL29" s="736"/>
      <c r="CM29" s="745"/>
      <c r="CN29" s="680"/>
      <c r="CO29" s="660"/>
      <c r="CP29" s="660"/>
      <c r="CQ29" s="681"/>
      <c r="CR29" s="660"/>
      <c r="CS29" s="660"/>
      <c r="CT29" s="658"/>
      <c r="CU29" s="658"/>
      <c r="CV29" s="658"/>
      <c r="CW29" s="658"/>
      <c r="CX29" s="658"/>
      <c r="CY29" s="658"/>
    </row>
    <row r="30" spans="1:103" ht="14.25" customHeight="1">
      <c r="A30" s="1596" t="s">
        <v>399</v>
      </c>
      <c r="B30" s="1596"/>
      <c r="C30" s="1596"/>
      <c r="D30" s="1597"/>
      <c r="E30" s="1609">
        <f>(IF(ISNA(VLOOKUP(E3,'EOTP Characters'!$B$2:$AS$99,23,FALSE)),"",VLOOKUP(E3,'EOTP Characters'!$B$2:$AS$99,23,FALSE)))</f>
        <v>0</v>
      </c>
      <c r="F30" s="1610"/>
      <c r="G30" s="1550">
        <f>(IF(ISNA(VLOOKUP(G3,'EOTP Characters'!$B$2:$AS$99,23,FALSE)),"",VLOOKUP(G3,'EOTP Characters'!$B$2:$AS$99,23,FALSE)))</f>
        <v>0</v>
      </c>
      <c r="H30" s="1551"/>
      <c r="I30" s="1563">
        <f>(IF(ISNA(VLOOKUP(I3,'EOTP Characters'!$B$2:$AS$99,23,FALSE)),"",VLOOKUP(I3,'EOTP Characters'!$B$2:$AS$99,23,FALSE)))</f>
        <v>0</v>
      </c>
      <c r="J30" s="1564"/>
      <c r="K30" s="1550" t="str">
        <f>(IF(ISNA(VLOOKUP(K3,'EOTP Characters'!$B$2:$AS$99,23,FALSE)),"",VLOOKUP(K3,'EOTP Characters'!$B$2:$AS$99,23,FALSE)))</f>
        <v/>
      </c>
      <c r="L30" s="1551"/>
      <c r="M30" s="1563">
        <f>(IF(ISNA(VLOOKUP(M3,'EOTP Characters'!$B$2:$AS$99,23,FALSE)),"",VLOOKUP(M3,'EOTP Characters'!$B$2:$AS$99,23,FALSE)))</f>
        <v>0</v>
      </c>
      <c r="N30" s="1564"/>
      <c r="O30" s="1550">
        <f>(IF(ISNA(VLOOKUP(O3,'EOTP Characters'!$B$2:$AS$99,23,FALSE)),"",VLOOKUP(O3,'EOTP Characters'!$B$2:$AS$99,23,FALSE)))</f>
        <v>0</v>
      </c>
      <c r="P30" s="1551"/>
      <c r="Q30" s="1563">
        <f>(IF(ISNA(VLOOKUP(Q3,'EOTP Characters'!$B$2:$AS$99,23,FALSE)),"",VLOOKUP(Q3,'EOTP Characters'!$B$2:$AS$99,23,FALSE)))</f>
        <v>0</v>
      </c>
      <c r="R30" s="1564"/>
      <c r="S30" s="1550">
        <f>(IF(ISNA(VLOOKUP(S3,'EOTP Characters'!$B$2:$AS$99,23,FALSE)),"",VLOOKUP(S3,'EOTP Characters'!$B$2:$AS$99,23,FALSE)))</f>
        <v>0.72</v>
      </c>
      <c r="T30" s="1551"/>
      <c r="U30" s="1563" t="str">
        <f>(IF(ISNA(VLOOKUP(U3,'EOTP Characters'!$B$2:$AS$99,23,FALSE)),"",VLOOKUP(U3,'EOTP Characters'!$B$2:$AS$99,23,FALSE)))</f>
        <v/>
      </c>
      <c r="V30" s="1564"/>
      <c r="W30" s="1550" t="str">
        <f>(IF(ISNA(VLOOKUP(W3,'EOTP Characters'!$B$2:$AS$99,23,FALSE)),"",VLOOKUP(W3,'EOTP Characters'!$B$2:$AS$99,23,FALSE)))</f>
        <v/>
      </c>
      <c r="X30" s="1551"/>
      <c r="Y30" s="1563" t="str">
        <f>(IF(ISNA(VLOOKUP(Y3,'EOTP Characters'!$B$2:$AS$99,23,FALSE)),"",VLOOKUP(Y3,'EOTP Characters'!$B$2:$AS$99,23,FALSE)))</f>
        <v/>
      </c>
      <c r="Z30" s="1564"/>
      <c r="AA30" s="1550" t="str">
        <f>(IF(ISNA(VLOOKUP(AA3,'EOTP Characters'!$B$2:$AS$99,23,FALSE)),"",VLOOKUP(AA3,'EOTP Characters'!$B$2:$AS$99,23,FALSE)))</f>
        <v/>
      </c>
      <c r="AB30" s="1551"/>
      <c r="AC30" s="1563" t="str">
        <f>(IF(ISNA(VLOOKUP(AC3,'EOTP Characters'!$B$2:$AS$99,23,FALSE)),"",VLOOKUP(AC3,'EOTP Characters'!$B$2:$AS$99,23,FALSE)))</f>
        <v/>
      </c>
      <c r="AD30" s="1564"/>
      <c r="AE30" s="1550" t="str">
        <f>(IF(ISNA(VLOOKUP(AE3,'EOTP Characters'!$B$2:$AS$99,23,FALSE)),"",VLOOKUP(AE3,'EOTP Characters'!$B$2:$AS$99,23,FALSE)))</f>
        <v/>
      </c>
      <c r="AF30" s="1591"/>
      <c r="AG30" s="743"/>
      <c r="AH30" s="713"/>
      <c r="AI30" s="658"/>
      <c r="AJ30" s="658"/>
      <c r="AK30" s="658"/>
      <c r="AL30" s="658"/>
      <c r="AM30" s="658"/>
      <c r="AN30" s="658"/>
      <c r="AO30" s="658"/>
      <c r="AP30" s="683"/>
      <c r="AQ30" s="658"/>
      <c r="AR30" s="658"/>
      <c r="AS30" s="658"/>
      <c r="AT30" s="658"/>
      <c r="AU30" s="658"/>
      <c r="AV30" s="658"/>
      <c r="AW30" s="658"/>
      <c r="AX30" s="658"/>
      <c r="AY30" s="658"/>
      <c r="AZ30" s="660"/>
      <c r="BA30" s="660"/>
      <c r="BB30" s="660"/>
      <c r="BC30" s="660"/>
      <c r="BD30" s="660"/>
      <c r="BE30" s="660"/>
      <c r="BF30" s="660"/>
      <c r="BG30" s="660"/>
      <c r="BH30" s="660"/>
      <c r="BI30" s="666"/>
      <c r="BJ30" s="666"/>
      <c r="BK30" s="666"/>
      <c r="BL30" s="30"/>
      <c r="BM30" s="30"/>
      <c r="BN30" s="30"/>
      <c r="BO30" s="679"/>
      <c r="BP30" s="679"/>
      <c r="BQ30" s="679"/>
      <c r="BR30" s="679"/>
      <c r="BS30" s="679"/>
      <c r="BT30" s="658"/>
      <c r="BU30" s="716"/>
      <c r="BV30" s="716"/>
      <c r="BW30" s="716"/>
      <c r="BX30" s="716"/>
      <c r="BY30" s="716"/>
      <c r="BZ30" s="716"/>
      <c r="CA30" s="756"/>
      <c r="CB30" s="719"/>
      <c r="CC30" s="719"/>
      <c r="CD30" s="719"/>
      <c r="CE30" s="728"/>
      <c r="CF30" s="727"/>
      <c r="CG30" s="757"/>
      <c r="CH30" s="29"/>
      <c r="CI30" s="29"/>
      <c r="CJ30" s="29"/>
      <c r="CK30" s="29"/>
      <c r="CL30" s="736"/>
      <c r="CM30" s="745"/>
      <c r="CN30" s="680"/>
      <c r="CO30" s="660"/>
      <c r="CP30" s="660"/>
      <c r="CQ30" s="681"/>
      <c r="CR30" s="660"/>
      <c r="CS30" s="660"/>
      <c r="CT30" s="658"/>
      <c r="CU30" s="658"/>
      <c r="CV30" s="658"/>
      <c r="CW30" s="658"/>
      <c r="CX30" s="658"/>
      <c r="CY30" s="658"/>
    </row>
    <row r="31" spans="1:103" ht="14.25" customHeight="1">
      <c r="A31" s="1515" t="s">
        <v>400</v>
      </c>
      <c r="B31" s="1515"/>
      <c r="C31" s="1515"/>
      <c r="D31" s="1516"/>
      <c r="E31" s="1608">
        <f>(IF(ISNA(VLOOKUP(E3,'EOTP Characters'!$B$2:$AS$99,24,FALSE)),"",VLOOKUP(E3,'EOTP Characters'!$B$2:$AS$99,24,FALSE)))</f>
        <v>0</v>
      </c>
      <c r="F31" s="1566"/>
      <c r="G31" s="1565">
        <f>(IF(ISNA(VLOOKUP(G3,'EOTP Characters'!$B$2:$AS$99,24,FALSE)),"",VLOOKUP(G3,'EOTP Characters'!$B$2:$AS$99,24,FALSE)))</f>
        <v>0</v>
      </c>
      <c r="H31" s="1566"/>
      <c r="I31" s="1565">
        <f>(IF(ISNA(VLOOKUP(I3,'EOTP Characters'!$B$2:$AS$99,24,FALSE)),"",VLOOKUP(I3,'EOTP Characters'!$B$2:$AS$99,24,FALSE)))</f>
        <v>0</v>
      </c>
      <c r="J31" s="1567"/>
      <c r="K31" s="1565" t="str">
        <f>(IF(ISNA(VLOOKUP(K3,'EOTP Characters'!$B$2:$AS$99,24,FALSE)),"",VLOOKUP(K3,'EOTP Characters'!$B$2:$AS$99,24,FALSE)))</f>
        <v/>
      </c>
      <c r="L31" s="1566"/>
      <c r="M31" s="1565">
        <f>(IF(ISNA(VLOOKUP(M3,'EOTP Characters'!$B$2:$AS$99,24,FALSE)),"",VLOOKUP(M3,'EOTP Characters'!$B$2:$AS$99,24,FALSE)))</f>
        <v>0</v>
      </c>
      <c r="N31" s="1567"/>
      <c r="O31" s="1565">
        <f>(IF(ISNA(VLOOKUP(O3,'EOTP Characters'!$B$2:$AS$99,24,FALSE)),"",VLOOKUP(O3,'EOTP Characters'!$B$2:$AS$99,24,FALSE)))</f>
        <v>0</v>
      </c>
      <c r="P31" s="1566"/>
      <c r="Q31" s="1565">
        <f>(IF(ISNA(VLOOKUP(Q3,'EOTP Characters'!$B$2:$AS$99,24,FALSE)),"",VLOOKUP(Q3,'EOTP Characters'!$B$2:$AS$99,24,FALSE)))</f>
        <v>0</v>
      </c>
      <c r="R31" s="1567"/>
      <c r="S31" s="1565">
        <f>(IF(ISNA(VLOOKUP(S3,'EOTP Characters'!$B$2:$AS$99,24,FALSE)),"",VLOOKUP(S3,'EOTP Characters'!$B$2:$AS$99,24,FALSE)))</f>
        <v>0.65</v>
      </c>
      <c r="T31" s="1566"/>
      <c r="U31" s="1565" t="str">
        <f>(IF(ISNA(VLOOKUP(U3,'EOTP Characters'!$B$2:$AS$99,24,FALSE)),"",VLOOKUP(U3,'EOTP Characters'!$B$2:$AS$99,24,FALSE)))</f>
        <v/>
      </c>
      <c r="V31" s="1567"/>
      <c r="W31" s="1565" t="str">
        <f>(IF(ISNA(VLOOKUP(W3,'EOTP Characters'!$B$2:$AS$99,24,FALSE)),"",VLOOKUP(W3,'EOTP Characters'!$B$2:$AS$99,24,FALSE)))</f>
        <v/>
      </c>
      <c r="X31" s="1566"/>
      <c r="Y31" s="1565" t="str">
        <f>(IF(ISNA(VLOOKUP(Y3,'EOTP Characters'!$B$2:$AS$99,24,FALSE)),"",VLOOKUP(Y3,'EOTP Characters'!$B$2:$AS$99,24,FALSE)))</f>
        <v/>
      </c>
      <c r="Z31" s="1567"/>
      <c r="AA31" s="1565" t="str">
        <f>(IF(ISNA(VLOOKUP(AA3,'EOTP Characters'!$B$2:$AS$99,24,FALSE)),"",VLOOKUP(AA3,'EOTP Characters'!$B$2:$AS$99,24,FALSE)))</f>
        <v/>
      </c>
      <c r="AB31" s="1566"/>
      <c r="AC31" s="1565" t="str">
        <f>(IF(ISNA(VLOOKUP(AC3,'EOTP Characters'!$B$2:$AS$99,24,FALSE)),"",VLOOKUP(AC3,'EOTP Characters'!$B$2:$AS$99,24,FALSE)))</f>
        <v/>
      </c>
      <c r="AD31" s="1567"/>
      <c r="AE31" s="1565" t="str">
        <f>(IF(ISNA(VLOOKUP(AE3,'EOTP Characters'!$B$2:$AS$99,24,FALSE)),"",VLOOKUP(AE3,'EOTP Characters'!$B$2:$AS$99,24,FALSE)))</f>
        <v/>
      </c>
      <c r="AF31" s="1567"/>
      <c r="AG31" s="743"/>
      <c r="AH31" s="713"/>
      <c r="AI31" s="658"/>
      <c r="AJ31" s="658"/>
      <c r="AK31" s="658"/>
      <c r="AL31" s="658"/>
      <c r="AM31" s="658"/>
      <c r="AN31" s="658"/>
      <c r="AO31" s="658"/>
      <c r="AP31" s="683"/>
      <c r="AQ31" s="658"/>
      <c r="AR31" s="658"/>
      <c r="AS31" s="658"/>
      <c r="AT31" s="658"/>
      <c r="AU31" s="658"/>
      <c r="AV31" s="658"/>
      <c r="AW31" s="658"/>
      <c r="AX31" s="658"/>
      <c r="AY31" s="658"/>
      <c r="AZ31" s="660"/>
      <c r="BA31" s="660"/>
      <c r="BB31" s="660"/>
      <c r="BC31" s="660"/>
      <c r="BD31" s="660"/>
      <c r="BE31" s="660"/>
      <c r="BF31" s="660"/>
      <c r="BG31" s="660"/>
      <c r="BH31" s="660"/>
      <c r="BI31" s="666"/>
      <c r="BJ31" s="666"/>
      <c r="BK31" s="666"/>
      <c r="BL31" s="30"/>
      <c r="BM31" s="30"/>
      <c r="BN31" s="30"/>
      <c r="BO31" s="679"/>
      <c r="BP31" s="679"/>
      <c r="BQ31" s="679"/>
      <c r="BR31" s="679"/>
      <c r="BS31" s="679"/>
      <c r="BT31" s="658"/>
      <c r="BU31" s="716"/>
      <c r="BV31" s="716"/>
      <c r="BW31" s="716"/>
      <c r="BX31" s="716"/>
      <c r="BY31" s="716"/>
      <c r="BZ31" s="716"/>
      <c r="CA31" s="756"/>
      <c r="CB31" s="719"/>
      <c r="CC31" s="719"/>
      <c r="CD31" s="719"/>
      <c r="CE31" s="728"/>
      <c r="CF31" s="727"/>
      <c r="CG31" s="757"/>
      <c r="CH31" s="29"/>
      <c r="CI31" s="29"/>
      <c r="CJ31" s="29"/>
      <c r="CK31" s="29"/>
      <c r="CL31" s="736"/>
      <c r="CM31" s="745"/>
      <c r="CN31" s="680"/>
      <c r="CO31" s="660"/>
      <c r="CP31" s="660"/>
      <c r="CQ31" s="681"/>
      <c r="CR31" s="660"/>
      <c r="CS31" s="660"/>
      <c r="CT31" s="658"/>
      <c r="CU31" s="658"/>
      <c r="CV31" s="658"/>
      <c r="CW31" s="658"/>
      <c r="CX31" s="658"/>
      <c r="CY31" s="658"/>
    </row>
    <row r="32" spans="1:103" ht="14.25" customHeight="1">
      <c r="A32" s="1596" t="s">
        <v>401</v>
      </c>
      <c r="B32" s="1596"/>
      <c r="C32" s="1596"/>
      <c r="D32" s="1597"/>
      <c r="E32" s="1609">
        <f>(IF(ISNA(VLOOKUP(E3,'EOTP Characters'!$B$2:$AS$99,25,FALSE)),"",VLOOKUP(E3,'EOTP Characters'!$B$2:$AS$99,25,FALSE)))</f>
        <v>0</v>
      </c>
      <c r="F32" s="1610"/>
      <c r="G32" s="1550">
        <f>(IF(ISNA(VLOOKUP(G3,'EOTP Characters'!$B$2:$AS$99,25,FALSE)),"",VLOOKUP(G3,'EOTP Characters'!$B$2:$AS$99,25,FALSE)))</f>
        <v>0</v>
      </c>
      <c r="H32" s="1551"/>
      <c r="I32" s="1563">
        <f>(IF(ISNA(VLOOKUP(I3,'EOTP Characters'!$B$2:$AS$99,25,FALSE)),"",VLOOKUP(I3,'EOTP Characters'!$B$2:$AS$99,25,FALSE)))</f>
        <v>0</v>
      </c>
      <c r="J32" s="1564"/>
      <c r="K32" s="1550" t="str">
        <f>(IF(ISNA(VLOOKUP(K3,'EOTP Characters'!$B$2:$AS$99,25,FALSE)),"",VLOOKUP(K3,'EOTP Characters'!$B$2:$AS$99,25,FALSE)))</f>
        <v/>
      </c>
      <c r="L32" s="1551"/>
      <c r="M32" s="1563">
        <f>(IF(ISNA(VLOOKUP(M3,'EOTP Characters'!$B$2:$AS$99,25,FALSE)),"",VLOOKUP(M3,'EOTP Characters'!$B$2:$AS$99,25,FALSE)))</f>
        <v>0</v>
      </c>
      <c r="N32" s="1564"/>
      <c r="O32" s="1550">
        <f>(IF(ISNA(VLOOKUP(O3,'EOTP Characters'!$B$2:$AS$99,25,FALSE)),"",VLOOKUP(O3,'EOTP Characters'!$B$2:$AS$99,25,FALSE)))</f>
        <v>0</v>
      </c>
      <c r="P32" s="1551"/>
      <c r="Q32" s="1563">
        <f>(IF(ISNA(VLOOKUP(Q3,'EOTP Characters'!$B$2:$AS$99,25,FALSE)),"",VLOOKUP(Q3,'EOTP Characters'!$B$2:$AS$99,25,FALSE)))</f>
        <v>0</v>
      </c>
      <c r="R32" s="1564"/>
      <c r="S32" s="1550">
        <f>(IF(ISNA(VLOOKUP(S3,'EOTP Characters'!$B$2:$AS$99,25,FALSE)),"",VLOOKUP(S3,'EOTP Characters'!$B$2:$AS$99,25,FALSE)))</f>
        <v>0.3</v>
      </c>
      <c r="T32" s="1551"/>
      <c r="U32" s="1563" t="str">
        <f>(IF(ISNA(VLOOKUP(U3,'EOTP Characters'!$B$2:$AS$99,25,FALSE)),"",VLOOKUP(U3,'EOTP Characters'!$B$2:$AS$99,25,FALSE)))</f>
        <v/>
      </c>
      <c r="V32" s="1564"/>
      <c r="W32" s="1550" t="str">
        <f>(IF(ISNA(VLOOKUP(W3,'EOTP Characters'!$B$2:$AS$99,25,FALSE)),"",VLOOKUP(W3,'EOTP Characters'!$B$2:$AS$99,25,FALSE)))</f>
        <v/>
      </c>
      <c r="X32" s="1551"/>
      <c r="Y32" s="1563" t="str">
        <f>(IF(ISNA(VLOOKUP(Y3,'EOTP Characters'!$B$2:$AS$99,25,FALSE)),"",VLOOKUP(Y3,'EOTP Characters'!$B$2:$AS$99,25,FALSE)))</f>
        <v/>
      </c>
      <c r="Z32" s="1564"/>
      <c r="AA32" s="1550" t="str">
        <f>(IF(ISNA(VLOOKUP(AA3,'EOTP Characters'!$B$2:$AS$99,25,FALSE)),"",VLOOKUP(AA3,'EOTP Characters'!$B$2:$AS$99,25,FALSE)))</f>
        <v/>
      </c>
      <c r="AB32" s="1551"/>
      <c r="AC32" s="1563" t="str">
        <f>(IF(ISNA(VLOOKUP(AC3,'EOTP Characters'!$B$2:$AS$99,25,FALSE)),"",VLOOKUP(AC3,'EOTP Characters'!$B$2:$AS$99,25,FALSE)))</f>
        <v/>
      </c>
      <c r="AD32" s="1564"/>
      <c r="AE32" s="1550" t="str">
        <f>(IF(ISNA(VLOOKUP(AE3,'EOTP Characters'!$B$2:$AS$99,25,FALSE)),"",VLOOKUP(AE3,'EOTP Characters'!$B$2:$AS$99,25,FALSE)))</f>
        <v/>
      </c>
      <c r="AF32" s="1591"/>
      <c r="AG32" s="743"/>
      <c r="AH32" s="713"/>
      <c r="AI32" s="658"/>
      <c r="AJ32" s="658"/>
      <c r="AK32" s="658"/>
      <c r="AL32" s="658"/>
      <c r="AM32" s="658"/>
      <c r="AN32" s="658"/>
      <c r="AO32" s="658"/>
      <c r="AP32" s="683"/>
      <c r="AQ32" s="658"/>
      <c r="AR32" s="658"/>
      <c r="AS32" s="658"/>
      <c r="AT32" s="658"/>
      <c r="AU32" s="658"/>
      <c r="AV32" s="658"/>
      <c r="AW32" s="658"/>
      <c r="AX32" s="658"/>
      <c r="AY32" s="658"/>
      <c r="AZ32" s="660"/>
      <c r="BA32" s="660"/>
      <c r="BB32" s="660"/>
      <c r="BC32" s="660"/>
      <c r="BD32" s="660"/>
      <c r="BE32" s="660"/>
      <c r="BF32" s="660"/>
      <c r="BG32" s="660"/>
      <c r="BH32" s="660"/>
      <c r="BI32" s="666"/>
      <c r="BJ32" s="666"/>
      <c r="BK32" s="666"/>
      <c r="BL32" s="30"/>
      <c r="BM32" s="30"/>
      <c r="BN32" s="30"/>
      <c r="BO32" s="679"/>
      <c r="BP32" s="679"/>
      <c r="BQ32" s="679"/>
      <c r="BR32" s="679"/>
      <c r="BS32" s="679"/>
      <c r="BT32" s="658"/>
      <c r="BU32" s="716"/>
      <c r="BV32" s="716"/>
      <c r="BW32" s="716"/>
      <c r="BX32" s="716"/>
      <c r="BY32" s="716"/>
      <c r="BZ32" s="716"/>
      <c r="CA32" s="756"/>
      <c r="CB32" s="719"/>
      <c r="CC32" s="719"/>
      <c r="CD32" s="719"/>
      <c r="CE32" s="728"/>
      <c r="CF32" s="727"/>
      <c r="CG32" s="757"/>
      <c r="CH32" s="29"/>
      <c r="CI32" s="29"/>
      <c r="CJ32" s="29"/>
      <c r="CK32" s="29"/>
      <c r="CL32" s="736"/>
      <c r="CM32" s="745"/>
      <c r="CN32" s="680"/>
      <c r="CO32" s="660"/>
      <c r="CP32" s="660"/>
      <c r="CQ32" s="681"/>
      <c r="CR32" s="660"/>
      <c r="CS32" s="660"/>
      <c r="CT32" s="658"/>
      <c r="CU32" s="658"/>
      <c r="CV32" s="658"/>
      <c r="CW32" s="658"/>
      <c r="CX32" s="658"/>
      <c r="CY32" s="658"/>
    </row>
    <row r="33" spans="1:128" ht="14.25" customHeight="1">
      <c r="A33" s="1515" t="s">
        <v>402</v>
      </c>
      <c r="B33" s="1515"/>
      <c r="C33" s="1515"/>
      <c r="D33" s="1516"/>
      <c r="E33" s="1608">
        <f>(IF(ISNA(VLOOKUP(E3,'EOTP Characters'!$B$2:$AS$99,26,FALSE)),"",VLOOKUP(E3,'EOTP Characters'!$B$2:$AS$99,26,FALSE)))</f>
        <v>0</v>
      </c>
      <c r="F33" s="1566"/>
      <c r="G33" s="1565">
        <f>(IF(ISNA(VLOOKUP(G3,'EOTP Characters'!$B$2:$AS$99,26,FALSE)),"",VLOOKUP(G3,'EOTP Characters'!$B$2:$AS$99,26,FALSE)))</f>
        <v>0</v>
      </c>
      <c r="H33" s="1566"/>
      <c r="I33" s="1565">
        <f>(IF(ISNA(VLOOKUP(I3,'EOTP Characters'!$B$2:$AS$99,26,FALSE)),"",VLOOKUP(I3,'EOTP Characters'!$B$2:$AS$99,26,FALSE)))</f>
        <v>0</v>
      </c>
      <c r="J33" s="1567"/>
      <c r="K33" s="1565" t="str">
        <f>(IF(ISNA(VLOOKUP(K3,'EOTP Characters'!$B$2:$AS$99,26,FALSE)),"",VLOOKUP(K3,'EOTP Characters'!$B$2:$AS$99,26,FALSE)))</f>
        <v/>
      </c>
      <c r="L33" s="1566"/>
      <c r="M33" s="1565">
        <f>(IF(ISNA(VLOOKUP(M3,'EOTP Characters'!$B$2:$AS$99,26,FALSE)),"",VLOOKUP(M3,'EOTP Characters'!$B$2:$AS$99,26,FALSE)))</f>
        <v>0</v>
      </c>
      <c r="N33" s="1567"/>
      <c r="O33" s="1565">
        <f>(IF(ISNA(VLOOKUP(O3,'EOTP Characters'!$B$2:$AS$99,26,FALSE)),"",VLOOKUP(O3,'EOTP Characters'!$B$2:$AS$99,26,FALSE)))</f>
        <v>0</v>
      </c>
      <c r="P33" s="1566"/>
      <c r="Q33" s="1565">
        <f>(IF(ISNA(VLOOKUP(Q3,'EOTP Characters'!$B$2:$AS$99,26,FALSE)),"",VLOOKUP(Q3,'EOTP Characters'!$B$2:$AS$99,26,FALSE)))</f>
        <v>0</v>
      </c>
      <c r="R33" s="1567"/>
      <c r="S33" s="1565">
        <f>(IF(ISNA(VLOOKUP(S3,'EOTP Characters'!$B$2:$AS$99,26,FALSE)),"",VLOOKUP(S3,'EOTP Characters'!$B$2:$AS$99,26,FALSE)))</f>
        <v>0.94</v>
      </c>
      <c r="T33" s="1566"/>
      <c r="U33" s="1565" t="str">
        <f>(IF(ISNA(VLOOKUP(U3,'EOTP Characters'!$B$2:$AS$99,26,FALSE)),"",VLOOKUP(U3,'EOTP Characters'!$B$2:$AS$99,26,FALSE)))</f>
        <v/>
      </c>
      <c r="V33" s="1567"/>
      <c r="W33" s="1565" t="str">
        <f>(IF(ISNA(VLOOKUP(W3,'EOTP Characters'!$B$2:$AS$99,26,FALSE)),"",VLOOKUP(W3,'EOTP Characters'!$B$2:$AS$99,26,FALSE)))</f>
        <v/>
      </c>
      <c r="X33" s="1566"/>
      <c r="Y33" s="1565" t="str">
        <f>(IF(ISNA(VLOOKUP(Y3,'EOTP Characters'!$B$2:$AS$99,26,FALSE)),"",VLOOKUP(Y3,'EOTP Characters'!$B$2:$AS$99,26,FALSE)))</f>
        <v/>
      </c>
      <c r="Z33" s="1567"/>
      <c r="AA33" s="1565" t="str">
        <f>(IF(ISNA(VLOOKUP(AA3,'EOTP Characters'!$B$2:$AS$99,26,FALSE)),"",VLOOKUP(AA3,'EOTP Characters'!$B$2:$AS$99,26,FALSE)))</f>
        <v/>
      </c>
      <c r="AB33" s="1566"/>
      <c r="AC33" s="1565" t="str">
        <f>(IF(ISNA(VLOOKUP(AC3,'EOTP Characters'!$B$2:$AS$99,26,FALSE)),"",VLOOKUP(AC3,'EOTP Characters'!$B$2:$AS$99,26,FALSE)))</f>
        <v/>
      </c>
      <c r="AD33" s="1567"/>
      <c r="AE33" s="1565" t="str">
        <f>(IF(ISNA(VLOOKUP(AE3,'EOTP Characters'!$B$2:$AS$99,26,FALSE)),"",VLOOKUP(AE3,'EOTP Characters'!$B$2:$AS$99,26,FALSE)))</f>
        <v/>
      </c>
      <c r="AF33" s="1567"/>
      <c r="AG33" s="743"/>
      <c r="AH33" s="713"/>
      <c r="AI33" s="658"/>
      <c r="AJ33" s="658"/>
      <c r="AK33" s="658"/>
      <c r="AL33" s="658"/>
      <c r="AM33" s="658"/>
      <c r="AN33" s="658"/>
      <c r="AO33" s="658"/>
      <c r="AP33" s="683"/>
      <c r="AQ33" s="658"/>
      <c r="AR33" s="658"/>
      <c r="AS33" s="658"/>
      <c r="AT33" s="658"/>
      <c r="AU33" s="658"/>
      <c r="AV33" s="658"/>
      <c r="AW33" s="658"/>
      <c r="AX33" s="658"/>
      <c r="AY33" s="658"/>
      <c r="AZ33" s="660"/>
      <c r="BA33" s="660"/>
      <c r="BB33" s="660"/>
      <c r="BC33" s="660"/>
      <c r="BD33" s="660"/>
      <c r="BE33" s="660"/>
      <c r="BF33" s="660"/>
      <c r="BG33" s="660"/>
      <c r="BH33" s="660"/>
      <c r="BI33" s="666"/>
      <c r="BJ33" s="666"/>
      <c r="BK33" s="666"/>
      <c r="BL33" s="30"/>
      <c r="BM33" s="30"/>
      <c r="BN33" s="30"/>
      <c r="BO33" s="679"/>
      <c r="BP33" s="679"/>
      <c r="BQ33" s="679"/>
      <c r="BR33" s="679"/>
      <c r="BS33" s="679"/>
      <c r="BT33" s="658"/>
      <c r="BU33" s="716"/>
      <c r="BV33" s="716"/>
      <c r="BW33" s="716"/>
      <c r="BX33" s="716"/>
      <c r="BY33" s="716"/>
      <c r="BZ33" s="716"/>
      <c r="CA33" s="756"/>
      <c r="CB33" s="719"/>
      <c r="CC33" s="719"/>
      <c r="CD33" s="719"/>
      <c r="CE33" s="728"/>
      <c r="CF33" s="727"/>
      <c r="CG33" s="757"/>
      <c r="CH33" s="29"/>
      <c r="CI33" s="29"/>
      <c r="CJ33" s="29"/>
      <c r="CK33" s="29"/>
      <c r="CL33" s="736"/>
      <c r="CM33" s="745"/>
      <c r="CN33" s="680"/>
      <c r="CO33" s="660"/>
      <c r="CP33" s="660"/>
      <c r="CQ33" s="681"/>
      <c r="CR33" s="660"/>
      <c r="CS33" s="660"/>
      <c r="CT33" s="658"/>
      <c r="CU33" s="658"/>
      <c r="CV33" s="658"/>
      <c r="CW33" s="658"/>
      <c r="CX33" s="658"/>
      <c r="CY33" s="658"/>
    </row>
    <row r="34" spans="1:128" ht="14.25" customHeight="1">
      <c r="A34" s="1596" t="s">
        <v>403</v>
      </c>
      <c r="B34" s="1596"/>
      <c r="C34" s="1596"/>
      <c r="D34" s="1597"/>
      <c r="E34" s="1609">
        <f>(IF(ISNA(VLOOKUP(E3,'EOTP Characters'!$B$2:$AS$99,27,FALSE)),"",VLOOKUP(E3,'EOTP Characters'!$B$2:$AS$99,27,FALSE)))</f>
        <v>0</v>
      </c>
      <c r="F34" s="1610"/>
      <c r="G34" s="1550">
        <f>(IF(ISNA(VLOOKUP(G3,'EOTP Characters'!$B$2:$AS$99,27,FALSE)),"",VLOOKUP(G3,'EOTP Characters'!$B$2:$AS$99,27,FALSE)))</f>
        <v>0</v>
      </c>
      <c r="H34" s="1551"/>
      <c r="I34" s="1563">
        <f>(IF(ISNA(VLOOKUP(I3,'EOTP Characters'!$B$2:$AS$99,27,FALSE)),"",VLOOKUP(I3,'EOTP Characters'!$B$2:$AS$99,27,FALSE)))</f>
        <v>0</v>
      </c>
      <c r="J34" s="1564"/>
      <c r="K34" s="1550" t="str">
        <f>(IF(ISNA(VLOOKUP(K3,'EOTP Characters'!$B$2:$AS$99,27,FALSE)),"",VLOOKUP(K3,'EOTP Characters'!$B$2:$AS$99,27,FALSE)))</f>
        <v/>
      </c>
      <c r="L34" s="1551"/>
      <c r="M34" s="1563">
        <f>(IF(ISNA(VLOOKUP(M3,'EOTP Characters'!$B$2:$AS$99,27,FALSE)),"",VLOOKUP(M3,'EOTP Characters'!$B$2:$AS$99,27,FALSE)))</f>
        <v>0</v>
      </c>
      <c r="N34" s="1564"/>
      <c r="O34" s="1550">
        <f>(IF(ISNA(VLOOKUP(O3,'EOTP Characters'!$B$2:$AS$99,27,FALSE)),"",VLOOKUP(O3,'EOTP Characters'!$B$2:$AS$99,27,FALSE)))</f>
        <v>0</v>
      </c>
      <c r="P34" s="1551"/>
      <c r="Q34" s="1563">
        <f>(IF(ISNA(VLOOKUP(Q3,'EOTP Characters'!$B$2:$AS$99,27,FALSE)),"",VLOOKUP(Q3,'EOTP Characters'!$B$2:$AS$99,27,FALSE)))</f>
        <v>0</v>
      </c>
      <c r="R34" s="1564"/>
      <c r="S34" s="1550">
        <f>(IF(ISNA(VLOOKUP(S3,'EOTP Characters'!$B$2:$AS$99,27,FALSE)),"",VLOOKUP(S3,'EOTP Characters'!$B$2:$AS$99,27,FALSE)))</f>
        <v>0.5</v>
      </c>
      <c r="T34" s="1551"/>
      <c r="U34" s="1563" t="str">
        <f>(IF(ISNA(VLOOKUP(U3,'EOTP Characters'!$B$2:$AS$99,27,FALSE)),"",VLOOKUP(U3,'EOTP Characters'!$B$2:$AS$99,27,FALSE)))</f>
        <v/>
      </c>
      <c r="V34" s="1564"/>
      <c r="W34" s="1550" t="str">
        <f>(IF(ISNA(VLOOKUP(W3,'EOTP Characters'!$B$2:$AS$99,27,FALSE)),"",VLOOKUP(W3,'EOTP Characters'!$B$2:$AS$99,27,FALSE)))</f>
        <v/>
      </c>
      <c r="X34" s="1551"/>
      <c r="Y34" s="1563" t="str">
        <f>(IF(ISNA(VLOOKUP(Y3,'EOTP Characters'!$B$2:$AS$99,27,FALSE)),"",VLOOKUP(Y3,'EOTP Characters'!$B$2:$AS$99,27,FALSE)))</f>
        <v/>
      </c>
      <c r="Z34" s="1564"/>
      <c r="AA34" s="1550" t="str">
        <f>(IF(ISNA(VLOOKUP(AA3,'EOTP Characters'!$B$2:$AS$99,27,FALSE)),"",VLOOKUP(AA3,'EOTP Characters'!$B$2:$AS$99,27,FALSE)))</f>
        <v/>
      </c>
      <c r="AB34" s="1551"/>
      <c r="AC34" s="1563" t="str">
        <f>(IF(ISNA(VLOOKUP(AC3,'EOTP Characters'!$B$2:$AS$99,27,FALSE)),"",VLOOKUP(AC3,'EOTP Characters'!$B$2:$AS$99,27,FALSE)))</f>
        <v/>
      </c>
      <c r="AD34" s="1564"/>
      <c r="AE34" s="1550" t="str">
        <f>(IF(ISNA(VLOOKUP(AE3,'EOTP Characters'!$B$2:$AS$99,27,FALSE)),"",VLOOKUP(AE3,'EOTP Characters'!$B$2:$AS$99,27,FALSE)))</f>
        <v/>
      </c>
      <c r="AF34" s="1591"/>
      <c r="AG34" s="743"/>
      <c r="AH34" s="713"/>
      <c r="AI34" s="658"/>
      <c r="AJ34" s="658"/>
      <c r="AK34" s="658"/>
      <c r="AL34" s="658"/>
      <c r="AM34" s="658"/>
      <c r="AN34" s="658"/>
      <c r="AO34" s="658"/>
      <c r="AP34" s="683"/>
      <c r="AQ34" s="658"/>
      <c r="AR34" s="658"/>
      <c r="AS34" s="658"/>
      <c r="AT34" s="658"/>
      <c r="AU34" s="658"/>
      <c r="AV34" s="658"/>
      <c r="AW34" s="658"/>
      <c r="AX34" s="658"/>
      <c r="AY34" s="658"/>
      <c r="AZ34" s="660"/>
      <c r="BA34" s="660"/>
      <c r="BB34" s="660"/>
      <c r="BC34" s="660"/>
      <c r="BD34" s="660"/>
      <c r="BE34" s="660"/>
      <c r="BF34" s="660"/>
      <c r="BG34" s="660"/>
      <c r="BH34" s="660"/>
      <c r="BI34" s="666"/>
      <c r="BJ34" s="666"/>
      <c r="BK34" s="666"/>
      <c r="BL34" s="30"/>
      <c r="BM34" s="30"/>
      <c r="BN34" s="30"/>
      <c r="BO34" s="679"/>
      <c r="BP34" s="679"/>
      <c r="BQ34" s="679"/>
      <c r="BR34" s="679"/>
      <c r="BS34" s="679"/>
      <c r="BT34" s="658"/>
      <c r="BU34" s="716"/>
      <c r="BV34" s="716"/>
      <c r="BW34" s="716"/>
      <c r="BX34" s="716"/>
      <c r="BY34" s="716"/>
      <c r="BZ34" s="716"/>
      <c r="CA34" s="756"/>
      <c r="CB34" s="719"/>
      <c r="CC34" s="719"/>
      <c r="CD34" s="719"/>
      <c r="CE34" s="728"/>
      <c r="CF34" s="727"/>
      <c r="CG34" s="757"/>
      <c r="CH34" s="29"/>
      <c r="CI34" s="29"/>
      <c r="CJ34" s="29"/>
      <c r="CK34" s="29"/>
      <c r="CL34" s="736"/>
      <c r="CM34" s="745"/>
      <c r="CN34" s="680"/>
      <c r="CO34" s="660"/>
      <c r="CP34" s="660"/>
      <c r="CQ34" s="681"/>
      <c r="CR34" s="660"/>
      <c r="CS34" s="660"/>
      <c r="CT34" s="658"/>
      <c r="CU34" s="658"/>
      <c r="CV34" s="658"/>
      <c r="CW34" s="658"/>
      <c r="CX34" s="658"/>
      <c r="CY34" s="658"/>
    </row>
    <row r="35" spans="1:128" ht="14.25" customHeight="1">
      <c r="A35" s="1515" t="s">
        <v>404</v>
      </c>
      <c r="B35" s="1515"/>
      <c r="C35" s="1515"/>
      <c r="D35" s="1516"/>
      <c r="E35" s="1608">
        <f>(IF(ISNA(VLOOKUP(E3,'EOTP Characters'!$B$2:$AS$99,28,FALSE)),"",VLOOKUP(E3,'EOTP Characters'!$B$2:$AS$99,28,FALSE)))</f>
        <v>0</v>
      </c>
      <c r="F35" s="1566"/>
      <c r="G35" s="1565">
        <f>(IF(ISNA(VLOOKUP(G3,'EOTP Characters'!$B$2:$AS$99,28,FALSE)),"",VLOOKUP(G3,'EOTP Characters'!$B$2:$AS$99,28,FALSE)))</f>
        <v>0</v>
      </c>
      <c r="H35" s="1566"/>
      <c r="I35" s="1565">
        <f>(IF(ISNA(VLOOKUP(I3,'EOTP Characters'!$B$2:$AS$99,28,FALSE)),"",VLOOKUP(I3,'EOTP Characters'!$B$2:$AS$99,28,FALSE)))</f>
        <v>0</v>
      </c>
      <c r="J35" s="1567"/>
      <c r="K35" s="1565" t="str">
        <f>(IF(ISNA(VLOOKUP(K3,'EOTP Characters'!$B$2:$AS$99,28,FALSE)),"",VLOOKUP(K3,'EOTP Characters'!$B$2:$AS$99,28,FALSE)))</f>
        <v/>
      </c>
      <c r="L35" s="1566"/>
      <c r="M35" s="1565">
        <f>(IF(ISNA(VLOOKUP(M3,'EOTP Characters'!$B$2:$AS$99,28,FALSE)),"",VLOOKUP(M3,'EOTP Characters'!$B$2:$AS$99,28,FALSE)))</f>
        <v>0</v>
      </c>
      <c r="N35" s="1567"/>
      <c r="O35" s="1565">
        <f>(IF(ISNA(VLOOKUP(O3,'EOTP Characters'!$B$2:$AS$99,28,FALSE)),"",VLOOKUP(O3,'EOTP Characters'!$B$2:$AS$99,28,FALSE)))</f>
        <v>0</v>
      </c>
      <c r="P35" s="1566"/>
      <c r="Q35" s="1565">
        <f>(IF(ISNA(VLOOKUP(Q3,'EOTP Characters'!$B$2:$AS$99,28,FALSE)),"",VLOOKUP(Q3,'EOTP Characters'!$B$2:$AS$99,28,FALSE)))</f>
        <v>0</v>
      </c>
      <c r="R35" s="1567"/>
      <c r="S35" s="1565">
        <f>(IF(ISNA(VLOOKUP(S3,'EOTP Characters'!$B$2:$AS$99,28,FALSE)),"",VLOOKUP(S3,'EOTP Characters'!$B$2:$AS$99,28,FALSE)))</f>
        <v>0.53</v>
      </c>
      <c r="T35" s="1566"/>
      <c r="U35" s="1565" t="str">
        <f>(IF(ISNA(VLOOKUP(U3,'EOTP Characters'!$B$2:$AS$99,28,FALSE)),"",VLOOKUP(U3,'EOTP Characters'!$B$2:$AS$99,28,FALSE)))</f>
        <v/>
      </c>
      <c r="V35" s="1567"/>
      <c r="W35" s="1565" t="str">
        <f>(IF(ISNA(VLOOKUP(W3,'EOTP Characters'!$B$2:$AS$99,28,FALSE)),"",VLOOKUP(W3,'EOTP Characters'!$B$2:$AS$99,28,FALSE)))</f>
        <v/>
      </c>
      <c r="X35" s="1566"/>
      <c r="Y35" s="1565" t="str">
        <f>(IF(ISNA(VLOOKUP(Y3,'EOTP Characters'!$B$2:$AS$99,28,FALSE)),"",VLOOKUP(Y3,'EOTP Characters'!$B$2:$AS$99,28,FALSE)))</f>
        <v/>
      </c>
      <c r="Z35" s="1567"/>
      <c r="AA35" s="1565" t="str">
        <f>(IF(ISNA(VLOOKUP(AA3,'EOTP Characters'!$B$2:$AS$99,28,FALSE)),"",VLOOKUP(AA3,'EOTP Characters'!$B$2:$AS$99,28,FALSE)))</f>
        <v/>
      </c>
      <c r="AB35" s="1566"/>
      <c r="AC35" s="1565" t="str">
        <f>(IF(ISNA(VLOOKUP(AC3,'EOTP Characters'!$B$2:$AS$99,28,FALSE)),"",VLOOKUP(AC3,'EOTP Characters'!$B$2:$AS$99,28,FALSE)))</f>
        <v/>
      </c>
      <c r="AD35" s="1567"/>
      <c r="AE35" s="1565" t="str">
        <f>(IF(ISNA(VLOOKUP(AE3,'EOTP Characters'!$B$2:$AS$99,28,FALSE)),"",VLOOKUP(AE3,'EOTP Characters'!$B$2:$AS$99,28,FALSE)))</f>
        <v/>
      </c>
      <c r="AF35" s="1567"/>
      <c r="AG35" s="743"/>
      <c r="AH35" s="713"/>
      <c r="AI35" s="658"/>
      <c r="AJ35" s="658"/>
      <c r="AK35" s="658"/>
      <c r="AL35" s="658"/>
      <c r="AM35" s="658"/>
      <c r="AN35" s="658"/>
      <c r="AO35" s="658"/>
      <c r="AP35" s="683"/>
      <c r="AQ35" s="658"/>
      <c r="AR35" s="658"/>
      <c r="AS35" s="658"/>
      <c r="AT35" s="658"/>
      <c r="AU35" s="658"/>
      <c r="AV35" s="658"/>
      <c r="AW35" s="658"/>
      <c r="AX35" s="658"/>
      <c r="AY35" s="658"/>
      <c r="AZ35" s="660"/>
      <c r="BA35" s="660"/>
      <c r="BB35" s="660"/>
      <c r="BC35" s="660"/>
      <c r="BD35" s="660"/>
      <c r="BE35" s="660"/>
      <c r="BF35" s="660"/>
      <c r="BG35" s="660"/>
      <c r="BH35" s="660"/>
      <c r="BI35" s="666"/>
      <c r="BJ35" s="666"/>
      <c r="BK35" s="666"/>
      <c r="BL35" s="30"/>
      <c r="BM35" s="30"/>
      <c r="BN35" s="30"/>
      <c r="BO35" s="679"/>
      <c r="BP35" s="679"/>
      <c r="BQ35" s="679"/>
      <c r="BR35" s="679"/>
      <c r="BS35" s="679"/>
      <c r="BT35" s="658"/>
      <c r="BU35" s="716"/>
      <c r="BV35" s="716"/>
      <c r="BW35" s="716"/>
      <c r="BX35" s="716"/>
      <c r="BY35" s="716"/>
      <c r="BZ35" s="716"/>
      <c r="CA35" s="756"/>
      <c r="CB35" s="719"/>
      <c r="CC35" s="719"/>
      <c r="CD35" s="719"/>
      <c r="CE35" s="728"/>
      <c r="CF35" s="727"/>
      <c r="CG35" s="757"/>
      <c r="CH35" s="29"/>
      <c r="CI35" s="29"/>
      <c r="CJ35" s="29"/>
      <c r="CK35" s="29"/>
      <c r="CL35" s="736"/>
      <c r="CM35" s="745"/>
      <c r="CN35" s="680"/>
      <c r="CO35" s="660"/>
      <c r="CP35" s="660"/>
      <c r="CQ35" s="681"/>
      <c r="CR35" s="660"/>
      <c r="CS35" s="660"/>
      <c r="CT35" s="658"/>
      <c r="CU35" s="658"/>
      <c r="CV35" s="658"/>
      <c r="CW35" s="658"/>
      <c r="CX35" s="658"/>
      <c r="CY35" s="658"/>
    </row>
    <row r="36" spans="1:128" ht="14.25" customHeight="1">
      <c r="A36" s="1596" t="s">
        <v>405</v>
      </c>
      <c r="B36" s="1596"/>
      <c r="C36" s="1596"/>
      <c r="D36" s="1597"/>
      <c r="E36" s="1609">
        <f>(IF(ISNA(VLOOKUP(E3,'EOTP Characters'!$B$2:$AS$99,29,FALSE)),"",VLOOKUP(E3,'EOTP Characters'!$B$2:$AS$99,29,FALSE)))</f>
        <v>0</v>
      </c>
      <c r="F36" s="1610"/>
      <c r="G36" s="1550">
        <f>(IF(ISNA(VLOOKUP(G3,'EOTP Characters'!$B$2:$AS$99,29,FALSE)),"",VLOOKUP(G3,'EOTP Characters'!$B$2:$AS$99,29,FALSE)))</f>
        <v>0</v>
      </c>
      <c r="H36" s="1551"/>
      <c r="I36" s="1563">
        <f>(IF(ISNA(VLOOKUP(I3,'EOTP Characters'!$B$2:$AS$99,29,FALSE)),"",VLOOKUP(I3,'EOTP Characters'!$B$2:$AS$99,29,FALSE)))</f>
        <v>0</v>
      </c>
      <c r="J36" s="1564"/>
      <c r="K36" s="1550" t="str">
        <f>(IF(ISNA(VLOOKUP(K3,'EOTP Characters'!$B$2:$AS$99,29,FALSE)),"",VLOOKUP(K3,'EOTP Characters'!$B$2:$AS$99,29,FALSE)))</f>
        <v/>
      </c>
      <c r="L36" s="1551"/>
      <c r="M36" s="1563">
        <f>(IF(ISNA(VLOOKUP(M3,'EOTP Characters'!$B$2:$AS$99,29,FALSE)),"",VLOOKUP(M3,'EOTP Characters'!$B$2:$AS$99,29,FALSE)))</f>
        <v>0</v>
      </c>
      <c r="N36" s="1564"/>
      <c r="O36" s="1550">
        <f>(IF(ISNA(VLOOKUP(O3,'EOTP Characters'!$B$2:$AS$99,29,FALSE)),"",VLOOKUP(O3,'EOTP Characters'!$B$2:$AS$99,29,FALSE)))</f>
        <v>0</v>
      </c>
      <c r="P36" s="1551"/>
      <c r="Q36" s="1563">
        <f>(IF(ISNA(VLOOKUP(Q3,'EOTP Characters'!$B$2:$AS$99,29,FALSE)),"",VLOOKUP(Q3,'EOTP Characters'!$B$2:$AS$99,29,FALSE)))</f>
        <v>0</v>
      </c>
      <c r="R36" s="1564"/>
      <c r="S36" s="1550">
        <f>(IF(ISNA(VLOOKUP(S3,'EOTP Characters'!$B$2:$AS$99,29,FALSE)),"",VLOOKUP(S3,'EOTP Characters'!$B$2:$AS$99,29,FALSE)))</f>
        <v>0.6</v>
      </c>
      <c r="T36" s="1551"/>
      <c r="U36" s="1563" t="str">
        <f>(IF(ISNA(VLOOKUP(U3,'EOTP Characters'!$B$2:$AS$99,29,FALSE)),"",VLOOKUP(U3,'EOTP Characters'!$B$2:$AS$99,29,FALSE)))</f>
        <v/>
      </c>
      <c r="V36" s="1564"/>
      <c r="W36" s="1550" t="str">
        <f>(IF(ISNA(VLOOKUP(W3,'EOTP Characters'!$B$2:$AS$99,29,FALSE)),"",VLOOKUP(W3,'EOTP Characters'!$B$2:$AS$99,29,FALSE)))</f>
        <v/>
      </c>
      <c r="X36" s="1551"/>
      <c r="Y36" s="1563" t="str">
        <f>(IF(ISNA(VLOOKUP(Y3,'EOTP Characters'!$B$2:$AS$99,29,FALSE)),"",VLOOKUP(Y3,'EOTP Characters'!$B$2:$AS$99,29,FALSE)))</f>
        <v/>
      </c>
      <c r="Z36" s="1564"/>
      <c r="AA36" s="1550" t="str">
        <f>(IF(ISNA(VLOOKUP(AA3,'EOTP Characters'!$B$2:$AS$99,29,FALSE)),"",VLOOKUP(AA3,'EOTP Characters'!$B$2:$AS$99,29,FALSE)))</f>
        <v/>
      </c>
      <c r="AB36" s="1551"/>
      <c r="AC36" s="1563" t="str">
        <f>(IF(ISNA(VLOOKUP(AC3,'EOTP Characters'!$B$2:$AS$99,29,FALSE)),"",VLOOKUP(AC3,'EOTP Characters'!$B$2:$AS$99,29,FALSE)))</f>
        <v/>
      </c>
      <c r="AD36" s="1564"/>
      <c r="AE36" s="1550" t="str">
        <f>(IF(ISNA(VLOOKUP(AE3,'EOTP Characters'!$B$2:$AS$99,29,FALSE)),"",VLOOKUP(AE3,'EOTP Characters'!$B$2:$AS$99,29,FALSE)))</f>
        <v/>
      </c>
      <c r="AF36" s="1591"/>
      <c r="AG36" s="743"/>
      <c r="AH36" s="713"/>
      <c r="AI36" s="658"/>
      <c r="AJ36" s="658"/>
      <c r="AK36" s="658"/>
      <c r="AL36" s="658"/>
      <c r="AM36" s="658"/>
      <c r="AN36" s="658"/>
      <c r="AO36" s="658"/>
      <c r="AP36" s="683"/>
      <c r="AQ36" s="658"/>
      <c r="AR36" s="658"/>
      <c r="AS36" s="658"/>
      <c r="AT36" s="658"/>
      <c r="AU36" s="658"/>
      <c r="AV36" s="658"/>
      <c r="AW36" s="658"/>
      <c r="AX36" s="658"/>
      <c r="AY36" s="658"/>
      <c r="AZ36" s="660"/>
      <c r="BA36" s="660"/>
      <c r="BB36" s="660"/>
      <c r="BC36" s="660"/>
      <c r="BD36" s="660"/>
      <c r="BE36" s="660"/>
      <c r="BF36" s="660"/>
      <c r="BG36" s="660"/>
      <c r="BH36" s="660"/>
      <c r="BI36" s="666"/>
      <c r="BJ36" s="666"/>
      <c r="BK36" s="666"/>
      <c r="BL36" s="30"/>
      <c r="BM36" s="30"/>
      <c r="BN36" s="30"/>
      <c r="BO36" s="679"/>
      <c r="BP36" s="679"/>
      <c r="BQ36" s="679"/>
      <c r="BR36" s="679"/>
      <c r="BS36" s="679"/>
      <c r="BT36" s="658"/>
      <c r="BU36" s="716"/>
      <c r="BV36" s="716"/>
      <c r="BW36" s="716"/>
      <c r="BX36" s="716"/>
      <c r="BY36" s="716"/>
      <c r="BZ36" s="716"/>
      <c r="CA36" s="756"/>
      <c r="CB36" s="719"/>
      <c r="CC36" s="719"/>
      <c r="CD36" s="719"/>
      <c r="CE36" s="728"/>
      <c r="CF36" s="727"/>
      <c r="CG36" s="757"/>
      <c r="CH36" s="29"/>
      <c r="CI36" s="29"/>
      <c r="CJ36" s="29"/>
      <c r="CK36" s="29"/>
      <c r="CL36" s="736"/>
      <c r="CM36" s="745"/>
      <c r="CN36" s="680"/>
      <c r="CO36" s="660"/>
      <c r="CP36" s="660"/>
      <c r="CQ36" s="681"/>
      <c r="CR36" s="660"/>
      <c r="CS36" s="660"/>
      <c r="CT36" s="658"/>
      <c r="CU36" s="658"/>
      <c r="CV36" s="658"/>
      <c r="CW36" s="658"/>
      <c r="CX36" s="658"/>
      <c r="CY36" s="658"/>
    </row>
    <row r="37" spans="1:128" ht="14.25" customHeight="1">
      <c r="A37" s="1562" t="s">
        <v>406</v>
      </c>
      <c r="B37" s="1562"/>
      <c r="C37" s="1562"/>
      <c r="D37" s="1607"/>
      <c r="E37" s="1611" t="s">
        <v>407</v>
      </c>
      <c r="F37" s="1562"/>
      <c r="G37" s="1559" t="s">
        <v>409</v>
      </c>
      <c r="H37" s="1560"/>
      <c r="I37" s="1561" t="s">
        <v>407</v>
      </c>
      <c r="J37" s="1562"/>
      <c r="K37" s="1559" t="s">
        <v>407</v>
      </c>
      <c r="L37" s="1560"/>
      <c r="M37" s="1561" t="s">
        <v>408</v>
      </c>
      <c r="N37" s="1562"/>
      <c r="O37" s="1559" t="s">
        <v>411</v>
      </c>
      <c r="P37" s="1560"/>
      <c r="Q37" s="1561" t="s">
        <v>407</v>
      </c>
      <c r="R37" s="1562"/>
      <c r="S37" s="1559" t="s">
        <v>410</v>
      </c>
      <c r="T37" s="1560"/>
      <c r="U37" s="1561"/>
      <c r="V37" s="1562"/>
      <c r="W37" s="1559"/>
      <c r="X37" s="1560"/>
      <c r="Y37" s="1561" t="s">
        <v>408</v>
      </c>
      <c r="Z37" s="1562"/>
      <c r="AA37" s="1559"/>
      <c r="AB37" s="1560"/>
      <c r="AC37" s="1561"/>
      <c r="AD37" s="1562"/>
      <c r="AE37" s="1559"/>
      <c r="AF37" s="1592"/>
      <c r="AG37" s="743"/>
      <c r="AH37" s="713"/>
      <c r="AI37" s="658"/>
      <c r="AJ37" s="658"/>
      <c r="AK37" s="658"/>
      <c r="AL37" s="658"/>
      <c r="AM37" s="658"/>
      <c r="AN37" s="658"/>
      <c r="AO37" s="658"/>
      <c r="AP37" s="683"/>
      <c r="AQ37" s="658"/>
      <c r="AR37" s="658"/>
      <c r="AS37" s="658"/>
      <c r="AT37" s="658"/>
      <c r="AU37" s="658"/>
      <c r="AV37" s="658"/>
      <c r="AW37" s="658"/>
      <c r="AX37" s="658"/>
      <c r="AY37" s="658"/>
      <c r="AZ37" s="660"/>
      <c r="BA37" s="660"/>
      <c r="BB37" s="660"/>
      <c r="BC37" s="660"/>
      <c r="BD37" s="660"/>
      <c r="BE37" s="660"/>
      <c r="BF37" s="660"/>
      <c r="BG37" s="660"/>
      <c r="BH37" s="660"/>
      <c r="BI37" s="666"/>
      <c r="BJ37" s="666"/>
      <c r="BK37" s="666"/>
      <c r="BL37" s="30"/>
      <c r="BM37" s="30"/>
      <c r="BN37" s="30"/>
      <c r="BO37" s="679"/>
      <c r="BP37" s="679"/>
      <c r="BQ37" s="679"/>
      <c r="BR37" s="679"/>
      <c r="BS37" s="679"/>
      <c r="BT37" s="658"/>
      <c r="BU37" s="716"/>
      <c r="BV37" s="716"/>
      <c r="BW37" s="716"/>
      <c r="BX37" s="716"/>
      <c r="BY37" s="716"/>
      <c r="BZ37" s="716"/>
      <c r="CA37" s="756"/>
      <c r="CB37" s="719"/>
      <c r="CC37" s="719"/>
      <c r="CD37" s="719"/>
      <c r="CE37" s="728"/>
      <c r="CF37" s="727"/>
      <c r="CG37" s="757"/>
      <c r="CH37" s="29"/>
      <c r="CI37" s="29"/>
      <c r="CJ37" s="29"/>
      <c r="CK37" s="29"/>
      <c r="CL37" s="736"/>
      <c r="CM37" s="745"/>
      <c r="CN37" s="680"/>
      <c r="CO37" s="660"/>
      <c r="CP37" s="660"/>
      <c r="CQ37" s="681"/>
      <c r="CR37" s="660"/>
      <c r="CS37" s="660"/>
      <c r="CT37" s="658"/>
      <c r="CU37" s="658"/>
      <c r="CV37" s="658"/>
      <c r="CW37" s="658"/>
      <c r="CX37" s="658"/>
      <c r="CY37" s="658"/>
    </row>
    <row r="38" spans="1:128" ht="14.25" customHeight="1">
      <c r="A38" s="1515" t="s">
        <v>412</v>
      </c>
      <c r="B38" s="1515"/>
      <c r="C38" s="1515"/>
      <c r="D38" s="1516"/>
      <c r="E38" s="1615">
        <f>(IF(ISNA(VLOOKUP(E3,'EOTP Characters'!$B$2:$AS$99,3,FALSE)),"",VLOOKUP(E3,'EOTP Characters'!$B$2:$AS$99,3,FALSE)))</f>
        <v>10</v>
      </c>
      <c r="F38" s="1524"/>
      <c r="G38" s="1515">
        <f>(IF(ISNA(VLOOKUP(G3,'EOTP Characters'!$B$2:$AS$99,3,FALSE)),"",VLOOKUP(G3,'EOTP Characters'!$B$2:$AS$99,3,FALSE)))</f>
        <v>17</v>
      </c>
      <c r="H38" s="1515"/>
      <c r="I38" s="1525">
        <f>(IF(ISNA(VLOOKUP(I3,'EOTP Characters'!$B$2:$AS$99,3,FALSE)),"",VLOOKUP(I3,'EOTP Characters'!$B$2:$AS$99,3,FALSE)))</f>
        <v>9</v>
      </c>
      <c r="J38" s="1524"/>
      <c r="K38" s="1515" t="str">
        <f>(IF(ISNA(VLOOKUP(K3,'EOTP Characters'!$B$2:$AS$99,3,FALSE)),"",VLOOKUP(K3,'EOTP Characters'!$B$2:$AS$99,3,FALSE)))</f>
        <v/>
      </c>
      <c r="L38" s="1515"/>
      <c r="M38" s="1525">
        <f>(IF(ISNA(VLOOKUP(M3,'EOTP Characters'!$B$2:$AS$99,3,FALSE)),"",VLOOKUP(M3,'EOTP Characters'!$B$2:$AS$99,3,FALSE)))</f>
        <v>17</v>
      </c>
      <c r="N38" s="1524"/>
      <c r="O38" s="1515">
        <f>(IF(ISNA(VLOOKUP(O3,'EOTP Characters'!$B$2:$AS$99,3,FALSE)),"",VLOOKUP(O3,'EOTP Characters'!$B$2:$AS$99,3,FALSE)))</f>
        <v>18</v>
      </c>
      <c r="P38" s="1515"/>
      <c r="Q38" s="1525" t="str">
        <f>(IF(ISNA(VLOOKUP(Q3,'EOTP Characters'!$B$2:$AS$99,3,FALSE)),"",VLOOKUP(Q3,'EOTP Characters'!$B$2:$AS$99,3,FALSE)))</f>
        <v>18.50</v>
      </c>
      <c r="R38" s="1524"/>
      <c r="S38" s="1515">
        <f>(IF(ISNA(VLOOKUP(S3,'EOTP Characters'!$B$2:$AS$99,3,FALSE)),"",VLOOKUP(S3,'EOTP Characters'!$B$2:$AS$99,3,FALSE)))</f>
        <v>17</v>
      </c>
      <c r="T38" s="1515"/>
      <c r="U38" s="1525" t="str">
        <f>(IF(ISNA(VLOOKUP(U3,'EOTP Characters'!$B$2:$AS$99,3,FALSE)),"",VLOOKUP(U3,'EOTP Characters'!$B$2:$AS$99,3,FALSE)))</f>
        <v/>
      </c>
      <c r="V38" s="1524"/>
      <c r="W38" s="1515" t="str">
        <f>(IF(ISNA(VLOOKUP(W3,'EOTP Characters'!$B$2:$AS$99,3,FALSE)),"",VLOOKUP(W3,'EOTP Characters'!$B$2:$AS$99,3,FALSE)))</f>
        <v/>
      </c>
      <c r="X38" s="1515"/>
      <c r="Y38" s="1525" t="str">
        <f>(IF(ISNA(VLOOKUP(Y3,'EOTP Characters'!$B$2:$AS$99,3,FALSE)),"",VLOOKUP(Y3,'EOTP Characters'!$B$2:$AS$99,3,FALSE)))</f>
        <v/>
      </c>
      <c r="Z38" s="1524"/>
      <c r="AA38" s="1515" t="str">
        <f>(IF(ISNA(VLOOKUP(AA3,'EOTP Characters'!$B$2:$AS$99,3,FALSE)),"",VLOOKUP(AA3,'EOTP Characters'!$B$2:$AS$99,3,FALSE)))</f>
        <v/>
      </c>
      <c r="AB38" s="1515"/>
      <c r="AC38" s="1525" t="str">
        <f>(IF(ISNA(VLOOKUP(AC3,'EOTP Characters'!$B$2:$AS$99,3,FALSE)),"",VLOOKUP(AC3,'EOTP Characters'!$B$2:$AS$99,3,FALSE)))</f>
        <v/>
      </c>
      <c r="AD38" s="1524"/>
      <c r="AE38" s="1525" t="str">
        <f>(IF(ISNA(VLOOKUP(AE3,'EOTP Characters'!$B$2:$AS$99,3,FALSE)),"",VLOOKUP(AE3,'EOTP Characters'!$B$2:$AS$99,3,FALSE)))</f>
        <v/>
      </c>
      <c r="AF38" s="1524"/>
      <c r="AG38" s="743"/>
      <c r="AH38" s="713"/>
      <c r="AI38" s="658"/>
      <c r="AJ38" s="658"/>
      <c r="AK38" s="658"/>
      <c r="AL38" s="658"/>
      <c r="AM38" s="658"/>
      <c r="AN38" s="658"/>
      <c r="AO38" s="658"/>
      <c r="AP38" s="683"/>
      <c r="AQ38" s="658"/>
      <c r="AR38" s="658"/>
      <c r="AS38" s="658"/>
      <c r="AT38" s="658"/>
      <c r="AU38" s="658"/>
      <c r="AV38" s="658"/>
      <c r="AW38" s="658"/>
      <c r="AX38" s="658"/>
      <c r="AY38" s="658"/>
      <c r="AZ38" s="660"/>
      <c r="BA38" s="660"/>
      <c r="BB38" s="660"/>
      <c r="BC38" s="660"/>
      <c r="BD38" s="660"/>
      <c r="BE38" s="660"/>
      <c r="BF38" s="660"/>
      <c r="BG38" s="660"/>
      <c r="BH38" s="660"/>
      <c r="BI38" s="666"/>
      <c r="BJ38" s="666"/>
      <c r="BK38" s="666"/>
      <c r="BL38" s="30"/>
      <c r="BM38" s="30"/>
      <c r="BN38" s="30"/>
      <c r="BO38" s="679"/>
      <c r="BP38" s="679"/>
      <c r="BQ38" s="679"/>
      <c r="BR38" s="679"/>
      <c r="BS38" s="679"/>
      <c r="BT38" s="658"/>
      <c r="BU38" s="716"/>
      <c r="BV38" s="716"/>
      <c r="BW38" s="716"/>
      <c r="BX38" s="716"/>
      <c r="BY38" s="716"/>
      <c r="BZ38" s="716"/>
      <c r="CA38" s="756"/>
      <c r="CB38" s="719"/>
      <c r="CC38" s="719"/>
      <c r="CD38" s="719"/>
      <c r="CE38" s="728"/>
      <c r="CF38" s="727"/>
      <c r="CG38" s="757"/>
      <c r="CH38" s="29"/>
      <c r="CI38" s="29"/>
      <c r="CJ38" s="29"/>
      <c r="CK38" s="29"/>
      <c r="CL38" s="736"/>
      <c r="CM38" s="745"/>
      <c r="CN38" s="680"/>
      <c r="CO38" s="660"/>
      <c r="CP38" s="660"/>
      <c r="CQ38" s="681"/>
      <c r="CR38" s="660"/>
      <c r="CS38" s="660"/>
      <c r="CT38" s="658"/>
      <c r="CU38" s="658"/>
      <c r="CV38" s="658"/>
      <c r="CW38" s="658"/>
      <c r="CX38" s="658"/>
      <c r="CY38" s="658"/>
    </row>
    <row r="39" spans="1:128" ht="14.25" customHeight="1">
      <c r="A39" s="1598" t="s">
        <v>413</v>
      </c>
      <c r="B39" s="1598"/>
      <c r="C39" s="1598"/>
      <c r="D39" s="1599"/>
      <c r="E39" s="1604">
        <f>(IF(ISNA(VLOOKUP(E3,'EOTP Characters'!$B$2:$AS$99,4,FALSE)),"",VLOOKUP(E3,'EOTP Characters'!$B$2:$AS$99,4,FALSE)))</f>
        <v>18</v>
      </c>
      <c r="F39" s="1598"/>
      <c r="G39" s="1522">
        <f>(IF(ISNA(VLOOKUP(G3,'EOTP Characters'!$B$2:$AS$99,4,FALSE)),"",VLOOKUP(G3,'EOTP Characters'!$B$2:$AS$99,4,FALSE)))</f>
        <v>9</v>
      </c>
      <c r="H39" s="1517"/>
      <c r="I39" s="1552">
        <f>(IF(ISNA(VLOOKUP(I3,'EOTP Characters'!$B$2:$AS$99,4,FALSE)),"",VLOOKUP(I3,'EOTP Characters'!$B$2:$AS$99,4,FALSE)))</f>
        <v>19</v>
      </c>
      <c r="J39" s="1553"/>
      <c r="K39" s="1522" t="str">
        <f>(IF(ISNA(VLOOKUP(K3,'EOTP Characters'!$B$2:$AS$99,4,FALSE)),"",VLOOKUP(K3,'EOTP Characters'!$B$2:$AS$99,4,FALSE)))</f>
        <v/>
      </c>
      <c r="L39" s="1517"/>
      <c r="M39" s="1552">
        <f>(IF(ISNA(VLOOKUP(M3,'EOTP Characters'!$B$2:$AS$99,4,FALSE)),"",VLOOKUP(M3,'EOTP Characters'!$B$2:$AS$99,4,FALSE)))</f>
        <v>8</v>
      </c>
      <c r="N39" s="1553"/>
      <c r="O39" s="1522">
        <f>(IF(ISNA(VLOOKUP(O3,'EOTP Characters'!$B$2:$AS$99,4,FALSE)),"",VLOOKUP(O3,'EOTP Characters'!$B$2:$AS$99,4,FALSE)))</f>
        <v>10</v>
      </c>
      <c r="P39" s="1517"/>
      <c r="Q39" s="1552">
        <f>(IF(ISNA(VLOOKUP(Q3,'EOTP Characters'!$B$2:$AS$99,4,FALSE)),"",VLOOKUP(Q3,'EOTP Characters'!$B$2:$AS$99,4,FALSE)))</f>
        <v>18</v>
      </c>
      <c r="R39" s="1553"/>
      <c r="S39" s="1522">
        <f>(IF(ISNA(VLOOKUP(S3,'EOTP Characters'!$B$2:$AS$99,4,FALSE)),"",VLOOKUP(S3,'EOTP Characters'!$B$2:$AS$99,4,FALSE)))</f>
        <v>17</v>
      </c>
      <c r="T39" s="1517"/>
      <c r="U39" s="1552" t="str">
        <f>(IF(ISNA(VLOOKUP(U3,'EOTP Characters'!$B$2:$AS$99,4,FALSE)),"",VLOOKUP(U3,'EOTP Characters'!$B$2:$AS$99,4,FALSE)))</f>
        <v/>
      </c>
      <c r="V39" s="1553"/>
      <c r="W39" s="1522" t="str">
        <f>(IF(ISNA(VLOOKUP(W3,'EOTP Characters'!$B$2:$AS$99,4,FALSE)),"",VLOOKUP(W3,'EOTP Characters'!$B$2:$AS$99,4,FALSE)))</f>
        <v/>
      </c>
      <c r="X39" s="1517"/>
      <c r="Y39" s="1552" t="str">
        <f>(IF(ISNA(VLOOKUP(Y3,'EOTP Characters'!$B$2:$AS$99,4,FALSE)),"",VLOOKUP(Y3,'EOTP Characters'!$B$2:$AS$99,4,FALSE)))</f>
        <v/>
      </c>
      <c r="Z39" s="1553"/>
      <c r="AA39" s="1522" t="str">
        <f>(IF(ISNA(VLOOKUP(AA3,'EOTP Characters'!$B$2:$AS$99,4,FALSE)),"",VLOOKUP(AA3,'EOTP Characters'!$B$2:$AS$99,4,FALSE)))</f>
        <v/>
      </c>
      <c r="AB39" s="1517"/>
      <c r="AC39" s="1552" t="str">
        <f>(IF(ISNA(VLOOKUP(AC3,'EOTP Characters'!$B$2:$AS$99,4,FALSE)),"",VLOOKUP(AC3,'EOTP Characters'!$B$2:$AS$99,4,FALSE)))</f>
        <v/>
      </c>
      <c r="AD39" s="1553"/>
      <c r="AE39" s="1522" t="str">
        <f>(IF(ISNA(VLOOKUP(AE3,'EOTP Characters'!$B$2:$AS$99,4,FALSE)),"",VLOOKUP(AE3,'EOTP Characters'!$B$2:$AS$99,4,FALSE)))</f>
        <v/>
      </c>
      <c r="AF39" s="1520"/>
      <c r="AG39" s="743"/>
      <c r="AH39" s="713"/>
      <c r="AI39" s="658"/>
      <c r="AJ39" s="658"/>
      <c r="AK39" s="658"/>
      <c r="AL39" s="658"/>
      <c r="AM39" s="658"/>
      <c r="AN39" s="658"/>
      <c r="AO39" s="658"/>
      <c r="AP39" s="683"/>
      <c r="AQ39" s="658"/>
      <c r="AR39" s="658"/>
      <c r="AS39" s="658"/>
      <c r="AT39" s="658"/>
      <c r="AU39" s="658"/>
      <c r="AV39" s="658"/>
      <c r="AW39" s="658"/>
      <c r="AX39" s="658"/>
      <c r="AY39" s="658"/>
      <c r="AZ39" s="660"/>
      <c r="BA39" s="660"/>
      <c r="BB39" s="660"/>
      <c r="BC39" s="660"/>
      <c r="BD39" s="660"/>
      <c r="BE39" s="660"/>
      <c r="BF39" s="660"/>
      <c r="BG39" s="660"/>
      <c r="BH39" s="660"/>
      <c r="BI39" s="666"/>
      <c r="BJ39" s="666"/>
      <c r="BK39" s="666"/>
      <c r="BL39" s="30"/>
      <c r="BM39" s="30"/>
      <c r="BN39" s="30"/>
      <c r="BO39" s="679"/>
      <c r="BP39" s="679"/>
      <c r="BQ39" s="679"/>
      <c r="BR39" s="679"/>
      <c r="BS39" s="679"/>
      <c r="BT39" s="658"/>
      <c r="BU39" s="716"/>
      <c r="BV39" s="716"/>
      <c r="BW39" s="716"/>
      <c r="BX39" s="716"/>
      <c r="BY39" s="716"/>
      <c r="BZ39" s="716"/>
      <c r="CA39" s="756"/>
      <c r="CB39" s="719"/>
      <c r="CC39" s="719"/>
      <c r="CD39" s="719"/>
      <c r="CE39" s="728"/>
      <c r="CF39" s="727"/>
      <c r="CG39" s="757"/>
      <c r="CH39" s="29"/>
      <c r="CI39" s="29"/>
      <c r="CJ39" s="29"/>
      <c r="CK39" s="29"/>
      <c r="CL39" s="736"/>
      <c r="CM39" s="745"/>
      <c r="CN39" s="680"/>
      <c r="CO39" s="660"/>
      <c r="CP39" s="660"/>
      <c r="CQ39" s="681"/>
      <c r="CR39" s="660"/>
      <c r="CS39" s="660"/>
      <c r="CT39" s="658"/>
      <c r="CU39" s="658"/>
      <c r="CV39" s="658"/>
      <c r="CW39" s="658"/>
      <c r="CX39" s="658"/>
      <c r="CY39" s="658"/>
    </row>
    <row r="40" spans="1:128" ht="14.25" customHeight="1">
      <c r="A40" s="1515" t="s">
        <v>414</v>
      </c>
      <c r="B40" s="1515"/>
      <c r="C40" s="1515"/>
      <c r="D40" s="1516"/>
      <c r="E40" s="1615">
        <f>(IF(ISNA(VLOOKUP(E3,'EOTP Characters'!$B$2:$AS$99,5,FALSE)),"",VLOOKUP(E3,'EOTP Characters'!$B$2:$AS$99,5,FALSE)))</f>
        <v>9</v>
      </c>
      <c r="F40" s="1515"/>
      <c r="G40" s="1525">
        <f>(IF(ISNA(VLOOKUP(G3,'EOTP Characters'!$B$2:$AS$99,5,FALSE)),"",VLOOKUP(G3,'EOTP Characters'!$B$2:$AS$99,5,FALSE)))</f>
        <v>17</v>
      </c>
      <c r="H40" s="1515"/>
      <c r="I40" s="1525">
        <f>(IF(ISNA(VLOOKUP(I3,'EOTP Characters'!$B$2:$AS$99,5,FALSE)),"",VLOOKUP(I3,'EOTP Characters'!$B$2:$AS$99,5,FALSE)))</f>
        <v>11</v>
      </c>
      <c r="J40" s="1524"/>
      <c r="K40" s="1525" t="str">
        <f>(IF(ISNA(VLOOKUP(K3,'EOTP Characters'!$B$2:$AS$99,5,FALSE)),"",VLOOKUP(K3,'EOTP Characters'!$B$2:$AS$99,5,FALSE)))</f>
        <v/>
      </c>
      <c r="L40" s="1515"/>
      <c r="M40" s="1525">
        <f>(IF(ISNA(VLOOKUP(M3,'EOTP Characters'!$B$2:$AS$99,5,FALSE)),"",VLOOKUP(M3,'EOTP Characters'!$B$2:$AS$99,5,FALSE)))</f>
        <v>14</v>
      </c>
      <c r="N40" s="1524"/>
      <c r="O40" s="1525">
        <f>(IF(ISNA(VLOOKUP(O3,'EOTP Characters'!$B$2:$AS$99,5,FALSE)),"",VLOOKUP(O3,'EOTP Characters'!$B$2:$AS$99,5,FALSE)))</f>
        <v>15</v>
      </c>
      <c r="P40" s="1515"/>
      <c r="Q40" s="1525">
        <f>(IF(ISNA(VLOOKUP(Q3,'EOTP Characters'!$B$2:$AS$99,5,FALSE)),"",VLOOKUP(Q3,'EOTP Characters'!$B$2:$AS$99,5,FALSE)))</f>
        <v>18</v>
      </c>
      <c r="R40" s="1524"/>
      <c r="S40" s="1525">
        <f>(IF(ISNA(VLOOKUP(S3,'EOTP Characters'!$B$2:$AS$99,5,FALSE)),"",VLOOKUP(S3,'EOTP Characters'!$B$2:$AS$99,5,FALSE)))</f>
        <v>16</v>
      </c>
      <c r="T40" s="1515"/>
      <c r="U40" s="1525" t="str">
        <f>(IF(ISNA(VLOOKUP(U3,'EOTP Characters'!$B$2:$AS$99,5,FALSE)),"",VLOOKUP(U3,'EOTP Characters'!$B$2:$AS$99,5,FALSE)))</f>
        <v/>
      </c>
      <c r="V40" s="1524"/>
      <c r="W40" s="1525" t="str">
        <f>(IF(ISNA(VLOOKUP(W3,'EOTP Characters'!$B$2:$AS$99,5,FALSE)),"",VLOOKUP(W3,'EOTP Characters'!$B$2:$AS$99,5,FALSE)))</f>
        <v/>
      </c>
      <c r="X40" s="1515"/>
      <c r="Y40" s="1525" t="str">
        <f>(IF(ISNA(VLOOKUP(Y3,'EOTP Characters'!$B$2:$AS$99,5,FALSE)),"",VLOOKUP(Y3,'EOTP Characters'!$B$2:$AS$99,5,FALSE)))</f>
        <v/>
      </c>
      <c r="Z40" s="1524"/>
      <c r="AA40" s="1525" t="str">
        <f>(IF(ISNA(VLOOKUP(AA3,'EOTP Characters'!$B$2:$AS$99,5,FALSE)),"",VLOOKUP(AA3,'EOTP Characters'!$B$2:$AS$99,5,FALSE)))</f>
        <v/>
      </c>
      <c r="AB40" s="1515"/>
      <c r="AC40" s="1525" t="str">
        <f>(IF(ISNA(VLOOKUP(AC3,'EOTP Characters'!$B$2:$AS$99,5,FALSE)),"",VLOOKUP(AC3,'EOTP Characters'!$B$2:$AS$99,5,FALSE)))</f>
        <v/>
      </c>
      <c r="AD40" s="1524"/>
      <c r="AE40" s="1525" t="str">
        <f>(IF(ISNA(VLOOKUP(AE3,'EOTP Characters'!$B$2:$AS$99,5,FALSE)),"",VLOOKUP(AE3,'EOTP Characters'!$B$2:$AS$99,5,FALSE)))</f>
        <v/>
      </c>
      <c r="AF40" s="1524"/>
      <c r="AG40" s="743"/>
      <c r="AH40" s="713"/>
      <c r="AI40" s="658"/>
      <c r="AJ40" s="658"/>
      <c r="AK40" s="658"/>
      <c r="AL40" s="658"/>
      <c r="AM40" s="658"/>
      <c r="AN40" s="658"/>
      <c r="AO40" s="658"/>
      <c r="AP40" s="683"/>
      <c r="AQ40" s="658"/>
      <c r="AR40" s="658"/>
      <c r="AS40" s="658"/>
      <c r="AT40" s="658"/>
      <c r="AU40" s="658"/>
      <c r="AV40" s="658"/>
      <c r="AW40" s="658"/>
      <c r="AX40" s="658"/>
      <c r="AY40" s="658"/>
      <c r="AZ40" s="660"/>
      <c r="BA40" s="660"/>
      <c r="BB40" s="660"/>
      <c r="BC40" s="660"/>
      <c r="BD40" s="660"/>
      <c r="BE40" s="660"/>
      <c r="BF40" s="660"/>
      <c r="BG40" s="660"/>
      <c r="BH40" s="660"/>
      <c r="BI40" s="666"/>
      <c r="BJ40" s="666"/>
      <c r="BK40" s="666"/>
      <c r="BL40" s="30"/>
      <c r="BM40" s="30"/>
      <c r="BN40" s="30"/>
      <c r="BO40" s="679"/>
      <c r="BP40" s="679"/>
      <c r="BQ40" s="679"/>
      <c r="BR40" s="679"/>
      <c r="BS40" s="679"/>
      <c r="BT40" s="658"/>
      <c r="BU40" s="716"/>
      <c r="BV40" s="716"/>
      <c r="BW40" s="716"/>
      <c r="BX40" s="716"/>
      <c r="BY40" s="716"/>
      <c r="BZ40" s="716"/>
      <c r="CA40" s="756"/>
      <c r="CB40" s="719"/>
      <c r="CC40" s="719"/>
      <c r="CD40" s="719"/>
      <c r="CE40" s="728"/>
      <c r="CF40" s="727"/>
      <c r="CG40" s="757"/>
      <c r="CH40" s="29"/>
      <c r="CI40" s="29"/>
      <c r="CJ40" s="29"/>
      <c r="CK40" s="29"/>
      <c r="CL40" s="736"/>
      <c r="CM40" s="745"/>
      <c r="CN40" s="680"/>
      <c r="CO40" s="660"/>
      <c r="CP40" s="660"/>
      <c r="CQ40" s="681"/>
      <c r="CR40" s="660"/>
      <c r="CS40" s="660"/>
      <c r="CT40" s="658"/>
      <c r="CU40" s="658"/>
      <c r="CV40" s="658"/>
      <c r="CW40" s="658"/>
      <c r="CX40" s="658"/>
      <c r="CY40" s="658"/>
    </row>
    <row r="41" spans="1:128" ht="14.25" customHeight="1">
      <c r="A41" s="1598" t="s">
        <v>415</v>
      </c>
      <c r="B41" s="1598"/>
      <c r="C41" s="1598"/>
      <c r="D41" s="1599"/>
      <c r="E41" s="1604">
        <f>(IF(ISNA(VLOOKUP(E3,'EOTP Characters'!$B$2:$AS$99,6,FALSE)),"",VLOOKUP(E3,'EOTP Characters'!$B$2:$AS$99,6,FALSE)))</f>
        <v>16</v>
      </c>
      <c r="F41" s="1598"/>
      <c r="G41" s="1522">
        <f>(IF(ISNA(VLOOKUP(G3,'EOTP Characters'!$B$2:$AS$99,6,FALSE)),"",VLOOKUP(G3,'EOTP Characters'!$B$2:$AS$99,6,FALSE)))</f>
        <v>16</v>
      </c>
      <c r="H41" s="1517"/>
      <c r="I41" s="1552">
        <f>(IF(ISNA(VLOOKUP(I3,'EOTP Characters'!$B$2:$AS$99,6,FALSE)),"",VLOOKUP(I3,'EOTP Characters'!$B$2:$AS$99,6,FALSE)))</f>
        <v>16</v>
      </c>
      <c r="J41" s="1553"/>
      <c r="K41" s="1522" t="str">
        <f>(IF(ISNA(VLOOKUP(K3,'EOTP Characters'!$B$2:$AS$99,6,FALSE)),"",VLOOKUP(K3,'EOTP Characters'!$B$2:$AS$99,6,FALSE)))</f>
        <v/>
      </c>
      <c r="L41" s="1517"/>
      <c r="M41" s="1552">
        <f>(IF(ISNA(VLOOKUP(M3,'EOTP Characters'!$B$2:$AS$99,6,FALSE)),"",VLOOKUP(M3,'EOTP Characters'!$B$2:$AS$99,6,FALSE)))</f>
        <v>12</v>
      </c>
      <c r="N41" s="1553"/>
      <c r="O41" s="1522">
        <f>(IF(ISNA(VLOOKUP(O3,'EOTP Characters'!$B$2:$AS$99,6,FALSE)),"",VLOOKUP(O3,'EOTP Characters'!$B$2:$AS$99,6,FALSE)))</f>
        <v>11</v>
      </c>
      <c r="P41" s="1517"/>
      <c r="Q41" s="1552">
        <f>(IF(ISNA(VLOOKUP(Q3,'EOTP Characters'!$B$2:$AS$99,6,FALSE)),"",VLOOKUP(Q3,'EOTP Characters'!$B$2:$AS$99,6,FALSE)))</f>
        <v>19</v>
      </c>
      <c r="R41" s="1553"/>
      <c r="S41" s="1522">
        <f>(IF(ISNA(VLOOKUP(S3,'EOTP Characters'!$B$2:$AS$99,6,FALSE)),"",VLOOKUP(S3,'EOTP Characters'!$B$2:$AS$99,6,FALSE)))</f>
        <v>15</v>
      </c>
      <c r="T41" s="1517"/>
      <c r="U41" s="1552" t="str">
        <f>(IF(ISNA(VLOOKUP(U3,'EOTP Characters'!$B$2:$AS$99,6,FALSE)),"",VLOOKUP(U3,'EOTP Characters'!$B$2:$AS$99,6,FALSE)))</f>
        <v/>
      </c>
      <c r="V41" s="1553"/>
      <c r="W41" s="1522" t="str">
        <f>(IF(ISNA(VLOOKUP(W3,'EOTP Characters'!$B$2:$AS$99,6,FALSE)),"",VLOOKUP(W3,'EOTP Characters'!$B$2:$AS$99,6,FALSE)))</f>
        <v/>
      </c>
      <c r="X41" s="1517"/>
      <c r="Y41" s="1552" t="str">
        <f>(IF(ISNA(VLOOKUP(Y3,'EOTP Characters'!$B$2:$AS$99,6,FALSE)),"",VLOOKUP(Y3,'EOTP Characters'!$B$2:$AS$99,6,FALSE)))</f>
        <v/>
      </c>
      <c r="Z41" s="1553"/>
      <c r="AA41" s="1522" t="str">
        <f>(IF(ISNA(VLOOKUP(AA3,'EOTP Characters'!$B$2:$AS$99,6,FALSE)),"",VLOOKUP(AA3,'EOTP Characters'!$B$2:$AS$99,6,FALSE)))</f>
        <v/>
      </c>
      <c r="AB41" s="1517"/>
      <c r="AC41" s="1552" t="str">
        <f>(IF(ISNA(VLOOKUP(AC3,'EOTP Characters'!$B$2:$AS$99,6,FALSE)),"",VLOOKUP(AC3,'EOTP Characters'!$B$2:$AS$99,6,FALSE)))</f>
        <v/>
      </c>
      <c r="AD41" s="1553"/>
      <c r="AE41" s="1522" t="str">
        <f>(IF(ISNA(VLOOKUP(AE3,'EOTP Characters'!$B$2:$AS$99,6,FALSE)),"",VLOOKUP(AE3,'EOTP Characters'!$B$2:$AS$99,6,FALSE)))</f>
        <v/>
      </c>
      <c r="AF41" s="1520"/>
      <c r="AG41" s="743"/>
      <c r="AH41" s="713"/>
      <c r="AI41" s="658"/>
      <c r="AJ41" s="658"/>
      <c r="AK41" s="658"/>
      <c r="AL41" s="658"/>
      <c r="AM41" s="658"/>
      <c r="AN41" s="658"/>
      <c r="AO41" s="658"/>
      <c r="AP41" s="683"/>
      <c r="AQ41" s="658"/>
      <c r="AR41" s="658"/>
      <c r="AS41" s="658"/>
      <c r="AT41" s="658"/>
      <c r="AU41" s="658"/>
      <c r="AV41" s="658"/>
      <c r="AW41" s="658"/>
      <c r="AX41" s="658"/>
      <c r="AY41" s="658"/>
      <c r="AZ41" s="660"/>
      <c r="BA41" s="660"/>
      <c r="BB41" s="660"/>
      <c r="BC41" s="660"/>
      <c r="BD41" s="660"/>
      <c r="BE41" s="660"/>
      <c r="BF41" s="660"/>
      <c r="BG41" s="660"/>
      <c r="BH41" s="660"/>
      <c r="BI41" s="666"/>
      <c r="BJ41" s="666"/>
      <c r="BK41" s="666"/>
      <c r="BL41" s="30"/>
      <c r="BM41" s="30"/>
      <c r="BN41" s="30"/>
      <c r="BO41" s="679"/>
      <c r="BP41" s="679"/>
      <c r="BQ41" s="679"/>
      <c r="BR41" s="679"/>
      <c r="BS41" s="679"/>
      <c r="BT41" s="658"/>
      <c r="BU41" s="716"/>
      <c r="BV41" s="716"/>
      <c r="BW41" s="716"/>
      <c r="BX41" s="716"/>
      <c r="BY41" s="716"/>
      <c r="BZ41" s="716"/>
      <c r="CA41" s="756"/>
      <c r="CB41" s="719"/>
      <c r="CC41" s="719"/>
      <c r="CD41" s="719"/>
      <c r="CE41" s="728"/>
      <c r="CF41" s="727"/>
      <c r="CG41" s="757"/>
      <c r="CH41" s="29"/>
      <c r="CI41" s="29"/>
      <c r="CJ41" s="29"/>
      <c r="CK41" s="29"/>
      <c r="CL41" s="736"/>
      <c r="CM41" s="745"/>
      <c r="CN41" s="680"/>
      <c r="CO41" s="660"/>
      <c r="CP41" s="660"/>
      <c r="CQ41" s="681"/>
      <c r="CR41" s="660"/>
      <c r="CS41" s="660"/>
      <c r="CT41" s="658"/>
      <c r="CU41" s="658"/>
      <c r="CV41" s="658"/>
      <c r="CW41" s="658"/>
      <c r="CX41" s="658"/>
      <c r="CY41" s="658"/>
    </row>
    <row r="42" spans="1:128" ht="14.25" customHeight="1">
      <c r="A42" s="1515" t="s">
        <v>416</v>
      </c>
      <c r="B42" s="1515"/>
      <c r="C42" s="1515"/>
      <c r="D42" s="1516"/>
      <c r="E42" s="1615">
        <f>(IF(ISNA(VLOOKUP(E3,'EOTP Characters'!$B$2:$AS$99,7,FALSE)),"",VLOOKUP(E3,'EOTP Characters'!$B$2:$AS$99,7,FALSE)))</f>
        <v>15</v>
      </c>
      <c r="F42" s="1515"/>
      <c r="G42" s="1525">
        <f>(IF(ISNA(VLOOKUP(G3,'EOTP Characters'!$B$2:$AS$99,7,FALSE)),"",VLOOKUP(G3,'EOTP Characters'!$B$2:$AS$99,7,FALSE)))</f>
        <v>11</v>
      </c>
      <c r="H42" s="1515"/>
      <c r="I42" s="1525">
        <f>(IF(ISNA(VLOOKUP(I3,'EOTP Characters'!$B$2:$AS$99,7,FALSE)),"",VLOOKUP(I3,'EOTP Characters'!$B$2:$AS$99,7,FALSE)))</f>
        <v>12</v>
      </c>
      <c r="J42" s="1524"/>
      <c r="K42" s="1525" t="str">
        <f>(IF(ISNA(VLOOKUP(K3,'EOTP Characters'!$B$2:$AS$99,7,FALSE)),"",VLOOKUP(K3,'EOTP Characters'!$B$2:$AS$99,7,FALSE)))</f>
        <v/>
      </c>
      <c r="L42" s="1515"/>
      <c r="M42" s="1525">
        <f>(IF(ISNA(VLOOKUP(M3,'EOTP Characters'!$B$2:$AS$99,7,FALSE)),"",VLOOKUP(M3,'EOTP Characters'!$B$2:$AS$99,7,FALSE)))</f>
        <v>17</v>
      </c>
      <c r="N42" s="1524"/>
      <c r="O42" s="1525">
        <f>(IF(ISNA(VLOOKUP(O3,'EOTP Characters'!$B$2:$AS$99,7,FALSE)),"",VLOOKUP(O3,'EOTP Characters'!$B$2:$AS$99,7,FALSE)))</f>
        <v>11</v>
      </c>
      <c r="P42" s="1515"/>
      <c r="Q42" s="1525">
        <f>(IF(ISNA(VLOOKUP(Q3,'EOTP Characters'!$B$2:$AS$99,7,FALSE)),"",VLOOKUP(Q3,'EOTP Characters'!$B$2:$AS$99,7,FALSE)))</f>
        <v>16</v>
      </c>
      <c r="R42" s="1524"/>
      <c r="S42" s="1525">
        <f>(IF(ISNA(VLOOKUP(S3,'EOTP Characters'!$B$2:$AS$99,7,FALSE)),"",VLOOKUP(S3,'EOTP Characters'!$B$2:$AS$99,7,FALSE)))</f>
        <v>18</v>
      </c>
      <c r="T42" s="1515"/>
      <c r="U42" s="1525" t="str">
        <f>(IF(ISNA(VLOOKUP(U3,'EOTP Characters'!$B$2:$AS$99,7,FALSE)),"",VLOOKUP(U3,'EOTP Characters'!$B$2:$AS$99,7,FALSE)))</f>
        <v/>
      </c>
      <c r="V42" s="1524"/>
      <c r="W42" s="1525" t="str">
        <f>(IF(ISNA(VLOOKUP(W3,'EOTP Characters'!$B$2:$AS$99,7,FALSE)),"",VLOOKUP(W3,'EOTP Characters'!$B$2:$AS$99,7,FALSE)))</f>
        <v/>
      </c>
      <c r="X42" s="1515"/>
      <c r="Y42" s="1525" t="str">
        <f>(IF(ISNA(VLOOKUP(Y3,'EOTP Characters'!$B$2:$AS$99,7,FALSE)),"",VLOOKUP(Y3,'EOTP Characters'!$B$2:$AS$99,7,FALSE)))</f>
        <v/>
      </c>
      <c r="Z42" s="1524"/>
      <c r="AA42" s="1525" t="str">
        <f>(IF(ISNA(VLOOKUP(AA3,'EOTP Characters'!$B$2:$AS$99,7,FALSE)),"",VLOOKUP(AA3,'EOTP Characters'!$B$2:$AS$99,7,FALSE)))</f>
        <v/>
      </c>
      <c r="AB42" s="1515"/>
      <c r="AC42" s="1525" t="str">
        <f>(IF(ISNA(VLOOKUP(AC3,'EOTP Characters'!$B$2:$AS$99,7,FALSE)),"",VLOOKUP(AC3,'EOTP Characters'!$B$2:$AS$99,7,FALSE)))</f>
        <v/>
      </c>
      <c r="AD42" s="1524"/>
      <c r="AE42" s="1525" t="str">
        <f>(IF(ISNA(VLOOKUP(AE3,'EOTP Characters'!$B$2:$AS$99,7,FALSE)),"",VLOOKUP(AE3,'EOTP Characters'!$B$2:$AS$99,7,FALSE)))</f>
        <v/>
      </c>
      <c r="AF42" s="1524"/>
      <c r="AG42" s="743"/>
      <c r="AH42" s="713"/>
      <c r="AI42" s="658"/>
      <c r="AJ42" s="658"/>
      <c r="AK42" s="658"/>
      <c r="AL42" s="658"/>
      <c r="AM42" s="658"/>
      <c r="AN42" s="658"/>
      <c r="AO42" s="658"/>
      <c r="AP42" s="683"/>
      <c r="AQ42" s="658"/>
      <c r="AR42" s="658"/>
      <c r="AS42" s="658"/>
      <c r="AT42" s="658"/>
      <c r="AU42" s="658"/>
      <c r="AV42" s="658"/>
      <c r="AW42" s="658"/>
      <c r="AX42" s="658"/>
      <c r="AY42" s="658"/>
      <c r="AZ42" s="660"/>
      <c r="BA42" s="660"/>
      <c r="BB42" s="660"/>
      <c r="BC42" s="660"/>
      <c r="BD42" s="660"/>
      <c r="BE42" s="660"/>
      <c r="BF42" s="660"/>
      <c r="BG42" s="660"/>
      <c r="BH42" s="660"/>
      <c r="BI42" s="666"/>
      <c r="BJ42" s="666"/>
      <c r="BK42" s="666"/>
      <c r="BL42" s="30"/>
      <c r="BM42" s="30"/>
      <c r="BN42" s="30"/>
      <c r="BO42" s="679"/>
      <c r="BP42" s="679"/>
      <c r="BQ42" s="679"/>
      <c r="BR42" s="679"/>
      <c r="BS42" s="679"/>
      <c r="BT42" s="658"/>
      <c r="BU42" s="716"/>
      <c r="BV42" s="716"/>
      <c r="BW42" s="716"/>
      <c r="BX42" s="716"/>
      <c r="BY42" s="716"/>
      <c r="BZ42" s="716"/>
      <c r="CA42" s="756"/>
      <c r="CB42" s="719"/>
      <c r="CC42" s="719"/>
      <c r="CD42" s="719"/>
      <c r="CE42" s="728"/>
      <c r="CF42" s="727"/>
      <c r="CG42" s="757"/>
      <c r="CH42" s="29"/>
      <c r="CI42" s="29"/>
      <c r="CJ42" s="29"/>
      <c r="CK42" s="29"/>
      <c r="CL42" s="736"/>
      <c r="CM42" s="745"/>
      <c r="CN42" s="680"/>
      <c r="CO42" s="660"/>
      <c r="CP42" s="660"/>
      <c r="CQ42" s="681"/>
      <c r="CR42" s="660"/>
      <c r="CS42" s="660"/>
      <c r="CT42" s="658"/>
      <c r="CU42" s="658"/>
      <c r="CV42" s="658"/>
      <c r="CW42" s="658"/>
      <c r="CX42" s="658"/>
      <c r="CY42" s="658"/>
    </row>
    <row r="43" spans="1:128" ht="14.25" customHeight="1">
      <c r="A43" s="1598" t="s">
        <v>417</v>
      </c>
      <c r="B43" s="1598"/>
      <c r="C43" s="1598"/>
      <c r="D43" s="1599"/>
      <c r="E43" s="1604">
        <f>(IF(ISNA(VLOOKUP(E3,'EOTP Characters'!$B$2:$AS$99,8,FALSE)),"",VLOOKUP(E3,'EOTP Characters'!$B$2:$AS$99,8,FALSE)))</f>
        <v>11</v>
      </c>
      <c r="F43" s="1598"/>
      <c r="G43" s="1522">
        <f>(IF(ISNA(VLOOKUP(G3,'EOTP Characters'!$B$2:$AS$99,8,FALSE)),"",VLOOKUP(G3,'EOTP Characters'!$B$2:$AS$99,8,FALSE)))</f>
        <v>16</v>
      </c>
      <c r="H43" s="1517"/>
      <c r="I43" s="1552">
        <f>(IF(ISNA(VLOOKUP(I3,'EOTP Characters'!$B$2:$AS$99,8,FALSE)),"",VLOOKUP(I3,'EOTP Characters'!$B$2:$AS$99,8,FALSE)))</f>
        <v>14</v>
      </c>
      <c r="J43" s="1553"/>
      <c r="K43" s="1522" t="str">
        <f>(IF(ISNA(VLOOKUP(K3,'EOTP Characters'!$B$2:$AS$99,8,FALSE)),"",VLOOKUP(K3,'EOTP Characters'!$B$2:$AS$99,8,FALSE)))</f>
        <v/>
      </c>
      <c r="L43" s="1517"/>
      <c r="M43" s="1552">
        <f>(IF(ISNA(VLOOKUP(M3,'EOTP Characters'!$B$2:$AS$99,8,FALSE)),"",VLOOKUP(M3,'EOTP Characters'!$B$2:$AS$99,8,FALSE)))</f>
        <v>17</v>
      </c>
      <c r="N43" s="1553"/>
      <c r="O43" s="1522">
        <f>(IF(ISNA(VLOOKUP(O3,'EOTP Characters'!$B$2:$AS$99,8,FALSE)),"",VLOOKUP(O3,'EOTP Characters'!$B$2:$AS$99,8,FALSE)))</f>
        <v>19</v>
      </c>
      <c r="P43" s="1517"/>
      <c r="Q43" s="1552">
        <f>(IF(ISNA(VLOOKUP(Q3,'EOTP Characters'!$B$2:$AS$99,8,FALSE)),"",VLOOKUP(Q3,'EOTP Characters'!$B$2:$AS$99,8,FALSE)))</f>
        <v>7</v>
      </c>
      <c r="R43" s="1553"/>
      <c r="S43" s="1522">
        <f>(IF(ISNA(VLOOKUP(S3,'EOTP Characters'!$B$2:$AS$99,8,FALSE)),"",VLOOKUP(S3,'EOTP Characters'!$B$2:$AS$99,8,FALSE)))</f>
        <v>17</v>
      </c>
      <c r="T43" s="1517"/>
      <c r="U43" s="1552" t="str">
        <f>(IF(ISNA(VLOOKUP(U3,'EOTP Characters'!$B$2:$AS$99,8,FALSE)),"",VLOOKUP(U3,'EOTP Characters'!$B$2:$AS$99,8,FALSE)))</f>
        <v/>
      </c>
      <c r="V43" s="1553"/>
      <c r="W43" s="1522" t="str">
        <f>(IF(ISNA(VLOOKUP(W3,'EOTP Characters'!$B$2:$AS$99,8,FALSE)),"",VLOOKUP(W3,'EOTP Characters'!$B$2:$AS$99,8,FALSE)))</f>
        <v/>
      </c>
      <c r="X43" s="1517"/>
      <c r="Y43" s="1552" t="str">
        <f>(IF(ISNA(VLOOKUP(Y3,'EOTP Characters'!$B$2:$AS$99,8,FALSE)),"",VLOOKUP(Y3,'EOTP Characters'!$B$2:$AS$99,8,FALSE)))</f>
        <v/>
      </c>
      <c r="Z43" s="1553"/>
      <c r="AA43" s="1522" t="str">
        <f>(IF(ISNA(VLOOKUP(AA3,'EOTP Characters'!$B$2:$AS$99,8,FALSE)),"",VLOOKUP(AA3,'EOTP Characters'!$B$2:$AS$99,8,FALSE)))</f>
        <v/>
      </c>
      <c r="AB43" s="1517"/>
      <c r="AC43" s="1552" t="str">
        <f>(IF(ISNA(VLOOKUP(AC3,'EOTP Characters'!$B$2:$AS$99,8,FALSE)),"",VLOOKUP(AC3,'EOTP Characters'!$B$2:$AS$99,8,FALSE)))</f>
        <v/>
      </c>
      <c r="AD43" s="1553"/>
      <c r="AE43" s="1522" t="str">
        <f>(IF(ISNA(VLOOKUP(AE3,'EOTP Characters'!$B$2:$AS$99,8,FALSE)),"",VLOOKUP(AE3,'EOTP Characters'!$B$2:$AS$99,8,FALSE)))</f>
        <v/>
      </c>
      <c r="AF43" s="1520"/>
      <c r="AG43" s="743"/>
      <c r="AH43" s="713"/>
      <c r="AI43" s="658"/>
      <c r="AJ43" s="658"/>
      <c r="AK43" s="658"/>
      <c r="AL43" s="658"/>
      <c r="AM43" s="658"/>
      <c r="AN43" s="658"/>
      <c r="AO43" s="658"/>
      <c r="AP43" s="683"/>
      <c r="AQ43" s="658"/>
      <c r="AR43" s="658"/>
      <c r="AS43" s="658"/>
      <c r="AT43" s="658"/>
      <c r="AU43" s="658"/>
      <c r="AV43" s="658"/>
      <c r="AW43" s="658"/>
      <c r="AX43" s="658"/>
      <c r="AY43" s="658"/>
      <c r="AZ43" s="660"/>
      <c r="BA43" s="660"/>
      <c r="BB43" s="660"/>
      <c r="BC43" s="660"/>
      <c r="BD43" s="660"/>
      <c r="BE43" s="660"/>
      <c r="BF43" s="660"/>
      <c r="BG43" s="660"/>
      <c r="BH43" s="660"/>
      <c r="BI43" s="666"/>
      <c r="BJ43" s="666"/>
      <c r="BK43" s="666"/>
      <c r="BL43" s="30"/>
      <c r="BM43" s="30"/>
      <c r="BN43" s="30"/>
      <c r="BO43" s="679"/>
      <c r="BP43" s="679"/>
      <c r="BQ43" s="679"/>
      <c r="BR43" s="679"/>
      <c r="BS43" s="679"/>
      <c r="BT43" s="658"/>
      <c r="BU43" s="716"/>
      <c r="BV43" s="716"/>
      <c r="BW43" s="716"/>
      <c r="BX43" s="716"/>
      <c r="BY43" s="716"/>
      <c r="BZ43" s="716"/>
      <c r="CA43" s="756"/>
      <c r="CB43" s="719"/>
      <c r="CC43" s="719"/>
      <c r="CD43" s="719"/>
      <c r="CE43" s="728"/>
      <c r="CF43" s="727"/>
      <c r="CG43" s="757"/>
      <c r="CH43" s="29"/>
      <c r="CI43" s="29"/>
      <c r="CJ43" s="29"/>
      <c r="CK43" s="29"/>
      <c r="CL43" s="736"/>
      <c r="CM43" s="745"/>
      <c r="CN43" s="680"/>
      <c r="CO43" s="660"/>
      <c r="CP43" s="660"/>
      <c r="CQ43" s="681"/>
      <c r="CR43" s="660"/>
      <c r="CS43" s="660"/>
      <c r="CT43" s="658"/>
      <c r="CU43" s="658"/>
      <c r="CV43" s="658"/>
      <c r="CW43" s="658"/>
      <c r="CX43" s="658"/>
      <c r="CY43" s="658"/>
    </row>
    <row r="44" spans="1:128" ht="14.25" customHeight="1">
      <c r="A44" s="1598" t="s">
        <v>418</v>
      </c>
      <c r="B44" s="1598"/>
      <c r="C44" s="1598"/>
      <c r="D44" s="1599"/>
      <c r="E44" s="1645">
        <f>(IF(ISNA(VLOOKUP(E3,'EOTP Characters'!$B$2:$AS$99,30,FALSE)),"",VLOOKUP(E3,'EOTP Characters'!$B$2:$AS$99,30,FALSE)))</f>
        <v>0</v>
      </c>
      <c r="F44" s="1646"/>
      <c r="G44" s="1613">
        <f>(IF(ISNA(VLOOKUP(G3,'EOTP Characters'!$B$2:$AS$99,30,FALSE)),"",VLOOKUP(G3,'EOTP Characters'!$B$2:$AS$99,30,FALSE)))</f>
        <v>0</v>
      </c>
      <c r="H44" s="1614"/>
      <c r="I44" s="1616">
        <f>(IF(ISNA(VLOOKUP(I3,'EOTP Characters'!$B$2:$AS$99,30,FALSE)),"",VLOOKUP(I3,'EOTP Characters'!$B$2:$AS$99,30,FALSE)))</f>
        <v>0.25</v>
      </c>
      <c r="J44" s="1617"/>
      <c r="K44" s="1613" t="str">
        <f>(IF(ISNA(VLOOKUP(K3,'EOTP Characters'!$B$2:$AS$99,30,FALSE)),"",VLOOKUP(K3,'EOTP Characters'!$B$2:$AS$99,30,FALSE)))</f>
        <v/>
      </c>
      <c r="L44" s="1614"/>
      <c r="M44" s="1616">
        <f>(IF(ISNA(VLOOKUP(M3,'EOTP Characters'!$B$2:$AS$99,30,FALSE)),"",VLOOKUP(M3,'EOTP Characters'!$B$2:$AS$99,30,FALSE)))</f>
        <v>0</v>
      </c>
      <c r="N44" s="1617"/>
      <c r="O44" s="1613">
        <f>(IF(ISNA(VLOOKUP(O3,'EOTP Characters'!$B$2:$AS$99,30,FALSE)),"",VLOOKUP(O3,'EOTP Characters'!$B$2:$AS$99,30,FALSE)))</f>
        <v>0</v>
      </c>
      <c r="P44" s="1614"/>
      <c r="Q44" s="1616">
        <f>(IF(ISNA(VLOOKUP(Q3,'EOTP Characters'!$B$2:$AS$99,30,FALSE)),"",VLOOKUP(Q3,'EOTP Characters'!$B$2:$AS$99,30,FALSE)))</f>
        <v>0</v>
      </c>
      <c r="R44" s="1617"/>
      <c r="S44" s="1613">
        <f>(IF(ISNA(VLOOKUP(S3,'EOTP Characters'!$B$2:$AS$99,30,FALSE)),"",VLOOKUP(S3,'EOTP Characters'!$B$2:$AS$99,30,FALSE)))</f>
        <v>0</v>
      </c>
      <c r="T44" s="1614"/>
      <c r="U44" s="1616" t="str">
        <f>(IF(ISNA(VLOOKUP(U3,'EOTP Characters'!$B$2:$AS$99,30,FALSE)),"",VLOOKUP(U3,'EOTP Characters'!$B$2:$AS$99,30,FALSE)))</f>
        <v/>
      </c>
      <c r="V44" s="1617"/>
      <c r="W44" s="1613" t="str">
        <f>(IF(ISNA(VLOOKUP(W3,'EOTP Characters'!$B$2:$AS$99,30,FALSE)),"",VLOOKUP(W3,'EOTP Characters'!$B$2:$AS$99,30,FALSE)))</f>
        <v/>
      </c>
      <c r="X44" s="1614"/>
      <c r="Y44" s="1616" t="str">
        <f>(IF(ISNA(VLOOKUP(Y3,'EOTP Characters'!$B$2:$AS$99,30,FALSE)),"",VLOOKUP(Y3,'EOTP Characters'!$B$2:$AS$99,30,FALSE)))</f>
        <v/>
      </c>
      <c r="Z44" s="1617"/>
      <c r="AA44" s="1613" t="str">
        <f>(IF(ISNA(VLOOKUP(AA3,'EOTP Characters'!$B$2:$AS$99,30,FALSE)),"",VLOOKUP(AA3,'EOTP Characters'!$B$2:$AS$99,30,FALSE)))</f>
        <v/>
      </c>
      <c r="AB44" s="1614"/>
      <c r="AC44" s="1616" t="str">
        <f>(IF(ISNA(VLOOKUP(AC3,'EOTP Characters'!$B$2:$AS$99,30,FALSE)),"",VLOOKUP(AC3,'EOTP Characters'!$B$2:$AS$99,30,FALSE)))</f>
        <v/>
      </c>
      <c r="AD44" s="1617"/>
      <c r="AE44" s="1613" t="str">
        <f>(IF(ISNA(VLOOKUP(AE3,'EOTP Characters'!$B$2:$AS$99,30,FALSE)),"",VLOOKUP(AE3,'EOTP Characters'!$B$2:$AS$99,30,FALSE)))</f>
        <v/>
      </c>
      <c r="AF44" s="1649"/>
      <c r="AG44" s="743"/>
      <c r="AH44" s="713"/>
      <c r="AI44" s="658"/>
      <c r="AJ44" s="658"/>
      <c r="AK44" s="658"/>
      <c r="AL44" s="658"/>
      <c r="AM44" s="658"/>
      <c r="AN44" s="658"/>
      <c r="AO44" s="658"/>
      <c r="AP44" s="683"/>
      <c r="AQ44" s="658"/>
      <c r="AR44" s="658"/>
      <c r="AS44" s="658"/>
      <c r="AT44" s="658"/>
      <c r="AU44" s="658"/>
      <c r="AV44" s="658"/>
      <c r="AW44" s="658"/>
      <c r="AX44" s="658"/>
      <c r="AY44" s="658"/>
      <c r="AZ44" s="660"/>
      <c r="BA44" s="660"/>
      <c r="BB44" s="660"/>
      <c r="BC44" s="660"/>
      <c r="BD44" s="660"/>
      <c r="BE44" s="660"/>
      <c r="BF44" s="660"/>
      <c r="BG44" s="660"/>
      <c r="BH44" s="660"/>
      <c r="BI44" s="666"/>
      <c r="BJ44" s="666"/>
      <c r="BK44" s="666"/>
      <c r="BL44" s="30"/>
      <c r="BM44" s="30"/>
      <c r="BN44" s="30"/>
      <c r="BO44" s="679"/>
      <c r="BP44" s="679"/>
      <c r="BQ44" s="679"/>
      <c r="BR44" s="679"/>
      <c r="BS44" s="679"/>
      <c r="BT44" s="658"/>
      <c r="BU44" s="716"/>
      <c r="BV44" s="716"/>
      <c r="BW44" s="716"/>
      <c r="BX44" s="716"/>
      <c r="BY44" s="716"/>
      <c r="BZ44" s="716"/>
      <c r="CA44" s="756"/>
      <c r="CB44" s="719"/>
      <c r="CC44" s="719"/>
      <c r="CD44" s="719"/>
      <c r="CE44" s="728"/>
      <c r="CF44" s="727"/>
      <c r="CG44" s="757"/>
      <c r="CH44" s="29"/>
      <c r="CI44" s="29"/>
      <c r="CJ44" s="29"/>
      <c r="CK44" s="29"/>
      <c r="CL44" s="736"/>
      <c r="CM44" s="745"/>
      <c r="CN44" s="680"/>
      <c r="CO44" s="660"/>
      <c r="CP44" s="660"/>
      <c r="CQ44" s="681"/>
      <c r="CR44" s="660"/>
      <c r="CS44" s="660"/>
      <c r="CT44" s="658"/>
      <c r="CU44" s="658"/>
      <c r="CV44" s="658"/>
      <c r="CW44" s="658"/>
      <c r="CX44" s="658"/>
      <c r="CY44" s="658"/>
    </row>
    <row r="45" spans="1:128" s="109" customFormat="1" ht="14.25" customHeight="1">
      <c r="A45" s="1600" t="s">
        <v>419</v>
      </c>
      <c r="B45" s="1600"/>
      <c r="C45" s="1600"/>
      <c r="D45" s="1601"/>
      <c r="E45" s="1647">
        <f>(IF(ISNA(VLOOKUP(E3,'EOTP Characters'!$B$2:$AS$99,31,FALSE)),"",VLOOKUP(E3,'EOTP Characters'!$B$2:$AS$99,31,FALSE)))</f>
        <v>12</v>
      </c>
      <c r="F45" s="1600"/>
      <c r="G45" s="1602">
        <f>(IF(ISNA(VLOOKUP(G3,'EOTP Characters'!$B$2:$AS$99,31,FALSE)),"",VLOOKUP(G3,'EOTP Characters'!$B$2:$AS$99,31,FALSE)))</f>
        <v>17</v>
      </c>
      <c r="H45" s="1603"/>
      <c r="I45" s="1637">
        <f>(IF(ISNA(VLOOKUP(I3,'EOTP Characters'!$B$2:$AS$99,31,FALSE)),"",VLOOKUP(I3,'EOTP Characters'!$B$2:$AS$99,31,FALSE)))</f>
        <v>17</v>
      </c>
      <c r="J45" s="1638"/>
      <c r="K45" s="1602" t="str">
        <f>(IF(ISNA(VLOOKUP(K3,'EOTP Characters'!$B$2:$AS$99,31,FALSE)),"",VLOOKUP(K3,'EOTP Characters'!$B$2:$AS$99,31,FALSE)))</f>
        <v/>
      </c>
      <c r="L45" s="1639"/>
      <c r="M45" s="1637">
        <f>(IF(ISNA(VLOOKUP(M3,'EOTP Characters'!$B$2:$AS$99,31,FALSE)),"",VLOOKUP(M3,'EOTP Characters'!$B$2:$AS$99,31,FALSE)))</f>
        <v>11</v>
      </c>
      <c r="N45" s="1638"/>
      <c r="O45" s="1602">
        <f>(IF(ISNA(VLOOKUP(O3,'EOTP Characters'!$B$2:$AS$99,31,FALSE)),"",VLOOKUP(O3,'EOTP Characters'!$B$2:$AS$99,31,FALSE)))</f>
        <v>12</v>
      </c>
      <c r="P45" s="1639"/>
      <c r="Q45" s="1637">
        <f>(IF(ISNA(VLOOKUP(Q3,'EOTP Characters'!$B$2:$AS$99,31,FALSE)),"",VLOOKUP(Q3,'EOTP Characters'!$B$2:$AS$99,31,FALSE)))</f>
        <v>13</v>
      </c>
      <c r="R45" s="1638"/>
      <c r="S45" s="1602">
        <f>(IF(ISNA(VLOOKUP(S3,'EOTP Characters'!$B$2:$AS$99,31,FALSE)),"",VLOOKUP(S3,'EOTP Characters'!$B$2:$AS$99,31,FALSE)))</f>
        <v>13</v>
      </c>
      <c r="T45" s="1639"/>
      <c r="U45" s="1637" t="str">
        <f>(IF(ISNA(VLOOKUP(U3,'EOTP Characters'!$B$2:$AS$99,31,FALSE)),"",VLOOKUP(U3,'EOTP Characters'!$B$2:$AS$99,31,FALSE)))</f>
        <v/>
      </c>
      <c r="V45" s="1638"/>
      <c r="W45" s="1602" t="str">
        <f>(IF(ISNA(VLOOKUP(W3,'EOTP Characters'!$B$2:$AS$99,31,FALSE)),"",VLOOKUP(W3,'EOTP Characters'!$B$2:$AS$99,31,FALSE)))</f>
        <v/>
      </c>
      <c r="X45" s="1639"/>
      <c r="Y45" s="1637" t="str">
        <f>(IF(ISNA(VLOOKUP(Y3,'EOTP Characters'!$B$2:$AS$99,31,FALSE)),"",VLOOKUP(Y3,'EOTP Characters'!$B$2:$AS$99,31,FALSE)))</f>
        <v/>
      </c>
      <c r="Z45" s="1638"/>
      <c r="AA45" s="1602" t="str">
        <f>(IF(ISNA(VLOOKUP(AA3,'EOTP Characters'!$B$2:$AS$99,31,FALSE)),"",VLOOKUP(AA3,'EOTP Characters'!$B$2:$AS$99,31,FALSE)))</f>
        <v/>
      </c>
      <c r="AB45" s="1639"/>
      <c r="AC45" s="1637" t="str">
        <f>(IF(ISNA(VLOOKUP(AC3,'EOTP Characters'!$B$2:$AS$99,31,FALSE)),"",VLOOKUP(AC3,'EOTP Characters'!$B$2:$AS$99,31,FALSE)))</f>
        <v/>
      </c>
      <c r="AD45" s="1638"/>
      <c r="AE45" s="1602" t="str">
        <f>(IF(ISNA(VLOOKUP(AE3,'EOTP Characters'!$B$2:$AS$99,31,FALSE)),"",VLOOKUP(AE3,'EOTP Characters'!$B$2:$AS$99,31,FALSE)))</f>
        <v/>
      </c>
      <c r="AF45" s="1639"/>
      <c r="AG45" s="785"/>
      <c r="AH45" s="786"/>
      <c r="AI45" s="765"/>
      <c r="AJ45" s="765"/>
      <c r="AK45" s="765"/>
      <c r="AL45" s="765"/>
      <c r="AM45" s="765"/>
      <c r="AN45" s="765"/>
      <c r="AO45" s="765"/>
      <c r="AP45" s="787"/>
      <c r="AQ45" s="765"/>
      <c r="AR45" s="765"/>
      <c r="AS45" s="765"/>
      <c r="AT45" s="765"/>
      <c r="AU45" s="765"/>
      <c r="AV45" s="765"/>
      <c r="AW45" s="765"/>
      <c r="AX45" s="765"/>
      <c r="AY45" s="765"/>
      <c r="AZ45" s="774"/>
      <c r="BA45" s="774"/>
      <c r="BB45" s="774"/>
      <c r="BC45" s="774"/>
      <c r="BD45" s="774"/>
      <c r="BE45" s="774"/>
      <c r="BF45" s="774"/>
      <c r="BG45" s="774"/>
      <c r="BH45" s="774"/>
      <c r="BI45" s="788"/>
      <c r="BJ45" s="788"/>
      <c r="BK45" s="788"/>
      <c r="BL45" s="42"/>
      <c r="BM45" s="42"/>
      <c r="BN45" s="42"/>
      <c r="BO45" s="789"/>
      <c r="BP45" s="789"/>
      <c r="BQ45" s="789"/>
      <c r="BR45" s="789"/>
      <c r="BS45" s="789"/>
      <c r="BT45" s="765"/>
      <c r="BU45" s="766"/>
      <c r="BV45" s="766"/>
      <c r="BW45" s="766"/>
      <c r="BX45" s="766"/>
      <c r="BY45" s="766"/>
      <c r="BZ45" s="766"/>
      <c r="CA45" s="790"/>
      <c r="CB45" s="767"/>
      <c r="CC45" s="767"/>
      <c r="CD45" s="767"/>
      <c r="CE45" s="768"/>
      <c r="CF45" s="769"/>
      <c r="CG45" s="791"/>
      <c r="CH45" s="792"/>
      <c r="CI45" s="792"/>
      <c r="CJ45" s="792"/>
      <c r="CK45" s="792"/>
      <c r="CL45" s="771"/>
      <c r="CM45" s="772"/>
      <c r="CN45" s="773"/>
      <c r="CO45" s="774"/>
      <c r="CP45" s="774"/>
      <c r="CQ45" s="775"/>
      <c r="CR45" s="774"/>
      <c r="CS45" s="774"/>
      <c r="CT45" s="765"/>
      <c r="CU45" s="765"/>
      <c r="CV45" s="765"/>
      <c r="CW45" s="765"/>
      <c r="CX45" s="765"/>
      <c r="CY45" s="765"/>
      <c r="CZ45" s="765"/>
      <c r="DA45" s="765"/>
      <c r="DB45" s="765"/>
      <c r="DC45" s="765"/>
      <c r="DD45" s="765"/>
      <c r="DE45" s="765"/>
      <c r="DF45" s="765"/>
      <c r="DG45" s="765"/>
      <c r="DH45" s="765"/>
      <c r="DI45" s="765"/>
      <c r="DJ45" s="765"/>
      <c r="DK45" s="765"/>
      <c r="DL45" s="765"/>
      <c r="DM45" s="765"/>
      <c r="DN45" s="765"/>
      <c r="DO45" s="765"/>
      <c r="DP45" s="765"/>
      <c r="DQ45" s="765"/>
      <c r="DR45" s="765"/>
      <c r="DS45" s="765"/>
      <c r="DT45" s="765"/>
      <c r="DU45" s="765"/>
      <c r="DV45" s="765"/>
      <c r="DW45" s="765"/>
      <c r="DX45" s="765"/>
    </row>
    <row r="46" spans="1:128" ht="14.25" hidden="1" customHeight="1">
      <c r="A46" s="1515" t="s">
        <v>420</v>
      </c>
      <c r="B46" s="1515"/>
      <c r="C46" s="1515"/>
      <c r="D46" s="1516"/>
      <c r="E46" s="1615">
        <f>(IF(ISNA(VLOOKUP(E3,'EOTP Characters'!$B$2:$AS$99,32,FALSE)),"",VLOOKUP(E3,'EOTP Characters'!$B$2:$AS$99,32,FALSE)))</f>
        <v>0</v>
      </c>
      <c r="F46" s="1515"/>
      <c r="G46" s="1525">
        <f>(IF(ISNA(VLOOKUP(G3,'EOTP Characters'!$B$2:$AS$99,32,FALSE)),"",VLOOKUP(G3,'EOTP Characters'!$B$2:$AS$99,32,FALSE)))</f>
        <v>0</v>
      </c>
      <c r="H46" s="1515"/>
      <c r="I46" s="1525">
        <f>(IF(ISNA(VLOOKUP(I3,'EOTP Characters'!$B$2:$AS$99,32,FALSE)),"",VLOOKUP(I3,'EOTP Characters'!$B$2:$AS$99,32,FALSE)))</f>
        <v>0</v>
      </c>
      <c r="J46" s="1524"/>
      <c r="K46" s="1525" t="str">
        <f>(IF(ISNA(VLOOKUP(K3,'EOTP Characters'!$B$2:$AS$99,32,FALSE)),"",VLOOKUP(K3,'EOTP Characters'!$B$2:$AS$99,32,FALSE)))</f>
        <v/>
      </c>
      <c r="L46" s="1524"/>
      <c r="M46" s="1525">
        <f>(IF(ISNA(VLOOKUP(M3,'EOTP Characters'!$B$2:$AS$99,32,FALSE)),"",VLOOKUP(M3,'EOTP Characters'!$B$2:$AS$99,32,FALSE)))</f>
        <v>0</v>
      </c>
      <c r="N46" s="1524"/>
      <c r="O46" s="1525">
        <f>(IF(ISNA(VLOOKUP(O3,'EOTP Characters'!$B$2:$AS$99,32,FALSE)),"",VLOOKUP(O3,'EOTP Characters'!$B$2:$AS$99,32,FALSE)))</f>
        <v>0</v>
      </c>
      <c r="P46" s="1524"/>
      <c r="Q46" s="1525">
        <f>(IF(ISNA(VLOOKUP(Q3,'EOTP Characters'!$B$2:$AS$99,32,FALSE)),"",VLOOKUP(Q3,'EOTP Characters'!$B$2:$AS$99,32,FALSE)))</f>
        <v>0</v>
      </c>
      <c r="R46" s="1524"/>
      <c r="S46" s="1525">
        <f>(IF(ISNA(VLOOKUP(S3,'EOTP Characters'!$B$2:$AS$99,32,FALSE)),"",VLOOKUP(S3,'EOTP Characters'!$B$2:$AS$99,32,FALSE)))</f>
        <v>0</v>
      </c>
      <c r="T46" s="1524"/>
      <c r="U46" s="1525" t="str">
        <f>(IF(ISNA(VLOOKUP(U3,'EOTP Characters'!$B$2:$AS$99,32,FALSE)),"",VLOOKUP(U3,'EOTP Characters'!$B$2:$AS$99,32,FALSE)))</f>
        <v/>
      </c>
      <c r="V46" s="1524"/>
      <c r="W46" s="1525" t="str">
        <f>(IF(ISNA(VLOOKUP(W3,'EOTP Characters'!$B$2:$AS$99,32,FALSE)),"",VLOOKUP(W3,'EOTP Characters'!$B$2:$AS$99,32,FALSE)))</f>
        <v/>
      </c>
      <c r="X46" s="1524"/>
      <c r="Y46" s="1525" t="str">
        <f>(IF(ISNA(VLOOKUP(Y3,'EOTP Characters'!$B$2:$AS$99,32,FALSE)),"",VLOOKUP(Y3,'EOTP Characters'!$B$2:$AS$99,32,FALSE)))</f>
        <v/>
      </c>
      <c r="Z46" s="1524"/>
      <c r="AA46" s="1525" t="str">
        <f>(IF(ISNA(VLOOKUP(AA3,'EOTP Characters'!$B$2:$AS$99,32,FALSE)),"",VLOOKUP(AA3,'EOTP Characters'!$B$2:$AS$99,32,FALSE)))</f>
        <v/>
      </c>
      <c r="AB46" s="1524"/>
      <c r="AC46" s="1525" t="str">
        <f>(IF(ISNA(VLOOKUP(AC3,'EOTP Characters'!$B$2:$AS$99,32,FALSE)),"",VLOOKUP(AC3,'EOTP Characters'!$B$2:$AS$99,32,FALSE)))</f>
        <v/>
      </c>
      <c r="AD46" s="1524"/>
      <c r="AE46" s="1525" t="str">
        <f>(IF(ISNA(VLOOKUP(AE3,'EOTP Characters'!$B$2:$AS$99,32,FALSE)),"",VLOOKUP(AE3,'EOTP Characters'!$B$2:$AS$99,32,FALSE)))</f>
        <v/>
      </c>
      <c r="AF46" s="1524"/>
      <c r="AG46" s="743"/>
      <c r="AH46" s="713"/>
      <c r="AI46" s="658"/>
      <c r="AJ46" s="658"/>
      <c r="AK46" s="658"/>
      <c r="AL46" s="658"/>
      <c r="AM46" s="658"/>
      <c r="AN46" s="658"/>
      <c r="AO46" s="658"/>
      <c r="AP46" s="683"/>
      <c r="AQ46" s="658"/>
      <c r="AR46" s="658"/>
      <c r="AS46" s="658"/>
      <c r="AT46" s="658"/>
      <c r="AU46" s="658"/>
      <c r="AV46" s="658"/>
      <c r="AW46" s="658"/>
      <c r="AX46" s="658"/>
      <c r="AY46" s="658"/>
      <c r="AZ46" s="660"/>
      <c r="BA46" s="660"/>
      <c r="BB46" s="660"/>
      <c r="BC46" s="660"/>
      <c r="BD46" s="660"/>
      <c r="BE46" s="660"/>
      <c r="BF46" s="660"/>
      <c r="BG46" s="660"/>
      <c r="BH46" s="660"/>
      <c r="BI46" s="666"/>
      <c r="BJ46" s="666"/>
      <c r="BK46" s="666"/>
      <c r="BL46" s="30"/>
      <c r="BM46" s="30"/>
      <c r="BN46" s="30"/>
      <c r="BO46" s="679"/>
      <c r="BP46" s="679"/>
      <c r="BQ46" s="679"/>
      <c r="BR46" s="679"/>
      <c r="BS46" s="679"/>
      <c r="BT46" s="658"/>
      <c r="BU46" s="716"/>
      <c r="BV46" s="716"/>
      <c r="BW46" s="716"/>
      <c r="BX46" s="716"/>
      <c r="BY46" s="716"/>
      <c r="BZ46" s="716"/>
      <c r="CA46" s="756"/>
      <c r="CB46" s="719"/>
      <c r="CC46" s="719"/>
      <c r="CD46" s="719"/>
      <c r="CE46" s="728"/>
      <c r="CF46" s="727"/>
      <c r="CG46" s="757"/>
      <c r="CH46" s="29"/>
      <c r="CI46" s="29"/>
      <c r="CJ46" s="29"/>
      <c r="CK46" s="29"/>
      <c r="CL46" s="736"/>
      <c r="CM46" s="745"/>
      <c r="CN46" s="680"/>
      <c r="CO46" s="660"/>
      <c r="CP46" s="660"/>
      <c r="CQ46" s="681"/>
      <c r="CR46" s="660"/>
      <c r="CS46" s="660"/>
      <c r="CT46" s="658"/>
      <c r="CU46" s="658"/>
      <c r="CV46" s="658"/>
      <c r="CW46" s="658"/>
      <c r="CX46" s="658"/>
      <c r="CY46" s="658"/>
    </row>
    <row r="47" spans="1:128" ht="14.25" hidden="1" customHeight="1">
      <c r="A47" s="1515" t="s">
        <v>421</v>
      </c>
      <c r="B47" s="1515"/>
      <c r="C47" s="1515"/>
      <c r="D47" s="1516"/>
      <c r="E47" s="1615">
        <f>(IF(ISNA(VLOOKUP(E3,'EOTP Characters'!$B$2:$AS$99,33,FALSE)),"",VLOOKUP(E3,'EOTP Characters'!$B$2:$AS$99,33,FALSE)))</f>
        <v>0</v>
      </c>
      <c r="F47" s="1515"/>
      <c r="G47" s="1525">
        <f>(IF(ISNA(VLOOKUP(G3,'EOTP Characters'!$B$2:$AS$99,33,FALSE)),"",VLOOKUP(G3,'EOTP Characters'!$B$2:$AS$99,33,FALSE)))</f>
        <v>0</v>
      </c>
      <c r="H47" s="1515"/>
      <c r="I47" s="1525">
        <f>(IF(ISNA(VLOOKUP(I3,'EOTP Characters'!$B$2:$AS$99,33,FALSE)),"",VLOOKUP(I3,'EOTP Characters'!$B$2:$AS$99,33,FALSE)))</f>
        <v>0</v>
      </c>
      <c r="J47" s="1524"/>
      <c r="K47" s="1525" t="str">
        <f>(IF(ISNA(VLOOKUP(K3,'EOTP Characters'!$B$2:$AS$99,33,FALSE)),"",VLOOKUP(K3,'EOTP Characters'!$B$2:$AS$99,33,FALSE)))</f>
        <v/>
      </c>
      <c r="L47" s="1524"/>
      <c r="M47" s="1525">
        <f>(IF(ISNA(VLOOKUP(M3,'EOTP Characters'!$B$2:$AS$99,33,FALSE)),"",VLOOKUP(M3,'EOTP Characters'!$B$2:$AS$99,33,FALSE)))</f>
        <v>0</v>
      </c>
      <c r="N47" s="1524"/>
      <c r="O47" s="1525">
        <f>(IF(ISNA(VLOOKUP(O3,'EOTP Characters'!$B$2:$AS$99,33,FALSE)),"",VLOOKUP(O3,'EOTP Characters'!$B$2:$AS$99,33,FALSE)))</f>
        <v>0</v>
      </c>
      <c r="P47" s="1524"/>
      <c r="Q47" s="1525">
        <f>(IF(ISNA(VLOOKUP(Q3,'EOTP Characters'!$B$2:$AS$99,33,FALSE)),"",VLOOKUP(Q3,'EOTP Characters'!$B$2:$AS$99,33,FALSE)))</f>
        <v>0</v>
      </c>
      <c r="R47" s="1524"/>
      <c r="S47" s="1525">
        <f>(IF(ISNA(VLOOKUP(S3,'EOTP Characters'!$B$2:$AS$99,33,FALSE)),"",VLOOKUP(S3,'EOTP Characters'!$B$2:$AS$99,33,FALSE)))</f>
        <v>0</v>
      </c>
      <c r="T47" s="1524"/>
      <c r="U47" s="1525" t="str">
        <f>(IF(ISNA(VLOOKUP(U3,'EOTP Characters'!$B$2:$AS$99,33,FALSE)),"",VLOOKUP(U3,'EOTP Characters'!$B$2:$AS$99,33,FALSE)))</f>
        <v/>
      </c>
      <c r="V47" s="1524"/>
      <c r="W47" s="1525" t="str">
        <f>(IF(ISNA(VLOOKUP(W3,'EOTP Characters'!$B$2:$AS$99,33,FALSE)),"",VLOOKUP(W3,'EOTP Characters'!$B$2:$AS$99,33,FALSE)))</f>
        <v/>
      </c>
      <c r="X47" s="1524"/>
      <c r="Y47" s="1525" t="str">
        <f>(IF(ISNA(VLOOKUP(Y3,'EOTP Characters'!$B$2:$AS$99,33,FALSE)),"",VLOOKUP(Y3,'EOTP Characters'!$B$2:$AS$99,33,FALSE)))</f>
        <v/>
      </c>
      <c r="Z47" s="1524"/>
      <c r="AA47" s="1525" t="str">
        <f>(IF(ISNA(VLOOKUP(AA3,'EOTP Characters'!$B$2:$AS$99,33,FALSE)),"",VLOOKUP(AA3,'EOTP Characters'!$B$2:$AS$99,33,FALSE)))</f>
        <v/>
      </c>
      <c r="AB47" s="1524"/>
      <c r="AC47" s="1525" t="str">
        <f>(IF(ISNA(VLOOKUP(AC3,'EOTP Characters'!$B$2:$AS$99,33,FALSE)),"",VLOOKUP(AC3,'EOTP Characters'!$B$2:$AS$99,33,FALSE)))</f>
        <v/>
      </c>
      <c r="AD47" s="1524"/>
      <c r="AE47" s="1525" t="str">
        <f>(IF(ISNA(VLOOKUP(AE3,'EOTP Characters'!$B$2:$AS$99,33,FALSE)),"",VLOOKUP(AE3,'EOTP Characters'!$B$2:$AS$99,33,FALSE)))</f>
        <v/>
      </c>
      <c r="AF47" s="1524"/>
      <c r="AG47" s="743"/>
      <c r="AH47" s="713"/>
      <c r="AI47" s="658"/>
      <c r="AJ47" s="658"/>
      <c r="AK47" s="658"/>
      <c r="AL47" s="658"/>
      <c r="AM47" s="658"/>
      <c r="AN47" s="658"/>
      <c r="AO47" s="658"/>
      <c r="AP47" s="683"/>
      <c r="AQ47" s="658"/>
      <c r="AR47" s="658"/>
      <c r="AS47" s="658"/>
      <c r="AT47" s="658"/>
      <c r="AU47" s="658"/>
      <c r="AV47" s="658"/>
      <c r="AW47" s="658"/>
      <c r="AX47" s="658"/>
      <c r="AY47" s="658"/>
      <c r="AZ47" s="660"/>
      <c r="BA47" s="660"/>
      <c r="BB47" s="660"/>
      <c r="BC47" s="660"/>
      <c r="BD47" s="660"/>
      <c r="BE47" s="660"/>
      <c r="BF47" s="660"/>
      <c r="BG47" s="660"/>
      <c r="BH47" s="660"/>
      <c r="BI47" s="666"/>
      <c r="BJ47" s="666"/>
      <c r="BK47" s="666"/>
      <c r="BL47" s="30"/>
      <c r="BM47" s="30"/>
      <c r="BN47" s="30"/>
      <c r="BO47" s="679"/>
      <c r="BP47" s="679"/>
      <c r="BQ47" s="679"/>
      <c r="BR47" s="679"/>
      <c r="BS47" s="679"/>
      <c r="BT47" s="658"/>
      <c r="BU47" s="716"/>
      <c r="BV47" s="716"/>
      <c r="BW47" s="716"/>
      <c r="BX47" s="716"/>
      <c r="BY47" s="716"/>
      <c r="BZ47" s="716"/>
      <c r="CA47" s="756"/>
      <c r="CB47" s="719"/>
      <c r="CC47" s="719"/>
      <c r="CD47" s="719"/>
      <c r="CE47" s="728"/>
      <c r="CF47" s="727"/>
      <c r="CG47" s="757"/>
      <c r="CH47" s="29"/>
      <c r="CI47" s="29"/>
      <c r="CJ47" s="29"/>
      <c r="CK47" s="29"/>
      <c r="CL47" s="736"/>
      <c r="CM47" s="745"/>
      <c r="CN47" s="680"/>
      <c r="CO47" s="660"/>
      <c r="CP47" s="660"/>
      <c r="CQ47" s="681"/>
      <c r="CR47" s="660"/>
      <c r="CS47" s="660"/>
      <c r="CT47" s="658"/>
      <c r="CU47" s="658"/>
      <c r="CV47" s="658"/>
      <c r="CW47" s="658"/>
      <c r="CX47" s="658"/>
      <c r="CY47" s="658"/>
    </row>
    <row r="48" spans="1:128" ht="14.25" customHeight="1">
      <c r="A48" s="1517" t="s">
        <v>422</v>
      </c>
      <c r="B48" s="1517"/>
      <c r="C48" s="1517"/>
      <c r="D48" s="1518"/>
      <c r="E48" s="1519" t="str">
        <f>(IF(ISNA(VLOOKUP(E3,'EOTP Characters'!$B$2:$AS$99,34,FALSE)),"",VLOOKUP(E3,'EOTP Characters'!$B$2:$AS$99,34,FALSE)))</f>
        <v>Pplarian</v>
      </c>
      <c r="F48" s="1517"/>
      <c r="G48" s="1523" t="str">
        <f>(IF(ISNA(VLOOKUP(G3,'EOTP Characters'!$B$2:$AS$99,34,FALSE)),"",VLOOKUP(G3,'EOTP Characters'!$B$2:$AS$99,34,FALSE)))</f>
        <v>Ilek</v>
      </c>
      <c r="H48" s="1514"/>
      <c r="I48" s="1522" t="str">
        <f>(IF(ISNA(VLOOKUP(I3,'EOTP Characters'!$B$2:$AS$99,34,FALSE)),"",VLOOKUP(I3,'EOTP Characters'!$B$2:$AS$99,34,FALSE)))</f>
        <v>Pplarian</v>
      </c>
      <c r="J48" s="1520"/>
      <c r="K48" s="1523" t="str">
        <f>(IF(ISNA(VLOOKUP(K3,'EOTP Characters'!$B$2:$AS$99,34,FALSE)),"",VLOOKUP(K3,'EOTP Characters'!$B$2:$AS$99,34,FALSE)))</f>
        <v/>
      </c>
      <c r="L48" s="1521"/>
      <c r="M48" s="1522" t="str">
        <f>(IF(ISNA(VLOOKUP(M3,'EOTP Characters'!$B$2:$AS$99,34,FALSE)),"",VLOOKUP(M3,'EOTP Characters'!$B$2:$AS$99,34,FALSE)))</f>
        <v>Worian</v>
      </c>
      <c r="N48" s="1520"/>
      <c r="O48" s="1523" t="str">
        <f>(IF(ISNA(VLOOKUP(O3,'EOTP Characters'!$B$2:$AS$99,34,FALSE)),"",VLOOKUP(O3,'EOTP Characters'!$B$2:$AS$99,34,FALSE)))</f>
        <v>Despche</v>
      </c>
      <c r="P48" s="1521"/>
      <c r="Q48" s="1522" t="str">
        <f>(IF(ISNA(VLOOKUP(Q3,'EOTP Characters'!$B$2:$AS$99,34,FALSE)),"",VLOOKUP(Q3,'EOTP Characters'!$B$2:$AS$99,34,FALSE)))</f>
        <v>Ilek</v>
      </c>
      <c r="R48" s="1520"/>
      <c r="S48" s="1523" t="str">
        <f>(IF(ISNA(VLOOKUP(S3,'EOTP Characters'!$B$2:$AS$99,34,FALSE)),"",VLOOKUP(S3,'EOTP Characters'!$B$2:$AS$99,34,FALSE)))</f>
        <v>Moon Elf</v>
      </c>
      <c r="T48" s="1521"/>
      <c r="U48" s="1522" t="str">
        <f>(IF(ISNA(VLOOKUP(U3,'EOTP Characters'!$B$2:$AS$99,34,FALSE)),"",VLOOKUP(U3,'EOTP Characters'!$B$2:$AS$99,34,FALSE)))</f>
        <v/>
      </c>
      <c r="V48" s="1520"/>
      <c r="W48" s="1523" t="str">
        <f>(IF(ISNA(VLOOKUP(W3,'EOTP Characters'!$B$2:$AS$99,34,FALSE)),"",VLOOKUP(W3,'EOTP Characters'!$B$2:$AS$99,34,FALSE)))</f>
        <v/>
      </c>
      <c r="X48" s="1521"/>
      <c r="Y48" s="1522" t="str">
        <f>(IF(ISNA(VLOOKUP(Y3,'EOTP Characters'!$B$2:$AS$99,34,FALSE)),"",VLOOKUP(Y3,'EOTP Characters'!$B$2:$AS$99,34,FALSE)))</f>
        <v/>
      </c>
      <c r="Z48" s="1520"/>
      <c r="AA48" s="1523" t="str">
        <f>(IF(ISNA(VLOOKUP(AA3,'EOTP Characters'!$B$2:$AS$99,34,FALSE)),"",VLOOKUP(AA3,'EOTP Characters'!$B$2:$AS$99,34,FALSE)))</f>
        <v/>
      </c>
      <c r="AB48" s="1521"/>
      <c r="AC48" s="1522" t="str">
        <f>(IF(ISNA(VLOOKUP(AC3,'EOTP Characters'!$B$2:$AS$99,34,FALSE)),"",VLOOKUP(AC3,'EOTP Characters'!$B$2:$AS$99,34,FALSE)))</f>
        <v/>
      </c>
      <c r="AD48" s="1520"/>
      <c r="AE48" s="1523" t="str">
        <f>(IF(ISNA(VLOOKUP(AE3,'EOTP Characters'!$B$2:$AS$99,34,FALSE)),"",VLOOKUP(AE3,'EOTP Characters'!$B$2:$AS$99,34,FALSE)))</f>
        <v/>
      </c>
      <c r="AF48" s="1521"/>
      <c r="AG48" s="743"/>
      <c r="AH48" s="713"/>
      <c r="AI48" s="658"/>
      <c r="AJ48" s="658"/>
      <c r="AK48" s="658"/>
      <c r="AL48" s="658"/>
      <c r="AM48" s="658"/>
      <c r="AN48" s="658"/>
      <c r="AO48" s="658"/>
      <c r="AP48" s="683"/>
      <c r="AQ48" s="658"/>
      <c r="AR48" s="658"/>
      <c r="AS48" s="658"/>
      <c r="AT48" s="658"/>
      <c r="AU48" s="658"/>
      <c r="AV48" s="658"/>
      <c r="AW48" s="658"/>
      <c r="AX48" s="658"/>
      <c r="AY48" s="658"/>
      <c r="AZ48" s="660"/>
      <c r="BA48" s="660"/>
      <c r="BB48" s="660"/>
      <c r="BC48" s="660"/>
      <c r="BD48" s="660"/>
      <c r="BE48" s="660"/>
      <c r="BF48" s="660"/>
      <c r="BG48" s="660"/>
      <c r="BH48" s="660"/>
      <c r="BI48" s="666"/>
      <c r="BJ48" s="666"/>
      <c r="BK48" s="666"/>
      <c r="BL48" s="30"/>
      <c r="BM48" s="30"/>
      <c r="BN48" s="30"/>
      <c r="BO48" s="679"/>
      <c r="BP48" s="679"/>
      <c r="BQ48" s="679"/>
      <c r="BR48" s="679"/>
      <c r="BS48" s="679"/>
      <c r="BT48" s="658"/>
      <c r="BU48" s="716"/>
      <c r="BV48" s="716"/>
      <c r="BW48" s="716"/>
      <c r="BX48" s="716"/>
      <c r="BY48" s="716"/>
      <c r="BZ48" s="716"/>
      <c r="CA48" s="756"/>
      <c r="CB48" s="719"/>
      <c r="CC48" s="719"/>
      <c r="CD48" s="719"/>
      <c r="CE48" s="728"/>
      <c r="CF48" s="727"/>
      <c r="CG48" s="757"/>
      <c r="CH48" s="29"/>
      <c r="CI48" s="29"/>
      <c r="CJ48" s="29"/>
      <c r="CK48" s="29"/>
      <c r="CL48" s="736"/>
      <c r="CM48" s="745"/>
      <c r="CN48" s="680"/>
      <c r="CO48" s="660"/>
      <c r="CP48" s="660"/>
      <c r="CQ48" s="681"/>
      <c r="CR48" s="660"/>
      <c r="CS48" s="660"/>
      <c r="CT48" s="658"/>
      <c r="CU48" s="658"/>
      <c r="CV48" s="658"/>
      <c r="CW48" s="658"/>
      <c r="CX48" s="658"/>
      <c r="CY48" s="658"/>
    </row>
    <row r="49" spans="1:103" ht="14.25" customHeight="1">
      <c r="A49" s="1515" t="s">
        <v>423</v>
      </c>
      <c r="B49" s="1515"/>
      <c r="C49" s="1515"/>
      <c r="D49" s="1516"/>
      <c r="E49" s="1615" t="str">
        <f>(IF(ISNA(VLOOKUP(E3,'EOTP Characters'!$B$2:$AS$99,35,FALSE)),"",VLOOKUP(E3,'EOTP Characters'!$B$2:$AS$99,35,FALSE)))</f>
        <v>NG</v>
      </c>
      <c r="F49" s="1515"/>
      <c r="G49" s="1525" t="str">
        <f>(IF(ISNA(VLOOKUP(G3,'EOTP Characters'!$B$2:$AS$99,35,FALSE)),"",VLOOKUP(G3,'EOTP Characters'!$B$2:$AS$99,35,FALSE)))</f>
        <v>NG</v>
      </c>
      <c r="H49" s="1515"/>
      <c r="I49" s="1525" t="str">
        <f>(IF(ISNA(VLOOKUP(I3,'EOTP Characters'!$B$2:$AS$99,35,FALSE)),"",VLOOKUP(I3,'EOTP Characters'!$B$2:$AS$99,35,FALSE)))</f>
        <v>CG</v>
      </c>
      <c r="J49" s="1524"/>
      <c r="K49" s="1525" t="str">
        <f>(IF(ISNA(VLOOKUP(K3,'EOTP Characters'!$B$2:$AS$99,35,FALSE)),"",VLOOKUP(K3,'EOTP Characters'!$B$2:$AS$99,35,FALSE)))</f>
        <v/>
      </c>
      <c r="L49" s="1524"/>
      <c r="M49" s="1525" t="str">
        <f>(IF(ISNA(VLOOKUP(M3,'EOTP Characters'!$B$2:$AS$99,35,FALSE)),"",VLOOKUP(M3,'EOTP Characters'!$B$2:$AS$99,35,FALSE)))</f>
        <v>CG</v>
      </c>
      <c r="N49" s="1524"/>
      <c r="O49" s="1525" t="str">
        <f>(IF(ISNA(VLOOKUP(O3,'EOTP Characters'!$B$2:$AS$99,35,FALSE)),"",VLOOKUP(O3,'EOTP Characters'!$B$2:$AS$99,35,FALSE)))</f>
        <v>LN</v>
      </c>
      <c r="P49" s="1524"/>
      <c r="Q49" s="1525" t="str">
        <f>(IF(ISNA(VLOOKUP(Q3,'EOTP Characters'!$B$2:$AS$99,35,FALSE)),"",VLOOKUP(Q3,'EOTP Characters'!$B$2:$AS$99,35,FALSE)))</f>
        <v>CG</v>
      </c>
      <c r="R49" s="1524"/>
      <c r="S49" s="1525" t="str">
        <f>(IF(ISNA(VLOOKUP(S3,'EOTP Characters'!$B$2:$AS$99,35,FALSE)),"",VLOOKUP(S3,'EOTP Characters'!$B$2:$AS$99,35,FALSE)))</f>
        <v>CG</v>
      </c>
      <c r="T49" s="1524"/>
      <c r="U49" s="1525" t="str">
        <f>(IF(ISNA(VLOOKUP(U3,'EOTP Characters'!$B$2:$AS$99,35,FALSE)),"",VLOOKUP(U3,'EOTP Characters'!$B$2:$AS$99,35,FALSE)))</f>
        <v/>
      </c>
      <c r="V49" s="1524"/>
      <c r="W49" s="1525" t="str">
        <f>(IF(ISNA(VLOOKUP(W3,'EOTP Characters'!$B$2:$AS$99,35,FALSE)),"",VLOOKUP(W3,'EOTP Characters'!$B$2:$AS$99,35,FALSE)))</f>
        <v/>
      </c>
      <c r="X49" s="1524"/>
      <c r="Y49" s="1525" t="str">
        <f>(IF(ISNA(VLOOKUP(Y3,'EOTP Characters'!$B$2:$AS$99,35,FALSE)),"",VLOOKUP(Y3,'EOTP Characters'!$B$2:$AS$99,35,FALSE)))</f>
        <v/>
      </c>
      <c r="Z49" s="1524"/>
      <c r="AA49" s="1525" t="str">
        <f>(IF(ISNA(VLOOKUP(AA3,'EOTP Characters'!$B$2:$AS$99,35,FALSE)),"",VLOOKUP(AA3,'EOTP Characters'!$B$2:$AS$99,35,FALSE)))</f>
        <v/>
      </c>
      <c r="AB49" s="1524"/>
      <c r="AC49" s="1525" t="str">
        <f>(IF(ISNA(VLOOKUP(AC3,'EOTP Characters'!$B$2:$AS$99,35,FALSE)),"",VLOOKUP(AC3,'EOTP Characters'!$B$2:$AS$99,35,FALSE)))</f>
        <v/>
      </c>
      <c r="AD49" s="1524"/>
      <c r="AE49" s="1525" t="str">
        <f>(IF(ISNA(VLOOKUP(AE3,'EOTP Characters'!$B$2:$AS$99,35,FALSE)),"",VLOOKUP(AE3,'EOTP Characters'!$B$2:$AS$99,35,FALSE)))</f>
        <v/>
      </c>
      <c r="AF49" s="1524"/>
      <c r="AG49" s="743"/>
      <c r="AH49" s="713"/>
      <c r="AI49" s="658"/>
      <c r="AJ49" s="658"/>
      <c r="AK49" s="658"/>
      <c r="AL49" s="658"/>
      <c r="AM49" s="658"/>
      <c r="AN49" s="658"/>
      <c r="AO49" s="658"/>
      <c r="AP49" s="683"/>
      <c r="AQ49" s="658"/>
      <c r="AR49" s="658"/>
      <c r="AS49" s="658"/>
      <c r="AT49" s="658"/>
      <c r="AU49" s="658"/>
      <c r="AV49" s="658"/>
      <c r="AW49" s="658"/>
      <c r="AX49" s="658"/>
      <c r="AY49" s="658"/>
      <c r="AZ49" s="660"/>
      <c r="BA49" s="660"/>
      <c r="BB49" s="660"/>
      <c r="BC49" s="660"/>
      <c r="BD49" s="660"/>
      <c r="BE49" s="660"/>
      <c r="BF49" s="660"/>
      <c r="BG49" s="660"/>
      <c r="BH49" s="660"/>
      <c r="BI49" s="666"/>
      <c r="BJ49" s="666"/>
      <c r="BK49" s="666"/>
      <c r="BL49" s="30"/>
      <c r="BM49" s="30"/>
      <c r="BN49" s="30"/>
      <c r="BO49" s="679"/>
      <c r="BP49" s="679"/>
      <c r="BQ49" s="679"/>
      <c r="BR49" s="679"/>
      <c r="BS49" s="679"/>
      <c r="BT49" s="658"/>
      <c r="BU49" s="716"/>
      <c r="BV49" s="716"/>
      <c r="BW49" s="716"/>
      <c r="BX49" s="716"/>
      <c r="BY49" s="716"/>
      <c r="BZ49" s="716"/>
      <c r="CA49" s="756"/>
      <c r="CB49" s="719"/>
      <c r="CC49" s="719"/>
      <c r="CD49" s="719"/>
      <c r="CE49" s="728"/>
      <c r="CF49" s="727"/>
      <c r="CG49" s="757"/>
      <c r="CH49" s="29"/>
      <c r="CI49" s="29"/>
      <c r="CJ49" s="29"/>
      <c r="CK49" s="29"/>
      <c r="CL49" s="736"/>
      <c r="CM49" s="745"/>
      <c r="CN49" s="680"/>
      <c r="CO49" s="660"/>
      <c r="CP49" s="660"/>
      <c r="CQ49" s="681"/>
      <c r="CR49" s="660"/>
      <c r="CS49" s="660"/>
      <c r="CT49" s="658"/>
      <c r="CU49" s="658"/>
      <c r="CV49" s="658"/>
      <c r="CW49" s="658"/>
      <c r="CX49" s="658"/>
      <c r="CY49" s="658"/>
    </row>
    <row r="50" spans="1:103" ht="14.25" customHeight="1">
      <c r="A50" s="1517" t="s">
        <v>424</v>
      </c>
      <c r="B50" s="1517"/>
      <c r="C50" s="1517"/>
      <c r="D50" s="1518"/>
      <c r="E50" s="1519">
        <f>(IF(ISNA(VLOOKUP(E3,'EOTP Characters'!$B$2:$AS$99,36,FALSE)),"",VLOOKUP(E3,'EOTP Characters'!$B$2:$AS$99,36,FALSE)))</f>
        <v>9</v>
      </c>
      <c r="F50" s="1517"/>
      <c r="G50" s="1523">
        <f>(IF(ISNA(VLOOKUP(G3,'EOTP Characters'!$B$2:$AS$99,36,FALSE)),"",VLOOKUP(G3,'EOTP Characters'!$B$2:$AS$99,36,FALSE)))</f>
        <v>14</v>
      </c>
      <c r="H50" s="1514"/>
      <c r="I50" s="1522">
        <f>(IF(ISNA(VLOOKUP(I3,'EOTP Characters'!$B$2:$AS$99,36,FALSE)),"",VLOOKUP(I3,'EOTP Characters'!$B$2:$AS$99,36,FALSE)))</f>
        <v>14</v>
      </c>
      <c r="J50" s="1520"/>
      <c r="K50" s="1523" t="str">
        <f>(IF(ISNA(VLOOKUP(K3,'EOTP Characters'!$B$2:$AS$99,36,FALSE)),"",VLOOKUP(K3,'EOTP Characters'!$B$2:$AS$99,36,FALSE)))</f>
        <v/>
      </c>
      <c r="L50" s="1521"/>
      <c r="M50" s="1522">
        <f>(IF(ISNA(VLOOKUP(M3,'EOTP Characters'!$B$2:$AS$99,36,FALSE)),"",VLOOKUP(M3,'EOTP Characters'!$B$2:$AS$99,36,FALSE)))</f>
        <v>12</v>
      </c>
      <c r="N50" s="1520"/>
      <c r="O50" s="1523">
        <f>(IF(ISNA(VLOOKUP(O3,'EOTP Characters'!$B$2:$AS$99,36,FALSE)),"",VLOOKUP(O3,'EOTP Characters'!$B$2:$AS$99,36,FALSE)))</f>
        <v>20</v>
      </c>
      <c r="P50" s="1521"/>
      <c r="Q50" s="1522">
        <f>(IF(ISNA(VLOOKUP(Q3,'EOTP Characters'!$B$2:$AS$99,36,FALSE)),"",VLOOKUP(Q3,'EOTP Characters'!$B$2:$AS$99,36,FALSE)))</f>
        <v>10</v>
      </c>
      <c r="R50" s="1520"/>
      <c r="S50" s="1523">
        <f>(IF(ISNA(VLOOKUP(S3,'EOTP Characters'!$B$2:$AS$99,36,FALSE)),"",VLOOKUP(S3,'EOTP Characters'!$B$2:$AS$99,36,FALSE)))</f>
        <v>18</v>
      </c>
      <c r="T50" s="1521"/>
      <c r="U50" s="1522" t="str">
        <f>(IF(ISNA(VLOOKUP(U3,'EOTP Characters'!$B$2:$AS$99,36,FALSE)),"",VLOOKUP(U3,'EOTP Characters'!$B$2:$AS$99,36,FALSE)))</f>
        <v/>
      </c>
      <c r="V50" s="1520"/>
      <c r="W50" s="1523" t="str">
        <f>(IF(ISNA(VLOOKUP(W3,'EOTP Characters'!$B$2:$AS$99,36,FALSE)),"",VLOOKUP(W3,'EOTP Characters'!$B$2:$AS$99,36,FALSE)))</f>
        <v/>
      </c>
      <c r="X50" s="1521"/>
      <c r="Y50" s="1522" t="str">
        <f>(IF(ISNA(VLOOKUP(Y3,'EOTP Characters'!$B$2:$AS$99,36,FALSE)),"",VLOOKUP(Y3,'EOTP Characters'!$B$2:$AS$99,36,FALSE)))</f>
        <v/>
      </c>
      <c r="Z50" s="1520"/>
      <c r="AA50" s="1523" t="str">
        <f>(IF(ISNA(VLOOKUP(AA3,'EOTP Characters'!$B$2:$AS$99,36,FALSE)),"",VLOOKUP(AA3,'EOTP Characters'!$B$2:$AS$99,36,FALSE)))</f>
        <v/>
      </c>
      <c r="AB50" s="1521"/>
      <c r="AC50" s="1522" t="str">
        <f>(IF(ISNA(VLOOKUP(AC3,'EOTP Characters'!$B$2:$AS$99,36,FALSE)),"",VLOOKUP(AC3,'EOTP Characters'!$B$2:$AS$99,36,FALSE)))</f>
        <v/>
      </c>
      <c r="AD50" s="1520"/>
      <c r="AE50" s="1523" t="str">
        <f>(IF(ISNA(VLOOKUP(AE3,'EOTP Characters'!$B$2:$AS$99,36,FALSE)),"",VLOOKUP(AE3,'EOTP Characters'!$B$2:$AS$99,36,FALSE)))</f>
        <v/>
      </c>
      <c r="AF50" s="1521"/>
      <c r="AG50" s="743"/>
      <c r="AH50" s="713"/>
      <c r="AI50" s="658"/>
      <c r="AJ50" s="658"/>
      <c r="AK50" s="658"/>
      <c r="AL50" s="658"/>
      <c r="AM50" s="658"/>
      <c r="AN50" s="658"/>
      <c r="AO50" s="658"/>
      <c r="AP50" s="683"/>
      <c r="AQ50" s="658"/>
      <c r="AR50" s="658"/>
      <c r="AS50" s="658"/>
      <c r="AT50" s="658"/>
      <c r="AU50" s="658"/>
      <c r="AV50" s="658"/>
      <c r="AW50" s="658"/>
      <c r="AX50" s="658"/>
      <c r="AY50" s="658"/>
      <c r="AZ50" s="660"/>
      <c r="BA50" s="660"/>
      <c r="BB50" s="660"/>
      <c r="BC50" s="660"/>
      <c r="BD50" s="660"/>
      <c r="BE50" s="660"/>
      <c r="BF50" s="660"/>
      <c r="BG50" s="660"/>
      <c r="BH50" s="660"/>
      <c r="BI50" s="666"/>
      <c r="BJ50" s="666"/>
      <c r="BK50" s="666"/>
      <c r="BL50" s="30"/>
      <c r="BM50" s="30"/>
      <c r="BN50" s="30"/>
      <c r="BO50" s="679"/>
      <c r="BP50" s="679"/>
      <c r="BQ50" s="679"/>
      <c r="BR50" s="679"/>
      <c r="BS50" s="679"/>
      <c r="BT50" s="658"/>
      <c r="BU50" s="716"/>
      <c r="BV50" s="716"/>
      <c r="BW50" s="716"/>
      <c r="BX50" s="716"/>
      <c r="BY50" s="716"/>
      <c r="BZ50" s="716"/>
      <c r="CA50" s="756"/>
      <c r="CB50" s="719"/>
      <c r="CC50" s="719"/>
      <c r="CD50" s="719"/>
      <c r="CE50" s="728"/>
      <c r="CF50" s="727"/>
      <c r="CG50" s="757"/>
      <c r="CH50" s="29"/>
      <c r="CI50" s="29"/>
      <c r="CJ50" s="29"/>
      <c r="CK50" s="29"/>
      <c r="CL50" s="736"/>
      <c r="CM50" s="745"/>
      <c r="CN50" s="680"/>
      <c r="CO50" s="660"/>
      <c r="CP50" s="660"/>
      <c r="CQ50" s="681"/>
      <c r="CR50" s="660"/>
      <c r="CS50" s="660"/>
      <c r="CT50" s="658"/>
      <c r="CU50" s="658"/>
      <c r="CV50" s="658"/>
      <c r="CW50" s="658"/>
      <c r="CX50" s="658"/>
      <c r="CY50" s="658"/>
    </row>
    <row r="51" spans="1:103" ht="14.25" customHeight="1">
      <c r="A51" s="1515" t="s">
        <v>425</v>
      </c>
      <c r="B51" s="1515"/>
      <c r="C51" s="1515"/>
      <c r="D51" s="1516"/>
      <c r="E51" s="1615">
        <f>(IF(ISNA(VLOOKUP(E3,'EOTP Characters'!$B$2:$BH$99,59,FALSE)),"",VLOOKUP(E3,'EOTP Characters'!$B$2:$BH$99,59,FALSE)))</f>
        <v>32</v>
      </c>
      <c r="F51" s="1515"/>
      <c r="G51" s="1525">
        <f>(IF(ISNA(VLOOKUP(G3,'EOTP Characters'!$B$2:$BH$99,59,FALSE)),"",VLOOKUP(G3,'EOTP Characters'!$B$2:$BH$99,59,FALSE)))</f>
        <v>40</v>
      </c>
      <c r="H51" s="1515"/>
      <c r="I51" s="1525" t="str">
        <f>(IF(ISNA(VLOOKUP(I3,'EOTP Characters'!$B$2:$BH$99,59,FALSE)),"",VLOOKUP(I3,'EOTP Characters'!$B$2:$BH$99,59,FALSE)))</f>
        <v>24</v>
      </c>
      <c r="J51" s="1524"/>
      <c r="K51" s="1525" t="str">
        <f>(IF(ISNA(VLOOKUP(K3,'EOTP Characters'!$B$2:$BH$99,59,FALSE)),"",VLOOKUP(K3,'EOTP Characters'!$B$2:$BH$99,59,FALSE)))</f>
        <v/>
      </c>
      <c r="L51" s="1524"/>
      <c r="M51" s="1525">
        <f>(IF(ISNA(VLOOKUP(M3,'EOTP Characters'!$B$2:$BH$99,59,FALSE)),"",VLOOKUP(M3,'EOTP Characters'!$B$2:$BH$99,59,FALSE)))</f>
        <v>28</v>
      </c>
      <c r="N51" s="1524"/>
      <c r="O51" s="1525">
        <f>(IF(ISNA(VLOOKUP(O3,'EOTP Characters'!$B$2:$BH$99,59,FALSE)),"",VLOOKUP(O3,'EOTP Characters'!$B$2:$BH$99,59,FALSE)))</f>
        <v>31</v>
      </c>
      <c r="P51" s="1524"/>
      <c r="Q51" s="1525" t="str">
        <f>(IF(ISNA(VLOOKUP(Q3,'EOTP Characters'!$B$2:$BH$99,59,FALSE)),"",VLOOKUP(Q3,'EOTP Characters'!$B$2:$BH$99,59,FALSE)))</f>
        <v>15</v>
      </c>
      <c r="R51" s="1524"/>
      <c r="S51" s="1525">
        <f>(IF(ISNA(VLOOKUP(S3,'EOTP Characters'!$B$2:$BH$99,59,FALSE)),"",VLOOKUP(S3,'EOTP Characters'!$B$2:$BH$99,59,FALSE)))</f>
        <v>271</v>
      </c>
      <c r="T51" s="1524"/>
      <c r="U51" s="1525" t="str">
        <f>(IF(ISNA(VLOOKUP(U3,'EOTP Characters'!$B$2:$BH$99,59,FALSE)),"",VLOOKUP(U3,'EOTP Characters'!$B$2:$BH$99,59,FALSE)))</f>
        <v/>
      </c>
      <c r="V51" s="1524"/>
      <c r="W51" s="1525" t="str">
        <f>(IF(ISNA(VLOOKUP(W3,'EOTP Characters'!$B$2:$BH$99,59,FALSE)),"",VLOOKUP(W3,'EOTP Characters'!$B$2:$BH$99,59,FALSE)))</f>
        <v/>
      </c>
      <c r="X51" s="1524"/>
      <c r="Y51" s="1515" t="str">
        <f>(IF(ISNA(VLOOKUP(Y3,'EOTP Characters'!$B$2:$BH$99,59,FALSE)),"",VLOOKUP(Y3,'EOTP Characters'!$B$2:$BH$99,59,FALSE)))</f>
        <v/>
      </c>
      <c r="Z51" s="1524"/>
      <c r="AA51" s="1515" t="str">
        <f>(IF(ISNA(VLOOKUP(AA3,'EOTP Characters'!$B$2:$BH$99,59,FALSE)),"",VLOOKUP(AA3,'EOTP Characters'!$B$2:$BH$99,59,FALSE)))</f>
        <v/>
      </c>
      <c r="AB51" s="1524"/>
      <c r="AC51" s="1515" t="str">
        <f>(IF(ISNA(VLOOKUP(AC3,'EOTP Characters'!$B$2:$BH$99,59,FALSE)),"",VLOOKUP(AC3,'EOTP Characters'!$B$2:$BH$99,59,FALSE)))</f>
        <v/>
      </c>
      <c r="AD51" s="1524"/>
      <c r="AE51" s="1515" t="str">
        <f>(IF(ISNA(VLOOKUP(AE3,'EOTP Characters'!$B$2:$BH$99,59,FALSE)),"",VLOOKUP(AE3,'EOTP Characters'!$B$2:$BH$99,59,FALSE)))</f>
        <v/>
      </c>
      <c r="AF51" s="1524"/>
      <c r="AG51" s="743"/>
      <c r="AH51" s="713"/>
      <c r="AI51" s="658"/>
      <c r="AJ51" s="658"/>
      <c r="AK51" s="658"/>
      <c r="AL51" s="658"/>
      <c r="AM51" s="658"/>
      <c r="AN51" s="658"/>
      <c r="AO51" s="658"/>
      <c r="AP51" s="683"/>
      <c r="AQ51" s="658"/>
      <c r="AR51" s="658"/>
      <c r="AS51" s="658"/>
      <c r="AT51" s="658"/>
      <c r="AU51" s="658"/>
      <c r="AV51" s="658"/>
      <c r="AW51" s="658"/>
      <c r="AX51" s="658"/>
      <c r="AY51" s="658"/>
      <c r="AZ51" s="660"/>
      <c r="BA51" s="660"/>
      <c r="BB51" s="660"/>
      <c r="BC51" s="660"/>
      <c r="BD51" s="660"/>
      <c r="BE51" s="660"/>
      <c r="BF51" s="660"/>
      <c r="BG51" s="660"/>
      <c r="BH51" s="660"/>
      <c r="BI51" s="666"/>
      <c r="BJ51" s="666"/>
      <c r="BK51" s="666"/>
      <c r="BL51" s="30"/>
      <c r="BM51" s="30"/>
      <c r="BN51" s="30"/>
      <c r="BO51" s="679"/>
      <c r="BP51" s="679"/>
      <c r="BQ51" s="679"/>
      <c r="BR51" s="679"/>
      <c r="BS51" s="679"/>
      <c r="BT51" s="658"/>
      <c r="BU51" s="716"/>
      <c r="BV51" s="716"/>
      <c r="BW51" s="716"/>
      <c r="BX51" s="716"/>
      <c r="BY51" s="716"/>
      <c r="BZ51" s="716"/>
      <c r="CA51" s="756"/>
      <c r="CB51" s="719"/>
      <c r="CC51" s="719"/>
      <c r="CD51" s="719"/>
      <c r="CE51" s="728"/>
      <c r="CF51" s="727"/>
      <c r="CG51" s="757"/>
      <c r="CH51" s="29"/>
      <c r="CI51" s="29"/>
      <c r="CJ51" s="29"/>
      <c r="CK51" s="29"/>
      <c r="CL51" s="736"/>
      <c r="CM51" s="745"/>
      <c r="CN51" s="680"/>
      <c r="CO51" s="660"/>
      <c r="CP51" s="660"/>
      <c r="CQ51" s="681"/>
      <c r="CR51" s="660"/>
      <c r="CS51" s="660"/>
      <c r="CT51" s="658"/>
      <c r="CU51" s="658"/>
      <c r="CV51" s="658"/>
      <c r="CW51" s="658"/>
      <c r="CX51" s="658"/>
      <c r="CY51" s="658"/>
    </row>
    <row r="52" spans="1:103" ht="14.25" customHeight="1">
      <c r="A52" s="1517" t="s">
        <v>2558</v>
      </c>
      <c r="B52" s="1517"/>
      <c r="C52" s="1517"/>
      <c r="D52" s="1518"/>
      <c r="E52" s="1519">
        <f>(IF(ISNA(VLOOKUP(E3,'EOTP Characters'!$B$2:$BQ$99,68,FALSE)),"",VLOOKUP(E3,'EOTP Characters'!$B$2:$BQ$99,68,FALSE)))</f>
        <v>120</v>
      </c>
      <c r="F52" s="1520"/>
      <c r="G52" s="1514">
        <f>(IF(ISNA(VLOOKUP(G3,'EOTP Characters'!$B$2:$BQ$99,68,FALSE)),"",VLOOKUP(G3,'EOTP Characters'!$B$2:$BQ$99,68,FALSE)))</f>
        <v>123</v>
      </c>
      <c r="H52" s="1521"/>
      <c r="I52" s="1522">
        <f>(IF(ISNA(VLOOKUP(I3,'EOTP Characters'!$B$2:$BQ$99,68,FALSE)),"",VLOOKUP(I3,'EOTP Characters'!$B$2:$BQ$99,68,FALSE)))</f>
        <v>170</v>
      </c>
      <c r="J52" s="1520"/>
      <c r="K52" s="1523" t="str">
        <f>(IF(ISNA(VLOOKUP(K3,'EOTP Characters'!$B$2:$BQ$99,68,FALSE)),"",VLOOKUP(K3,'EOTP Characters'!$B$2:$BQ$99,68,FALSE)))</f>
        <v/>
      </c>
      <c r="L52" s="1521"/>
      <c r="M52" s="1522">
        <f>(IF(ISNA(VLOOKUP(M3,'EOTP Characters'!$B$2:$BQ$99,68,FALSE)),"",VLOOKUP(M3,'EOTP Characters'!$B$2:$BQ$99,68,FALSE)))</f>
        <v>185</v>
      </c>
      <c r="N52" s="1520"/>
      <c r="O52" s="1523">
        <f>(IF(ISNA(VLOOKUP(O3,'EOTP Characters'!$B$2:$BQ$99,68,FALSE)),"",VLOOKUP(O3,'EOTP Characters'!$B$2:$BQ$99,68,FALSE)))</f>
        <v>215</v>
      </c>
      <c r="P52" s="1521"/>
      <c r="Q52" s="1522">
        <f>(IF(ISNA(VLOOKUP(Q3,'EOTP Characters'!$B$2:$BQ$99,68,FALSE)),"",VLOOKUP(Q3,'EOTP Characters'!$B$2:$BQ$99,68,FALSE)))</f>
        <v>260</v>
      </c>
      <c r="R52" s="1520"/>
      <c r="S52" s="1523">
        <f>(IF(ISNA(VLOOKUP(S3,'EOTP Characters'!$B$2:$BQ$99,68,FALSE)),"",VLOOKUP(S3,'EOTP Characters'!$B$2:$BQ$99,68,FALSE)))</f>
        <v>165</v>
      </c>
      <c r="T52" s="1521"/>
      <c r="U52" s="1522" t="str">
        <f>(IF(ISNA(VLOOKUP(U3,'EOTP Characters'!$B$2:$BQ$99,68,FALSE)),"",VLOOKUP(U3,'EOTP Characters'!$B$2:$BQ$99,68,FALSE)))</f>
        <v/>
      </c>
      <c r="V52" s="1520"/>
      <c r="W52" s="1523" t="str">
        <f>(IF(ISNA(VLOOKUP(W2,'EOTP Characters'!$B$2:$BQ$99,68,FALSE)),"",VLOOKUP(W2,'EOTP Characters'!$B$2:$BQ$99,68,FALSE)))</f>
        <v/>
      </c>
      <c r="X52" s="1521"/>
      <c r="Y52" s="1522" t="str">
        <f>(IF(ISNA(VLOOKUP(Y2,'EOTP Characters'!$B$2:$BQ$99,68,FALSE)),"",VLOOKUP(Y2,'EOTP Characters'!$B$2:$BQ$99,68,FALSE)))</f>
        <v/>
      </c>
      <c r="Z52" s="1520"/>
      <c r="AA52" s="1523" t="str">
        <f>(IF(ISNA(VLOOKUP(AA2,'EOTP Characters'!$B$2:$BQ$99,68,FALSE)),"",VLOOKUP(AA2,'EOTP Characters'!$B$2:$BQ$99,68,FALSE)))</f>
        <v/>
      </c>
      <c r="AB52" s="1521"/>
      <c r="AC52" s="1522" t="str">
        <f>(IF(ISNA(VLOOKUP(AC2,'EOTP Characters'!$B$2:$BQ$99,68,FALSE)),"",VLOOKUP(AC2,'EOTP Characters'!$B$2:$BQ$99,68,FALSE)))</f>
        <v/>
      </c>
      <c r="AD52" s="1520"/>
      <c r="AE52" s="1514" t="str">
        <f>(IF(ISNA(VLOOKUP(AE2,'EOTP Characters'!$B$2:$BQ$99,68,FALSE)),"",VLOOKUP(AE2,'EOTP Characters'!$B$2:$BQ$99,68,FALSE)))</f>
        <v/>
      </c>
      <c r="AF52" s="1514"/>
      <c r="AG52" s="743"/>
      <c r="AH52" s="713"/>
      <c r="AI52" s="658"/>
      <c r="AJ52" s="658"/>
      <c r="AK52" s="658"/>
      <c r="AL52" s="658"/>
      <c r="AM52" s="658"/>
      <c r="AN52" s="658"/>
      <c r="AO52" s="658"/>
      <c r="AP52" s="683"/>
      <c r="AQ52" s="658"/>
      <c r="AR52" s="658"/>
      <c r="AS52" s="658"/>
      <c r="AT52" s="658"/>
      <c r="AU52" s="658"/>
      <c r="AV52" s="658"/>
      <c r="AW52" s="658"/>
      <c r="AX52" s="658"/>
      <c r="AY52" s="658"/>
      <c r="AZ52" s="660"/>
      <c r="BA52" s="660"/>
      <c r="BB52" s="660"/>
      <c r="BC52" s="660"/>
      <c r="BD52" s="660"/>
      <c r="BE52" s="660"/>
      <c r="BF52" s="660"/>
      <c r="BG52" s="660"/>
      <c r="BH52" s="660"/>
      <c r="BI52" s="666"/>
      <c r="BJ52" s="666"/>
      <c r="BK52" s="666"/>
      <c r="BL52" s="30"/>
      <c r="BM52" s="30"/>
      <c r="BN52" s="30"/>
      <c r="BO52" s="679"/>
      <c r="BP52" s="679"/>
      <c r="BQ52" s="679"/>
      <c r="BR52" s="679"/>
      <c r="BS52" s="679"/>
      <c r="BT52" s="658"/>
      <c r="BU52" s="716"/>
      <c r="BV52" s="716"/>
      <c r="BW52" s="716"/>
      <c r="BX52" s="716"/>
      <c r="BY52" s="716"/>
      <c r="BZ52" s="716"/>
      <c r="CA52" s="756"/>
      <c r="CB52" s="719"/>
      <c r="CC52" s="719"/>
      <c r="CD52" s="719"/>
      <c r="CE52" s="728"/>
      <c r="CF52" s="727"/>
      <c r="CG52" s="757"/>
      <c r="CH52" s="29"/>
      <c r="CI52" s="29"/>
      <c r="CJ52" s="29"/>
      <c r="CK52" s="29"/>
      <c r="CL52" s="736"/>
      <c r="CM52" s="745"/>
      <c r="CN52" s="680"/>
      <c r="CO52" s="660"/>
      <c r="CP52" s="660"/>
      <c r="CQ52" s="681"/>
      <c r="CR52" s="660"/>
      <c r="CS52" s="660"/>
      <c r="CT52" s="658"/>
      <c r="CU52" s="658"/>
      <c r="CV52" s="658"/>
      <c r="CW52" s="658"/>
      <c r="CX52" s="658"/>
      <c r="CY52" s="658"/>
    </row>
    <row r="53" spans="1:103" ht="14.25" customHeight="1">
      <c r="A53" s="1517" t="s">
        <v>426</v>
      </c>
      <c r="B53" s="1517"/>
      <c r="C53" s="1517"/>
      <c r="D53" s="1518"/>
      <c r="E53" s="1519" t="str">
        <f>(IF(ISNA(VLOOKUP(E3,'EOTP Characters'!$B$2:$BH$99,57,FALSE)),"",VLOOKUP(E3,'EOTP Characters'!$B$2:$BH$99,57,FALSE)))</f>
        <v>?</v>
      </c>
      <c r="F53" s="1520"/>
      <c r="G53" s="1514" t="str">
        <f>(IF(ISNA(VLOOKUP(G3,'EOTP Characters'!$B$2:$BH$99,57,FALSE)),"",VLOOKUP(G3,'EOTP Characters'!$B$2:$BH$99,57,FALSE)))</f>
        <v>Hale</v>
      </c>
      <c r="H53" s="1521"/>
      <c r="I53" s="1522" t="str">
        <f>(IF(ISNA(VLOOKUP(I3,'EOTP Characters'!$B$2:$BH$99,57,FALSE)),"",VLOOKUP(I3,'EOTP Characters'!$B$2:$BH$99,57,FALSE)))</f>
        <v>Tantrut</v>
      </c>
      <c r="J53" s="1520"/>
      <c r="K53" s="1523" t="str">
        <f>(IF(ISNA(VLOOKUP(K3,'EOTP Characters'!$B$2:$BH$99,57,FALSE)),"",VLOOKUP(K3,'EOTP Characters'!$B$2:$BH$99,57,FALSE)))</f>
        <v/>
      </c>
      <c r="L53" s="1521"/>
      <c r="M53" s="1522" t="str">
        <f>(IF(ISNA(VLOOKUP(M3,'EOTP Characters'!$B$2:$BH$99,57,FALSE)),"",VLOOKUP(M3,'EOTP Characters'!$B$2:$BH$99,57,FALSE)))</f>
        <v>Demmindain</v>
      </c>
      <c r="N53" s="1520"/>
      <c r="O53" s="1523" t="str">
        <f>(IF(ISNA(VLOOKUP(O3,'EOTP Characters'!$B$2:$BH$99,57,FALSE)),"",VLOOKUP(O3,'EOTP Characters'!$B$2:$BH$99,57,FALSE)))</f>
        <v>Tantrut</v>
      </c>
      <c r="P53" s="1521"/>
      <c r="Q53" s="1522" t="str">
        <f>(IF(ISNA(VLOOKUP(Q3,'EOTP Characters'!$B$2:$BH$99,57,FALSE)),"",VLOOKUP(Q3,'EOTP Characters'!$B$2:$BH$99,57,FALSE)))</f>
        <v>Mizraim</v>
      </c>
      <c r="R53" s="1520"/>
      <c r="S53" s="1523" t="str">
        <f>(IF(ISNA(VLOOKUP(S3,'EOTP Characters'!$B$2:$BH$99,57,FALSE)),"",VLOOKUP(S3,'EOTP Characters'!$B$2:$BH$99,57,FALSE)))</f>
        <v>Aluvum</v>
      </c>
      <c r="T53" s="1521"/>
      <c r="U53" s="1522" t="str">
        <f>(IF(ISNA(VLOOKUP(U3,'EOTP Characters'!$B$2:$BH$99,57,FALSE)),"",VLOOKUP(U3,'EOTP Characters'!$B$2:$BH$99,57,FALSE)))</f>
        <v/>
      </c>
      <c r="V53" s="1520"/>
      <c r="W53" s="1523" t="str">
        <f>(IF(ISNA(VLOOKUP(W3,'EOTP Characters'!$B$2:$BH$99,57,FALSE)),"",VLOOKUP(W3,'EOTP Characters'!$B$2:$BH$99,57,FALSE)))</f>
        <v/>
      </c>
      <c r="X53" s="1521"/>
      <c r="Y53" s="1522" t="str">
        <f>(IF(ISNA(VLOOKUP(Y3,'EOTP Characters'!$B$2:$BH$99,57,FALSE)),"",VLOOKUP(Y3,'EOTP Characters'!$B$2:$BH$99,57,FALSE)))</f>
        <v/>
      </c>
      <c r="Z53" s="1520"/>
      <c r="AA53" s="1523" t="str">
        <f>(IF(ISNA(VLOOKUP(AA3,'EOTP Characters'!$B$2:$BH$99,57,FALSE)),"",VLOOKUP(AA3,'EOTP Characters'!$B$2:$BH$99,57,FALSE)))</f>
        <v/>
      </c>
      <c r="AB53" s="1521"/>
      <c r="AC53" s="1522" t="str">
        <f>(IF(ISNA(VLOOKUP(AC3,'EOTP Characters'!$B$2:$BH$99,57,FALSE)),"",VLOOKUP(AC3,'EOTP Characters'!$B$2:$BH$99,57,FALSE)))</f>
        <v/>
      </c>
      <c r="AD53" s="1520"/>
      <c r="AE53" s="1514" t="str">
        <f>(IF(ISNA(VLOOKUP(AE3,'EOTP Characters'!$B$2:$BH$99,57,FALSE)),"",VLOOKUP(AE3,'EOTP Characters'!$B$2:$BH$99,57,FALSE)))</f>
        <v/>
      </c>
      <c r="AF53" s="1514"/>
      <c r="AG53" s="743"/>
      <c r="AH53" s="713"/>
      <c r="AI53" s="658"/>
      <c r="AJ53" s="658"/>
      <c r="AK53" s="658"/>
      <c r="AL53" s="658"/>
      <c r="AM53" s="658"/>
      <c r="AN53" s="658"/>
      <c r="AO53" s="658"/>
      <c r="AP53" s="683"/>
      <c r="AQ53" s="658"/>
      <c r="AR53" s="658"/>
      <c r="AS53" s="658"/>
      <c r="AT53" s="658"/>
      <c r="AU53" s="658"/>
      <c r="AV53" s="658"/>
      <c r="AW53" s="658"/>
      <c r="AX53" s="658"/>
      <c r="AY53" s="658"/>
      <c r="AZ53" s="660"/>
      <c r="BA53" s="660"/>
      <c r="BB53" s="660"/>
      <c r="BC53" s="660"/>
      <c r="BD53" s="660"/>
      <c r="BE53" s="660"/>
      <c r="BF53" s="660"/>
      <c r="BG53" s="660"/>
      <c r="BH53" s="660"/>
      <c r="BI53" s="666"/>
      <c r="BJ53" s="666"/>
      <c r="BK53" s="666"/>
      <c r="BL53" s="30"/>
      <c r="BM53" s="30"/>
      <c r="BN53" s="30"/>
      <c r="BO53" s="679"/>
      <c r="BP53" s="679"/>
      <c r="BQ53" s="679"/>
      <c r="BR53" s="679"/>
      <c r="BS53" s="679"/>
      <c r="BT53" s="658"/>
      <c r="BU53" s="716"/>
      <c r="BV53" s="716"/>
      <c r="BW53" s="716"/>
      <c r="BX53" s="716"/>
      <c r="BY53" s="716"/>
      <c r="BZ53" s="716"/>
      <c r="CA53" s="756"/>
      <c r="CB53" s="719"/>
      <c r="CC53" s="719"/>
      <c r="CD53" s="719"/>
      <c r="CE53" s="728"/>
      <c r="CF53" s="727"/>
      <c r="CG53" s="757"/>
      <c r="CH53" s="29"/>
      <c r="CI53" s="29"/>
      <c r="CJ53" s="29"/>
      <c r="CK53" s="29"/>
      <c r="CL53" s="736"/>
      <c r="CM53" s="745"/>
      <c r="CN53" s="680"/>
      <c r="CO53" s="660"/>
      <c r="CP53" s="660"/>
      <c r="CQ53" s="681"/>
      <c r="CR53" s="660"/>
      <c r="CS53" s="660"/>
      <c r="CT53" s="658"/>
      <c r="CU53" s="658"/>
      <c r="CV53" s="658"/>
      <c r="CW53" s="658"/>
      <c r="CX53" s="658"/>
      <c r="CY53" s="658"/>
    </row>
    <row r="54" spans="1:103" ht="14.25" customHeight="1">
      <c r="A54" s="1517" t="s">
        <v>427</v>
      </c>
      <c r="B54" s="1517"/>
      <c r="C54" s="1517"/>
      <c r="D54" s="1518"/>
      <c r="E54" s="1519" t="str">
        <f>(IF(ISNA(VLOOKUP(E3,'EOTP Characters'!$B$2:$AS$99,38,FALSE)),"",VLOOKUP(E3,'EOTP Characters'!$B$2:$AS$99,38,FALSE)))</f>
        <v>Jen</v>
      </c>
      <c r="F54" s="1517"/>
      <c r="G54" s="1523" t="str">
        <f>(IF(ISNA(VLOOKUP(G3,'EOTP Characters'!$B$2:$AS$99,38,FALSE)),"",VLOOKUP(G3,'EOTP Characters'!$B$2:$AS$99,38,FALSE)))</f>
        <v>Steve</v>
      </c>
      <c r="H54" s="1514"/>
      <c r="I54" s="1522" t="str">
        <f>(IF(ISNA(VLOOKUP(I3,'EOTP Characters'!$B$2:$AS$99,38,FALSE)),"",VLOOKUP(I3,'EOTP Characters'!$B$2:$AS$99,38,FALSE)))</f>
        <v>Monte</v>
      </c>
      <c r="J54" s="1520"/>
      <c r="K54" s="1523" t="str">
        <f>(IF(ISNA(VLOOKUP(K3,'EOTP Characters'!$B$2:$AS$99,38,FALSE)),"",VLOOKUP(K3,'EOTP Characters'!$B$2:$AS$99,38,FALSE)))</f>
        <v/>
      </c>
      <c r="L54" s="1521"/>
      <c r="M54" s="1522" t="str">
        <f>(IF(ISNA(VLOOKUP(M3,'EOTP Characters'!$B$2:$AS$99,38,FALSE)),"",VLOOKUP(M3,'EOTP Characters'!$B$2:$AS$99,38,FALSE)))</f>
        <v>George</v>
      </c>
      <c r="N54" s="1520"/>
      <c r="O54" s="1523" t="str">
        <f>(IF(ISNA(VLOOKUP(O3,'EOTP Characters'!$B$2:$AS$99,38,FALSE)),"",VLOOKUP(O3,'EOTP Characters'!$B$2:$AS$99,38,FALSE)))</f>
        <v>Ricardo</v>
      </c>
      <c r="P54" s="1521"/>
      <c r="Q54" s="1522" t="str">
        <f>(IF(ISNA(VLOOKUP(Q3,'EOTP Characters'!$B$2:$AS$99,38,FALSE)),"",VLOOKUP(Q3,'EOTP Characters'!$B$2:$AS$99,38,FALSE)))</f>
        <v>Jeremy</v>
      </c>
      <c r="R54" s="1520"/>
      <c r="S54" s="1523" t="str">
        <f>(IF(ISNA(VLOOKUP(S3,'EOTP Characters'!$B$2:$AS$99,38,FALSE)),"",VLOOKUP(S3,'EOTP Characters'!$B$2:$AS$99,38,FALSE)))</f>
        <v>Rich</v>
      </c>
      <c r="T54" s="1521"/>
      <c r="U54" s="1522" t="str">
        <f>(IF(ISNA(VLOOKUP(U3,'EOTP Characters'!$B$2:$AS$99,38,FALSE)),"",VLOOKUP(U3,'EOTP Characters'!$B$2:$AS$99,38,FALSE)))</f>
        <v/>
      </c>
      <c r="V54" s="1520"/>
      <c r="W54" s="1523" t="str">
        <f>(IF(ISNA(VLOOKUP(W3,'EOTP Characters'!$B$2:$AS$99,38,FALSE)),"",VLOOKUP(W3,'EOTP Characters'!$B$2:$AS$99,38,FALSE)))</f>
        <v/>
      </c>
      <c r="X54" s="1521"/>
      <c r="Y54" s="1522" t="str">
        <f>(IF(ISNA(VLOOKUP(Y3,'EOTP Characters'!$B$2:$AS$99,38,FALSE)),"",VLOOKUP(Y3,'EOTP Characters'!$B$2:$AS$99,38,FALSE)))</f>
        <v/>
      </c>
      <c r="Z54" s="1520"/>
      <c r="AA54" s="1523" t="str">
        <f>(IF(ISNA(VLOOKUP(AA3,'EOTP Characters'!$B$2:$AS$99,38,FALSE)),"",VLOOKUP(AA3,'EOTP Characters'!$B$2:$AS$99,38,FALSE)))</f>
        <v/>
      </c>
      <c r="AB54" s="1521"/>
      <c r="AC54" s="1522" t="str">
        <f>(IF(ISNA(VLOOKUP(AC3,'EOTP Characters'!$B$2:$AS$99,38,FALSE)),"",VLOOKUP(AC3,'EOTP Characters'!$B$2:$AS$99,38,FALSE)))</f>
        <v/>
      </c>
      <c r="AD54" s="1520"/>
      <c r="AE54" s="1523" t="str">
        <f>(IF(ISNA(VLOOKUP(AE3,'EOTP Characters'!$B$2:$AS$99,38,FALSE)),"",VLOOKUP(AE3,'EOTP Characters'!$B$2:$AS$99,38,FALSE)))</f>
        <v/>
      </c>
      <c r="AF54" s="1521"/>
      <c r="AG54" s="743"/>
      <c r="AH54" s="713"/>
      <c r="AI54" s="658"/>
      <c r="AJ54" s="658"/>
      <c r="AK54" s="658"/>
      <c r="AL54" s="658"/>
      <c r="AM54" s="658"/>
      <c r="AN54" s="658"/>
      <c r="AO54" s="658"/>
      <c r="AP54" s="683"/>
      <c r="AQ54" s="658"/>
      <c r="AR54" s="658"/>
      <c r="AS54" s="658"/>
      <c r="AT54" s="658"/>
      <c r="AU54" s="658"/>
      <c r="AV54" s="658"/>
      <c r="AW54" s="658"/>
      <c r="AX54" s="658"/>
      <c r="AY54" s="658"/>
      <c r="AZ54" s="660"/>
      <c r="BA54" s="660"/>
      <c r="BB54" s="660"/>
      <c r="BC54" s="660"/>
      <c r="BD54" s="660"/>
      <c r="BE54" s="660"/>
      <c r="BF54" s="660"/>
      <c r="BG54" s="660"/>
      <c r="BH54" s="660"/>
      <c r="BI54" s="666"/>
      <c r="BJ54" s="666"/>
      <c r="BK54" s="666"/>
      <c r="BL54" s="30"/>
      <c r="BM54" s="30"/>
      <c r="BN54" s="30"/>
      <c r="BO54" s="679"/>
      <c r="BP54" s="679"/>
      <c r="BQ54" s="679"/>
      <c r="BR54" s="679"/>
      <c r="BS54" s="679"/>
      <c r="BT54" s="658"/>
      <c r="BU54" s="716"/>
      <c r="BV54" s="716"/>
      <c r="BW54" s="716"/>
      <c r="BX54" s="716"/>
      <c r="BY54" s="716"/>
      <c r="BZ54" s="716"/>
      <c r="CA54" s="756"/>
      <c r="CB54" s="719"/>
      <c r="CC54" s="719"/>
      <c r="CD54" s="719"/>
      <c r="CE54" s="728"/>
      <c r="CF54" s="727"/>
      <c r="CG54" s="757"/>
      <c r="CH54" s="29"/>
      <c r="CI54" s="29"/>
      <c r="CJ54" s="29"/>
      <c r="CK54" s="29"/>
      <c r="CL54" s="736"/>
      <c r="CM54" s="745"/>
      <c r="CN54" s="680"/>
      <c r="CO54" s="660"/>
      <c r="CP54" s="660"/>
      <c r="CQ54" s="681"/>
      <c r="CR54" s="660"/>
      <c r="CS54" s="660"/>
      <c r="CT54" s="658"/>
      <c r="CU54" s="658"/>
      <c r="CV54" s="658"/>
      <c r="CW54" s="658"/>
      <c r="CX54" s="658"/>
      <c r="CY54" s="658"/>
    </row>
    <row r="55" spans="1:103" ht="14.25" customHeight="1">
      <c r="A55" s="1634" t="s">
        <v>428</v>
      </c>
      <c r="B55" s="1634"/>
      <c r="C55" s="1634"/>
      <c r="D55" s="1635"/>
      <c r="E55" s="1640" t="str">
        <f>(IF(ISNA(VLOOKUP(E3,'EOTP Characters'!$B$2:$AS$99,39,FALSE)),"",VLOOKUP(E3,'EOTP Characters'!$B$2:$AS$99,39,FALSE)))</f>
        <v>Yes</v>
      </c>
      <c r="F55" s="1634"/>
      <c r="G55" s="1627" t="str">
        <f>(IF(ISNA(VLOOKUP(G3,'EOTP Characters'!$B$2:$AS$99,39,FALSE)),"",VLOOKUP(G3,'EOTP Characters'!$B$2:$AS$99,39,FALSE)))</f>
        <v>Yes</v>
      </c>
      <c r="H55" s="1628"/>
      <c r="I55" s="1634" t="str">
        <f>(IF(ISNA(VLOOKUP(I3,'EOTP Characters'!$B$2:$AS$99,39,FALSE)),"",VLOOKUP(I3,'EOTP Characters'!$B$2:$AS$99,39,FALSE)))</f>
        <v>Yes</v>
      </c>
      <c r="J55" s="1634"/>
      <c r="K55" s="1627" t="str">
        <f>(IF(ISNA(VLOOKUP(K3,'EOTP Characters'!$B$2:$AS$99,39,FALSE)),"",VLOOKUP(K3,'EOTP Characters'!$B$2:$AS$99,39,FALSE)))</f>
        <v/>
      </c>
      <c r="L55" s="1628"/>
      <c r="M55" s="1634" t="str">
        <f>(IF(ISNA(VLOOKUP(M3,'EOTP Characters'!$B$2:$AS$99,39,FALSE)),"",VLOOKUP(M3,'EOTP Characters'!$B$2:$AS$99,39,FALSE)))</f>
        <v>Yes</v>
      </c>
      <c r="N55" s="1634"/>
      <c r="O55" s="1627" t="str">
        <f>(IF(ISNA(VLOOKUP(O3,'EOTP Characters'!$B$2:$AS$99,39,FALSE)),"",VLOOKUP(O3,'EOTP Characters'!$B$2:$AS$99,39,FALSE)))</f>
        <v>No</v>
      </c>
      <c r="P55" s="1628"/>
      <c r="Q55" s="1634" t="str">
        <f>(IF(ISNA(VLOOKUP(Q3,'EOTP Characters'!$B$2:$AS$99,39,FALSE)),"",VLOOKUP(Q3,'EOTP Characters'!$B$2:$AS$99,39,FALSE)))</f>
        <v>Yes</v>
      </c>
      <c r="R55" s="1634"/>
      <c r="S55" s="1627" t="str">
        <f>(IF(ISNA(VLOOKUP(S3,'EOTP Characters'!$B$2:$AS$99,39,FALSE)),"",VLOOKUP(S3,'EOTP Characters'!$B$2:$AS$99,39,FALSE)))</f>
        <v>No</v>
      </c>
      <c r="T55" s="1628"/>
      <c r="U55" s="1634" t="str">
        <f>(IF(ISNA(VLOOKUP(U3,'EOTP Characters'!$B$2:$AS$99,39,FALSE)),"",VLOOKUP(U3,'EOTP Characters'!$B$2:$AS$99,39,FALSE)))</f>
        <v/>
      </c>
      <c r="V55" s="1634"/>
      <c r="W55" s="1627" t="str">
        <f>(IF(ISNA(VLOOKUP(W3,'EOTP Characters'!$B$2:$AS$99,39,FALSE)),"",VLOOKUP(W3,'EOTP Characters'!$B$2:$AS$99,39,FALSE)))</f>
        <v/>
      </c>
      <c r="X55" s="1628"/>
      <c r="Y55" s="1634" t="str">
        <f>(IF(ISNA(VLOOKUP(Y3,'EOTP Characters'!$B$2:$AS$99,39,FALSE)),"",VLOOKUP(Y3,'EOTP Characters'!$B$2:$AS$99,39,FALSE)))</f>
        <v/>
      </c>
      <c r="Z55" s="1634"/>
      <c r="AA55" s="1627" t="str">
        <f>(IF(ISNA(VLOOKUP(AA3,'EOTP Characters'!$B$2:$AS$99,39,FALSE)),"",VLOOKUP(AA3,'EOTP Characters'!$B$2:$AS$99,39,FALSE)))</f>
        <v/>
      </c>
      <c r="AB55" s="1628"/>
      <c r="AC55" s="1634" t="str">
        <f>(IF(ISNA(VLOOKUP(AC3,'EOTP Characters'!$B$2:$AS$99,39,FALSE)),"",VLOOKUP(AC3,'EOTP Characters'!$B$2:$AS$99,39,FALSE)))</f>
        <v/>
      </c>
      <c r="AD55" s="1634"/>
      <c r="AE55" s="1627" t="str">
        <f>(IF(ISNA(VLOOKUP(AE3,'EOTP Characters'!$B$2:$AS$99,39,FALSE)),"",VLOOKUP(AE3,'EOTP Characters'!$B$2:$AS$99,39,FALSE)))</f>
        <v/>
      </c>
      <c r="AF55" s="1628"/>
      <c r="AG55" s="743"/>
      <c r="AH55" s="713"/>
      <c r="AI55" s="658"/>
      <c r="AJ55" s="658"/>
      <c r="AK55" s="658"/>
      <c r="AL55" s="658"/>
      <c r="AM55" s="658"/>
      <c r="AN55" s="658"/>
      <c r="AO55" s="658"/>
      <c r="AP55" s="683"/>
      <c r="AQ55" s="658"/>
      <c r="AR55" s="658"/>
      <c r="AS55" s="658"/>
      <c r="AT55" s="658"/>
      <c r="AU55" s="658"/>
      <c r="AV55" s="658"/>
      <c r="AW55" s="658"/>
      <c r="AX55" s="658"/>
      <c r="AY55" s="658"/>
      <c r="AZ55" s="660"/>
      <c r="BA55" s="660"/>
      <c r="BB55" s="660"/>
      <c r="BC55" s="660"/>
      <c r="BD55" s="660"/>
      <c r="BE55" s="660"/>
      <c r="BF55" s="660"/>
      <c r="BG55" s="660"/>
      <c r="BH55" s="660"/>
      <c r="BI55" s="666"/>
      <c r="BJ55" s="666"/>
      <c r="BK55" s="666"/>
      <c r="BL55" s="30"/>
      <c r="BM55" s="30"/>
      <c r="BN55" s="30"/>
      <c r="BO55" s="679"/>
      <c r="BP55" s="679"/>
      <c r="BQ55" s="679"/>
      <c r="BR55" s="679"/>
      <c r="BS55" s="679"/>
      <c r="BT55" s="658"/>
      <c r="BU55" s="716"/>
      <c r="BV55" s="716"/>
      <c r="BW55" s="716"/>
      <c r="BX55" s="716"/>
      <c r="BY55" s="716"/>
      <c r="BZ55" s="716"/>
      <c r="CA55" s="756"/>
      <c r="CB55" s="719"/>
      <c r="CC55" s="719"/>
      <c r="CD55" s="719"/>
      <c r="CE55" s="728"/>
      <c r="CF55" s="727"/>
      <c r="CG55" s="757"/>
      <c r="CH55" s="29"/>
      <c r="CI55" s="29"/>
      <c r="CJ55" s="29"/>
      <c r="CK55" s="29"/>
      <c r="CL55" s="736"/>
      <c r="CM55" s="745"/>
      <c r="CN55" s="680"/>
      <c r="CO55" s="660"/>
      <c r="CP55" s="660"/>
      <c r="CQ55" s="681"/>
      <c r="CR55" s="660"/>
      <c r="CS55" s="660"/>
      <c r="CT55" s="658"/>
      <c r="CU55" s="658"/>
      <c r="CV55" s="658"/>
      <c r="CW55" s="658"/>
      <c r="CX55" s="658"/>
      <c r="CY55" s="658"/>
    </row>
    <row r="56" spans="1:103" ht="14.25" customHeight="1">
      <c r="A56" s="1634" t="s">
        <v>429</v>
      </c>
      <c r="B56" s="1634"/>
      <c r="C56" s="1634"/>
      <c r="D56" s="1635"/>
      <c r="E56" s="1636">
        <f>(IF(ISNA(VLOOKUP(E3,'EOTP Characters'!$B$2:$AS$99,40,FALSE)),"",VLOOKUP(E3,'EOTP Characters'!$B$2:$AS$99,40,FALSE)))</f>
        <v>1107871</v>
      </c>
      <c r="F56" s="1629"/>
      <c r="G56" s="1544">
        <f>(IF(ISNA(VLOOKUP(G3,'EOTP Characters'!$B$2:$AS$99,40,FALSE)),"",VLOOKUP(G3,'EOTP Characters'!$B$2:$AS$99,40,FALSE)))</f>
        <v>2351467</v>
      </c>
      <c r="H56" s="1545"/>
      <c r="I56" s="1629">
        <f>(IF(ISNA(VLOOKUP(I3,'EOTP Characters'!$B$2:$AS$99,40,FALSE)),"",VLOOKUP(I3,'EOTP Characters'!$B$2:$AS$99,40,FALSE)))</f>
        <v>2796444</v>
      </c>
      <c r="J56" s="1629"/>
      <c r="K56" s="1544" t="str">
        <f>(IF(ISNA(VLOOKUP(K3,'EOTP Characters'!$B$2:$AS$99,40,FALSE)),"",VLOOKUP(K3,'EOTP Characters'!$B$2:$AS$99,40,FALSE)))</f>
        <v/>
      </c>
      <c r="L56" s="1545"/>
      <c r="M56" s="1629">
        <f>(IF(ISNA(VLOOKUP(M3,'EOTP Characters'!$B$2:$AS$99,40,FALSE)),"",VLOOKUP(M3,'EOTP Characters'!$B$2:$AS$99,40,FALSE)))</f>
        <v>1262814</v>
      </c>
      <c r="N56" s="1629"/>
      <c r="O56" s="1544">
        <f>(IF(ISNA(VLOOKUP(O3,'EOTP Characters'!$B$2:$AS$99,40,FALSE)),"",VLOOKUP(O3,'EOTP Characters'!$B$2:$AS$99,40,FALSE)))</f>
        <v>2778079</v>
      </c>
      <c r="P56" s="1545"/>
      <c r="Q56" s="1629">
        <f>(IF(ISNA(VLOOKUP(Q3,'EOTP Characters'!$B$2:$AS$99,40,FALSE)),"",VLOOKUP(Q3,'EOTP Characters'!$B$2:$AS$99,40,FALSE)))</f>
        <v>1330415</v>
      </c>
      <c r="R56" s="1629"/>
      <c r="S56" s="1544">
        <f>(IF(ISNA(VLOOKUP(S3,'EOTP Characters'!$B$2:$AS$99,40,FALSE)),"",VLOOKUP(S3,'EOTP Characters'!$B$2:$AS$99,40,FALSE)))</f>
        <v>507709</v>
      </c>
      <c r="T56" s="1545"/>
      <c r="U56" s="1629" t="str">
        <f>(IF(ISNA(VLOOKUP(U3,'EOTP Characters'!$B$2:$AS$99,40,FALSE)),"",VLOOKUP(U3,'EOTP Characters'!$B$2:$AS$99,40,FALSE)))</f>
        <v/>
      </c>
      <c r="V56" s="1629"/>
      <c r="W56" s="1544" t="str">
        <f>(IF(ISNA(VLOOKUP(W3,'EOTP Characters'!$B$2:$AS$99,40,FALSE)),"",VLOOKUP(W3,'EOTP Characters'!$B$2:$AS$99,40,FALSE)))</f>
        <v/>
      </c>
      <c r="X56" s="1545"/>
      <c r="Y56" s="1629" t="str">
        <f>(IF(ISNA(VLOOKUP(Y3,'EOTP Characters'!$B$2:$AS$99,40,FALSE)),"",VLOOKUP(Y3,'EOTP Characters'!$B$2:$AS$99,40,FALSE)))</f>
        <v/>
      </c>
      <c r="Z56" s="1629"/>
      <c r="AA56" s="1544" t="str">
        <f>(IF(ISNA(VLOOKUP(AA3,'EOTP Characters'!$B$2:$AS$99,40,FALSE)),"",VLOOKUP(AA3,'EOTP Characters'!$B$2:$AS$99,40,FALSE)))</f>
        <v/>
      </c>
      <c r="AB56" s="1545"/>
      <c r="AC56" s="1629" t="str">
        <f>(IF(ISNA(VLOOKUP(AC3,'EOTP Characters'!$B$2:$AS$99,40,FALSE)),"",VLOOKUP(AC3,'EOTP Characters'!$B$2:$AS$99,40,FALSE)))</f>
        <v/>
      </c>
      <c r="AD56" s="1629"/>
      <c r="AE56" s="1544" t="str">
        <f>(IF(ISNA(VLOOKUP(AE3,'EOTP Characters'!$B$2:$AS$99,40,FALSE)),"",VLOOKUP(AE3,'EOTP Characters'!$B$2:$AS$99,40,FALSE)))</f>
        <v/>
      </c>
      <c r="AF56" s="1545"/>
      <c r="AG56" s="743"/>
      <c r="AH56" s="713"/>
      <c r="AI56" s="658"/>
      <c r="AJ56" s="658"/>
      <c r="AK56" s="658"/>
      <c r="AL56" s="658"/>
      <c r="AM56" s="658"/>
      <c r="AN56" s="658"/>
      <c r="AO56" s="658"/>
      <c r="AP56" s="683"/>
      <c r="AQ56" s="658"/>
      <c r="AR56" s="658"/>
      <c r="AS56" s="658"/>
      <c r="AT56" s="658"/>
      <c r="AU56" s="658"/>
      <c r="AV56" s="658"/>
      <c r="AW56" s="658"/>
      <c r="AX56" s="658"/>
      <c r="AY56" s="658"/>
      <c r="AZ56" s="660"/>
      <c r="BA56" s="660"/>
      <c r="BB56" s="660"/>
      <c r="BC56" s="660"/>
      <c r="BD56" s="660"/>
      <c r="BE56" s="660"/>
      <c r="BF56" s="660"/>
      <c r="BG56" s="660"/>
      <c r="BH56" s="660"/>
      <c r="BI56" s="666"/>
      <c r="BJ56" s="666"/>
      <c r="BK56" s="666"/>
      <c r="BL56" s="30"/>
      <c r="BM56" s="30"/>
      <c r="BN56" s="30"/>
      <c r="BO56" s="679"/>
      <c r="BP56" s="679"/>
      <c r="BQ56" s="679"/>
      <c r="BR56" s="679"/>
      <c r="BS56" s="679"/>
      <c r="BT56" s="658"/>
      <c r="BU56" s="716"/>
      <c r="BV56" s="716"/>
      <c r="BW56" s="716"/>
      <c r="BX56" s="716"/>
      <c r="BY56" s="716"/>
      <c r="BZ56" s="716"/>
      <c r="CA56" s="756"/>
      <c r="CB56" s="719"/>
      <c r="CC56" s="719"/>
      <c r="CD56" s="719"/>
      <c r="CE56" s="728"/>
      <c r="CF56" s="727"/>
      <c r="CG56" s="757"/>
      <c r="CH56" s="29"/>
      <c r="CI56" s="29"/>
      <c r="CJ56" s="29"/>
      <c r="CK56" s="29"/>
      <c r="CL56" s="736"/>
      <c r="CM56" s="745"/>
      <c r="CN56" s="680"/>
      <c r="CO56" s="660"/>
      <c r="CP56" s="660"/>
      <c r="CQ56" s="681"/>
      <c r="CR56" s="660"/>
      <c r="CS56" s="660"/>
      <c r="CT56" s="658"/>
      <c r="CU56" s="658"/>
      <c r="CV56" s="658"/>
      <c r="CW56" s="658"/>
      <c r="CX56" s="658"/>
      <c r="CY56" s="658"/>
    </row>
    <row r="57" spans="1:103" ht="14.25" customHeight="1">
      <c r="A57" s="1634" t="s">
        <v>430</v>
      </c>
      <c r="B57" s="1634"/>
      <c r="C57" s="1634"/>
      <c r="D57" s="1635"/>
      <c r="E57" s="1636">
        <f>(IF(ISNA(VLOOKUP(E3,'EOTP Characters'!$B$2:$AS$99,42,FALSE)),"",VLOOKUP(E3,'EOTP Characters'!$B$2:$AS$99,42,FALSE)))</f>
        <v>0</v>
      </c>
      <c r="F57" s="1629"/>
      <c r="G57" s="1544">
        <f>(IF(ISNA(VLOOKUP(G3,'EOTP Characters'!$B$2:$AS$99,42,FALSE)),"",VLOOKUP(G3,'EOTP Characters'!$B$2:$AS$99,42,FALSE)))</f>
        <v>0</v>
      </c>
      <c r="H57" s="1545"/>
      <c r="I57" s="1544">
        <f>(IF(ISNA(VLOOKUP(I3,'EOTP Characters'!$B$2:$AS$99,42,FALSE)),"",VLOOKUP(I3,'EOTP Characters'!$B$2:$AS$99,42,FALSE)))</f>
        <v>0</v>
      </c>
      <c r="J57" s="1545"/>
      <c r="K57" s="1544" t="str">
        <f>(IF(ISNA(VLOOKUP(K3,'EOTP Characters'!$B$2:$AS$99,42,FALSE)),"",VLOOKUP(K3,'EOTP Characters'!$B$2:$AS$99,42,FALSE)))</f>
        <v/>
      </c>
      <c r="L57" s="1545"/>
      <c r="M57" s="1544">
        <f>(IF(ISNA(VLOOKUP(M3,'EOTP Characters'!$B$2:$AS$99,42,FALSE)),"",VLOOKUP(M3,'EOTP Characters'!$B$2:$AS$99,42,FALSE)))</f>
        <v>0</v>
      </c>
      <c r="N57" s="1545"/>
      <c r="O57" s="1544">
        <f>(IF(ISNA(VLOOKUP(O3,'EOTP Characters'!$B$2:$AS$99,42,FALSE)),"",VLOOKUP(O3,'EOTP Characters'!$B$2:$AS$99,42,FALSE)))</f>
        <v>0</v>
      </c>
      <c r="P57" s="1545"/>
      <c r="Q57" s="1544">
        <f>(IF(ISNA(VLOOKUP(Q3,'EOTP Characters'!$B$2:$AS$99,42,FALSE)),"",VLOOKUP(Q3,'EOTP Characters'!$B$2:$AS$99,42,FALSE)))</f>
        <v>0</v>
      </c>
      <c r="R57" s="1545"/>
      <c r="S57" s="1544">
        <f>(IF(ISNA(VLOOKUP(S3,'EOTP Characters'!$B$2:$AS$99,42,FALSE)),"",VLOOKUP(S3,'EOTP Characters'!$B$2:$AS$99,42,FALSE)))</f>
        <v>0</v>
      </c>
      <c r="T57" s="1545"/>
      <c r="U57" s="1544" t="str">
        <f>(IF(ISNA(VLOOKUP(U3,'EOTP Characters'!$B$2:$AS$99,42,FALSE)),"",VLOOKUP(U3,'EOTP Characters'!$B$2:$AS$99,42,FALSE)))</f>
        <v/>
      </c>
      <c r="V57" s="1545"/>
      <c r="W57" s="1544" t="str">
        <f>(IF(ISNA(VLOOKUP(W3,'EOTP Characters'!$B$2:$AS$99,42,FALSE)),"",VLOOKUP(W3,'EOTP Characters'!$B$2:$AS$99,42,FALSE)))</f>
        <v/>
      </c>
      <c r="X57" s="1545"/>
      <c r="Y57" s="1544" t="str">
        <f>(IF(ISNA(VLOOKUP(Y3,'EOTP Characters'!$B$2:$AS$99,42,FALSE)),"",VLOOKUP(Y3,'EOTP Characters'!$B$2:$AS$99,42,FALSE)))</f>
        <v/>
      </c>
      <c r="Z57" s="1545"/>
      <c r="AA57" s="1544" t="str">
        <f>(IF(ISNA(VLOOKUP(AA3,'EOTP Characters'!$B$2:$AS$99,42,FALSE)),"",VLOOKUP(AA3,'EOTP Characters'!$B$2:$AS$99,42,FALSE)))</f>
        <v/>
      </c>
      <c r="AB57" s="1545"/>
      <c r="AC57" s="1544" t="str">
        <f>(IF(ISNA(VLOOKUP(AC3,'EOTP Characters'!$B$2:$AS$99,42,FALSE)),"",VLOOKUP(AC3,'EOTP Characters'!$B$2:$AS$99,42,FALSE)))</f>
        <v/>
      </c>
      <c r="AD57" s="1545"/>
      <c r="AE57" s="1544" t="str">
        <f>(IF(ISNA(VLOOKUP(AE3,'EOTP Characters'!$B$2:$AS$99,42,FALSE)),"",VLOOKUP(AE3,'EOTP Characters'!$B$2:$AS$99,42,FALSE)))</f>
        <v/>
      </c>
      <c r="AF57" s="1545"/>
      <c r="AG57" s="743"/>
      <c r="AH57" s="713"/>
      <c r="AI57" s="658"/>
      <c r="AJ57" s="658"/>
      <c r="AK57" s="658"/>
      <c r="AL57" s="658"/>
      <c r="AM57" s="658"/>
      <c r="AN57" s="658"/>
      <c r="AO57" s="658"/>
      <c r="AP57" s="683"/>
      <c r="AQ57" s="658"/>
      <c r="AR57" s="658"/>
      <c r="AS57" s="658"/>
      <c r="AT57" s="658"/>
      <c r="AU57" s="658"/>
      <c r="AV57" s="658"/>
      <c r="AW57" s="658"/>
      <c r="AX57" s="658"/>
      <c r="AY57" s="658"/>
      <c r="AZ57" s="660"/>
      <c r="BA57" s="660"/>
      <c r="BB57" s="660"/>
      <c r="BC57" s="660"/>
      <c r="BD57" s="660"/>
      <c r="BE57" s="660"/>
      <c r="BF57" s="660"/>
      <c r="BG57" s="660"/>
      <c r="BH57" s="660"/>
      <c r="BI57" s="666"/>
      <c r="BJ57" s="666"/>
      <c r="BK57" s="666"/>
      <c r="BL57" s="30"/>
      <c r="BM57" s="30"/>
      <c r="BN57" s="30"/>
      <c r="BO57" s="679"/>
      <c r="BP57" s="679"/>
      <c r="BQ57" s="679"/>
      <c r="BR57" s="679"/>
      <c r="BS57" s="679"/>
      <c r="BT57" s="658"/>
      <c r="BU57" s="716"/>
      <c r="BV57" s="716"/>
      <c r="BW57" s="716"/>
      <c r="BX57" s="716"/>
      <c r="BY57" s="716"/>
      <c r="BZ57" s="716"/>
      <c r="CA57" s="756"/>
      <c r="CB57" s="719"/>
      <c r="CC57" s="719"/>
      <c r="CD57" s="719"/>
      <c r="CE57" s="728"/>
      <c r="CF57" s="727"/>
      <c r="CG57" s="757"/>
      <c r="CH57" s="29"/>
      <c r="CI57" s="29"/>
      <c r="CJ57" s="29"/>
      <c r="CK57" s="29"/>
      <c r="CL57" s="736"/>
      <c r="CM57" s="745"/>
      <c r="CN57" s="680"/>
      <c r="CO57" s="660"/>
      <c r="CP57" s="660"/>
      <c r="CQ57" s="681"/>
      <c r="CR57" s="660"/>
      <c r="CS57" s="660"/>
      <c r="CT57" s="658"/>
      <c r="CU57" s="658"/>
      <c r="CV57" s="658"/>
      <c r="CW57" s="658"/>
      <c r="CX57" s="658"/>
      <c r="CY57" s="658"/>
    </row>
    <row r="58" spans="1:103" ht="14.25" customHeight="1">
      <c r="A58" s="1630" t="s">
        <v>431</v>
      </c>
      <c r="B58" s="1630"/>
      <c r="C58" s="1630"/>
      <c r="D58" s="1631"/>
      <c r="E58" s="1632">
        <f>(IF(ISNA(VLOOKUP(E3,'EOTP Characters'!$B$2:$AS$99,44,FALSE)),"",VLOOKUP(E3,'EOTP Characters'!$B$2:$AS$99,44,FALSE)))</f>
        <v>0</v>
      </c>
      <c r="F58" s="1633"/>
      <c r="G58" s="1546">
        <f>(IF(ISNA(VLOOKUP(G3,'EOTP Characters'!$B$2:$AS$99,44,FALSE)),"",VLOOKUP(G3,'EOTP Characters'!$B$2:$AS$99,44,FALSE)))</f>
        <v>0</v>
      </c>
      <c r="H58" s="1547"/>
      <c r="I58" s="1546">
        <f>(IF(ISNA(VLOOKUP(I3,'EOTP Characters'!$B$2:$AS$99,44,FALSE)),"",VLOOKUP(I3,'EOTP Characters'!$B$2:$AS$99,44,FALSE)))</f>
        <v>0</v>
      </c>
      <c r="J58" s="1547"/>
      <c r="K58" s="1546" t="str">
        <f>(IF(ISNA(VLOOKUP(K3,'EOTP Characters'!$B$2:$AS$99,44,FALSE)),"",VLOOKUP(K3,'EOTP Characters'!$B$2:$AS$99,44,FALSE)))</f>
        <v/>
      </c>
      <c r="L58" s="1547"/>
      <c r="M58" s="1546">
        <f>(IF(ISNA(VLOOKUP(M3,'EOTP Characters'!$B$2:$AS$99,44,FALSE)),"",VLOOKUP(M3,'EOTP Characters'!$B$2:$AS$99,44,FALSE)))</f>
        <v>0</v>
      </c>
      <c r="N58" s="1547"/>
      <c r="O58" s="1546">
        <f>(IF(ISNA(VLOOKUP(O3,'EOTP Characters'!$B$2:$AS$99,44,FALSE)),"",VLOOKUP(O3,'EOTP Characters'!$B$2:$AS$99,44,FALSE)))</f>
        <v>0</v>
      </c>
      <c r="P58" s="1547"/>
      <c r="Q58" s="1546">
        <f>(IF(ISNA(VLOOKUP(Q3,'EOTP Characters'!$B$2:$AS$99,44,FALSE)),"",VLOOKUP(Q3,'EOTP Characters'!$B$2:$AS$99,44,FALSE)))</f>
        <v>0</v>
      </c>
      <c r="R58" s="1547"/>
      <c r="S58" s="1546">
        <f>(IF(ISNA(VLOOKUP(S3,'EOTP Characters'!$B$2:$AS$99,44,FALSE)),"",VLOOKUP(S3,'EOTP Characters'!$B$2:$AS$99,44,FALSE)))</f>
        <v>0</v>
      </c>
      <c r="T58" s="1547"/>
      <c r="U58" s="1546" t="str">
        <f>(IF(ISNA(VLOOKUP(U3,'EOTP Characters'!$B$2:$AS$99,44,FALSE)),"",VLOOKUP(U3,'EOTP Characters'!$B$2:$AS$99,44,FALSE)))</f>
        <v/>
      </c>
      <c r="V58" s="1547"/>
      <c r="W58" s="1546" t="str">
        <f>(IF(ISNA(VLOOKUP(W3,'EOTP Characters'!$B$2:$AS$99,44,FALSE)),"",VLOOKUP(W3,'EOTP Characters'!$B$2:$AS$99,44,FALSE)))</f>
        <v/>
      </c>
      <c r="X58" s="1547"/>
      <c r="Y58" s="1546" t="str">
        <f>(IF(ISNA(VLOOKUP(Y3,'EOTP Characters'!$B$2:$AS$99,44,FALSE)),"",VLOOKUP(Y3,'EOTP Characters'!$B$2:$AS$99,44,FALSE)))</f>
        <v/>
      </c>
      <c r="Z58" s="1547"/>
      <c r="AA58" s="1546" t="str">
        <f>(IF(ISNA(VLOOKUP(AA3,'EOTP Characters'!$B$2:$AS$99,44,FALSE)),"",VLOOKUP(AA3,'EOTP Characters'!$B$2:$AS$99,44,FALSE)))</f>
        <v/>
      </c>
      <c r="AB58" s="1547"/>
      <c r="AC58" s="1546" t="str">
        <f>(IF(ISNA(VLOOKUP(AC3,'EOTP Characters'!$B$2:$AS$99,44,FALSE)),"",VLOOKUP(AC3,'EOTP Characters'!$B$2:$AS$99,44,FALSE)))</f>
        <v/>
      </c>
      <c r="AD58" s="1547"/>
      <c r="AE58" s="1546" t="str">
        <f>(IF(ISNA(VLOOKUP(AE3,'EOTP Characters'!$B$2:$AS$99,44,FALSE)),"",VLOOKUP(AE3,'EOTP Characters'!$B$2:$AS$99,44,FALSE)))</f>
        <v/>
      </c>
      <c r="AF58" s="1547"/>
      <c r="AG58" s="743"/>
      <c r="AH58" s="713"/>
      <c r="AI58" s="658"/>
      <c r="AJ58" s="658"/>
      <c r="AK58" s="658"/>
      <c r="AL58" s="658"/>
      <c r="AM58" s="658"/>
      <c r="AN58" s="658"/>
      <c r="AO58" s="658"/>
      <c r="AP58" s="683"/>
      <c r="AQ58" s="658"/>
      <c r="AR58" s="658"/>
      <c r="AS58" s="658"/>
      <c r="AT58" s="658"/>
      <c r="AU58" s="658"/>
      <c r="AV58" s="658"/>
      <c r="AW58" s="658"/>
      <c r="AX58" s="658"/>
      <c r="AY58" s="658"/>
      <c r="AZ58" s="660"/>
      <c r="BA58" s="660"/>
      <c r="BB58" s="660"/>
      <c r="BC58" s="660"/>
      <c r="BD58" s="660"/>
      <c r="BE58" s="660"/>
      <c r="BF58" s="660"/>
      <c r="BG58" s="660"/>
      <c r="BH58" s="660"/>
      <c r="BI58" s="666"/>
      <c r="BJ58" s="666"/>
      <c r="BK58" s="666"/>
      <c r="BL58" s="30"/>
      <c r="BM58" s="30"/>
      <c r="BN58" s="30"/>
      <c r="BO58" s="679"/>
      <c r="BP58" s="679"/>
      <c r="BQ58" s="679"/>
      <c r="BR58" s="679"/>
      <c r="BS58" s="679"/>
      <c r="BT58" s="658"/>
      <c r="BU58" s="716"/>
      <c r="BV58" s="716"/>
      <c r="BW58" s="716"/>
      <c r="BX58" s="716"/>
      <c r="BY58" s="716"/>
      <c r="BZ58" s="716"/>
      <c r="CA58" s="756"/>
      <c r="CB58" s="719"/>
      <c r="CC58" s="719"/>
      <c r="CD58" s="719"/>
      <c r="CE58" s="728"/>
      <c r="CF58" s="727"/>
      <c r="CG58" s="757"/>
      <c r="CH58" s="29"/>
      <c r="CI58" s="29"/>
      <c r="CJ58" s="29"/>
      <c r="CK58" s="29"/>
      <c r="CL58" s="736"/>
      <c r="CM58" s="745"/>
      <c r="CN58" s="680"/>
      <c r="CO58" s="660"/>
      <c r="CP58" s="660"/>
      <c r="CQ58" s="681"/>
      <c r="CR58" s="660"/>
      <c r="CS58" s="660"/>
      <c r="CT58" s="658"/>
      <c r="CU58" s="658"/>
      <c r="CV58" s="658"/>
      <c r="CW58" s="658"/>
      <c r="CX58" s="658"/>
      <c r="CY58" s="658"/>
    </row>
    <row r="59" spans="1:103" ht="14.25" customHeight="1" thickBot="1">
      <c r="A59" s="738"/>
      <c r="B59" s="738"/>
      <c r="C59" s="738"/>
      <c r="D59" s="738"/>
      <c r="E59" s="1529">
        <f>(IF(ISNA(VLOOKUP(E3,'EOTP Characters'!$B$2:$BG$99,58,FALSE)),"",VLOOKUP(E3,'EOTP Characters'!$B$2:$BG$99,58,FALSE)))</f>
        <v>1</v>
      </c>
      <c r="F59" s="1529"/>
      <c r="G59" s="1529">
        <f>(IF(ISNA(VLOOKUP(G3,'EOTP Characters'!$B$2:$BG$99,58,FALSE)),"",VLOOKUP(G3,'EOTP Characters'!$B$2:$BG$99,58,FALSE)))</f>
        <v>1</v>
      </c>
      <c r="H59" s="1529"/>
      <c r="I59" s="1529">
        <f>(IF(ISNA(VLOOKUP(I3,'EOTP Characters'!$B$2:$BG$99,58,FALSE)),"",VLOOKUP(I3,'EOTP Characters'!$B$2:$BG$99,58,FALSE)))</f>
        <v>1</v>
      </c>
      <c r="J59" s="1529"/>
      <c r="K59" s="1529" t="str">
        <f>(IF(ISNA(VLOOKUP(K3,'EOTP Characters'!$B$2:$BG$99,58,FALSE)),"",VLOOKUP(K3,'EOTP Characters'!$B$2:$BG$99,58,FALSE)))</f>
        <v/>
      </c>
      <c r="L59" s="1529"/>
      <c r="M59" s="1529">
        <f>(IF(ISNA(VLOOKUP(M3,'EOTP Characters'!$B$2:$BG$99,58,FALSE)),"",VLOOKUP(M3,'EOTP Characters'!$B$2:$BG$99,58,FALSE)))</f>
        <v>1</v>
      </c>
      <c r="N59" s="1529"/>
      <c r="O59" s="1529">
        <f>(IF(ISNA(VLOOKUP(O3,'EOTP Characters'!$B$2:$BG$99,58,FALSE)),"",VLOOKUP(O3,'EOTP Characters'!$B$2:$BG$99,58,FALSE)))</f>
        <v>1</v>
      </c>
      <c r="P59" s="1529"/>
      <c r="Q59" s="1529">
        <f>(IF(ISNA(VLOOKUP(Q3,'EOTP Characters'!$B$2:$BG$99,58,FALSE)),"",VLOOKUP(Q3,'EOTP Characters'!$B$2:$BG$99,58,FALSE)))</f>
        <v>1</v>
      </c>
      <c r="R59" s="1529"/>
      <c r="S59" s="1529">
        <f>(IF(ISNA(VLOOKUP(S3,'EOTP Characters'!$B$2:$BG$99,58,FALSE)),"",VLOOKUP(S3,'EOTP Characters'!$B$2:$BG$99,58,FALSE)))</f>
        <v>1</v>
      </c>
      <c r="T59" s="1529"/>
      <c r="U59" s="1529" t="str">
        <f>(IF(ISNA(VLOOKUP(U3,'EOTP Characters'!$B$2:$BG$99,58,FALSE)),"",VLOOKUP(U3,'EOTP Characters'!$B$2:$BG$99,58,FALSE)))</f>
        <v/>
      </c>
      <c r="V59" s="1529"/>
      <c r="W59" s="1529" t="str">
        <f>(IF(ISNA(VLOOKUP(W3,'EOTP Characters'!$B$2:$BG$99,58,FALSE)),"",VLOOKUP(W3,'EOTP Characters'!$B$2:$BG$99,58,FALSE)))</f>
        <v/>
      </c>
      <c r="X59" s="1529"/>
      <c r="Y59" s="1529" t="str">
        <f>(IF(ISNA(VLOOKUP(Y3,'EOTP Characters'!$B$2:$BG$99,58,FALSE)),"",VLOOKUP(Y3,'EOTP Characters'!$B$2:$BG$99,58,FALSE)))</f>
        <v/>
      </c>
      <c r="Z59" s="1529"/>
      <c r="AA59" s="1529" t="str">
        <f>(IF(ISNA(VLOOKUP(AA3,'EOTP Characters'!$B$2:$BG$99,58,FALSE)),"",VLOOKUP(AA3,'EOTP Characters'!$B$2:$BG$99,58,FALSE)))</f>
        <v/>
      </c>
      <c r="AB59" s="1529"/>
      <c r="AC59" s="1529" t="str">
        <f>(IF(ISNA(VLOOKUP(AC3,'EOTP Characters'!$B$2:$BG$99,58,FALSE)),"",VLOOKUP(AC3,'EOTP Characters'!$B$2:$BG$99,58,FALSE)))</f>
        <v/>
      </c>
      <c r="AD59" s="1529"/>
      <c r="AE59" s="1529" t="str">
        <f>(IF(ISNA(VLOOKUP(AE3,'EOTP Characters'!$B$2:$BG$99,58,FALSE)),"",VLOOKUP(AE3,'EOTP Characters'!$B$2:$BG$99,58,FALSE)))</f>
        <v/>
      </c>
      <c r="AF59" s="1558"/>
      <c r="AG59" s="743"/>
      <c r="AH59" s="713"/>
      <c r="AI59" s="658"/>
      <c r="AJ59" s="658"/>
      <c r="AK59" s="658"/>
      <c r="AL59" s="658"/>
      <c r="AM59" s="658"/>
      <c r="AN59" s="658"/>
      <c r="AO59" s="658"/>
      <c r="AP59" s="683"/>
      <c r="AQ59" s="658"/>
      <c r="AR59" s="658"/>
      <c r="AS59" s="658"/>
      <c r="AT59" s="658"/>
      <c r="AU59" s="658"/>
      <c r="AV59" s="658"/>
      <c r="AW59" s="658"/>
      <c r="AX59" s="658"/>
      <c r="AY59" s="658"/>
      <c r="AZ59" s="660"/>
      <c r="BA59" s="660"/>
      <c r="BB59" s="660"/>
      <c r="BC59" s="660"/>
      <c r="BD59" s="660"/>
      <c r="BE59" s="660"/>
      <c r="BF59" s="660"/>
      <c r="BG59" s="660"/>
      <c r="BH59" s="660"/>
      <c r="BI59" s="666"/>
      <c r="BJ59" s="666"/>
      <c r="BK59" s="666"/>
      <c r="BL59" s="30"/>
      <c r="BM59" s="30"/>
      <c r="BN59" s="30"/>
      <c r="BO59" s="679"/>
      <c r="BP59" s="679"/>
      <c r="BQ59" s="679"/>
      <c r="BR59" s="679"/>
      <c r="BS59" s="679"/>
      <c r="BT59" s="658"/>
      <c r="BU59" s="716"/>
      <c r="BV59" s="716"/>
      <c r="BW59" s="716"/>
      <c r="BX59" s="716"/>
      <c r="BY59" s="716"/>
      <c r="BZ59" s="716"/>
      <c r="CA59" s="756"/>
      <c r="CB59" s="719"/>
      <c r="CC59" s="719"/>
      <c r="CD59" s="719"/>
      <c r="CE59" s="728"/>
      <c r="CF59" s="727"/>
      <c r="CG59" s="757"/>
      <c r="CH59" s="29"/>
      <c r="CI59" s="29"/>
      <c r="CJ59" s="29"/>
      <c r="CK59" s="29"/>
      <c r="CL59" s="736"/>
      <c r="CM59" s="745"/>
      <c r="CN59" s="680"/>
      <c r="CO59" s="660"/>
      <c r="CP59" s="660"/>
      <c r="CQ59" s="681"/>
      <c r="CR59" s="660"/>
      <c r="CS59" s="660"/>
      <c r="CT59" s="658"/>
      <c r="CU59" s="658"/>
      <c r="CV59" s="658"/>
      <c r="CW59" s="658"/>
      <c r="CX59" s="658"/>
      <c r="CY59" s="658"/>
    </row>
    <row r="60" spans="1:103" ht="14.25" customHeight="1">
      <c r="A60" s="1626" t="s">
        <v>432</v>
      </c>
      <c r="B60" s="1624"/>
      <c r="C60" s="1624"/>
      <c r="D60" s="1624"/>
      <c r="E60" s="1624"/>
      <c r="F60" s="1624"/>
      <c r="G60" s="739"/>
      <c r="H60" s="1624" t="s">
        <v>433</v>
      </c>
      <c r="I60" s="1624"/>
      <c r="J60" s="1625"/>
      <c r="K60" s="738"/>
      <c r="L60" s="1626" t="s">
        <v>432</v>
      </c>
      <c r="M60" s="1624"/>
      <c r="N60" s="1624"/>
      <c r="O60" s="1624"/>
      <c r="P60" s="1624"/>
      <c r="Q60" s="1624"/>
      <c r="R60" s="739"/>
      <c r="S60" s="1624" t="s">
        <v>433</v>
      </c>
      <c r="T60" s="1624"/>
      <c r="U60" s="1625"/>
      <c r="V60" s="738"/>
      <c r="W60" s="1554" t="s">
        <v>434</v>
      </c>
      <c r="X60" s="1554"/>
      <c r="Y60" s="1554"/>
      <c r="Z60" s="1554"/>
      <c r="AA60" s="1554"/>
      <c r="AB60" s="1554"/>
      <c r="AC60" s="1509">
        <f>SUM(E59:AF59)</f>
        <v>7</v>
      </c>
      <c r="AD60" s="1509"/>
      <c r="AE60" s="1509"/>
      <c r="AF60" s="1510"/>
      <c r="AG60" s="743"/>
      <c r="AH60" s="713"/>
      <c r="AI60" s="658"/>
      <c r="AJ60" s="658"/>
      <c r="AK60" s="658"/>
      <c r="AL60" s="658"/>
      <c r="AM60" s="658"/>
      <c r="AN60" s="658"/>
      <c r="AO60" s="658"/>
      <c r="AP60" s="683"/>
      <c r="AQ60" s="658"/>
      <c r="AR60" s="658"/>
      <c r="AS60" s="658"/>
      <c r="AT60" s="658"/>
      <c r="AU60" s="658"/>
      <c r="AV60" s="658"/>
      <c r="AW60" s="658"/>
      <c r="AX60" s="658"/>
      <c r="AY60" s="658"/>
      <c r="AZ60" s="660"/>
      <c r="BA60" s="660"/>
      <c r="BB60" s="660"/>
      <c r="BC60" s="660"/>
      <c r="BD60" s="660"/>
      <c r="BE60" s="660"/>
      <c r="BF60" s="660"/>
      <c r="BG60" s="660"/>
      <c r="BH60" s="660"/>
      <c r="BI60" s="666"/>
      <c r="BJ60" s="666"/>
      <c r="BK60" s="666"/>
      <c r="BL60" s="30"/>
      <c r="BM60" s="30"/>
      <c r="BN60" s="30"/>
      <c r="BO60" s="679"/>
      <c r="BP60" s="679"/>
      <c r="BQ60" s="679"/>
      <c r="BR60" s="679"/>
      <c r="BS60" s="679"/>
      <c r="BT60" s="658"/>
      <c r="BU60" s="716"/>
      <c r="BV60" s="716"/>
      <c r="BW60" s="716"/>
      <c r="BX60" s="716"/>
      <c r="BY60" s="716"/>
      <c r="BZ60" s="716"/>
      <c r="CA60" s="756"/>
      <c r="CB60" s="719"/>
      <c r="CC60" s="719"/>
      <c r="CD60" s="719"/>
      <c r="CE60" s="728"/>
      <c r="CF60" s="727"/>
      <c r="CG60" s="757"/>
      <c r="CH60" s="29"/>
      <c r="CI60" s="29"/>
      <c r="CJ60" s="29"/>
      <c r="CK60" s="29"/>
      <c r="CL60" s="736"/>
      <c r="CM60" s="745"/>
      <c r="CN60" s="680"/>
      <c r="CO60" s="660"/>
      <c r="CP60" s="660"/>
      <c r="CQ60" s="681"/>
      <c r="CR60" s="660"/>
      <c r="CS60" s="660"/>
      <c r="CT60" s="658"/>
      <c r="CU60" s="658"/>
      <c r="CV60" s="658"/>
      <c r="CW60" s="658"/>
      <c r="CX60" s="658"/>
      <c r="CY60" s="658"/>
    </row>
    <row r="61" spans="1:103" ht="14.25" customHeight="1">
      <c r="A61" s="1511"/>
      <c r="B61" s="1512"/>
      <c r="C61" s="1512"/>
      <c r="D61" s="1512"/>
      <c r="E61" s="1512"/>
      <c r="F61" s="1512"/>
      <c r="G61" s="1513"/>
      <c r="H61" s="1527"/>
      <c r="I61" s="1527"/>
      <c r="J61" s="1528"/>
      <c r="K61" s="738"/>
      <c r="L61" s="1511" t="s">
        <v>4347</v>
      </c>
      <c r="M61" s="1512"/>
      <c r="N61" s="1512"/>
      <c r="O61" s="1512"/>
      <c r="P61" s="1512"/>
      <c r="Q61" s="1512"/>
      <c r="R61" s="1513"/>
      <c r="S61" s="1527">
        <v>26420</v>
      </c>
      <c r="T61" s="1527"/>
      <c r="U61" s="1528"/>
      <c r="V61" s="738"/>
      <c r="W61" s="740"/>
      <c r="X61" s="740"/>
      <c r="Y61" s="740"/>
      <c r="Z61" s="740"/>
      <c r="AA61" s="738"/>
      <c r="AB61" s="738"/>
      <c r="AC61" s="1509"/>
      <c r="AD61" s="1509"/>
      <c r="AE61" s="1509"/>
      <c r="AF61" s="1510"/>
      <c r="AG61" s="743"/>
      <c r="AH61" s="713"/>
      <c r="AI61" s="658"/>
      <c r="AJ61" s="658"/>
      <c r="AK61" s="658"/>
      <c r="AL61" s="658"/>
      <c r="AM61" s="658"/>
      <c r="AN61" s="658"/>
      <c r="AO61" s="658"/>
      <c r="AP61" s="683"/>
      <c r="AQ61" s="658"/>
      <c r="AR61" s="658"/>
      <c r="AS61" s="658"/>
      <c r="AT61" s="658"/>
      <c r="AU61" s="658"/>
      <c r="AV61" s="658"/>
      <c r="AW61" s="658"/>
      <c r="AX61" s="658"/>
      <c r="AY61" s="658"/>
      <c r="AZ61" s="660"/>
      <c r="BA61" s="660"/>
      <c r="BB61" s="660"/>
      <c r="BC61" s="660"/>
      <c r="BD61" s="660"/>
      <c r="BE61" s="660"/>
      <c r="BF61" s="660"/>
      <c r="BG61" s="660"/>
      <c r="BH61" s="660"/>
      <c r="BI61" s="666"/>
      <c r="BJ61" s="666"/>
      <c r="BK61" s="666"/>
      <c r="BL61" s="30"/>
      <c r="BM61" s="30"/>
      <c r="BN61" s="30"/>
      <c r="BO61" s="679"/>
      <c r="BP61" s="679"/>
      <c r="BQ61" s="679"/>
      <c r="BR61" s="679"/>
      <c r="BS61" s="679"/>
      <c r="BT61" s="658"/>
      <c r="BU61" s="716"/>
      <c r="BV61" s="716"/>
      <c r="BW61" s="716"/>
      <c r="BX61" s="716"/>
      <c r="BY61" s="716"/>
      <c r="BZ61" s="716"/>
      <c r="CA61" s="756"/>
      <c r="CB61" s="719"/>
      <c r="CC61" s="719"/>
      <c r="CD61" s="719"/>
      <c r="CE61" s="728"/>
      <c r="CF61" s="727"/>
      <c r="CG61" s="757"/>
      <c r="CH61" s="29"/>
      <c r="CI61" s="29"/>
      <c r="CJ61" s="29"/>
      <c r="CK61" s="29"/>
      <c r="CL61" s="736"/>
      <c r="CM61" s="745"/>
      <c r="CN61" s="680"/>
      <c r="CO61" s="660"/>
      <c r="CP61" s="660"/>
      <c r="CQ61" s="681"/>
      <c r="CR61" s="660"/>
      <c r="CS61" s="660"/>
      <c r="CT61" s="658"/>
      <c r="CU61" s="658"/>
      <c r="CV61" s="658"/>
      <c r="CW61" s="658"/>
      <c r="CX61" s="658"/>
      <c r="CY61" s="658"/>
    </row>
    <row r="62" spans="1:103" ht="14.25" customHeight="1">
      <c r="A62" s="1511"/>
      <c r="B62" s="1512"/>
      <c r="C62" s="1512"/>
      <c r="D62" s="1512"/>
      <c r="E62" s="1512"/>
      <c r="F62" s="1512"/>
      <c r="G62" s="1513"/>
      <c r="H62" s="1527"/>
      <c r="I62" s="1527"/>
      <c r="J62" s="1528"/>
      <c r="K62" s="738"/>
      <c r="L62" s="1511"/>
      <c r="M62" s="1512"/>
      <c r="N62" s="1512"/>
      <c r="O62" s="1512"/>
      <c r="P62" s="1512"/>
      <c r="Q62" s="1512"/>
      <c r="R62" s="1513"/>
      <c r="S62" s="1527"/>
      <c r="T62" s="1527"/>
      <c r="U62" s="1528"/>
      <c r="V62" s="738"/>
      <c r="W62" s="1554" t="s">
        <v>435</v>
      </c>
      <c r="X62" s="1554"/>
      <c r="Y62" s="1554"/>
      <c r="Z62" s="1554"/>
      <c r="AA62" s="1554"/>
      <c r="AB62" s="1554"/>
      <c r="AC62" s="1509">
        <f>IFERROR(AC70/AC60,0)</f>
        <v>3774.2857142857142</v>
      </c>
      <c r="AD62" s="1509"/>
      <c r="AE62" s="1509"/>
      <c r="AF62" s="1510"/>
      <c r="AG62" s="743"/>
      <c r="AH62" s="713"/>
      <c r="AI62" s="658"/>
      <c r="AJ62" s="658"/>
      <c r="AK62" s="658"/>
      <c r="AL62" s="658"/>
      <c r="AM62" s="658"/>
      <c r="AN62" s="658"/>
      <c r="AO62" s="658"/>
      <c r="AP62" s="683"/>
      <c r="AQ62" s="658"/>
      <c r="AR62" s="658"/>
      <c r="AS62" s="658"/>
      <c r="AT62" s="658"/>
      <c r="AU62" s="658"/>
      <c r="AV62" s="658"/>
      <c r="AW62" s="658"/>
      <c r="AX62" s="658"/>
      <c r="AY62" s="658"/>
      <c r="AZ62" s="660"/>
      <c r="BA62" s="660"/>
      <c r="BB62" s="660"/>
      <c r="BC62" s="660"/>
      <c r="BD62" s="660"/>
      <c r="BE62" s="660"/>
      <c r="BF62" s="660"/>
      <c r="BG62" s="660"/>
      <c r="BH62" s="660"/>
      <c r="BI62" s="666"/>
      <c r="BJ62" s="666"/>
      <c r="BK62" s="666"/>
      <c r="BL62" s="30"/>
      <c r="BM62" s="30"/>
      <c r="BN62" s="30"/>
      <c r="BO62" s="679"/>
      <c r="BP62" s="679"/>
      <c r="BQ62" s="679"/>
      <c r="BR62" s="679"/>
      <c r="BS62" s="679"/>
      <c r="BT62" s="658"/>
      <c r="BU62" s="716"/>
      <c r="BV62" s="716"/>
      <c r="BW62" s="716"/>
      <c r="BX62" s="716"/>
      <c r="BY62" s="716"/>
      <c r="BZ62" s="716"/>
      <c r="CA62" s="756"/>
      <c r="CB62" s="719"/>
      <c r="CC62" s="719"/>
      <c r="CD62" s="719"/>
      <c r="CE62" s="728"/>
      <c r="CF62" s="727"/>
      <c r="CG62" s="757"/>
      <c r="CH62" s="29"/>
      <c r="CI62" s="29"/>
      <c r="CJ62" s="29"/>
      <c r="CK62" s="29"/>
      <c r="CL62" s="736"/>
      <c r="CM62" s="745"/>
      <c r="CN62" s="680"/>
      <c r="CO62" s="660"/>
      <c r="CP62" s="660"/>
      <c r="CQ62" s="681"/>
      <c r="CR62" s="660"/>
      <c r="CS62" s="660"/>
      <c r="CT62" s="658"/>
      <c r="CU62" s="658"/>
      <c r="CV62" s="658"/>
      <c r="CW62" s="658"/>
      <c r="CX62" s="658"/>
      <c r="CY62" s="658"/>
    </row>
    <row r="63" spans="1:103" ht="14.25" customHeight="1">
      <c r="A63" s="1511"/>
      <c r="B63" s="1512"/>
      <c r="C63" s="1512"/>
      <c r="D63" s="1512"/>
      <c r="E63" s="1512"/>
      <c r="F63" s="1512"/>
      <c r="G63" s="1513"/>
      <c r="H63" s="1527"/>
      <c r="I63" s="1527"/>
      <c r="J63" s="1528"/>
      <c r="K63" s="738"/>
      <c r="L63" s="1511"/>
      <c r="M63" s="1512"/>
      <c r="N63" s="1512"/>
      <c r="O63" s="1512"/>
      <c r="P63" s="1512"/>
      <c r="Q63" s="1512"/>
      <c r="R63" s="1513"/>
      <c r="S63" s="1527"/>
      <c r="T63" s="1527"/>
      <c r="U63" s="1528"/>
      <c r="V63" s="738"/>
      <c r="W63" s="740"/>
      <c r="X63" s="740"/>
      <c r="Y63" s="740"/>
      <c r="Z63" s="740"/>
      <c r="AA63" s="738"/>
      <c r="AB63" s="738"/>
      <c r="AC63" s="1507">
        <f>SUM(AC62*0.1)</f>
        <v>377.42857142857144</v>
      </c>
      <c r="AD63" s="1507"/>
      <c r="AE63" s="1507"/>
      <c r="AF63" s="1508"/>
      <c r="AG63" s="743"/>
      <c r="AH63" s="713"/>
      <c r="AI63" s="658"/>
      <c r="AJ63" s="658"/>
      <c r="AK63" s="658"/>
      <c r="AL63" s="658"/>
      <c r="AM63" s="658"/>
      <c r="AN63" s="658"/>
      <c r="AO63" s="658"/>
      <c r="AP63" s="683"/>
      <c r="AQ63" s="658"/>
      <c r="AR63" s="658"/>
      <c r="AS63" s="658"/>
      <c r="AT63" s="658"/>
      <c r="AU63" s="658"/>
      <c r="AV63" s="658"/>
      <c r="AW63" s="658"/>
      <c r="AX63" s="658"/>
      <c r="AY63" s="658"/>
      <c r="AZ63" s="660"/>
      <c r="BA63" s="660"/>
      <c r="BB63" s="660"/>
      <c r="BC63" s="660"/>
      <c r="BD63" s="660"/>
      <c r="BE63" s="660"/>
      <c r="BF63" s="660"/>
      <c r="BG63" s="660"/>
      <c r="BH63" s="660"/>
      <c r="BI63" s="666"/>
      <c r="BJ63" s="666"/>
      <c r="BK63" s="666"/>
      <c r="BL63" s="30"/>
      <c r="BM63" s="30"/>
      <c r="BN63" s="30"/>
      <c r="BO63" s="679"/>
      <c r="BP63" s="679"/>
      <c r="BQ63" s="679"/>
      <c r="BR63" s="679"/>
      <c r="BS63" s="679"/>
      <c r="BT63" s="658"/>
      <c r="BU63" s="716"/>
      <c r="BV63" s="716"/>
      <c r="BW63" s="716"/>
      <c r="BX63" s="716"/>
      <c r="BY63" s="716"/>
      <c r="BZ63" s="716"/>
      <c r="CA63" s="756"/>
      <c r="CB63" s="719"/>
      <c r="CC63" s="719"/>
      <c r="CD63" s="719"/>
      <c r="CE63" s="728"/>
      <c r="CF63" s="727"/>
      <c r="CG63" s="757"/>
      <c r="CH63" s="29"/>
      <c r="CI63" s="29"/>
      <c r="CJ63" s="29"/>
      <c r="CK63" s="29"/>
      <c r="CL63" s="736"/>
      <c r="CM63" s="745"/>
      <c r="CN63" s="680"/>
      <c r="CO63" s="660"/>
      <c r="CP63" s="660"/>
      <c r="CQ63" s="681"/>
      <c r="CR63" s="660"/>
      <c r="CS63" s="660"/>
      <c r="CT63" s="658"/>
      <c r="CU63" s="658"/>
      <c r="CV63" s="658"/>
      <c r="CW63" s="658"/>
      <c r="CX63" s="658"/>
      <c r="CY63" s="658"/>
    </row>
    <row r="64" spans="1:103" ht="14.25" customHeight="1">
      <c r="A64" s="1511"/>
      <c r="B64" s="1512"/>
      <c r="C64" s="1512"/>
      <c r="D64" s="1512"/>
      <c r="E64" s="1512"/>
      <c r="F64" s="1512"/>
      <c r="G64" s="1513"/>
      <c r="H64" s="1527"/>
      <c r="I64" s="1527"/>
      <c r="J64" s="1528"/>
      <c r="K64" s="738"/>
      <c r="L64" s="1511"/>
      <c r="M64" s="1512"/>
      <c r="N64" s="1512"/>
      <c r="O64" s="1512"/>
      <c r="P64" s="1512"/>
      <c r="Q64" s="1512"/>
      <c r="R64" s="1513"/>
      <c r="S64" s="1527"/>
      <c r="T64" s="1527"/>
      <c r="U64" s="1528"/>
      <c r="V64" s="738"/>
      <c r="W64" s="1554" t="s">
        <v>436</v>
      </c>
      <c r="X64" s="1554"/>
      <c r="Y64" s="1554"/>
      <c r="Z64" s="1554"/>
      <c r="AA64" s="1554"/>
      <c r="AB64" s="1554"/>
      <c r="AC64" s="1509">
        <f>IFERROR(AC62+AC63,0)</f>
        <v>4151.7142857142853</v>
      </c>
      <c r="AD64" s="1509"/>
      <c r="AE64" s="1509"/>
      <c r="AF64" s="1510"/>
      <c r="AG64" s="743"/>
      <c r="AH64" s="713"/>
      <c r="AI64" s="658"/>
      <c r="AJ64" s="658"/>
      <c r="AK64" s="658"/>
      <c r="AL64" s="658"/>
      <c r="AM64" s="658"/>
      <c r="AN64" s="658"/>
      <c r="AO64" s="658"/>
      <c r="AP64" s="683"/>
      <c r="AQ64" s="658"/>
      <c r="AR64" s="658"/>
      <c r="AS64" s="658"/>
      <c r="AT64" s="658"/>
      <c r="AU64" s="658"/>
      <c r="AV64" s="658"/>
      <c r="AW64" s="658"/>
      <c r="AX64" s="658"/>
      <c r="AY64" s="658"/>
      <c r="AZ64" s="660"/>
      <c r="BA64" s="660"/>
      <c r="BB64" s="660"/>
      <c r="BC64" s="660"/>
      <c r="BD64" s="660"/>
      <c r="BE64" s="660"/>
      <c r="BF64" s="660"/>
      <c r="BG64" s="660"/>
      <c r="BH64" s="660"/>
      <c r="BI64" s="666"/>
      <c r="BJ64" s="666"/>
      <c r="BK64" s="666"/>
      <c r="BL64" s="30"/>
      <c r="BM64" s="30"/>
      <c r="BN64" s="30"/>
      <c r="BO64" s="679"/>
      <c r="BP64" s="679"/>
      <c r="BQ64" s="679"/>
      <c r="BR64" s="679"/>
      <c r="BS64" s="679"/>
      <c r="BT64" s="658"/>
      <c r="BU64" s="716"/>
      <c r="BV64" s="716"/>
      <c r="BW64" s="716"/>
      <c r="BX64" s="716"/>
      <c r="BY64" s="716"/>
      <c r="BZ64" s="716"/>
      <c r="CA64" s="756"/>
      <c r="CB64" s="719"/>
      <c r="CC64" s="719"/>
      <c r="CD64" s="719"/>
      <c r="CE64" s="728"/>
      <c r="CF64" s="727"/>
      <c r="CG64" s="757"/>
      <c r="CH64" s="29"/>
      <c r="CI64" s="29"/>
      <c r="CJ64" s="29"/>
      <c r="CK64" s="29"/>
      <c r="CL64" s="736"/>
      <c r="CM64" s="745"/>
      <c r="CN64" s="680"/>
      <c r="CO64" s="660"/>
      <c r="CP64" s="660"/>
      <c r="CQ64" s="681"/>
      <c r="CR64" s="660"/>
      <c r="CS64" s="660"/>
      <c r="CT64" s="658"/>
      <c r="CU64" s="658"/>
      <c r="CV64" s="658"/>
      <c r="CW64" s="658"/>
      <c r="CX64" s="658"/>
      <c r="CY64" s="658"/>
    </row>
    <row r="65" spans="1:103" ht="14.25" customHeight="1">
      <c r="A65" s="1511"/>
      <c r="B65" s="1512"/>
      <c r="C65" s="1512"/>
      <c r="D65" s="1512"/>
      <c r="E65" s="1512"/>
      <c r="F65" s="1512"/>
      <c r="G65" s="1513"/>
      <c r="H65" s="1527"/>
      <c r="I65" s="1527"/>
      <c r="J65" s="1528"/>
      <c r="K65" s="738"/>
      <c r="L65" s="1511"/>
      <c r="M65" s="1512"/>
      <c r="N65" s="1512"/>
      <c r="O65" s="1512"/>
      <c r="P65" s="1512"/>
      <c r="Q65" s="1512"/>
      <c r="R65" s="1513"/>
      <c r="S65" s="1527"/>
      <c r="T65" s="1527"/>
      <c r="U65" s="1528"/>
      <c r="V65" s="738"/>
      <c r="W65" s="738"/>
      <c r="X65" s="738"/>
      <c r="Y65" s="738"/>
      <c r="Z65" s="738"/>
      <c r="AA65" s="738"/>
      <c r="AB65" s="738"/>
      <c r="AC65" s="1507">
        <f>SUM(AC62*0.3)</f>
        <v>1132.2857142857142</v>
      </c>
      <c r="AD65" s="1507"/>
      <c r="AE65" s="1507"/>
      <c r="AF65" s="1508"/>
      <c r="AG65" s="743"/>
      <c r="AH65" s="713"/>
      <c r="AI65" s="658"/>
      <c r="AJ65" s="658"/>
      <c r="AK65" s="658"/>
      <c r="AL65" s="658"/>
      <c r="AM65" s="658"/>
      <c r="AN65" s="658"/>
      <c r="AO65" s="658"/>
      <c r="AP65" s="683"/>
      <c r="AQ65" s="658"/>
      <c r="AR65" s="658"/>
      <c r="AS65" s="658"/>
      <c r="AT65" s="658"/>
      <c r="AU65" s="658"/>
      <c r="AV65" s="658"/>
      <c r="AW65" s="658"/>
      <c r="AX65" s="658"/>
      <c r="AY65" s="658"/>
      <c r="AZ65" s="660"/>
      <c r="BA65" s="660"/>
      <c r="BB65" s="660"/>
      <c r="BC65" s="660"/>
      <c r="BD65" s="660"/>
      <c r="BE65" s="660"/>
      <c r="BF65" s="660"/>
      <c r="BG65" s="660"/>
      <c r="BH65" s="660"/>
      <c r="BI65" s="666"/>
      <c r="BJ65" s="666"/>
      <c r="BK65" s="666"/>
      <c r="BL65" s="30"/>
      <c r="BM65" s="30"/>
      <c r="BN65" s="30"/>
      <c r="BO65" s="679"/>
      <c r="BP65" s="679"/>
      <c r="BQ65" s="679"/>
      <c r="BR65" s="679"/>
      <c r="BS65" s="679"/>
      <c r="BT65" s="658"/>
      <c r="BU65" s="716"/>
      <c r="BV65" s="716"/>
      <c r="BW65" s="716"/>
      <c r="BX65" s="716"/>
      <c r="BY65" s="716"/>
      <c r="BZ65" s="716"/>
      <c r="CA65" s="756"/>
      <c r="CB65" s="719"/>
      <c r="CC65" s="719"/>
      <c r="CD65" s="719"/>
      <c r="CE65" s="728"/>
      <c r="CF65" s="727"/>
      <c r="CG65" s="757"/>
      <c r="CH65" s="29"/>
      <c r="CI65" s="29"/>
      <c r="CJ65" s="29"/>
      <c r="CK65" s="29"/>
      <c r="CL65" s="736"/>
      <c r="CM65" s="745"/>
      <c r="CN65" s="680"/>
      <c r="CO65" s="660"/>
      <c r="CP65" s="660"/>
      <c r="CQ65" s="681"/>
      <c r="CR65" s="660"/>
      <c r="CS65" s="660"/>
      <c r="CT65" s="658"/>
      <c r="CU65" s="658"/>
      <c r="CV65" s="658"/>
      <c r="CW65" s="658"/>
      <c r="CX65" s="658"/>
      <c r="CY65" s="658"/>
    </row>
    <row r="66" spans="1:103" ht="14.25" customHeight="1">
      <c r="A66" s="1511"/>
      <c r="B66" s="1512"/>
      <c r="C66" s="1512"/>
      <c r="D66" s="1512"/>
      <c r="E66" s="1512"/>
      <c r="F66" s="1512"/>
      <c r="G66" s="1513"/>
      <c r="H66" s="1527"/>
      <c r="I66" s="1527"/>
      <c r="J66" s="1528"/>
      <c r="K66" s="738"/>
      <c r="L66" s="1511"/>
      <c r="M66" s="1512"/>
      <c r="N66" s="1512"/>
      <c r="O66" s="1512"/>
      <c r="P66" s="1512"/>
      <c r="Q66" s="1512"/>
      <c r="R66" s="1513"/>
      <c r="S66" s="1527"/>
      <c r="T66" s="1527"/>
      <c r="U66" s="1528"/>
      <c r="V66" s="738"/>
      <c r="W66" s="1554" t="s">
        <v>3991</v>
      </c>
      <c r="X66" s="1554"/>
      <c r="Y66" s="1554"/>
      <c r="Z66" s="1554"/>
      <c r="AA66" s="1554"/>
      <c r="AB66" s="1554"/>
      <c r="AC66" s="1509">
        <f>IFERROR(AC62+AC65,0)</f>
        <v>4906.5714285714284</v>
      </c>
      <c r="AD66" s="1509"/>
      <c r="AE66" s="1509"/>
      <c r="AF66" s="1510"/>
      <c r="AG66" s="743"/>
      <c r="AH66" s="713"/>
      <c r="AI66" s="658"/>
      <c r="AJ66" s="658"/>
      <c r="AK66" s="658"/>
      <c r="AL66" s="658"/>
      <c r="AM66" s="658"/>
      <c r="AN66" s="658"/>
      <c r="AO66" s="658"/>
      <c r="AP66" s="683"/>
      <c r="AQ66" s="658"/>
      <c r="AR66" s="658"/>
      <c r="AS66" s="658"/>
      <c r="AT66" s="658"/>
      <c r="AU66" s="658"/>
      <c r="AV66" s="658"/>
      <c r="AW66" s="658"/>
      <c r="AX66" s="658"/>
      <c r="AY66" s="658"/>
      <c r="AZ66" s="660"/>
      <c r="BA66" s="660"/>
      <c r="BB66" s="660"/>
      <c r="BC66" s="660"/>
      <c r="BD66" s="660"/>
      <c r="BE66" s="660"/>
      <c r="BF66" s="660"/>
      <c r="BG66" s="660"/>
      <c r="BH66" s="660"/>
      <c r="BI66" s="666"/>
      <c r="BJ66" s="666"/>
      <c r="BK66" s="666"/>
      <c r="BL66" s="30"/>
      <c r="BM66" s="30"/>
      <c r="BN66" s="30"/>
      <c r="BO66" s="679"/>
      <c r="BP66" s="679"/>
      <c r="BQ66" s="679"/>
      <c r="BR66" s="679"/>
      <c r="BS66" s="679"/>
      <c r="BT66" s="658"/>
      <c r="BU66" s="716"/>
      <c r="BV66" s="716"/>
      <c r="BW66" s="716"/>
      <c r="BX66" s="716"/>
      <c r="BY66" s="716"/>
      <c r="BZ66" s="716"/>
      <c r="CA66" s="756"/>
      <c r="CB66" s="719"/>
      <c r="CC66" s="719"/>
      <c r="CD66" s="719"/>
      <c r="CE66" s="728"/>
      <c r="CF66" s="727"/>
      <c r="CG66" s="757"/>
      <c r="CH66" s="29"/>
      <c r="CI66" s="29"/>
      <c r="CJ66" s="29"/>
      <c r="CK66" s="29"/>
      <c r="CL66" s="736"/>
      <c r="CM66" s="745"/>
      <c r="CN66" s="680"/>
      <c r="CO66" s="660"/>
      <c r="CP66" s="660"/>
      <c r="CQ66" s="681"/>
      <c r="CR66" s="660"/>
      <c r="CS66" s="660"/>
      <c r="CT66" s="658"/>
      <c r="CU66" s="658"/>
      <c r="CV66" s="658"/>
      <c r="CW66" s="658"/>
      <c r="CX66" s="658"/>
      <c r="CY66" s="658"/>
    </row>
    <row r="67" spans="1:103" ht="14.25" customHeight="1">
      <c r="A67" s="1511"/>
      <c r="B67" s="1512"/>
      <c r="C67" s="1512"/>
      <c r="D67" s="1512"/>
      <c r="E67" s="1512"/>
      <c r="F67" s="1512"/>
      <c r="G67" s="1513"/>
      <c r="H67" s="1527"/>
      <c r="I67" s="1527"/>
      <c r="J67" s="1528"/>
      <c r="K67" s="738"/>
      <c r="L67" s="1511"/>
      <c r="M67" s="1512"/>
      <c r="N67" s="1512"/>
      <c r="O67" s="1512"/>
      <c r="P67" s="1512"/>
      <c r="Q67" s="1512"/>
      <c r="R67" s="1513"/>
      <c r="S67" s="1527"/>
      <c r="T67" s="1527"/>
      <c r="U67" s="1528"/>
      <c r="V67" s="738"/>
      <c r="W67" s="738"/>
      <c r="X67" s="738"/>
      <c r="Y67" s="738"/>
      <c r="Z67" s="738"/>
      <c r="AA67" s="738"/>
      <c r="AB67" s="738"/>
      <c r="AC67" s="748"/>
      <c r="AD67" s="748"/>
      <c r="AE67" s="748"/>
      <c r="AF67" s="749"/>
      <c r="AG67" s="743"/>
      <c r="AH67" s="713"/>
      <c r="AI67" s="658"/>
      <c r="AJ67" s="658"/>
      <c r="AK67" s="658"/>
      <c r="AL67" s="658"/>
      <c r="AM67" s="658"/>
      <c r="AN67" s="658"/>
      <c r="AO67" s="658"/>
      <c r="AP67" s="683"/>
      <c r="AQ67" s="658"/>
      <c r="AR67" s="658"/>
      <c r="AS67" s="658"/>
      <c r="AT67" s="658"/>
      <c r="AU67" s="658"/>
      <c r="AV67" s="658"/>
      <c r="AW67" s="658"/>
      <c r="AX67" s="658"/>
      <c r="AY67" s="658"/>
      <c r="AZ67" s="660"/>
      <c r="BA67" s="660"/>
      <c r="BB67" s="660"/>
      <c r="BC67" s="660"/>
      <c r="BD67" s="660"/>
      <c r="BE67" s="660"/>
      <c r="BF67" s="660"/>
      <c r="BG67" s="660"/>
      <c r="BH67" s="660"/>
      <c r="BI67" s="666"/>
      <c r="BJ67" s="666"/>
      <c r="BK67" s="666"/>
      <c r="BL67" s="30"/>
      <c r="BM67" s="30"/>
      <c r="BN67" s="30"/>
      <c r="BO67" s="679"/>
      <c r="BP67" s="679"/>
      <c r="BQ67" s="679"/>
      <c r="BR67" s="679"/>
      <c r="BS67" s="679"/>
      <c r="BT67" s="658"/>
      <c r="BU67" s="716"/>
      <c r="BV67" s="716"/>
      <c r="BW67" s="716"/>
      <c r="BX67" s="716"/>
      <c r="BY67" s="716"/>
      <c r="BZ67" s="716"/>
      <c r="CA67" s="756"/>
      <c r="CB67" s="719"/>
      <c r="CC67" s="719"/>
      <c r="CD67" s="719"/>
      <c r="CE67" s="728"/>
      <c r="CF67" s="727"/>
      <c r="CG67" s="757"/>
      <c r="CH67" s="29"/>
      <c r="CI67" s="29"/>
      <c r="CJ67" s="29"/>
      <c r="CK67" s="29"/>
      <c r="CL67" s="736"/>
      <c r="CM67" s="745"/>
      <c r="CN67" s="680"/>
      <c r="CO67" s="660"/>
      <c r="CP67" s="660"/>
      <c r="CQ67" s="681"/>
      <c r="CR67" s="660"/>
      <c r="CS67" s="660"/>
      <c r="CT67" s="658"/>
      <c r="CU67" s="658"/>
      <c r="CV67" s="658"/>
      <c r="CW67" s="658"/>
      <c r="CX67" s="658"/>
      <c r="CY67" s="658"/>
    </row>
    <row r="68" spans="1:103" ht="14.25" customHeight="1">
      <c r="A68" s="1511"/>
      <c r="B68" s="1512"/>
      <c r="C68" s="1512"/>
      <c r="D68" s="1512"/>
      <c r="E68" s="1512"/>
      <c r="F68" s="1512"/>
      <c r="G68" s="1513"/>
      <c r="H68" s="1527"/>
      <c r="I68" s="1527"/>
      <c r="J68" s="1528"/>
      <c r="K68" s="738"/>
      <c r="L68" s="1511"/>
      <c r="M68" s="1512"/>
      <c r="N68" s="1512"/>
      <c r="O68" s="1512"/>
      <c r="P68" s="1512"/>
      <c r="Q68" s="1512"/>
      <c r="R68" s="1513"/>
      <c r="S68" s="1527"/>
      <c r="T68" s="1527"/>
      <c r="U68" s="1528"/>
      <c r="V68" s="738"/>
      <c r="W68" s="738"/>
      <c r="X68" s="738"/>
      <c r="Y68" s="738"/>
      <c r="Z68" s="738"/>
      <c r="AA68" s="738"/>
      <c r="AB68" s="738"/>
      <c r="AC68" s="748"/>
      <c r="AD68" s="748"/>
      <c r="AE68" s="748"/>
      <c r="AF68" s="749"/>
      <c r="AG68" s="743"/>
      <c r="AH68" s="713"/>
      <c r="AI68" s="658"/>
      <c r="AJ68" s="658"/>
      <c r="AK68" s="658"/>
      <c r="AL68" s="658"/>
      <c r="AM68" s="658"/>
      <c r="AN68" s="658"/>
      <c r="AO68" s="658"/>
      <c r="AP68" s="683"/>
      <c r="AQ68" s="658"/>
      <c r="AR68" s="658"/>
      <c r="AS68" s="658"/>
      <c r="AT68" s="658"/>
      <c r="AU68" s="658"/>
      <c r="AV68" s="658"/>
      <c r="AW68" s="658"/>
      <c r="AX68" s="658"/>
      <c r="AY68" s="658"/>
      <c r="AZ68" s="660"/>
      <c r="BA68" s="660"/>
      <c r="BB68" s="660"/>
      <c r="BC68" s="660"/>
      <c r="BD68" s="660"/>
      <c r="BE68" s="660"/>
      <c r="BF68" s="660"/>
      <c r="BG68" s="660"/>
      <c r="BH68" s="660"/>
      <c r="BI68" s="666"/>
      <c r="BJ68" s="666"/>
      <c r="BK68" s="666"/>
      <c r="BL68" s="30"/>
      <c r="BM68" s="30"/>
      <c r="BN68" s="30"/>
      <c r="BO68" s="679"/>
      <c r="BP68" s="679"/>
      <c r="BQ68" s="679"/>
      <c r="BR68" s="679"/>
      <c r="BS68" s="679"/>
      <c r="BT68" s="658"/>
      <c r="BU68" s="716"/>
      <c r="BV68" s="716"/>
      <c r="BW68" s="716"/>
      <c r="BX68" s="716"/>
      <c r="BY68" s="716"/>
      <c r="BZ68" s="716"/>
      <c r="CA68" s="756"/>
      <c r="CB68" s="719"/>
      <c r="CC68" s="719"/>
      <c r="CD68" s="719"/>
      <c r="CE68" s="728"/>
      <c r="CF68" s="727"/>
      <c r="CG68" s="757"/>
      <c r="CH68" s="29"/>
      <c r="CI68" s="29"/>
      <c r="CJ68" s="29"/>
      <c r="CK68" s="29"/>
      <c r="CL68" s="736"/>
      <c r="CM68" s="745"/>
      <c r="CN68" s="680"/>
      <c r="CO68" s="660"/>
      <c r="CP68" s="660"/>
      <c r="CQ68" s="681"/>
      <c r="CR68" s="660"/>
      <c r="CS68" s="660"/>
      <c r="CT68" s="658"/>
      <c r="CU68" s="658"/>
      <c r="CV68" s="658"/>
      <c r="CW68" s="658"/>
      <c r="CX68" s="658"/>
      <c r="CY68" s="658"/>
    </row>
    <row r="69" spans="1:103" ht="14.25" customHeight="1">
      <c r="A69" s="1511"/>
      <c r="B69" s="1512"/>
      <c r="C69" s="1512"/>
      <c r="D69" s="1512"/>
      <c r="E69" s="1512"/>
      <c r="F69" s="1512"/>
      <c r="G69" s="1513"/>
      <c r="H69" s="1527"/>
      <c r="I69" s="1527"/>
      <c r="J69" s="1528"/>
      <c r="K69" s="738"/>
      <c r="L69" s="1511"/>
      <c r="M69" s="1512"/>
      <c r="N69" s="1512"/>
      <c r="O69" s="1512"/>
      <c r="P69" s="1512"/>
      <c r="Q69" s="1512"/>
      <c r="R69" s="1513"/>
      <c r="S69" s="1527"/>
      <c r="T69" s="1527"/>
      <c r="U69" s="1528"/>
      <c r="V69" s="738"/>
      <c r="W69" s="738"/>
      <c r="X69" s="738"/>
      <c r="Y69" s="738"/>
      <c r="Z69" s="738"/>
      <c r="AA69" s="738"/>
      <c r="AB69" s="738"/>
      <c r="AC69" s="748"/>
      <c r="AD69" s="748"/>
      <c r="AE69" s="748"/>
      <c r="AF69" s="749"/>
      <c r="AG69" s="743"/>
      <c r="AH69" s="713"/>
      <c r="AI69" s="658"/>
      <c r="AJ69" s="658"/>
      <c r="AK69" s="658"/>
      <c r="AL69" s="658"/>
      <c r="AM69" s="658"/>
      <c r="AN69" s="658"/>
      <c r="AO69" s="658"/>
      <c r="AP69" s="683"/>
      <c r="AQ69" s="658"/>
      <c r="AR69" s="658"/>
      <c r="AS69" s="658"/>
      <c r="AT69" s="658"/>
      <c r="AU69" s="658"/>
      <c r="AV69" s="658"/>
      <c r="AW69" s="658"/>
      <c r="AX69" s="658"/>
      <c r="AY69" s="658"/>
      <c r="AZ69" s="660"/>
      <c r="BA69" s="660"/>
      <c r="BB69" s="660"/>
      <c r="BC69" s="660"/>
      <c r="BD69" s="660"/>
      <c r="BE69" s="660"/>
      <c r="BF69" s="660"/>
      <c r="BG69" s="660"/>
      <c r="BH69" s="660"/>
      <c r="BI69" s="666"/>
      <c r="BJ69" s="666"/>
      <c r="BK69" s="666"/>
      <c r="BL69" s="30"/>
      <c r="BM69" s="30"/>
      <c r="BN69" s="30"/>
      <c r="BO69" s="679"/>
      <c r="BP69" s="679"/>
      <c r="BQ69" s="679"/>
      <c r="BR69" s="679"/>
      <c r="BS69" s="679"/>
      <c r="BT69" s="658"/>
      <c r="BU69" s="716"/>
      <c r="BV69" s="716"/>
      <c r="BW69" s="716"/>
      <c r="BX69" s="716"/>
      <c r="BY69" s="716"/>
      <c r="BZ69" s="716"/>
      <c r="CA69" s="756"/>
      <c r="CB69" s="719"/>
      <c r="CC69" s="719"/>
      <c r="CD69" s="719"/>
      <c r="CE69" s="728"/>
      <c r="CF69" s="727"/>
      <c r="CG69" s="757"/>
      <c r="CH69" s="29"/>
      <c r="CI69" s="29"/>
      <c r="CJ69" s="29"/>
      <c r="CK69" s="29"/>
      <c r="CL69" s="736"/>
      <c r="CM69" s="745"/>
      <c r="CN69" s="680"/>
      <c r="CO69" s="660"/>
      <c r="CP69" s="660"/>
      <c r="CQ69" s="681"/>
      <c r="CR69" s="660"/>
      <c r="CS69" s="660"/>
      <c r="CT69" s="658"/>
      <c r="CU69" s="658"/>
      <c r="CV69" s="658"/>
      <c r="CW69" s="658"/>
      <c r="CX69" s="658"/>
      <c r="CY69" s="658"/>
    </row>
    <row r="70" spans="1:103" ht="14.25" customHeight="1">
      <c r="A70" s="1511"/>
      <c r="B70" s="1512"/>
      <c r="C70" s="1512"/>
      <c r="D70" s="1512"/>
      <c r="E70" s="1512"/>
      <c r="F70" s="1512"/>
      <c r="G70" s="1513"/>
      <c r="H70" s="1527"/>
      <c r="I70" s="1527"/>
      <c r="J70" s="1528"/>
      <c r="K70" s="738"/>
      <c r="L70" s="1511"/>
      <c r="M70" s="1512"/>
      <c r="N70" s="1512"/>
      <c r="O70" s="1512"/>
      <c r="P70" s="1512"/>
      <c r="Q70" s="1512"/>
      <c r="R70" s="1513"/>
      <c r="S70" s="1527"/>
      <c r="T70" s="1527"/>
      <c r="U70" s="1528"/>
      <c r="V70" s="738"/>
      <c r="W70" s="1554" t="s">
        <v>437</v>
      </c>
      <c r="X70" s="1554"/>
      <c r="Y70" s="1554"/>
      <c r="Z70" s="1554"/>
      <c r="AA70" s="1554"/>
      <c r="AB70" s="1554"/>
      <c r="AC70" s="1509">
        <f>SUM(H61:J91,S61,S62,S63,S64,S65,S66,S67,S68,S69,S70,S71,S72,S73,S74,S75,S76,S77,S78,S79,S80,S81,S82,S83,S84,S85,S86,S87,S88,S89,S90,S91)</f>
        <v>26420</v>
      </c>
      <c r="AD70" s="1509"/>
      <c r="AE70" s="1509"/>
      <c r="AF70" s="1510"/>
      <c r="AG70" s="743"/>
      <c r="AH70" s="713"/>
      <c r="AI70" s="658"/>
      <c r="AJ70" s="658"/>
      <c r="AK70" s="658"/>
      <c r="AL70" s="658"/>
      <c r="AM70" s="658"/>
      <c r="AN70" s="658"/>
      <c r="AO70" s="658"/>
      <c r="AP70" s="683"/>
      <c r="AQ70" s="658"/>
      <c r="AR70" s="658"/>
      <c r="AS70" s="658"/>
      <c r="AT70" s="658"/>
      <c r="AU70" s="658"/>
      <c r="AV70" s="658"/>
      <c r="AW70" s="658"/>
      <c r="AX70" s="658"/>
      <c r="AY70" s="658"/>
      <c r="AZ70" s="660"/>
      <c r="BA70" s="660"/>
      <c r="BB70" s="660"/>
      <c r="BC70" s="660"/>
      <c r="BD70" s="660"/>
      <c r="BE70" s="660"/>
      <c r="BF70" s="660"/>
      <c r="BG70" s="660"/>
      <c r="BH70" s="660"/>
      <c r="BI70" s="666"/>
      <c r="BJ70" s="666"/>
      <c r="BK70" s="666"/>
      <c r="BL70" s="30"/>
      <c r="BM70" s="30"/>
      <c r="BN70" s="30"/>
      <c r="BO70" s="679"/>
      <c r="BP70" s="679"/>
      <c r="BQ70" s="679"/>
      <c r="BR70" s="679"/>
      <c r="BS70" s="679"/>
      <c r="BT70" s="658"/>
      <c r="BU70" s="716"/>
      <c r="BV70" s="716"/>
      <c r="BW70" s="716"/>
      <c r="BX70" s="716"/>
      <c r="BY70" s="716"/>
      <c r="BZ70" s="716"/>
      <c r="CA70" s="756"/>
      <c r="CB70" s="719"/>
      <c r="CC70" s="719"/>
      <c r="CD70" s="719"/>
      <c r="CE70" s="728"/>
      <c r="CF70" s="727"/>
      <c r="CG70" s="757"/>
      <c r="CH70" s="29"/>
      <c r="CI70" s="29"/>
      <c r="CJ70" s="29"/>
      <c r="CK70" s="29"/>
      <c r="CL70" s="736"/>
      <c r="CM70" s="745"/>
      <c r="CN70" s="680"/>
      <c r="CO70" s="660"/>
      <c r="CP70" s="660"/>
      <c r="CQ70" s="681"/>
      <c r="CR70" s="660"/>
      <c r="CS70" s="660"/>
      <c r="CT70" s="658"/>
      <c r="CU70" s="658"/>
      <c r="CV70" s="658"/>
      <c r="CW70" s="658"/>
      <c r="CX70" s="658"/>
      <c r="CY70" s="658"/>
    </row>
    <row r="71" spans="1:103" ht="14.25" customHeight="1">
      <c r="A71" s="1511"/>
      <c r="B71" s="1512"/>
      <c r="C71" s="1512"/>
      <c r="D71" s="1512"/>
      <c r="E71" s="1512"/>
      <c r="F71" s="1512"/>
      <c r="G71" s="1513"/>
      <c r="H71" s="1527"/>
      <c r="I71" s="1527"/>
      <c r="J71" s="1528"/>
      <c r="K71" s="738"/>
      <c r="L71" s="1511"/>
      <c r="M71" s="1512"/>
      <c r="N71" s="1512"/>
      <c r="O71" s="1512"/>
      <c r="P71" s="1512"/>
      <c r="Q71" s="1512"/>
      <c r="R71" s="1513"/>
      <c r="S71" s="1527"/>
      <c r="T71" s="1527"/>
      <c r="U71" s="1528"/>
      <c r="V71" s="738"/>
      <c r="W71" s="738"/>
      <c r="X71" s="738"/>
      <c r="Y71" s="738"/>
      <c r="Z71" s="738"/>
      <c r="AA71" s="738"/>
      <c r="AB71" s="738"/>
      <c r="AC71" s="738"/>
      <c r="AD71" s="738"/>
      <c r="AE71" s="738"/>
      <c r="AF71" s="747"/>
      <c r="AG71" s="743"/>
      <c r="AH71" s="713"/>
      <c r="AI71" s="658"/>
      <c r="AJ71" s="658"/>
      <c r="AK71" s="658"/>
      <c r="AL71" s="658"/>
      <c r="AM71" s="658"/>
      <c r="AN71" s="658"/>
      <c r="AO71" s="658"/>
      <c r="AP71" s="683"/>
      <c r="AQ71" s="658"/>
      <c r="AR71" s="658"/>
      <c r="AS71" s="658"/>
      <c r="AT71" s="658"/>
      <c r="AU71" s="658"/>
      <c r="AV71" s="658"/>
      <c r="AW71" s="658"/>
      <c r="AX71" s="658"/>
      <c r="AY71" s="658"/>
      <c r="AZ71" s="660"/>
      <c r="BA71" s="660"/>
      <c r="BB71" s="660"/>
      <c r="BC71" s="660"/>
      <c r="BD71" s="660"/>
      <c r="BE71" s="660"/>
      <c r="BF71" s="660"/>
      <c r="BG71" s="660"/>
      <c r="BH71" s="660"/>
      <c r="BI71" s="666"/>
      <c r="BJ71" s="666"/>
      <c r="BK71" s="666"/>
      <c r="BL71" s="30"/>
      <c r="BM71" s="30"/>
      <c r="BN71" s="30"/>
      <c r="BO71" s="679"/>
      <c r="BP71" s="679"/>
      <c r="BQ71" s="679"/>
      <c r="BR71" s="679"/>
      <c r="BS71" s="679"/>
      <c r="BT71" s="658"/>
      <c r="BU71" s="716"/>
      <c r="BV71" s="716"/>
      <c r="BW71" s="716"/>
      <c r="BX71" s="716"/>
      <c r="BY71" s="716"/>
      <c r="BZ71" s="716"/>
      <c r="CA71" s="756"/>
      <c r="CB71" s="719"/>
      <c r="CC71" s="719"/>
      <c r="CD71" s="719"/>
      <c r="CE71" s="728"/>
      <c r="CF71" s="727"/>
      <c r="CG71" s="757"/>
      <c r="CH71" s="29"/>
      <c r="CI71" s="29"/>
      <c r="CJ71" s="29"/>
      <c r="CK71" s="29"/>
      <c r="CL71" s="736"/>
      <c r="CM71" s="745"/>
      <c r="CN71" s="680"/>
      <c r="CO71" s="660"/>
      <c r="CP71" s="660"/>
      <c r="CQ71" s="681"/>
      <c r="CR71" s="660"/>
      <c r="CS71" s="660"/>
      <c r="CT71" s="658"/>
      <c r="CU71" s="658"/>
      <c r="CV71" s="658"/>
      <c r="CW71" s="658"/>
      <c r="CX71" s="658"/>
      <c r="CY71" s="658"/>
    </row>
    <row r="72" spans="1:103" ht="14.25" customHeight="1">
      <c r="A72" s="1511"/>
      <c r="B72" s="1512"/>
      <c r="C72" s="1512"/>
      <c r="D72" s="1512"/>
      <c r="E72" s="1512"/>
      <c r="F72" s="1512"/>
      <c r="G72" s="1513"/>
      <c r="H72" s="1527"/>
      <c r="I72" s="1527"/>
      <c r="J72" s="1528"/>
      <c r="K72" s="738"/>
      <c r="L72" s="1511"/>
      <c r="M72" s="1512"/>
      <c r="N72" s="1512"/>
      <c r="O72" s="1512"/>
      <c r="P72" s="1512"/>
      <c r="Q72" s="1512"/>
      <c r="R72" s="1513"/>
      <c r="S72" s="1527"/>
      <c r="T72" s="1527"/>
      <c r="U72" s="1528"/>
      <c r="V72" s="738"/>
      <c r="W72" s="738"/>
      <c r="X72" s="738"/>
      <c r="Y72" s="738"/>
      <c r="Z72" s="738"/>
      <c r="AA72" s="738"/>
      <c r="AB72" s="738"/>
      <c r="AC72" s="738"/>
      <c r="AD72" s="738"/>
      <c r="AE72" s="738"/>
      <c r="AF72" s="747"/>
      <c r="AG72" s="743"/>
      <c r="AH72" s="713"/>
      <c r="AI72" s="658"/>
      <c r="AJ72" s="658"/>
      <c r="AK72" s="658"/>
      <c r="AL72" s="658"/>
      <c r="AM72" s="658"/>
      <c r="AN72" s="658"/>
      <c r="AO72" s="658"/>
      <c r="AP72" s="683"/>
      <c r="AQ72" s="658"/>
      <c r="AR72" s="658"/>
      <c r="AS72" s="658"/>
      <c r="AT72" s="658"/>
      <c r="AU72" s="658"/>
      <c r="AV72" s="658"/>
      <c r="AW72" s="658"/>
      <c r="AX72" s="658"/>
      <c r="AY72" s="658"/>
      <c r="AZ72" s="660"/>
      <c r="BA72" s="660"/>
      <c r="BB72" s="660"/>
      <c r="BC72" s="660"/>
      <c r="BD72" s="660"/>
      <c r="BE72" s="660"/>
      <c r="BF72" s="660"/>
      <c r="BG72" s="660"/>
      <c r="BH72" s="660"/>
      <c r="BI72" s="666"/>
      <c r="BJ72" s="666"/>
      <c r="BK72" s="666"/>
      <c r="BL72" s="30"/>
      <c r="BM72" s="30"/>
      <c r="BN72" s="30"/>
      <c r="BO72" s="679"/>
      <c r="BP72" s="679"/>
      <c r="BQ72" s="679"/>
      <c r="BR72" s="679"/>
      <c r="BS72" s="679"/>
      <c r="BT72" s="658"/>
      <c r="BU72" s="716"/>
      <c r="BV72" s="716"/>
      <c r="BW72" s="716"/>
      <c r="BX72" s="716"/>
      <c r="BY72" s="716"/>
      <c r="BZ72" s="716"/>
      <c r="CA72" s="756"/>
      <c r="CB72" s="719"/>
      <c r="CC72" s="719"/>
      <c r="CD72" s="719"/>
      <c r="CE72" s="728"/>
      <c r="CF72" s="727"/>
      <c r="CG72" s="757"/>
      <c r="CH72" s="29"/>
      <c r="CI72" s="29"/>
      <c r="CJ72" s="29"/>
      <c r="CK72" s="29"/>
      <c r="CL72" s="736"/>
      <c r="CM72" s="745"/>
      <c r="CN72" s="680"/>
      <c r="CO72" s="660"/>
      <c r="CP72" s="660"/>
      <c r="CQ72" s="681"/>
      <c r="CR72" s="660"/>
      <c r="CS72" s="660"/>
      <c r="CT72" s="658"/>
      <c r="CU72" s="658"/>
      <c r="CV72" s="658"/>
      <c r="CW72" s="658"/>
      <c r="CX72" s="658"/>
      <c r="CY72" s="658"/>
    </row>
    <row r="73" spans="1:103" ht="14.25" customHeight="1">
      <c r="A73" s="1511"/>
      <c r="B73" s="1512"/>
      <c r="C73" s="1512"/>
      <c r="D73" s="1512"/>
      <c r="E73" s="1512"/>
      <c r="F73" s="1512"/>
      <c r="G73" s="1513"/>
      <c r="H73" s="1527"/>
      <c r="I73" s="1527"/>
      <c r="J73" s="1528"/>
      <c r="K73" s="738"/>
      <c r="L73" s="1511"/>
      <c r="M73" s="1512"/>
      <c r="N73" s="1512"/>
      <c r="O73" s="1512"/>
      <c r="P73" s="1512"/>
      <c r="Q73" s="1512"/>
      <c r="R73" s="1513"/>
      <c r="S73" s="1527"/>
      <c r="T73" s="1527"/>
      <c r="U73" s="1528"/>
      <c r="V73" s="738"/>
      <c r="W73" s="738"/>
      <c r="X73" s="738"/>
      <c r="Y73" s="738"/>
      <c r="Z73" s="738"/>
      <c r="AA73" s="738"/>
      <c r="AB73" s="738"/>
      <c r="AC73" s="738"/>
      <c r="AD73" s="738"/>
      <c r="AE73" s="738"/>
      <c r="AF73" s="747"/>
      <c r="AG73" s="743"/>
      <c r="AH73" s="713"/>
      <c r="AI73" s="658"/>
      <c r="AJ73" s="658"/>
      <c r="AK73" s="658"/>
      <c r="AL73" s="658"/>
      <c r="AM73" s="658"/>
      <c r="AN73" s="658"/>
      <c r="AO73" s="658"/>
      <c r="AP73" s="683"/>
      <c r="AQ73" s="658"/>
      <c r="AR73" s="658"/>
      <c r="AS73" s="658"/>
      <c r="AT73" s="658"/>
      <c r="AU73" s="658"/>
      <c r="AV73" s="658"/>
      <c r="AW73" s="658"/>
      <c r="AX73" s="658"/>
      <c r="AY73" s="658"/>
      <c r="AZ73" s="660"/>
      <c r="BA73" s="660"/>
      <c r="BB73" s="660"/>
      <c r="BC73" s="660"/>
      <c r="BD73" s="660"/>
      <c r="BE73" s="660"/>
      <c r="BF73" s="660"/>
      <c r="BG73" s="660"/>
      <c r="BH73" s="660"/>
      <c r="BI73" s="666"/>
      <c r="BJ73" s="666"/>
      <c r="BK73" s="666"/>
      <c r="BL73" s="30"/>
      <c r="BM73" s="30"/>
      <c r="BN73" s="30"/>
      <c r="BO73" s="679"/>
      <c r="BP73" s="679"/>
      <c r="BQ73" s="679"/>
      <c r="BR73" s="679"/>
      <c r="BS73" s="679"/>
      <c r="BT73" s="658"/>
      <c r="BU73" s="716"/>
      <c r="BV73" s="716"/>
      <c r="BW73" s="716"/>
      <c r="BX73" s="716"/>
      <c r="BY73" s="716"/>
      <c r="BZ73" s="716"/>
      <c r="CA73" s="756"/>
      <c r="CB73" s="719"/>
      <c r="CC73" s="719"/>
      <c r="CD73" s="719"/>
      <c r="CE73" s="728"/>
      <c r="CF73" s="727"/>
      <c r="CG73" s="757"/>
      <c r="CH73" s="29"/>
      <c r="CI73" s="29"/>
      <c r="CJ73" s="29"/>
      <c r="CK73" s="29"/>
      <c r="CL73" s="736"/>
      <c r="CM73" s="745"/>
      <c r="CN73" s="680"/>
      <c r="CO73" s="660"/>
      <c r="CP73" s="660"/>
      <c r="CQ73" s="681"/>
      <c r="CR73" s="660"/>
      <c r="CS73" s="660"/>
      <c r="CT73" s="658"/>
      <c r="CU73" s="658"/>
      <c r="CV73" s="658"/>
      <c r="CW73" s="658"/>
      <c r="CX73" s="658"/>
      <c r="CY73" s="658"/>
    </row>
    <row r="74" spans="1:103" ht="14.25" customHeight="1">
      <c r="A74" s="1511"/>
      <c r="B74" s="1512"/>
      <c r="C74" s="1512"/>
      <c r="D74" s="1512"/>
      <c r="E74" s="1512"/>
      <c r="F74" s="1512"/>
      <c r="G74" s="1513"/>
      <c r="H74" s="1527"/>
      <c r="I74" s="1527"/>
      <c r="J74" s="1528"/>
      <c r="K74" s="738"/>
      <c r="L74" s="1511"/>
      <c r="M74" s="1512"/>
      <c r="N74" s="1512"/>
      <c r="O74" s="1512"/>
      <c r="P74" s="1512"/>
      <c r="Q74" s="1512"/>
      <c r="R74" s="1513"/>
      <c r="S74" s="1527"/>
      <c r="T74" s="1527"/>
      <c r="U74" s="1528"/>
      <c r="V74" s="738"/>
      <c r="W74" s="738"/>
      <c r="X74" s="738"/>
      <c r="Y74" s="738"/>
      <c r="Z74" s="738"/>
      <c r="AA74" s="741"/>
      <c r="AB74" s="1555"/>
      <c r="AC74" s="1555"/>
      <c r="AD74" s="738"/>
      <c r="AE74" s="738"/>
      <c r="AF74" s="747"/>
      <c r="AG74" s="743"/>
      <c r="AH74" s="713"/>
      <c r="AI74" s="658"/>
      <c r="AJ74" s="658"/>
      <c r="AK74" s="658"/>
      <c r="AL74" s="658"/>
      <c r="AM74" s="658"/>
      <c r="AN74" s="658"/>
      <c r="AO74" s="658"/>
      <c r="AP74" s="683"/>
      <c r="AQ74" s="658"/>
      <c r="AR74" s="658"/>
      <c r="AS74" s="658"/>
      <c r="AT74" s="658"/>
      <c r="AU74" s="658"/>
      <c r="AV74" s="658"/>
      <c r="AW74" s="658"/>
      <c r="AX74" s="658"/>
      <c r="AY74" s="658"/>
      <c r="AZ74" s="660"/>
      <c r="BA74" s="660"/>
      <c r="BB74" s="660"/>
      <c r="BC74" s="660"/>
      <c r="BD74" s="660"/>
      <c r="BE74" s="660"/>
      <c r="BF74" s="660"/>
      <c r="BG74" s="660"/>
      <c r="BH74" s="660"/>
      <c r="BI74" s="666"/>
      <c r="BJ74" s="666"/>
      <c r="BK74" s="666"/>
      <c r="BL74" s="30"/>
      <c r="BM74" s="30"/>
      <c r="BN74" s="30"/>
      <c r="BO74" s="679"/>
      <c r="BP74" s="679"/>
      <c r="BQ74" s="679"/>
      <c r="BR74" s="679"/>
      <c r="BS74" s="679"/>
      <c r="BT74" s="658"/>
      <c r="BU74" s="716"/>
      <c r="BV74" s="716"/>
      <c r="BW74" s="716"/>
      <c r="BX74" s="716"/>
      <c r="BY74" s="716"/>
      <c r="BZ74" s="716"/>
      <c r="CA74" s="756"/>
      <c r="CB74" s="719"/>
      <c r="CC74" s="719"/>
      <c r="CD74" s="719"/>
      <c r="CE74" s="728"/>
      <c r="CF74" s="727"/>
      <c r="CG74" s="757"/>
      <c r="CH74" s="29"/>
      <c r="CI74" s="29"/>
      <c r="CJ74" s="29"/>
      <c r="CK74" s="29"/>
      <c r="CL74" s="736"/>
      <c r="CM74" s="745"/>
      <c r="CN74" s="680"/>
      <c r="CO74" s="660"/>
      <c r="CP74" s="660"/>
      <c r="CQ74" s="681"/>
      <c r="CR74" s="660"/>
      <c r="CS74" s="660"/>
      <c r="CT74" s="658"/>
      <c r="CU74" s="658"/>
      <c r="CV74" s="658"/>
      <c r="CW74" s="658"/>
      <c r="CX74" s="658"/>
      <c r="CY74" s="658"/>
    </row>
    <row r="75" spans="1:103" ht="14.25" customHeight="1">
      <c r="A75" s="1511"/>
      <c r="B75" s="1512"/>
      <c r="C75" s="1512"/>
      <c r="D75" s="1512"/>
      <c r="E75" s="1512"/>
      <c r="F75" s="1512"/>
      <c r="G75" s="1513"/>
      <c r="H75" s="1527"/>
      <c r="I75" s="1527"/>
      <c r="J75" s="1528"/>
      <c r="K75" s="738"/>
      <c r="L75" s="1511"/>
      <c r="M75" s="1512"/>
      <c r="N75" s="1512"/>
      <c r="O75" s="1512"/>
      <c r="P75" s="1512"/>
      <c r="Q75" s="1512"/>
      <c r="R75" s="1513"/>
      <c r="S75" s="1527"/>
      <c r="T75" s="1527"/>
      <c r="U75" s="1528"/>
      <c r="V75" s="738"/>
      <c r="W75" s="738"/>
      <c r="X75" s="738"/>
      <c r="Y75" s="738"/>
      <c r="Z75" s="738"/>
      <c r="AA75" s="742"/>
      <c r="AB75" s="1555"/>
      <c r="AC75" s="1555"/>
      <c r="AD75" s="738"/>
      <c r="AE75" s="738"/>
      <c r="AF75" s="747"/>
      <c r="AG75" s="743"/>
      <c r="AH75" s="713"/>
      <c r="AI75" s="658"/>
      <c r="AJ75" s="658"/>
      <c r="AK75" s="658"/>
      <c r="AL75" s="658"/>
      <c r="AM75" s="658"/>
      <c r="AN75" s="658"/>
      <c r="AO75" s="658"/>
      <c r="AP75" s="683"/>
      <c r="AQ75" s="658"/>
      <c r="AR75" s="658"/>
      <c r="AS75" s="658"/>
      <c r="AT75" s="658"/>
      <c r="AU75" s="658"/>
      <c r="AV75" s="658"/>
      <c r="AW75" s="658"/>
      <c r="AX75" s="658"/>
      <c r="AY75" s="658"/>
      <c r="AZ75" s="660"/>
      <c r="BA75" s="660"/>
      <c r="BB75" s="660"/>
      <c r="BC75" s="660"/>
      <c r="BD75" s="660"/>
      <c r="BE75" s="660"/>
      <c r="BF75" s="660"/>
      <c r="BG75" s="660"/>
      <c r="BH75" s="660"/>
      <c r="BI75" s="666"/>
      <c r="BJ75" s="666"/>
      <c r="BK75" s="666"/>
      <c r="BL75" s="30"/>
      <c r="BM75" s="30"/>
      <c r="BN75" s="30"/>
      <c r="BO75" s="679"/>
      <c r="BP75" s="679"/>
      <c r="BQ75" s="679"/>
      <c r="BR75" s="679"/>
      <c r="BS75" s="679"/>
      <c r="BT75" s="658"/>
      <c r="BU75" s="716"/>
      <c r="BV75" s="716"/>
      <c r="BW75" s="716"/>
      <c r="BX75" s="716"/>
      <c r="BY75" s="716"/>
      <c r="BZ75" s="716"/>
      <c r="CA75" s="756"/>
      <c r="CB75" s="719"/>
      <c r="CC75" s="719"/>
      <c r="CD75" s="719"/>
      <c r="CE75" s="728"/>
      <c r="CF75" s="727"/>
      <c r="CG75" s="757"/>
      <c r="CH75" s="29"/>
      <c r="CI75" s="29"/>
      <c r="CJ75" s="29"/>
      <c r="CK75" s="29"/>
      <c r="CL75" s="736"/>
      <c r="CM75" s="745"/>
      <c r="CN75" s="680"/>
      <c r="CO75" s="660"/>
      <c r="CP75" s="660"/>
      <c r="CQ75" s="681"/>
      <c r="CR75" s="660"/>
      <c r="CS75" s="660"/>
      <c r="CT75" s="658"/>
      <c r="CU75" s="658"/>
      <c r="CV75" s="658"/>
      <c r="CW75" s="658"/>
      <c r="CX75" s="658"/>
      <c r="CY75" s="658"/>
    </row>
    <row r="76" spans="1:103" ht="14.25" customHeight="1">
      <c r="A76" s="1511"/>
      <c r="B76" s="1512"/>
      <c r="C76" s="1512"/>
      <c r="D76" s="1512"/>
      <c r="E76" s="1512"/>
      <c r="F76" s="1512"/>
      <c r="G76" s="1513"/>
      <c r="H76" s="1527"/>
      <c r="I76" s="1527"/>
      <c r="J76" s="1528"/>
      <c r="K76" s="738"/>
      <c r="L76" s="1511"/>
      <c r="M76" s="1512"/>
      <c r="N76" s="1512"/>
      <c r="O76" s="1512"/>
      <c r="P76" s="1512"/>
      <c r="Q76" s="1512"/>
      <c r="R76" s="1513"/>
      <c r="S76" s="1527"/>
      <c r="T76" s="1527"/>
      <c r="U76" s="1528"/>
      <c r="V76" s="738"/>
      <c r="W76" s="738"/>
      <c r="X76" s="738"/>
      <c r="Y76" s="738"/>
      <c r="Z76" s="738"/>
      <c r="AA76" s="741"/>
      <c r="AB76" s="1556"/>
      <c r="AC76" s="1556"/>
      <c r="AD76" s="738"/>
      <c r="AE76" s="738"/>
      <c r="AF76" s="747"/>
      <c r="AG76" s="743"/>
      <c r="AH76" s="713"/>
      <c r="AI76" s="658"/>
      <c r="AJ76" s="658"/>
      <c r="AK76" s="658"/>
      <c r="AL76" s="658"/>
      <c r="AM76" s="658"/>
      <c r="AN76" s="658"/>
      <c r="AO76" s="658"/>
      <c r="AP76" s="683"/>
      <c r="AQ76" s="658"/>
      <c r="AR76" s="658"/>
      <c r="AS76" s="658"/>
      <c r="AT76" s="658"/>
      <c r="AU76" s="658"/>
      <c r="AV76" s="658"/>
      <c r="AW76" s="658"/>
      <c r="AX76" s="658"/>
      <c r="AY76" s="658"/>
      <c r="AZ76" s="660"/>
      <c r="BA76" s="660"/>
      <c r="BB76" s="660"/>
      <c r="BC76" s="660"/>
      <c r="BD76" s="660"/>
      <c r="BE76" s="660"/>
      <c r="BF76" s="660"/>
      <c r="BG76" s="660"/>
      <c r="BH76" s="660"/>
      <c r="BI76" s="666"/>
      <c r="BJ76" s="666"/>
      <c r="BK76" s="666"/>
      <c r="BL76" s="30"/>
      <c r="BM76" s="30"/>
      <c r="BN76" s="30"/>
      <c r="BO76" s="679"/>
      <c r="BP76" s="679"/>
      <c r="BQ76" s="679"/>
      <c r="BR76" s="679"/>
      <c r="BS76" s="679"/>
      <c r="BT76" s="658"/>
      <c r="BU76" s="716"/>
      <c r="BV76" s="716"/>
      <c r="BW76" s="716"/>
      <c r="BX76" s="716"/>
      <c r="BY76" s="716"/>
      <c r="BZ76" s="716"/>
      <c r="CA76" s="756"/>
      <c r="CB76" s="719"/>
      <c r="CC76" s="719"/>
      <c r="CD76" s="719"/>
      <c r="CE76" s="728"/>
      <c r="CF76" s="727"/>
      <c r="CG76" s="757"/>
      <c r="CH76" s="29"/>
      <c r="CI76" s="29"/>
      <c r="CJ76" s="29"/>
      <c r="CK76" s="29"/>
      <c r="CL76" s="736"/>
      <c r="CM76" s="745"/>
      <c r="CN76" s="680"/>
      <c r="CO76" s="660"/>
      <c r="CP76" s="660"/>
      <c r="CQ76" s="681"/>
      <c r="CR76" s="660"/>
      <c r="CS76" s="660"/>
      <c r="CT76" s="658"/>
      <c r="CU76" s="658"/>
      <c r="CV76" s="658"/>
      <c r="CW76" s="658"/>
      <c r="CX76" s="658"/>
      <c r="CY76" s="658"/>
    </row>
    <row r="77" spans="1:103" ht="14.25" customHeight="1">
      <c r="A77" s="1511"/>
      <c r="B77" s="1512"/>
      <c r="C77" s="1512"/>
      <c r="D77" s="1512"/>
      <c r="E77" s="1512"/>
      <c r="F77" s="1512"/>
      <c r="G77" s="1513"/>
      <c r="H77" s="1527"/>
      <c r="I77" s="1527"/>
      <c r="J77" s="1528"/>
      <c r="K77" s="738"/>
      <c r="L77" s="1511"/>
      <c r="M77" s="1512"/>
      <c r="N77" s="1512"/>
      <c r="O77" s="1512"/>
      <c r="P77" s="1512"/>
      <c r="Q77" s="1512"/>
      <c r="R77" s="1513"/>
      <c r="S77" s="1527"/>
      <c r="T77" s="1527"/>
      <c r="U77" s="1528"/>
      <c r="V77" s="738"/>
      <c r="W77" s="738"/>
      <c r="X77" s="738"/>
      <c r="Y77" s="738"/>
      <c r="Z77" s="738"/>
      <c r="AA77" s="742"/>
      <c r="AB77" s="1557"/>
      <c r="AC77" s="1557"/>
      <c r="AD77" s="738"/>
      <c r="AE77" s="738"/>
      <c r="AF77" s="747"/>
      <c r="AG77" s="743"/>
      <c r="AH77" s="713"/>
      <c r="AI77" s="658"/>
      <c r="AJ77" s="658"/>
      <c r="AK77" s="658"/>
      <c r="AL77" s="658"/>
      <c r="AM77" s="658"/>
      <c r="AN77" s="658"/>
      <c r="AO77" s="658"/>
      <c r="AP77" s="683"/>
      <c r="AQ77" s="658"/>
      <c r="AR77" s="658"/>
      <c r="AS77" s="658"/>
      <c r="AT77" s="658"/>
      <c r="AU77" s="658"/>
      <c r="AV77" s="658"/>
      <c r="AW77" s="658"/>
      <c r="AX77" s="658"/>
      <c r="AY77" s="658"/>
      <c r="AZ77" s="660"/>
      <c r="BA77" s="660"/>
      <c r="BB77" s="660"/>
      <c r="BC77" s="660"/>
      <c r="BD77" s="660"/>
      <c r="BE77" s="660"/>
      <c r="BF77" s="660"/>
      <c r="BG77" s="660"/>
      <c r="BH77" s="660"/>
      <c r="BI77" s="666"/>
      <c r="BJ77" s="666"/>
      <c r="BK77" s="666"/>
      <c r="BL77" s="30"/>
      <c r="BM77" s="30"/>
      <c r="BN77" s="30"/>
      <c r="BO77" s="679"/>
      <c r="BP77" s="679"/>
      <c r="BQ77" s="679"/>
      <c r="BR77" s="679"/>
      <c r="BS77" s="679"/>
      <c r="BT77" s="658"/>
      <c r="BU77" s="716"/>
      <c r="BV77" s="716"/>
      <c r="BW77" s="716"/>
      <c r="BX77" s="716"/>
      <c r="BY77" s="716"/>
      <c r="BZ77" s="716"/>
      <c r="CA77" s="756"/>
      <c r="CB77" s="719"/>
      <c r="CC77" s="719"/>
      <c r="CD77" s="719"/>
      <c r="CE77" s="728"/>
      <c r="CF77" s="727"/>
      <c r="CG77" s="757"/>
      <c r="CH77" s="29"/>
      <c r="CI77" s="29"/>
      <c r="CJ77" s="29"/>
      <c r="CK77" s="29"/>
      <c r="CL77" s="736"/>
      <c r="CM77" s="745"/>
      <c r="CN77" s="680"/>
      <c r="CO77" s="660"/>
      <c r="CP77" s="660"/>
      <c r="CQ77" s="681"/>
      <c r="CR77" s="660"/>
      <c r="CS77" s="660"/>
      <c r="CT77" s="658"/>
      <c r="CU77" s="658"/>
      <c r="CV77" s="658"/>
      <c r="CW77" s="658"/>
      <c r="CX77" s="658"/>
      <c r="CY77" s="658"/>
    </row>
    <row r="78" spans="1:103" ht="14.25" customHeight="1">
      <c r="A78" s="1511"/>
      <c r="B78" s="1512"/>
      <c r="C78" s="1512"/>
      <c r="D78" s="1512"/>
      <c r="E78" s="1512"/>
      <c r="F78" s="1512"/>
      <c r="G78" s="1513"/>
      <c r="H78" s="1527"/>
      <c r="I78" s="1527"/>
      <c r="J78" s="1528"/>
      <c r="K78" s="738"/>
      <c r="L78" s="1511"/>
      <c r="M78" s="1512"/>
      <c r="N78" s="1512"/>
      <c r="O78" s="1512"/>
      <c r="P78" s="1512"/>
      <c r="Q78" s="1512"/>
      <c r="R78" s="1513"/>
      <c r="S78" s="1527"/>
      <c r="T78" s="1527"/>
      <c r="U78" s="1528"/>
      <c r="V78" s="738"/>
      <c r="W78" s="738"/>
      <c r="X78" s="738"/>
      <c r="Y78" s="738"/>
      <c r="Z78" s="738"/>
      <c r="AA78" s="741"/>
      <c r="AB78" s="1556"/>
      <c r="AC78" s="1556"/>
      <c r="AD78" s="738"/>
      <c r="AE78" s="738"/>
      <c r="AF78" s="747"/>
      <c r="AG78" s="743"/>
      <c r="AH78" s="713"/>
      <c r="AI78" s="658"/>
      <c r="AJ78" s="658"/>
      <c r="AK78" s="658"/>
      <c r="AL78" s="658"/>
      <c r="AM78" s="658"/>
      <c r="AN78" s="658"/>
      <c r="AO78" s="658"/>
      <c r="AP78" s="683"/>
      <c r="AQ78" s="658"/>
      <c r="AR78" s="658"/>
      <c r="AS78" s="658"/>
      <c r="AT78" s="658"/>
      <c r="AU78" s="658"/>
      <c r="AV78" s="658"/>
      <c r="AW78" s="658"/>
      <c r="AX78" s="658"/>
      <c r="AY78" s="658"/>
      <c r="AZ78" s="660"/>
      <c r="BA78" s="660"/>
      <c r="BB78" s="660"/>
      <c r="BC78" s="660"/>
      <c r="BD78" s="660"/>
      <c r="BE78" s="660"/>
      <c r="BF78" s="660"/>
      <c r="BG78" s="660"/>
      <c r="BH78" s="660"/>
      <c r="BI78" s="666"/>
      <c r="BJ78" s="666"/>
      <c r="BK78" s="666"/>
      <c r="BL78" s="30"/>
      <c r="BM78" s="30"/>
      <c r="BN78" s="30"/>
      <c r="BO78" s="679"/>
      <c r="BP78" s="679"/>
      <c r="BQ78" s="679"/>
      <c r="BR78" s="679"/>
      <c r="BS78" s="679"/>
      <c r="BT78" s="658"/>
      <c r="BU78" s="716"/>
      <c r="BV78" s="716"/>
      <c r="BW78" s="716"/>
      <c r="BX78" s="716"/>
      <c r="BY78" s="716"/>
      <c r="BZ78" s="716"/>
      <c r="CA78" s="756"/>
      <c r="CB78" s="719"/>
      <c r="CC78" s="719"/>
      <c r="CD78" s="719"/>
      <c r="CE78" s="728"/>
      <c r="CF78" s="727"/>
      <c r="CG78" s="757"/>
      <c r="CH78" s="29"/>
      <c r="CI78" s="29"/>
      <c r="CJ78" s="29"/>
      <c r="CK78" s="29"/>
      <c r="CL78" s="736"/>
      <c r="CM78" s="745"/>
      <c r="CN78" s="680"/>
      <c r="CO78" s="660"/>
      <c r="CP78" s="660"/>
      <c r="CQ78" s="681"/>
      <c r="CR78" s="660"/>
      <c r="CS78" s="660"/>
      <c r="CT78" s="658"/>
      <c r="CU78" s="658"/>
      <c r="CV78" s="658"/>
      <c r="CW78" s="658"/>
      <c r="CX78" s="658"/>
      <c r="CY78" s="658"/>
    </row>
    <row r="79" spans="1:103" ht="14.25" customHeight="1">
      <c r="A79" s="1511"/>
      <c r="B79" s="1512"/>
      <c r="C79" s="1512"/>
      <c r="D79" s="1512"/>
      <c r="E79" s="1512"/>
      <c r="F79" s="1512"/>
      <c r="G79" s="1513"/>
      <c r="H79" s="1527"/>
      <c r="I79" s="1527"/>
      <c r="J79" s="1528"/>
      <c r="K79" s="738"/>
      <c r="L79" s="1511"/>
      <c r="M79" s="1512"/>
      <c r="N79" s="1512"/>
      <c r="O79" s="1512"/>
      <c r="P79" s="1512"/>
      <c r="Q79" s="1512"/>
      <c r="R79" s="1513"/>
      <c r="S79" s="1527"/>
      <c r="T79" s="1527"/>
      <c r="U79" s="1528"/>
      <c r="V79" s="738"/>
      <c r="W79" s="738"/>
      <c r="X79" s="738"/>
      <c r="Y79" s="738"/>
      <c r="Z79" s="738"/>
      <c r="AA79" s="738"/>
      <c r="AB79" s="738"/>
      <c r="AC79" s="738"/>
      <c r="AD79" s="738"/>
      <c r="AE79" s="738"/>
      <c r="AF79" s="747"/>
      <c r="AG79" s="743"/>
      <c r="AH79" s="713"/>
      <c r="AI79" s="658"/>
      <c r="AJ79" s="658"/>
      <c r="AK79" s="658"/>
      <c r="AL79" s="658"/>
      <c r="AM79" s="658"/>
      <c r="AN79" s="658"/>
      <c r="AO79" s="658"/>
      <c r="AP79" s="683"/>
      <c r="AQ79" s="658"/>
      <c r="AR79" s="658"/>
      <c r="AS79" s="658"/>
      <c r="AT79" s="658"/>
      <c r="AU79" s="658"/>
      <c r="AV79" s="658"/>
      <c r="AW79" s="658"/>
      <c r="AX79" s="658"/>
      <c r="AY79" s="658"/>
      <c r="AZ79" s="660"/>
      <c r="BA79" s="660"/>
      <c r="BB79" s="660"/>
      <c r="BC79" s="660"/>
      <c r="BD79" s="660"/>
      <c r="BE79" s="660"/>
      <c r="BF79" s="660"/>
      <c r="BG79" s="660"/>
      <c r="BH79" s="660"/>
      <c r="BI79" s="666"/>
      <c r="BJ79" s="666"/>
      <c r="BK79" s="666"/>
      <c r="BL79" s="30"/>
      <c r="BM79" s="30"/>
      <c r="BN79" s="30"/>
      <c r="BO79" s="679"/>
      <c r="BP79" s="679"/>
      <c r="BQ79" s="679"/>
      <c r="BR79" s="679"/>
      <c r="BS79" s="679"/>
      <c r="BT79" s="658"/>
      <c r="BU79" s="716"/>
      <c r="BV79" s="716"/>
      <c r="BW79" s="716"/>
      <c r="BX79" s="716"/>
      <c r="BY79" s="716"/>
      <c r="BZ79" s="716"/>
      <c r="CA79" s="756"/>
      <c r="CB79" s="719"/>
      <c r="CC79" s="719"/>
      <c r="CD79" s="719"/>
      <c r="CE79" s="728"/>
      <c r="CF79" s="727"/>
      <c r="CG79" s="757"/>
      <c r="CH79" s="29"/>
      <c r="CI79" s="29"/>
      <c r="CJ79" s="29"/>
      <c r="CK79" s="29"/>
      <c r="CL79" s="736"/>
      <c r="CM79" s="745"/>
      <c r="CN79" s="680"/>
      <c r="CO79" s="660"/>
      <c r="CP79" s="660"/>
      <c r="CQ79" s="681"/>
      <c r="CR79" s="660"/>
      <c r="CS79" s="660"/>
      <c r="CT79" s="658"/>
      <c r="CU79" s="658"/>
      <c r="CV79" s="658"/>
      <c r="CW79" s="658"/>
      <c r="CX79" s="658"/>
      <c r="CY79" s="658"/>
    </row>
    <row r="80" spans="1:103" ht="14.25" customHeight="1">
      <c r="A80" s="1511"/>
      <c r="B80" s="1512"/>
      <c r="C80" s="1512"/>
      <c r="D80" s="1512"/>
      <c r="E80" s="1512"/>
      <c r="F80" s="1512"/>
      <c r="G80" s="1513"/>
      <c r="H80" s="1527"/>
      <c r="I80" s="1527"/>
      <c r="J80" s="1528"/>
      <c r="K80" s="738"/>
      <c r="L80" s="1511"/>
      <c r="M80" s="1512"/>
      <c r="N80" s="1512"/>
      <c r="O80" s="1512"/>
      <c r="P80" s="1512"/>
      <c r="Q80" s="1512"/>
      <c r="R80" s="1513"/>
      <c r="S80" s="1527"/>
      <c r="T80" s="1527"/>
      <c r="U80" s="1528"/>
      <c r="V80" s="738"/>
      <c r="W80" s="738"/>
      <c r="X80" s="738"/>
      <c r="Y80" s="738"/>
      <c r="Z80" s="738"/>
      <c r="AA80" s="738"/>
      <c r="AB80" s="738"/>
      <c r="AC80" s="738"/>
      <c r="AD80" s="738"/>
      <c r="AE80" s="738"/>
      <c r="AF80" s="747"/>
      <c r="AG80" s="743"/>
      <c r="AH80" s="713"/>
      <c r="AI80" s="658"/>
      <c r="AJ80" s="658"/>
      <c r="AK80" s="658"/>
      <c r="AL80" s="658"/>
      <c r="AM80" s="658"/>
      <c r="AN80" s="658"/>
      <c r="AO80" s="658"/>
      <c r="AP80" s="683"/>
      <c r="AQ80" s="658"/>
      <c r="AR80" s="658"/>
      <c r="AS80" s="658"/>
      <c r="AT80" s="658"/>
      <c r="AU80" s="658"/>
      <c r="AV80" s="658"/>
      <c r="AW80" s="658"/>
      <c r="AX80" s="658"/>
      <c r="AY80" s="658"/>
      <c r="AZ80" s="660"/>
      <c r="BA80" s="660"/>
      <c r="BB80" s="660"/>
      <c r="BC80" s="660"/>
      <c r="BD80" s="660"/>
      <c r="BE80" s="660"/>
      <c r="BF80" s="660"/>
      <c r="BG80" s="660"/>
      <c r="BH80" s="660"/>
      <c r="BI80" s="666"/>
      <c r="BJ80" s="666"/>
      <c r="BK80" s="666"/>
      <c r="BL80" s="30"/>
      <c r="BM80" s="30"/>
      <c r="BN80" s="30"/>
      <c r="BO80" s="679"/>
      <c r="BP80" s="679"/>
      <c r="BQ80" s="679"/>
      <c r="BR80" s="679"/>
      <c r="BS80" s="679"/>
      <c r="BT80" s="658"/>
      <c r="BU80" s="716"/>
      <c r="BV80" s="716"/>
      <c r="BW80" s="716"/>
      <c r="BX80" s="716"/>
      <c r="BY80" s="716"/>
      <c r="BZ80" s="716"/>
      <c r="CA80" s="756"/>
      <c r="CB80" s="719"/>
      <c r="CC80" s="719"/>
      <c r="CD80" s="719"/>
      <c r="CE80" s="728"/>
      <c r="CF80" s="727"/>
      <c r="CG80" s="757"/>
      <c r="CH80" s="29"/>
      <c r="CI80" s="29"/>
      <c r="CJ80" s="29"/>
      <c r="CK80" s="29"/>
      <c r="CL80" s="736"/>
      <c r="CM80" s="745"/>
      <c r="CN80" s="680"/>
      <c r="CO80" s="660"/>
      <c r="CP80" s="660"/>
      <c r="CQ80" s="681"/>
      <c r="CR80" s="660"/>
      <c r="CS80" s="660"/>
      <c r="CT80" s="658"/>
      <c r="CU80" s="658"/>
      <c r="CV80" s="658"/>
      <c r="CW80" s="658"/>
      <c r="CX80" s="658"/>
      <c r="CY80" s="658"/>
    </row>
    <row r="81" spans="1:103" ht="14.25" customHeight="1">
      <c r="A81" s="1511"/>
      <c r="B81" s="1512"/>
      <c r="C81" s="1512"/>
      <c r="D81" s="1512"/>
      <c r="E81" s="1512"/>
      <c r="F81" s="1512"/>
      <c r="G81" s="1513"/>
      <c r="H81" s="1527"/>
      <c r="I81" s="1527"/>
      <c r="J81" s="1528"/>
      <c r="K81" s="738"/>
      <c r="L81" s="1511"/>
      <c r="M81" s="1512"/>
      <c r="N81" s="1512"/>
      <c r="O81" s="1512"/>
      <c r="P81" s="1512"/>
      <c r="Q81" s="1512"/>
      <c r="R81" s="1513"/>
      <c r="S81" s="1527"/>
      <c r="T81" s="1527"/>
      <c r="U81" s="1528"/>
      <c r="V81" s="738"/>
      <c r="W81" s="738"/>
      <c r="X81" s="738"/>
      <c r="Y81" s="738"/>
      <c r="Z81" s="738"/>
      <c r="AA81" s="738"/>
      <c r="AB81" s="738"/>
      <c r="AC81" s="738"/>
      <c r="AD81" s="738"/>
      <c r="AE81" s="738"/>
      <c r="AF81" s="747"/>
      <c r="AG81" s="743"/>
      <c r="AH81" s="713"/>
      <c r="AI81" s="658"/>
      <c r="AJ81" s="658"/>
      <c r="AK81" s="658"/>
      <c r="AL81" s="658"/>
      <c r="AM81" s="658"/>
      <c r="AN81" s="658"/>
      <c r="AO81" s="658"/>
      <c r="AP81" s="683"/>
      <c r="AQ81" s="658"/>
      <c r="AR81" s="658"/>
      <c r="AS81" s="658"/>
      <c r="AT81" s="658"/>
      <c r="AU81" s="658"/>
      <c r="AV81" s="658"/>
      <c r="AW81" s="658"/>
      <c r="AX81" s="658"/>
      <c r="AY81" s="658"/>
      <c r="AZ81" s="660"/>
      <c r="BA81" s="660"/>
      <c r="BB81" s="660"/>
      <c r="BC81" s="660"/>
      <c r="BD81" s="660"/>
      <c r="BE81" s="660"/>
      <c r="BF81" s="660"/>
      <c r="BG81" s="660"/>
      <c r="BH81" s="660"/>
      <c r="BI81" s="666"/>
      <c r="BJ81" s="666"/>
      <c r="BK81" s="666"/>
      <c r="BL81" s="30"/>
      <c r="BM81" s="30"/>
      <c r="BN81" s="30"/>
      <c r="BO81" s="679"/>
      <c r="BP81" s="679"/>
      <c r="BQ81" s="679"/>
      <c r="BR81" s="679"/>
      <c r="BS81" s="679"/>
      <c r="BT81" s="658"/>
      <c r="BU81" s="716"/>
      <c r="BV81" s="716"/>
      <c r="BW81" s="716"/>
      <c r="BX81" s="716"/>
      <c r="BY81" s="716"/>
      <c r="BZ81" s="716"/>
      <c r="CA81" s="756"/>
      <c r="CB81" s="719"/>
      <c r="CC81" s="719"/>
      <c r="CD81" s="719"/>
      <c r="CE81" s="728"/>
      <c r="CF81" s="727"/>
      <c r="CG81" s="757"/>
      <c r="CH81" s="29"/>
      <c r="CI81" s="29"/>
      <c r="CJ81" s="29"/>
      <c r="CK81" s="29"/>
      <c r="CL81" s="736"/>
      <c r="CM81" s="745"/>
      <c r="CN81" s="680"/>
      <c r="CO81" s="660"/>
      <c r="CP81" s="660"/>
      <c r="CQ81" s="681"/>
      <c r="CR81" s="660"/>
      <c r="CS81" s="660"/>
      <c r="CT81" s="658"/>
      <c r="CU81" s="658"/>
      <c r="CV81" s="658"/>
      <c r="CW81" s="658"/>
      <c r="CX81" s="658"/>
      <c r="CY81" s="658"/>
    </row>
    <row r="82" spans="1:103" ht="14.25" customHeight="1">
      <c r="A82" s="1511"/>
      <c r="B82" s="1512"/>
      <c r="C82" s="1512"/>
      <c r="D82" s="1512"/>
      <c r="E82" s="1512"/>
      <c r="F82" s="1512"/>
      <c r="G82" s="1513"/>
      <c r="H82" s="1527"/>
      <c r="I82" s="1527"/>
      <c r="J82" s="1528"/>
      <c r="K82" s="738"/>
      <c r="L82" s="1511"/>
      <c r="M82" s="1512"/>
      <c r="N82" s="1512"/>
      <c r="O82" s="1512"/>
      <c r="P82" s="1512"/>
      <c r="Q82" s="1512"/>
      <c r="R82" s="1513"/>
      <c r="S82" s="1527"/>
      <c r="T82" s="1527"/>
      <c r="U82" s="1528"/>
      <c r="V82" s="738"/>
      <c r="W82" s="738"/>
      <c r="X82" s="738"/>
      <c r="Y82" s="738"/>
      <c r="Z82" s="738"/>
      <c r="AA82" s="738"/>
      <c r="AB82" s="738"/>
      <c r="AC82" s="738"/>
      <c r="AD82" s="738"/>
      <c r="AE82" s="738"/>
      <c r="AF82" s="747"/>
      <c r="AG82" s="743"/>
      <c r="AH82" s="713"/>
      <c r="AI82" s="658"/>
      <c r="AJ82" s="658"/>
      <c r="AK82" s="658"/>
      <c r="AL82" s="658"/>
      <c r="AM82" s="658"/>
      <c r="AN82" s="658"/>
      <c r="AO82" s="658"/>
      <c r="AP82" s="683"/>
      <c r="AQ82" s="658"/>
      <c r="AR82" s="658"/>
      <c r="AS82" s="658"/>
      <c r="AT82" s="658"/>
      <c r="AU82" s="658"/>
      <c r="AV82" s="658"/>
      <c r="AW82" s="658"/>
      <c r="AX82" s="658"/>
      <c r="AY82" s="658"/>
      <c r="AZ82" s="660"/>
      <c r="BA82" s="660"/>
      <c r="BB82" s="660"/>
      <c r="BC82" s="660"/>
      <c r="BD82" s="660"/>
      <c r="BE82" s="660"/>
      <c r="BF82" s="660"/>
      <c r="BG82" s="660"/>
      <c r="BH82" s="660"/>
      <c r="BI82" s="666"/>
      <c r="BJ82" s="666"/>
      <c r="BK82" s="666"/>
      <c r="BL82" s="30"/>
      <c r="BM82" s="30"/>
      <c r="BN82" s="30"/>
      <c r="BO82" s="679"/>
      <c r="BP82" s="679"/>
      <c r="BQ82" s="679"/>
      <c r="BR82" s="679"/>
      <c r="BS82" s="679"/>
      <c r="BT82" s="658"/>
      <c r="BU82" s="716"/>
      <c r="BV82" s="716"/>
      <c r="BW82" s="716"/>
      <c r="BX82" s="716"/>
      <c r="BY82" s="716"/>
      <c r="BZ82" s="716"/>
      <c r="CA82" s="756"/>
      <c r="CB82" s="719"/>
      <c r="CC82" s="719"/>
      <c r="CD82" s="719"/>
      <c r="CE82" s="728"/>
      <c r="CF82" s="727"/>
      <c r="CG82" s="757"/>
      <c r="CH82" s="29"/>
      <c r="CI82" s="29"/>
      <c r="CJ82" s="29"/>
      <c r="CK82" s="29"/>
      <c r="CL82" s="736"/>
      <c r="CM82" s="745"/>
      <c r="CN82" s="680"/>
      <c r="CO82" s="660"/>
      <c r="CP82" s="660"/>
      <c r="CQ82" s="681"/>
      <c r="CR82" s="660"/>
      <c r="CS82" s="660"/>
      <c r="CT82" s="658"/>
      <c r="CU82" s="658"/>
      <c r="CV82" s="658"/>
      <c r="CW82" s="658"/>
      <c r="CX82" s="658"/>
      <c r="CY82" s="658"/>
    </row>
    <row r="83" spans="1:103" ht="14.25" customHeight="1">
      <c r="A83" s="1511"/>
      <c r="B83" s="1512"/>
      <c r="C83" s="1512"/>
      <c r="D83" s="1512"/>
      <c r="E83" s="1512"/>
      <c r="F83" s="1512"/>
      <c r="G83" s="1513"/>
      <c r="H83" s="1527"/>
      <c r="I83" s="1527"/>
      <c r="J83" s="1528"/>
      <c r="K83" s="738"/>
      <c r="L83" s="1511"/>
      <c r="M83" s="1512"/>
      <c r="N83" s="1512"/>
      <c r="O83" s="1512"/>
      <c r="P83" s="1512"/>
      <c r="Q83" s="1512"/>
      <c r="R83" s="1513"/>
      <c r="S83" s="1527"/>
      <c r="T83" s="1527"/>
      <c r="U83" s="1528"/>
      <c r="V83" s="738"/>
      <c r="W83" s="738"/>
      <c r="X83" s="738"/>
      <c r="Y83" s="738"/>
      <c r="Z83" s="738"/>
      <c r="AA83" s="738"/>
      <c r="AB83" s="738"/>
      <c r="AC83" s="738"/>
      <c r="AD83" s="738"/>
      <c r="AE83" s="738"/>
      <c r="AF83" s="747"/>
      <c r="AG83" s="743"/>
      <c r="AH83" s="713"/>
      <c r="AI83" s="658"/>
      <c r="AJ83" s="658"/>
      <c r="AK83" s="658"/>
      <c r="AL83" s="658"/>
      <c r="AM83" s="658"/>
      <c r="AN83" s="658"/>
      <c r="AO83" s="658"/>
      <c r="AP83" s="683"/>
      <c r="AQ83" s="658"/>
      <c r="AR83" s="658"/>
      <c r="AS83" s="658"/>
      <c r="AT83" s="658"/>
      <c r="AU83" s="658"/>
      <c r="AV83" s="658"/>
      <c r="AW83" s="658"/>
      <c r="AX83" s="658"/>
      <c r="AY83" s="658"/>
      <c r="AZ83" s="660"/>
      <c r="BA83" s="660"/>
      <c r="BB83" s="660"/>
      <c r="BC83" s="660"/>
      <c r="BD83" s="660"/>
      <c r="BE83" s="660"/>
      <c r="BF83" s="660"/>
      <c r="BG83" s="660"/>
      <c r="BH83" s="660"/>
      <c r="BI83" s="666"/>
      <c r="BJ83" s="666"/>
      <c r="BK83" s="666"/>
      <c r="BL83" s="30"/>
      <c r="BM83" s="30"/>
      <c r="BN83" s="30"/>
      <c r="BO83" s="679"/>
      <c r="BP83" s="679"/>
      <c r="BQ83" s="679"/>
      <c r="BR83" s="679"/>
      <c r="BS83" s="679"/>
      <c r="BT83" s="658"/>
      <c r="BU83" s="716"/>
      <c r="BV83" s="716"/>
      <c r="BW83" s="716"/>
      <c r="BX83" s="716"/>
      <c r="BY83" s="716"/>
      <c r="BZ83" s="716"/>
      <c r="CA83" s="756"/>
      <c r="CB83" s="719"/>
      <c r="CC83" s="719"/>
      <c r="CD83" s="719"/>
      <c r="CE83" s="728"/>
      <c r="CF83" s="727"/>
      <c r="CG83" s="757"/>
      <c r="CH83" s="29"/>
      <c r="CI83" s="29"/>
      <c r="CJ83" s="29"/>
      <c r="CK83" s="29"/>
      <c r="CL83" s="736"/>
      <c r="CM83" s="745"/>
      <c r="CN83" s="680"/>
      <c r="CO83" s="660"/>
      <c r="CP83" s="660"/>
      <c r="CQ83" s="681"/>
      <c r="CR83" s="660"/>
      <c r="CS83" s="660"/>
      <c r="CT83" s="658"/>
      <c r="CU83" s="658"/>
      <c r="CV83" s="658"/>
      <c r="CW83" s="658"/>
      <c r="CX83" s="658"/>
      <c r="CY83" s="658"/>
    </row>
    <row r="84" spans="1:103" ht="14.25" customHeight="1">
      <c r="A84" s="1511"/>
      <c r="B84" s="1512"/>
      <c r="C84" s="1512"/>
      <c r="D84" s="1512"/>
      <c r="E84" s="1512"/>
      <c r="F84" s="1512"/>
      <c r="G84" s="1513"/>
      <c r="H84" s="1527"/>
      <c r="I84" s="1527"/>
      <c r="J84" s="1528"/>
      <c r="K84" s="738"/>
      <c r="L84" s="1511"/>
      <c r="M84" s="1512"/>
      <c r="N84" s="1512"/>
      <c r="O84" s="1512"/>
      <c r="P84" s="1512"/>
      <c r="Q84" s="1512"/>
      <c r="R84" s="1513"/>
      <c r="S84" s="1527"/>
      <c r="T84" s="1527"/>
      <c r="U84" s="1528"/>
      <c r="V84" s="738"/>
      <c r="W84" s="738"/>
      <c r="X84" s="738"/>
      <c r="Y84" s="738"/>
      <c r="Z84" s="738"/>
      <c r="AA84" s="738"/>
      <c r="AB84" s="738"/>
      <c r="AC84" s="738"/>
      <c r="AD84" s="738"/>
      <c r="AE84" s="738"/>
      <c r="AF84" s="747"/>
      <c r="AG84" s="743"/>
      <c r="AH84" s="713"/>
      <c r="AI84" s="658"/>
      <c r="AJ84" s="658"/>
      <c r="AK84" s="658"/>
      <c r="AL84" s="658"/>
      <c r="AM84" s="658"/>
      <c r="AN84" s="658"/>
      <c r="AO84" s="658"/>
      <c r="AP84" s="683"/>
      <c r="AQ84" s="658"/>
      <c r="AR84" s="658"/>
      <c r="AS84" s="658"/>
      <c r="AT84" s="658"/>
      <c r="AU84" s="658"/>
      <c r="AV84" s="658"/>
      <c r="AW84" s="658"/>
      <c r="AX84" s="658"/>
      <c r="AY84" s="658"/>
      <c r="AZ84" s="660"/>
      <c r="BA84" s="660"/>
      <c r="BB84" s="660"/>
      <c r="BC84" s="660"/>
      <c r="BD84" s="660"/>
      <c r="BE84" s="660"/>
      <c r="BF84" s="660"/>
      <c r="BG84" s="660"/>
      <c r="BH84" s="660"/>
      <c r="BI84" s="666"/>
      <c r="BJ84" s="666"/>
      <c r="BK84" s="666"/>
      <c r="BL84" s="30"/>
      <c r="BM84" s="30"/>
      <c r="BN84" s="30"/>
      <c r="BO84" s="679"/>
      <c r="BP84" s="679"/>
      <c r="BQ84" s="679"/>
      <c r="BR84" s="679"/>
      <c r="BS84" s="679"/>
      <c r="BT84" s="658"/>
      <c r="BU84" s="716"/>
      <c r="BV84" s="716"/>
      <c r="BW84" s="716"/>
      <c r="BX84" s="716"/>
      <c r="BY84" s="716"/>
      <c r="BZ84" s="716"/>
      <c r="CA84" s="756"/>
      <c r="CB84" s="719"/>
      <c r="CC84" s="719"/>
      <c r="CD84" s="719"/>
      <c r="CE84" s="728"/>
      <c r="CF84" s="727"/>
      <c r="CG84" s="757"/>
      <c r="CH84" s="29"/>
      <c r="CI84" s="29"/>
      <c r="CJ84" s="29"/>
      <c r="CK84" s="29"/>
      <c r="CL84" s="736"/>
      <c r="CM84" s="745"/>
      <c r="CN84" s="680"/>
      <c r="CO84" s="660"/>
      <c r="CP84" s="660"/>
      <c r="CQ84" s="681"/>
      <c r="CR84" s="660"/>
      <c r="CS84" s="660"/>
      <c r="CT84" s="658"/>
      <c r="CU84" s="658"/>
      <c r="CV84" s="658"/>
      <c r="CW84" s="658"/>
      <c r="CX84" s="658"/>
      <c r="CY84" s="658"/>
    </row>
    <row r="85" spans="1:103" ht="14.25" customHeight="1">
      <c r="A85" s="1511"/>
      <c r="B85" s="1512"/>
      <c r="C85" s="1512"/>
      <c r="D85" s="1512"/>
      <c r="E85" s="1512"/>
      <c r="F85" s="1512"/>
      <c r="G85" s="1513"/>
      <c r="H85" s="1527"/>
      <c r="I85" s="1527"/>
      <c r="J85" s="1528"/>
      <c r="K85" s="738"/>
      <c r="L85" s="1511"/>
      <c r="M85" s="1512"/>
      <c r="N85" s="1512"/>
      <c r="O85" s="1512"/>
      <c r="P85" s="1512"/>
      <c r="Q85" s="1512"/>
      <c r="R85" s="1513"/>
      <c r="S85" s="1527"/>
      <c r="T85" s="1527"/>
      <c r="U85" s="1528"/>
      <c r="V85" s="738"/>
      <c r="W85" s="738"/>
      <c r="X85" s="738"/>
      <c r="Y85" s="738"/>
      <c r="Z85" s="738"/>
      <c r="AA85" s="738"/>
      <c r="AB85" s="738"/>
      <c r="AC85" s="738"/>
      <c r="AD85" s="738"/>
      <c r="AE85" s="738"/>
      <c r="AF85" s="747"/>
      <c r="AG85" s="743"/>
      <c r="AH85" s="713"/>
      <c r="AI85" s="658"/>
      <c r="AJ85" s="658"/>
      <c r="AK85" s="658"/>
      <c r="AL85" s="658"/>
      <c r="AM85" s="658"/>
      <c r="AN85" s="658"/>
      <c r="AO85" s="658"/>
      <c r="AP85" s="683"/>
      <c r="AQ85" s="658"/>
      <c r="AR85" s="658"/>
      <c r="AS85" s="658"/>
      <c r="AT85" s="658"/>
      <c r="AU85" s="658"/>
      <c r="AV85" s="658"/>
      <c r="AW85" s="658"/>
      <c r="AX85" s="658"/>
      <c r="AY85" s="658"/>
      <c r="AZ85" s="660"/>
      <c r="BA85" s="660"/>
      <c r="BB85" s="660"/>
      <c r="BC85" s="660"/>
      <c r="BD85" s="660"/>
      <c r="BE85" s="660"/>
      <c r="BF85" s="660"/>
      <c r="BG85" s="660"/>
      <c r="BH85" s="660"/>
      <c r="BI85" s="666"/>
      <c r="BJ85" s="666"/>
      <c r="BK85" s="666"/>
      <c r="BL85" s="30"/>
      <c r="BM85" s="30"/>
      <c r="BN85" s="30"/>
      <c r="BO85" s="679"/>
      <c r="BP85" s="679"/>
      <c r="BQ85" s="679"/>
      <c r="BR85" s="679"/>
      <c r="BS85" s="679"/>
      <c r="BT85" s="658"/>
      <c r="BU85" s="716"/>
      <c r="BV85" s="716"/>
      <c r="BW85" s="716"/>
      <c r="BX85" s="716"/>
      <c r="BY85" s="716"/>
      <c r="BZ85" s="716"/>
      <c r="CA85" s="756"/>
      <c r="CB85" s="719"/>
      <c r="CC85" s="719"/>
      <c r="CD85" s="719"/>
      <c r="CE85" s="728"/>
      <c r="CF85" s="727"/>
      <c r="CG85" s="757"/>
      <c r="CH85" s="29"/>
      <c r="CI85" s="29"/>
      <c r="CJ85" s="29"/>
      <c r="CK85" s="29"/>
      <c r="CL85" s="736"/>
      <c r="CM85" s="745"/>
      <c r="CN85" s="680"/>
      <c r="CO85" s="660"/>
      <c r="CP85" s="660"/>
      <c r="CQ85" s="681"/>
      <c r="CR85" s="660"/>
      <c r="CS85" s="660"/>
      <c r="CT85" s="658"/>
      <c r="CU85" s="658"/>
      <c r="CV85" s="658"/>
      <c r="CW85" s="658"/>
      <c r="CX85" s="658"/>
      <c r="CY85" s="658"/>
    </row>
    <row r="86" spans="1:103" ht="14.25" customHeight="1">
      <c r="A86" s="1511"/>
      <c r="B86" s="1512"/>
      <c r="C86" s="1512"/>
      <c r="D86" s="1512"/>
      <c r="E86" s="1512"/>
      <c r="F86" s="1512"/>
      <c r="G86" s="1513"/>
      <c r="H86" s="1527"/>
      <c r="I86" s="1527"/>
      <c r="J86" s="1528"/>
      <c r="K86" s="738"/>
      <c r="L86" s="1511"/>
      <c r="M86" s="1512"/>
      <c r="N86" s="1512"/>
      <c r="O86" s="1512"/>
      <c r="P86" s="1512"/>
      <c r="Q86" s="1512"/>
      <c r="R86" s="1513"/>
      <c r="S86" s="1527"/>
      <c r="T86" s="1527"/>
      <c r="U86" s="1528"/>
      <c r="V86" s="738"/>
      <c r="W86" s="738"/>
      <c r="X86" s="738"/>
      <c r="Y86" s="738"/>
      <c r="Z86" s="738"/>
      <c r="AA86" s="738"/>
      <c r="AB86" s="738"/>
      <c r="AC86" s="738"/>
      <c r="AD86" s="738"/>
      <c r="AE86" s="738"/>
      <c r="AF86" s="747"/>
      <c r="AG86" s="743"/>
      <c r="AH86" s="713"/>
      <c r="AI86" s="658"/>
      <c r="AJ86" s="658"/>
      <c r="AK86" s="658"/>
      <c r="AL86" s="658"/>
      <c r="AM86" s="658"/>
      <c r="AN86" s="658"/>
      <c r="AO86" s="658"/>
      <c r="AP86" s="683"/>
      <c r="AQ86" s="658"/>
      <c r="AR86" s="658"/>
      <c r="AS86" s="658"/>
      <c r="AT86" s="658"/>
      <c r="AU86" s="658"/>
      <c r="AV86" s="658"/>
      <c r="AW86" s="658"/>
      <c r="AX86" s="658"/>
      <c r="AY86" s="658"/>
      <c r="AZ86" s="660"/>
      <c r="BA86" s="660"/>
      <c r="BB86" s="660"/>
      <c r="BC86" s="660"/>
      <c r="BD86" s="660"/>
      <c r="BE86" s="660"/>
      <c r="BF86" s="660"/>
      <c r="BG86" s="660"/>
      <c r="BH86" s="660"/>
      <c r="BI86" s="666"/>
      <c r="BJ86" s="666"/>
      <c r="BK86" s="666"/>
      <c r="BL86" s="30"/>
      <c r="BM86" s="30"/>
      <c r="BN86" s="30"/>
      <c r="BO86" s="679"/>
      <c r="BP86" s="679"/>
      <c r="BQ86" s="679"/>
      <c r="BR86" s="679"/>
      <c r="BS86" s="679"/>
      <c r="BT86" s="658"/>
      <c r="BU86" s="716"/>
      <c r="BV86" s="716"/>
      <c r="BW86" s="716"/>
      <c r="BX86" s="716"/>
      <c r="BY86" s="716"/>
      <c r="BZ86" s="716"/>
      <c r="CA86" s="756"/>
      <c r="CB86" s="719"/>
      <c r="CC86" s="719"/>
      <c r="CD86" s="719"/>
      <c r="CE86" s="728"/>
      <c r="CF86" s="727"/>
      <c r="CG86" s="757"/>
      <c r="CH86" s="29"/>
      <c r="CI86" s="29"/>
      <c r="CJ86" s="29"/>
      <c r="CK86" s="29"/>
      <c r="CL86" s="736"/>
      <c r="CM86" s="745"/>
      <c r="CN86" s="680"/>
      <c r="CO86" s="660"/>
      <c r="CP86" s="660"/>
      <c r="CQ86" s="681"/>
      <c r="CR86" s="660"/>
      <c r="CS86" s="660"/>
      <c r="CT86" s="658"/>
      <c r="CU86" s="658"/>
      <c r="CV86" s="658"/>
      <c r="CW86" s="658"/>
      <c r="CX86" s="658"/>
      <c r="CY86" s="658"/>
    </row>
    <row r="87" spans="1:103" ht="14.25" customHeight="1">
      <c r="A87" s="1511"/>
      <c r="B87" s="1512"/>
      <c r="C87" s="1512"/>
      <c r="D87" s="1512"/>
      <c r="E87" s="1512"/>
      <c r="F87" s="1512"/>
      <c r="G87" s="1513"/>
      <c r="H87" s="1527"/>
      <c r="I87" s="1527"/>
      <c r="J87" s="1528"/>
      <c r="K87" s="738"/>
      <c r="L87" s="1511"/>
      <c r="M87" s="1512"/>
      <c r="N87" s="1512"/>
      <c r="O87" s="1512"/>
      <c r="P87" s="1512"/>
      <c r="Q87" s="1512"/>
      <c r="R87" s="1513"/>
      <c r="S87" s="1527"/>
      <c r="T87" s="1527"/>
      <c r="U87" s="1528"/>
      <c r="V87" s="738"/>
      <c r="W87" s="738"/>
      <c r="X87" s="738"/>
      <c r="Y87" s="738"/>
      <c r="Z87" s="738"/>
      <c r="AA87" s="738"/>
      <c r="AB87" s="738"/>
      <c r="AC87" s="738"/>
      <c r="AD87" s="738"/>
      <c r="AE87" s="738"/>
      <c r="AF87" s="747"/>
      <c r="AG87" s="743"/>
      <c r="AH87" s="713"/>
      <c r="AI87" s="658"/>
      <c r="AJ87" s="658"/>
      <c r="AK87" s="658"/>
      <c r="AL87" s="658"/>
      <c r="AM87" s="658"/>
      <c r="AN87" s="658"/>
      <c r="AO87" s="658"/>
      <c r="AP87" s="683"/>
      <c r="AQ87" s="658"/>
      <c r="AR87" s="658"/>
      <c r="AS87" s="658"/>
      <c r="AT87" s="658"/>
      <c r="AU87" s="658"/>
      <c r="AV87" s="658"/>
      <c r="AW87" s="658"/>
      <c r="AX87" s="658"/>
      <c r="AY87" s="658"/>
      <c r="AZ87" s="660"/>
      <c r="BA87" s="660"/>
      <c r="BB87" s="660"/>
      <c r="BC87" s="660"/>
      <c r="BD87" s="660"/>
      <c r="BE87" s="660"/>
      <c r="BF87" s="660"/>
      <c r="BG87" s="660"/>
      <c r="BH87" s="660"/>
      <c r="BI87" s="666"/>
      <c r="BJ87" s="666"/>
      <c r="BK87" s="666"/>
      <c r="BL87" s="30"/>
      <c r="BM87" s="30"/>
      <c r="BN87" s="30"/>
      <c r="BO87" s="679"/>
      <c r="BP87" s="679"/>
      <c r="BQ87" s="679"/>
      <c r="BR87" s="679"/>
      <c r="BS87" s="679"/>
      <c r="BT87" s="658"/>
      <c r="BU87" s="716"/>
      <c r="BV87" s="716"/>
      <c r="BW87" s="716"/>
      <c r="BX87" s="716"/>
      <c r="BY87" s="716"/>
      <c r="BZ87" s="716"/>
      <c r="CA87" s="756"/>
      <c r="CB87" s="719"/>
      <c r="CC87" s="719"/>
      <c r="CD87" s="719"/>
      <c r="CE87" s="728"/>
      <c r="CF87" s="727"/>
      <c r="CG87" s="757"/>
      <c r="CH87" s="29"/>
      <c r="CI87" s="29"/>
      <c r="CJ87" s="29"/>
      <c r="CK87" s="29"/>
      <c r="CL87" s="736"/>
      <c r="CM87" s="745"/>
      <c r="CN87" s="680"/>
      <c r="CO87" s="660"/>
      <c r="CP87" s="660"/>
      <c r="CQ87" s="681"/>
      <c r="CR87" s="660"/>
      <c r="CS87" s="660"/>
      <c r="CT87" s="658"/>
      <c r="CU87" s="658"/>
      <c r="CV87" s="658"/>
      <c r="CW87" s="658"/>
      <c r="CX87" s="658"/>
      <c r="CY87" s="658"/>
    </row>
    <row r="88" spans="1:103" ht="14.25" customHeight="1">
      <c r="A88" s="1511"/>
      <c r="B88" s="1512"/>
      <c r="C88" s="1512"/>
      <c r="D88" s="1512"/>
      <c r="E88" s="1512"/>
      <c r="F88" s="1512"/>
      <c r="G88" s="1513"/>
      <c r="H88" s="1527"/>
      <c r="I88" s="1527"/>
      <c r="J88" s="1528"/>
      <c r="K88" s="738">
        <v>0</v>
      </c>
      <c r="L88" s="1511"/>
      <c r="M88" s="1512"/>
      <c r="N88" s="1512"/>
      <c r="O88" s="1512"/>
      <c r="P88" s="1512"/>
      <c r="Q88" s="1512"/>
      <c r="R88" s="1513"/>
      <c r="S88" s="1527"/>
      <c r="T88" s="1527"/>
      <c r="U88" s="1528"/>
      <c r="V88" s="738"/>
      <c r="W88" s="738"/>
      <c r="X88" s="738"/>
      <c r="Y88" s="738"/>
      <c r="Z88" s="738"/>
      <c r="AA88" s="738"/>
      <c r="AB88" s="738"/>
      <c r="AC88" s="738"/>
      <c r="AD88" s="738"/>
      <c r="AE88" s="738"/>
      <c r="AF88" s="747"/>
      <c r="AG88" s="743"/>
      <c r="AH88" s="713"/>
      <c r="AI88" s="658"/>
      <c r="AJ88" s="658"/>
      <c r="AK88" s="658"/>
      <c r="AL88" s="658"/>
      <c r="AM88" s="658"/>
      <c r="AN88" s="658"/>
      <c r="AO88" s="658"/>
      <c r="AP88" s="683"/>
      <c r="AQ88" s="658"/>
      <c r="AR88" s="658"/>
      <c r="AS88" s="658"/>
      <c r="AT88" s="658"/>
      <c r="AU88" s="658"/>
      <c r="AV88" s="658"/>
      <c r="AW88" s="658"/>
      <c r="AX88" s="658"/>
      <c r="AY88" s="658"/>
      <c r="AZ88" s="660"/>
      <c r="BA88" s="660"/>
      <c r="BB88" s="660"/>
      <c r="BC88" s="660"/>
      <c r="BD88" s="660"/>
      <c r="BE88" s="660"/>
      <c r="BF88" s="660"/>
      <c r="BG88" s="660"/>
      <c r="BH88" s="660"/>
      <c r="BI88" s="666"/>
      <c r="BJ88" s="666"/>
      <c r="BK88" s="666"/>
      <c r="BL88" s="30"/>
      <c r="BM88" s="30"/>
      <c r="BN88" s="30"/>
      <c r="BO88" s="679"/>
      <c r="BP88" s="679"/>
      <c r="BQ88" s="679"/>
      <c r="BR88" s="679"/>
      <c r="BS88" s="679"/>
      <c r="BT88" s="658"/>
      <c r="BU88" s="716"/>
      <c r="BV88" s="716"/>
      <c r="BW88" s="716"/>
      <c r="BX88" s="716"/>
      <c r="BY88" s="716"/>
      <c r="BZ88" s="716"/>
      <c r="CA88" s="756"/>
      <c r="CB88" s="719"/>
      <c r="CC88" s="719"/>
      <c r="CD88" s="719"/>
      <c r="CE88" s="728"/>
      <c r="CF88" s="727"/>
      <c r="CG88" s="757"/>
      <c r="CH88" s="29"/>
      <c r="CI88" s="29"/>
      <c r="CJ88" s="29"/>
      <c r="CK88" s="29"/>
      <c r="CL88" s="736"/>
      <c r="CM88" s="745"/>
      <c r="CN88" s="680"/>
      <c r="CO88" s="660"/>
      <c r="CP88" s="660"/>
      <c r="CQ88" s="681"/>
      <c r="CR88" s="660"/>
      <c r="CS88" s="660"/>
      <c r="CT88" s="658"/>
      <c r="CU88" s="658"/>
      <c r="CV88" s="658"/>
      <c r="CW88" s="658"/>
      <c r="CX88" s="658"/>
      <c r="CY88" s="658"/>
    </row>
    <row r="89" spans="1:103" ht="14.25" customHeight="1">
      <c r="A89" s="1511"/>
      <c r="B89" s="1512"/>
      <c r="C89" s="1512"/>
      <c r="D89" s="1512"/>
      <c r="E89" s="1512"/>
      <c r="F89" s="1512"/>
      <c r="G89" s="1513"/>
      <c r="H89" s="1527"/>
      <c r="I89" s="1527"/>
      <c r="J89" s="1528"/>
      <c r="K89" s="738"/>
      <c r="L89" s="1511"/>
      <c r="M89" s="1512"/>
      <c r="N89" s="1512"/>
      <c r="O89" s="1512"/>
      <c r="P89" s="1512"/>
      <c r="Q89" s="1512"/>
      <c r="R89" s="1513"/>
      <c r="S89" s="1527"/>
      <c r="T89" s="1527"/>
      <c r="U89" s="1528"/>
      <c r="V89" s="738"/>
      <c r="W89" s="738"/>
      <c r="X89" s="738"/>
      <c r="Y89" s="738"/>
      <c r="Z89" s="738"/>
      <c r="AA89" s="738"/>
      <c r="AB89" s="738"/>
      <c r="AC89" s="738"/>
      <c r="AD89" s="738"/>
      <c r="AE89" s="738"/>
      <c r="AF89" s="747"/>
      <c r="AG89" s="743"/>
      <c r="AH89" s="713"/>
      <c r="AI89" s="658"/>
      <c r="AJ89" s="658"/>
      <c r="AK89" s="658"/>
      <c r="AL89" s="658"/>
      <c r="AM89" s="658"/>
      <c r="AN89" s="658"/>
      <c r="AO89" s="658"/>
      <c r="AP89" s="683"/>
      <c r="AQ89" s="658"/>
      <c r="AR89" s="658"/>
      <c r="AS89" s="658"/>
      <c r="AT89" s="658"/>
      <c r="AU89" s="658"/>
      <c r="AV89" s="658"/>
      <c r="AW89" s="658"/>
      <c r="AX89" s="658"/>
      <c r="AY89" s="658"/>
      <c r="AZ89" s="660"/>
      <c r="BA89" s="660"/>
      <c r="BB89" s="660"/>
      <c r="BC89" s="660"/>
      <c r="BD89" s="660"/>
      <c r="BE89" s="660"/>
      <c r="BF89" s="660"/>
      <c r="BG89" s="660"/>
      <c r="BH89" s="660"/>
      <c r="BI89" s="666"/>
      <c r="BJ89" s="666"/>
      <c r="BK89" s="666"/>
      <c r="BL89" s="30"/>
      <c r="BM89" s="30"/>
      <c r="BN89" s="30"/>
      <c r="BO89" s="679"/>
      <c r="BP89" s="679"/>
      <c r="BQ89" s="679"/>
      <c r="BR89" s="679"/>
      <c r="BS89" s="679"/>
      <c r="BT89" s="658"/>
      <c r="BU89" s="716"/>
      <c r="BV89" s="716"/>
      <c r="BW89" s="716"/>
      <c r="BX89" s="716"/>
      <c r="BY89" s="716"/>
      <c r="BZ89" s="716"/>
      <c r="CA89" s="756"/>
      <c r="CB89" s="719"/>
      <c r="CC89" s="719"/>
      <c r="CD89" s="719"/>
      <c r="CE89" s="728"/>
      <c r="CF89" s="727"/>
      <c r="CG89" s="757"/>
      <c r="CH89" s="29"/>
      <c r="CI89" s="29"/>
      <c r="CJ89" s="29"/>
      <c r="CK89" s="29"/>
      <c r="CL89" s="736"/>
      <c r="CM89" s="745"/>
      <c r="CN89" s="680"/>
      <c r="CO89" s="660"/>
      <c r="CP89" s="660"/>
      <c r="CQ89" s="681"/>
      <c r="CR89" s="660"/>
      <c r="CS89" s="660"/>
      <c r="CT89" s="658"/>
      <c r="CU89" s="658"/>
      <c r="CV89" s="658"/>
      <c r="CW89" s="658"/>
      <c r="CX89" s="658"/>
      <c r="CY89" s="658"/>
    </row>
    <row r="90" spans="1:103" s="658" customFormat="1" ht="14.25" customHeight="1">
      <c r="A90" s="1511"/>
      <c r="B90" s="1512"/>
      <c r="C90" s="1512"/>
      <c r="D90" s="1512"/>
      <c r="E90" s="1512"/>
      <c r="F90" s="1512"/>
      <c r="G90" s="1513"/>
      <c r="H90" s="1527"/>
      <c r="I90" s="1527"/>
      <c r="J90" s="1528"/>
      <c r="K90" s="738"/>
      <c r="L90" s="1511"/>
      <c r="M90" s="1512"/>
      <c r="N90" s="1512"/>
      <c r="O90" s="1512"/>
      <c r="P90" s="1512"/>
      <c r="Q90" s="1512"/>
      <c r="R90" s="1513"/>
      <c r="S90" s="1527"/>
      <c r="T90" s="1527"/>
      <c r="U90" s="1528"/>
      <c r="V90" s="738"/>
      <c r="W90" s="738"/>
      <c r="X90" s="738"/>
      <c r="Y90" s="738"/>
      <c r="Z90" s="738"/>
      <c r="AA90" s="738"/>
      <c r="AB90" s="738"/>
      <c r="AC90" s="738"/>
      <c r="AD90" s="738"/>
      <c r="AE90" s="738"/>
      <c r="AF90" s="747"/>
    </row>
    <row r="91" spans="1:103" s="658" customFormat="1" ht="14.25" customHeight="1" thickBot="1">
      <c r="A91" s="1533"/>
      <c r="B91" s="1534"/>
      <c r="C91" s="1534"/>
      <c r="D91" s="1534"/>
      <c r="E91" s="1534"/>
      <c r="F91" s="1534"/>
      <c r="G91" s="1535"/>
      <c r="H91" s="1531"/>
      <c r="I91" s="1531"/>
      <c r="J91" s="1532"/>
      <c r="K91" s="738"/>
      <c r="L91" s="1533"/>
      <c r="M91" s="1534"/>
      <c r="N91" s="1534"/>
      <c r="O91" s="1534"/>
      <c r="P91" s="1534"/>
      <c r="Q91" s="1534"/>
      <c r="R91" s="1535"/>
      <c r="S91" s="1531"/>
      <c r="T91" s="1531"/>
      <c r="U91" s="1532"/>
      <c r="V91" s="738"/>
      <c r="W91" s="738"/>
      <c r="X91" s="738"/>
      <c r="Y91" s="738"/>
      <c r="Z91" s="738"/>
      <c r="AA91" s="738"/>
      <c r="AB91" s="738"/>
      <c r="AC91" s="738"/>
      <c r="AD91" s="738"/>
      <c r="AE91" s="738"/>
      <c r="AF91" s="747"/>
    </row>
    <row r="92" spans="1:103" s="658" customFormat="1" ht="14.25" customHeight="1">
      <c r="A92" s="738"/>
      <c r="B92" s="738"/>
      <c r="C92" s="738"/>
      <c r="D92" s="738"/>
      <c r="E92" s="738"/>
      <c r="F92" s="738"/>
      <c r="G92" s="738"/>
      <c r="H92" s="738"/>
      <c r="I92" s="738"/>
      <c r="J92" s="738"/>
      <c r="K92" s="738"/>
      <c r="L92" s="738"/>
      <c r="M92" s="738"/>
      <c r="N92" s="738"/>
      <c r="O92" s="738"/>
      <c r="P92" s="738"/>
      <c r="Q92" s="738"/>
      <c r="R92" s="738"/>
      <c r="S92" s="738"/>
      <c r="T92" s="738"/>
      <c r="U92" s="738"/>
      <c r="V92" s="738"/>
      <c r="W92" s="738"/>
      <c r="X92" s="738"/>
      <c r="Y92" s="738"/>
      <c r="Z92" s="738"/>
      <c r="AA92" s="738"/>
      <c r="AB92" s="738"/>
      <c r="AC92" s="738"/>
      <c r="AD92" s="738"/>
      <c r="AE92" s="738"/>
      <c r="AF92" s="747"/>
    </row>
    <row r="93" spans="1:103" s="658" customFormat="1" ht="14.25" customHeight="1"/>
    <row r="94" spans="1:103" s="658" customFormat="1" ht="14.25" customHeight="1">
      <c r="A94" s="1530" t="s">
        <v>438</v>
      </c>
      <c r="B94" s="1530"/>
      <c r="C94" s="1530"/>
      <c r="D94" s="1530"/>
      <c r="E94" s="1526">
        <v>-10</v>
      </c>
      <c r="F94" s="1526"/>
      <c r="G94" s="1526">
        <v>6</v>
      </c>
      <c r="H94" s="1526"/>
      <c r="I94" s="1526">
        <v>24</v>
      </c>
      <c r="J94" s="1526"/>
      <c r="K94" s="1526">
        <v>17</v>
      </c>
      <c r="L94" s="1526"/>
      <c r="M94" s="1526">
        <v>16</v>
      </c>
      <c r="N94" s="1526"/>
      <c r="O94" s="1526">
        <v>16</v>
      </c>
      <c r="P94" s="1526"/>
      <c r="Q94" s="1526">
        <v>24</v>
      </c>
      <c r="R94" s="1526"/>
      <c r="S94" s="1526">
        <v>16</v>
      </c>
      <c r="T94" s="1526"/>
      <c r="U94" s="1526">
        <v>24</v>
      </c>
      <c r="V94" s="1526"/>
      <c r="W94" s="1526">
        <v>16</v>
      </c>
      <c r="X94" s="1526"/>
      <c r="Y94" s="1526">
        <v>24</v>
      </c>
      <c r="Z94" s="1526"/>
      <c r="AA94" s="1526">
        <v>16</v>
      </c>
      <c r="AB94" s="1526"/>
      <c r="AC94" s="1526">
        <v>24</v>
      </c>
      <c r="AD94" s="1526"/>
      <c r="AE94" s="1526">
        <v>16</v>
      </c>
      <c r="AF94" s="1526"/>
    </row>
    <row r="95" spans="1:103" s="658" customFormat="1" ht="14.25" customHeight="1">
      <c r="A95" s="1530" t="s">
        <v>439</v>
      </c>
      <c r="B95" s="1530"/>
      <c r="C95" s="1530"/>
      <c r="D95" s="1530"/>
      <c r="E95" s="1526">
        <v>31</v>
      </c>
      <c r="F95" s="1526"/>
      <c r="G95" s="1526">
        <v>25</v>
      </c>
      <c r="H95" s="1526"/>
      <c r="I95" s="1526">
        <v>14</v>
      </c>
      <c r="J95" s="1526"/>
      <c r="K95" s="1526">
        <v>6</v>
      </c>
      <c r="L95" s="1526"/>
      <c r="M95" s="1526">
        <v>2</v>
      </c>
      <c r="N95" s="1526"/>
      <c r="O95" s="1526">
        <v>6</v>
      </c>
      <c r="P95" s="1526"/>
      <c r="Q95" s="1526">
        <v>14</v>
      </c>
      <c r="R95" s="1526"/>
      <c r="S95" s="1526">
        <v>6</v>
      </c>
      <c r="T95" s="1526"/>
      <c r="U95" s="1526">
        <v>14</v>
      </c>
      <c r="V95" s="1526"/>
      <c r="W95" s="1526">
        <v>6</v>
      </c>
      <c r="X95" s="1526"/>
      <c r="Y95" s="1526">
        <v>14</v>
      </c>
      <c r="Z95" s="1526"/>
      <c r="AA95" s="1526">
        <v>6</v>
      </c>
      <c r="AB95" s="1526"/>
      <c r="AC95" s="1526">
        <v>14</v>
      </c>
      <c r="AD95" s="1526"/>
      <c r="AE95" s="1526">
        <v>6</v>
      </c>
      <c r="AF95" s="1526"/>
    </row>
    <row r="96" spans="1:103" s="658" customFormat="1" ht="14.25"/>
    <row r="97" s="658" customFormat="1" ht="14.25"/>
    <row r="98" s="658" customFormat="1" ht="14.25"/>
    <row r="297" spans="1:103">
      <c r="A297" s="658"/>
      <c r="B297" s="658"/>
      <c r="C297" s="658"/>
      <c r="D297" s="658"/>
      <c r="E297" s="658"/>
      <c r="F297" s="658"/>
      <c r="G297" s="658"/>
      <c r="H297" s="658"/>
      <c r="I297" s="658"/>
      <c r="J297" s="658"/>
      <c r="K297" s="658"/>
      <c r="L297" s="658"/>
      <c r="M297" s="658"/>
      <c r="N297" s="658"/>
      <c r="O297" s="658"/>
      <c r="P297" s="658"/>
      <c r="Q297" s="658"/>
      <c r="R297" s="658"/>
      <c r="S297" s="658"/>
      <c r="T297" s="658"/>
      <c r="U297" s="658"/>
      <c r="V297" s="658"/>
      <c r="W297" s="658"/>
      <c r="X297" s="658"/>
      <c r="Y297" s="658"/>
      <c r="Z297" s="658"/>
      <c r="AA297" s="658"/>
      <c r="AB297" s="658"/>
      <c r="AC297" s="658"/>
      <c r="AD297" s="658"/>
      <c r="AE297" s="658"/>
      <c r="AF297" s="658"/>
      <c r="AG297" s="743"/>
      <c r="AH297" s="713"/>
      <c r="AI297" s="658"/>
      <c r="AJ297" s="658"/>
      <c r="AK297" s="658"/>
      <c r="AL297" s="658"/>
      <c r="AM297" s="658"/>
      <c r="AN297" s="658"/>
      <c r="AO297" s="658"/>
      <c r="AP297" s="683"/>
      <c r="AQ297" s="658"/>
      <c r="AR297" s="658"/>
      <c r="AS297" s="658"/>
      <c r="AT297" s="658"/>
      <c r="AU297" s="658"/>
      <c r="AV297" s="658"/>
      <c r="AW297" s="658"/>
      <c r="AX297" s="658"/>
      <c r="AY297" s="658"/>
      <c r="AZ297" s="660"/>
      <c r="BA297" s="660"/>
      <c r="BB297" s="660"/>
      <c r="BC297" s="660"/>
      <c r="BD297" s="660"/>
      <c r="BE297" s="660"/>
      <c r="BF297" s="660"/>
      <c r="BG297" s="660"/>
      <c r="BH297" s="660"/>
      <c r="BI297" s="666"/>
      <c r="BJ297" s="666"/>
      <c r="BK297" s="666"/>
      <c r="BL297" s="30"/>
      <c r="BM297" s="30"/>
      <c r="BN297" s="30"/>
      <c r="BO297" s="679"/>
      <c r="BP297" s="679"/>
      <c r="BQ297" s="679"/>
      <c r="BR297" s="679"/>
      <c r="BS297" s="679"/>
      <c r="BT297" s="658"/>
      <c r="BU297" s="716"/>
      <c r="BV297" s="716"/>
      <c r="BW297" s="716"/>
      <c r="BX297" s="716"/>
      <c r="BY297" s="716"/>
      <c r="BZ297" s="716"/>
      <c r="CA297" s="756"/>
      <c r="CB297" s="719"/>
      <c r="CC297" s="719"/>
      <c r="CD297" s="719"/>
      <c r="CE297" s="728"/>
      <c r="CF297" s="727"/>
      <c r="CG297" s="757"/>
      <c r="CH297" s="29"/>
      <c r="CI297" s="29"/>
      <c r="CJ297" s="29"/>
      <c r="CK297" s="29"/>
      <c r="CL297" s="736"/>
      <c r="CM297" s="745"/>
      <c r="CN297" s="680"/>
      <c r="CO297" s="660"/>
      <c r="CP297" s="660"/>
      <c r="CQ297" s="681"/>
      <c r="CR297" s="660"/>
      <c r="CS297" s="660"/>
      <c r="CT297" s="658"/>
      <c r="CU297" s="658"/>
      <c r="CV297" s="658"/>
      <c r="CW297" s="658"/>
      <c r="CX297" s="658"/>
      <c r="CY297" s="658"/>
    </row>
    <row r="298" spans="1:103">
      <c r="A298" s="658"/>
      <c r="B298" s="658"/>
      <c r="C298" s="658"/>
      <c r="D298" s="658"/>
      <c r="E298" s="658"/>
      <c r="F298" s="658"/>
      <c r="G298" s="658"/>
      <c r="H298" s="658"/>
      <c r="I298" s="658"/>
      <c r="J298" s="658"/>
      <c r="K298" s="658"/>
      <c r="L298" s="658"/>
      <c r="M298" s="658"/>
      <c r="N298" s="658"/>
      <c r="O298" s="658"/>
      <c r="P298" s="658"/>
      <c r="Q298" s="658"/>
      <c r="R298" s="658"/>
      <c r="S298" s="658"/>
      <c r="T298" s="658"/>
      <c r="U298" s="658"/>
      <c r="V298" s="658"/>
      <c r="W298" s="658"/>
      <c r="X298" s="658"/>
      <c r="Y298" s="658"/>
      <c r="Z298" s="658"/>
      <c r="AA298" s="658"/>
      <c r="AB298" s="658"/>
      <c r="AC298" s="658"/>
      <c r="AD298" s="658"/>
      <c r="AE298" s="658"/>
      <c r="AF298" s="658"/>
      <c r="AG298" s="743"/>
      <c r="AH298" s="713"/>
      <c r="AI298" s="658"/>
      <c r="AJ298" s="658"/>
      <c r="AK298" s="658"/>
      <c r="AL298" s="658"/>
      <c r="AM298" s="658"/>
      <c r="AN298" s="658"/>
      <c r="AO298" s="658"/>
      <c r="AP298" s="683"/>
      <c r="AQ298" s="658"/>
      <c r="AR298" s="658"/>
      <c r="AS298" s="658"/>
      <c r="AT298" s="658"/>
      <c r="AU298" s="658"/>
      <c r="AV298" s="658"/>
      <c r="AW298" s="658"/>
      <c r="AX298" s="658"/>
      <c r="AY298" s="658"/>
      <c r="AZ298" s="660"/>
      <c r="BA298" s="660"/>
      <c r="BB298" s="660"/>
      <c r="BC298" s="660"/>
      <c r="BD298" s="660"/>
      <c r="BE298" s="660"/>
      <c r="BF298" s="660"/>
      <c r="BG298" s="660"/>
      <c r="BH298" s="660"/>
      <c r="BI298" s="666"/>
      <c r="BJ298" s="666"/>
      <c r="BK298" s="666"/>
      <c r="BL298" s="30"/>
      <c r="BM298" s="30"/>
      <c r="BN298" s="30"/>
      <c r="BO298" s="679"/>
      <c r="BP298" s="679"/>
      <c r="BQ298" s="679"/>
      <c r="BR298" s="679"/>
      <c r="BS298" s="679"/>
      <c r="BT298" s="658"/>
      <c r="BU298" s="716"/>
      <c r="BV298" s="716"/>
      <c r="BW298" s="716"/>
      <c r="BX298" s="716"/>
      <c r="BY298" s="716"/>
      <c r="BZ298" s="716"/>
      <c r="CA298" s="756"/>
      <c r="CB298" s="719"/>
      <c r="CC298" s="719"/>
      <c r="CD298" s="719"/>
      <c r="CE298" s="728"/>
      <c r="CF298" s="727"/>
      <c r="CG298" s="757"/>
      <c r="CH298" s="29"/>
      <c r="CI298" s="29"/>
      <c r="CJ298" s="29"/>
      <c r="CK298" s="29"/>
      <c r="CL298" s="736"/>
      <c r="CM298" s="745"/>
      <c r="CN298" s="680"/>
      <c r="CO298" s="660"/>
      <c r="CP298" s="660"/>
      <c r="CQ298" s="681"/>
      <c r="CR298" s="660"/>
      <c r="CS298" s="660"/>
      <c r="CT298" s="658"/>
      <c r="CU298" s="658"/>
      <c r="CV298" s="658"/>
      <c r="CW298" s="658"/>
      <c r="CX298" s="658"/>
      <c r="CY298" s="658"/>
    </row>
    <row r="299" spans="1:103">
      <c r="A299" s="658"/>
      <c r="B299" s="658"/>
      <c r="C299" s="658"/>
      <c r="D299" s="658"/>
      <c r="E299" s="658"/>
      <c r="F299" s="658"/>
      <c r="G299" s="658"/>
      <c r="H299" s="658"/>
      <c r="I299" s="658"/>
      <c r="J299" s="658"/>
      <c r="K299" s="658"/>
      <c r="L299" s="658"/>
      <c r="M299" s="658"/>
      <c r="N299" s="658"/>
      <c r="O299" s="658"/>
      <c r="P299" s="658"/>
      <c r="Q299" s="658"/>
      <c r="R299" s="658"/>
      <c r="S299" s="658"/>
      <c r="T299" s="658"/>
      <c r="U299" s="658"/>
      <c r="V299" s="658"/>
      <c r="W299" s="658"/>
      <c r="X299" s="658"/>
      <c r="Y299" s="658"/>
      <c r="Z299" s="658"/>
      <c r="AA299" s="658"/>
      <c r="AB299" s="658"/>
      <c r="AC299" s="658"/>
      <c r="AD299" s="658"/>
      <c r="AE299" s="658"/>
      <c r="AF299" s="658"/>
      <c r="AG299" s="743"/>
      <c r="AH299" s="713"/>
      <c r="AI299" s="658"/>
      <c r="AJ299" s="658"/>
      <c r="AK299" s="658"/>
      <c r="AL299" s="658"/>
      <c r="AM299" s="658"/>
      <c r="AN299" s="658"/>
      <c r="AO299" s="658"/>
      <c r="AP299" s="683"/>
      <c r="AQ299" s="658"/>
      <c r="AR299" s="658"/>
      <c r="AS299" s="658"/>
      <c r="AT299" s="658"/>
      <c r="AU299" s="658"/>
      <c r="AV299" s="658"/>
      <c r="AW299" s="658"/>
      <c r="AX299" s="658"/>
      <c r="AY299" s="658"/>
      <c r="AZ299" s="660"/>
      <c r="BA299" s="660"/>
      <c r="BB299" s="660"/>
      <c r="BC299" s="660"/>
      <c r="BD299" s="660"/>
      <c r="BE299" s="660"/>
      <c r="BF299" s="660"/>
      <c r="BG299" s="660"/>
      <c r="BH299" s="660"/>
      <c r="BI299" s="666"/>
      <c r="BJ299" s="666"/>
      <c r="BK299" s="666"/>
      <c r="BL299" s="30"/>
      <c r="BM299" s="30"/>
      <c r="BN299" s="30"/>
      <c r="BO299" s="679"/>
      <c r="BP299" s="679"/>
      <c r="BQ299" s="679"/>
      <c r="BR299" s="679"/>
      <c r="BS299" s="679"/>
      <c r="BT299" s="658"/>
      <c r="BU299" s="716"/>
      <c r="BV299" s="716"/>
      <c r="BW299" s="716"/>
      <c r="BX299" s="716"/>
      <c r="BY299" s="716"/>
      <c r="BZ299" s="716"/>
      <c r="CA299" s="756"/>
      <c r="CB299" s="719"/>
      <c r="CC299" s="719"/>
      <c r="CD299" s="719"/>
      <c r="CE299" s="728"/>
      <c r="CF299" s="727"/>
      <c r="CG299" s="757"/>
      <c r="CH299" s="29"/>
      <c r="CI299" s="29"/>
      <c r="CJ299" s="29"/>
      <c r="CK299" s="29"/>
      <c r="CL299" s="736"/>
      <c r="CM299" s="745"/>
      <c r="CN299" s="680"/>
      <c r="CO299" s="660"/>
      <c r="CP299" s="660"/>
      <c r="CQ299" s="681"/>
      <c r="CR299" s="660"/>
      <c r="CS299" s="660"/>
      <c r="CT299" s="658"/>
      <c r="CU299" s="658"/>
      <c r="CV299" s="658"/>
      <c r="CW299" s="658"/>
      <c r="CX299" s="658"/>
      <c r="CY299" s="658"/>
    </row>
    <row r="300" spans="1:103">
      <c r="A300" s="658"/>
      <c r="B300" s="658"/>
      <c r="C300" s="658"/>
      <c r="D300" s="658"/>
      <c r="E300" s="658"/>
      <c r="F300" s="658"/>
      <c r="G300" s="658"/>
      <c r="H300" s="658"/>
      <c r="I300" s="658"/>
      <c r="J300" s="658"/>
      <c r="K300" s="658"/>
      <c r="L300" s="658"/>
      <c r="M300" s="658"/>
      <c r="N300" s="658"/>
      <c r="O300" s="658"/>
      <c r="P300" s="658"/>
      <c r="Q300" s="658"/>
      <c r="R300" s="658"/>
      <c r="S300" s="658"/>
      <c r="T300" s="658"/>
      <c r="U300" s="658"/>
      <c r="V300" s="658"/>
      <c r="W300" s="658"/>
      <c r="X300" s="658"/>
      <c r="Y300" s="658"/>
      <c r="Z300" s="658"/>
      <c r="AA300" s="658"/>
      <c r="AB300" s="658"/>
      <c r="AC300" s="658"/>
      <c r="AD300" s="658"/>
      <c r="AE300" s="658"/>
      <c r="AF300" s="658"/>
      <c r="AG300" s="743"/>
      <c r="AH300" s="713"/>
      <c r="AI300" s="658"/>
      <c r="AJ300" s="658"/>
      <c r="AK300" s="658"/>
      <c r="AL300" s="658"/>
      <c r="AM300" s="658"/>
      <c r="AN300" s="658"/>
      <c r="AO300" s="658"/>
      <c r="AP300" s="683"/>
      <c r="AQ300" s="658"/>
      <c r="AR300" s="658"/>
      <c r="AS300" s="658"/>
      <c r="AT300" s="658"/>
      <c r="AU300" s="658"/>
      <c r="AV300" s="658"/>
      <c r="AW300" s="658"/>
      <c r="AX300" s="658"/>
      <c r="AY300" s="658"/>
      <c r="AZ300" s="660"/>
      <c r="BA300" s="660"/>
      <c r="BB300" s="660"/>
      <c r="BC300" s="660"/>
      <c r="BD300" s="660"/>
      <c r="BE300" s="660"/>
      <c r="BF300" s="660"/>
      <c r="BG300" s="660"/>
      <c r="BH300" s="660"/>
      <c r="BI300" s="666"/>
      <c r="BJ300" s="666"/>
      <c r="BK300" s="666"/>
      <c r="BL300" s="30"/>
      <c r="BM300" s="30"/>
      <c r="BN300" s="30"/>
      <c r="BO300" s="679"/>
      <c r="BP300" s="679"/>
      <c r="BQ300" s="679"/>
      <c r="BR300" s="679"/>
      <c r="BS300" s="679"/>
      <c r="BT300" s="658"/>
      <c r="BU300" s="716"/>
      <c r="BV300" s="716"/>
      <c r="BW300" s="716"/>
      <c r="BX300" s="716"/>
      <c r="BY300" s="716"/>
      <c r="BZ300" s="716"/>
      <c r="CA300" s="756"/>
      <c r="CB300" s="719"/>
      <c r="CC300" s="719"/>
      <c r="CD300" s="719"/>
      <c r="CE300" s="728"/>
      <c r="CF300" s="727"/>
      <c r="CG300" s="757"/>
      <c r="CH300" s="29"/>
      <c r="CI300" s="29"/>
      <c r="CJ300" s="29"/>
      <c r="CK300" s="29"/>
      <c r="CL300" s="736"/>
      <c r="CM300" s="745"/>
      <c r="CN300" s="680"/>
      <c r="CO300" s="660"/>
      <c r="CP300" s="660"/>
      <c r="CQ300" s="681"/>
      <c r="CR300" s="660"/>
      <c r="CS300" s="660"/>
      <c r="CT300" s="658"/>
      <c r="CU300" s="658"/>
      <c r="CV300" s="658"/>
      <c r="CW300" s="658"/>
      <c r="CX300" s="658"/>
      <c r="CY300" s="658"/>
    </row>
    <row r="301" spans="1:103">
      <c r="A301" s="658"/>
      <c r="B301" s="658"/>
      <c r="C301" s="658"/>
      <c r="D301" s="658"/>
      <c r="E301" s="658"/>
      <c r="F301" s="658"/>
      <c r="G301" s="658"/>
      <c r="H301" s="658"/>
      <c r="I301" s="658"/>
      <c r="J301" s="658"/>
      <c r="K301" s="658"/>
      <c r="L301" s="658"/>
      <c r="M301" s="658"/>
      <c r="N301" s="658"/>
      <c r="O301" s="658"/>
      <c r="P301" s="658"/>
      <c r="Q301" s="658"/>
      <c r="R301" s="658"/>
      <c r="S301" s="658"/>
      <c r="T301" s="658"/>
      <c r="U301" s="658"/>
      <c r="V301" s="658"/>
      <c r="W301" s="658"/>
      <c r="X301" s="658"/>
      <c r="Y301" s="658"/>
      <c r="Z301" s="658"/>
      <c r="AA301" s="658"/>
      <c r="AB301" s="658"/>
      <c r="AC301" s="658"/>
      <c r="AD301" s="658"/>
      <c r="AE301" s="658"/>
      <c r="AF301" s="658"/>
      <c r="AG301" s="743"/>
      <c r="AH301" s="713"/>
      <c r="AI301" s="658"/>
      <c r="AJ301" s="658"/>
      <c r="AK301" s="658"/>
      <c r="AL301" s="658"/>
      <c r="AM301" s="658"/>
      <c r="AN301" s="658"/>
      <c r="AO301" s="658"/>
      <c r="AP301" s="683"/>
      <c r="AQ301" s="658"/>
      <c r="AR301" s="658"/>
      <c r="AS301" s="658"/>
      <c r="AT301" s="658"/>
      <c r="AU301" s="658"/>
      <c r="AV301" s="658"/>
      <c r="AW301" s="658"/>
      <c r="AX301" s="658"/>
      <c r="AY301" s="658"/>
      <c r="AZ301" s="660"/>
      <c r="BA301" s="660"/>
      <c r="BB301" s="660"/>
      <c r="BC301" s="660"/>
      <c r="BD301" s="660"/>
      <c r="BE301" s="660"/>
      <c r="BF301" s="660"/>
      <c r="BG301" s="660"/>
      <c r="BH301" s="660"/>
      <c r="BI301" s="666"/>
      <c r="BJ301" s="666"/>
      <c r="BK301" s="666"/>
      <c r="BL301" s="30"/>
      <c r="BM301" s="30"/>
      <c r="BN301" s="30"/>
      <c r="BO301" s="679"/>
      <c r="BP301" s="679"/>
      <c r="BQ301" s="679"/>
      <c r="BR301" s="679"/>
      <c r="BS301" s="679"/>
      <c r="BT301" s="658"/>
      <c r="BU301" s="716"/>
      <c r="BV301" s="716"/>
      <c r="BW301" s="716"/>
      <c r="BX301" s="716"/>
      <c r="BY301" s="716"/>
      <c r="BZ301" s="716"/>
      <c r="CA301" s="756"/>
      <c r="CB301" s="719"/>
      <c r="CC301" s="719"/>
      <c r="CD301" s="719"/>
      <c r="CE301" s="728"/>
      <c r="CF301" s="727"/>
      <c r="CG301" s="757"/>
      <c r="CH301" s="29"/>
      <c r="CI301" s="29"/>
      <c r="CJ301" s="29"/>
      <c r="CK301" s="29"/>
      <c r="CL301" s="736"/>
      <c r="CM301" s="745"/>
      <c r="CN301" s="680"/>
      <c r="CO301" s="660"/>
      <c r="CP301" s="660"/>
      <c r="CQ301" s="681"/>
      <c r="CR301" s="660"/>
      <c r="CS301" s="660"/>
      <c r="CT301" s="658"/>
      <c r="CU301" s="658"/>
      <c r="CV301" s="658"/>
      <c r="CW301" s="658"/>
      <c r="CX301" s="658"/>
      <c r="CY301" s="658"/>
    </row>
    <row r="302" spans="1:103">
      <c r="A302" s="658"/>
      <c r="B302" s="658"/>
      <c r="C302" s="658"/>
      <c r="D302" s="658"/>
      <c r="E302" s="658"/>
      <c r="F302" s="658"/>
      <c r="G302" s="658"/>
      <c r="H302" s="658"/>
      <c r="I302" s="658"/>
      <c r="J302" s="658"/>
      <c r="K302" s="658"/>
      <c r="L302" s="658"/>
      <c r="M302" s="658"/>
      <c r="N302" s="658"/>
      <c r="O302" s="658"/>
      <c r="P302" s="658"/>
      <c r="Q302" s="658"/>
      <c r="R302" s="658"/>
      <c r="S302" s="658"/>
      <c r="T302" s="658"/>
      <c r="U302" s="658"/>
      <c r="V302" s="658"/>
      <c r="W302" s="658"/>
      <c r="X302" s="658"/>
      <c r="Y302" s="658"/>
      <c r="Z302" s="658"/>
      <c r="AA302" s="658"/>
      <c r="AB302" s="658"/>
      <c r="AC302" s="658"/>
      <c r="AD302" s="658"/>
      <c r="AE302" s="658"/>
      <c r="AF302" s="658"/>
      <c r="AG302" s="743"/>
      <c r="AH302" s="713"/>
      <c r="AI302" s="658"/>
      <c r="AJ302" s="658"/>
      <c r="AK302" s="658"/>
      <c r="AL302" s="658"/>
      <c r="AM302" s="658"/>
      <c r="AN302" s="658"/>
      <c r="AO302" s="658"/>
      <c r="AP302" s="683"/>
      <c r="AQ302" s="658"/>
      <c r="AR302" s="658"/>
      <c r="AS302" s="658"/>
      <c r="AT302" s="658"/>
      <c r="AU302" s="658"/>
      <c r="AV302" s="658"/>
      <c r="AW302" s="658"/>
      <c r="AX302" s="658"/>
      <c r="AY302" s="658"/>
      <c r="AZ302" s="660"/>
      <c r="BA302" s="660"/>
      <c r="BB302" s="660"/>
      <c r="BC302" s="660"/>
      <c r="BD302" s="660"/>
      <c r="BE302" s="660"/>
      <c r="BF302" s="660"/>
      <c r="BG302" s="660"/>
      <c r="BH302" s="660"/>
      <c r="BI302" s="666"/>
      <c r="BJ302" s="666"/>
      <c r="BK302" s="666"/>
      <c r="BL302" s="30"/>
      <c r="BM302" s="30"/>
      <c r="BN302" s="30"/>
      <c r="BO302" s="679"/>
      <c r="BP302" s="679"/>
      <c r="BQ302" s="679"/>
      <c r="BR302" s="679"/>
      <c r="BS302" s="679"/>
      <c r="BT302" s="658"/>
      <c r="BU302" s="716"/>
      <c r="BV302" s="716"/>
      <c r="BW302" s="716"/>
      <c r="BX302" s="716"/>
      <c r="BY302" s="716"/>
      <c r="BZ302" s="716"/>
      <c r="CA302" s="756"/>
      <c r="CB302" s="719"/>
      <c r="CC302" s="719"/>
      <c r="CD302" s="719"/>
      <c r="CE302" s="728"/>
      <c r="CF302" s="727"/>
      <c r="CG302" s="757"/>
      <c r="CH302" s="29"/>
      <c r="CI302" s="29"/>
      <c r="CJ302" s="29"/>
      <c r="CK302" s="29"/>
      <c r="CL302" s="736"/>
      <c r="CM302" s="745"/>
      <c r="CN302" s="680"/>
      <c r="CO302" s="660"/>
      <c r="CP302" s="660"/>
      <c r="CQ302" s="681"/>
      <c r="CR302" s="660"/>
      <c r="CS302" s="660"/>
      <c r="CT302" s="658"/>
      <c r="CU302" s="658"/>
      <c r="CV302" s="658"/>
      <c r="CW302" s="658"/>
      <c r="CX302" s="658"/>
      <c r="CY302" s="658"/>
    </row>
    <row r="303" spans="1:103">
      <c r="A303" s="658"/>
      <c r="B303" s="658"/>
      <c r="C303" s="658"/>
      <c r="D303" s="658"/>
      <c r="E303" s="658"/>
      <c r="F303" s="658"/>
      <c r="G303" s="658"/>
      <c r="H303" s="658"/>
      <c r="I303" s="658"/>
      <c r="J303" s="658"/>
      <c r="K303" s="658"/>
      <c r="L303" s="658"/>
      <c r="M303" s="658"/>
      <c r="N303" s="658"/>
      <c r="O303" s="658"/>
      <c r="P303" s="658"/>
      <c r="Q303" s="658"/>
      <c r="R303" s="658"/>
      <c r="S303" s="658"/>
      <c r="T303" s="658"/>
      <c r="U303" s="658"/>
      <c r="V303" s="658"/>
      <c r="W303" s="658"/>
      <c r="X303" s="658"/>
      <c r="Y303" s="658"/>
      <c r="Z303" s="658"/>
      <c r="AA303" s="658"/>
      <c r="AB303" s="658"/>
      <c r="AC303" s="658"/>
      <c r="AD303" s="658"/>
      <c r="AE303" s="658"/>
      <c r="AF303" s="658"/>
      <c r="AG303" s="743"/>
      <c r="AH303" s="713"/>
      <c r="AI303" s="658"/>
      <c r="AJ303" s="658"/>
      <c r="AK303" s="658"/>
      <c r="AL303" s="658"/>
      <c r="AM303" s="658"/>
      <c r="AN303" s="658"/>
      <c r="AO303" s="658"/>
      <c r="AP303" s="683"/>
      <c r="AQ303" s="658"/>
      <c r="AR303" s="658"/>
      <c r="AS303" s="658"/>
      <c r="AT303" s="658"/>
      <c r="AU303" s="658"/>
      <c r="AV303" s="658"/>
      <c r="AW303" s="658"/>
      <c r="AX303" s="658"/>
      <c r="AY303" s="658"/>
      <c r="AZ303" s="660"/>
      <c r="BA303" s="660"/>
      <c r="BB303" s="660"/>
      <c r="BC303" s="660"/>
      <c r="BD303" s="660"/>
      <c r="BE303" s="660"/>
      <c r="BF303" s="660"/>
      <c r="BG303" s="660"/>
      <c r="BH303" s="660"/>
      <c r="BI303" s="666"/>
      <c r="BJ303" s="666"/>
      <c r="BK303" s="666"/>
      <c r="BL303" s="30"/>
      <c r="BM303" s="30"/>
      <c r="BN303" s="30"/>
      <c r="BO303" s="679"/>
      <c r="BP303" s="679"/>
      <c r="BQ303" s="679"/>
      <c r="BR303" s="679"/>
      <c r="BS303" s="679"/>
      <c r="BT303" s="658"/>
      <c r="BU303" s="716"/>
      <c r="BV303" s="716"/>
      <c r="BW303" s="716"/>
      <c r="BX303" s="716"/>
      <c r="BY303" s="716"/>
      <c r="BZ303" s="716"/>
      <c r="CA303" s="756"/>
      <c r="CB303" s="719"/>
      <c r="CC303" s="719"/>
      <c r="CD303" s="719"/>
      <c r="CE303" s="728"/>
      <c r="CF303" s="727"/>
      <c r="CG303" s="757"/>
      <c r="CH303" s="29"/>
      <c r="CI303" s="29"/>
      <c r="CJ303" s="29"/>
      <c r="CK303" s="29"/>
      <c r="CL303" s="736"/>
      <c r="CM303" s="745"/>
      <c r="CN303" s="680"/>
      <c r="CO303" s="660"/>
      <c r="CP303" s="660"/>
      <c r="CQ303" s="681"/>
      <c r="CR303" s="660"/>
      <c r="CS303" s="660"/>
      <c r="CT303" s="658"/>
      <c r="CU303" s="658"/>
      <c r="CV303" s="658"/>
      <c r="CW303" s="658"/>
      <c r="CX303" s="658"/>
      <c r="CY303" s="658"/>
    </row>
    <row r="304" spans="1:103">
      <c r="A304" s="658"/>
      <c r="B304" s="658"/>
      <c r="C304" s="658"/>
      <c r="D304" s="658"/>
      <c r="E304" s="658"/>
      <c r="F304" s="658"/>
      <c r="G304" s="658"/>
      <c r="H304" s="658"/>
      <c r="I304" s="658"/>
      <c r="J304" s="658"/>
      <c r="K304" s="658"/>
      <c r="L304" s="658"/>
      <c r="M304" s="658"/>
      <c r="N304" s="658"/>
      <c r="O304" s="658"/>
      <c r="P304" s="658"/>
      <c r="Q304" s="658"/>
      <c r="R304" s="658"/>
      <c r="S304" s="658"/>
      <c r="T304" s="658"/>
      <c r="U304" s="658"/>
      <c r="V304" s="658"/>
      <c r="W304" s="658"/>
      <c r="X304" s="658"/>
      <c r="Y304" s="658"/>
      <c r="Z304" s="658"/>
      <c r="AA304" s="658"/>
      <c r="AB304" s="658"/>
      <c r="AC304" s="658"/>
      <c r="AD304" s="658"/>
      <c r="AE304" s="658"/>
      <c r="AF304" s="658"/>
      <c r="AG304" s="743"/>
      <c r="AH304" s="713"/>
      <c r="AI304" s="658"/>
      <c r="AJ304" s="658"/>
      <c r="AK304" s="658"/>
      <c r="AL304" s="658"/>
      <c r="AM304" s="658"/>
      <c r="AN304" s="658"/>
      <c r="AO304" s="658"/>
      <c r="AP304" s="683"/>
      <c r="AQ304" s="658"/>
      <c r="AR304" s="658"/>
      <c r="AS304" s="658"/>
      <c r="AT304" s="658"/>
      <c r="AU304" s="658"/>
      <c r="AV304" s="658"/>
      <c r="AW304" s="658"/>
      <c r="AX304" s="658"/>
      <c r="AY304" s="658"/>
      <c r="AZ304" s="660"/>
      <c r="BA304" s="660"/>
      <c r="BB304" s="660"/>
      <c r="BC304" s="660"/>
      <c r="BD304" s="660"/>
      <c r="BE304" s="660"/>
      <c r="BF304" s="660"/>
      <c r="BG304" s="660"/>
      <c r="BH304" s="660"/>
      <c r="BI304" s="666"/>
      <c r="BJ304" s="666"/>
      <c r="BK304" s="666"/>
      <c r="BL304" s="30"/>
      <c r="BM304" s="30"/>
      <c r="BN304" s="30"/>
      <c r="BO304" s="679"/>
      <c r="BP304" s="679"/>
      <c r="BQ304" s="679"/>
      <c r="BR304" s="679"/>
      <c r="BS304" s="679"/>
      <c r="BT304" s="658"/>
      <c r="BU304" s="716"/>
      <c r="BV304" s="716"/>
      <c r="BW304" s="716"/>
      <c r="BX304" s="716"/>
      <c r="BY304" s="716"/>
      <c r="BZ304" s="716"/>
      <c r="CA304" s="756"/>
      <c r="CB304" s="719"/>
      <c r="CC304" s="719"/>
      <c r="CD304" s="719"/>
      <c r="CE304" s="728"/>
      <c r="CF304" s="727"/>
      <c r="CG304" s="757"/>
      <c r="CH304" s="29"/>
      <c r="CI304" s="29"/>
      <c r="CJ304" s="29"/>
      <c r="CK304" s="29"/>
      <c r="CL304" s="736"/>
      <c r="CM304" s="745"/>
      <c r="CN304" s="680"/>
      <c r="CO304" s="660"/>
      <c r="CP304" s="660"/>
      <c r="CQ304" s="681"/>
      <c r="CR304" s="660"/>
      <c r="CS304" s="660"/>
      <c r="CT304" s="658"/>
      <c r="CU304" s="658"/>
      <c r="CV304" s="658"/>
      <c r="CW304" s="658"/>
      <c r="CX304" s="658"/>
      <c r="CY304" s="658"/>
    </row>
    <row r="305" spans="1:103">
      <c r="A305" s="658"/>
      <c r="B305" s="658"/>
      <c r="C305" s="658"/>
      <c r="D305" s="658"/>
      <c r="E305" s="658"/>
      <c r="F305" s="658"/>
      <c r="G305" s="658"/>
      <c r="H305" s="658"/>
      <c r="I305" s="658"/>
      <c r="J305" s="658"/>
      <c r="K305" s="658"/>
      <c r="L305" s="658"/>
      <c r="M305" s="658"/>
      <c r="N305" s="658"/>
      <c r="O305" s="658"/>
      <c r="P305" s="658"/>
      <c r="Q305" s="658"/>
      <c r="R305" s="658"/>
      <c r="S305" s="658"/>
      <c r="T305" s="658"/>
      <c r="U305" s="658"/>
      <c r="V305" s="658"/>
      <c r="W305" s="658"/>
      <c r="X305" s="658"/>
      <c r="Y305" s="658"/>
      <c r="Z305" s="658"/>
      <c r="AA305" s="658"/>
      <c r="AB305" s="658"/>
      <c r="AC305" s="658"/>
      <c r="AD305" s="658"/>
      <c r="AE305" s="658"/>
      <c r="AF305" s="658"/>
      <c r="AG305" s="743"/>
      <c r="AH305" s="713"/>
      <c r="AI305" s="658"/>
      <c r="AJ305" s="658"/>
      <c r="AK305" s="658"/>
      <c r="AL305" s="658"/>
      <c r="AM305" s="658"/>
      <c r="AN305" s="658"/>
      <c r="AO305" s="658"/>
      <c r="AP305" s="683"/>
      <c r="AQ305" s="658"/>
      <c r="AR305" s="658"/>
      <c r="AS305" s="658"/>
      <c r="AT305" s="658"/>
      <c r="AU305" s="658"/>
      <c r="AV305" s="658"/>
      <c r="AW305" s="658"/>
      <c r="AX305" s="658"/>
      <c r="AY305" s="658"/>
      <c r="AZ305" s="660"/>
      <c r="BA305" s="660"/>
      <c r="BB305" s="660"/>
      <c r="BC305" s="660"/>
      <c r="BD305" s="660"/>
      <c r="BE305" s="660"/>
      <c r="BF305" s="660"/>
      <c r="BG305" s="660"/>
      <c r="BH305" s="660"/>
      <c r="BI305" s="666"/>
      <c r="BJ305" s="666"/>
      <c r="BK305" s="666"/>
      <c r="BL305" s="30"/>
      <c r="BM305" s="30"/>
      <c r="BN305" s="30"/>
      <c r="BO305" s="679"/>
      <c r="BP305" s="679"/>
      <c r="BQ305" s="679"/>
      <c r="BR305" s="679"/>
      <c r="BS305" s="679"/>
      <c r="BT305" s="658"/>
      <c r="BU305" s="716"/>
      <c r="BV305" s="716"/>
      <c r="BW305" s="716"/>
      <c r="BX305" s="716"/>
      <c r="BY305" s="716"/>
      <c r="BZ305" s="716"/>
      <c r="CA305" s="756"/>
      <c r="CB305" s="719"/>
      <c r="CC305" s="719"/>
      <c r="CD305" s="719"/>
      <c r="CE305" s="728"/>
      <c r="CF305" s="727"/>
      <c r="CG305" s="757"/>
      <c r="CH305" s="29"/>
      <c r="CI305" s="29"/>
      <c r="CJ305" s="29"/>
      <c r="CK305" s="29"/>
      <c r="CL305" s="736"/>
      <c r="CM305" s="745"/>
      <c r="CN305" s="680"/>
      <c r="CO305" s="660"/>
      <c r="CP305" s="660"/>
      <c r="CQ305" s="681"/>
      <c r="CR305" s="660"/>
      <c r="CS305" s="660"/>
      <c r="CT305" s="658"/>
      <c r="CU305" s="658"/>
      <c r="CV305" s="658"/>
      <c r="CW305" s="658"/>
      <c r="CX305" s="658"/>
      <c r="CY305" s="658"/>
    </row>
    <row r="306" spans="1:103">
      <c r="A306" s="658"/>
      <c r="B306" s="658"/>
      <c r="C306" s="658"/>
      <c r="D306" s="658"/>
      <c r="E306" s="658"/>
      <c r="F306" s="658"/>
      <c r="G306" s="658"/>
      <c r="H306" s="658"/>
      <c r="I306" s="658"/>
      <c r="J306" s="658"/>
      <c r="K306" s="658"/>
      <c r="L306" s="658"/>
      <c r="M306" s="658"/>
      <c r="N306" s="658"/>
      <c r="O306" s="658"/>
      <c r="P306" s="658"/>
      <c r="Q306" s="658"/>
      <c r="R306" s="658"/>
      <c r="S306" s="658"/>
      <c r="T306" s="658"/>
      <c r="U306" s="658"/>
      <c r="V306" s="658"/>
      <c r="W306" s="658"/>
      <c r="X306" s="658"/>
      <c r="Y306" s="658"/>
      <c r="Z306" s="658"/>
      <c r="AA306" s="658"/>
      <c r="AB306" s="658"/>
      <c r="AC306" s="658"/>
      <c r="AD306" s="658"/>
      <c r="AE306" s="658"/>
      <c r="AF306" s="658"/>
      <c r="AG306" s="743"/>
      <c r="AH306" s="713"/>
      <c r="AI306" s="658"/>
      <c r="AJ306" s="658"/>
      <c r="AK306" s="658"/>
      <c r="AL306" s="658"/>
      <c r="AM306" s="658"/>
      <c r="AN306" s="658"/>
      <c r="AO306" s="658"/>
      <c r="AP306" s="683"/>
      <c r="AQ306" s="658"/>
      <c r="AR306" s="658"/>
      <c r="AS306" s="658"/>
      <c r="AT306" s="658"/>
      <c r="AU306" s="658"/>
      <c r="AV306" s="658"/>
      <c r="AW306" s="658"/>
      <c r="AX306" s="658"/>
      <c r="AY306" s="658"/>
      <c r="AZ306" s="660"/>
      <c r="BA306" s="660"/>
      <c r="BB306" s="660"/>
      <c r="BC306" s="660"/>
      <c r="BD306" s="660"/>
      <c r="BE306" s="660"/>
      <c r="BF306" s="660"/>
      <c r="BG306" s="660"/>
      <c r="BH306" s="660"/>
      <c r="BI306" s="666"/>
      <c r="BJ306" s="666"/>
      <c r="BK306" s="666"/>
      <c r="BL306" s="30"/>
      <c r="BM306" s="30"/>
      <c r="BN306" s="30"/>
      <c r="BO306" s="679"/>
      <c r="BP306" s="679"/>
      <c r="BQ306" s="679"/>
      <c r="BR306" s="679"/>
      <c r="BS306" s="679"/>
      <c r="BT306" s="658"/>
      <c r="BU306" s="716"/>
      <c r="BV306" s="716"/>
      <c r="BW306" s="716"/>
      <c r="BX306" s="716"/>
      <c r="BY306" s="716"/>
      <c r="BZ306" s="716"/>
      <c r="CA306" s="756"/>
      <c r="CB306" s="719"/>
      <c r="CC306" s="719"/>
      <c r="CD306" s="719"/>
      <c r="CE306" s="728"/>
      <c r="CF306" s="727"/>
      <c r="CG306" s="757"/>
      <c r="CH306" s="29"/>
      <c r="CI306" s="29"/>
      <c r="CJ306" s="29"/>
      <c r="CK306" s="29"/>
      <c r="CL306" s="736"/>
      <c r="CM306" s="745"/>
      <c r="CN306" s="680"/>
      <c r="CO306" s="660"/>
      <c r="CP306" s="660"/>
      <c r="CQ306" s="681"/>
      <c r="CR306" s="660"/>
      <c r="CS306" s="660"/>
      <c r="CT306" s="658"/>
      <c r="CU306" s="658"/>
      <c r="CV306" s="658"/>
      <c r="CW306" s="658"/>
      <c r="CX306" s="658"/>
      <c r="CY306" s="658"/>
    </row>
    <row r="307" spans="1:103">
      <c r="A307" s="658"/>
      <c r="B307" s="658"/>
      <c r="C307" s="658"/>
      <c r="D307" s="658"/>
      <c r="E307" s="658"/>
      <c r="F307" s="658"/>
      <c r="G307" s="658"/>
      <c r="H307" s="658"/>
      <c r="I307" s="658"/>
      <c r="J307" s="658"/>
      <c r="K307" s="658"/>
      <c r="L307" s="658"/>
      <c r="M307" s="658"/>
      <c r="N307" s="658"/>
      <c r="O307" s="658"/>
      <c r="P307" s="658"/>
      <c r="Q307" s="658"/>
      <c r="R307" s="658"/>
      <c r="S307" s="658"/>
      <c r="T307" s="658"/>
      <c r="U307" s="658"/>
      <c r="V307" s="658"/>
      <c r="W307" s="658"/>
      <c r="X307" s="658"/>
      <c r="Y307" s="658"/>
      <c r="Z307" s="658"/>
      <c r="AA307" s="658"/>
      <c r="AB307" s="658"/>
      <c r="AC307" s="658"/>
      <c r="AD307" s="658"/>
      <c r="AE307" s="658"/>
      <c r="AF307" s="658"/>
      <c r="AG307" s="743"/>
      <c r="AH307" s="713"/>
      <c r="AI307" s="658"/>
      <c r="AJ307" s="658"/>
      <c r="AK307" s="658"/>
      <c r="AL307" s="658"/>
      <c r="AM307" s="658"/>
      <c r="AN307" s="658"/>
      <c r="AO307" s="658"/>
      <c r="AP307" s="683"/>
      <c r="AQ307" s="658"/>
      <c r="AR307" s="658"/>
      <c r="AS307" s="658"/>
      <c r="AT307" s="658"/>
      <c r="AU307" s="658"/>
      <c r="AV307" s="658"/>
      <c r="AW307" s="658"/>
      <c r="AX307" s="658"/>
      <c r="AY307" s="658"/>
      <c r="AZ307" s="660"/>
      <c r="BA307" s="660"/>
      <c r="BB307" s="660"/>
      <c r="BC307" s="660"/>
      <c r="BD307" s="660"/>
      <c r="BE307" s="660"/>
      <c r="BF307" s="660"/>
      <c r="BG307" s="660"/>
      <c r="BH307" s="660"/>
      <c r="BI307" s="666"/>
      <c r="BJ307" s="666"/>
      <c r="BK307" s="666"/>
      <c r="BL307" s="30"/>
      <c r="BM307" s="30"/>
      <c r="BN307" s="30"/>
      <c r="BO307" s="679"/>
      <c r="BP307" s="679"/>
      <c r="BQ307" s="679"/>
      <c r="BR307" s="679"/>
      <c r="BS307" s="679"/>
      <c r="BT307" s="658"/>
      <c r="BU307" s="716"/>
      <c r="BV307" s="716"/>
      <c r="BW307" s="716"/>
      <c r="BX307" s="716"/>
      <c r="BY307" s="716"/>
      <c r="BZ307" s="716"/>
      <c r="CA307" s="756"/>
      <c r="CB307" s="719"/>
      <c r="CC307" s="719"/>
      <c r="CD307" s="719"/>
      <c r="CE307" s="728"/>
      <c r="CF307" s="727"/>
      <c r="CG307" s="757"/>
      <c r="CH307" s="29"/>
      <c r="CI307" s="29"/>
      <c r="CJ307" s="29"/>
      <c r="CK307" s="29"/>
      <c r="CL307" s="736"/>
      <c r="CM307" s="745"/>
      <c r="CN307" s="680"/>
      <c r="CO307" s="660"/>
      <c r="CP307" s="660"/>
      <c r="CQ307" s="681"/>
      <c r="CR307" s="660"/>
      <c r="CS307" s="660"/>
      <c r="CT307" s="658"/>
      <c r="CU307" s="658"/>
      <c r="CV307" s="658"/>
      <c r="CW307" s="658"/>
      <c r="CX307" s="658"/>
      <c r="CY307" s="658"/>
    </row>
    <row r="308" spans="1:103">
      <c r="A308" s="658"/>
      <c r="B308" s="658"/>
      <c r="C308" s="658"/>
      <c r="D308" s="658"/>
      <c r="E308" s="658"/>
      <c r="F308" s="658"/>
      <c r="G308" s="658"/>
      <c r="H308" s="658"/>
      <c r="I308" s="658"/>
      <c r="J308" s="658"/>
      <c r="K308" s="658"/>
      <c r="L308" s="658"/>
      <c r="M308" s="658"/>
      <c r="N308" s="658"/>
      <c r="O308" s="658"/>
      <c r="P308" s="658"/>
      <c r="Q308" s="658"/>
      <c r="R308" s="658"/>
      <c r="S308" s="658"/>
      <c r="T308" s="658"/>
      <c r="U308" s="658"/>
      <c r="V308" s="658"/>
      <c r="W308" s="658"/>
      <c r="X308" s="658"/>
      <c r="Y308" s="658"/>
      <c r="Z308" s="658"/>
      <c r="AA308" s="658"/>
      <c r="AB308" s="658"/>
      <c r="AC308" s="658"/>
      <c r="AD308" s="658"/>
      <c r="AE308" s="658"/>
      <c r="AF308" s="658"/>
      <c r="AG308" s="743"/>
      <c r="AH308" s="713"/>
      <c r="AI308" s="658"/>
      <c r="AJ308" s="658"/>
      <c r="AK308" s="658"/>
      <c r="AL308" s="658"/>
      <c r="AM308" s="658"/>
      <c r="AN308" s="658"/>
      <c r="AO308" s="658"/>
      <c r="AP308" s="683"/>
      <c r="AQ308" s="658"/>
      <c r="AR308" s="658"/>
      <c r="AS308" s="658"/>
      <c r="AT308" s="658"/>
      <c r="AU308" s="658"/>
      <c r="AV308" s="658"/>
      <c r="AW308" s="658"/>
      <c r="AX308" s="658"/>
      <c r="AY308" s="658"/>
      <c r="AZ308" s="660"/>
      <c r="BA308" s="660"/>
      <c r="BB308" s="660"/>
      <c r="BC308" s="660"/>
      <c r="BD308" s="660"/>
      <c r="BE308" s="660"/>
      <c r="BF308" s="660"/>
      <c r="BG308" s="660"/>
      <c r="BH308" s="660"/>
      <c r="BI308" s="666"/>
      <c r="BJ308" s="666"/>
      <c r="BK308" s="666"/>
      <c r="BL308" s="30"/>
      <c r="BM308" s="30"/>
      <c r="BN308" s="30"/>
      <c r="BO308" s="679"/>
      <c r="BP308" s="679"/>
      <c r="BQ308" s="679"/>
      <c r="BR308" s="679"/>
      <c r="BS308" s="679"/>
      <c r="BT308" s="658"/>
      <c r="BU308" s="716"/>
      <c r="BV308" s="716"/>
      <c r="BW308" s="716"/>
      <c r="BX308" s="716"/>
      <c r="BY308" s="716"/>
      <c r="BZ308" s="716"/>
      <c r="CA308" s="756"/>
      <c r="CB308" s="719"/>
      <c r="CC308" s="719"/>
      <c r="CD308" s="719"/>
      <c r="CE308" s="728"/>
      <c r="CF308" s="727"/>
      <c r="CG308" s="757"/>
      <c r="CH308" s="29"/>
      <c r="CI308" s="29"/>
      <c r="CJ308" s="29"/>
      <c r="CK308" s="29"/>
      <c r="CL308" s="736"/>
      <c r="CM308" s="745"/>
      <c r="CN308" s="680"/>
      <c r="CO308" s="660"/>
      <c r="CP308" s="660"/>
      <c r="CQ308" s="681"/>
      <c r="CR308" s="660"/>
      <c r="CS308" s="660"/>
      <c r="CT308" s="658"/>
      <c r="CU308" s="658"/>
      <c r="CV308" s="658"/>
      <c r="CW308" s="658"/>
      <c r="CX308" s="658"/>
      <c r="CY308" s="658"/>
    </row>
    <row r="309" spans="1:103">
      <c r="A309" s="658"/>
      <c r="B309" s="658"/>
      <c r="C309" s="658"/>
      <c r="D309" s="658"/>
      <c r="E309" s="658"/>
      <c r="F309" s="658"/>
      <c r="G309" s="658"/>
      <c r="H309" s="658"/>
      <c r="I309" s="658"/>
      <c r="J309" s="658"/>
      <c r="K309" s="658"/>
      <c r="L309" s="658"/>
      <c r="M309" s="658"/>
      <c r="N309" s="658"/>
      <c r="O309" s="658"/>
      <c r="P309" s="658"/>
      <c r="Q309" s="658"/>
      <c r="R309" s="658"/>
      <c r="S309" s="658"/>
      <c r="T309" s="658"/>
      <c r="U309" s="658"/>
      <c r="V309" s="658"/>
      <c r="W309" s="658"/>
      <c r="X309" s="658"/>
      <c r="Y309" s="658"/>
      <c r="Z309" s="658"/>
      <c r="AA309" s="658"/>
      <c r="AB309" s="658"/>
      <c r="AC309" s="658"/>
      <c r="AD309" s="658"/>
      <c r="AE309" s="658"/>
      <c r="AF309" s="658"/>
      <c r="AG309" s="743"/>
      <c r="AH309" s="713"/>
      <c r="AI309" s="658"/>
      <c r="AJ309" s="658"/>
      <c r="AK309" s="658"/>
      <c r="AL309" s="658"/>
      <c r="AM309" s="658"/>
      <c r="AN309" s="658"/>
      <c r="AO309" s="658"/>
      <c r="AP309" s="683"/>
      <c r="AQ309" s="658"/>
      <c r="AR309" s="658"/>
      <c r="AS309" s="658"/>
      <c r="AT309" s="658"/>
      <c r="AU309" s="658"/>
      <c r="AV309" s="658"/>
      <c r="AW309" s="658"/>
      <c r="AX309" s="658"/>
      <c r="AY309" s="658"/>
      <c r="AZ309" s="660"/>
      <c r="BA309" s="660"/>
      <c r="BB309" s="660"/>
      <c r="BC309" s="660"/>
      <c r="BD309" s="660"/>
      <c r="BE309" s="660"/>
      <c r="BF309" s="660"/>
      <c r="BG309" s="660"/>
      <c r="BH309" s="660"/>
      <c r="BI309" s="666"/>
      <c r="BJ309" s="666"/>
      <c r="BK309" s="666"/>
      <c r="BL309" s="30"/>
      <c r="BM309" s="30"/>
      <c r="BN309" s="30"/>
      <c r="BO309" s="679"/>
      <c r="BP309" s="679"/>
      <c r="BQ309" s="679"/>
      <c r="BR309" s="679"/>
      <c r="BS309" s="679"/>
      <c r="BT309" s="658"/>
      <c r="BU309" s="716"/>
      <c r="BV309" s="716"/>
      <c r="BW309" s="716"/>
      <c r="BX309" s="716"/>
      <c r="BY309" s="716"/>
      <c r="BZ309" s="716"/>
      <c r="CA309" s="756"/>
      <c r="CB309" s="719"/>
      <c r="CC309" s="719"/>
      <c r="CD309" s="719"/>
      <c r="CE309" s="728"/>
      <c r="CF309" s="727"/>
      <c r="CG309" s="757"/>
      <c r="CH309" s="29"/>
      <c r="CI309" s="29"/>
      <c r="CJ309" s="29"/>
      <c r="CK309" s="29"/>
      <c r="CL309" s="736"/>
      <c r="CM309" s="745"/>
      <c r="CN309" s="680"/>
      <c r="CO309" s="660"/>
      <c r="CP309" s="660"/>
      <c r="CQ309" s="681"/>
      <c r="CR309" s="660"/>
      <c r="CS309" s="660"/>
      <c r="CT309" s="658"/>
      <c r="CU309" s="658"/>
      <c r="CV309" s="658"/>
      <c r="CW309" s="658"/>
      <c r="CX309" s="658"/>
      <c r="CY309" s="658"/>
    </row>
    <row r="310" spans="1:103">
      <c r="A310" s="658"/>
      <c r="B310" s="658"/>
      <c r="C310" s="658"/>
      <c r="D310" s="658"/>
      <c r="E310" s="658"/>
      <c r="F310" s="658"/>
      <c r="G310" s="658"/>
      <c r="H310" s="658"/>
      <c r="I310" s="658"/>
      <c r="J310" s="658"/>
      <c r="K310" s="658"/>
      <c r="L310" s="658"/>
      <c r="M310" s="658"/>
      <c r="N310" s="658"/>
      <c r="O310" s="658"/>
      <c r="P310" s="658"/>
      <c r="Q310" s="658"/>
      <c r="R310" s="658"/>
      <c r="S310" s="658"/>
      <c r="T310" s="658"/>
      <c r="U310" s="658"/>
      <c r="V310" s="658"/>
      <c r="W310" s="658"/>
      <c r="X310" s="658"/>
      <c r="Y310" s="658"/>
      <c r="Z310" s="658"/>
      <c r="AA310" s="658"/>
      <c r="AB310" s="658"/>
      <c r="AC310" s="658"/>
      <c r="AD310" s="658"/>
      <c r="AE310" s="658"/>
      <c r="AF310" s="658"/>
      <c r="AG310" s="743"/>
      <c r="AH310" s="713"/>
      <c r="AI310" s="658"/>
      <c r="AJ310" s="658"/>
      <c r="AK310" s="658"/>
      <c r="AL310" s="658"/>
      <c r="AM310" s="658"/>
      <c r="AN310" s="658"/>
      <c r="AO310" s="658"/>
      <c r="AP310" s="683"/>
      <c r="AQ310" s="658"/>
      <c r="AR310" s="658"/>
      <c r="AS310" s="658"/>
      <c r="AT310" s="658"/>
      <c r="AU310" s="658"/>
      <c r="AV310" s="658"/>
      <c r="AW310" s="658"/>
      <c r="AX310" s="658"/>
      <c r="AY310" s="658"/>
      <c r="AZ310" s="660"/>
      <c r="BA310" s="660"/>
      <c r="BB310" s="660"/>
      <c r="BC310" s="660"/>
      <c r="BD310" s="660"/>
      <c r="BE310" s="660"/>
      <c r="BF310" s="660"/>
      <c r="BG310" s="660"/>
      <c r="BH310" s="660"/>
      <c r="BI310" s="666"/>
      <c r="BJ310" s="666"/>
      <c r="BK310" s="666"/>
      <c r="BL310" s="30"/>
      <c r="BM310" s="30"/>
      <c r="BN310" s="30"/>
      <c r="BO310" s="679"/>
      <c r="BP310" s="679"/>
      <c r="BQ310" s="679"/>
      <c r="BR310" s="679"/>
      <c r="BS310" s="679"/>
      <c r="BT310" s="658"/>
      <c r="BU310" s="716"/>
      <c r="BV310" s="716"/>
      <c r="BW310" s="716"/>
      <c r="BX310" s="716"/>
      <c r="BY310" s="716"/>
      <c r="BZ310" s="716"/>
      <c r="CA310" s="756"/>
      <c r="CB310" s="719"/>
      <c r="CC310" s="719"/>
      <c r="CD310" s="719"/>
      <c r="CE310" s="728"/>
      <c r="CF310" s="727"/>
      <c r="CG310" s="757"/>
      <c r="CH310" s="29"/>
      <c r="CI310" s="29"/>
      <c r="CJ310" s="29"/>
      <c r="CK310" s="29"/>
      <c r="CL310" s="736"/>
      <c r="CM310" s="745"/>
      <c r="CN310" s="680"/>
      <c r="CO310" s="660"/>
      <c r="CP310" s="660"/>
      <c r="CQ310" s="681"/>
      <c r="CR310" s="660"/>
      <c r="CS310" s="660"/>
      <c r="CT310" s="658"/>
      <c r="CU310" s="658"/>
      <c r="CV310" s="658"/>
      <c r="CW310" s="658"/>
      <c r="CX310" s="658"/>
      <c r="CY310" s="658"/>
    </row>
    <row r="311" spans="1:103">
      <c r="A311" s="658"/>
      <c r="B311" s="658"/>
      <c r="C311" s="658"/>
      <c r="D311" s="658"/>
      <c r="E311" s="658"/>
      <c r="F311" s="658"/>
      <c r="G311" s="658"/>
      <c r="H311" s="658"/>
      <c r="I311" s="658"/>
      <c r="J311" s="658"/>
      <c r="K311" s="658"/>
      <c r="L311" s="658"/>
      <c r="M311" s="658"/>
      <c r="N311" s="658"/>
      <c r="O311" s="658"/>
      <c r="P311" s="658"/>
      <c r="Q311" s="658"/>
      <c r="R311" s="658"/>
      <c r="S311" s="658"/>
      <c r="T311" s="658"/>
      <c r="U311" s="658"/>
      <c r="V311" s="658"/>
      <c r="W311" s="658"/>
      <c r="X311" s="658"/>
      <c r="Y311" s="658"/>
      <c r="Z311" s="658"/>
      <c r="AA311" s="658"/>
      <c r="AB311" s="658"/>
      <c r="AC311" s="658"/>
      <c r="AD311" s="658"/>
      <c r="AE311" s="658"/>
      <c r="AF311" s="658"/>
      <c r="AG311" s="743"/>
      <c r="AH311" s="713"/>
      <c r="AI311" s="658"/>
      <c r="AJ311" s="658"/>
      <c r="AK311" s="658"/>
      <c r="AL311" s="658"/>
      <c r="AM311" s="658"/>
      <c r="AN311" s="658"/>
      <c r="AO311" s="658"/>
      <c r="AP311" s="683"/>
      <c r="AQ311" s="658"/>
      <c r="AR311" s="658"/>
      <c r="AS311" s="658"/>
      <c r="AT311" s="658"/>
      <c r="AU311" s="658"/>
      <c r="AV311" s="658"/>
      <c r="AW311" s="658"/>
      <c r="AX311" s="658"/>
      <c r="AY311" s="658"/>
      <c r="AZ311" s="660"/>
      <c r="BA311" s="660"/>
      <c r="BB311" s="660"/>
      <c r="BC311" s="660"/>
      <c r="BD311" s="660"/>
      <c r="BE311" s="660"/>
      <c r="BF311" s="660"/>
      <c r="BG311" s="660"/>
      <c r="BH311" s="660"/>
      <c r="BI311" s="666"/>
      <c r="BJ311" s="666"/>
      <c r="BK311" s="666"/>
      <c r="BL311" s="30"/>
      <c r="BM311" s="30"/>
      <c r="BN311" s="30"/>
      <c r="BO311" s="679"/>
      <c r="BP311" s="679"/>
      <c r="BQ311" s="679"/>
      <c r="BR311" s="679"/>
      <c r="BS311" s="679"/>
      <c r="BT311" s="658"/>
      <c r="BU311" s="716"/>
      <c r="BV311" s="716"/>
      <c r="BW311" s="716"/>
      <c r="BX311" s="716"/>
      <c r="BY311" s="716"/>
      <c r="BZ311" s="716"/>
      <c r="CA311" s="756"/>
      <c r="CB311" s="719"/>
      <c r="CC311" s="719"/>
      <c r="CD311" s="719"/>
      <c r="CE311" s="728"/>
      <c r="CF311" s="727"/>
      <c r="CG311" s="757"/>
      <c r="CH311" s="29"/>
      <c r="CI311" s="29"/>
      <c r="CJ311" s="29"/>
      <c r="CK311" s="29"/>
      <c r="CL311" s="736"/>
      <c r="CM311" s="745"/>
      <c r="CN311" s="680"/>
      <c r="CO311" s="660"/>
      <c r="CP311" s="660"/>
      <c r="CQ311" s="681"/>
      <c r="CR311" s="660"/>
      <c r="CS311" s="660"/>
      <c r="CT311" s="658"/>
      <c r="CU311" s="658"/>
      <c r="CV311" s="658"/>
      <c r="CW311" s="658"/>
      <c r="CX311" s="658"/>
      <c r="CY311" s="658"/>
    </row>
    <row r="312" spans="1:103">
      <c r="A312" s="658"/>
      <c r="B312" s="658"/>
      <c r="C312" s="658"/>
      <c r="D312" s="658"/>
      <c r="E312" s="658"/>
      <c r="F312" s="658"/>
      <c r="G312" s="658"/>
      <c r="H312" s="658"/>
      <c r="I312" s="658"/>
      <c r="J312" s="658"/>
      <c r="K312" s="658"/>
      <c r="L312" s="658"/>
      <c r="M312" s="658"/>
      <c r="N312" s="658"/>
      <c r="O312" s="658"/>
      <c r="P312" s="658"/>
      <c r="Q312" s="658"/>
      <c r="R312" s="658"/>
      <c r="S312" s="658"/>
      <c r="T312" s="658"/>
      <c r="U312" s="658"/>
      <c r="V312" s="658"/>
      <c r="W312" s="658"/>
      <c r="X312" s="658"/>
      <c r="Y312" s="658"/>
      <c r="Z312" s="658"/>
      <c r="AA312" s="658"/>
      <c r="AB312" s="658"/>
      <c r="AC312" s="658"/>
      <c r="AD312" s="658"/>
      <c r="AE312" s="658"/>
      <c r="AF312" s="658"/>
      <c r="AG312" s="743"/>
      <c r="AH312" s="713"/>
      <c r="AI312" s="658"/>
      <c r="AJ312" s="658"/>
      <c r="AK312" s="658"/>
      <c r="AL312" s="658"/>
      <c r="AM312" s="658"/>
      <c r="AN312" s="658"/>
      <c r="AO312" s="658"/>
      <c r="AP312" s="683"/>
      <c r="AQ312" s="658"/>
      <c r="AR312" s="658"/>
      <c r="AS312" s="658"/>
      <c r="AT312" s="658"/>
      <c r="AU312" s="658"/>
      <c r="AV312" s="658"/>
      <c r="AW312" s="658"/>
      <c r="AX312" s="658"/>
      <c r="AY312" s="658"/>
      <c r="AZ312" s="660"/>
      <c r="BA312" s="660"/>
      <c r="BB312" s="660"/>
      <c r="BC312" s="660"/>
      <c r="BD312" s="660"/>
      <c r="BE312" s="660"/>
      <c r="BF312" s="660"/>
      <c r="BG312" s="660"/>
      <c r="BH312" s="660"/>
      <c r="BI312" s="666"/>
      <c r="BJ312" s="666"/>
      <c r="BK312" s="666"/>
      <c r="BL312" s="30"/>
      <c r="BM312" s="30"/>
      <c r="BN312" s="30"/>
      <c r="BO312" s="679"/>
      <c r="BP312" s="679"/>
      <c r="BQ312" s="679"/>
      <c r="BR312" s="679"/>
      <c r="BS312" s="679"/>
      <c r="BT312" s="658"/>
      <c r="BU312" s="716"/>
      <c r="BV312" s="716"/>
      <c r="BW312" s="716"/>
      <c r="BX312" s="716"/>
      <c r="BY312" s="716"/>
      <c r="BZ312" s="716"/>
      <c r="CA312" s="756"/>
      <c r="CB312" s="719"/>
      <c r="CC312" s="719"/>
      <c r="CD312" s="719"/>
      <c r="CE312" s="728"/>
      <c r="CF312" s="727"/>
      <c r="CG312" s="757"/>
      <c r="CH312" s="29"/>
      <c r="CI312" s="29"/>
      <c r="CJ312" s="29"/>
      <c r="CK312" s="29"/>
      <c r="CL312" s="736"/>
      <c r="CM312" s="745"/>
      <c r="CN312" s="680"/>
      <c r="CO312" s="660"/>
      <c r="CP312" s="660"/>
      <c r="CQ312" s="681"/>
      <c r="CR312" s="660"/>
      <c r="CS312" s="660"/>
      <c r="CT312" s="658"/>
      <c r="CU312" s="658"/>
      <c r="CV312" s="658"/>
      <c r="CW312" s="658"/>
      <c r="CX312" s="658"/>
      <c r="CY312" s="658"/>
    </row>
    <row r="313" spans="1:103">
      <c r="A313" s="658"/>
      <c r="B313" s="658"/>
      <c r="C313" s="658"/>
      <c r="D313" s="658"/>
      <c r="E313" s="658"/>
      <c r="F313" s="658"/>
      <c r="G313" s="658"/>
      <c r="H313" s="658"/>
      <c r="I313" s="658"/>
      <c r="J313" s="658"/>
      <c r="K313" s="658"/>
      <c r="L313" s="658"/>
      <c r="M313" s="658"/>
      <c r="N313" s="658"/>
      <c r="O313" s="658"/>
      <c r="P313" s="658"/>
      <c r="Q313" s="658"/>
      <c r="R313" s="658"/>
      <c r="S313" s="658"/>
      <c r="T313" s="658"/>
      <c r="U313" s="658"/>
      <c r="V313" s="658"/>
      <c r="W313" s="658"/>
      <c r="X313" s="658"/>
      <c r="Y313" s="658"/>
      <c r="Z313" s="658"/>
      <c r="AA313" s="658"/>
      <c r="AB313" s="658"/>
      <c r="AC313" s="658"/>
      <c r="AD313" s="658"/>
      <c r="AE313" s="658"/>
      <c r="AF313" s="658"/>
      <c r="AG313" s="743"/>
      <c r="AH313" s="713"/>
      <c r="AI313" s="658"/>
      <c r="AJ313" s="658"/>
      <c r="AK313" s="658"/>
      <c r="AL313" s="658"/>
      <c r="AM313" s="658"/>
      <c r="AN313" s="658"/>
      <c r="AO313" s="658"/>
      <c r="AP313" s="683"/>
      <c r="AQ313" s="658"/>
      <c r="AR313" s="658"/>
      <c r="AS313" s="658"/>
      <c r="AT313" s="658"/>
      <c r="AU313" s="658"/>
      <c r="AV313" s="658"/>
      <c r="AW313" s="658"/>
      <c r="AX313" s="658"/>
      <c r="AY313" s="658"/>
      <c r="AZ313" s="660"/>
      <c r="BA313" s="660"/>
      <c r="BB313" s="660"/>
      <c r="BC313" s="660"/>
      <c r="BD313" s="660"/>
      <c r="BE313" s="660"/>
      <c r="BF313" s="660"/>
      <c r="BG313" s="660"/>
      <c r="BH313" s="660"/>
      <c r="BI313" s="666"/>
      <c r="BJ313" s="666"/>
      <c r="BK313" s="666"/>
      <c r="BL313" s="30"/>
      <c r="BM313" s="30"/>
      <c r="BN313" s="30"/>
      <c r="BO313" s="679"/>
      <c r="BP313" s="679"/>
      <c r="BQ313" s="679"/>
      <c r="BR313" s="679"/>
      <c r="BS313" s="679"/>
      <c r="BT313" s="658"/>
      <c r="BU313" s="716"/>
      <c r="BV313" s="716"/>
      <c r="BW313" s="716"/>
      <c r="BX313" s="716"/>
      <c r="BY313" s="716"/>
      <c r="BZ313" s="716"/>
      <c r="CA313" s="756"/>
      <c r="CB313" s="719"/>
      <c r="CC313" s="719"/>
      <c r="CD313" s="719"/>
      <c r="CE313" s="728"/>
      <c r="CF313" s="727"/>
      <c r="CG313" s="757"/>
      <c r="CH313" s="29"/>
      <c r="CI313" s="29"/>
      <c r="CJ313" s="29"/>
      <c r="CK313" s="29"/>
      <c r="CL313" s="736"/>
      <c r="CM313" s="745"/>
      <c r="CN313" s="680"/>
      <c r="CO313" s="660"/>
      <c r="CP313" s="660"/>
      <c r="CQ313" s="681"/>
      <c r="CR313" s="660"/>
      <c r="CS313" s="660"/>
      <c r="CT313" s="658"/>
      <c r="CU313" s="658"/>
      <c r="CV313" s="658"/>
      <c r="CW313" s="658"/>
      <c r="CX313" s="658"/>
      <c r="CY313" s="658"/>
    </row>
    <row r="314" spans="1:103">
      <c r="A314" s="658"/>
      <c r="B314" s="658"/>
      <c r="C314" s="658"/>
      <c r="D314" s="658"/>
      <c r="E314" s="658"/>
      <c r="F314" s="658"/>
      <c r="G314" s="658"/>
      <c r="H314" s="658"/>
      <c r="I314" s="658"/>
      <c r="J314" s="658"/>
      <c r="K314" s="658"/>
      <c r="L314" s="658"/>
      <c r="M314" s="658"/>
      <c r="N314" s="658"/>
      <c r="O314" s="658"/>
      <c r="P314" s="658"/>
      <c r="Q314" s="658"/>
      <c r="R314" s="658"/>
      <c r="S314" s="658"/>
      <c r="T314" s="658"/>
      <c r="U314" s="658"/>
      <c r="V314" s="658"/>
      <c r="W314" s="658"/>
      <c r="X314" s="658"/>
      <c r="Y314" s="658"/>
      <c r="Z314" s="658"/>
      <c r="AA314" s="658"/>
      <c r="AB314" s="658"/>
      <c r="AC314" s="658"/>
      <c r="AD314" s="658"/>
      <c r="AE314" s="658"/>
      <c r="AF314" s="658"/>
      <c r="AG314" s="743"/>
      <c r="AH314" s="713"/>
      <c r="AI314" s="658"/>
      <c r="AJ314" s="658"/>
      <c r="AK314" s="658"/>
      <c r="AL314" s="658"/>
      <c r="AM314" s="658"/>
      <c r="AN314" s="658"/>
      <c r="AO314" s="658"/>
      <c r="AP314" s="683"/>
      <c r="AQ314" s="658"/>
      <c r="AR314" s="658"/>
      <c r="AS314" s="658"/>
      <c r="AT314" s="658"/>
      <c r="AU314" s="658"/>
      <c r="AV314" s="658"/>
      <c r="AW314" s="658"/>
      <c r="AX314" s="658"/>
      <c r="AY314" s="658"/>
      <c r="AZ314" s="660"/>
      <c r="BA314" s="660"/>
      <c r="BB314" s="660"/>
      <c r="BC314" s="660"/>
      <c r="BD314" s="660"/>
      <c r="BE314" s="660"/>
      <c r="BF314" s="660"/>
      <c r="BG314" s="660"/>
      <c r="BH314" s="660"/>
      <c r="BI314" s="666"/>
      <c r="BJ314" s="666"/>
      <c r="BK314" s="666"/>
      <c r="BL314" s="30"/>
      <c r="BM314" s="30"/>
      <c r="BN314" s="30"/>
      <c r="BO314" s="679"/>
      <c r="BP314" s="679"/>
      <c r="BQ314" s="679"/>
      <c r="BR314" s="679"/>
      <c r="BS314" s="679"/>
      <c r="BT314" s="658"/>
      <c r="BU314" s="716"/>
      <c r="BV314" s="716"/>
      <c r="BW314" s="716"/>
      <c r="BX314" s="716"/>
      <c r="BY314" s="716"/>
      <c r="BZ314" s="716"/>
      <c r="CA314" s="756"/>
      <c r="CB314" s="719"/>
      <c r="CC314" s="719"/>
      <c r="CD314" s="719"/>
      <c r="CE314" s="728"/>
      <c r="CF314" s="727"/>
      <c r="CG314" s="757"/>
      <c r="CH314" s="29"/>
      <c r="CI314" s="29"/>
      <c r="CJ314" s="29"/>
      <c r="CK314" s="29"/>
      <c r="CL314" s="736"/>
      <c r="CM314" s="745"/>
      <c r="CN314" s="680"/>
      <c r="CO314" s="660"/>
      <c r="CP314" s="660"/>
      <c r="CQ314" s="681"/>
      <c r="CR314" s="660"/>
      <c r="CS314" s="660"/>
      <c r="CT314" s="658"/>
      <c r="CU314" s="658"/>
      <c r="CV314" s="658"/>
      <c r="CW314" s="658"/>
      <c r="CX314" s="658"/>
      <c r="CY314" s="658"/>
    </row>
    <row r="315" spans="1:103">
      <c r="A315" s="658"/>
      <c r="B315" s="658"/>
      <c r="C315" s="658"/>
      <c r="D315" s="658"/>
      <c r="E315" s="658"/>
      <c r="F315" s="658"/>
      <c r="G315" s="658"/>
      <c r="H315" s="658"/>
      <c r="I315" s="658"/>
      <c r="J315" s="658"/>
      <c r="K315" s="658"/>
      <c r="L315" s="658"/>
      <c r="M315" s="658"/>
      <c r="N315" s="658"/>
      <c r="O315" s="658"/>
      <c r="P315" s="658"/>
      <c r="Q315" s="658"/>
      <c r="R315" s="658"/>
      <c r="S315" s="658"/>
      <c r="T315" s="658"/>
      <c r="U315" s="658"/>
      <c r="V315" s="658"/>
      <c r="W315" s="658"/>
      <c r="X315" s="658"/>
      <c r="Y315" s="658"/>
      <c r="Z315" s="658"/>
      <c r="AA315" s="658"/>
      <c r="AB315" s="658"/>
      <c r="AC315" s="658"/>
      <c r="AD315" s="658"/>
      <c r="AE315" s="658"/>
      <c r="AF315" s="658"/>
      <c r="AG315" s="743"/>
      <c r="AH315" s="713"/>
      <c r="AI315" s="658"/>
      <c r="AJ315" s="658"/>
      <c r="AK315" s="658"/>
      <c r="AL315" s="658"/>
      <c r="AM315" s="658"/>
      <c r="AN315" s="658"/>
      <c r="AO315" s="658"/>
      <c r="AP315" s="683"/>
      <c r="AQ315" s="658"/>
      <c r="AR315" s="658"/>
      <c r="AS315" s="658"/>
      <c r="AT315" s="658"/>
      <c r="AU315" s="658"/>
      <c r="AV315" s="658"/>
      <c r="AW315" s="658"/>
      <c r="AX315" s="658"/>
      <c r="AY315" s="658"/>
      <c r="AZ315" s="660"/>
      <c r="BA315" s="660"/>
      <c r="BB315" s="660"/>
      <c r="BC315" s="660"/>
      <c r="BD315" s="660"/>
      <c r="BE315" s="660"/>
      <c r="BF315" s="660"/>
      <c r="BG315" s="660"/>
      <c r="BH315" s="660"/>
      <c r="BI315" s="666"/>
      <c r="BJ315" s="666"/>
      <c r="BK315" s="666"/>
      <c r="BL315" s="30"/>
      <c r="BM315" s="30"/>
      <c r="BN315" s="30"/>
      <c r="BO315" s="679"/>
      <c r="BP315" s="679"/>
      <c r="BQ315" s="679"/>
      <c r="BR315" s="679"/>
      <c r="BS315" s="679"/>
      <c r="BT315" s="658"/>
      <c r="BU315" s="716"/>
      <c r="BV315" s="716"/>
      <c r="BW315" s="716"/>
      <c r="BX315" s="716"/>
      <c r="BY315" s="716"/>
      <c r="BZ315" s="716"/>
      <c r="CA315" s="756"/>
      <c r="CB315" s="719"/>
      <c r="CC315" s="719"/>
      <c r="CD315" s="719"/>
      <c r="CE315" s="728"/>
      <c r="CF315" s="727"/>
      <c r="CG315" s="757"/>
      <c r="CH315" s="29"/>
      <c r="CI315" s="29"/>
      <c r="CJ315" s="29"/>
      <c r="CK315" s="29"/>
      <c r="CL315" s="736"/>
      <c r="CM315" s="745"/>
      <c r="CN315" s="680"/>
      <c r="CO315" s="660"/>
      <c r="CP315" s="660"/>
      <c r="CQ315" s="681"/>
      <c r="CR315" s="660"/>
      <c r="CS315" s="660"/>
      <c r="CT315" s="658"/>
      <c r="CU315" s="658"/>
      <c r="CV315" s="658"/>
      <c r="CW315" s="658"/>
      <c r="CX315" s="658"/>
      <c r="CY315" s="658"/>
    </row>
    <row r="316" spans="1:103">
      <c r="A316" s="658"/>
      <c r="B316" s="658"/>
      <c r="C316" s="658"/>
      <c r="D316" s="658"/>
      <c r="E316" s="658"/>
      <c r="F316" s="658"/>
      <c r="G316" s="658"/>
      <c r="H316" s="658"/>
      <c r="I316" s="658"/>
      <c r="J316" s="658"/>
      <c r="K316" s="658"/>
      <c r="L316" s="658"/>
      <c r="M316" s="658"/>
      <c r="N316" s="658"/>
      <c r="O316" s="658"/>
      <c r="P316" s="658"/>
      <c r="Q316" s="658"/>
      <c r="R316" s="658"/>
      <c r="S316" s="658"/>
      <c r="T316" s="658"/>
      <c r="U316" s="658"/>
      <c r="V316" s="658"/>
      <c r="W316" s="658"/>
      <c r="X316" s="658"/>
      <c r="Y316" s="658"/>
      <c r="Z316" s="658"/>
      <c r="AA316" s="658"/>
      <c r="AB316" s="658"/>
      <c r="AC316" s="658"/>
      <c r="AD316" s="658"/>
      <c r="AE316" s="658"/>
      <c r="AF316" s="658"/>
      <c r="AG316" s="743"/>
      <c r="AH316" s="713"/>
      <c r="AI316" s="658"/>
      <c r="AJ316" s="658"/>
      <c r="AK316" s="658"/>
      <c r="AL316" s="658"/>
      <c r="AM316" s="658"/>
      <c r="AN316" s="658"/>
      <c r="AO316" s="658"/>
      <c r="AP316" s="683"/>
      <c r="AQ316" s="658"/>
      <c r="AR316" s="658"/>
      <c r="AS316" s="658"/>
      <c r="AT316" s="658"/>
      <c r="AU316" s="658"/>
      <c r="AV316" s="658"/>
      <c r="AW316" s="658"/>
      <c r="AX316" s="658"/>
      <c r="AY316" s="658"/>
      <c r="AZ316" s="660"/>
      <c r="BA316" s="660"/>
      <c r="BB316" s="660"/>
      <c r="BC316" s="660"/>
      <c r="BD316" s="660"/>
      <c r="BE316" s="660"/>
      <c r="BF316" s="660"/>
      <c r="BG316" s="660"/>
      <c r="BH316" s="660"/>
      <c r="BI316" s="666"/>
      <c r="BJ316" s="666"/>
      <c r="BK316" s="666"/>
      <c r="BL316" s="30"/>
      <c r="BM316" s="30"/>
      <c r="BN316" s="30"/>
      <c r="BO316" s="679"/>
      <c r="BP316" s="679"/>
      <c r="BQ316" s="679"/>
      <c r="BR316" s="679"/>
      <c r="BS316" s="679"/>
      <c r="BT316" s="658"/>
      <c r="BU316" s="716"/>
      <c r="BV316" s="716"/>
      <c r="BW316" s="716"/>
      <c r="BX316" s="716"/>
      <c r="BY316" s="716"/>
      <c r="BZ316" s="716"/>
      <c r="CA316" s="756"/>
      <c r="CB316" s="719"/>
      <c r="CC316" s="719"/>
      <c r="CD316" s="719"/>
      <c r="CE316" s="728"/>
      <c r="CF316" s="727"/>
      <c r="CG316" s="757"/>
      <c r="CH316" s="29"/>
      <c r="CI316" s="29"/>
      <c r="CJ316" s="29"/>
      <c r="CK316" s="29"/>
      <c r="CL316" s="736"/>
      <c r="CM316" s="745"/>
      <c r="CN316" s="680"/>
      <c r="CO316" s="660"/>
      <c r="CP316" s="660"/>
      <c r="CQ316" s="681"/>
      <c r="CR316" s="660"/>
      <c r="CS316" s="660"/>
      <c r="CT316" s="658"/>
      <c r="CU316" s="658"/>
      <c r="CV316" s="658"/>
      <c r="CW316" s="658"/>
      <c r="CX316" s="658"/>
      <c r="CY316" s="658"/>
    </row>
    <row r="317" spans="1:103">
      <c r="A317" s="658"/>
      <c r="B317" s="658"/>
      <c r="C317" s="658"/>
      <c r="D317" s="658"/>
      <c r="E317" s="658"/>
      <c r="F317" s="658"/>
      <c r="G317" s="658"/>
      <c r="H317" s="658"/>
      <c r="I317" s="658"/>
      <c r="J317" s="658"/>
      <c r="K317" s="658"/>
      <c r="L317" s="658"/>
      <c r="M317" s="658"/>
      <c r="N317" s="658"/>
      <c r="O317" s="658"/>
      <c r="P317" s="658"/>
      <c r="Q317" s="658"/>
      <c r="R317" s="658"/>
      <c r="S317" s="658"/>
      <c r="T317" s="658"/>
      <c r="U317" s="658"/>
      <c r="V317" s="658"/>
      <c r="W317" s="658"/>
      <c r="X317" s="658"/>
      <c r="Y317" s="658"/>
      <c r="Z317" s="658"/>
      <c r="AA317" s="658"/>
      <c r="AB317" s="658"/>
      <c r="AC317" s="658"/>
      <c r="AD317" s="658"/>
      <c r="AE317" s="658"/>
      <c r="AF317" s="658"/>
      <c r="AG317" s="743"/>
      <c r="AH317" s="713"/>
      <c r="AI317" s="658"/>
      <c r="AJ317" s="658"/>
      <c r="AK317" s="658"/>
      <c r="AL317" s="658"/>
      <c r="AM317" s="658"/>
      <c r="AN317" s="658"/>
      <c r="AO317" s="658"/>
      <c r="AP317" s="683"/>
      <c r="AQ317" s="658"/>
      <c r="AR317" s="658"/>
      <c r="AS317" s="658"/>
      <c r="AT317" s="658"/>
      <c r="AU317" s="658"/>
      <c r="AV317" s="658"/>
      <c r="AW317" s="658"/>
      <c r="AX317" s="658"/>
      <c r="AY317" s="658"/>
      <c r="AZ317" s="660"/>
      <c r="BA317" s="660"/>
      <c r="BB317" s="660"/>
      <c r="BC317" s="660"/>
      <c r="BD317" s="660"/>
      <c r="BE317" s="660"/>
      <c r="BF317" s="660"/>
      <c r="BG317" s="660"/>
      <c r="BH317" s="660"/>
      <c r="BI317" s="666"/>
      <c r="BJ317" s="666"/>
      <c r="BK317" s="666"/>
      <c r="BL317" s="30"/>
      <c r="BM317" s="30"/>
      <c r="BN317" s="30"/>
      <c r="BO317" s="679"/>
      <c r="BP317" s="679"/>
      <c r="BQ317" s="679"/>
      <c r="BR317" s="679"/>
      <c r="BS317" s="679"/>
      <c r="BT317" s="658"/>
      <c r="BU317" s="716"/>
      <c r="BV317" s="716"/>
      <c r="BW317" s="716"/>
      <c r="BX317" s="716"/>
      <c r="BY317" s="716"/>
      <c r="BZ317" s="716"/>
      <c r="CA317" s="756"/>
      <c r="CB317" s="719"/>
      <c r="CC317" s="719"/>
      <c r="CD317" s="719"/>
      <c r="CE317" s="728"/>
      <c r="CF317" s="727"/>
      <c r="CG317" s="757"/>
      <c r="CH317" s="29"/>
      <c r="CI317" s="29"/>
      <c r="CJ317" s="29"/>
      <c r="CK317" s="29"/>
      <c r="CL317" s="736"/>
      <c r="CM317" s="745"/>
      <c r="CN317" s="680"/>
      <c r="CO317" s="660"/>
      <c r="CP317" s="660"/>
      <c r="CQ317" s="681"/>
      <c r="CR317" s="660"/>
      <c r="CS317" s="660"/>
      <c r="CT317" s="658"/>
      <c r="CU317" s="658"/>
      <c r="CV317" s="658"/>
      <c r="CW317" s="658"/>
      <c r="CX317" s="658"/>
      <c r="CY317" s="658"/>
    </row>
    <row r="318" spans="1:103">
      <c r="A318" s="658"/>
      <c r="B318" s="658"/>
      <c r="C318" s="658"/>
      <c r="D318" s="658"/>
      <c r="E318" s="658"/>
      <c r="F318" s="658"/>
      <c r="G318" s="658"/>
      <c r="H318" s="658"/>
      <c r="I318" s="658"/>
      <c r="J318" s="658"/>
      <c r="K318" s="658"/>
      <c r="L318" s="658"/>
      <c r="M318" s="658"/>
      <c r="N318" s="658"/>
      <c r="O318" s="658"/>
      <c r="P318" s="658"/>
      <c r="Q318" s="658"/>
      <c r="R318" s="658"/>
      <c r="S318" s="658"/>
      <c r="T318" s="658"/>
      <c r="U318" s="658"/>
      <c r="V318" s="658"/>
      <c r="W318" s="658"/>
      <c r="X318" s="658"/>
      <c r="Y318" s="658"/>
      <c r="Z318" s="658"/>
      <c r="AA318" s="658"/>
      <c r="AB318" s="658"/>
      <c r="AC318" s="658"/>
      <c r="AD318" s="658"/>
      <c r="AE318" s="658"/>
      <c r="AF318" s="658"/>
      <c r="AG318" s="743"/>
      <c r="AH318" s="713"/>
      <c r="AI318" s="658"/>
      <c r="AJ318" s="658"/>
      <c r="AK318" s="658"/>
      <c r="AL318" s="658"/>
      <c r="AM318" s="658"/>
      <c r="AN318" s="658"/>
      <c r="AO318" s="658"/>
      <c r="AP318" s="683"/>
      <c r="AQ318" s="658"/>
      <c r="AR318" s="658"/>
      <c r="AS318" s="658"/>
      <c r="AT318" s="658"/>
      <c r="AU318" s="658"/>
      <c r="AV318" s="658"/>
      <c r="AW318" s="658"/>
      <c r="AX318" s="658"/>
      <c r="AY318" s="658"/>
      <c r="AZ318" s="660"/>
      <c r="BA318" s="660"/>
      <c r="BB318" s="660"/>
      <c r="BC318" s="660"/>
      <c r="BD318" s="660"/>
      <c r="BE318" s="660"/>
      <c r="BF318" s="660"/>
      <c r="BG318" s="660"/>
      <c r="BH318" s="660"/>
      <c r="BI318" s="666"/>
      <c r="BJ318" s="666"/>
      <c r="BK318" s="666"/>
      <c r="BL318" s="30"/>
      <c r="BM318" s="30"/>
      <c r="BN318" s="30"/>
      <c r="BO318" s="679"/>
      <c r="BP318" s="679"/>
      <c r="BQ318" s="679"/>
      <c r="BR318" s="679"/>
      <c r="BS318" s="679"/>
      <c r="BT318" s="658"/>
      <c r="BU318" s="716"/>
      <c r="BV318" s="716"/>
      <c r="BW318" s="716"/>
      <c r="BX318" s="716"/>
      <c r="BY318" s="716"/>
      <c r="BZ318" s="716"/>
      <c r="CA318" s="756"/>
      <c r="CB318" s="719"/>
      <c r="CC318" s="719"/>
      <c r="CD318" s="719"/>
      <c r="CE318" s="728"/>
      <c r="CF318" s="727"/>
      <c r="CG318" s="757"/>
      <c r="CH318" s="29"/>
      <c r="CI318" s="29"/>
      <c r="CJ318" s="29"/>
      <c r="CK318" s="29"/>
      <c r="CL318" s="736"/>
      <c r="CM318" s="745"/>
      <c r="CN318" s="680"/>
      <c r="CO318" s="660"/>
      <c r="CP318" s="660"/>
      <c r="CQ318" s="681"/>
      <c r="CR318" s="660"/>
      <c r="CS318" s="660"/>
      <c r="CT318" s="658"/>
      <c r="CU318" s="658"/>
      <c r="CV318" s="658"/>
      <c r="CW318" s="658"/>
      <c r="CX318" s="658"/>
      <c r="CY318" s="658"/>
    </row>
    <row r="319" spans="1:103">
      <c r="A319" s="658"/>
      <c r="B319" s="658"/>
      <c r="C319" s="658"/>
      <c r="D319" s="658"/>
      <c r="E319" s="658"/>
      <c r="F319" s="658"/>
      <c r="G319" s="658"/>
      <c r="H319" s="658"/>
      <c r="I319" s="658"/>
      <c r="J319" s="658"/>
      <c r="K319" s="658"/>
      <c r="L319" s="658"/>
      <c r="M319" s="658"/>
      <c r="N319" s="658"/>
      <c r="O319" s="658"/>
      <c r="P319" s="658"/>
      <c r="Q319" s="658"/>
      <c r="R319" s="658"/>
      <c r="S319" s="658"/>
      <c r="T319" s="658"/>
      <c r="U319" s="658"/>
      <c r="V319" s="658"/>
      <c r="W319" s="658"/>
      <c r="X319" s="658"/>
      <c r="Y319" s="658"/>
      <c r="Z319" s="658"/>
      <c r="AA319" s="658"/>
      <c r="AB319" s="658"/>
      <c r="AC319" s="658"/>
      <c r="AD319" s="658"/>
      <c r="AE319" s="658"/>
      <c r="AF319" s="658"/>
      <c r="AG319" s="743"/>
      <c r="AH319" s="713"/>
      <c r="AI319" s="658"/>
      <c r="AJ319" s="658"/>
      <c r="AK319" s="658"/>
      <c r="AL319" s="658"/>
      <c r="AM319" s="658"/>
      <c r="AN319" s="658"/>
      <c r="AO319" s="658"/>
      <c r="AP319" s="683"/>
      <c r="AQ319" s="658"/>
      <c r="AR319" s="658"/>
      <c r="AS319" s="658"/>
      <c r="AT319" s="658"/>
      <c r="AU319" s="658"/>
      <c r="AV319" s="658"/>
      <c r="AW319" s="658"/>
      <c r="AX319" s="658"/>
      <c r="AY319" s="658"/>
      <c r="AZ319" s="660"/>
      <c r="BA319" s="660"/>
      <c r="BB319" s="660"/>
      <c r="BC319" s="660"/>
      <c r="BD319" s="660"/>
      <c r="BE319" s="660"/>
      <c r="BF319" s="660"/>
      <c r="BG319" s="660"/>
      <c r="BH319" s="660"/>
      <c r="BI319" s="666"/>
      <c r="BJ319" s="666"/>
      <c r="BK319" s="666"/>
      <c r="BL319" s="30"/>
      <c r="BM319" s="30"/>
      <c r="BN319" s="30"/>
      <c r="BO319" s="679"/>
      <c r="BP319" s="679"/>
      <c r="BQ319" s="679"/>
      <c r="BR319" s="679"/>
      <c r="BS319" s="679"/>
      <c r="BT319" s="658"/>
      <c r="BU319" s="716"/>
      <c r="BV319" s="716"/>
      <c r="BW319" s="716"/>
      <c r="BX319" s="716"/>
      <c r="BY319" s="716"/>
      <c r="BZ319" s="716"/>
      <c r="CA319" s="756"/>
      <c r="CB319" s="719"/>
      <c r="CC319" s="719"/>
      <c r="CD319" s="719"/>
      <c r="CE319" s="728"/>
      <c r="CF319" s="727"/>
      <c r="CG319" s="757"/>
      <c r="CH319" s="29"/>
      <c r="CI319" s="29"/>
      <c r="CJ319" s="29"/>
      <c r="CK319" s="29"/>
      <c r="CL319" s="736"/>
      <c r="CM319" s="745"/>
      <c r="CN319" s="680"/>
      <c r="CO319" s="660"/>
      <c r="CP319" s="660"/>
      <c r="CQ319" s="681"/>
      <c r="CR319" s="660"/>
      <c r="CS319" s="660"/>
      <c r="CT319" s="658"/>
      <c r="CU319" s="658"/>
      <c r="CV319" s="658"/>
      <c r="CW319" s="658"/>
      <c r="CX319" s="658"/>
      <c r="CY319" s="658"/>
    </row>
    <row r="320" spans="1:103">
      <c r="A320" s="658"/>
      <c r="B320" s="658"/>
      <c r="C320" s="658"/>
      <c r="D320" s="658"/>
      <c r="E320" s="658"/>
      <c r="F320" s="658"/>
      <c r="G320" s="658"/>
      <c r="H320" s="658"/>
      <c r="I320" s="658"/>
      <c r="J320" s="658"/>
      <c r="K320" s="658"/>
      <c r="L320" s="658"/>
      <c r="M320" s="658"/>
      <c r="N320" s="658"/>
      <c r="O320" s="658"/>
      <c r="P320" s="658"/>
      <c r="Q320" s="658"/>
      <c r="R320" s="658"/>
      <c r="S320" s="658"/>
      <c r="T320" s="658"/>
      <c r="U320" s="658"/>
      <c r="V320" s="658"/>
      <c r="W320" s="658"/>
      <c r="X320" s="658"/>
      <c r="Y320" s="658"/>
      <c r="Z320" s="658"/>
      <c r="AA320" s="658"/>
      <c r="AB320" s="658"/>
      <c r="AC320" s="658"/>
      <c r="AD320" s="658"/>
      <c r="AE320" s="658"/>
      <c r="AF320" s="658"/>
      <c r="AG320" s="743"/>
      <c r="AH320" s="713"/>
      <c r="AI320" s="658"/>
      <c r="AJ320" s="658"/>
      <c r="AK320" s="658"/>
      <c r="AL320" s="658"/>
      <c r="AM320" s="658"/>
      <c r="AN320" s="658"/>
      <c r="AO320" s="658"/>
      <c r="AP320" s="683"/>
      <c r="AQ320" s="658"/>
      <c r="AR320" s="658"/>
      <c r="AS320" s="658"/>
      <c r="AT320" s="658"/>
      <c r="AU320" s="658"/>
      <c r="AV320" s="658"/>
      <c r="AW320" s="658"/>
      <c r="AX320" s="658"/>
      <c r="AY320" s="658"/>
      <c r="AZ320" s="660"/>
      <c r="BA320" s="660"/>
      <c r="BB320" s="660"/>
      <c r="BC320" s="660"/>
      <c r="BD320" s="660"/>
      <c r="BE320" s="660"/>
      <c r="BF320" s="660"/>
      <c r="BG320" s="660"/>
      <c r="BH320" s="660"/>
      <c r="BI320" s="666"/>
      <c r="BJ320" s="666"/>
      <c r="BK320" s="666"/>
      <c r="BL320" s="30"/>
      <c r="BM320" s="30"/>
      <c r="BN320" s="30"/>
      <c r="BO320" s="679"/>
      <c r="BP320" s="679"/>
      <c r="BQ320" s="679"/>
      <c r="BR320" s="679"/>
      <c r="BS320" s="679"/>
      <c r="BT320" s="658"/>
      <c r="BU320" s="716"/>
      <c r="BV320" s="716"/>
      <c r="BW320" s="716"/>
      <c r="BX320" s="716"/>
      <c r="BY320" s="716"/>
      <c r="BZ320" s="716"/>
      <c r="CA320" s="756"/>
      <c r="CB320" s="719"/>
      <c r="CC320" s="719"/>
      <c r="CD320" s="719"/>
      <c r="CE320" s="728"/>
      <c r="CF320" s="727"/>
      <c r="CG320" s="757"/>
      <c r="CH320" s="29"/>
      <c r="CI320" s="29"/>
      <c r="CJ320" s="29"/>
      <c r="CK320" s="29"/>
      <c r="CL320" s="736"/>
      <c r="CM320" s="745"/>
      <c r="CN320" s="680"/>
      <c r="CO320" s="660"/>
      <c r="CP320" s="660"/>
      <c r="CQ320" s="681"/>
      <c r="CR320" s="660"/>
      <c r="CS320" s="660"/>
      <c r="CT320" s="658"/>
      <c r="CU320" s="658"/>
      <c r="CV320" s="658"/>
      <c r="CW320" s="658"/>
      <c r="CX320" s="658"/>
      <c r="CY320" s="658"/>
    </row>
    <row r="321" spans="1:103">
      <c r="A321" s="658"/>
      <c r="B321" s="658"/>
      <c r="C321" s="658"/>
      <c r="D321" s="658"/>
      <c r="E321" s="658"/>
      <c r="F321" s="658"/>
      <c r="G321" s="658"/>
      <c r="H321" s="658"/>
      <c r="I321" s="658"/>
      <c r="J321" s="658"/>
      <c r="K321" s="658"/>
      <c r="L321" s="658"/>
      <c r="M321" s="658"/>
      <c r="N321" s="658"/>
      <c r="O321" s="658"/>
      <c r="P321" s="658"/>
      <c r="Q321" s="658"/>
      <c r="R321" s="658"/>
      <c r="S321" s="658"/>
      <c r="T321" s="658"/>
      <c r="U321" s="658"/>
      <c r="V321" s="658"/>
      <c r="W321" s="658"/>
      <c r="X321" s="658"/>
      <c r="Y321" s="658"/>
      <c r="Z321" s="658"/>
      <c r="AA321" s="658"/>
      <c r="AB321" s="658"/>
      <c r="AC321" s="658"/>
      <c r="AD321" s="658"/>
      <c r="AE321" s="658"/>
      <c r="AF321" s="658"/>
      <c r="AG321" s="743"/>
      <c r="AH321" s="713"/>
      <c r="AI321" s="658"/>
      <c r="AJ321" s="658"/>
      <c r="AK321" s="658"/>
      <c r="AL321" s="658"/>
      <c r="AM321" s="658"/>
      <c r="AN321" s="658"/>
      <c r="AO321" s="658"/>
      <c r="AP321" s="683"/>
      <c r="AQ321" s="658"/>
      <c r="AR321" s="658"/>
      <c r="AS321" s="658"/>
      <c r="AT321" s="658"/>
      <c r="AU321" s="658"/>
      <c r="AV321" s="658"/>
      <c r="AW321" s="658"/>
      <c r="AX321" s="658"/>
      <c r="AY321" s="658"/>
      <c r="AZ321" s="660"/>
      <c r="BA321" s="660"/>
      <c r="BB321" s="660"/>
      <c r="BC321" s="660"/>
      <c r="BD321" s="660"/>
      <c r="BE321" s="660"/>
      <c r="BF321" s="660"/>
      <c r="BG321" s="660"/>
      <c r="BH321" s="660"/>
      <c r="BI321" s="666"/>
      <c r="BJ321" s="666"/>
      <c r="BK321" s="666"/>
      <c r="BL321" s="30"/>
      <c r="BM321" s="30"/>
      <c r="BN321" s="30"/>
      <c r="BO321" s="679"/>
      <c r="BP321" s="679"/>
      <c r="BQ321" s="679"/>
      <c r="BR321" s="679"/>
      <c r="BS321" s="679"/>
      <c r="BT321" s="658"/>
      <c r="BU321" s="716"/>
      <c r="BV321" s="716"/>
      <c r="BW321" s="716"/>
      <c r="BX321" s="716"/>
      <c r="BY321" s="716"/>
      <c r="BZ321" s="716"/>
      <c r="CA321" s="756"/>
      <c r="CB321" s="719"/>
      <c r="CC321" s="719"/>
      <c r="CD321" s="719"/>
      <c r="CE321" s="728"/>
      <c r="CF321" s="727"/>
      <c r="CG321" s="757"/>
      <c r="CH321" s="29"/>
      <c r="CI321" s="29"/>
      <c r="CJ321" s="29"/>
      <c r="CK321" s="29"/>
      <c r="CL321" s="736"/>
      <c r="CM321" s="745"/>
      <c r="CN321" s="680"/>
      <c r="CO321" s="660"/>
      <c r="CP321" s="660"/>
      <c r="CQ321" s="681"/>
      <c r="CR321" s="660"/>
      <c r="CS321" s="660"/>
      <c r="CT321" s="658"/>
      <c r="CU321" s="658"/>
      <c r="CV321" s="658"/>
      <c r="CW321" s="658"/>
      <c r="CX321" s="658"/>
      <c r="CY321" s="658"/>
    </row>
    <row r="322" spans="1:103">
      <c r="A322" s="658"/>
      <c r="B322" s="658"/>
      <c r="C322" s="658"/>
      <c r="D322" s="658"/>
      <c r="E322" s="658"/>
      <c r="F322" s="658"/>
      <c r="G322" s="658"/>
      <c r="H322" s="658"/>
      <c r="I322" s="658"/>
      <c r="J322" s="658"/>
      <c r="K322" s="658"/>
      <c r="L322" s="658"/>
      <c r="M322" s="658"/>
      <c r="N322" s="658"/>
      <c r="O322" s="658"/>
      <c r="P322" s="658"/>
      <c r="Q322" s="658"/>
      <c r="R322" s="658"/>
      <c r="S322" s="658"/>
      <c r="T322" s="658"/>
      <c r="U322" s="658"/>
      <c r="V322" s="658"/>
      <c r="W322" s="658"/>
      <c r="X322" s="658"/>
      <c r="Y322" s="658"/>
      <c r="Z322" s="658"/>
      <c r="AA322" s="658"/>
      <c r="AB322" s="658"/>
      <c r="AC322" s="658"/>
      <c r="AD322" s="658"/>
      <c r="AE322" s="658"/>
      <c r="AF322" s="658"/>
      <c r="AG322" s="743"/>
      <c r="AH322" s="713"/>
      <c r="AI322" s="658"/>
      <c r="AJ322" s="658"/>
      <c r="AK322" s="658"/>
      <c r="AL322" s="658"/>
      <c r="AM322" s="658"/>
      <c r="AN322" s="658"/>
      <c r="AO322" s="658"/>
      <c r="AP322" s="683"/>
      <c r="AQ322" s="658"/>
      <c r="AR322" s="658"/>
      <c r="AS322" s="658"/>
      <c r="AT322" s="658"/>
      <c r="AU322" s="658"/>
      <c r="AV322" s="658"/>
      <c r="AW322" s="658"/>
      <c r="AX322" s="658"/>
      <c r="AY322" s="658"/>
      <c r="AZ322" s="660"/>
      <c r="BA322" s="660"/>
      <c r="BB322" s="660"/>
      <c r="BC322" s="660"/>
      <c r="BD322" s="660"/>
      <c r="BE322" s="660"/>
      <c r="BF322" s="660"/>
      <c r="BG322" s="660"/>
      <c r="BH322" s="660"/>
      <c r="BI322" s="666"/>
      <c r="BJ322" s="666"/>
      <c r="BK322" s="666"/>
      <c r="BL322" s="30"/>
      <c r="BM322" s="30"/>
      <c r="BN322" s="30"/>
      <c r="BO322" s="679"/>
      <c r="BP322" s="679"/>
      <c r="BQ322" s="679"/>
      <c r="BR322" s="679"/>
      <c r="BS322" s="679"/>
      <c r="BT322" s="658"/>
      <c r="BU322" s="716"/>
      <c r="BV322" s="716"/>
      <c r="BW322" s="716"/>
      <c r="BX322" s="716"/>
      <c r="BY322" s="716"/>
      <c r="BZ322" s="716"/>
      <c r="CA322" s="756"/>
      <c r="CB322" s="719"/>
      <c r="CC322" s="719"/>
      <c r="CD322" s="719"/>
      <c r="CE322" s="728"/>
      <c r="CF322" s="727"/>
      <c r="CG322" s="757"/>
      <c r="CH322" s="29"/>
      <c r="CI322" s="29"/>
      <c r="CJ322" s="29"/>
      <c r="CK322" s="29"/>
      <c r="CL322" s="736"/>
      <c r="CM322" s="745"/>
      <c r="CN322" s="680"/>
      <c r="CO322" s="660"/>
      <c r="CP322" s="660"/>
      <c r="CQ322" s="681"/>
      <c r="CR322" s="660"/>
      <c r="CS322" s="660"/>
      <c r="CT322" s="658"/>
      <c r="CU322" s="658"/>
      <c r="CV322" s="658"/>
      <c r="CW322" s="658"/>
      <c r="CX322" s="658"/>
      <c r="CY322" s="658"/>
    </row>
    <row r="323" spans="1:103">
      <c r="A323" s="658"/>
      <c r="B323" s="658"/>
      <c r="C323" s="658"/>
      <c r="D323" s="658"/>
      <c r="E323" s="658"/>
      <c r="F323" s="658"/>
      <c r="G323" s="658"/>
      <c r="H323" s="658"/>
      <c r="I323" s="658"/>
      <c r="J323" s="658"/>
      <c r="K323" s="658"/>
      <c r="L323" s="658"/>
      <c r="M323" s="658"/>
      <c r="N323" s="658"/>
      <c r="O323" s="658"/>
      <c r="P323" s="658"/>
      <c r="Q323" s="658"/>
      <c r="R323" s="658"/>
      <c r="S323" s="658"/>
      <c r="T323" s="658"/>
      <c r="U323" s="658"/>
      <c r="V323" s="658"/>
      <c r="W323" s="658"/>
      <c r="X323" s="658"/>
      <c r="Y323" s="658"/>
      <c r="Z323" s="658"/>
      <c r="AA323" s="658"/>
      <c r="AB323" s="658"/>
      <c r="AC323" s="658"/>
      <c r="AD323" s="658"/>
      <c r="AE323" s="658"/>
      <c r="AF323" s="658"/>
      <c r="AG323" s="743"/>
      <c r="AH323" s="713"/>
      <c r="AI323" s="658"/>
      <c r="AJ323" s="658"/>
      <c r="AK323" s="658"/>
      <c r="AL323" s="658"/>
      <c r="AM323" s="658"/>
      <c r="AN323" s="658"/>
      <c r="AO323" s="658"/>
      <c r="AP323" s="683"/>
      <c r="AQ323" s="658"/>
      <c r="AR323" s="658"/>
      <c r="AS323" s="658"/>
      <c r="AT323" s="658"/>
      <c r="AU323" s="658"/>
      <c r="AV323" s="658"/>
      <c r="AW323" s="658"/>
      <c r="AX323" s="658"/>
      <c r="AY323" s="658"/>
      <c r="AZ323" s="660"/>
      <c r="BA323" s="660"/>
      <c r="BB323" s="660"/>
      <c r="BC323" s="660"/>
      <c r="BD323" s="660"/>
      <c r="BE323" s="660"/>
      <c r="BF323" s="660"/>
      <c r="BG323" s="660"/>
      <c r="BH323" s="660"/>
      <c r="BI323" s="666"/>
      <c r="BJ323" s="666"/>
      <c r="BK323" s="666"/>
      <c r="BL323" s="30"/>
      <c r="BM323" s="30"/>
      <c r="BN323" s="30"/>
      <c r="BO323" s="679"/>
      <c r="BP323" s="679"/>
      <c r="BQ323" s="679"/>
      <c r="BR323" s="679"/>
      <c r="BS323" s="679"/>
      <c r="BT323" s="658"/>
      <c r="BU323" s="716"/>
      <c r="BV323" s="716"/>
      <c r="BW323" s="716"/>
      <c r="BX323" s="716"/>
      <c r="BY323" s="716"/>
      <c r="BZ323" s="716"/>
      <c r="CA323" s="756"/>
      <c r="CB323" s="719"/>
      <c r="CC323" s="719"/>
      <c r="CD323" s="719"/>
      <c r="CE323" s="728"/>
      <c r="CF323" s="727"/>
      <c r="CG323" s="757"/>
      <c r="CH323" s="29"/>
      <c r="CI323" s="29"/>
      <c r="CJ323" s="29"/>
      <c r="CK323" s="29"/>
      <c r="CL323" s="736"/>
      <c r="CM323" s="745"/>
      <c r="CN323" s="680"/>
      <c r="CO323" s="660"/>
      <c r="CP323" s="660"/>
      <c r="CQ323" s="681"/>
      <c r="CR323" s="660"/>
      <c r="CS323" s="660"/>
      <c r="CT323" s="658"/>
      <c r="CU323" s="658"/>
      <c r="CV323" s="658"/>
      <c r="CW323" s="658"/>
      <c r="CX323" s="658"/>
      <c r="CY323" s="658"/>
    </row>
    <row r="324" spans="1:103">
      <c r="A324" s="658"/>
      <c r="B324" s="658"/>
      <c r="C324" s="658"/>
      <c r="D324" s="658"/>
      <c r="E324" s="658"/>
      <c r="F324" s="658"/>
      <c r="G324" s="658"/>
      <c r="H324" s="658"/>
      <c r="I324" s="658"/>
      <c r="J324" s="658"/>
      <c r="K324" s="658"/>
      <c r="L324" s="658"/>
      <c r="M324" s="658"/>
      <c r="N324" s="658"/>
      <c r="O324" s="658"/>
      <c r="P324" s="658"/>
      <c r="Q324" s="658"/>
      <c r="R324" s="658"/>
      <c r="S324" s="658"/>
      <c r="T324" s="658"/>
      <c r="U324" s="658"/>
      <c r="V324" s="658"/>
      <c r="W324" s="658"/>
      <c r="X324" s="658"/>
      <c r="Y324" s="658"/>
      <c r="Z324" s="658"/>
      <c r="AA324" s="658"/>
      <c r="AB324" s="658"/>
      <c r="AC324" s="658"/>
      <c r="AD324" s="658"/>
      <c r="AE324" s="658"/>
      <c r="AF324" s="658"/>
      <c r="AG324" s="743"/>
      <c r="AH324" s="713"/>
      <c r="AI324" s="658"/>
      <c r="AJ324" s="658"/>
      <c r="AK324" s="658"/>
      <c r="AL324" s="658"/>
      <c r="AM324" s="658"/>
      <c r="AN324" s="658"/>
      <c r="AO324" s="658"/>
      <c r="AP324" s="683"/>
      <c r="AQ324" s="658"/>
      <c r="AR324" s="658"/>
      <c r="AS324" s="658"/>
      <c r="AT324" s="658"/>
      <c r="AU324" s="658"/>
      <c r="AV324" s="658"/>
      <c r="AW324" s="658"/>
      <c r="AX324" s="658"/>
      <c r="AY324" s="658"/>
      <c r="AZ324" s="660"/>
      <c r="BA324" s="660"/>
      <c r="BB324" s="660"/>
      <c r="BC324" s="660"/>
      <c r="BD324" s="660"/>
      <c r="BE324" s="660"/>
      <c r="BF324" s="660"/>
      <c r="BG324" s="660"/>
      <c r="BH324" s="660"/>
      <c r="BI324" s="666"/>
      <c r="BJ324" s="666"/>
      <c r="BK324" s="666"/>
      <c r="BL324" s="30"/>
      <c r="BM324" s="30"/>
      <c r="BN324" s="30"/>
      <c r="BO324" s="679"/>
      <c r="BP324" s="679"/>
      <c r="BQ324" s="679"/>
      <c r="BR324" s="679"/>
      <c r="BS324" s="679"/>
      <c r="BT324" s="658"/>
      <c r="BU324" s="716"/>
      <c r="BV324" s="716"/>
      <c r="BW324" s="716"/>
      <c r="BX324" s="716"/>
      <c r="BY324" s="716"/>
      <c r="BZ324" s="716"/>
      <c r="CA324" s="756"/>
      <c r="CB324" s="719"/>
      <c r="CC324" s="719"/>
      <c r="CD324" s="719"/>
      <c r="CE324" s="728"/>
      <c r="CF324" s="727"/>
      <c r="CG324" s="757"/>
      <c r="CH324" s="29"/>
      <c r="CI324" s="29"/>
      <c r="CJ324" s="29"/>
      <c r="CK324" s="29"/>
      <c r="CL324" s="736"/>
      <c r="CM324" s="745"/>
      <c r="CN324" s="680"/>
      <c r="CO324" s="660"/>
      <c r="CP324" s="660"/>
      <c r="CQ324" s="681"/>
      <c r="CR324" s="660"/>
      <c r="CS324" s="660"/>
      <c r="CT324" s="658"/>
      <c r="CU324" s="658"/>
      <c r="CV324" s="658"/>
      <c r="CW324" s="658"/>
      <c r="CX324" s="658"/>
      <c r="CY324" s="658"/>
    </row>
    <row r="325" spans="1:103">
      <c r="A325" s="658"/>
      <c r="B325" s="658"/>
      <c r="C325" s="658"/>
      <c r="D325" s="658"/>
      <c r="E325" s="658"/>
      <c r="F325" s="658"/>
      <c r="G325" s="658"/>
      <c r="H325" s="658"/>
      <c r="I325" s="658"/>
      <c r="J325" s="658"/>
      <c r="K325" s="658"/>
      <c r="L325" s="658"/>
      <c r="M325" s="658"/>
      <c r="N325" s="658"/>
      <c r="O325" s="658"/>
      <c r="P325" s="658"/>
      <c r="Q325" s="658"/>
      <c r="R325" s="658"/>
      <c r="S325" s="658"/>
      <c r="T325" s="658"/>
      <c r="U325" s="658"/>
      <c r="V325" s="658"/>
      <c r="W325" s="658"/>
      <c r="X325" s="658"/>
      <c r="Y325" s="658"/>
      <c r="Z325" s="658"/>
      <c r="AA325" s="658"/>
      <c r="AB325" s="658"/>
      <c r="AC325" s="658"/>
      <c r="AD325" s="658"/>
      <c r="AE325" s="658"/>
      <c r="AF325" s="658"/>
      <c r="AG325" s="743"/>
      <c r="AH325" s="713"/>
      <c r="AI325" s="658"/>
      <c r="AJ325" s="658"/>
      <c r="AK325" s="658"/>
      <c r="AL325" s="658"/>
      <c r="AM325" s="658"/>
      <c r="AN325" s="658"/>
      <c r="AO325" s="658"/>
      <c r="AP325" s="683"/>
      <c r="AQ325" s="658"/>
      <c r="AR325" s="658"/>
      <c r="AS325" s="658"/>
      <c r="AT325" s="658"/>
      <c r="AU325" s="658"/>
      <c r="AV325" s="658"/>
      <c r="AW325" s="658"/>
      <c r="AX325" s="658"/>
      <c r="AY325" s="658"/>
      <c r="AZ325" s="660"/>
      <c r="BA325" s="660"/>
      <c r="BB325" s="660"/>
      <c r="BC325" s="660"/>
      <c r="BD325" s="660"/>
      <c r="BE325" s="660"/>
      <c r="BF325" s="660"/>
      <c r="BG325" s="660"/>
      <c r="BH325" s="660"/>
      <c r="BI325" s="666"/>
      <c r="BJ325" s="666"/>
      <c r="BK325" s="666"/>
      <c r="BL325" s="30"/>
      <c r="BM325" s="30"/>
      <c r="BN325" s="30"/>
      <c r="BO325" s="679"/>
      <c r="BP325" s="679"/>
      <c r="BQ325" s="679"/>
      <c r="BR325" s="679"/>
      <c r="BS325" s="679"/>
      <c r="BT325" s="658"/>
      <c r="BU325" s="716"/>
      <c r="BV325" s="716"/>
      <c r="BW325" s="716"/>
      <c r="BX325" s="716"/>
      <c r="BY325" s="716"/>
      <c r="BZ325" s="716"/>
      <c r="CA325" s="756"/>
      <c r="CB325" s="719"/>
      <c r="CC325" s="719"/>
      <c r="CD325" s="719"/>
      <c r="CE325" s="728"/>
      <c r="CF325" s="727"/>
      <c r="CG325" s="757"/>
      <c r="CH325" s="29"/>
      <c r="CI325" s="29"/>
      <c r="CJ325" s="29"/>
      <c r="CK325" s="29"/>
      <c r="CL325" s="736"/>
      <c r="CM325" s="745"/>
      <c r="CN325" s="680"/>
      <c r="CO325" s="660"/>
      <c r="CP325" s="660"/>
      <c r="CQ325" s="681"/>
      <c r="CR325" s="660"/>
      <c r="CS325" s="660"/>
      <c r="CT325" s="658"/>
      <c r="CU325" s="658"/>
      <c r="CV325" s="658"/>
      <c r="CW325" s="658"/>
      <c r="CX325" s="658"/>
      <c r="CY325" s="658"/>
    </row>
    <row r="326" spans="1:103">
      <c r="A326" s="658"/>
      <c r="B326" s="658"/>
      <c r="C326" s="658"/>
      <c r="D326" s="658"/>
      <c r="E326" s="658"/>
      <c r="F326" s="658"/>
      <c r="G326" s="658"/>
      <c r="H326" s="658"/>
      <c r="I326" s="658"/>
      <c r="J326" s="658"/>
      <c r="K326" s="658"/>
      <c r="L326" s="658"/>
      <c r="M326" s="658"/>
      <c r="N326" s="658"/>
      <c r="O326" s="658"/>
      <c r="P326" s="658"/>
      <c r="Q326" s="658"/>
      <c r="R326" s="658"/>
      <c r="S326" s="658"/>
      <c r="T326" s="658"/>
      <c r="U326" s="658"/>
      <c r="V326" s="658"/>
      <c r="W326" s="658"/>
      <c r="X326" s="658"/>
      <c r="Y326" s="658"/>
      <c r="Z326" s="658"/>
      <c r="AA326" s="658"/>
      <c r="AB326" s="658"/>
      <c r="AC326" s="658"/>
      <c r="AD326" s="658"/>
      <c r="AE326" s="658"/>
      <c r="AF326" s="658"/>
      <c r="AG326" s="743"/>
      <c r="AH326" s="713"/>
      <c r="AI326" s="658"/>
      <c r="AJ326" s="658"/>
      <c r="AK326" s="658"/>
      <c r="AL326" s="658"/>
      <c r="AM326" s="658"/>
      <c r="AN326" s="658"/>
      <c r="AO326" s="658"/>
      <c r="AP326" s="683"/>
      <c r="AQ326" s="658"/>
      <c r="AR326" s="658"/>
      <c r="AS326" s="658"/>
      <c r="AT326" s="658"/>
      <c r="AU326" s="658"/>
      <c r="AV326" s="658"/>
      <c r="AW326" s="658"/>
      <c r="AX326" s="658"/>
      <c r="AY326" s="658"/>
      <c r="AZ326" s="660"/>
      <c r="BA326" s="660"/>
      <c r="BB326" s="660"/>
      <c r="BC326" s="660"/>
      <c r="BD326" s="660"/>
      <c r="BE326" s="660"/>
      <c r="BF326" s="660"/>
      <c r="BG326" s="660"/>
      <c r="BH326" s="660"/>
      <c r="BI326" s="666"/>
      <c r="BJ326" s="666"/>
      <c r="BK326" s="666"/>
      <c r="BL326" s="30"/>
      <c r="BM326" s="30"/>
      <c r="BN326" s="30"/>
      <c r="BO326" s="679"/>
      <c r="BP326" s="679"/>
      <c r="BQ326" s="679"/>
      <c r="BR326" s="679"/>
      <c r="BS326" s="679"/>
      <c r="BT326" s="658"/>
      <c r="BU326" s="716"/>
      <c r="BV326" s="716"/>
      <c r="BW326" s="716"/>
      <c r="BX326" s="716"/>
      <c r="BY326" s="716"/>
      <c r="BZ326" s="716"/>
      <c r="CA326" s="756"/>
      <c r="CB326" s="719"/>
      <c r="CC326" s="719"/>
      <c r="CD326" s="719"/>
      <c r="CE326" s="728"/>
      <c r="CF326" s="727"/>
      <c r="CG326" s="757"/>
      <c r="CH326" s="29"/>
      <c r="CI326" s="29"/>
      <c r="CJ326" s="29"/>
      <c r="CK326" s="29"/>
      <c r="CL326" s="736"/>
      <c r="CM326" s="745"/>
      <c r="CN326" s="680"/>
      <c r="CO326" s="660"/>
      <c r="CP326" s="660"/>
      <c r="CQ326" s="681"/>
      <c r="CR326" s="660"/>
      <c r="CS326" s="660"/>
      <c r="CT326" s="658"/>
      <c r="CU326" s="658"/>
      <c r="CV326" s="658"/>
      <c r="CW326" s="658"/>
      <c r="CX326" s="658"/>
      <c r="CY326" s="658"/>
    </row>
    <row r="327" spans="1:103">
      <c r="A327" s="658"/>
      <c r="B327" s="658"/>
      <c r="C327" s="658"/>
      <c r="D327" s="658"/>
      <c r="E327" s="658"/>
      <c r="F327" s="658"/>
      <c r="G327" s="658"/>
      <c r="H327" s="658"/>
      <c r="I327" s="658"/>
      <c r="J327" s="658"/>
      <c r="K327" s="658"/>
      <c r="L327" s="658"/>
      <c r="M327" s="658"/>
      <c r="N327" s="658"/>
      <c r="O327" s="658"/>
      <c r="P327" s="658"/>
      <c r="Q327" s="658"/>
      <c r="R327" s="658"/>
      <c r="S327" s="658"/>
      <c r="T327" s="658"/>
      <c r="U327" s="658"/>
      <c r="V327" s="658"/>
      <c r="W327" s="658"/>
      <c r="X327" s="658"/>
      <c r="Y327" s="658"/>
      <c r="Z327" s="658"/>
      <c r="AA327" s="658"/>
      <c r="AB327" s="658"/>
      <c r="AC327" s="658"/>
      <c r="AD327" s="658"/>
      <c r="AE327" s="658"/>
      <c r="AF327" s="658"/>
      <c r="AG327" s="743"/>
      <c r="AH327" s="713"/>
      <c r="AI327" s="658"/>
      <c r="AJ327" s="658"/>
      <c r="AK327" s="658"/>
      <c r="AL327" s="658"/>
      <c r="AM327" s="658"/>
      <c r="AN327" s="658"/>
      <c r="AO327" s="658"/>
      <c r="AP327" s="683"/>
      <c r="AQ327" s="658"/>
      <c r="AR327" s="658"/>
      <c r="AS327" s="658"/>
      <c r="AT327" s="658"/>
      <c r="AU327" s="658"/>
      <c r="AV327" s="658"/>
      <c r="AW327" s="658"/>
      <c r="AX327" s="658"/>
      <c r="AY327" s="658"/>
      <c r="AZ327" s="660"/>
      <c r="BA327" s="660"/>
      <c r="BB327" s="660"/>
      <c r="BC327" s="660"/>
      <c r="BD327" s="660"/>
      <c r="BE327" s="660"/>
      <c r="BF327" s="660"/>
      <c r="BG327" s="660"/>
      <c r="BH327" s="660"/>
      <c r="BI327" s="666"/>
      <c r="BJ327" s="666"/>
      <c r="BK327" s="666"/>
      <c r="BL327" s="30"/>
      <c r="BM327" s="30"/>
      <c r="BN327" s="30"/>
      <c r="BO327" s="679"/>
      <c r="BP327" s="679"/>
      <c r="BQ327" s="679"/>
      <c r="BR327" s="679"/>
      <c r="BS327" s="679"/>
      <c r="BT327" s="658"/>
      <c r="BU327" s="716"/>
      <c r="BV327" s="716"/>
      <c r="BW327" s="716"/>
      <c r="BX327" s="716"/>
      <c r="BY327" s="716"/>
      <c r="BZ327" s="716"/>
      <c r="CA327" s="756"/>
      <c r="CB327" s="719"/>
      <c r="CC327" s="719"/>
      <c r="CD327" s="719"/>
      <c r="CE327" s="728"/>
      <c r="CF327" s="727"/>
      <c r="CG327" s="757"/>
      <c r="CH327" s="29"/>
      <c r="CI327" s="29"/>
      <c r="CJ327" s="29"/>
      <c r="CK327" s="29"/>
      <c r="CL327" s="736"/>
      <c r="CM327" s="745"/>
      <c r="CN327" s="680"/>
      <c r="CO327" s="660"/>
      <c r="CP327" s="660"/>
      <c r="CQ327" s="681"/>
      <c r="CR327" s="660"/>
      <c r="CS327" s="660"/>
      <c r="CT327" s="658"/>
      <c r="CU327" s="658"/>
      <c r="CV327" s="658"/>
      <c r="CW327" s="658"/>
      <c r="CX327" s="658"/>
      <c r="CY327" s="658"/>
    </row>
    <row r="328" spans="1:103">
      <c r="A328" s="658"/>
      <c r="B328" s="658"/>
      <c r="C328" s="658"/>
      <c r="D328" s="658"/>
      <c r="E328" s="658"/>
      <c r="F328" s="658"/>
      <c r="G328" s="658"/>
      <c r="H328" s="658"/>
      <c r="I328" s="658"/>
      <c r="J328" s="658"/>
      <c r="K328" s="658"/>
      <c r="L328" s="658"/>
      <c r="M328" s="658"/>
      <c r="N328" s="658"/>
      <c r="O328" s="658"/>
      <c r="P328" s="658"/>
      <c r="Q328" s="658"/>
      <c r="R328" s="658"/>
      <c r="S328" s="658"/>
      <c r="T328" s="658"/>
      <c r="U328" s="658"/>
      <c r="V328" s="658"/>
      <c r="W328" s="658"/>
      <c r="X328" s="658"/>
      <c r="Y328" s="658"/>
      <c r="Z328" s="658"/>
      <c r="AA328" s="658"/>
      <c r="AB328" s="658"/>
      <c r="AC328" s="658"/>
      <c r="AD328" s="658"/>
      <c r="AE328" s="658"/>
      <c r="AF328" s="658"/>
      <c r="AG328" s="743"/>
      <c r="AH328" s="713"/>
      <c r="AI328" s="658"/>
      <c r="AJ328" s="658"/>
      <c r="AK328" s="658"/>
      <c r="AL328" s="658"/>
      <c r="AM328" s="658"/>
      <c r="AN328" s="658"/>
      <c r="AO328" s="658"/>
      <c r="AP328" s="683"/>
      <c r="AQ328" s="658"/>
      <c r="AR328" s="658"/>
      <c r="AS328" s="658"/>
      <c r="AT328" s="658"/>
      <c r="AU328" s="658"/>
      <c r="AV328" s="658"/>
      <c r="AW328" s="658"/>
      <c r="AX328" s="658"/>
      <c r="AY328" s="658"/>
      <c r="AZ328" s="660"/>
      <c r="BA328" s="660"/>
      <c r="BB328" s="660"/>
      <c r="BC328" s="660"/>
      <c r="BD328" s="660"/>
      <c r="BE328" s="660"/>
      <c r="BF328" s="660"/>
      <c r="BG328" s="660"/>
      <c r="BH328" s="660"/>
      <c r="BI328" s="666"/>
      <c r="BJ328" s="666"/>
      <c r="BK328" s="666"/>
      <c r="BL328" s="30"/>
      <c r="BM328" s="30"/>
      <c r="BN328" s="30"/>
      <c r="BO328" s="679"/>
      <c r="BP328" s="679"/>
      <c r="BQ328" s="679"/>
      <c r="BR328" s="679"/>
      <c r="BS328" s="679"/>
      <c r="BT328" s="658"/>
      <c r="BU328" s="716"/>
      <c r="BV328" s="716"/>
      <c r="BW328" s="716"/>
      <c r="BX328" s="716"/>
      <c r="BY328" s="716"/>
      <c r="BZ328" s="716"/>
      <c r="CA328" s="756"/>
      <c r="CB328" s="719"/>
      <c r="CC328" s="719"/>
      <c r="CD328" s="719"/>
      <c r="CE328" s="728"/>
      <c r="CF328" s="727"/>
      <c r="CG328" s="757"/>
      <c r="CH328" s="29"/>
      <c r="CI328" s="29"/>
      <c r="CJ328" s="29"/>
      <c r="CK328" s="29"/>
      <c r="CL328" s="736"/>
      <c r="CM328" s="745"/>
      <c r="CN328" s="680"/>
      <c r="CO328" s="660"/>
      <c r="CP328" s="660"/>
      <c r="CQ328" s="681"/>
      <c r="CR328" s="660"/>
      <c r="CS328" s="660"/>
      <c r="CT328" s="658"/>
      <c r="CU328" s="658"/>
      <c r="CV328" s="658"/>
      <c r="CW328" s="658"/>
      <c r="CX328" s="658"/>
      <c r="CY328" s="658"/>
    </row>
    <row r="329" spans="1:103">
      <c r="A329" s="658"/>
      <c r="B329" s="658"/>
      <c r="C329" s="658"/>
      <c r="D329" s="658"/>
      <c r="E329" s="658"/>
      <c r="F329" s="658"/>
      <c r="G329" s="658"/>
      <c r="H329" s="658"/>
      <c r="I329" s="658"/>
      <c r="J329" s="658"/>
      <c r="K329" s="658"/>
      <c r="L329" s="658"/>
      <c r="M329" s="658"/>
      <c r="N329" s="658"/>
      <c r="O329" s="658"/>
      <c r="P329" s="658"/>
      <c r="Q329" s="658"/>
      <c r="R329" s="658"/>
      <c r="S329" s="658"/>
      <c r="T329" s="658"/>
      <c r="U329" s="658"/>
      <c r="V329" s="658"/>
      <c r="W329" s="658"/>
      <c r="X329" s="658"/>
      <c r="Y329" s="658"/>
      <c r="Z329" s="658"/>
      <c r="AA329" s="658"/>
      <c r="AB329" s="658"/>
      <c r="AC329" s="658"/>
      <c r="AD329" s="658"/>
      <c r="AE329" s="658"/>
      <c r="AF329" s="658"/>
      <c r="AG329" s="743"/>
      <c r="AH329" s="713"/>
      <c r="AI329" s="658"/>
      <c r="AJ329" s="658"/>
      <c r="AK329" s="658"/>
      <c r="AL329" s="658"/>
      <c r="AM329" s="658"/>
      <c r="AN329" s="658"/>
      <c r="AO329" s="658"/>
      <c r="AP329" s="683"/>
      <c r="AQ329" s="658"/>
      <c r="AR329" s="658"/>
      <c r="AS329" s="658"/>
      <c r="AT329" s="658"/>
      <c r="AU329" s="658"/>
      <c r="AV329" s="658"/>
      <c r="AW329" s="658"/>
      <c r="AX329" s="658"/>
      <c r="AY329" s="658"/>
      <c r="AZ329" s="660"/>
      <c r="BA329" s="660"/>
      <c r="BB329" s="660"/>
      <c r="BC329" s="660"/>
      <c r="BD329" s="660"/>
      <c r="BE329" s="660"/>
      <c r="BF329" s="660"/>
      <c r="BG329" s="660"/>
      <c r="BH329" s="660"/>
      <c r="BI329" s="666"/>
      <c r="BJ329" s="666"/>
      <c r="BK329" s="666"/>
      <c r="BL329" s="30"/>
      <c r="BM329" s="30"/>
      <c r="BN329" s="30"/>
      <c r="BO329" s="679"/>
      <c r="BP329" s="679"/>
      <c r="BQ329" s="679"/>
      <c r="BR329" s="679"/>
      <c r="BS329" s="679"/>
      <c r="BT329" s="658"/>
      <c r="BU329" s="716"/>
      <c r="BV329" s="716"/>
      <c r="BW329" s="716"/>
      <c r="BX329" s="716"/>
      <c r="BY329" s="716"/>
      <c r="BZ329" s="716"/>
      <c r="CA329" s="756"/>
      <c r="CB329" s="719"/>
      <c r="CC329" s="719"/>
      <c r="CD329" s="719"/>
      <c r="CE329" s="728"/>
      <c r="CF329" s="727"/>
      <c r="CG329" s="757"/>
      <c r="CH329" s="29"/>
      <c r="CI329" s="29"/>
      <c r="CJ329" s="29"/>
      <c r="CK329" s="29"/>
      <c r="CL329" s="736"/>
      <c r="CM329" s="745"/>
      <c r="CN329" s="680"/>
      <c r="CO329" s="660"/>
      <c r="CP329" s="660"/>
      <c r="CQ329" s="681"/>
      <c r="CR329" s="660"/>
      <c r="CS329" s="660"/>
      <c r="CT329" s="658"/>
      <c r="CU329" s="658"/>
      <c r="CV329" s="658"/>
      <c r="CW329" s="658"/>
      <c r="CX329" s="658"/>
      <c r="CY329" s="658"/>
    </row>
    <row r="330" spans="1:103">
      <c r="A330" s="658"/>
      <c r="B330" s="658"/>
      <c r="C330" s="658"/>
      <c r="D330" s="658"/>
      <c r="E330" s="658"/>
      <c r="F330" s="658"/>
      <c r="G330" s="658"/>
      <c r="H330" s="658"/>
      <c r="I330" s="658"/>
      <c r="J330" s="658"/>
      <c r="K330" s="658"/>
      <c r="L330" s="658"/>
      <c r="M330" s="658"/>
      <c r="N330" s="658"/>
      <c r="O330" s="658"/>
      <c r="P330" s="658"/>
      <c r="Q330" s="658"/>
      <c r="R330" s="658"/>
      <c r="S330" s="658"/>
      <c r="T330" s="658"/>
      <c r="U330" s="658"/>
      <c r="V330" s="658"/>
      <c r="W330" s="658"/>
      <c r="X330" s="658"/>
      <c r="Y330" s="658"/>
      <c r="Z330" s="658"/>
      <c r="AA330" s="658"/>
      <c r="AB330" s="658"/>
      <c r="AC330" s="658"/>
      <c r="AD330" s="658"/>
      <c r="AE330" s="658"/>
      <c r="AF330" s="658"/>
      <c r="AG330" s="743"/>
      <c r="AH330" s="713"/>
      <c r="AI330" s="658"/>
      <c r="AJ330" s="658"/>
      <c r="AK330" s="658"/>
      <c r="AL330" s="658"/>
      <c r="AM330" s="658"/>
      <c r="AN330" s="658"/>
      <c r="AO330" s="658"/>
      <c r="AP330" s="683"/>
      <c r="AQ330" s="658"/>
      <c r="AR330" s="658"/>
      <c r="AS330" s="658"/>
      <c r="AT330" s="658"/>
      <c r="AU330" s="658"/>
      <c r="AV330" s="658"/>
      <c r="AW330" s="658"/>
      <c r="AX330" s="658"/>
      <c r="AY330" s="658"/>
      <c r="AZ330" s="660"/>
      <c r="BA330" s="660"/>
      <c r="BB330" s="660"/>
      <c r="BC330" s="660"/>
      <c r="BD330" s="660"/>
      <c r="BE330" s="660"/>
      <c r="BF330" s="660"/>
      <c r="BG330" s="660"/>
      <c r="BH330" s="660"/>
      <c r="BI330" s="666"/>
      <c r="BJ330" s="666"/>
      <c r="BK330" s="666"/>
      <c r="BL330" s="30"/>
      <c r="BM330" s="30"/>
      <c r="BN330" s="30"/>
      <c r="BO330" s="679"/>
      <c r="BP330" s="679"/>
      <c r="BQ330" s="679"/>
      <c r="BR330" s="679"/>
      <c r="BS330" s="679"/>
      <c r="BT330" s="658"/>
      <c r="BU330" s="716"/>
      <c r="BV330" s="716"/>
      <c r="BW330" s="716"/>
      <c r="BX330" s="716"/>
      <c r="BY330" s="716"/>
      <c r="BZ330" s="716"/>
      <c r="CA330" s="756"/>
      <c r="CB330" s="719"/>
      <c r="CC330" s="719"/>
      <c r="CD330" s="719"/>
      <c r="CE330" s="728"/>
      <c r="CF330" s="727"/>
      <c r="CG330" s="757"/>
      <c r="CH330" s="29"/>
      <c r="CI330" s="29"/>
      <c r="CJ330" s="29"/>
      <c r="CK330" s="29"/>
      <c r="CL330" s="736"/>
      <c r="CM330" s="745"/>
      <c r="CN330" s="680"/>
      <c r="CO330" s="660"/>
      <c r="CP330" s="660"/>
      <c r="CQ330" s="681"/>
      <c r="CR330" s="660"/>
      <c r="CS330" s="660"/>
      <c r="CT330" s="658"/>
      <c r="CU330" s="658"/>
      <c r="CV330" s="658"/>
      <c r="CW330" s="658"/>
      <c r="CX330" s="658"/>
      <c r="CY330" s="658"/>
    </row>
    <row r="331" spans="1:103">
      <c r="A331" s="658"/>
      <c r="B331" s="658"/>
      <c r="C331" s="658"/>
      <c r="D331" s="658"/>
      <c r="E331" s="658"/>
      <c r="F331" s="658"/>
      <c r="G331" s="658"/>
      <c r="H331" s="658"/>
      <c r="I331" s="658"/>
      <c r="J331" s="658"/>
      <c r="K331" s="658"/>
      <c r="L331" s="658"/>
      <c r="M331" s="658"/>
      <c r="N331" s="658"/>
      <c r="O331" s="658"/>
      <c r="P331" s="658"/>
      <c r="Q331" s="658"/>
      <c r="R331" s="658"/>
      <c r="S331" s="658"/>
      <c r="T331" s="658"/>
      <c r="U331" s="658"/>
      <c r="V331" s="658"/>
      <c r="W331" s="658"/>
      <c r="X331" s="658"/>
      <c r="Y331" s="658"/>
      <c r="Z331" s="658"/>
      <c r="AA331" s="658"/>
      <c r="AB331" s="658"/>
      <c r="AC331" s="658"/>
      <c r="AD331" s="658"/>
      <c r="AE331" s="658"/>
      <c r="AF331" s="658"/>
      <c r="AG331" s="743"/>
      <c r="AH331" s="713"/>
      <c r="AI331" s="658"/>
      <c r="AJ331" s="658"/>
      <c r="AK331" s="658"/>
      <c r="AL331" s="658"/>
      <c r="AM331" s="658"/>
      <c r="AN331" s="658"/>
      <c r="AO331" s="658"/>
      <c r="AP331" s="683"/>
      <c r="AQ331" s="658"/>
      <c r="AR331" s="658"/>
      <c r="AS331" s="658"/>
      <c r="AT331" s="658"/>
      <c r="AU331" s="658"/>
      <c r="AV331" s="658"/>
      <c r="AW331" s="658"/>
      <c r="AX331" s="658"/>
      <c r="AY331" s="658"/>
      <c r="AZ331" s="660"/>
      <c r="BA331" s="660"/>
      <c r="BB331" s="660"/>
      <c r="BC331" s="660"/>
      <c r="BD331" s="660"/>
      <c r="BE331" s="660"/>
      <c r="BF331" s="660"/>
      <c r="BG331" s="660"/>
      <c r="BH331" s="660"/>
      <c r="BI331" s="666"/>
      <c r="BJ331" s="666"/>
      <c r="BK331" s="666"/>
      <c r="BL331" s="30"/>
      <c r="BM331" s="30"/>
      <c r="BN331" s="30"/>
      <c r="BO331" s="679"/>
      <c r="BP331" s="679"/>
      <c r="BQ331" s="679"/>
      <c r="BR331" s="679"/>
      <c r="BS331" s="679"/>
      <c r="BT331" s="658"/>
      <c r="BU331" s="716"/>
      <c r="BV331" s="716"/>
      <c r="BW331" s="716"/>
      <c r="BX331" s="716"/>
      <c r="BY331" s="716"/>
      <c r="BZ331" s="716"/>
      <c r="CA331" s="756"/>
      <c r="CB331" s="719"/>
      <c r="CC331" s="719"/>
      <c r="CD331" s="719"/>
      <c r="CE331" s="728"/>
      <c r="CF331" s="727"/>
      <c r="CG331" s="757"/>
      <c r="CH331" s="29"/>
      <c r="CI331" s="29"/>
      <c r="CJ331" s="29"/>
      <c r="CK331" s="29"/>
      <c r="CL331" s="736"/>
      <c r="CM331" s="745"/>
      <c r="CN331" s="680"/>
      <c r="CO331" s="660"/>
      <c r="CP331" s="660"/>
      <c r="CQ331" s="681"/>
      <c r="CR331" s="660"/>
      <c r="CS331" s="660"/>
      <c r="CT331" s="658"/>
      <c r="CU331" s="658"/>
      <c r="CV331" s="658"/>
      <c r="CW331" s="658"/>
      <c r="CX331" s="658"/>
      <c r="CY331" s="658"/>
    </row>
    <row r="332" spans="1:103">
      <c r="A332" s="658"/>
      <c r="B332" s="658"/>
      <c r="C332" s="658"/>
      <c r="D332" s="658"/>
      <c r="E332" s="658"/>
      <c r="F332" s="658"/>
      <c r="G332" s="658"/>
      <c r="H332" s="658"/>
      <c r="I332" s="658"/>
      <c r="J332" s="658"/>
      <c r="K332" s="658"/>
      <c r="L332" s="658"/>
      <c r="M332" s="658"/>
      <c r="N332" s="658"/>
      <c r="O332" s="658"/>
      <c r="P332" s="658"/>
      <c r="Q332" s="658"/>
      <c r="R332" s="658"/>
      <c r="S332" s="658"/>
      <c r="T332" s="658"/>
      <c r="U332" s="658"/>
      <c r="V332" s="658"/>
      <c r="W332" s="658"/>
      <c r="X332" s="658"/>
      <c r="Y332" s="658"/>
      <c r="Z332" s="658"/>
      <c r="AA332" s="658"/>
      <c r="AB332" s="658"/>
      <c r="AC332" s="658"/>
      <c r="AD332" s="658"/>
      <c r="AE332" s="658"/>
      <c r="AF332" s="658"/>
      <c r="AG332" s="743"/>
      <c r="AH332" s="713"/>
      <c r="AI332" s="658"/>
      <c r="AJ332" s="658"/>
      <c r="AK332" s="658"/>
      <c r="AL332" s="658"/>
      <c r="AM332" s="658"/>
      <c r="AN332" s="658"/>
      <c r="AO332" s="658"/>
      <c r="AP332" s="683"/>
      <c r="AQ332" s="658"/>
      <c r="AR332" s="658"/>
      <c r="AS332" s="658"/>
      <c r="AT332" s="658"/>
      <c r="AU332" s="658"/>
      <c r="AV332" s="658"/>
      <c r="AW332" s="658"/>
      <c r="AX332" s="658"/>
      <c r="AY332" s="658"/>
      <c r="AZ332" s="660"/>
      <c r="BA332" s="660"/>
      <c r="BB332" s="660"/>
      <c r="BC332" s="660"/>
      <c r="BD332" s="660"/>
      <c r="BE332" s="660"/>
      <c r="BF332" s="660"/>
      <c r="BG332" s="660"/>
      <c r="BH332" s="660"/>
      <c r="BI332" s="666"/>
      <c r="BJ332" s="666"/>
      <c r="BK332" s="666"/>
      <c r="BL332" s="30"/>
      <c r="BM332" s="30"/>
      <c r="BN332" s="30"/>
      <c r="BO332" s="679"/>
      <c r="BP332" s="679"/>
      <c r="BQ332" s="679"/>
      <c r="BR332" s="679"/>
      <c r="BS332" s="679"/>
      <c r="BT332" s="658"/>
      <c r="BU332" s="716"/>
      <c r="BV332" s="716"/>
      <c r="BW332" s="716"/>
      <c r="BX332" s="716"/>
      <c r="BY332" s="716"/>
      <c r="BZ332" s="716"/>
      <c r="CA332" s="756"/>
      <c r="CB332" s="719"/>
      <c r="CC332" s="719"/>
      <c r="CD332" s="719"/>
      <c r="CE332" s="728"/>
      <c r="CF332" s="727"/>
      <c r="CG332" s="757"/>
      <c r="CH332" s="29"/>
      <c r="CI332" s="29"/>
      <c r="CJ332" s="29"/>
      <c r="CK332" s="29"/>
      <c r="CL332" s="736"/>
      <c r="CM332" s="745"/>
      <c r="CN332" s="680"/>
      <c r="CO332" s="660"/>
      <c r="CP332" s="660"/>
      <c r="CQ332" s="681"/>
      <c r="CR332" s="660"/>
      <c r="CS332" s="660"/>
      <c r="CT332" s="658"/>
      <c r="CU332" s="658"/>
      <c r="CV332" s="658"/>
      <c r="CW332" s="658"/>
      <c r="CX332" s="658"/>
      <c r="CY332" s="658"/>
    </row>
    <row r="333" spans="1:103">
      <c r="A333" s="658"/>
      <c r="B333" s="658"/>
      <c r="C333" s="658"/>
      <c r="D333" s="658"/>
      <c r="E333" s="658"/>
      <c r="F333" s="658"/>
      <c r="G333" s="658"/>
      <c r="H333" s="658"/>
      <c r="I333" s="658"/>
      <c r="J333" s="658"/>
      <c r="K333" s="658"/>
      <c r="L333" s="658"/>
      <c r="M333" s="658"/>
      <c r="N333" s="658"/>
      <c r="O333" s="658"/>
      <c r="P333" s="658"/>
      <c r="Q333" s="658"/>
      <c r="R333" s="658"/>
      <c r="S333" s="658"/>
      <c r="T333" s="658"/>
      <c r="U333" s="658"/>
      <c r="V333" s="658"/>
      <c r="W333" s="658"/>
      <c r="X333" s="658"/>
      <c r="Y333" s="658"/>
      <c r="Z333" s="658"/>
      <c r="AA333" s="658"/>
      <c r="AB333" s="658"/>
      <c r="AC333" s="658"/>
      <c r="AD333" s="658"/>
      <c r="AE333" s="658"/>
      <c r="AF333" s="658"/>
      <c r="AG333" s="743"/>
      <c r="AH333" s="713"/>
      <c r="AI333" s="658"/>
      <c r="AJ333" s="658"/>
      <c r="AK333" s="658"/>
      <c r="AL333" s="658"/>
      <c r="AM333" s="658"/>
      <c r="AN333" s="658"/>
      <c r="AO333" s="658"/>
      <c r="AP333" s="683"/>
      <c r="AQ333" s="658"/>
      <c r="AR333" s="658"/>
      <c r="AS333" s="658"/>
      <c r="AT333" s="658"/>
      <c r="AU333" s="658"/>
      <c r="AV333" s="658"/>
      <c r="AW333" s="658"/>
      <c r="AX333" s="658"/>
      <c r="AY333" s="658"/>
      <c r="AZ333" s="660"/>
      <c r="BA333" s="660"/>
      <c r="BB333" s="660"/>
      <c r="BC333" s="660"/>
      <c r="BD333" s="660"/>
      <c r="BE333" s="660"/>
      <c r="BF333" s="660"/>
      <c r="BG333" s="660"/>
      <c r="BH333" s="660"/>
      <c r="BI333" s="666"/>
      <c r="BJ333" s="666"/>
      <c r="BK333" s="666"/>
      <c r="BL333" s="30"/>
      <c r="BM333" s="30"/>
      <c r="BN333" s="30"/>
      <c r="BO333" s="679"/>
      <c r="BP333" s="679"/>
      <c r="BQ333" s="679"/>
      <c r="BR333" s="679"/>
      <c r="BS333" s="679"/>
      <c r="BT333" s="658"/>
      <c r="BU333" s="716"/>
      <c r="BV333" s="716"/>
      <c r="BW333" s="716"/>
      <c r="BX333" s="716"/>
      <c r="BY333" s="716"/>
      <c r="BZ333" s="716"/>
      <c r="CA333" s="756"/>
      <c r="CB333" s="719"/>
      <c r="CC333" s="719"/>
      <c r="CD333" s="719"/>
      <c r="CE333" s="728"/>
      <c r="CF333" s="727"/>
      <c r="CG333" s="757"/>
      <c r="CH333" s="29"/>
      <c r="CI333" s="29"/>
      <c r="CJ333" s="29"/>
      <c r="CK333" s="29"/>
      <c r="CL333" s="736"/>
      <c r="CM333" s="745"/>
      <c r="CN333" s="680"/>
      <c r="CO333" s="660"/>
      <c r="CP333" s="660"/>
      <c r="CQ333" s="681"/>
      <c r="CR333" s="660"/>
      <c r="CS333" s="660"/>
      <c r="CT333" s="658"/>
      <c r="CU333" s="658"/>
      <c r="CV333" s="658"/>
      <c r="CW333" s="658"/>
      <c r="CX333" s="658"/>
      <c r="CY333" s="658"/>
    </row>
    <row r="334" spans="1:103">
      <c r="A334" s="658"/>
      <c r="B334" s="658"/>
      <c r="C334" s="658"/>
      <c r="D334" s="658"/>
      <c r="E334" s="658"/>
      <c r="F334" s="658"/>
      <c r="G334" s="658"/>
      <c r="H334" s="658"/>
      <c r="I334" s="658"/>
      <c r="J334" s="658"/>
      <c r="K334" s="658"/>
      <c r="L334" s="658"/>
      <c r="M334" s="658"/>
      <c r="N334" s="658"/>
      <c r="O334" s="658"/>
      <c r="P334" s="658"/>
      <c r="Q334" s="658"/>
      <c r="R334" s="658"/>
      <c r="S334" s="658"/>
      <c r="T334" s="658"/>
      <c r="U334" s="658"/>
      <c r="V334" s="658"/>
      <c r="W334" s="658"/>
      <c r="X334" s="658"/>
      <c r="Y334" s="658"/>
      <c r="Z334" s="658"/>
      <c r="AA334" s="658"/>
      <c r="AB334" s="658"/>
      <c r="AC334" s="658"/>
      <c r="AD334" s="658"/>
      <c r="AE334" s="658"/>
      <c r="AF334" s="658"/>
      <c r="AG334" s="743"/>
      <c r="AH334" s="713"/>
      <c r="AI334" s="658"/>
      <c r="AJ334" s="658"/>
      <c r="AK334" s="658"/>
      <c r="AL334" s="658"/>
      <c r="AM334" s="658"/>
      <c r="AN334" s="658"/>
      <c r="AO334" s="658"/>
      <c r="AP334" s="683"/>
      <c r="AQ334" s="658"/>
      <c r="AR334" s="658"/>
      <c r="AS334" s="658"/>
      <c r="AT334" s="658"/>
      <c r="AU334" s="658"/>
      <c r="AV334" s="658"/>
      <c r="AW334" s="658"/>
      <c r="AX334" s="658"/>
      <c r="AY334" s="658"/>
      <c r="AZ334" s="660"/>
      <c r="BA334" s="660"/>
      <c r="BB334" s="660"/>
      <c r="BC334" s="660"/>
      <c r="BD334" s="660"/>
      <c r="BE334" s="660"/>
      <c r="BF334" s="660"/>
      <c r="BG334" s="660"/>
      <c r="BH334" s="660"/>
      <c r="BI334" s="666"/>
      <c r="BJ334" s="666"/>
      <c r="BK334" s="666"/>
      <c r="BL334" s="30"/>
      <c r="BM334" s="30"/>
      <c r="BN334" s="30"/>
      <c r="BO334" s="679"/>
      <c r="BP334" s="679"/>
      <c r="BQ334" s="679"/>
      <c r="BR334" s="679"/>
      <c r="BS334" s="679"/>
      <c r="BT334" s="658"/>
      <c r="BU334" s="716"/>
      <c r="BV334" s="716"/>
      <c r="BW334" s="716"/>
      <c r="BX334" s="716"/>
      <c r="BY334" s="716"/>
      <c r="BZ334" s="716"/>
      <c r="CA334" s="756"/>
      <c r="CB334" s="719"/>
      <c r="CC334" s="719"/>
      <c r="CD334" s="719"/>
      <c r="CE334" s="728"/>
      <c r="CF334" s="727"/>
      <c r="CG334" s="757"/>
      <c r="CH334" s="29"/>
      <c r="CI334" s="29"/>
      <c r="CJ334" s="29"/>
      <c r="CK334" s="29"/>
      <c r="CL334" s="736"/>
      <c r="CM334" s="745"/>
      <c r="CN334" s="680"/>
      <c r="CO334" s="660"/>
      <c r="CP334" s="660"/>
      <c r="CQ334" s="681"/>
      <c r="CR334" s="660"/>
      <c r="CS334" s="660"/>
      <c r="CT334" s="658"/>
      <c r="CU334" s="658"/>
      <c r="CV334" s="658"/>
      <c r="CW334" s="658"/>
      <c r="CX334" s="658"/>
      <c r="CY334" s="658"/>
    </row>
    <row r="335" spans="1:103">
      <c r="A335" s="658"/>
      <c r="B335" s="658"/>
      <c r="C335" s="658"/>
      <c r="D335" s="658"/>
      <c r="E335" s="658"/>
      <c r="F335" s="658"/>
      <c r="G335" s="658"/>
      <c r="H335" s="658"/>
      <c r="I335" s="658"/>
      <c r="J335" s="658"/>
      <c r="K335" s="658"/>
      <c r="L335" s="658"/>
      <c r="M335" s="658"/>
      <c r="N335" s="658"/>
      <c r="O335" s="658"/>
      <c r="P335" s="658"/>
      <c r="Q335" s="658"/>
      <c r="R335" s="658"/>
      <c r="S335" s="658"/>
      <c r="T335" s="658"/>
      <c r="U335" s="658"/>
      <c r="V335" s="658"/>
      <c r="W335" s="658"/>
      <c r="X335" s="658"/>
      <c r="Y335" s="658"/>
      <c r="Z335" s="658"/>
      <c r="AA335" s="658"/>
      <c r="AB335" s="658"/>
      <c r="AC335" s="658"/>
      <c r="AD335" s="658"/>
      <c r="AE335" s="658"/>
      <c r="AF335" s="658"/>
      <c r="AG335" s="743"/>
      <c r="AH335" s="713"/>
      <c r="AI335" s="658"/>
      <c r="AJ335" s="658"/>
      <c r="AK335" s="658"/>
      <c r="AL335" s="658"/>
      <c r="AM335" s="658"/>
      <c r="AN335" s="658"/>
      <c r="AO335" s="658"/>
      <c r="AP335" s="683"/>
      <c r="AQ335" s="658"/>
      <c r="AR335" s="658"/>
      <c r="AS335" s="658"/>
      <c r="AT335" s="658"/>
      <c r="AU335" s="658"/>
      <c r="AV335" s="658"/>
      <c r="AW335" s="658"/>
      <c r="AX335" s="658"/>
      <c r="AY335" s="658"/>
      <c r="AZ335" s="660"/>
      <c r="BA335" s="660"/>
      <c r="BB335" s="660"/>
      <c r="BC335" s="660"/>
      <c r="BD335" s="660"/>
      <c r="BE335" s="660"/>
      <c r="BF335" s="660"/>
      <c r="BG335" s="660"/>
      <c r="BH335" s="660"/>
      <c r="BI335" s="666"/>
      <c r="BJ335" s="666"/>
      <c r="BK335" s="666"/>
      <c r="BL335" s="30"/>
      <c r="BM335" s="30"/>
      <c r="BN335" s="30"/>
      <c r="BO335" s="679"/>
      <c r="BP335" s="679"/>
      <c r="BQ335" s="679"/>
      <c r="BR335" s="679"/>
      <c r="BS335" s="679"/>
      <c r="BT335" s="658"/>
      <c r="BU335" s="716"/>
      <c r="BV335" s="716"/>
      <c r="BW335" s="716"/>
      <c r="BX335" s="716"/>
      <c r="BY335" s="716"/>
      <c r="BZ335" s="716"/>
      <c r="CA335" s="756"/>
      <c r="CB335" s="719"/>
      <c r="CC335" s="719"/>
      <c r="CD335" s="719"/>
      <c r="CE335" s="728"/>
      <c r="CF335" s="727"/>
      <c r="CG335" s="757"/>
      <c r="CH335" s="29"/>
      <c r="CI335" s="29"/>
      <c r="CJ335" s="29"/>
      <c r="CK335" s="29"/>
      <c r="CL335" s="736"/>
      <c r="CM335" s="745"/>
      <c r="CN335" s="680"/>
      <c r="CO335" s="660"/>
      <c r="CP335" s="660"/>
      <c r="CQ335" s="681"/>
      <c r="CR335" s="660"/>
      <c r="CS335" s="660"/>
      <c r="CT335" s="658"/>
      <c r="CU335" s="658"/>
      <c r="CV335" s="658"/>
      <c r="CW335" s="658"/>
      <c r="CX335" s="658"/>
      <c r="CY335" s="658"/>
    </row>
    <row r="336" spans="1:103">
      <c r="A336" s="658"/>
      <c r="B336" s="658"/>
      <c r="C336" s="658"/>
      <c r="D336" s="658"/>
      <c r="E336" s="658"/>
      <c r="F336" s="658"/>
      <c r="G336" s="658"/>
      <c r="H336" s="658"/>
      <c r="I336" s="658"/>
      <c r="J336" s="658"/>
      <c r="K336" s="658"/>
      <c r="L336" s="658"/>
      <c r="M336" s="658"/>
      <c r="N336" s="658"/>
      <c r="O336" s="658"/>
      <c r="P336" s="658"/>
      <c r="Q336" s="658"/>
      <c r="R336" s="658"/>
      <c r="S336" s="658"/>
      <c r="T336" s="658"/>
      <c r="U336" s="658"/>
      <c r="V336" s="658"/>
      <c r="W336" s="658"/>
      <c r="X336" s="658"/>
      <c r="Y336" s="658"/>
      <c r="Z336" s="658"/>
      <c r="AA336" s="658"/>
      <c r="AB336" s="658"/>
      <c r="AC336" s="658"/>
      <c r="AD336" s="658"/>
      <c r="AE336" s="658"/>
      <c r="AF336" s="658"/>
      <c r="AG336" s="743"/>
      <c r="AH336" s="713"/>
      <c r="AI336" s="658"/>
      <c r="AJ336" s="658"/>
      <c r="AK336" s="658"/>
      <c r="AL336" s="658"/>
      <c r="AM336" s="658"/>
      <c r="AN336" s="658"/>
      <c r="AO336" s="658"/>
      <c r="AP336" s="683"/>
      <c r="AQ336" s="658"/>
      <c r="AR336" s="658"/>
      <c r="AS336" s="658"/>
      <c r="AT336" s="658"/>
      <c r="AU336" s="658"/>
      <c r="AV336" s="658"/>
      <c r="AW336" s="658"/>
      <c r="AX336" s="658"/>
      <c r="AY336" s="658"/>
      <c r="AZ336" s="660"/>
      <c r="BA336" s="660"/>
      <c r="BB336" s="660"/>
      <c r="BC336" s="660"/>
      <c r="BD336" s="660"/>
      <c r="BE336" s="660"/>
      <c r="BF336" s="660"/>
      <c r="BG336" s="660"/>
      <c r="BH336" s="660"/>
      <c r="BI336" s="666"/>
      <c r="BJ336" s="666"/>
      <c r="BK336" s="666"/>
      <c r="BL336" s="30"/>
      <c r="BM336" s="30"/>
      <c r="BN336" s="30"/>
      <c r="BO336" s="679"/>
      <c r="BP336" s="679"/>
      <c r="BQ336" s="679"/>
      <c r="BR336" s="679"/>
      <c r="BS336" s="679"/>
      <c r="BT336" s="658"/>
      <c r="BU336" s="716"/>
      <c r="BV336" s="716"/>
      <c r="BW336" s="716"/>
      <c r="BX336" s="716"/>
      <c r="BY336" s="716"/>
      <c r="BZ336" s="716"/>
      <c r="CA336" s="756"/>
      <c r="CB336" s="719"/>
      <c r="CC336" s="719"/>
      <c r="CD336" s="719"/>
      <c r="CE336" s="728"/>
      <c r="CF336" s="727"/>
      <c r="CG336" s="757"/>
      <c r="CH336" s="29"/>
      <c r="CI336" s="29"/>
      <c r="CJ336" s="29"/>
      <c r="CK336" s="29"/>
      <c r="CL336" s="736"/>
      <c r="CM336" s="745"/>
      <c r="CN336" s="680"/>
      <c r="CO336" s="660"/>
      <c r="CP336" s="660"/>
      <c r="CQ336" s="681"/>
      <c r="CR336" s="660"/>
      <c r="CS336" s="660"/>
      <c r="CT336" s="658"/>
      <c r="CU336" s="658"/>
      <c r="CV336" s="658"/>
      <c r="CW336" s="658"/>
      <c r="CX336" s="658"/>
      <c r="CY336" s="658"/>
    </row>
    <row r="337" spans="1:103">
      <c r="A337" s="658"/>
      <c r="B337" s="658"/>
      <c r="C337" s="658"/>
      <c r="D337" s="658"/>
      <c r="E337" s="658"/>
      <c r="F337" s="658"/>
      <c r="G337" s="658"/>
      <c r="H337" s="658"/>
      <c r="I337" s="658"/>
      <c r="J337" s="658"/>
      <c r="K337" s="658"/>
      <c r="L337" s="658"/>
      <c r="M337" s="658"/>
      <c r="N337" s="658"/>
      <c r="O337" s="658"/>
      <c r="P337" s="658"/>
      <c r="Q337" s="658"/>
      <c r="R337" s="658"/>
      <c r="S337" s="658"/>
      <c r="T337" s="658"/>
      <c r="U337" s="658"/>
      <c r="V337" s="658"/>
      <c r="W337" s="658"/>
      <c r="X337" s="658"/>
      <c r="Y337" s="658"/>
      <c r="Z337" s="658"/>
      <c r="AA337" s="658"/>
      <c r="AB337" s="658"/>
      <c r="AC337" s="658"/>
      <c r="AD337" s="658"/>
      <c r="AE337" s="658"/>
      <c r="AF337" s="658"/>
      <c r="AG337" s="743"/>
      <c r="AH337" s="713"/>
      <c r="AI337" s="658"/>
      <c r="AJ337" s="658"/>
      <c r="AK337" s="658"/>
      <c r="AL337" s="658"/>
      <c r="AM337" s="658"/>
      <c r="AN337" s="658"/>
      <c r="AO337" s="658"/>
      <c r="AP337" s="683"/>
      <c r="AQ337" s="658"/>
      <c r="AR337" s="658"/>
      <c r="AS337" s="658"/>
      <c r="AT337" s="658"/>
      <c r="AU337" s="658"/>
      <c r="AV337" s="658"/>
      <c r="AW337" s="658"/>
      <c r="AX337" s="658"/>
      <c r="AY337" s="658"/>
      <c r="AZ337" s="660"/>
      <c r="BA337" s="660"/>
      <c r="BB337" s="660"/>
      <c r="BC337" s="660"/>
      <c r="BD337" s="660"/>
      <c r="BE337" s="660"/>
      <c r="BF337" s="660"/>
      <c r="BG337" s="660"/>
      <c r="BH337" s="660"/>
      <c r="BI337" s="666"/>
      <c r="BJ337" s="666"/>
      <c r="BK337" s="666"/>
      <c r="BL337" s="30"/>
      <c r="BM337" s="30"/>
      <c r="BN337" s="30"/>
      <c r="BO337" s="679"/>
      <c r="BP337" s="679"/>
      <c r="BQ337" s="679"/>
      <c r="BR337" s="679"/>
      <c r="BS337" s="679"/>
      <c r="BT337" s="658"/>
      <c r="BU337" s="716"/>
      <c r="BV337" s="716"/>
      <c r="BW337" s="716"/>
      <c r="BX337" s="716"/>
      <c r="BY337" s="716"/>
      <c r="BZ337" s="716"/>
      <c r="CA337" s="756"/>
      <c r="CB337" s="719"/>
      <c r="CC337" s="719"/>
      <c r="CD337" s="719"/>
      <c r="CE337" s="728"/>
      <c r="CF337" s="727"/>
      <c r="CG337" s="757"/>
      <c r="CH337" s="29"/>
      <c r="CI337" s="29"/>
      <c r="CJ337" s="29"/>
      <c r="CK337" s="29"/>
      <c r="CL337" s="736"/>
      <c r="CM337" s="745"/>
      <c r="CN337" s="680"/>
      <c r="CO337" s="660"/>
      <c r="CP337" s="660"/>
      <c r="CQ337" s="681"/>
      <c r="CR337" s="660"/>
      <c r="CS337" s="660"/>
      <c r="CT337" s="658"/>
      <c r="CU337" s="658"/>
      <c r="CV337" s="658"/>
      <c r="CW337" s="658"/>
      <c r="CX337" s="658"/>
      <c r="CY337" s="658"/>
    </row>
    <row r="338" spans="1:103">
      <c r="A338" s="658"/>
      <c r="B338" s="658"/>
      <c r="C338" s="658"/>
      <c r="D338" s="658"/>
      <c r="E338" s="658"/>
      <c r="F338" s="658"/>
      <c r="G338" s="658"/>
      <c r="H338" s="658"/>
      <c r="I338" s="658"/>
      <c r="J338" s="658"/>
      <c r="K338" s="658"/>
      <c r="L338" s="658"/>
      <c r="M338" s="658"/>
      <c r="N338" s="658"/>
      <c r="O338" s="658"/>
      <c r="P338" s="658"/>
      <c r="Q338" s="658"/>
      <c r="R338" s="658"/>
      <c r="S338" s="658"/>
      <c r="T338" s="658"/>
      <c r="U338" s="658"/>
      <c r="V338" s="658"/>
      <c r="W338" s="658"/>
      <c r="X338" s="658"/>
      <c r="Y338" s="658"/>
      <c r="Z338" s="658"/>
      <c r="AA338" s="658"/>
      <c r="AB338" s="658"/>
      <c r="AC338" s="658"/>
      <c r="AD338" s="658"/>
      <c r="AE338" s="658"/>
      <c r="AF338" s="658"/>
      <c r="AG338" s="743"/>
      <c r="AH338" s="713"/>
      <c r="AI338" s="658"/>
      <c r="AJ338" s="658"/>
      <c r="AK338" s="658"/>
      <c r="AL338" s="658"/>
      <c r="AM338" s="658"/>
      <c r="AN338" s="658"/>
      <c r="AO338" s="658"/>
      <c r="AP338" s="683"/>
      <c r="AQ338" s="658"/>
      <c r="AR338" s="658"/>
      <c r="AS338" s="658"/>
      <c r="AT338" s="658"/>
      <c r="AU338" s="658"/>
      <c r="AV338" s="658"/>
      <c r="AW338" s="658"/>
      <c r="AX338" s="658"/>
      <c r="AY338" s="658"/>
      <c r="AZ338" s="660"/>
      <c r="BA338" s="660"/>
      <c r="BB338" s="660"/>
      <c r="BC338" s="660"/>
      <c r="BD338" s="660"/>
      <c r="BE338" s="660"/>
      <c r="BF338" s="660"/>
      <c r="BG338" s="660"/>
      <c r="BH338" s="660"/>
      <c r="BI338" s="666"/>
      <c r="BJ338" s="666"/>
      <c r="BK338" s="666"/>
      <c r="BL338" s="30"/>
      <c r="BM338" s="30"/>
      <c r="BN338" s="30"/>
      <c r="BO338" s="679"/>
      <c r="BP338" s="679"/>
      <c r="BQ338" s="679"/>
      <c r="BR338" s="679"/>
      <c r="BS338" s="679"/>
      <c r="BT338" s="658"/>
      <c r="BU338" s="716"/>
      <c r="BV338" s="716"/>
      <c r="BW338" s="716"/>
      <c r="BX338" s="716"/>
      <c r="BY338" s="716"/>
      <c r="BZ338" s="716"/>
      <c r="CA338" s="756"/>
      <c r="CB338" s="719"/>
      <c r="CC338" s="719"/>
      <c r="CD338" s="719"/>
      <c r="CE338" s="728"/>
      <c r="CF338" s="727"/>
      <c r="CG338" s="757"/>
      <c r="CH338" s="29"/>
      <c r="CI338" s="29"/>
      <c r="CJ338" s="29"/>
      <c r="CK338" s="29"/>
      <c r="CL338" s="736"/>
      <c r="CM338" s="745"/>
      <c r="CN338" s="680"/>
      <c r="CO338" s="660"/>
      <c r="CP338" s="660"/>
      <c r="CQ338" s="681"/>
      <c r="CR338" s="660"/>
      <c r="CS338" s="660"/>
      <c r="CT338" s="658"/>
      <c r="CU338" s="658"/>
      <c r="CV338" s="658"/>
      <c r="CW338" s="658"/>
      <c r="CX338" s="658"/>
      <c r="CY338" s="658"/>
    </row>
    <row r="339" spans="1:103">
      <c r="A339" s="658"/>
      <c r="B339" s="658"/>
      <c r="C339" s="658"/>
      <c r="D339" s="658"/>
      <c r="E339" s="658"/>
      <c r="F339" s="658"/>
      <c r="G339" s="658"/>
      <c r="H339" s="658"/>
      <c r="I339" s="658"/>
      <c r="J339" s="658"/>
      <c r="K339" s="658"/>
      <c r="L339" s="658"/>
      <c r="M339" s="658"/>
      <c r="N339" s="658"/>
      <c r="O339" s="658"/>
      <c r="P339" s="658"/>
      <c r="Q339" s="658"/>
      <c r="R339" s="658"/>
      <c r="S339" s="658"/>
      <c r="T339" s="658"/>
      <c r="U339" s="658"/>
      <c r="V339" s="658"/>
      <c r="W339" s="658"/>
      <c r="X339" s="658"/>
      <c r="Y339" s="658"/>
      <c r="Z339" s="658"/>
      <c r="AA339" s="658"/>
      <c r="AB339" s="658"/>
      <c r="AC339" s="658"/>
      <c r="AD339" s="658"/>
      <c r="AE339" s="658"/>
      <c r="AF339" s="658"/>
      <c r="AG339" s="743"/>
      <c r="AH339" s="713"/>
      <c r="AI339" s="658"/>
      <c r="AJ339" s="658"/>
      <c r="AK339" s="658"/>
      <c r="AL339" s="658"/>
      <c r="AM339" s="658"/>
      <c r="AN339" s="658"/>
      <c r="AO339" s="658"/>
      <c r="AP339" s="683"/>
      <c r="AQ339" s="658"/>
      <c r="AR339" s="658"/>
      <c r="AS339" s="658"/>
      <c r="AT339" s="658"/>
      <c r="AU339" s="658"/>
      <c r="AV339" s="658"/>
      <c r="AW339" s="658"/>
      <c r="AX339" s="658"/>
      <c r="AY339" s="658"/>
      <c r="AZ339" s="660"/>
      <c r="BA339" s="660"/>
      <c r="BB339" s="660"/>
      <c r="BC339" s="660"/>
      <c r="BD339" s="660"/>
      <c r="BE339" s="660"/>
      <c r="BF339" s="660"/>
      <c r="BG339" s="660"/>
      <c r="BH339" s="660"/>
      <c r="BI339" s="666"/>
      <c r="BJ339" s="666"/>
      <c r="BK339" s="666"/>
      <c r="BL339" s="30"/>
      <c r="BM339" s="30"/>
      <c r="BN339" s="30"/>
      <c r="BO339" s="679"/>
      <c r="BP339" s="679"/>
      <c r="BQ339" s="679"/>
      <c r="BR339" s="679"/>
      <c r="BS339" s="679"/>
      <c r="BT339" s="658"/>
      <c r="BU339" s="716"/>
      <c r="BV339" s="716"/>
      <c r="BW339" s="716"/>
      <c r="BX339" s="716"/>
      <c r="BY339" s="716"/>
      <c r="BZ339" s="716"/>
      <c r="CA339" s="756"/>
      <c r="CB339" s="719"/>
      <c r="CC339" s="719"/>
      <c r="CD339" s="719"/>
      <c r="CE339" s="728"/>
      <c r="CF339" s="727"/>
      <c r="CG339" s="757"/>
      <c r="CH339" s="29"/>
      <c r="CI339" s="29"/>
      <c r="CJ339" s="29"/>
      <c r="CK339" s="29"/>
      <c r="CL339" s="736"/>
      <c r="CM339" s="745"/>
      <c r="CN339" s="680"/>
      <c r="CO339" s="660"/>
      <c r="CP339" s="660"/>
      <c r="CQ339" s="681"/>
      <c r="CR339" s="660"/>
      <c r="CS339" s="660"/>
      <c r="CT339" s="658"/>
      <c r="CU339" s="658"/>
      <c r="CV339" s="658"/>
      <c r="CW339" s="658"/>
      <c r="CX339" s="658"/>
      <c r="CY339" s="658"/>
    </row>
    <row r="340" spans="1:103">
      <c r="A340" s="658"/>
      <c r="B340" s="658"/>
      <c r="C340" s="658"/>
      <c r="D340" s="658"/>
      <c r="E340" s="658"/>
      <c r="F340" s="658"/>
      <c r="G340" s="658"/>
      <c r="H340" s="658"/>
      <c r="I340" s="658"/>
      <c r="J340" s="658"/>
      <c r="K340" s="658"/>
      <c r="L340" s="658"/>
      <c r="M340" s="658"/>
      <c r="N340" s="658"/>
      <c r="O340" s="658"/>
      <c r="P340" s="658"/>
      <c r="Q340" s="658"/>
      <c r="R340" s="658"/>
      <c r="S340" s="658"/>
      <c r="T340" s="658"/>
      <c r="U340" s="658"/>
      <c r="V340" s="658"/>
      <c r="W340" s="658"/>
      <c r="X340" s="658"/>
      <c r="Y340" s="658"/>
      <c r="Z340" s="658"/>
      <c r="AA340" s="658"/>
      <c r="AB340" s="658"/>
      <c r="AC340" s="658"/>
      <c r="AD340" s="658"/>
      <c r="AE340" s="658"/>
      <c r="AF340" s="658"/>
      <c r="AG340" s="743"/>
      <c r="AH340" s="713"/>
      <c r="AI340" s="658"/>
      <c r="AJ340" s="658"/>
      <c r="AK340" s="658"/>
      <c r="AL340" s="658"/>
      <c r="AM340" s="658"/>
      <c r="AN340" s="658"/>
      <c r="AO340" s="658"/>
      <c r="AP340" s="683"/>
      <c r="AQ340" s="658"/>
      <c r="AR340" s="658"/>
      <c r="AS340" s="658"/>
      <c r="AT340" s="658"/>
      <c r="AU340" s="658"/>
      <c r="AV340" s="658"/>
      <c r="AW340" s="658"/>
      <c r="AX340" s="658"/>
      <c r="AY340" s="658"/>
      <c r="AZ340" s="660"/>
      <c r="BA340" s="660"/>
      <c r="BB340" s="660"/>
      <c r="BC340" s="660"/>
      <c r="BD340" s="660"/>
      <c r="BE340" s="660"/>
      <c r="BF340" s="660"/>
      <c r="BG340" s="660"/>
      <c r="BH340" s="660"/>
      <c r="BI340" s="666"/>
      <c r="BJ340" s="666"/>
      <c r="BK340" s="666"/>
      <c r="BL340" s="30"/>
      <c r="BM340" s="30"/>
      <c r="BN340" s="30"/>
      <c r="BO340" s="679"/>
      <c r="BP340" s="679"/>
      <c r="BQ340" s="679"/>
      <c r="BR340" s="679"/>
      <c r="BS340" s="679"/>
      <c r="BT340" s="658"/>
      <c r="BU340" s="716"/>
      <c r="BV340" s="716"/>
      <c r="BW340" s="716"/>
      <c r="BX340" s="716"/>
      <c r="BY340" s="716"/>
      <c r="BZ340" s="716"/>
      <c r="CA340" s="756"/>
      <c r="CB340" s="719"/>
      <c r="CC340" s="719"/>
      <c r="CD340" s="719"/>
      <c r="CE340" s="728"/>
      <c r="CF340" s="727"/>
      <c r="CG340" s="757"/>
      <c r="CH340" s="29"/>
      <c r="CI340" s="29"/>
      <c r="CJ340" s="29"/>
      <c r="CK340" s="29"/>
      <c r="CL340" s="736"/>
      <c r="CM340" s="745"/>
      <c r="CN340" s="680"/>
      <c r="CO340" s="660"/>
      <c r="CP340" s="660"/>
      <c r="CQ340" s="681"/>
      <c r="CR340" s="660"/>
      <c r="CS340" s="660"/>
      <c r="CT340" s="658"/>
      <c r="CU340" s="658"/>
      <c r="CV340" s="658"/>
      <c r="CW340" s="658"/>
      <c r="CX340" s="658"/>
      <c r="CY340" s="658"/>
    </row>
    <row r="341" spans="1:103">
      <c r="A341" s="658"/>
      <c r="B341" s="658"/>
      <c r="C341" s="658"/>
      <c r="D341" s="658"/>
      <c r="E341" s="658"/>
      <c r="F341" s="658"/>
      <c r="G341" s="658"/>
      <c r="H341" s="658"/>
      <c r="I341" s="658"/>
      <c r="J341" s="658"/>
      <c r="K341" s="658"/>
      <c r="L341" s="658"/>
      <c r="M341" s="658"/>
      <c r="N341" s="658"/>
      <c r="O341" s="658"/>
      <c r="P341" s="658"/>
      <c r="Q341" s="658"/>
      <c r="R341" s="658"/>
      <c r="S341" s="658"/>
      <c r="T341" s="658"/>
      <c r="U341" s="658"/>
      <c r="V341" s="658"/>
      <c r="W341" s="658"/>
      <c r="X341" s="658"/>
      <c r="Y341" s="658"/>
      <c r="Z341" s="658"/>
      <c r="AA341" s="658"/>
      <c r="AB341" s="658"/>
      <c r="AC341" s="658"/>
      <c r="AD341" s="658"/>
      <c r="AE341" s="658"/>
      <c r="AF341" s="658"/>
      <c r="AG341" s="743"/>
      <c r="AH341" s="713"/>
      <c r="AI341" s="658"/>
      <c r="AJ341" s="658"/>
      <c r="AK341" s="658"/>
      <c r="AL341" s="658"/>
      <c r="AM341" s="658"/>
      <c r="AN341" s="658"/>
      <c r="AO341" s="658"/>
      <c r="AP341" s="683"/>
      <c r="AQ341" s="658"/>
      <c r="AR341" s="658"/>
      <c r="AS341" s="658"/>
      <c r="AT341" s="658"/>
      <c r="AU341" s="658"/>
      <c r="AV341" s="658"/>
      <c r="AW341" s="658"/>
      <c r="AX341" s="658"/>
      <c r="AY341" s="658"/>
      <c r="AZ341" s="660"/>
      <c r="BA341" s="660"/>
      <c r="BB341" s="660"/>
      <c r="BC341" s="660"/>
      <c r="BD341" s="660"/>
      <c r="BE341" s="660"/>
      <c r="BF341" s="660"/>
      <c r="BG341" s="660"/>
      <c r="BH341" s="660"/>
      <c r="BI341" s="666"/>
      <c r="BJ341" s="666"/>
      <c r="BK341" s="666"/>
      <c r="BL341" s="30"/>
      <c r="BM341" s="30"/>
      <c r="BN341" s="30"/>
      <c r="BO341" s="679"/>
      <c r="BP341" s="679"/>
      <c r="BQ341" s="679"/>
      <c r="BR341" s="679"/>
      <c r="BS341" s="679"/>
      <c r="BT341" s="658"/>
      <c r="BU341" s="716"/>
      <c r="BV341" s="716"/>
      <c r="BW341" s="716"/>
      <c r="BX341" s="716"/>
      <c r="BY341" s="716"/>
      <c r="BZ341" s="716"/>
      <c r="CA341" s="756"/>
      <c r="CB341" s="719"/>
      <c r="CC341" s="719"/>
      <c r="CD341" s="719"/>
      <c r="CE341" s="728"/>
      <c r="CF341" s="727"/>
      <c r="CG341" s="757"/>
      <c r="CH341" s="29"/>
      <c r="CI341" s="29"/>
      <c r="CJ341" s="29"/>
      <c r="CK341" s="29"/>
      <c r="CL341" s="736"/>
      <c r="CM341" s="745"/>
      <c r="CN341" s="680"/>
      <c r="CO341" s="660"/>
      <c r="CP341" s="660"/>
      <c r="CQ341" s="681"/>
      <c r="CR341" s="660"/>
      <c r="CS341" s="660"/>
      <c r="CT341" s="658"/>
      <c r="CU341" s="658"/>
      <c r="CV341" s="658"/>
      <c r="CW341" s="658"/>
      <c r="CX341" s="658"/>
      <c r="CY341" s="658"/>
    </row>
    <row r="342" spans="1:103">
      <c r="A342" s="658"/>
      <c r="B342" s="658"/>
      <c r="C342" s="658"/>
      <c r="D342" s="658"/>
      <c r="E342" s="658"/>
      <c r="F342" s="658"/>
      <c r="G342" s="658"/>
      <c r="H342" s="658"/>
      <c r="I342" s="658"/>
      <c r="J342" s="658"/>
      <c r="K342" s="658"/>
      <c r="L342" s="658"/>
      <c r="M342" s="658"/>
      <c r="N342" s="658"/>
      <c r="O342" s="658"/>
      <c r="P342" s="658"/>
      <c r="Q342" s="658"/>
      <c r="R342" s="658"/>
      <c r="S342" s="658"/>
      <c r="T342" s="658"/>
      <c r="U342" s="658"/>
      <c r="V342" s="658"/>
      <c r="W342" s="658"/>
      <c r="X342" s="658"/>
      <c r="Y342" s="658"/>
      <c r="Z342" s="658"/>
      <c r="AA342" s="658"/>
      <c r="AB342" s="658"/>
      <c r="AC342" s="658"/>
      <c r="AD342" s="658"/>
      <c r="AE342" s="658"/>
      <c r="AF342" s="658"/>
      <c r="AG342" s="743"/>
      <c r="AH342" s="713"/>
      <c r="AI342" s="658"/>
      <c r="AJ342" s="658"/>
      <c r="AK342" s="658"/>
      <c r="AL342" s="658"/>
      <c r="AM342" s="658"/>
      <c r="AN342" s="658"/>
      <c r="AO342" s="658"/>
      <c r="AP342" s="683"/>
      <c r="AQ342" s="658"/>
      <c r="AR342" s="658"/>
      <c r="AS342" s="658"/>
      <c r="AT342" s="658"/>
      <c r="AU342" s="658"/>
      <c r="AV342" s="658"/>
      <c r="AW342" s="658"/>
      <c r="AX342" s="658"/>
      <c r="AY342" s="658"/>
      <c r="AZ342" s="660"/>
      <c r="BA342" s="660"/>
      <c r="BB342" s="660"/>
      <c r="BC342" s="660"/>
      <c r="BD342" s="660"/>
      <c r="BE342" s="660"/>
      <c r="BF342" s="660"/>
      <c r="BG342" s="660"/>
      <c r="BH342" s="660"/>
      <c r="BI342" s="666"/>
      <c r="BJ342" s="666"/>
      <c r="BK342" s="666"/>
      <c r="BL342" s="30"/>
      <c r="BM342" s="30"/>
      <c r="BN342" s="30"/>
      <c r="BO342" s="679"/>
      <c r="BP342" s="679"/>
      <c r="BQ342" s="679"/>
      <c r="BR342" s="679"/>
      <c r="BS342" s="679"/>
      <c r="BT342" s="658"/>
      <c r="BU342" s="716"/>
      <c r="BV342" s="716"/>
      <c r="BW342" s="716"/>
      <c r="BX342" s="716"/>
      <c r="BY342" s="716"/>
      <c r="BZ342" s="716"/>
      <c r="CA342" s="756"/>
      <c r="CB342" s="719"/>
      <c r="CC342" s="719"/>
      <c r="CD342" s="719"/>
      <c r="CE342" s="728"/>
      <c r="CF342" s="727"/>
      <c r="CG342" s="757"/>
      <c r="CH342" s="29"/>
      <c r="CI342" s="29"/>
      <c r="CJ342" s="29"/>
      <c r="CK342" s="29"/>
      <c r="CL342" s="736"/>
      <c r="CM342" s="745"/>
      <c r="CN342" s="680"/>
      <c r="CO342" s="660"/>
      <c r="CP342" s="660"/>
      <c r="CQ342" s="681"/>
      <c r="CR342" s="660"/>
      <c r="CS342" s="660"/>
      <c r="CT342" s="658"/>
      <c r="CU342" s="658"/>
      <c r="CV342" s="658"/>
      <c r="CW342" s="658"/>
      <c r="CX342" s="658"/>
      <c r="CY342" s="658"/>
    </row>
    <row r="343" spans="1:103">
      <c r="A343" s="658"/>
      <c r="B343" s="658"/>
      <c r="C343" s="658"/>
      <c r="D343" s="658"/>
      <c r="E343" s="658"/>
      <c r="F343" s="658"/>
      <c r="G343" s="658"/>
      <c r="H343" s="658"/>
      <c r="I343" s="658"/>
      <c r="J343" s="658"/>
      <c r="K343" s="658"/>
      <c r="L343" s="658"/>
      <c r="M343" s="658"/>
      <c r="N343" s="658"/>
      <c r="O343" s="658"/>
      <c r="P343" s="658"/>
      <c r="Q343" s="658"/>
      <c r="R343" s="658"/>
      <c r="S343" s="658"/>
      <c r="T343" s="658"/>
      <c r="U343" s="658"/>
      <c r="V343" s="658"/>
      <c r="W343" s="658"/>
      <c r="X343" s="658"/>
      <c r="Y343" s="658"/>
      <c r="Z343" s="658"/>
      <c r="AA343" s="658"/>
      <c r="AB343" s="658"/>
      <c r="AC343" s="658"/>
      <c r="AD343" s="658"/>
      <c r="AE343" s="658"/>
      <c r="AF343" s="658"/>
      <c r="AG343" s="743"/>
      <c r="AH343" s="713"/>
      <c r="AI343" s="658"/>
      <c r="AJ343" s="658"/>
      <c r="AK343" s="658"/>
      <c r="AL343" s="658"/>
      <c r="AM343" s="658"/>
      <c r="AN343" s="658"/>
      <c r="AO343" s="658"/>
      <c r="AP343" s="683"/>
      <c r="AQ343" s="658"/>
      <c r="AR343" s="658"/>
      <c r="AS343" s="658"/>
      <c r="AT343" s="658"/>
      <c r="AU343" s="658"/>
      <c r="AV343" s="658"/>
      <c r="AW343" s="658"/>
      <c r="AX343" s="658"/>
      <c r="AY343" s="658"/>
      <c r="AZ343" s="660"/>
      <c r="BA343" s="660"/>
      <c r="BB343" s="660"/>
      <c r="BC343" s="660"/>
      <c r="BD343" s="660"/>
      <c r="BE343" s="660"/>
      <c r="BF343" s="660"/>
      <c r="BG343" s="660"/>
      <c r="BH343" s="660"/>
      <c r="BI343" s="666"/>
      <c r="BJ343" s="666"/>
      <c r="BK343" s="666"/>
      <c r="BL343" s="30"/>
      <c r="BM343" s="30"/>
      <c r="BN343" s="30"/>
      <c r="BO343" s="679"/>
      <c r="BP343" s="679"/>
      <c r="BQ343" s="679"/>
      <c r="BR343" s="679"/>
      <c r="BS343" s="679"/>
      <c r="BT343" s="658"/>
      <c r="BU343" s="716"/>
      <c r="BV343" s="716"/>
      <c r="BW343" s="716"/>
      <c r="BX343" s="716"/>
      <c r="BY343" s="716"/>
      <c r="BZ343" s="716"/>
      <c r="CA343" s="756"/>
      <c r="CB343" s="719"/>
      <c r="CC343" s="719"/>
      <c r="CD343" s="719"/>
      <c r="CE343" s="728"/>
      <c r="CF343" s="727"/>
      <c r="CG343" s="757"/>
      <c r="CH343" s="29"/>
      <c r="CI343" s="29"/>
      <c r="CJ343" s="29"/>
      <c r="CK343" s="29"/>
      <c r="CL343" s="736"/>
      <c r="CM343" s="745"/>
      <c r="CN343" s="680"/>
      <c r="CO343" s="660"/>
      <c r="CP343" s="660"/>
      <c r="CQ343" s="681"/>
      <c r="CR343" s="660"/>
      <c r="CS343" s="660"/>
      <c r="CT343" s="658"/>
      <c r="CU343" s="658"/>
      <c r="CV343" s="658"/>
      <c r="CW343" s="658"/>
      <c r="CX343" s="658"/>
      <c r="CY343" s="658"/>
    </row>
    <row r="344" spans="1:103">
      <c r="A344" s="658"/>
      <c r="B344" s="658"/>
      <c r="C344" s="658"/>
      <c r="D344" s="658"/>
      <c r="E344" s="658"/>
      <c r="F344" s="658"/>
      <c r="G344" s="658"/>
      <c r="H344" s="658"/>
      <c r="I344" s="658"/>
      <c r="J344" s="658"/>
      <c r="K344" s="658"/>
      <c r="L344" s="658"/>
      <c r="M344" s="658"/>
      <c r="N344" s="658"/>
      <c r="O344" s="658"/>
      <c r="P344" s="658"/>
      <c r="Q344" s="658"/>
      <c r="R344" s="658"/>
      <c r="S344" s="658"/>
      <c r="T344" s="658"/>
      <c r="U344" s="658"/>
      <c r="V344" s="658"/>
      <c r="W344" s="658"/>
      <c r="X344" s="658"/>
      <c r="Y344" s="658"/>
      <c r="Z344" s="658"/>
      <c r="AA344" s="658"/>
      <c r="AB344" s="658"/>
      <c r="AC344" s="658"/>
      <c r="AD344" s="658"/>
      <c r="AE344" s="658"/>
      <c r="AF344" s="658"/>
      <c r="AG344" s="743"/>
      <c r="AH344" s="713"/>
      <c r="AI344" s="658"/>
      <c r="AJ344" s="658"/>
      <c r="AK344" s="658"/>
      <c r="AL344" s="658"/>
      <c r="AM344" s="658"/>
      <c r="AN344" s="658"/>
      <c r="AO344" s="658"/>
      <c r="AP344" s="683"/>
      <c r="AQ344" s="658"/>
      <c r="AR344" s="658"/>
      <c r="AS344" s="658"/>
      <c r="AT344" s="658"/>
      <c r="AU344" s="658"/>
      <c r="AV344" s="658"/>
      <c r="AW344" s="658"/>
      <c r="AX344" s="658"/>
      <c r="AY344" s="658"/>
      <c r="AZ344" s="660"/>
      <c r="BA344" s="660"/>
      <c r="BB344" s="660"/>
      <c r="BC344" s="660"/>
      <c r="BD344" s="660"/>
      <c r="BE344" s="660"/>
      <c r="BF344" s="660"/>
      <c r="BG344" s="660"/>
      <c r="BH344" s="660"/>
      <c r="BI344" s="666"/>
      <c r="BJ344" s="666"/>
      <c r="BK344" s="666"/>
      <c r="BL344" s="30"/>
      <c r="BM344" s="30"/>
      <c r="BN344" s="30"/>
      <c r="BO344" s="679"/>
      <c r="BP344" s="679"/>
      <c r="BQ344" s="679"/>
      <c r="BR344" s="679"/>
      <c r="BS344" s="679"/>
      <c r="BT344" s="658"/>
      <c r="BU344" s="716"/>
      <c r="BV344" s="716"/>
      <c r="BW344" s="716"/>
      <c r="BX344" s="716"/>
      <c r="BY344" s="716"/>
      <c r="BZ344" s="716"/>
      <c r="CA344" s="756"/>
      <c r="CB344" s="719"/>
      <c r="CC344" s="719"/>
      <c r="CD344" s="719"/>
      <c r="CE344" s="728"/>
      <c r="CF344" s="727"/>
      <c r="CG344" s="757"/>
      <c r="CH344" s="29"/>
      <c r="CI344" s="29"/>
      <c r="CJ344" s="29"/>
      <c r="CK344" s="29"/>
      <c r="CL344" s="736"/>
      <c r="CM344" s="745"/>
      <c r="CN344" s="680"/>
      <c r="CO344" s="660"/>
      <c r="CP344" s="660"/>
      <c r="CQ344" s="681"/>
      <c r="CR344" s="660"/>
      <c r="CS344" s="660"/>
      <c r="CT344" s="658"/>
      <c r="CU344" s="658"/>
      <c r="CV344" s="658"/>
      <c r="CW344" s="658"/>
      <c r="CX344" s="658"/>
      <c r="CY344" s="658"/>
    </row>
    <row r="345" spans="1:103">
      <c r="A345" s="658"/>
      <c r="B345" s="658"/>
      <c r="C345" s="658"/>
      <c r="D345" s="658"/>
      <c r="E345" s="658"/>
      <c r="F345" s="658"/>
      <c r="G345" s="658"/>
      <c r="H345" s="658"/>
      <c r="I345" s="658"/>
      <c r="J345" s="658"/>
      <c r="K345" s="658"/>
      <c r="L345" s="658"/>
      <c r="M345" s="658"/>
      <c r="N345" s="658"/>
      <c r="O345" s="658"/>
      <c r="P345" s="658"/>
      <c r="Q345" s="658"/>
      <c r="R345" s="658"/>
      <c r="S345" s="658"/>
      <c r="T345" s="658"/>
      <c r="U345" s="658"/>
      <c r="V345" s="658"/>
      <c r="W345" s="658"/>
      <c r="X345" s="658"/>
      <c r="Y345" s="658"/>
      <c r="Z345" s="658"/>
      <c r="AA345" s="658"/>
      <c r="AB345" s="658"/>
      <c r="AC345" s="658"/>
      <c r="AD345" s="658"/>
      <c r="AE345" s="658"/>
      <c r="AF345" s="658"/>
      <c r="AG345" s="743"/>
      <c r="AH345" s="713"/>
      <c r="AI345" s="658"/>
      <c r="AJ345" s="658"/>
      <c r="AK345" s="658"/>
      <c r="AL345" s="658"/>
      <c r="AM345" s="658"/>
      <c r="AN345" s="658"/>
      <c r="AO345" s="658"/>
      <c r="AP345" s="683"/>
      <c r="AQ345" s="658"/>
      <c r="AR345" s="658"/>
      <c r="AS345" s="658"/>
      <c r="AT345" s="658"/>
      <c r="AU345" s="658"/>
      <c r="AV345" s="658"/>
      <c r="AW345" s="658"/>
      <c r="AX345" s="658"/>
      <c r="AY345" s="658"/>
      <c r="AZ345" s="660"/>
      <c r="BA345" s="660"/>
      <c r="BB345" s="660"/>
      <c r="BC345" s="660"/>
      <c r="BD345" s="660"/>
      <c r="BE345" s="660"/>
      <c r="BF345" s="660"/>
      <c r="BG345" s="660"/>
      <c r="BH345" s="660"/>
      <c r="BI345" s="666"/>
      <c r="BJ345" s="666"/>
      <c r="BK345" s="666"/>
      <c r="BL345" s="30"/>
      <c r="BM345" s="30"/>
      <c r="BN345" s="30"/>
      <c r="BO345" s="679"/>
      <c r="BP345" s="679"/>
      <c r="BQ345" s="679"/>
      <c r="BR345" s="679"/>
      <c r="BS345" s="679"/>
      <c r="BT345" s="658"/>
      <c r="BU345" s="716"/>
      <c r="BV345" s="716"/>
      <c r="BW345" s="716"/>
      <c r="BX345" s="716"/>
      <c r="BY345" s="716"/>
      <c r="BZ345" s="716"/>
      <c r="CA345" s="756"/>
      <c r="CB345" s="719"/>
      <c r="CC345" s="719"/>
      <c r="CD345" s="719"/>
      <c r="CE345" s="728"/>
      <c r="CF345" s="727"/>
      <c r="CG345" s="757"/>
      <c r="CH345" s="29"/>
      <c r="CI345" s="29"/>
      <c r="CJ345" s="29"/>
      <c r="CK345" s="29"/>
      <c r="CL345" s="736"/>
      <c r="CM345" s="745"/>
      <c r="CN345" s="680"/>
      <c r="CO345" s="660"/>
      <c r="CP345" s="660"/>
      <c r="CQ345" s="681"/>
      <c r="CR345" s="660"/>
      <c r="CS345" s="660"/>
      <c r="CT345" s="658"/>
      <c r="CU345" s="658"/>
      <c r="CV345" s="658"/>
      <c r="CW345" s="658"/>
      <c r="CX345" s="658"/>
      <c r="CY345" s="658"/>
    </row>
    <row r="346" spans="1:103">
      <c r="A346" s="658"/>
      <c r="B346" s="658"/>
      <c r="C346" s="658"/>
      <c r="D346" s="658"/>
      <c r="E346" s="658"/>
      <c r="F346" s="658"/>
      <c r="G346" s="658"/>
      <c r="H346" s="658"/>
      <c r="I346" s="658"/>
      <c r="J346" s="658"/>
      <c r="K346" s="658"/>
      <c r="L346" s="658"/>
      <c r="M346" s="658"/>
      <c r="N346" s="658"/>
      <c r="O346" s="658"/>
      <c r="P346" s="658"/>
      <c r="Q346" s="658"/>
      <c r="R346" s="658"/>
      <c r="S346" s="658"/>
      <c r="T346" s="658"/>
      <c r="U346" s="658"/>
      <c r="V346" s="658"/>
      <c r="W346" s="658"/>
      <c r="X346" s="658"/>
      <c r="Y346" s="658"/>
      <c r="Z346" s="658"/>
      <c r="AA346" s="658"/>
      <c r="AB346" s="658"/>
      <c r="AC346" s="658"/>
      <c r="AD346" s="658"/>
      <c r="AE346" s="658"/>
      <c r="AF346" s="658"/>
      <c r="AG346" s="743"/>
      <c r="AH346" s="713"/>
      <c r="AI346" s="658"/>
      <c r="AJ346" s="658"/>
      <c r="AK346" s="658"/>
      <c r="AL346" s="658"/>
      <c r="AM346" s="658"/>
      <c r="AN346" s="658"/>
      <c r="AO346" s="658"/>
      <c r="AP346" s="683"/>
      <c r="AQ346" s="658"/>
      <c r="AR346" s="658"/>
      <c r="AS346" s="658"/>
      <c r="AT346" s="658"/>
      <c r="AU346" s="658"/>
      <c r="AV346" s="658"/>
      <c r="AW346" s="658"/>
      <c r="AX346" s="658"/>
      <c r="AY346" s="658"/>
      <c r="AZ346" s="660"/>
      <c r="BA346" s="660"/>
      <c r="BB346" s="660"/>
      <c r="BC346" s="660"/>
      <c r="BD346" s="660"/>
      <c r="BE346" s="660"/>
      <c r="BF346" s="660"/>
      <c r="BG346" s="660"/>
      <c r="BH346" s="660"/>
      <c r="BI346" s="666"/>
      <c r="BJ346" s="666"/>
      <c r="BK346" s="666"/>
      <c r="BL346" s="30"/>
      <c r="BM346" s="30"/>
      <c r="BN346" s="30"/>
      <c r="BO346" s="679"/>
      <c r="BP346" s="679"/>
      <c r="BQ346" s="679"/>
      <c r="BR346" s="679"/>
      <c r="BS346" s="679"/>
      <c r="BT346" s="658"/>
      <c r="BU346" s="716"/>
      <c r="BV346" s="716"/>
      <c r="BW346" s="716"/>
      <c r="BX346" s="716"/>
      <c r="BY346" s="716"/>
      <c r="BZ346" s="716"/>
      <c r="CA346" s="756"/>
      <c r="CB346" s="719"/>
      <c r="CC346" s="719"/>
      <c r="CD346" s="719"/>
      <c r="CE346" s="728"/>
      <c r="CF346" s="727"/>
      <c r="CG346" s="757"/>
      <c r="CH346" s="29"/>
      <c r="CI346" s="29"/>
      <c r="CJ346" s="29"/>
      <c r="CK346" s="29"/>
      <c r="CL346" s="736"/>
      <c r="CM346" s="745"/>
      <c r="CN346" s="680"/>
      <c r="CO346" s="660"/>
      <c r="CP346" s="660"/>
      <c r="CQ346" s="681"/>
      <c r="CR346" s="660"/>
      <c r="CS346" s="660"/>
      <c r="CT346" s="658"/>
      <c r="CU346" s="658"/>
      <c r="CV346" s="658"/>
      <c r="CW346" s="658"/>
      <c r="CX346" s="658"/>
      <c r="CY346" s="658"/>
    </row>
    <row r="347" spans="1:103">
      <c r="A347" s="658"/>
      <c r="B347" s="658"/>
      <c r="C347" s="658"/>
      <c r="D347" s="658"/>
      <c r="E347" s="658"/>
      <c r="F347" s="658"/>
      <c r="G347" s="658"/>
      <c r="H347" s="658"/>
      <c r="I347" s="658"/>
      <c r="J347" s="658"/>
      <c r="K347" s="658"/>
      <c r="L347" s="658"/>
      <c r="M347" s="658"/>
      <c r="N347" s="658"/>
      <c r="O347" s="658"/>
      <c r="P347" s="658"/>
      <c r="Q347" s="658"/>
      <c r="R347" s="658"/>
      <c r="S347" s="658"/>
      <c r="T347" s="658"/>
      <c r="U347" s="658"/>
      <c r="V347" s="658"/>
      <c r="W347" s="658"/>
      <c r="X347" s="658"/>
      <c r="Y347" s="658"/>
      <c r="Z347" s="658"/>
      <c r="AA347" s="658"/>
      <c r="AB347" s="658"/>
      <c r="AC347" s="658"/>
      <c r="AD347" s="658"/>
      <c r="AE347" s="658"/>
      <c r="AF347" s="658"/>
      <c r="AG347" s="743"/>
      <c r="AH347" s="713"/>
      <c r="AI347" s="658"/>
      <c r="AJ347" s="658"/>
      <c r="AK347" s="658"/>
      <c r="AL347" s="658"/>
      <c r="AM347" s="658"/>
      <c r="AN347" s="658"/>
      <c r="AO347" s="658"/>
      <c r="AP347" s="683"/>
      <c r="AQ347" s="658"/>
      <c r="AR347" s="658"/>
      <c r="AS347" s="658"/>
      <c r="AT347" s="658"/>
      <c r="AU347" s="658"/>
      <c r="AV347" s="658"/>
      <c r="AW347" s="658"/>
      <c r="AX347" s="658"/>
      <c r="AY347" s="658"/>
      <c r="AZ347" s="660"/>
      <c r="BA347" s="660"/>
      <c r="BB347" s="660"/>
      <c r="BC347" s="660"/>
      <c r="BD347" s="660"/>
      <c r="BE347" s="660"/>
      <c r="BF347" s="660"/>
      <c r="BG347" s="660"/>
      <c r="BH347" s="660"/>
      <c r="BI347" s="666"/>
      <c r="BJ347" s="666"/>
      <c r="BK347" s="666"/>
      <c r="BL347" s="30"/>
      <c r="BM347" s="30"/>
      <c r="BN347" s="30"/>
      <c r="BO347" s="679"/>
      <c r="BP347" s="679"/>
      <c r="BQ347" s="679"/>
      <c r="BR347" s="679"/>
      <c r="BS347" s="679"/>
      <c r="BT347" s="658"/>
      <c r="BU347" s="716"/>
      <c r="BV347" s="716"/>
      <c r="BW347" s="716"/>
      <c r="BX347" s="716"/>
      <c r="BY347" s="716"/>
      <c r="BZ347" s="716"/>
      <c r="CA347" s="756"/>
      <c r="CB347" s="719"/>
      <c r="CC347" s="719"/>
      <c r="CD347" s="719"/>
      <c r="CE347" s="728"/>
      <c r="CF347" s="727"/>
      <c r="CG347" s="757"/>
      <c r="CH347" s="29"/>
      <c r="CI347" s="29"/>
      <c r="CJ347" s="29"/>
      <c r="CK347" s="29"/>
      <c r="CL347" s="736"/>
      <c r="CM347" s="745"/>
      <c r="CN347" s="680"/>
      <c r="CO347" s="660"/>
      <c r="CP347" s="660"/>
      <c r="CQ347" s="681"/>
      <c r="CR347" s="660"/>
      <c r="CS347" s="660"/>
      <c r="CT347" s="658"/>
      <c r="CU347" s="658"/>
      <c r="CV347" s="658"/>
      <c r="CW347" s="658"/>
      <c r="CX347" s="658"/>
      <c r="CY347" s="658"/>
    </row>
    <row r="348" spans="1:103">
      <c r="A348" s="658"/>
      <c r="B348" s="658"/>
      <c r="C348" s="658"/>
      <c r="D348" s="658"/>
      <c r="E348" s="658"/>
      <c r="F348" s="658"/>
      <c r="G348" s="658"/>
      <c r="H348" s="658"/>
      <c r="I348" s="658"/>
      <c r="J348" s="658"/>
      <c r="K348" s="658"/>
      <c r="L348" s="658"/>
      <c r="M348" s="658"/>
      <c r="N348" s="658"/>
      <c r="O348" s="658"/>
      <c r="P348" s="658"/>
      <c r="Q348" s="658"/>
      <c r="R348" s="658"/>
      <c r="S348" s="658"/>
      <c r="T348" s="658"/>
      <c r="U348" s="658"/>
      <c r="V348" s="658"/>
      <c r="W348" s="658"/>
      <c r="X348" s="658"/>
      <c r="Y348" s="658"/>
      <c r="Z348" s="658"/>
      <c r="AA348" s="658"/>
      <c r="AB348" s="658"/>
      <c r="AC348" s="658"/>
      <c r="AD348" s="658"/>
      <c r="AE348" s="658"/>
      <c r="AF348" s="658"/>
      <c r="AG348" s="743"/>
      <c r="AH348" s="713"/>
      <c r="AI348" s="658"/>
      <c r="AJ348" s="658"/>
      <c r="AK348" s="658"/>
      <c r="AL348" s="658"/>
      <c r="AM348" s="658"/>
      <c r="AN348" s="658"/>
      <c r="AO348" s="658"/>
      <c r="AP348" s="683"/>
      <c r="AQ348" s="658"/>
      <c r="AR348" s="658"/>
      <c r="AS348" s="658"/>
      <c r="AT348" s="658"/>
      <c r="AU348" s="658"/>
      <c r="AV348" s="658"/>
      <c r="AW348" s="658"/>
      <c r="AX348" s="658"/>
      <c r="AY348" s="658"/>
      <c r="AZ348" s="660"/>
      <c r="BA348" s="660"/>
      <c r="BB348" s="660"/>
      <c r="BC348" s="660"/>
      <c r="BD348" s="660"/>
      <c r="BE348" s="660"/>
      <c r="BF348" s="660"/>
      <c r="BG348" s="660"/>
      <c r="BH348" s="660"/>
      <c r="BI348" s="666"/>
      <c r="BJ348" s="666"/>
      <c r="BK348" s="666"/>
      <c r="BL348" s="30"/>
      <c r="BM348" s="30"/>
      <c r="BN348" s="30"/>
      <c r="BO348" s="679"/>
      <c r="BP348" s="679"/>
      <c r="BQ348" s="679"/>
      <c r="BR348" s="679"/>
      <c r="BS348" s="679"/>
      <c r="BT348" s="658"/>
      <c r="BU348" s="716"/>
      <c r="BV348" s="716"/>
      <c r="BW348" s="716"/>
      <c r="BX348" s="716"/>
      <c r="BY348" s="716"/>
      <c r="BZ348" s="716"/>
      <c r="CA348" s="756"/>
      <c r="CB348" s="719"/>
      <c r="CC348" s="719"/>
      <c r="CD348" s="719"/>
      <c r="CE348" s="728"/>
      <c r="CF348" s="727"/>
      <c r="CG348" s="757"/>
      <c r="CH348" s="29"/>
      <c r="CI348" s="29"/>
      <c r="CJ348" s="29"/>
      <c r="CK348" s="29"/>
      <c r="CL348" s="736"/>
      <c r="CM348" s="745"/>
      <c r="CN348" s="680"/>
      <c r="CO348" s="660"/>
      <c r="CP348" s="660"/>
      <c r="CQ348" s="681"/>
      <c r="CR348" s="660"/>
      <c r="CS348" s="660"/>
      <c r="CT348" s="658"/>
      <c r="CU348" s="658"/>
      <c r="CV348" s="658"/>
      <c r="CW348" s="658"/>
      <c r="CX348" s="658"/>
      <c r="CY348" s="658"/>
    </row>
    <row r="349" spans="1:103">
      <c r="A349" s="658"/>
      <c r="B349" s="658"/>
      <c r="C349" s="658"/>
      <c r="D349" s="658"/>
      <c r="E349" s="658"/>
      <c r="F349" s="658"/>
      <c r="G349" s="658"/>
      <c r="H349" s="658"/>
      <c r="I349" s="658"/>
      <c r="J349" s="658"/>
      <c r="K349" s="658"/>
      <c r="L349" s="658"/>
      <c r="M349" s="658"/>
      <c r="N349" s="658"/>
      <c r="O349" s="658"/>
      <c r="P349" s="658"/>
      <c r="Q349" s="658"/>
      <c r="R349" s="658"/>
      <c r="S349" s="658"/>
      <c r="T349" s="658"/>
      <c r="U349" s="658"/>
      <c r="V349" s="658"/>
      <c r="W349" s="658"/>
      <c r="X349" s="658"/>
      <c r="Y349" s="658"/>
      <c r="Z349" s="658"/>
      <c r="AA349" s="658"/>
      <c r="AB349" s="658"/>
      <c r="AC349" s="658"/>
      <c r="AD349" s="658"/>
      <c r="AE349" s="658"/>
      <c r="AF349" s="658"/>
      <c r="AG349" s="743"/>
      <c r="AH349" s="713"/>
      <c r="AI349" s="658"/>
      <c r="AJ349" s="658"/>
      <c r="AK349" s="658"/>
      <c r="AL349" s="658"/>
      <c r="AM349" s="658"/>
      <c r="AN349" s="658"/>
      <c r="AO349" s="658"/>
      <c r="AP349" s="683"/>
      <c r="AQ349" s="658"/>
      <c r="AR349" s="658"/>
      <c r="AS349" s="658"/>
      <c r="AT349" s="658"/>
      <c r="AU349" s="658"/>
      <c r="AV349" s="658"/>
      <c r="AW349" s="658"/>
      <c r="AX349" s="658"/>
      <c r="AY349" s="658"/>
      <c r="AZ349" s="660"/>
      <c r="BA349" s="660"/>
      <c r="BB349" s="660"/>
      <c r="BC349" s="660"/>
      <c r="BD349" s="660"/>
      <c r="BE349" s="660"/>
      <c r="BF349" s="660"/>
      <c r="BG349" s="660"/>
      <c r="BH349" s="660"/>
      <c r="BI349" s="666"/>
      <c r="BJ349" s="666"/>
      <c r="BK349" s="666"/>
      <c r="BL349" s="30"/>
      <c r="BM349" s="30"/>
      <c r="BN349" s="30"/>
      <c r="BO349" s="679"/>
      <c r="BP349" s="679"/>
      <c r="BQ349" s="679"/>
      <c r="BR349" s="679"/>
      <c r="BS349" s="679"/>
      <c r="BT349" s="658"/>
      <c r="BU349" s="716"/>
      <c r="BV349" s="716"/>
      <c r="BW349" s="716"/>
      <c r="BX349" s="716"/>
      <c r="BY349" s="716"/>
      <c r="BZ349" s="716"/>
      <c r="CA349" s="756"/>
      <c r="CB349" s="719"/>
      <c r="CC349" s="719"/>
      <c r="CD349" s="719"/>
      <c r="CE349" s="728"/>
      <c r="CF349" s="727"/>
      <c r="CG349" s="757"/>
      <c r="CH349" s="29"/>
      <c r="CI349" s="29"/>
      <c r="CJ349" s="29"/>
      <c r="CK349" s="29"/>
      <c r="CL349" s="736"/>
      <c r="CM349" s="745"/>
      <c r="CN349" s="680"/>
      <c r="CO349" s="660"/>
      <c r="CP349" s="660"/>
      <c r="CQ349" s="681"/>
      <c r="CR349" s="660"/>
      <c r="CS349" s="660"/>
      <c r="CT349" s="658"/>
      <c r="CU349" s="658"/>
      <c r="CV349" s="658"/>
      <c r="CW349" s="658"/>
      <c r="CX349" s="658"/>
      <c r="CY349" s="658"/>
    </row>
    <row r="350" spans="1:103">
      <c r="A350" s="658"/>
      <c r="B350" s="658"/>
      <c r="C350" s="658"/>
      <c r="D350" s="658"/>
      <c r="E350" s="658"/>
      <c r="F350" s="658"/>
      <c r="G350" s="658"/>
      <c r="H350" s="658"/>
      <c r="I350" s="658"/>
      <c r="J350" s="658"/>
      <c r="K350" s="658"/>
      <c r="L350" s="658"/>
      <c r="M350" s="658"/>
      <c r="N350" s="658"/>
      <c r="O350" s="658"/>
      <c r="P350" s="658"/>
      <c r="Q350" s="658"/>
      <c r="R350" s="658"/>
      <c r="S350" s="658"/>
      <c r="T350" s="658"/>
      <c r="U350" s="658"/>
      <c r="V350" s="658"/>
      <c r="W350" s="658"/>
      <c r="X350" s="658"/>
      <c r="Y350" s="658"/>
      <c r="Z350" s="658"/>
      <c r="AA350" s="658"/>
      <c r="AB350" s="658"/>
      <c r="AC350" s="658"/>
      <c r="AD350" s="658"/>
      <c r="AE350" s="658"/>
      <c r="AF350" s="658"/>
      <c r="AG350" s="743"/>
      <c r="AH350" s="713"/>
      <c r="AI350" s="658"/>
      <c r="AJ350" s="658"/>
      <c r="AK350" s="658"/>
      <c r="AL350" s="658"/>
      <c r="AM350" s="658"/>
      <c r="AN350" s="658"/>
      <c r="AO350" s="658"/>
      <c r="AP350" s="683"/>
      <c r="AQ350" s="658"/>
      <c r="AR350" s="658"/>
      <c r="AS350" s="658"/>
      <c r="AT350" s="658"/>
      <c r="AU350" s="658"/>
      <c r="AV350" s="658"/>
      <c r="AW350" s="658"/>
      <c r="AX350" s="658"/>
      <c r="AY350" s="658"/>
      <c r="AZ350" s="660"/>
      <c r="BA350" s="660"/>
      <c r="BB350" s="660"/>
      <c r="BC350" s="660"/>
      <c r="BD350" s="660"/>
      <c r="BE350" s="660"/>
      <c r="BF350" s="660"/>
      <c r="BG350" s="660"/>
      <c r="BH350" s="660"/>
      <c r="BI350" s="666"/>
      <c r="BJ350" s="666"/>
      <c r="BK350" s="666"/>
      <c r="BL350" s="30"/>
      <c r="BM350" s="30"/>
      <c r="BN350" s="30"/>
      <c r="BO350" s="679"/>
      <c r="BP350" s="679"/>
      <c r="BQ350" s="679"/>
      <c r="BR350" s="679"/>
      <c r="BS350" s="679"/>
      <c r="BT350" s="658"/>
      <c r="BU350" s="716"/>
      <c r="BV350" s="716"/>
      <c r="BW350" s="716"/>
      <c r="BX350" s="716"/>
      <c r="BY350" s="716"/>
      <c r="BZ350" s="716"/>
      <c r="CA350" s="756"/>
      <c r="CB350" s="719"/>
      <c r="CC350" s="719"/>
      <c r="CD350" s="719"/>
      <c r="CE350" s="728"/>
      <c r="CF350" s="727"/>
      <c r="CG350" s="757"/>
      <c r="CH350" s="29"/>
      <c r="CI350" s="29"/>
      <c r="CJ350" s="29"/>
      <c r="CK350" s="29"/>
      <c r="CL350" s="736"/>
      <c r="CM350" s="745"/>
      <c r="CN350" s="680"/>
      <c r="CO350" s="660"/>
      <c r="CP350" s="660"/>
      <c r="CQ350" s="681"/>
      <c r="CR350" s="660"/>
      <c r="CS350" s="660"/>
      <c r="CT350" s="658"/>
      <c r="CU350" s="658"/>
      <c r="CV350" s="658"/>
      <c r="CW350" s="658"/>
      <c r="CX350" s="658"/>
      <c r="CY350" s="658"/>
    </row>
    <row r="351" spans="1:103">
      <c r="A351" s="658"/>
      <c r="B351" s="658"/>
      <c r="C351" s="658"/>
      <c r="D351" s="658"/>
      <c r="E351" s="658"/>
      <c r="F351" s="658"/>
      <c r="G351" s="658"/>
      <c r="H351" s="658"/>
      <c r="I351" s="658"/>
      <c r="J351" s="658"/>
      <c r="K351" s="658"/>
      <c r="L351" s="658"/>
      <c r="M351" s="658"/>
      <c r="N351" s="658"/>
      <c r="O351" s="658"/>
      <c r="P351" s="658"/>
      <c r="Q351" s="658"/>
      <c r="R351" s="658"/>
      <c r="S351" s="658"/>
      <c r="T351" s="658"/>
      <c r="U351" s="658"/>
      <c r="V351" s="658"/>
      <c r="W351" s="658"/>
      <c r="X351" s="658"/>
      <c r="Y351" s="658"/>
      <c r="Z351" s="658"/>
      <c r="AA351" s="658"/>
      <c r="AB351" s="658"/>
      <c r="AC351" s="658"/>
      <c r="AD351" s="658"/>
      <c r="AE351" s="658"/>
      <c r="AF351" s="658"/>
      <c r="AG351" s="743"/>
      <c r="AH351" s="713"/>
      <c r="AI351" s="658"/>
      <c r="AJ351" s="658"/>
      <c r="AK351" s="658"/>
      <c r="AL351" s="658"/>
      <c r="AM351" s="658"/>
      <c r="AN351" s="658"/>
      <c r="AO351" s="658"/>
      <c r="AP351" s="683"/>
      <c r="AQ351" s="658"/>
      <c r="AR351" s="658"/>
      <c r="AS351" s="658"/>
      <c r="AT351" s="658"/>
      <c r="AU351" s="658"/>
      <c r="AV351" s="658"/>
      <c r="AW351" s="658"/>
      <c r="AX351" s="658"/>
      <c r="AY351" s="658"/>
      <c r="AZ351" s="660"/>
      <c r="BA351" s="660"/>
      <c r="BB351" s="660"/>
      <c r="BC351" s="660"/>
      <c r="BD351" s="660"/>
      <c r="BE351" s="660"/>
      <c r="BF351" s="660"/>
      <c r="BG351" s="660"/>
      <c r="BH351" s="660"/>
      <c r="BI351" s="666"/>
      <c r="BJ351" s="666"/>
      <c r="BK351" s="666"/>
      <c r="BL351" s="30"/>
      <c r="BM351" s="30"/>
      <c r="BN351" s="30"/>
      <c r="BO351" s="679"/>
      <c r="BP351" s="679"/>
      <c r="BQ351" s="679"/>
      <c r="BR351" s="679"/>
      <c r="BS351" s="679"/>
      <c r="BT351" s="658"/>
      <c r="BU351" s="716"/>
      <c r="BV351" s="716"/>
      <c r="BW351" s="716"/>
      <c r="BX351" s="716"/>
      <c r="BY351" s="716"/>
      <c r="BZ351" s="716"/>
      <c r="CA351" s="756"/>
      <c r="CB351" s="719"/>
      <c r="CC351" s="719"/>
      <c r="CD351" s="719"/>
      <c r="CE351" s="728"/>
      <c r="CF351" s="727"/>
      <c r="CG351" s="757"/>
      <c r="CH351" s="29"/>
      <c r="CI351" s="29"/>
      <c r="CJ351" s="29"/>
      <c r="CK351" s="29"/>
      <c r="CL351" s="736"/>
      <c r="CM351" s="745"/>
      <c r="CN351" s="680"/>
      <c r="CO351" s="660"/>
      <c r="CP351" s="660"/>
      <c r="CQ351" s="681"/>
      <c r="CR351" s="660"/>
      <c r="CS351" s="660"/>
      <c r="CT351" s="658"/>
      <c r="CU351" s="658"/>
      <c r="CV351" s="658"/>
      <c r="CW351" s="658"/>
      <c r="CX351" s="658"/>
      <c r="CY351" s="658"/>
    </row>
    <row r="352" spans="1:103">
      <c r="A352" s="658"/>
      <c r="B352" s="658"/>
      <c r="C352" s="658"/>
      <c r="D352" s="658"/>
      <c r="E352" s="658"/>
      <c r="F352" s="658"/>
      <c r="G352" s="658"/>
      <c r="H352" s="658"/>
      <c r="I352" s="658"/>
      <c r="J352" s="658"/>
      <c r="K352" s="658"/>
      <c r="L352" s="658"/>
      <c r="M352" s="658"/>
      <c r="N352" s="658"/>
      <c r="O352" s="658"/>
      <c r="P352" s="658"/>
      <c r="Q352" s="658"/>
      <c r="R352" s="658"/>
      <c r="S352" s="658"/>
      <c r="T352" s="658"/>
      <c r="U352" s="658"/>
      <c r="V352" s="658"/>
      <c r="W352" s="658"/>
      <c r="X352" s="658"/>
      <c r="Y352" s="658"/>
      <c r="Z352" s="658"/>
      <c r="AA352" s="658"/>
      <c r="AB352" s="658"/>
      <c r="AC352" s="658"/>
      <c r="AD352" s="658"/>
      <c r="AE352" s="658"/>
      <c r="AF352" s="658"/>
      <c r="AG352" s="743"/>
      <c r="AH352" s="713"/>
      <c r="AI352" s="658"/>
      <c r="AJ352" s="658"/>
      <c r="AK352" s="658"/>
      <c r="AL352" s="658"/>
      <c r="AM352" s="658"/>
      <c r="AN352" s="658"/>
      <c r="AO352" s="658"/>
      <c r="AP352" s="683"/>
      <c r="AQ352" s="658"/>
      <c r="AR352" s="658"/>
      <c r="AS352" s="658"/>
      <c r="AT352" s="658"/>
      <c r="AU352" s="658"/>
      <c r="AV352" s="658"/>
      <c r="AW352" s="658"/>
      <c r="AX352" s="658"/>
      <c r="AY352" s="658"/>
      <c r="AZ352" s="660"/>
      <c r="BA352" s="660"/>
      <c r="BB352" s="660"/>
      <c r="BC352" s="660"/>
      <c r="BD352" s="660"/>
      <c r="BE352" s="660"/>
      <c r="BF352" s="660"/>
      <c r="BG352" s="660"/>
      <c r="BH352" s="660"/>
      <c r="BI352" s="666"/>
      <c r="BJ352" s="666"/>
      <c r="BK352" s="666"/>
      <c r="BL352" s="30"/>
      <c r="BM352" s="30"/>
      <c r="BN352" s="30"/>
      <c r="BO352" s="679"/>
      <c r="BP352" s="679"/>
      <c r="BQ352" s="679"/>
      <c r="BR352" s="679"/>
      <c r="BS352" s="679"/>
      <c r="BT352" s="658"/>
      <c r="BU352" s="716"/>
      <c r="BV352" s="716"/>
      <c r="BW352" s="716"/>
      <c r="BX352" s="716"/>
      <c r="BY352" s="716"/>
      <c r="BZ352" s="716"/>
      <c r="CA352" s="756"/>
      <c r="CB352" s="719"/>
      <c r="CC352" s="719"/>
      <c r="CD352" s="719"/>
      <c r="CE352" s="728"/>
      <c r="CF352" s="727"/>
      <c r="CG352" s="757"/>
      <c r="CH352" s="29"/>
      <c r="CI352" s="29"/>
      <c r="CJ352" s="29"/>
      <c r="CK352" s="29"/>
      <c r="CL352" s="736"/>
      <c r="CM352" s="745"/>
      <c r="CN352" s="680"/>
      <c r="CO352" s="660"/>
      <c r="CP352" s="660"/>
      <c r="CQ352" s="681"/>
      <c r="CR352" s="660"/>
      <c r="CS352" s="660"/>
      <c r="CT352" s="658"/>
      <c r="CU352" s="658"/>
      <c r="CV352" s="658"/>
      <c r="CW352" s="658"/>
      <c r="CX352" s="658"/>
      <c r="CY352" s="658"/>
    </row>
    <row r="353" spans="1:103">
      <c r="A353" s="658"/>
      <c r="B353" s="658"/>
      <c r="C353" s="658"/>
      <c r="D353" s="658"/>
      <c r="E353" s="658"/>
      <c r="F353" s="658"/>
      <c r="G353" s="658"/>
      <c r="H353" s="658"/>
      <c r="I353" s="658"/>
      <c r="J353" s="658"/>
      <c r="K353" s="658"/>
      <c r="L353" s="658"/>
      <c r="M353" s="658"/>
      <c r="N353" s="658"/>
      <c r="O353" s="658"/>
      <c r="P353" s="658"/>
      <c r="Q353" s="658"/>
      <c r="R353" s="658"/>
      <c r="S353" s="658"/>
      <c r="T353" s="658"/>
      <c r="U353" s="658"/>
      <c r="V353" s="658"/>
      <c r="W353" s="658"/>
      <c r="X353" s="658"/>
      <c r="Y353" s="658"/>
      <c r="Z353" s="658"/>
      <c r="AA353" s="658"/>
      <c r="AB353" s="658"/>
      <c r="AC353" s="658"/>
      <c r="AD353" s="658"/>
      <c r="AE353" s="658"/>
      <c r="AF353" s="658"/>
      <c r="AG353" s="743"/>
      <c r="AH353" s="713"/>
      <c r="AI353" s="658"/>
      <c r="AJ353" s="658"/>
      <c r="AK353" s="658"/>
      <c r="AL353" s="658"/>
      <c r="AM353" s="658"/>
      <c r="AN353" s="658"/>
      <c r="AO353" s="658"/>
      <c r="AP353" s="683"/>
      <c r="AQ353" s="658"/>
      <c r="AR353" s="658"/>
      <c r="AS353" s="658"/>
      <c r="AT353" s="658"/>
      <c r="AU353" s="658"/>
      <c r="AV353" s="658"/>
      <c r="AW353" s="658"/>
      <c r="AX353" s="658"/>
      <c r="AY353" s="658"/>
      <c r="AZ353" s="660"/>
      <c r="BA353" s="660"/>
      <c r="BB353" s="660"/>
      <c r="BC353" s="660"/>
      <c r="BD353" s="660"/>
      <c r="BE353" s="660"/>
      <c r="BF353" s="660"/>
      <c r="BG353" s="660"/>
      <c r="BH353" s="660"/>
      <c r="BI353" s="666"/>
      <c r="BJ353" s="666"/>
      <c r="BK353" s="666"/>
      <c r="BL353" s="30"/>
      <c r="BM353" s="30"/>
      <c r="BN353" s="30"/>
      <c r="BO353" s="679"/>
      <c r="BP353" s="679"/>
      <c r="BQ353" s="679"/>
      <c r="BR353" s="679"/>
      <c r="BS353" s="679"/>
      <c r="BT353" s="658"/>
      <c r="BU353" s="716"/>
      <c r="BV353" s="716"/>
      <c r="BW353" s="716"/>
      <c r="BX353" s="716"/>
      <c r="BY353" s="716"/>
      <c r="BZ353" s="716"/>
      <c r="CA353" s="756"/>
      <c r="CB353" s="719"/>
      <c r="CC353" s="719"/>
      <c r="CD353" s="719"/>
      <c r="CE353" s="728"/>
      <c r="CF353" s="727"/>
      <c r="CG353" s="757"/>
      <c r="CH353" s="29"/>
      <c r="CI353" s="29"/>
      <c r="CJ353" s="29"/>
      <c r="CK353" s="29"/>
      <c r="CL353" s="736"/>
      <c r="CM353" s="745"/>
      <c r="CN353" s="680"/>
      <c r="CO353" s="660"/>
      <c r="CP353" s="660"/>
      <c r="CQ353" s="681"/>
      <c r="CR353" s="660"/>
      <c r="CS353" s="660"/>
      <c r="CT353" s="658"/>
      <c r="CU353" s="658"/>
      <c r="CV353" s="658"/>
      <c r="CW353" s="658"/>
      <c r="CX353" s="658"/>
      <c r="CY353" s="658"/>
    </row>
    <row r="354" spans="1:103">
      <c r="A354" s="658"/>
      <c r="B354" s="658"/>
      <c r="C354" s="658"/>
      <c r="D354" s="658"/>
      <c r="E354" s="658"/>
      <c r="F354" s="658"/>
      <c r="G354" s="658"/>
      <c r="H354" s="658"/>
      <c r="I354" s="658"/>
      <c r="J354" s="658"/>
      <c r="K354" s="658"/>
      <c r="L354" s="658"/>
      <c r="M354" s="658"/>
      <c r="N354" s="658"/>
      <c r="O354" s="658"/>
      <c r="P354" s="658"/>
      <c r="Q354" s="658"/>
      <c r="R354" s="658"/>
      <c r="S354" s="658"/>
      <c r="T354" s="658"/>
      <c r="U354" s="658"/>
      <c r="V354" s="658"/>
      <c r="W354" s="658"/>
      <c r="X354" s="658"/>
      <c r="Y354" s="658"/>
      <c r="Z354" s="658"/>
      <c r="AA354" s="658"/>
      <c r="AB354" s="658"/>
      <c r="AC354" s="658"/>
      <c r="AD354" s="658"/>
      <c r="AE354" s="658"/>
      <c r="AF354" s="658"/>
      <c r="AG354" s="743"/>
      <c r="AH354" s="713"/>
      <c r="AI354" s="658"/>
      <c r="AJ354" s="658"/>
      <c r="AK354" s="658"/>
      <c r="AL354" s="658"/>
      <c r="AM354" s="658"/>
      <c r="AN354" s="658"/>
      <c r="AO354" s="658"/>
      <c r="AP354" s="683"/>
      <c r="AQ354" s="658"/>
      <c r="AR354" s="658"/>
      <c r="AS354" s="658"/>
      <c r="AT354" s="658"/>
      <c r="AU354" s="658"/>
      <c r="AV354" s="658"/>
      <c r="AW354" s="658"/>
      <c r="AX354" s="658"/>
      <c r="AY354" s="658"/>
      <c r="AZ354" s="660"/>
      <c r="BA354" s="660"/>
      <c r="BB354" s="660"/>
      <c r="BC354" s="660"/>
      <c r="BD354" s="660"/>
      <c r="BE354" s="660"/>
      <c r="BF354" s="660"/>
      <c r="BG354" s="660"/>
      <c r="BH354" s="660"/>
      <c r="BI354" s="666"/>
      <c r="BJ354" s="666"/>
      <c r="BK354" s="666"/>
      <c r="BL354" s="30"/>
      <c r="BM354" s="30"/>
      <c r="BN354" s="30"/>
      <c r="BO354" s="679"/>
      <c r="BP354" s="679"/>
      <c r="BQ354" s="679"/>
      <c r="BR354" s="679"/>
      <c r="BS354" s="679"/>
      <c r="BT354" s="658"/>
      <c r="BU354" s="716"/>
      <c r="BV354" s="716"/>
      <c r="BW354" s="716"/>
      <c r="BX354" s="716"/>
      <c r="BY354" s="716"/>
      <c r="BZ354" s="716"/>
      <c r="CA354" s="756"/>
      <c r="CB354" s="719"/>
      <c r="CC354" s="719"/>
      <c r="CD354" s="719"/>
      <c r="CE354" s="728"/>
      <c r="CF354" s="727"/>
      <c r="CG354" s="757"/>
      <c r="CH354" s="29"/>
      <c r="CI354" s="29"/>
      <c r="CJ354" s="29"/>
      <c r="CK354" s="29"/>
      <c r="CL354" s="736"/>
      <c r="CM354" s="745"/>
      <c r="CN354" s="680"/>
      <c r="CO354" s="660"/>
      <c r="CP354" s="660"/>
      <c r="CQ354" s="681"/>
      <c r="CR354" s="660"/>
      <c r="CS354" s="660"/>
      <c r="CT354" s="658"/>
      <c r="CU354" s="658"/>
      <c r="CV354" s="658"/>
      <c r="CW354" s="658"/>
      <c r="CX354" s="658"/>
      <c r="CY354" s="658"/>
    </row>
    <row r="355" spans="1:103">
      <c r="A355" s="658"/>
      <c r="B355" s="658"/>
      <c r="C355" s="658"/>
      <c r="D355" s="658"/>
      <c r="E355" s="658"/>
      <c r="F355" s="658"/>
      <c r="G355" s="658"/>
      <c r="H355" s="658"/>
      <c r="I355" s="658"/>
      <c r="J355" s="658"/>
      <c r="K355" s="658"/>
      <c r="L355" s="658"/>
      <c r="M355" s="658"/>
      <c r="N355" s="658"/>
      <c r="O355" s="658"/>
      <c r="P355" s="658"/>
      <c r="Q355" s="658"/>
      <c r="R355" s="658"/>
      <c r="S355" s="658"/>
      <c r="T355" s="658"/>
      <c r="U355" s="658"/>
      <c r="V355" s="658"/>
      <c r="W355" s="658"/>
      <c r="X355" s="658"/>
      <c r="Y355" s="658"/>
      <c r="Z355" s="658"/>
      <c r="AA355" s="658"/>
      <c r="AB355" s="658"/>
      <c r="AC355" s="658"/>
      <c r="AD355" s="658"/>
      <c r="AE355" s="658"/>
      <c r="AF355" s="658"/>
      <c r="AG355" s="743"/>
      <c r="AH355" s="713"/>
      <c r="AI355" s="658"/>
      <c r="AJ355" s="658"/>
      <c r="AK355" s="658"/>
      <c r="AL355" s="658"/>
      <c r="AM355" s="658"/>
      <c r="AN355" s="658"/>
      <c r="AO355" s="658"/>
      <c r="AP355" s="683"/>
      <c r="AQ355" s="658"/>
      <c r="AR355" s="658"/>
      <c r="AS355" s="658"/>
      <c r="AT355" s="658"/>
      <c r="AU355" s="658"/>
      <c r="AV355" s="658"/>
      <c r="AW355" s="658"/>
      <c r="AX355" s="658"/>
      <c r="AY355" s="658"/>
      <c r="AZ355" s="660"/>
      <c r="BA355" s="660"/>
      <c r="BB355" s="660"/>
      <c r="BC355" s="660"/>
      <c r="BD355" s="660"/>
      <c r="BE355" s="660"/>
      <c r="BF355" s="660"/>
      <c r="BG355" s="660"/>
      <c r="BH355" s="660"/>
      <c r="BI355" s="666"/>
      <c r="BJ355" s="666"/>
      <c r="BK355" s="666"/>
      <c r="BL355" s="30"/>
      <c r="BM355" s="30"/>
      <c r="BN355" s="30"/>
      <c r="BO355" s="679"/>
      <c r="BP355" s="679"/>
      <c r="BQ355" s="679"/>
      <c r="BR355" s="679"/>
      <c r="BS355" s="679"/>
      <c r="BT355" s="658"/>
      <c r="BU355" s="716"/>
      <c r="BV355" s="716"/>
      <c r="BW355" s="716"/>
      <c r="BX355" s="716"/>
      <c r="BY355" s="716"/>
      <c r="BZ355" s="716"/>
      <c r="CA355" s="756"/>
      <c r="CB355" s="719"/>
      <c r="CC355" s="719"/>
      <c r="CD355" s="719"/>
      <c r="CE355" s="728"/>
      <c r="CF355" s="727"/>
      <c r="CG355" s="757"/>
      <c r="CH355" s="29"/>
      <c r="CI355" s="29"/>
      <c r="CJ355" s="29"/>
      <c r="CK355" s="29"/>
      <c r="CL355" s="736"/>
      <c r="CM355" s="745"/>
      <c r="CN355" s="680"/>
      <c r="CO355" s="660"/>
      <c r="CP355" s="660"/>
      <c r="CQ355" s="681"/>
      <c r="CR355" s="660"/>
      <c r="CS355" s="660"/>
      <c r="CT355" s="658"/>
      <c r="CU355" s="658"/>
      <c r="CV355" s="658"/>
      <c r="CW355" s="658"/>
      <c r="CX355" s="658"/>
      <c r="CY355" s="658"/>
    </row>
    <row r="356" spans="1:103">
      <c r="A356" s="658"/>
      <c r="B356" s="658"/>
      <c r="C356" s="658"/>
      <c r="D356" s="658"/>
      <c r="E356" s="658"/>
      <c r="F356" s="658"/>
      <c r="G356" s="658"/>
      <c r="H356" s="658"/>
      <c r="I356" s="658"/>
      <c r="J356" s="658"/>
      <c r="K356" s="658"/>
      <c r="L356" s="658"/>
      <c r="M356" s="658"/>
      <c r="N356" s="658"/>
      <c r="O356" s="658"/>
      <c r="P356" s="658"/>
      <c r="Q356" s="658"/>
      <c r="R356" s="658"/>
      <c r="S356" s="658"/>
      <c r="T356" s="658"/>
      <c r="U356" s="658"/>
      <c r="V356" s="658"/>
      <c r="W356" s="658"/>
      <c r="X356" s="658"/>
      <c r="Y356" s="658"/>
      <c r="Z356" s="658"/>
      <c r="AA356" s="658"/>
      <c r="AB356" s="658"/>
      <c r="AC356" s="658"/>
      <c r="AD356" s="658"/>
      <c r="AE356" s="658"/>
      <c r="AF356" s="658"/>
      <c r="AG356" s="743"/>
      <c r="AH356" s="713"/>
      <c r="AI356" s="658"/>
      <c r="AJ356" s="658"/>
      <c r="AK356" s="658"/>
      <c r="AL356" s="658"/>
      <c r="AM356" s="658"/>
      <c r="AN356" s="658"/>
      <c r="AO356" s="658"/>
      <c r="AP356" s="683"/>
      <c r="AQ356" s="658"/>
      <c r="AR356" s="658"/>
      <c r="AS356" s="658"/>
      <c r="AT356" s="658"/>
      <c r="AU356" s="658"/>
      <c r="AV356" s="658"/>
      <c r="AW356" s="658"/>
      <c r="AX356" s="658"/>
      <c r="AY356" s="658"/>
      <c r="AZ356" s="660"/>
      <c r="BA356" s="660"/>
      <c r="BB356" s="660"/>
      <c r="BC356" s="660"/>
      <c r="BD356" s="660"/>
      <c r="BE356" s="660"/>
      <c r="BF356" s="660"/>
      <c r="BG356" s="660"/>
      <c r="BH356" s="660"/>
      <c r="BI356" s="666"/>
      <c r="BJ356" s="666"/>
      <c r="BK356" s="666"/>
      <c r="BL356" s="30"/>
      <c r="BM356" s="30"/>
      <c r="BN356" s="30"/>
      <c r="BO356" s="679"/>
      <c r="BP356" s="679"/>
      <c r="BQ356" s="679"/>
      <c r="BR356" s="679"/>
      <c r="BS356" s="679"/>
      <c r="BT356" s="658"/>
      <c r="BU356" s="716"/>
      <c r="BV356" s="716"/>
      <c r="BW356" s="716"/>
      <c r="BX356" s="716"/>
      <c r="BY356" s="716"/>
      <c r="BZ356" s="716"/>
      <c r="CA356" s="756"/>
      <c r="CB356" s="719"/>
      <c r="CC356" s="719"/>
      <c r="CD356" s="719"/>
      <c r="CE356" s="728"/>
      <c r="CF356" s="727"/>
      <c r="CG356" s="757"/>
      <c r="CH356" s="29"/>
      <c r="CI356" s="29"/>
      <c r="CJ356" s="29"/>
      <c r="CK356" s="29"/>
      <c r="CL356" s="736"/>
      <c r="CM356" s="745"/>
      <c r="CN356" s="680"/>
      <c r="CO356" s="660"/>
      <c r="CP356" s="660"/>
      <c r="CQ356" s="681"/>
      <c r="CR356" s="660"/>
      <c r="CS356" s="660"/>
      <c r="CT356" s="658"/>
      <c r="CU356" s="658"/>
      <c r="CV356" s="658"/>
      <c r="CW356" s="658"/>
      <c r="CX356" s="658"/>
      <c r="CY356" s="658"/>
    </row>
    <row r="357" spans="1:103">
      <c r="A357" s="658"/>
      <c r="B357" s="658"/>
      <c r="C357" s="658"/>
      <c r="D357" s="658"/>
      <c r="E357" s="658"/>
      <c r="F357" s="658"/>
      <c r="G357" s="658"/>
      <c r="H357" s="658"/>
      <c r="I357" s="658"/>
      <c r="J357" s="658"/>
      <c r="K357" s="658"/>
      <c r="L357" s="658"/>
      <c r="M357" s="658"/>
      <c r="N357" s="658"/>
      <c r="O357" s="658"/>
      <c r="P357" s="658"/>
      <c r="Q357" s="658"/>
      <c r="R357" s="658"/>
      <c r="S357" s="658"/>
      <c r="T357" s="658"/>
      <c r="U357" s="658"/>
      <c r="V357" s="658"/>
      <c r="W357" s="658"/>
      <c r="X357" s="658"/>
      <c r="Y357" s="658"/>
      <c r="Z357" s="658"/>
      <c r="AA357" s="658"/>
      <c r="AB357" s="658"/>
      <c r="AC357" s="658"/>
      <c r="AD357" s="658"/>
      <c r="AE357" s="658"/>
      <c r="AF357" s="658"/>
      <c r="AG357" s="743"/>
      <c r="AH357" s="713"/>
      <c r="AI357" s="658"/>
      <c r="AJ357" s="658"/>
      <c r="AK357" s="658"/>
      <c r="AL357" s="658"/>
      <c r="AM357" s="658"/>
      <c r="AN357" s="658"/>
      <c r="AO357" s="658"/>
      <c r="AP357" s="683"/>
      <c r="AQ357" s="658"/>
      <c r="AR357" s="658"/>
      <c r="AS357" s="658"/>
      <c r="AT357" s="658"/>
      <c r="AU357" s="658"/>
      <c r="AV357" s="658"/>
      <c r="AW357" s="658"/>
      <c r="AX357" s="658"/>
      <c r="AY357" s="658"/>
      <c r="AZ357" s="660"/>
      <c r="BA357" s="660"/>
      <c r="BB357" s="660"/>
      <c r="BC357" s="660"/>
      <c r="BD357" s="660"/>
      <c r="BE357" s="660"/>
      <c r="BF357" s="660"/>
      <c r="BG357" s="660"/>
      <c r="BH357" s="660"/>
      <c r="BI357" s="666"/>
      <c r="BJ357" s="666"/>
      <c r="BK357" s="666"/>
      <c r="BL357" s="30"/>
      <c r="BM357" s="30"/>
      <c r="BN357" s="30"/>
      <c r="BO357" s="679"/>
      <c r="BP357" s="679"/>
      <c r="BQ357" s="679"/>
      <c r="BR357" s="679"/>
      <c r="BS357" s="679"/>
      <c r="BT357" s="658"/>
      <c r="BU357" s="716"/>
      <c r="BV357" s="716"/>
      <c r="BW357" s="716"/>
      <c r="BX357" s="716"/>
      <c r="BY357" s="716"/>
      <c r="BZ357" s="716"/>
      <c r="CA357" s="756"/>
      <c r="CB357" s="719"/>
      <c r="CC357" s="719"/>
      <c r="CD357" s="719"/>
      <c r="CE357" s="728"/>
      <c r="CF357" s="727"/>
      <c r="CG357" s="757"/>
      <c r="CH357" s="29"/>
      <c r="CI357" s="29"/>
      <c r="CJ357" s="29"/>
      <c r="CK357" s="29"/>
      <c r="CL357" s="736"/>
      <c r="CM357" s="745"/>
      <c r="CN357" s="680"/>
      <c r="CO357" s="660"/>
      <c r="CP357" s="660"/>
      <c r="CQ357" s="681"/>
      <c r="CR357" s="660"/>
      <c r="CS357" s="660"/>
      <c r="CT357" s="658"/>
      <c r="CU357" s="658"/>
      <c r="CV357" s="658"/>
      <c r="CW357" s="658"/>
      <c r="CX357" s="658"/>
      <c r="CY357" s="658"/>
    </row>
    <row r="358" spans="1:103">
      <c r="A358" s="658"/>
      <c r="B358" s="658"/>
      <c r="C358" s="658"/>
      <c r="D358" s="658"/>
      <c r="E358" s="658"/>
      <c r="F358" s="658"/>
      <c r="G358" s="658"/>
      <c r="H358" s="658"/>
      <c r="I358" s="658"/>
      <c r="J358" s="658"/>
      <c r="K358" s="658"/>
      <c r="L358" s="658"/>
      <c r="M358" s="658"/>
      <c r="N358" s="658"/>
      <c r="O358" s="658"/>
      <c r="P358" s="658"/>
      <c r="Q358" s="658"/>
      <c r="R358" s="658"/>
      <c r="S358" s="658"/>
      <c r="T358" s="658"/>
      <c r="U358" s="658"/>
      <c r="V358" s="658"/>
      <c r="W358" s="658"/>
      <c r="X358" s="658"/>
      <c r="Y358" s="658"/>
      <c r="Z358" s="658"/>
      <c r="AA358" s="658"/>
      <c r="AB358" s="658"/>
      <c r="AC358" s="658"/>
      <c r="AD358" s="658"/>
      <c r="AE358" s="658"/>
      <c r="AF358" s="658"/>
      <c r="AG358" s="743"/>
      <c r="AH358" s="713"/>
      <c r="AI358" s="658"/>
      <c r="AJ358" s="658"/>
      <c r="AK358" s="658"/>
      <c r="AL358" s="658"/>
      <c r="AM358" s="658"/>
      <c r="AN358" s="658"/>
      <c r="AO358" s="658"/>
      <c r="AP358" s="683"/>
      <c r="AQ358" s="658"/>
      <c r="AR358" s="658"/>
      <c r="AS358" s="658"/>
      <c r="AT358" s="658"/>
      <c r="AU358" s="658"/>
      <c r="AV358" s="658"/>
      <c r="AW358" s="658"/>
      <c r="AX358" s="658"/>
      <c r="AY358" s="658"/>
      <c r="AZ358" s="660"/>
      <c r="BA358" s="660"/>
      <c r="BB358" s="660"/>
      <c r="BC358" s="660"/>
      <c r="BD358" s="660"/>
      <c r="BE358" s="660"/>
      <c r="BF358" s="660"/>
      <c r="BG358" s="660"/>
      <c r="BH358" s="660"/>
      <c r="BI358" s="666"/>
      <c r="BJ358" s="666"/>
      <c r="BK358" s="666"/>
      <c r="BL358" s="30"/>
      <c r="BM358" s="30"/>
      <c r="BN358" s="30"/>
      <c r="BO358" s="679"/>
      <c r="BP358" s="679"/>
      <c r="BQ358" s="679"/>
      <c r="BR358" s="679"/>
      <c r="BS358" s="679"/>
      <c r="BT358" s="658"/>
      <c r="BU358" s="716"/>
      <c r="BV358" s="716"/>
      <c r="BW358" s="716"/>
      <c r="BX358" s="716"/>
      <c r="BY358" s="716"/>
      <c r="BZ358" s="716"/>
      <c r="CA358" s="756"/>
      <c r="CB358" s="719"/>
      <c r="CC358" s="719"/>
      <c r="CD358" s="719"/>
      <c r="CE358" s="728"/>
      <c r="CF358" s="727"/>
      <c r="CG358" s="757"/>
      <c r="CH358" s="29"/>
      <c r="CI358" s="29"/>
      <c r="CJ358" s="29"/>
      <c r="CK358" s="29"/>
      <c r="CL358" s="736"/>
      <c r="CM358" s="745"/>
      <c r="CN358" s="680"/>
      <c r="CO358" s="660"/>
      <c r="CP358" s="660"/>
      <c r="CQ358" s="681"/>
      <c r="CR358" s="660"/>
      <c r="CS358" s="660"/>
      <c r="CT358" s="658"/>
      <c r="CU358" s="658"/>
      <c r="CV358" s="658"/>
      <c r="CW358" s="658"/>
      <c r="CX358" s="658"/>
      <c r="CY358" s="658"/>
    </row>
    <row r="359" spans="1:103">
      <c r="A359" s="658"/>
      <c r="B359" s="658"/>
      <c r="C359" s="658"/>
      <c r="D359" s="658"/>
      <c r="E359" s="658"/>
      <c r="F359" s="658"/>
      <c r="G359" s="658"/>
      <c r="H359" s="658"/>
      <c r="I359" s="658"/>
      <c r="J359" s="658"/>
      <c r="K359" s="658"/>
      <c r="L359" s="658"/>
      <c r="M359" s="658"/>
      <c r="N359" s="658"/>
      <c r="O359" s="658"/>
      <c r="P359" s="658"/>
      <c r="Q359" s="658"/>
      <c r="R359" s="658"/>
      <c r="S359" s="658"/>
      <c r="T359" s="658"/>
      <c r="U359" s="658"/>
      <c r="V359" s="658"/>
      <c r="W359" s="658"/>
      <c r="X359" s="658"/>
      <c r="Y359" s="658"/>
      <c r="Z359" s="658"/>
      <c r="AA359" s="658"/>
      <c r="AB359" s="658"/>
      <c r="AC359" s="658"/>
      <c r="AD359" s="658"/>
      <c r="AE359" s="658"/>
      <c r="AF359" s="658"/>
      <c r="AG359" s="743"/>
      <c r="AH359" s="713"/>
      <c r="AI359" s="658"/>
      <c r="AJ359" s="658"/>
      <c r="AK359" s="658"/>
      <c r="AL359" s="658"/>
      <c r="AM359" s="658"/>
      <c r="AN359" s="658"/>
      <c r="AO359" s="658"/>
      <c r="AP359" s="683"/>
      <c r="AQ359" s="658"/>
      <c r="AR359" s="658"/>
      <c r="AS359" s="658"/>
      <c r="AT359" s="658"/>
      <c r="AU359" s="658"/>
      <c r="AV359" s="658"/>
      <c r="AW359" s="658"/>
      <c r="AX359" s="658"/>
      <c r="AY359" s="658"/>
      <c r="AZ359" s="660"/>
      <c r="BA359" s="660"/>
      <c r="BB359" s="660"/>
      <c r="BC359" s="660"/>
      <c r="BD359" s="660"/>
      <c r="BE359" s="660"/>
      <c r="BF359" s="660"/>
      <c r="BG359" s="660"/>
      <c r="BH359" s="660"/>
      <c r="BI359" s="666"/>
      <c r="BJ359" s="666"/>
      <c r="BK359" s="666"/>
      <c r="BL359" s="30"/>
      <c r="BM359" s="30"/>
      <c r="BN359" s="30"/>
      <c r="BO359" s="679"/>
      <c r="BP359" s="679"/>
      <c r="BQ359" s="679"/>
      <c r="BR359" s="679"/>
      <c r="BS359" s="679"/>
      <c r="BT359" s="658"/>
      <c r="BU359" s="716"/>
      <c r="BV359" s="716"/>
      <c r="BW359" s="716"/>
      <c r="BX359" s="716"/>
      <c r="BY359" s="716"/>
      <c r="BZ359" s="716"/>
      <c r="CA359" s="756"/>
      <c r="CB359" s="719"/>
      <c r="CC359" s="719"/>
      <c r="CD359" s="719"/>
      <c r="CE359" s="728"/>
      <c r="CF359" s="727"/>
      <c r="CG359" s="757"/>
      <c r="CH359" s="29"/>
      <c r="CI359" s="29"/>
      <c r="CJ359" s="29"/>
      <c r="CK359" s="29"/>
      <c r="CL359" s="736"/>
      <c r="CM359" s="745"/>
      <c r="CN359" s="680"/>
      <c r="CO359" s="660"/>
      <c r="CP359" s="660"/>
      <c r="CQ359" s="681"/>
      <c r="CR359" s="660"/>
      <c r="CS359" s="660"/>
      <c r="CT359" s="658"/>
      <c r="CU359" s="658"/>
      <c r="CV359" s="658"/>
      <c r="CW359" s="658"/>
      <c r="CX359" s="658"/>
      <c r="CY359" s="658"/>
    </row>
    <row r="360" spans="1:103">
      <c r="A360" s="658"/>
      <c r="B360" s="658"/>
      <c r="C360" s="658"/>
      <c r="D360" s="658"/>
      <c r="E360" s="658"/>
      <c r="F360" s="658"/>
      <c r="G360" s="658"/>
      <c r="H360" s="658"/>
      <c r="I360" s="658"/>
      <c r="J360" s="658"/>
      <c r="K360" s="658"/>
      <c r="L360" s="658"/>
      <c r="M360" s="658"/>
      <c r="N360" s="658"/>
      <c r="O360" s="658"/>
      <c r="P360" s="658"/>
      <c r="Q360" s="658"/>
      <c r="R360" s="658"/>
      <c r="S360" s="658"/>
      <c r="T360" s="658"/>
      <c r="U360" s="658"/>
      <c r="V360" s="658"/>
      <c r="W360" s="658"/>
      <c r="X360" s="658"/>
      <c r="Y360" s="658"/>
      <c r="Z360" s="658"/>
      <c r="AA360" s="658"/>
      <c r="AB360" s="658"/>
      <c r="AC360" s="658"/>
      <c r="AD360" s="658"/>
      <c r="AE360" s="658"/>
      <c r="AF360" s="658"/>
      <c r="AG360" s="743"/>
      <c r="AH360" s="713"/>
      <c r="AI360" s="658"/>
      <c r="AJ360" s="658"/>
      <c r="AK360" s="658"/>
      <c r="AL360" s="658"/>
      <c r="AM360" s="658"/>
      <c r="AN360" s="658"/>
      <c r="AO360" s="658"/>
      <c r="AP360" s="683"/>
      <c r="AQ360" s="658"/>
      <c r="AR360" s="658"/>
      <c r="AS360" s="658"/>
      <c r="AT360" s="658"/>
      <c r="AU360" s="658"/>
      <c r="AV360" s="658"/>
      <c r="AW360" s="658"/>
      <c r="AX360" s="658"/>
      <c r="AY360" s="658"/>
      <c r="AZ360" s="660"/>
      <c r="BA360" s="660"/>
      <c r="BB360" s="660"/>
      <c r="BC360" s="660"/>
      <c r="BD360" s="660"/>
      <c r="BE360" s="660"/>
      <c r="BF360" s="660"/>
      <c r="BG360" s="660"/>
      <c r="BH360" s="660"/>
      <c r="BI360" s="666"/>
      <c r="BJ360" s="666"/>
      <c r="BK360" s="666"/>
      <c r="BL360" s="30"/>
      <c r="BM360" s="30"/>
      <c r="BN360" s="30"/>
      <c r="BO360" s="679"/>
      <c r="BP360" s="679"/>
      <c r="BQ360" s="679"/>
      <c r="BR360" s="679"/>
      <c r="BS360" s="679"/>
      <c r="BT360" s="658"/>
      <c r="BU360" s="716"/>
      <c r="BV360" s="716"/>
      <c r="BW360" s="716"/>
      <c r="BX360" s="716"/>
      <c r="BY360" s="716"/>
      <c r="BZ360" s="716"/>
      <c r="CA360" s="756"/>
      <c r="CB360" s="719"/>
      <c r="CC360" s="719"/>
      <c r="CD360" s="719"/>
      <c r="CE360" s="728"/>
      <c r="CF360" s="727"/>
      <c r="CG360" s="757"/>
      <c r="CH360" s="29"/>
      <c r="CI360" s="29"/>
      <c r="CJ360" s="29"/>
      <c r="CK360" s="29"/>
      <c r="CL360" s="736"/>
      <c r="CM360" s="745"/>
      <c r="CN360" s="680"/>
      <c r="CO360" s="660"/>
      <c r="CP360" s="660"/>
      <c r="CQ360" s="681"/>
      <c r="CR360" s="660"/>
      <c r="CS360" s="660"/>
      <c r="CT360" s="658"/>
      <c r="CU360" s="658"/>
      <c r="CV360" s="658"/>
      <c r="CW360" s="658"/>
      <c r="CX360" s="658"/>
      <c r="CY360" s="658"/>
    </row>
    <row r="361" spans="1:103">
      <c r="A361" s="658"/>
      <c r="B361" s="658"/>
      <c r="C361" s="658"/>
      <c r="D361" s="658"/>
      <c r="E361" s="658"/>
      <c r="F361" s="658"/>
      <c r="G361" s="658"/>
      <c r="H361" s="658"/>
      <c r="I361" s="658"/>
      <c r="J361" s="658"/>
      <c r="K361" s="658"/>
      <c r="L361" s="658"/>
      <c r="M361" s="658"/>
      <c r="N361" s="658"/>
      <c r="O361" s="658"/>
      <c r="P361" s="658"/>
      <c r="Q361" s="658"/>
      <c r="R361" s="658"/>
      <c r="S361" s="658"/>
      <c r="T361" s="658"/>
      <c r="U361" s="658"/>
      <c r="V361" s="658"/>
      <c r="W361" s="658"/>
      <c r="X361" s="658"/>
      <c r="Y361" s="658"/>
      <c r="Z361" s="658"/>
      <c r="AA361" s="658"/>
      <c r="AB361" s="658"/>
      <c r="AC361" s="658"/>
      <c r="AD361" s="658"/>
      <c r="AE361" s="658"/>
      <c r="AF361" s="658"/>
      <c r="AG361" s="743"/>
      <c r="AH361" s="713"/>
      <c r="AI361" s="658"/>
      <c r="AJ361" s="658"/>
      <c r="AK361" s="658"/>
      <c r="AL361" s="658"/>
      <c r="AM361" s="658"/>
      <c r="AN361" s="658"/>
      <c r="AO361" s="658"/>
      <c r="AP361" s="683"/>
      <c r="AQ361" s="658"/>
      <c r="AR361" s="658"/>
      <c r="AS361" s="658"/>
      <c r="AT361" s="658"/>
      <c r="AU361" s="658"/>
      <c r="AV361" s="658"/>
      <c r="AW361" s="658"/>
      <c r="AX361" s="658"/>
      <c r="AY361" s="658"/>
      <c r="AZ361" s="660"/>
      <c r="BA361" s="660"/>
      <c r="BB361" s="660"/>
      <c r="BC361" s="660"/>
      <c r="BD361" s="660"/>
      <c r="BE361" s="660"/>
      <c r="BF361" s="660"/>
      <c r="BG361" s="660"/>
      <c r="BH361" s="660"/>
      <c r="BI361" s="666"/>
      <c r="BJ361" s="666"/>
      <c r="BK361" s="666"/>
      <c r="BL361" s="30"/>
      <c r="BM361" s="30"/>
      <c r="BN361" s="30"/>
      <c r="BO361" s="679"/>
      <c r="BP361" s="679"/>
      <c r="BQ361" s="679"/>
      <c r="BR361" s="679"/>
      <c r="BS361" s="679"/>
      <c r="BT361" s="658"/>
      <c r="BU361" s="716"/>
      <c r="BV361" s="716"/>
      <c r="BW361" s="716"/>
      <c r="BX361" s="716"/>
      <c r="BY361" s="716"/>
      <c r="BZ361" s="716"/>
      <c r="CA361" s="756"/>
      <c r="CB361" s="719"/>
      <c r="CC361" s="719"/>
      <c r="CD361" s="719"/>
      <c r="CE361" s="728"/>
      <c r="CF361" s="727"/>
      <c r="CG361" s="757"/>
      <c r="CH361" s="29"/>
      <c r="CI361" s="29"/>
      <c r="CJ361" s="29"/>
      <c r="CK361" s="29"/>
      <c r="CL361" s="736"/>
      <c r="CM361" s="745"/>
      <c r="CN361" s="680"/>
      <c r="CO361" s="660"/>
      <c r="CP361" s="660"/>
      <c r="CQ361" s="681"/>
      <c r="CR361" s="660"/>
      <c r="CS361" s="660"/>
      <c r="CT361" s="658"/>
      <c r="CU361" s="658"/>
      <c r="CV361" s="658"/>
      <c r="CW361" s="658"/>
      <c r="CX361" s="658"/>
      <c r="CY361" s="658"/>
    </row>
    <row r="362" spans="1:103">
      <c r="A362" s="658"/>
      <c r="B362" s="658"/>
      <c r="C362" s="658"/>
      <c r="D362" s="658"/>
      <c r="E362" s="658"/>
      <c r="F362" s="658"/>
      <c r="G362" s="658"/>
      <c r="H362" s="658"/>
      <c r="I362" s="658"/>
      <c r="J362" s="658"/>
      <c r="K362" s="658"/>
      <c r="L362" s="658"/>
      <c r="M362" s="658"/>
      <c r="N362" s="658"/>
      <c r="O362" s="658"/>
      <c r="P362" s="658"/>
      <c r="Q362" s="658"/>
      <c r="R362" s="658"/>
      <c r="S362" s="658"/>
      <c r="T362" s="658"/>
      <c r="U362" s="658"/>
      <c r="V362" s="658"/>
      <c r="W362" s="658"/>
      <c r="X362" s="658"/>
      <c r="Y362" s="658"/>
      <c r="Z362" s="658"/>
      <c r="AA362" s="658"/>
      <c r="AB362" s="658"/>
      <c r="AC362" s="658"/>
      <c r="AD362" s="658"/>
      <c r="AE362" s="658"/>
      <c r="AF362" s="658"/>
      <c r="AG362" s="743"/>
      <c r="AH362" s="713"/>
      <c r="AI362" s="658"/>
      <c r="AJ362" s="658"/>
      <c r="AK362" s="658"/>
      <c r="AL362" s="658"/>
      <c r="AM362" s="658"/>
      <c r="AN362" s="658"/>
      <c r="AO362" s="658"/>
      <c r="AP362" s="683"/>
      <c r="AQ362" s="658"/>
      <c r="AR362" s="658"/>
      <c r="AS362" s="658"/>
      <c r="AT362" s="658"/>
      <c r="AU362" s="658"/>
      <c r="AV362" s="658"/>
      <c r="AW362" s="658"/>
      <c r="AX362" s="658"/>
      <c r="AY362" s="658"/>
      <c r="AZ362" s="660"/>
      <c r="BA362" s="660"/>
      <c r="BB362" s="660"/>
      <c r="BC362" s="660"/>
      <c r="BD362" s="660"/>
      <c r="BE362" s="660"/>
      <c r="BF362" s="660"/>
      <c r="BG362" s="660"/>
      <c r="BH362" s="660"/>
      <c r="BI362" s="666"/>
      <c r="BJ362" s="666"/>
      <c r="BK362" s="666"/>
      <c r="BL362" s="30"/>
      <c r="BM362" s="30"/>
      <c r="BN362" s="30"/>
      <c r="BO362" s="679"/>
      <c r="BP362" s="679"/>
      <c r="BQ362" s="679"/>
      <c r="BR362" s="679"/>
      <c r="BS362" s="679"/>
      <c r="BT362" s="658"/>
      <c r="BU362" s="716"/>
      <c r="BV362" s="716"/>
      <c r="BW362" s="716"/>
      <c r="BX362" s="716"/>
      <c r="BY362" s="716"/>
      <c r="BZ362" s="716"/>
      <c r="CA362" s="756"/>
      <c r="CB362" s="719"/>
      <c r="CC362" s="719"/>
      <c r="CD362" s="719"/>
      <c r="CE362" s="728"/>
      <c r="CF362" s="727"/>
      <c r="CG362" s="757"/>
      <c r="CH362" s="29"/>
      <c r="CI362" s="29"/>
      <c r="CJ362" s="29"/>
      <c r="CK362" s="29"/>
      <c r="CL362" s="736"/>
      <c r="CM362" s="745"/>
      <c r="CN362" s="680"/>
      <c r="CO362" s="660"/>
      <c r="CP362" s="660"/>
      <c r="CQ362" s="681"/>
      <c r="CR362" s="660"/>
      <c r="CS362" s="660"/>
      <c r="CT362" s="658"/>
      <c r="CU362" s="658"/>
      <c r="CV362" s="658"/>
      <c r="CW362" s="658"/>
      <c r="CX362" s="658"/>
      <c r="CY362" s="658"/>
    </row>
    <row r="363" spans="1:103">
      <c r="A363" s="658"/>
      <c r="B363" s="658"/>
      <c r="C363" s="658"/>
      <c r="D363" s="658"/>
      <c r="E363" s="658"/>
      <c r="F363" s="658"/>
      <c r="G363" s="658"/>
      <c r="H363" s="658"/>
      <c r="I363" s="658"/>
      <c r="J363" s="658"/>
      <c r="K363" s="658"/>
      <c r="L363" s="658"/>
      <c r="M363" s="658"/>
      <c r="N363" s="658"/>
      <c r="O363" s="658"/>
      <c r="P363" s="658"/>
      <c r="Q363" s="658"/>
      <c r="R363" s="658"/>
      <c r="S363" s="658"/>
      <c r="T363" s="658"/>
      <c r="U363" s="658"/>
      <c r="V363" s="658"/>
      <c r="W363" s="658"/>
      <c r="X363" s="658"/>
      <c r="Y363" s="658"/>
      <c r="Z363" s="658"/>
      <c r="AA363" s="658"/>
      <c r="AB363" s="658"/>
      <c r="AC363" s="658"/>
      <c r="AD363" s="658"/>
      <c r="AE363" s="658"/>
      <c r="AF363" s="658"/>
      <c r="AG363" s="743"/>
      <c r="AH363" s="713"/>
      <c r="AI363" s="658"/>
      <c r="AJ363" s="658"/>
      <c r="AK363" s="658"/>
      <c r="AL363" s="658"/>
      <c r="AM363" s="658"/>
      <c r="AN363" s="658"/>
      <c r="AO363" s="658"/>
      <c r="AP363" s="683"/>
      <c r="AQ363" s="658"/>
      <c r="AR363" s="658"/>
      <c r="AS363" s="658"/>
      <c r="AT363" s="658"/>
      <c r="AU363" s="658"/>
      <c r="AV363" s="658"/>
      <c r="AW363" s="658"/>
      <c r="AX363" s="658"/>
      <c r="AY363" s="658"/>
      <c r="AZ363" s="660"/>
      <c r="BA363" s="660"/>
      <c r="BB363" s="660"/>
      <c r="BC363" s="660"/>
      <c r="BD363" s="660"/>
      <c r="BE363" s="660"/>
      <c r="BF363" s="660"/>
      <c r="BG363" s="660"/>
      <c r="BH363" s="660"/>
      <c r="BI363" s="666"/>
      <c r="BJ363" s="666"/>
      <c r="BK363" s="666"/>
      <c r="BL363" s="30"/>
      <c r="BM363" s="30"/>
      <c r="BN363" s="30"/>
      <c r="BO363" s="679"/>
      <c r="BP363" s="679"/>
      <c r="BQ363" s="679"/>
      <c r="BR363" s="679"/>
      <c r="BS363" s="679"/>
      <c r="BT363" s="658"/>
      <c r="BU363" s="716"/>
      <c r="BV363" s="716"/>
      <c r="BW363" s="716"/>
      <c r="BX363" s="716"/>
      <c r="BY363" s="716"/>
      <c r="BZ363" s="716"/>
      <c r="CA363" s="756"/>
      <c r="CB363" s="719"/>
      <c r="CC363" s="719"/>
      <c r="CD363" s="719"/>
      <c r="CE363" s="728"/>
      <c r="CF363" s="727"/>
      <c r="CG363" s="757"/>
      <c r="CH363" s="29"/>
      <c r="CI363" s="29"/>
      <c r="CJ363" s="29"/>
      <c r="CK363" s="29"/>
      <c r="CL363" s="736"/>
      <c r="CM363" s="745"/>
      <c r="CN363" s="680"/>
      <c r="CO363" s="660"/>
      <c r="CP363" s="660"/>
      <c r="CQ363" s="681"/>
      <c r="CR363" s="660"/>
      <c r="CS363" s="660"/>
      <c r="CT363" s="658"/>
      <c r="CU363" s="658"/>
      <c r="CV363" s="658"/>
      <c r="CW363" s="658"/>
      <c r="CX363" s="658"/>
      <c r="CY363" s="658"/>
    </row>
    <row r="364" spans="1:103">
      <c r="A364" s="658"/>
      <c r="B364" s="658"/>
      <c r="C364" s="658"/>
      <c r="D364" s="658"/>
      <c r="E364" s="658"/>
      <c r="F364" s="658"/>
      <c r="G364" s="658"/>
      <c r="H364" s="658"/>
      <c r="I364" s="658"/>
      <c r="J364" s="658"/>
      <c r="K364" s="658"/>
      <c r="L364" s="658"/>
      <c r="M364" s="658"/>
      <c r="N364" s="658"/>
      <c r="O364" s="658"/>
      <c r="P364" s="658"/>
      <c r="Q364" s="658"/>
      <c r="R364" s="658"/>
      <c r="S364" s="658"/>
      <c r="T364" s="658"/>
      <c r="U364" s="658"/>
      <c r="V364" s="658"/>
      <c r="W364" s="658"/>
      <c r="X364" s="658"/>
      <c r="Y364" s="658"/>
      <c r="Z364" s="658"/>
      <c r="AA364" s="658"/>
      <c r="AB364" s="658"/>
      <c r="AC364" s="658"/>
      <c r="AD364" s="658"/>
      <c r="AE364" s="658"/>
      <c r="AF364" s="658"/>
      <c r="AG364" s="743"/>
      <c r="AH364" s="713"/>
      <c r="AI364" s="658"/>
      <c r="AJ364" s="658"/>
      <c r="AK364" s="658"/>
      <c r="AL364" s="658"/>
      <c r="AM364" s="658"/>
      <c r="AN364" s="658"/>
      <c r="AO364" s="658"/>
      <c r="AP364" s="683"/>
      <c r="AQ364" s="658"/>
      <c r="AR364" s="658"/>
      <c r="AS364" s="658"/>
      <c r="AT364" s="658"/>
      <c r="AU364" s="658"/>
      <c r="AV364" s="658"/>
      <c r="AW364" s="658"/>
      <c r="AX364" s="658"/>
      <c r="AY364" s="658"/>
      <c r="AZ364" s="660"/>
      <c r="BA364" s="660"/>
      <c r="BB364" s="660"/>
      <c r="BC364" s="660"/>
      <c r="BD364" s="660"/>
      <c r="BE364" s="660"/>
      <c r="BF364" s="660"/>
      <c r="BG364" s="660"/>
      <c r="BH364" s="660"/>
      <c r="BI364" s="666"/>
      <c r="BJ364" s="666"/>
      <c r="BK364" s="666"/>
      <c r="BL364" s="30"/>
      <c r="BM364" s="30"/>
      <c r="BN364" s="30"/>
      <c r="BO364" s="679"/>
      <c r="BP364" s="679"/>
      <c r="BQ364" s="679"/>
      <c r="BR364" s="679"/>
      <c r="BS364" s="679"/>
      <c r="BT364" s="658"/>
      <c r="BU364" s="716"/>
      <c r="BV364" s="716"/>
      <c r="BW364" s="716"/>
      <c r="BX364" s="716"/>
      <c r="BY364" s="716"/>
      <c r="BZ364" s="716"/>
      <c r="CA364" s="756"/>
      <c r="CB364" s="719"/>
      <c r="CC364" s="719"/>
      <c r="CD364" s="719"/>
      <c r="CE364" s="728"/>
      <c r="CF364" s="727"/>
      <c r="CG364" s="757"/>
      <c r="CH364" s="29"/>
      <c r="CI364" s="29"/>
      <c r="CJ364" s="29"/>
      <c r="CK364" s="29"/>
      <c r="CL364" s="736"/>
      <c r="CM364" s="745"/>
      <c r="CN364" s="680"/>
      <c r="CO364" s="660"/>
      <c r="CP364" s="660"/>
      <c r="CQ364" s="681"/>
      <c r="CR364" s="660"/>
      <c r="CS364" s="660"/>
      <c r="CT364" s="658"/>
      <c r="CU364" s="658"/>
      <c r="CV364" s="658"/>
      <c r="CW364" s="658"/>
      <c r="CX364" s="658"/>
      <c r="CY364" s="658"/>
    </row>
    <row r="365" spans="1:103">
      <c r="A365" s="658"/>
      <c r="B365" s="658"/>
      <c r="C365" s="658"/>
      <c r="D365" s="658"/>
      <c r="E365" s="658"/>
      <c r="F365" s="658"/>
      <c r="G365" s="658"/>
      <c r="H365" s="658"/>
      <c r="I365" s="658"/>
      <c r="J365" s="658"/>
      <c r="K365" s="658"/>
      <c r="L365" s="658"/>
      <c r="M365" s="658"/>
      <c r="N365" s="658"/>
      <c r="O365" s="658"/>
      <c r="P365" s="658"/>
      <c r="Q365" s="658"/>
      <c r="R365" s="658"/>
      <c r="S365" s="658"/>
      <c r="T365" s="658"/>
      <c r="U365" s="658"/>
      <c r="V365" s="658"/>
      <c r="W365" s="658"/>
      <c r="X365" s="658"/>
      <c r="Y365" s="658"/>
      <c r="Z365" s="658"/>
      <c r="AA365" s="658"/>
      <c r="AB365" s="658"/>
      <c r="AC365" s="658"/>
      <c r="AD365" s="658"/>
      <c r="AE365" s="658"/>
      <c r="AF365" s="658"/>
      <c r="AG365" s="743"/>
      <c r="AH365" s="713"/>
      <c r="AI365" s="658"/>
      <c r="AJ365" s="658"/>
      <c r="AK365" s="658"/>
      <c r="AL365" s="658"/>
      <c r="AM365" s="658"/>
      <c r="AN365" s="658"/>
      <c r="AO365" s="658"/>
      <c r="AP365" s="683"/>
      <c r="AQ365" s="658"/>
      <c r="AR365" s="658"/>
      <c r="AS365" s="658"/>
      <c r="AT365" s="658"/>
      <c r="AU365" s="658"/>
      <c r="AV365" s="658"/>
      <c r="AW365" s="658"/>
      <c r="AX365" s="658"/>
      <c r="AY365" s="658"/>
      <c r="AZ365" s="660"/>
      <c r="BA365" s="660"/>
      <c r="BB365" s="660"/>
      <c r="BC365" s="660"/>
      <c r="BD365" s="660"/>
      <c r="BE365" s="660"/>
      <c r="BF365" s="660"/>
      <c r="BG365" s="660"/>
      <c r="BH365" s="660"/>
      <c r="BI365" s="666"/>
      <c r="BJ365" s="666"/>
      <c r="BK365" s="666"/>
      <c r="BL365" s="30"/>
      <c r="BM365" s="30"/>
      <c r="BN365" s="30"/>
      <c r="BO365" s="679"/>
      <c r="BP365" s="679"/>
      <c r="BQ365" s="679"/>
      <c r="BR365" s="679"/>
      <c r="BS365" s="679"/>
      <c r="BT365" s="658"/>
      <c r="BU365" s="716"/>
      <c r="BV365" s="716"/>
      <c r="BW365" s="716"/>
      <c r="BX365" s="716"/>
      <c r="BY365" s="716"/>
      <c r="BZ365" s="716"/>
      <c r="CA365" s="756"/>
      <c r="CB365" s="719"/>
      <c r="CC365" s="719"/>
      <c r="CD365" s="719"/>
      <c r="CE365" s="728"/>
      <c r="CF365" s="727"/>
      <c r="CG365" s="757"/>
      <c r="CH365" s="29"/>
      <c r="CI365" s="29"/>
      <c r="CJ365" s="29"/>
      <c r="CK365" s="29"/>
      <c r="CL365" s="736"/>
      <c r="CM365" s="745"/>
      <c r="CN365" s="680"/>
      <c r="CO365" s="660"/>
      <c r="CP365" s="660"/>
      <c r="CQ365" s="681"/>
      <c r="CR365" s="660"/>
      <c r="CS365" s="660"/>
      <c r="CT365" s="658"/>
      <c r="CU365" s="658"/>
      <c r="CV365" s="658"/>
      <c r="CW365" s="658"/>
      <c r="CX365" s="658"/>
      <c r="CY365" s="658"/>
    </row>
    <row r="366" spans="1:103">
      <c r="A366" s="658"/>
      <c r="B366" s="658"/>
      <c r="C366" s="658"/>
      <c r="D366" s="658"/>
      <c r="E366" s="658"/>
      <c r="F366" s="658"/>
      <c r="G366" s="658"/>
      <c r="H366" s="658"/>
      <c r="I366" s="658"/>
      <c r="J366" s="658"/>
      <c r="K366" s="658"/>
      <c r="L366" s="658"/>
      <c r="M366" s="658"/>
      <c r="N366" s="658"/>
      <c r="O366" s="658"/>
      <c r="P366" s="658"/>
      <c r="Q366" s="658"/>
      <c r="R366" s="658"/>
      <c r="S366" s="658"/>
      <c r="T366" s="658"/>
      <c r="U366" s="658"/>
      <c r="V366" s="658"/>
      <c r="W366" s="658"/>
      <c r="X366" s="658"/>
      <c r="Y366" s="658"/>
      <c r="Z366" s="658"/>
      <c r="AA366" s="658"/>
      <c r="AB366" s="658"/>
      <c r="AC366" s="658"/>
      <c r="AD366" s="658"/>
      <c r="AE366" s="658"/>
      <c r="AF366" s="658"/>
      <c r="AG366" s="743"/>
      <c r="AH366" s="713"/>
      <c r="AI366" s="658"/>
      <c r="AJ366" s="658"/>
      <c r="AK366" s="658"/>
      <c r="AL366" s="658"/>
      <c r="AM366" s="658"/>
      <c r="AN366" s="658"/>
      <c r="AO366" s="658"/>
      <c r="AP366" s="683"/>
      <c r="AQ366" s="658"/>
      <c r="AR366" s="658"/>
      <c r="AS366" s="658"/>
      <c r="AT366" s="658"/>
      <c r="AU366" s="658"/>
      <c r="AV366" s="658"/>
      <c r="AW366" s="658"/>
      <c r="AX366" s="658"/>
      <c r="AY366" s="658"/>
      <c r="AZ366" s="660"/>
      <c r="BA366" s="660"/>
      <c r="BB366" s="660"/>
      <c r="BC366" s="660"/>
      <c r="BD366" s="660"/>
      <c r="BE366" s="660"/>
      <c r="BF366" s="660"/>
      <c r="BG366" s="660"/>
      <c r="BH366" s="660"/>
      <c r="BI366" s="666"/>
      <c r="BJ366" s="666"/>
      <c r="BK366" s="666"/>
      <c r="BL366" s="30"/>
      <c r="BM366" s="30"/>
      <c r="BN366" s="30"/>
      <c r="BO366" s="679"/>
      <c r="BP366" s="679"/>
      <c r="BQ366" s="679"/>
      <c r="BR366" s="679"/>
      <c r="BS366" s="679"/>
      <c r="BT366" s="658"/>
      <c r="BU366" s="716"/>
      <c r="BV366" s="716"/>
      <c r="BW366" s="716"/>
      <c r="BX366" s="716"/>
      <c r="BY366" s="716"/>
      <c r="BZ366" s="716"/>
      <c r="CA366" s="756"/>
      <c r="CB366" s="719"/>
      <c r="CC366" s="719"/>
      <c r="CD366" s="719"/>
      <c r="CE366" s="728"/>
      <c r="CF366" s="727"/>
      <c r="CG366" s="757"/>
      <c r="CH366" s="29"/>
      <c r="CI366" s="29"/>
      <c r="CJ366" s="29"/>
      <c r="CK366" s="29"/>
      <c r="CL366" s="736"/>
      <c r="CM366" s="745"/>
      <c r="CN366" s="680"/>
      <c r="CO366" s="660"/>
      <c r="CP366" s="660"/>
      <c r="CQ366" s="681"/>
      <c r="CR366" s="660"/>
      <c r="CS366" s="660"/>
      <c r="CT366" s="658"/>
      <c r="CU366" s="658"/>
      <c r="CV366" s="658"/>
      <c r="CW366" s="658"/>
      <c r="CX366" s="658"/>
      <c r="CY366" s="658"/>
    </row>
    <row r="367" spans="1:103">
      <c r="A367" s="658"/>
      <c r="B367" s="658"/>
      <c r="C367" s="658"/>
      <c r="D367" s="658"/>
      <c r="E367" s="658"/>
      <c r="F367" s="658"/>
      <c r="G367" s="658"/>
      <c r="H367" s="658"/>
      <c r="I367" s="658"/>
      <c r="J367" s="658"/>
      <c r="K367" s="658"/>
      <c r="L367" s="658"/>
      <c r="M367" s="658"/>
      <c r="N367" s="658"/>
      <c r="O367" s="658"/>
      <c r="P367" s="658"/>
      <c r="Q367" s="658"/>
      <c r="R367" s="658"/>
      <c r="S367" s="658"/>
      <c r="T367" s="658"/>
      <c r="U367" s="658"/>
      <c r="V367" s="658"/>
      <c r="W367" s="658"/>
      <c r="X367" s="658"/>
      <c r="Y367" s="658"/>
      <c r="Z367" s="658"/>
      <c r="AA367" s="658"/>
      <c r="AB367" s="658"/>
      <c r="AC367" s="658"/>
      <c r="AD367" s="658"/>
      <c r="AE367" s="658"/>
      <c r="AF367" s="658"/>
      <c r="AG367" s="743"/>
      <c r="AH367" s="713"/>
      <c r="AI367" s="658"/>
      <c r="AJ367" s="658"/>
      <c r="AK367" s="658"/>
      <c r="AL367" s="658"/>
      <c r="AM367" s="658"/>
      <c r="AN367" s="658"/>
      <c r="AO367" s="658"/>
      <c r="AP367" s="683"/>
      <c r="AQ367" s="658"/>
      <c r="AR367" s="658"/>
      <c r="AS367" s="658"/>
      <c r="AT367" s="658"/>
      <c r="AU367" s="658"/>
      <c r="AV367" s="658"/>
      <c r="AW367" s="658"/>
      <c r="AX367" s="658"/>
      <c r="AY367" s="658"/>
      <c r="AZ367" s="660"/>
      <c r="BA367" s="660"/>
      <c r="BB367" s="660"/>
      <c r="BC367" s="660"/>
      <c r="BD367" s="660"/>
      <c r="BE367" s="660"/>
      <c r="BF367" s="660"/>
      <c r="BG367" s="660"/>
      <c r="BH367" s="660"/>
      <c r="BI367" s="666"/>
      <c r="BJ367" s="666"/>
      <c r="BK367" s="666"/>
      <c r="BL367" s="30"/>
      <c r="BM367" s="30"/>
      <c r="BN367" s="30"/>
      <c r="BO367" s="679"/>
      <c r="BP367" s="679"/>
      <c r="BQ367" s="679"/>
      <c r="BR367" s="679"/>
      <c r="BS367" s="679"/>
      <c r="BT367" s="658"/>
      <c r="BU367" s="716"/>
      <c r="BV367" s="716"/>
      <c r="BW367" s="716"/>
      <c r="BX367" s="716"/>
      <c r="BY367" s="716"/>
      <c r="BZ367" s="716"/>
      <c r="CA367" s="756"/>
      <c r="CB367" s="719"/>
      <c r="CC367" s="719"/>
      <c r="CD367" s="719"/>
      <c r="CE367" s="728"/>
      <c r="CF367" s="727"/>
      <c r="CG367" s="757"/>
      <c r="CH367" s="29"/>
      <c r="CI367" s="29"/>
      <c r="CJ367" s="29"/>
      <c r="CK367" s="29"/>
      <c r="CL367" s="736"/>
      <c r="CM367" s="745"/>
      <c r="CN367" s="680"/>
      <c r="CO367" s="660"/>
      <c r="CP367" s="660"/>
      <c r="CQ367" s="681"/>
      <c r="CR367" s="660"/>
      <c r="CS367" s="660"/>
      <c r="CT367" s="658"/>
      <c r="CU367" s="658"/>
      <c r="CV367" s="658"/>
      <c r="CW367" s="658"/>
      <c r="CX367" s="658"/>
      <c r="CY367" s="658"/>
    </row>
    <row r="368" spans="1:103">
      <c r="A368" s="658"/>
      <c r="B368" s="658"/>
      <c r="C368" s="658"/>
      <c r="D368" s="658"/>
      <c r="E368" s="658"/>
      <c r="F368" s="658"/>
      <c r="G368" s="658"/>
      <c r="H368" s="658"/>
      <c r="I368" s="658"/>
      <c r="J368" s="658"/>
      <c r="K368" s="658"/>
      <c r="L368" s="658"/>
      <c r="M368" s="658"/>
      <c r="N368" s="658"/>
      <c r="O368" s="658"/>
      <c r="P368" s="658"/>
      <c r="Q368" s="658"/>
      <c r="R368" s="658"/>
      <c r="S368" s="658"/>
      <c r="T368" s="658"/>
      <c r="U368" s="658"/>
      <c r="V368" s="658"/>
      <c r="W368" s="658"/>
      <c r="X368" s="658"/>
      <c r="Y368" s="658"/>
      <c r="Z368" s="658"/>
      <c r="AA368" s="658"/>
      <c r="AB368" s="658"/>
      <c r="AC368" s="658"/>
      <c r="AD368" s="658"/>
      <c r="AE368" s="658"/>
      <c r="AF368" s="658"/>
      <c r="AG368" s="743"/>
      <c r="AH368" s="713"/>
      <c r="AI368" s="658"/>
      <c r="AJ368" s="658"/>
      <c r="AK368" s="658"/>
      <c r="AL368" s="658"/>
      <c r="AM368" s="658"/>
      <c r="AN368" s="658"/>
      <c r="AO368" s="658"/>
      <c r="AP368" s="683"/>
      <c r="AQ368" s="658"/>
      <c r="AR368" s="658"/>
      <c r="AS368" s="658"/>
      <c r="AT368" s="658"/>
      <c r="AU368" s="658"/>
      <c r="AV368" s="658"/>
      <c r="AW368" s="658"/>
      <c r="AX368" s="658"/>
      <c r="AY368" s="658"/>
      <c r="AZ368" s="660"/>
      <c r="BA368" s="660"/>
      <c r="BB368" s="660"/>
      <c r="BC368" s="660"/>
      <c r="BD368" s="660"/>
      <c r="BE368" s="660"/>
      <c r="BF368" s="660"/>
      <c r="BG368" s="660"/>
      <c r="BH368" s="660"/>
      <c r="BI368" s="666"/>
      <c r="BJ368" s="666"/>
      <c r="BK368" s="666"/>
      <c r="BL368" s="30"/>
      <c r="BM368" s="30"/>
      <c r="BN368" s="30"/>
      <c r="BO368" s="679"/>
      <c r="BP368" s="679"/>
      <c r="BQ368" s="679"/>
      <c r="BR368" s="679"/>
      <c r="BS368" s="679"/>
      <c r="BT368" s="658"/>
      <c r="BU368" s="716"/>
      <c r="BV368" s="716"/>
      <c r="BW368" s="716"/>
      <c r="BX368" s="716"/>
      <c r="BY368" s="716"/>
      <c r="BZ368" s="716"/>
      <c r="CA368" s="756"/>
      <c r="CB368" s="719"/>
      <c r="CC368" s="719"/>
      <c r="CD368" s="719"/>
      <c r="CE368" s="728"/>
      <c r="CF368" s="727"/>
      <c r="CG368" s="757"/>
      <c r="CH368" s="29"/>
      <c r="CI368" s="29"/>
      <c r="CJ368" s="29"/>
      <c r="CK368" s="29"/>
      <c r="CL368" s="736"/>
      <c r="CM368" s="745"/>
      <c r="CN368" s="680"/>
      <c r="CO368" s="660"/>
      <c r="CP368" s="660"/>
      <c r="CQ368" s="681"/>
      <c r="CR368" s="660"/>
      <c r="CS368" s="660"/>
      <c r="CT368" s="658"/>
      <c r="CU368" s="658"/>
      <c r="CV368" s="658"/>
      <c r="CW368" s="658"/>
      <c r="CX368" s="658"/>
      <c r="CY368" s="658"/>
    </row>
    <row r="369" spans="1:103">
      <c r="A369" s="658"/>
      <c r="B369" s="658"/>
      <c r="C369" s="658"/>
      <c r="D369" s="658"/>
      <c r="E369" s="658"/>
      <c r="F369" s="658"/>
      <c r="G369" s="658"/>
      <c r="H369" s="658"/>
      <c r="I369" s="658"/>
      <c r="J369" s="658"/>
      <c r="K369" s="658"/>
      <c r="L369" s="658"/>
      <c r="M369" s="658"/>
      <c r="N369" s="658"/>
      <c r="O369" s="658"/>
      <c r="P369" s="658"/>
      <c r="Q369" s="658"/>
      <c r="R369" s="658"/>
      <c r="S369" s="658"/>
      <c r="T369" s="658"/>
      <c r="U369" s="658"/>
      <c r="V369" s="658"/>
      <c r="W369" s="658"/>
      <c r="X369" s="658"/>
      <c r="Y369" s="658"/>
      <c r="Z369" s="658"/>
      <c r="AA369" s="658"/>
      <c r="AB369" s="658"/>
      <c r="AC369" s="658"/>
      <c r="AD369" s="658"/>
      <c r="AE369" s="658"/>
      <c r="AF369" s="658"/>
      <c r="AG369" s="743"/>
      <c r="AH369" s="713"/>
      <c r="AI369" s="658"/>
      <c r="AJ369" s="658"/>
      <c r="AK369" s="658"/>
      <c r="AL369" s="658"/>
      <c r="AM369" s="658"/>
      <c r="AN369" s="658"/>
      <c r="AO369" s="658"/>
      <c r="AP369" s="683"/>
      <c r="AQ369" s="658"/>
      <c r="AR369" s="658"/>
      <c r="AS369" s="658"/>
      <c r="AT369" s="658"/>
      <c r="AU369" s="658"/>
      <c r="AV369" s="658"/>
      <c r="AW369" s="658"/>
      <c r="AX369" s="658"/>
      <c r="AY369" s="658"/>
      <c r="AZ369" s="660"/>
      <c r="BA369" s="660"/>
      <c r="BB369" s="660"/>
      <c r="BC369" s="660"/>
      <c r="BD369" s="660"/>
      <c r="BE369" s="660"/>
      <c r="BF369" s="660"/>
      <c r="BG369" s="660"/>
      <c r="BH369" s="660"/>
      <c r="BI369" s="666"/>
      <c r="BJ369" s="666"/>
      <c r="BK369" s="666"/>
      <c r="BL369" s="30"/>
      <c r="BM369" s="30"/>
      <c r="BN369" s="30"/>
      <c r="BO369" s="679"/>
      <c r="BP369" s="679"/>
      <c r="BQ369" s="679"/>
      <c r="BR369" s="679"/>
      <c r="BS369" s="679"/>
      <c r="BT369" s="658"/>
      <c r="BU369" s="716"/>
      <c r="BV369" s="716"/>
      <c r="BW369" s="716"/>
      <c r="BX369" s="716"/>
      <c r="BY369" s="716"/>
      <c r="BZ369" s="716"/>
      <c r="CA369" s="756"/>
      <c r="CB369" s="719"/>
      <c r="CC369" s="719"/>
      <c r="CD369" s="719"/>
      <c r="CE369" s="728"/>
      <c r="CF369" s="727"/>
      <c r="CG369" s="757"/>
      <c r="CH369" s="29"/>
      <c r="CI369" s="29"/>
      <c r="CJ369" s="29"/>
      <c r="CK369" s="29"/>
      <c r="CL369" s="736"/>
      <c r="CM369" s="745"/>
      <c r="CN369" s="680"/>
      <c r="CO369" s="660"/>
      <c r="CP369" s="660"/>
      <c r="CQ369" s="681"/>
      <c r="CR369" s="660"/>
      <c r="CS369" s="660"/>
      <c r="CT369" s="658"/>
      <c r="CU369" s="658"/>
      <c r="CV369" s="658"/>
      <c r="CW369" s="658"/>
      <c r="CX369" s="658"/>
      <c r="CY369" s="658"/>
    </row>
    <row r="370" spans="1:103">
      <c r="A370" s="658"/>
      <c r="B370" s="658"/>
      <c r="C370" s="658"/>
      <c r="D370" s="658"/>
      <c r="E370" s="658"/>
      <c r="F370" s="658"/>
      <c r="G370" s="658"/>
      <c r="H370" s="658"/>
      <c r="I370" s="658"/>
      <c r="J370" s="658"/>
      <c r="K370" s="658"/>
      <c r="L370" s="658"/>
      <c r="M370" s="658"/>
      <c r="N370" s="658"/>
      <c r="O370" s="658"/>
      <c r="P370" s="658"/>
      <c r="Q370" s="658"/>
      <c r="R370" s="658"/>
      <c r="S370" s="658"/>
      <c r="T370" s="658"/>
      <c r="U370" s="658"/>
      <c r="V370" s="658"/>
      <c r="W370" s="658"/>
      <c r="X370" s="658"/>
      <c r="Y370" s="658"/>
      <c r="Z370" s="658"/>
      <c r="AA370" s="658"/>
      <c r="AB370" s="658"/>
      <c r="AC370" s="658"/>
      <c r="AD370" s="658"/>
      <c r="AE370" s="658"/>
      <c r="AF370" s="658"/>
      <c r="AG370" s="743"/>
      <c r="AH370" s="713"/>
      <c r="AI370" s="658"/>
      <c r="AJ370" s="658"/>
      <c r="AK370" s="658"/>
      <c r="AL370" s="658"/>
      <c r="AM370" s="658"/>
      <c r="AN370" s="658"/>
      <c r="AO370" s="658"/>
      <c r="AP370" s="683"/>
      <c r="AQ370" s="658"/>
      <c r="AR370" s="658"/>
      <c r="AS370" s="658"/>
      <c r="AT370" s="658"/>
      <c r="AU370" s="658"/>
      <c r="AV370" s="658"/>
      <c r="AW370" s="658"/>
      <c r="AX370" s="658"/>
      <c r="AY370" s="658"/>
      <c r="AZ370" s="660"/>
      <c r="BA370" s="660"/>
      <c r="BB370" s="660"/>
      <c r="BC370" s="660"/>
      <c r="BD370" s="660"/>
      <c r="BE370" s="660"/>
      <c r="BF370" s="660"/>
      <c r="BG370" s="660"/>
      <c r="BH370" s="660"/>
      <c r="BI370" s="666"/>
      <c r="BJ370" s="666"/>
      <c r="BK370" s="666"/>
      <c r="BL370" s="30"/>
      <c r="BM370" s="30"/>
      <c r="BN370" s="30"/>
      <c r="BO370" s="679"/>
      <c r="BP370" s="679"/>
      <c r="BQ370" s="679"/>
      <c r="BR370" s="679"/>
      <c r="BS370" s="679"/>
      <c r="BT370" s="658"/>
      <c r="BU370" s="716"/>
      <c r="BV370" s="716"/>
      <c r="BW370" s="716"/>
      <c r="BX370" s="716"/>
      <c r="BY370" s="716"/>
      <c r="BZ370" s="716"/>
      <c r="CA370" s="756"/>
      <c r="CB370" s="719"/>
      <c r="CC370" s="719"/>
      <c r="CD370" s="719"/>
      <c r="CE370" s="728"/>
      <c r="CF370" s="727"/>
      <c r="CG370" s="757"/>
      <c r="CH370" s="29"/>
      <c r="CI370" s="29"/>
      <c r="CJ370" s="29"/>
      <c r="CK370" s="29"/>
      <c r="CL370" s="736"/>
      <c r="CM370" s="745"/>
      <c r="CN370" s="680"/>
      <c r="CO370" s="660"/>
      <c r="CP370" s="660"/>
      <c r="CQ370" s="681"/>
      <c r="CR370" s="660"/>
      <c r="CS370" s="660"/>
      <c r="CT370" s="658"/>
      <c r="CU370" s="658"/>
      <c r="CV370" s="658"/>
      <c r="CW370" s="658"/>
      <c r="CX370" s="658"/>
      <c r="CY370" s="658"/>
    </row>
    <row r="371" spans="1:103">
      <c r="A371" s="658"/>
      <c r="B371" s="658"/>
      <c r="C371" s="658"/>
      <c r="D371" s="658"/>
      <c r="E371" s="658"/>
      <c r="F371" s="658"/>
      <c r="G371" s="658"/>
      <c r="H371" s="658"/>
      <c r="I371" s="658"/>
      <c r="J371" s="658"/>
      <c r="K371" s="658"/>
      <c r="L371" s="658"/>
      <c r="M371" s="658"/>
      <c r="N371" s="658"/>
      <c r="O371" s="658"/>
      <c r="P371" s="658"/>
      <c r="Q371" s="658"/>
      <c r="R371" s="658"/>
      <c r="S371" s="658"/>
      <c r="T371" s="658"/>
      <c r="U371" s="658"/>
      <c r="V371" s="658"/>
      <c r="W371" s="658"/>
      <c r="X371" s="658"/>
      <c r="Y371" s="658"/>
      <c r="Z371" s="658"/>
      <c r="AA371" s="658"/>
      <c r="AB371" s="658"/>
      <c r="AC371" s="658"/>
      <c r="AD371" s="658"/>
      <c r="AE371" s="658"/>
      <c r="AF371" s="658"/>
      <c r="AG371" s="743"/>
      <c r="AH371" s="713"/>
      <c r="AI371" s="658"/>
      <c r="AJ371" s="658"/>
      <c r="AK371" s="658"/>
      <c r="AL371" s="658"/>
      <c r="AM371" s="658"/>
      <c r="AN371" s="658"/>
      <c r="AO371" s="658"/>
      <c r="AP371" s="683"/>
      <c r="AQ371" s="658"/>
      <c r="AR371" s="658"/>
      <c r="AS371" s="658"/>
      <c r="AT371" s="658"/>
      <c r="AU371" s="658"/>
      <c r="AV371" s="658"/>
      <c r="AW371" s="658"/>
      <c r="AX371" s="658"/>
      <c r="AY371" s="658"/>
      <c r="AZ371" s="660"/>
      <c r="BA371" s="660"/>
      <c r="BB371" s="660"/>
      <c r="BC371" s="660"/>
      <c r="BD371" s="660"/>
      <c r="BE371" s="660"/>
      <c r="BF371" s="660"/>
      <c r="BG371" s="660"/>
      <c r="BH371" s="660"/>
      <c r="BI371" s="666"/>
      <c r="BJ371" s="666"/>
      <c r="BK371" s="666"/>
      <c r="BL371" s="30"/>
      <c r="BM371" s="30"/>
      <c r="BN371" s="30"/>
      <c r="BO371" s="679"/>
      <c r="BP371" s="679"/>
      <c r="BQ371" s="679"/>
      <c r="BR371" s="679"/>
      <c r="BS371" s="679"/>
      <c r="BT371" s="658"/>
      <c r="BU371" s="716"/>
      <c r="BV371" s="716"/>
      <c r="BW371" s="716"/>
      <c r="BX371" s="716"/>
      <c r="BY371" s="716"/>
      <c r="BZ371" s="716"/>
      <c r="CA371" s="756"/>
      <c r="CB371" s="719"/>
      <c r="CC371" s="719"/>
      <c r="CD371" s="719"/>
      <c r="CE371" s="728"/>
      <c r="CF371" s="727"/>
      <c r="CG371" s="757"/>
      <c r="CH371" s="29"/>
      <c r="CI371" s="29"/>
      <c r="CJ371" s="29"/>
      <c r="CK371" s="29"/>
      <c r="CL371" s="736"/>
      <c r="CM371" s="745"/>
      <c r="CN371" s="680"/>
      <c r="CO371" s="660"/>
      <c r="CP371" s="660"/>
      <c r="CQ371" s="681"/>
      <c r="CR371" s="660"/>
      <c r="CS371" s="660"/>
      <c r="CT371" s="658"/>
      <c r="CU371" s="658"/>
      <c r="CV371" s="658"/>
      <c r="CW371" s="658"/>
      <c r="CX371" s="658"/>
      <c r="CY371" s="658"/>
    </row>
    <row r="372" spans="1:103">
      <c r="A372" s="658"/>
      <c r="B372" s="658"/>
      <c r="C372" s="658"/>
      <c r="D372" s="658"/>
      <c r="E372" s="658"/>
      <c r="F372" s="658"/>
      <c r="G372" s="658"/>
      <c r="H372" s="658"/>
      <c r="I372" s="658"/>
      <c r="J372" s="658"/>
      <c r="K372" s="658"/>
      <c r="L372" s="658"/>
      <c r="M372" s="658"/>
      <c r="N372" s="658"/>
      <c r="O372" s="658"/>
      <c r="P372" s="658"/>
      <c r="Q372" s="658"/>
      <c r="R372" s="658"/>
      <c r="S372" s="658"/>
      <c r="T372" s="658"/>
      <c r="U372" s="658"/>
      <c r="V372" s="658"/>
      <c r="W372" s="658"/>
      <c r="X372" s="658"/>
      <c r="Y372" s="658"/>
      <c r="Z372" s="658"/>
      <c r="AA372" s="658"/>
      <c r="AB372" s="658"/>
      <c r="AC372" s="658"/>
      <c r="AD372" s="658"/>
      <c r="AE372" s="658"/>
      <c r="AF372" s="658"/>
      <c r="AG372" s="743"/>
      <c r="AH372" s="713"/>
      <c r="AI372" s="658"/>
      <c r="AJ372" s="658"/>
      <c r="AK372" s="658"/>
      <c r="AL372" s="658"/>
      <c r="AM372" s="658"/>
      <c r="AN372" s="658"/>
      <c r="AO372" s="658"/>
      <c r="AP372" s="683"/>
      <c r="AQ372" s="658"/>
      <c r="AR372" s="658"/>
      <c r="AS372" s="658"/>
      <c r="AT372" s="658"/>
      <c r="AU372" s="658"/>
      <c r="AV372" s="658"/>
      <c r="AW372" s="658"/>
      <c r="AX372" s="658"/>
      <c r="AY372" s="658"/>
      <c r="AZ372" s="660"/>
      <c r="BA372" s="660"/>
      <c r="BB372" s="660"/>
      <c r="BC372" s="660"/>
      <c r="BD372" s="660"/>
      <c r="BE372" s="660"/>
      <c r="BF372" s="660"/>
      <c r="BG372" s="660"/>
      <c r="BH372" s="660"/>
      <c r="BI372" s="666"/>
      <c r="BJ372" s="666"/>
      <c r="BK372" s="666"/>
      <c r="BL372" s="30"/>
      <c r="BM372" s="30"/>
      <c r="BN372" s="30"/>
      <c r="BO372" s="679"/>
      <c r="BP372" s="679"/>
      <c r="BQ372" s="679"/>
      <c r="BR372" s="679"/>
      <c r="BS372" s="679"/>
      <c r="BT372" s="658"/>
      <c r="BU372" s="716"/>
      <c r="BV372" s="716"/>
      <c r="BW372" s="716"/>
      <c r="BX372" s="716"/>
      <c r="BY372" s="716"/>
      <c r="BZ372" s="716"/>
      <c r="CA372" s="756"/>
      <c r="CB372" s="719"/>
      <c r="CC372" s="719"/>
      <c r="CD372" s="719"/>
      <c r="CE372" s="728"/>
      <c r="CF372" s="727"/>
      <c r="CG372" s="757"/>
      <c r="CH372" s="29"/>
      <c r="CI372" s="29"/>
      <c r="CJ372" s="29"/>
      <c r="CK372" s="29"/>
      <c r="CL372" s="736"/>
      <c r="CM372" s="745"/>
      <c r="CN372" s="680"/>
      <c r="CO372" s="660"/>
      <c r="CP372" s="660"/>
      <c r="CQ372" s="681"/>
      <c r="CR372" s="660"/>
      <c r="CS372" s="660"/>
      <c r="CT372" s="658"/>
      <c r="CU372" s="658"/>
      <c r="CV372" s="658"/>
      <c r="CW372" s="658"/>
      <c r="CX372" s="658"/>
      <c r="CY372" s="658"/>
    </row>
    <row r="373" spans="1:103">
      <c r="A373" s="658"/>
      <c r="B373" s="658"/>
      <c r="C373" s="658"/>
      <c r="D373" s="658"/>
      <c r="E373" s="658"/>
      <c r="F373" s="658"/>
      <c r="G373" s="658"/>
      <c r="H373" s="658"/>
      <c r="I373" s="658"/>
      <c r="J373" s="658"/>
      <c r="K373" s="658"/>
      <c r="L373" s="658"/>
      <c r="M373" s="658"/>
      <c r="N373" s="658"/>
      <c r="O373" s="658"/>
      <c r="P373" s="658"/>
      <c r="Q373" s="658"/>
      <c r="R373" s="658"/>
      <c r="S373" s="658"/>
      <c r="T373" s="658"/>
      <c r="U373" s="658"/>
      <c r="V373" s="658"/>
      <c r="W373" s="658"/>
      <c r="X373" s="658"/>
      <c r="Y373" s="658"/>
      <c r="Z373" s="658"/>
      <c r="AA373" s="658"/>
      <c r="AB373" s="658"/>
      <c r="AC373" s="658"/>
      <c r="AD373" s="658"/>
      <c r="AE373" s="658"/>
      <c r="AF373" s="658"/>
      <c r="AG373" s="743"/>
      <c r="AH373" s="713"/>
      <c r="AI373" s="658"/>
      <c r="AJ373" s="658"/>
      <c r="AK373" s="658"/>
      <c r="AL373" s="658"/>
      <c r="AM373" s="658"/>
      <c r="AN373" s="658"/>
      <c r="AO373" s="658"/>
      <c r="AP373" s="683"/>
      <c r="AQ373" s="658"/>
      <c r="AR373" s="658"/>
      <c r="AS373" s="658"/>
      <c r="AT373" s="658"/>
      <c r="AU373" s="658"/>
      <c r="AV373" s="658"/>
      <c r="AW373" s="658"/>
      <c r="AX373" s="658"/>
      <c r="AY373" s="658"/>
      <c r="AZ373" s="660"/>
      <c r="BA373" s="660"/>
      <c r="BB373" s="660"/>
      <c r="BC373" s="660"/>
      <c r="BD373" s="660"/>
      <c r="BE373" s="660"/>
      <c r="BF373" s="660"/>
      <c r="BG373" s="660"/>
      <c r="BH373" s="660"/>
      <c r="BI373" s="666"/>
      <c r="BJ373" s="666"/>
      <c r="BK373" s="666"/>
      <c r="BL373" s="30"/>
      <c r="BM373" s="30"/>
      <c r="BN373" s="30"/>
      <c r="BO373" s="679"/>
      <c r="BP373" s="679"/>
      <c r="BQ373" s="679"/>
      <c r="BR373" s="679"/>
      <c r="BS373" s="679"/>
      <c r="BT373" s="658"/>
      <c r="BU373" s="716"/>
      <c r="BV373" s="716"/>
      <c r="BW373" s="716"/>
      <c r="BX373" s="716"/>
      <c r="BY373" s="716"/>
      <c r="BZ373" s="716"/>
      <c r="CA373" s="756"/>
      <c r="CB373" s="719"/>
      <c r="CC373" s="719"/>
      <c r="CD373" s="719"/>
      <c r="CE373" s="728"/>
      <c r="CF373" s="727"/>
      <c r="CG373" s="757"/>
      <c r="CH373" s="29"/>
      <c r="CI373" s="29"/>
      <c r="CJ373" s="29"/>
      <c r="CK373" s="29"/>
      <c r="CL373" s="736"/>
      <c r="CM373" s="745"/>
      <c r="CN373" s="680"/>
      <c r="CO373" s="660"/>
      <c r="CP373" s="660"/>
      <c r="CQ373" s="681"/>
      <c r="CR373" s="660"/>
      <c r="CS373" s="660"/>
      <c r="CT373" s="658"/>
      <c r="CU373" s="658"/>
      <c r="CV373" s="658"/>
      <c r="CW373" s="658"/>
      <c r="CX373" s="658"/>
      <c r="CY373" s="658"/>
    </row>
    <row r="374" spans="1:103">
      <c r="A374" s="658"/>
      <c r="B374" s="658"/>
      <c r="C374" s="658"/>
      <c r="D374" s="658"/>
      <c r="E374" s="658"/>
      <c r="F374" s="658"/>
      <c r="G374" s="658"/>
      <c r="H374" s="658"/>
      <c r="I374" s="658"/>
      <c r="J374" s="658"/>
      <c r="K374" s="658"/>
      <c r="L374" s="658"/>
      <c r="M374" s="658"/>
      <c r="N374" s="658"/>
      <c r="O374" s="658"/>
      <c r="P374" s="658"/>
      <c r="Q374" s="658"/>
      <c r="R374" s="658"/>
      <c r="S374" s="658"/>
      <c r="T374" s="658"/>
      <c r="U374" s="658"/>
      <c r="V374" s="658"/>
      <c r="W374" s="658"/>
      <c r="X374" s="658"/>
      <c r="Y374" s="658"/>
      <c r="Z374" s="658"/>
      <c r="AA374" s="658"/>
      <c r="AB374" s="658"/>
      <c r="AC374" s="658"/>
      <c r="AD374" s="658"/>
      <c r="AE374" s="658"/>
      <c r="AF374" s="658"/>
      <c r="AG374" s="743"/>
      <c r="AH374" s="713"/>
      <c r="AI374" s="658"/>
      <c r="AJ374" s="658"/>
      <c r="AK374" s="658"/>
      <c r="AL374" s="658"/>
      <c r="AM374" s="658"/>
      <c r="AN374" s="658"/>
      <c r="AO374" s="658"/>
      <c r="AP374" s="683"/>
      <c r="AQ374" s="658"/>
      <c r="AR374" s="658"/>
      <c r="AS374" s="658"/>
      <c r="AT374" s="658"/>
      <c r="AU374" s="658"/>
      <c r="AV374" s="658"/>
      <c r="AW374" s="658"/>
      <c r="AX374" s="658"/>
      <c r="AY374" s="658"/>
      <c r="AZ374" s="660"/>
      <c r="BA374" s="660"/>
      <c r="BB374" s="660"/>
      <c r="BC374" s="660"/>
      <c r="BD374" s="660"/>
      <c r="BE374" s="660"/>
      <c r="BF374" s="660"/>
      <c r="BG374" s="660"/>
      <c r="BH374" s="660"/>
      <c r="BI374" s="666"/>
      <c r="BJ374" s="666"/>
      <c r="BK374" s="666"/>
      <c r="BL374" s="30"/>
      <c r="BM374" s="30"/>
      <c r="BN374" s="30"/>
      <c r="BO374" s="679"/>
      <c r="BP374" s="679"/>
      <c r="BQ374" s="679"/>
      <c r="BR374" s="679"/>
      <c r="BS374" s="679"/>
      <c r="BT374" s="658"/>
      <c r="BU374" s="716"/>
      <c r="BV374" s="716"/>
      <c r="BW374" s="716"/>
      <c r="BX374" s="716"/>
      <c r="BY374" s="716"/>
      <c r="BZ374" s="716"/>
      <c r="CA374" s="756"/>
      <c r="CB374" s="719"/>
      <c r="CC374" s="719"/>
      <c r="CD374" s="719"/>
      <c r="CE374" s="728"/>
      <c r="CF374" s="727"/>
      <c r="CG374" s="757"/>
      <c r="CH374" s="29"/>
      <c r="CI374" s="29"/>
      <c r="CJ374" s="29"/>
      <c r="CK374" s="29"/>
      <c r="CL374" s="736"/>
      <c r="CM374" s="745"/>
      <c r="CN374" s="680"/>
      <c r="CO374" s="660"/>
      <c r="CP374" s="660"/>
      <c r="CQ374" s="681"/>
      <c r="CR374" s="660"/>
      <c r="CS374" s="660"/>
      <c r="CT374" s="658"/>
      <c r="CU374" s="658"/>
      <c r="CV374" s="658"/>
      <c r="CW374" s="658"/>
      <c r="CX374" s="658"/>
      <c r="CY374" s="658"/>
    </row>
    <row r="375" spans="1:103">
      <c r="A375" s="658"/>
      <c r="B375" s="658"/>
      <c r="C375" s="658"/>
      <c r="D375" s="658"/>
      <c r="E375" s="658"/>
      <c r="F375" s="658"/>
      <c r="G375" s="658"/>
      <c r="H375" s="658"/>
      <c r="I375" s="658"/>
      <c r="J375" s="658"/>
      <c r="K375" s="658"/>
      <c r="L375" s="658"/>
      <c r="M375" s="658"/>
      <c r="N375" s="658"/>
      <c r="O375" s="658"/>
      <c r="P375" s="658"/>
      <c r="Q375" s="658"/>
      <c r="R375" s="658"/>
      <c r="S375" s="658"/>
      <c r="T375" s="658"/>
      <c r="U375" s="658"/>
      <c r="V375" s="658"/>
      <c r="W375" s="658"/>
      <c r="X375" s="658"/>
      <c r="Y375" s="658"/>
      <c r="Z375" s="658"/>
      <c r="AA375" s="658"/>
      <c r="AB375" s="658"/>
      <c r="AC375" s="658"/>
      <c r="AD375" s="658"/>
      <c r="AE375" s="658"/>
      <c r="AF375" s="658"/>
      <c r="AG375" s="743"/>
      <c r="AH375" s="713"/>
      <c r="AI375" s="658"/>
      <c r="AJ375" s="658"/>
      <c r="AK375" s="658"/>
      <c r="AL375" s="658"/>
      <c r="AM375" s="658"/>
      <c r="AN375" s="658"/>
      <c r="AO375" s="658"/>
      <c r="AP375" s="683"/>
      <c r="AQ375" s="658"/>
      <c r="AR375" s="658"/>
      <c r="AS375" s="658"/>
      <c r="AT375" s="658"/>
      <c r="AU375" s="658"/>
      <c r="AV375" s="658"/>
      <c r="AW375" s="658"/>
      <c r="AX375" s="658"/>
      <c r="AY375" s="658"/>
      <c r="AZ375" s="660"/>
      <c r="BA375" s="660"/>
      <c r="BB375" s="660"/>
      <c r="BC375" s="660"/>
      <c r="BD375" s="660"/>
      <c r="BE375" s="660"/>
      <c r="BF375" s="660"/>
      <c r="BG375" s="660"/>
      <c r="BH375" s="660"/>
      <c r="BI375" s="666"/>
      <c r="BJ375" s="666"/>
      <c r="BK375" s="666"/>
      <c r="BL375" s="30"/>
      <c r="BM375" s="30"/>
      <c r="BN375" s="30"/>
      <c r="BO375" s="679"/>
      <c r="BP375" s="679"/>
      <c r="BQ375" s="679"/>
      <c r="BR375" s="679"/>
      <c r="BS375" s="679"/>
      <c r="BT375" s="658"/>
      <c r="BU375" s="716"/>
      <c r="BV375" s="716"/>
      <c r="BW375" s="716"/>
      <c r="BX375" s="716"/>
      <c r="BY375" s="716"/>
      <c r="BZ375" s="716"/>
      <c r="CA375" s="756"/>
      <c r="CB375" s="719"/>
      <c r="CC375" s="719"/>
      <c r="CD375" s="719"/>
      <c r="CE375" s="728"/>
      <c r="CF375" s="727"/>
      <c r="CG375" s="757"/>
      <c r="CH375" s="29"/>
      <c r="CI375" s="29"/>
      <c r="CJ375" s="29"/>
      <c r="CK375" s="29"/>
      <c r="CL375" s="736"/>
      <c r="CM375" s="745"/>
      <c r="CN375" s="680"/>
      <c r="CO375" s="660"/>
      <c r="CP375" s="660"/>
      <c r="CQ375" s="681"/>
      <c r="CR375" s="660"/>
      <c r="CS375" s="660"/>
      <c r="CT375" s="658"/>
      <c r="CU375" s="658"/>
      <c r="CV375" s="658"/>
      <c r="CW375" s="658"/>
      <c r="CX375" s="658"/>
      <c r="CY375" s="658"/>
    </row>
    <row r="376" spans="1:103">
      <c r="A376" s="658"/>
      <c r="B376" s="658"/>
      <c r="C376" s="658"/>
      <c r="D376" s="658"/>
      <c r="E376" s="658"/>
      <c r="F376" s="658"/>
      <c r="G376" s="658"/>
      <c r="H376" s="658"/>
      <c r="I376" s="658"/>
      <c r="J376" s="658"/>
      <c r="K376" s="658"/>
      <c r="L376" s="658"/>
      <c r="M376" s="658"/>
      <c r="N376" s="658"/>
      <c r="O376" s="658"/>
      <c r="P376" s="658"/>
      <c r="Q376" s="658"/>
      <c r="R376" s="658"/>
      <c r="S376" s="658"/>
      <c r="T376" s="658"/>
      <c r="U376" s="658"/>
      <c r="V376" s="658"/>
      <c r="W376" s="658"/>
      <c r="X376" s="658"/>
      <c r="Y376" s="658"/>
      <c r="Z376" s="658"/>
      <c r="AA376" s="658"/>
      <c r="AB376" s="658"/>
      <c r="AC376" s="658"/>
      <c r="AD376" s="658"/>
      <c r="AE376" s="658"/>
      <c r="AF376" s="658"/>
      <c r="AG376" s="743"/>
      <c r="AH376" s="713"/>
      <c r="AI376" s="658"/>
      <c r="AJ376" s="658"/>
      <c r="AK376" s="658"/>
      <c r="AL376" s="658"/>
      <c r="AM376" s="658"/>
      <c r="AN376" s="658"/>
      <c r="AO376" s="658"/>
      <c r="AP376" s="683"/>
      <c r="AQ376" s="658"/>
      <c r="AR376" s="658"/>
      <c r="AS376" s="658"/>
      <c r="AT376" s="658"/>
      <c r="AU376" s="658"/>
      <c r="AV376" s="658"/>
      <c r="AW376" s="658"/>
      <c r="AX376" s="658"/>
      <c r="AY376" s="658"/>
      <c r="AZ376" s="660"/>
      <c r="BA376" s="660"/>
      <c r="BB376" s="660"/>
      <c r="BC376" s="660"/>
      <c r="BD376" s="660"/>
      <c r="BE376" s="660"/>
      <c r="BF376" s="660"/>
      <c r="BG376" s="660"/>
      <c r="BH376" s="660"/>
      <c r="BI376" s="666"/>
      <c r="BJ376" s="666"/>
      <c r="BK376" s="666"/>
      <c r="BL376" s="30"/>
      <c r="BM376" s="30"/>
      <c r="BN376" s="30"/>
      <c r="BO376" s="679"/>
      <c r="BP376" s="679"/>
      <c r="BQ376" s="679"/>
      <c r="BR376" s="679"/>
      <c r="BS376" s="679"/>
      <c r="BT376" s="658"/>
      <c r="BU376" s="716"/>
      <c r="BV376" s="716"/>
      <c r="BW376" s="716"/>
      <c r="BX376" s="716"/>
      <c r="BY376" s="716"/>
      <c r="BZ376" s="716"/>
      <c r="CA376" s="756"/>
      <c r="CB376" s="719"/>
      <c r="CC376" s="719"/>
      <c r="CD376" s="719"/>
      <c r="CE376" s="728"/>
      <c r="CF376" s="727"/>
      <c r="CG376" s="757"/>
      <c r="CH376" s="29"/>
      <c r="CI376" s="29"/>
      <c r="CJ376" s="29"/>
      <c r="CK376" s="29"/>
      <c r="CL376" s="736"/>
      <c r="CM376" s="745"/>
      <c r="CN376" s="680"/>
      <c r="CO376" s="660"/>
      <c r="CP376" s="660"/>
      <c r="CQ376" s="681"/>
      <c r="CR376" s="660"/>
      <c r="CS376" s="660"/>
      <c r="CT376" s="658"/>
      <c r="CU376" s="658"/>
      <c r="CV376" s="658"/>
      <c r="CW376" s="658"/>
      <c r="CX376" s="658"/>
      <c r="CY376" s="658"/>
    </row>
    <row r="377" spans="1:103">
      <c r="A377" s="658"/>
      <c r="B377" s="658"/>
      <c r="C377" s="658"/>
      <c r="D377" s="658"/>
      <c r="E377" s="658"/>
      <c r="F377" s="658"/>
      <c r="G377" s="658"/>
      <c r="H377" s="658"/>
      <c r="I377" s="658"/>
      <c r="J377" s="658"/>
      <c r="K377" s="658"/>
      <c r="L377" s="658"/>
      <c r="M377" s="658"/>
      <c r="N377" s="658"/>
      <c r="O377" s="658"/>
      <c r="P377" s="658"/>
      <c r="Q377" s="658"/>
      <c r="R377" s="658"/>
      <c r="S377" s="658"/>
      <c r="T377" s="658"/>
      <c r="U377" s="658"/>
      <c r="V377" s="658"/>
      <c r="W377" s="658"/>
      <c r="X377" s="658"/>
      <c r="Y377" s="658"/>
      <c r="Z377" s="658"/>
      <c r="AA377" s="658"/>
      <c r="AB377" s="658"/>
      <c r="AC377" s="658"/>
      <c r="AD377" s="658"/>
      <c r="AE377" s="658"/>
      <c r="AF377" s="658"/>
      <c r="AG377" s="743"/>
      <c r="AH377" s="713"/>
      <c r="AI377" s="658"/>
      <c r="AJ377" s="658"/>
      <c r="AK377" s="658"/>
      <c r="AL377" s="658"/>
      <c r="AM377" s="658"/>
      <c r="AN377" s="658"/>
      <c r="AO377" s="658"/>
      <c r="AP377" s="683"/>
      <c r="AQ377" s="658"/>
      <c r="AR377" s="658"/>
      <c r="AS377" s="658"/>
      <c r="AT377" s="658"/>
      <c r="AU377" s="658"/>
      <c r="AV377" s="658"/>
      <c r="AW377" s="658"/>
      <c r="AX377" s="658"/>
      <c r="AY377" s="658"/>
      <c r="AZ377" s="660"/>
      <c r="BA377" s="660"/>
      <c r="BB377" s="660"/>
      <c r="BC377" s="660"/>
      <c r="BD377" s="660"/>
      <c r="BE377" s="660"/>
      <c r="BF377" s="660"/>
      <c r="BG377" s="660"/>
      <c r="BH377" s="660"/>
      <c r="BI377" s="666"/>
      <c r="BJ377" s="666"/>
      <c r="BK377" s="666"/>
      <c r="BL377" s="30"/>
      <c r="BM377" s="30"/>
      <c r="BN377" s="30"/>
      <c r="BO377" s="679"/>
      <c r="BP377" s="679"/>
      <c r="BQ377" s="679"/>
      <c r="BR377" s="679"/>
      <c r="BS377" s="679"/>
      <c r="BT377" s="658"/>
      <c r="BU377" s="716"/>
      <c r="BV377" s="716"/>
      <c r="BW377" s="716"/>
      <c r="BX377" s="716"/>
      <c r="BY377" s="716"/>
      <c r="BZ377" s="716"/>
      <c r="CA377" s="756"/>
      <c r="CB377" s="719"/>
      <c r="CC377" s="719"/>
      <c r="CD377" s="719"/>
      <c r="CE377" s="728"/>
      <c r="CF377" s="727"/>
      <c r="CG377" s="757"/>
      <c r="CH377" s="29"/>
      <c r="CI377" s="29"/>
      <c r="CJ377" s="29"/>
      <c r="CK377" s="29"/>
      <c r="CL377" s="736"/>
      <c r="CM377" s="745"/>
      <c r="CN377" s="680"/>
      <c r="CO377" s="660"/>
      <c r="CP377" s="660"/>
      <c r="CQ377" s="681"/>
      <c r="CR377" s="660"/>
      <c r="CS377" s="660"/>
      <c r="CT377" s="658"/>
      <c r="CU377" s="658"/>
      <c r="CV377" s="658"/>
      <c r="CW377" s="658"/>
      <c r="CX377" s="658"/>
      <c r="CY377" s="658"/>
    </row>
    <row r="378" spans="1:103">
      <c r="A378" s="658"/>
      <c r="B378" s="658"/>
      <c r="C378" s="658"/>
      <c r="D378" s="658"/>
      <c r="E378" s="658"/>
      <c r="F378" s="658"/>
      <c r="G378" s="658"/>
      <c r="H378" s="658"/>
      <c r="I378" s="658"/>
      <c r="J378" s="658"/>
      <c r="K378" s="658"/>
      <c r="L378" s="658"/>
      <c r="M378" s="658"/>
      <c r="N378" s="658"/>
      <c r="O378" s="658"/>
      <c r="P378" s="658"/>
      <c r="Q378" s="658"/>
      <c r="R378" s="658"/>
      <c r="S378" s="658"/>
      <c r="T378" s="658"/>
      <c r="U378" s="658"/>
      <c r="V378" s="658"/>
      <c r="W378" s="658"/>
      <c r="X378" s="658"/>
      <c r="Y378" s="658"/>
      <c r="Z378" s="658"/>
      <c r="AA378" s="658"/>
      <c r="AB378" s="658"/>
      <c r="AC378" s="658"/>
      <c r="AD378" s="658"/>
      <c r="AE378" s="658"/>
      <c r="AF378" s="658"/>
      <c r="AG378" s="743"/>
      <c r="AH378" s="713"/>
      <c r="AI378" s="658"/>
      <c r="AJ378" s="658"/>
      <c r="AK378" s="658"/>
      <c r="AL378" s="658"/>
      <c r="AM378" s="658"/>
      <c r="AN378" s="658"/>
      <c r="AO378" s="658"/>
      <c r="AP378" s="683"/>
      <c r="AQ378" s="658"/>
      <c r="AR378" s="658"/>
      <c r="AS378" s="658"/>
      <c r="AT378" s="658"/>
      <c r="AU378" s="658"/>
      <c r="AV378" s="658"/>
      <c r="AW378" s="658"/>
      <c r="AX378" s="658"/>
      <c r="AY378" s="658"/>
      <c r="AZ378" s="660"/>
      <c r="BA378" s="660"/>
      <c r="BB378" s="660"/>
      <c r="BC378" s="660"/>
      <c r="BD378" s="660"/>
      <c r="BE378" s="660"/>
      <c r="BF378" s="660"/>
      <c r="BG378" s="660"/>
      <c r="BH378" s="660"/>
      <c r="BI378" s="666"/>
      <c r="BJ378" s="666"/>
      <c r="BK378" s="666"/>
      <c r="BL378" s="30"/>
      <c r="BM378" s="30"/>
      <c r="BN378" s="30"/>
      <c r="BO378" s="679"/>
      <c r="BP378" s="679"/>
      <c r="BQ378" s="679"/>
      <c r="BR378" s="679"/>
      <c r="BS378" s="679"/>
      <c r="BT378" s="658"/>
      <c r="BU378" s="716"/>
      <c r="BV378" s="716"/>
      <c r="BW378" s="716"/>
      <c r="BX378" s="716"/>
      <c r="BY378" s="716"/>
      <c r="BZ378" s="716"/>
      <c r="CA378" s="756"/>
      <c r="CB378" s="719"/>
      <c r="CC378" s="719"/>
      <c r="CD378" s="719"/>
      <c r="CE378" s="728"/>
      <c r="CF378" s="727"/>
      <c r="CG378" s="757"/>
      <c r="CH378" s="29"/>
      <c r="CI378" s="29"/>
      <c r="CJ378" s="29"/>
      <c r="CK378" s="29"/>
      <c r="CL378" s="736"/>
      <c r="CM378" s="745"/>
      <c r="CN378" s="680"/>
      <c r="CO378" s="660"/>
      <c r="CP378" s="660"/>
      <c r="CQ378" s="681"/>
      <c r="CR378" s="660"/>
      <c r="CS378" s="660"/>
      <c r="CT378" s="658"/>
      <c r="CU378" s="658"/>
      <c r="CV378" s="658"/>
      <c r="CW378" s="658"/>
      <c r="CX378" s="658"/>
      <c r="CY378" s="658"/>
    </row>
    <row r="379" spans="1:103">
      <c r="A379" s="658"/>
      <c r="B379" s="658"/>
      <c r="C379" s="658"/>
      <c r="D379" s="658"/>
      <c r="E379" s="658"/>
      <c r="F379" s="658"/>
      <c r="G379" s="658"/>
      <c r="H379" s="658"/>
      <c r="I379" s="658"/>
      <c r="J379" s="658"/>
      <c r="K379" s="658"/>
      <c r="L379" s="658"/>
      <c r="M379" s="658"/>
      <c r="N379" s="658"/>
      <c r="O379" s="658"/>
      <c r="P379" s="658"/>
      <c r="Q379" s="658"/>
      <c r="R379" s="658"/>
      <c r="S379" s="658"/>
      <c r="T379" s="658"/>
      <c r="U379" s="658"/>
      <c r="V379" s="658"/>
      <c r="W379" s="658"/>
      <c r="X379" s="658"/>
      <c r="Y379" s="658"/>
      <c r="Z379" s="658"/>
      <c r="AA379" s="658"/>
      <c r="AB379" s="658"/>
      <c r="AC379" s="658"/>
      <c r="AD379" s="658"/>
      <c r="AE379" s="658"/>
      <c r="AF379" s="658"/>
      <c r="AG379" s="743"/>
      <c r="AH379" s="713"/>
      <c r="AI379" s="658"/>
      <c r="AJ379" s="658"/>
      <c r="AK379" s="658"/>
      <c r="AL379" s="658"/>
      <c r="AM379" s="658"/>
      <c r="AN379" s="658"/>
      <c r="AO379" s="658"/>
      <c r="AP379" s="683"/>
      <c r="AQ379" s="658"/>
      <c r="AR379" s="658"/>
      <c r="AS379" s="658"/>
      <c r="AT379" s="658"/>
      <c r="AU379" s="658"/>
      <c r="AV379" s="658"/>
      <c r="AW379" s="658"/>
      <c r="AX379" s="658"/>
      <c r="AY379" s="658"/>
      <c r="AZ379" s="660"/>
      <c r="BA379" s="660"/>
      <c r="BB379" s="660"/>
      <c r="BC379" s="660"/>
      <c r="BD379" s="660"/>
      <c r="BE379" s="660"/>
      <c r="BF379" s="660"/>
      <c r="BG379" s="660"/>
      <c r="BH379" s="660"/>
      <c r="BI379" s="666"/>
      <c r="BJ379" s="666"/>
      <c r="BK379" s="666"/>
      <c r="BL379" s="30"/>
      <c r="BM379" s="30"/>
      <c r="BN379" s="30"/>
      <c r="BO379" s="679"/>
      <c r="BP379" s="679"/>
      <c r="BQ379" s="679"/>
      <c r="BR379" s="679"/>
      <c r="BS379" s="679"/>
      <c r="BT379" s="658"/>
      <c r="BU379" s="716"/>
      <c r="BV379" s="716"/>
      <c r="BW379" s="716"/>
      <c r="BX379" s="716"/>
      <c r="BY379" s="716"/>
      <c r="BZ379" s="716"/>
      <c r="CA379" s="756"/>
      <c r="CB379" s="719"/>
      <c r="CC379" s="719"/>
      <c r="CD379" s="719"/>
      <c r="CE379" s="728"/>
      <c r="CF379" s="727"/>
      <c r="CG379" s="757"/>
      <c r="CH379" s="29"/>
      <c r="CI379" s="29"/>
      <c r="CJ379" s="29"/>
      <c r="CK379" s="29"/>
      <c r="CL379" s="736"/>
      <c r="CM379" s="745"/>
      <c r="CN379" s="680"/>
      <c r="CO379" s="660"/>
      <c r="CP379" s="660"/>
      <c r="CQ379" s="681"/>
      <c r="CR379" s="660"/>
      <c r="CS379" s="660"/>
      <c r="CT379" s="658"/>
      <c r="CU379" s="658"/>
      <c r="CV379" s="658"/>
      <c r="CW379" s="658"/>
      <c r="CX379" s="658"/>
      <c r="CY379" s="658"/>
    </row>
    <row r="380" spans="1:103">
      <c r="A380" s="658"/>
      <c r="B380" s="658"/>
      <c r="C380" s="658"/>
      <c r="D380" s="658"/>
      <c r="E380" s="658"/>
      <c r="F380" s="658"/>
      <c r="G380" s="658"/>
      <c r="H380" s="658"/>
      <c r="I380" s="658"/>
      <c r="J380" s="658"/>
      <c r="K380" s="658"/>
      <c r="L380" s="658"/>
      <c r="M380" s="658"/>
      <c r="N380" s="658"/>
      <c r="O380" s="658"/>
      <c r="P380" s="658"/>
      <c r="Q380" s="658"/>
      <c r="R380" s="658"/>
      <c r="S380" s="658"/>
      <c r="T380" s="658"/>
      <c r="U380" s="658"/>
      <c r="V380" s="658"/>
      <c r="W380" s="658"/>
      <c r="X380" s="658"/>
      <c r="Y380" s="658"/>
      <c r="Z380" s="658"/>
      <c r="AA380" s="658"/>
      <c r="AB380" s="658"/>
      <c r="AC380" s="658"/>
      <c r="AD380" s="658"/>
      <c r="AE380" s="658"/>
      <c r="AF380" s="658"/>
      <c r="AG380" s="743"/>
      <c r="AH380" s="713"/>
      <c r="AI380" s="658"/>
      <c r="AJ380" s="658"/>
      <c r="AK380" s="658"/>
      <c r="AL380" s="658"/>
      <c r="AM380" s="658"/>
      <c r="AN380" s="658"/>
      <c r="AO380" s="658"/>
      <c r="AP380" s="683"/>
      <c r="AQ380" s="658"/>
      <c r="AR380" s="658"/>
      <c r="AS380" s="658"/>
      <c r="AT380" s="658"/>
      <c r="AU380" s="658"/>
      <c r="AV380" s="658"/>
      <c r="AW380" s="658"/>
      <c r="AX380" s="658"/>
      <c r="AY380" s="658"/>
      <c r="AZ380" s="660"/>
      <c r="BA380" s="660"/>
      <c r="BB380" s="660"/>
      <c r="BC380" s="660"/>
      <c r="BD380" s="660"/>
      <c r="BE380" s="660"/>
      <c r="BF380" s="660"/>
      <c r="BG380" s="660"/>
      <c r="BH380" s="660"/>
      <c r="BI380" s="666"/>
      <c r="BJ380" s="666"/>
      <c r="BK380" s="666"/>
      <c r="BL380" s="30"/>
      <c r="BM380" s="30"/>
      <c r="BN380" s="30"/>
      <c r="BO380" s="679"/>
      <c r="BP380" s="679"/>
      <c r="BQ380" s="679"/>
      <c r="BR380" s="679"/>
      <c r="BS380" s="679"/>
      <c r="BT380" s="658"/>
      <c r="BU380" s="716"/>
      <c r="BV380" s="716"/>
      <c r="BW380" s="716"/>
      <c r="BX380" s="716"/>
      <c r="BY380" s="716"/>
      <c r="BZ380" s="716"/>
      <c r="CA380" s="756"/>
      <c r="CB380" s="719"/>
      <c r="CC380" s="719"/>
      <c r="CD380" s="719"/>
      <c r="CE380" s="728"/>
      <c r="CF380" s="727"/>
      <c r="CG380" s="757"/>
      <c r="CH380" s="29"/>
      <c r="CI380" s="29"/>
      <c r="CJ380" s="29"/>
      <c r="CK380" s="29"/>
      <c r="CL380" s="736"/>
      <c r="CM380" s="745"/>
      <c r="CN380" s="680"/>
      <c r="CO380" s="660"/>
      <c r="CP380" s="660"/>
      <c r="CQ380" s="681"/>
      <c r="CR380" s="660"/>
      <c r="CS380" s="660"/>
      <c r="CT380" s="658"/>
      <c r="CU380" s="658"/>
      <c r="CV380" s="658"/>
      <c r="CW380" s="658"/>
      <c r="CX380" s="658"/>
      <c r="CY380" s="658"/>
    </row>
    <row r="381" spans="1:103">
      <c r="A381" s="658"/>
      <c r="B381" s="658"/>
      <c r="C381" s="658"/>
      <c r="D381" s="658"/>
      <c r="E381" s="658"/>
      <c r="F381" s="658"/>
      <c r="G381" s="658"/>
      <c r="H381" s="658"/>
      <c r="I381" s="658"/>
      <c r="J381" s="658"/>
      <c r="K381" s="658"/>
      <c r="L381" s="658"/>
      <c r="M381" s="658"/>
      <c r="N381" s="658"/>
      <c r="O381" s="658"/>
      <c r="P381" s="658"/>
      <c r="Q381" s="658"/>
      <c r="R381" s="658"/>
      <c r="S381" s="658"/>
      <c r="T381" s="658"/>
      <c r="U381" s="658"/>
      <c r="V381" s="658"/>
      <c r="W381" s="658"/>
      <c r="X381" s="658"/>
      <c r="Y381" s="658"/>
      <c r="Z381" s="658"/>
      <c r="AA381" s="658"/>
      <c r="AB381" s="658"/>
      <c r="AC381" s="658"/>
      <c r="AD381" s="658"/>
      <c r="AE381" s="658"/>
      <c r="AF381" s="658"/>
      <c r="AG381" s="743"/>
      <c r="AH381" s="713"/>
      <c r="AI381" s="658"/>
      <c r="AJ381" s="658"/>
      <c r="AK381" s="658"/>
      <c r="AL381" s="658"/>
      <c r="AM381" s="658"/>
      <c r="AN381" s="658"/>
      <c r="AO381" s="658"/>
      <c r="AP381" s="683"/>
      <c r="AQ381" s="658"/>
      <c r="AR381" s="658"/>
      <c r="AS381" s="658"/>
      <c r="AT381" s="658"/>
      <c r="AU381" s="658"/>
      <c r="AV381" s="658"/>
      <c r="AW381" s="658"/>
      <c r="AX381" s="658"/>
      <c r="AY381" s="658"/>
      <c r="AZ381" s="660"/>
      <c r="BA381" s="660"/>
      <c r="BB381" s="660"/>
      <c r="BC381" s="660"/>
      <c r="BD381" s="660"/>
      <c r="BE381" s="660"/>
      <c r="BF381" s="660"/>
      <c r="BG381" s="660"/>
      <c r="BH381" s="660"/>
      <c r="BI381" s="666"/>
      <c r="BJ381" s="666"/>
      <c r="BK381" s="666"/>
      <c r="BL381" s="30"/>
      <c r="BM381" s="30"/>
      <c r="BN381" s="30"/>
      <c r="BO381" s="679"/>
      <c r="BP381" s="679"/>
      <c r="BQ381" s="679"/>
      <c r="BR381" s="679"/>
      <c r="BS381" s="679"/>
      <c r="BT381" s="658"/>
      <c r="BU381" s="716"/>
      <c r="BV381" s="716"/>
      <c r="BW381" s="716"/>
      <c r="BX381" s="716"/>
      <c r="BY381" s="716"/>
      <c r="BZ381" s="716"/>
      <c r="CA381" s="756"/>
      <c r="CB381" s="719"/>
      <c r="CC381" s="719"/>
      <c r="CD381" s="719"/>
      <c r="CE381" s="728"/>
      <c r="CF381" s="727"/>
      <c r="CG381" s="757"/>
      <c r="CH381" s="29"/>
      <c r="CI381" s="29"/>
      <c r="CJ381" s="29"/>
      <c r="CK381" s="29"/>
      <c r="CL381" s="736"/>
      <c r="CM381" s="745"/>
      <c r="CN381" s="680"/>
      <c r="CO381" s="660"/>
      <c r="CP381" s="660"/>
      <c r="CQ381" s="681"/>
      <c r="CR381" s="660"/>
      <c r="CS381" s="660"/>
      <c r="CT381" s="658"/>
      <c r="CU381" s="658"/>
      <c r="CV381" s="658"/>
      <c r="CW381" s="658"/>
      <c r="CX381" s="658"/>
      <c r="CY381" s="658"/>
    </row>
    <row r="382" spans="1:103">
      <c r="A382" s="658"/>
      <c r="B382" s="658"/>
      <c r="C382" s="658"/>
      <c r="D382" s="658"/>
      <c r="E382" s="658"/>
      <c r="F382" s="658"/>
      <c r="G382" s="658"/>
      <c r="H382" s="658"/>
      <c r="I382" s="658"/>
      <c r="J382" s="658"/>
      <c r="K382" s="658"/>
      <c r="L382" s="658"/>
      <c r="M382" s="658"/>
      <c r="N382" s="658"/>
      <c r="O382" s="658"/>
      <c r="P382" s="658"/>
      <c r="Q382" s="658"/>
      <c r="R382" s="658"/>
      <c r="S382" s="658"/>
      <c r="T382" s="658"/>
      <c r="U382" s="658"/>
      <c r="V382" s="658"/>
      <c r="W382" s="658"/>
      <c r="X382" s="658"/>
      <c r="Y382" s="658"/>
      <c r="Z382" s="658"/>
      <c r="AA382" s="658"/>
      <c r="AB382" s="658"/>
      <c r="AC382" s="658"/>
      <c r="AD382" s="658"/>
      <c r="AE382" s="658"/>
      <c r="AF382" s="658"/>
      <c r="AG382" s="743"/>
      <c r="AH382" s="713"/>
      <c r="AI382" s="658"/>
      <c r="AJ382" s="658"/>
      <c r="AK382" s="658"/>
      <c r="AL382" s="658"/>
      <c r="AM382" s="658"/>
      <c r="AN382" s="658"/>
      <c r="AO382" s="658"/>
      <c r="AP382" s="683"/>
      <c r="AQ382" s="658"/>
      <c r="AR382" s="658"/>
      <c r="AS382" s="658"/>
      <c r="AT382" s="658"/>
      <c r="AU382" s="658"/>
      <c r="AV382" s="658"/>
      <c r="AW382" s="658"/>
      <c r="AX382" s="658"/>
      <c r="AY382" s="658"/>
      <c r="AZ382" s="660"/>
      <c r="BA382" s="660"/>
      <c r="BB382" s="660"/>
      <c r="BC382" s="660"/>
      <c r="BD382" s="660"/>
      <c r="BE382" s="660"/>
      <c r="BF382" s="660"/>
      <c r="BG382" s="660"/>
      <c r="BH382" s="660"/>
      <c r="BI382" s="666"/>
      <c r="BJ382" s="666"/>
      <c r="BK382" s="666"/>
      <c r="BL382" s="30"/>
      <c r="BM382" s="30"/>
      <c r="BN382" s="30"/>
      <c r="BO382" s="679"/>
      <c r="BP382" s="679"/>
      <c r="BQ382" s="679"/>
      <c r="BR382" s="679"/>
      <c r="BS382" s="679"/>
      <c r="BT382" s="658"/>
      <c r="BU382" s="716"/>
      <c r="BV382" s="716"/>
      <c r="BW382" s="716"/>
      <c r="BX382" s="716"/>
      <c r="BY382" s="716"/>
      <c r="BZ382" s="716"/>
      <c r="CA382" s="756"/>
      <c r="CB382" s="719"/>
      <c r="CC382" s="719"/>
      <c r="CD382" s="719"/>
      <c r="CE382" s="728"/>
      <c r="CF382" s="727"/>
      <c r="CG382" s="757"/>
      <c r="CH382" s="29"/>
      <c r="CI382" s="29"/>
      <c r="CJ382" s="29"/>
      <c r="CK382" s="29"/>
      <c r="CL382" s="736"/>
      <c r="CM382" s="745"/>
      <c r="CN382" s="680"/>
      <c r="CO382" s="660"/>
      <c r="CP382" s="660"/>
      <c r="CQ382" s="681"/>
      <c r="CR382" s="660"/>
      <c r="CS382" s="660"/>
      <c r="CT382" s="658"/>
      <c r="CU382" s="658"/>
      <c r="CV382" s="658"/>
      <c r="CW382" s="658"/>
      <c r="CX382" s="658"/>
      <c r="CY382" s="658"/>
    </row>
    <row r="383" spans="1:103">
      <c r="A383" s="658"/>
      <c r="B383" s="658"/>
      <c r="C383" s="658"/>
      <c r="D383" s="658"/>
      <c r="E383" s="658"/>
      <c r="F383" s="658"/>
      <c r="G383" s="658"/>
      <c r="H383" s="658"/>
      <c r="I383" s="658"/>
      <c r="J383" s="658"/>
      <c r="K383" s="658"/>
      <c r="L383" s="658"/>
      <c r="M383" s="658"/>
      <c r="N383" s="658"/>
      <c r="O383" s="658"/>
      <c r="P383" s="658"/>
      <c r="Q383" s="658"/>
      <c r="R383" s="658"/>
      <c r="S383" s="658"/>
      <c r="T383" s="658"/>
      <c r="U383" s="658"/>
      <c r="V383" s="658"/>
      <c r="W383" s="658"/>
      <c r="X383" s="658"/>
      <c r="Y383" s="658"/>
      <c r="Z383" s="658"/>
      <c r="AA383" s="658"/>
      <c r="AB383" s="658"/>
      <c r="AC383" s="658"/>
      <c r="AD383" s="658"/>
      <c r="AE383" s="658"/>
      <c r="AF383" s="658"/>
      <c r="AG383" s="743"/>
      <c r="AH383" s="713"/>
      <c r="AI383" s="658"/>
      <c r="AJ383" s="658"/>
      <c r="AK383" s="658"/>
      <c r="AL383" s="658"/>
      <c r="AM383" s="658"/>
      <c r="AN383" s="658"/>
      <c r="AO383" s="658"/>
      <c r="AP383" s="683"/>
      <c r="AQ383" s="658"/>
      <c r="AR383" s="658"/>
      <c r="AS383" s="658"/>
      <c r="AT383" s="658"/>
      <c r="AU383" s="658"/>
      <c r="AV383" s="658"/>
      <c r="AW383" s="658"/>
      <c r="AX383" s="658"/>
      <c r="AY383" s="658"/>
      <c r="AZ383" s="660"/>
      <c r="BA383" s="660"/>
      <c r="BB383" s="660"/>
      <c r="BC383" s="660"/>
      <c r="BD383" s="660"/>
      <c r="BE383" s="660"/>
      <c r="BF383" s="660"/>
      <c r="BG383" s="660"/>
      <c r="BH383" s="660"/>
      <c r="BI383" s="666"/>
      <c r="BJ383" s="666"/>
      <c r="BK383" s="666"/>
      <c r="BL383" s="30"/>
      <c r="BM383" s="30"/>
      <c r="BN383" s="30"/>
      <c r="BO383" s="679"/>
      <c r="BP383" s="679"/>
      <c r="BQ383" s="679"/>
      <c r="BR383" s="679"/>
      <c r="BS383" s="679"/>
      <c r="BT383" s="658"/>
      <c r="BU383" s="716"/>
      <c r="BV383" s="716"/>
      <c r="BW383" s="716"/>
      <c r="BX383" s="716"/>
      <c r="BY383" s="716"/>
      <c r="BZ383" s="716"/>
      <c r="CA383" s="756"/>
      <c r="CB383" s="719"/>
      <c r="CC383" s="719"/>
      <c r="CD383" s="719"/>
      <c r="CE383" s="728"/>
      <c r="CF383" s="727"/>
      <c r="CG383" s="757"/>
      <c r="CH383" s="29"/>
      <c r="CI383" s="29"/>
      <c r="CJ383" s="29"/>
      <c r="CK383" s="29"/>
      <c r="CL383" s="736"/>
      <c r="CM383" s="745"/>
      <c r="CN383" s="680"/>
      <c r="CO383" s="660"/>
      <c r="CP383" s="660"/>
      <c r="CQ383" s="681"/>
      <c r="CR383" s="660"/>
      <c r="CS383" s="660"/>
      <c r="CT383" s="658"/>
      <c r="CU383" s="658"/>
      <c r="CV383" s="658"/>
      <c r="CW383" s="658"/>
      <c r="CX383" s="658"/>
      <c r="CY383" s="658"/>
    </row>
    <row r="384" spans="1:103">
      <c r="A384" s="658"/>
      <c r="B384" s="658"/>
      <c r="C384" s="658"/>
      <c r="D384" s="658"/>
      <c r="E384" s="658"/>
      <c r="F384" s="658"/>
      <c r="G384" s="658"/>
      <c r="H384" s="658"/>
      <c r="I384" s="658"/>
      <c r="J384" s="658"/>
      <c r="K384" s="658"/>
      <c r="L384" s="658"/>
      <c r="M384" s="658"/>
      <c r="N384" s="658"/>
      <c r="O384" s="658"/>
      <c r="P384" s="658"/>
      <c r="Q384" s="658"/>
      <c r="R384" s="658"/>
      <c r="S384" s="658"/>
      <c r="T384" s="658"/>
      <c r="U384" s="658"/>
      <c r="V384" s="658"/>
      <c r="W384" s="658"/>
      <c r="X384" s="658"/>
      <c r="Y384" s="658"/>
      <c r="Z384" s="658"/>
      <c r="AA384" s="658"/>
      <c r="AB384" s="658"/>
      <c r="AC384" s="658"/>
      <c r="AD384" s="658"/>
      <c r="AE384" s="658"/>
      <c r="AF384" s="658"/>
      <c r="AG384" s="743"/>
      <c r="AH384" s="713"/>
      <c r="AI384" s="658"/>
      <c r="AJ384" s="658"/>
      <c r="AK384" s="658"/>
      <c r="AL384" s="658"/>
      <c r="AM384" s="658"/>
      <c r="AN384" s="658"/>
      <c r="AO384" s="658"/>
      <c r="AP384" s="683"/>
      <c r="AQ384" s="658"/>
      <c r="AR384" s="658"/>
      <c r="AS384" s="658"/>
      <c r="AT384" s="658"/>
      <c r="AU384" s="658"/>
      <c r="AV384" s="658"/>
      <c r="AW384" s="658"/>
      <c r="AX384" s="658"/>
      <c r="AY384" s="658"/>
      <c r="AZ384" s="660"/>
      <c r="BA384" s="660"/>
      <c r="BB384" s="660"/>
      <c r="BC384" s="660"/>
      <c r="BD384" s="660"/>
      <c r="BE384" s="660"/>
      <c r="BF384" s="660"/>
      <c r="BG384" s="660"/>
      <c r="BH384" s="660"/>
      <c r="BI384" s="666"/>
      <c r="BJ384" s="666"/>
      <c r="BK384" s="666"/>
      <c r="BL384" s="30"/>
      <c r="BM384" s="30"/>
      <c r="BN384" s="30"/>
      <c r="BO384" s="679"/>
      <c r="BP384" s="679"/>
      <c r="BQ384" s="679"/>
      <c r="BR384" s="679"/>
      <c r="BS384" s="679"/>
      <c r="BT384" s="658"/>
      <c r="BU384" s="716"/>
      <c r="BV384" s="716"/>
      <c r="BW384" s="716"/>
      <c r="BX384" s="716"/>
      <c r="BY384" s="716"/>
      <c r="BZ384" s="716"/>
      <c r="CA384" s="756"/>
      <c r="CB384" s="719"/>
      <c r="CC384" s="719"/>
      <c r="CD384" s="719"/>
      <c r="CE384" s="728"/>
      <c r="CF384" s="727"/>
      <c r="CG384" s="757"/>
      <c r="CH384" s="29"/>
      <c r="CI384" s="29"/>
      <c r="CJ384" s="29"/>
      <c r="CK384" s="29"/>
      <c r="CL384" s="736"/>
      <c r="CM384" s="745"/>
      <c r="CN384" s="680"/>
      <c r="CO384" s="660"/>
      <c r="CP384" s="660"/>
      <c r="CQ384" s="681"/>
      <c r="CR384" s="660"/>
      <c r="CS384" s="660"/>
      <c r="CT384" s="658"/>
      <c r="CU384" s="658"/>
      <c r="CV384" s="658"/>
      <c r="CW384" s="658"/>
      <c r="CX384" s="658"/>
      <c r="CY384" s="658"/>
    </row>
    <row r="385" spans="1:103">
      <c r="A385" s="658"/>
      <c r="B385" s="658"/>
      <c r="C385" s="658"/>
      <c r="D385" s="658"/>
      <c r="E385" s="658"/>
      <c r="F385" s="658"/>
      <c r="G385" s="658"/>
      <c r="H385" s="658"/>
      <c r="I385" s="658"/>
      <c r="J385" s="658"/>
      <c r="K385" s="658"/>
      <c r="L385" s="658"/>
      <c r="M385" s="658"/>
      <c r="N385" s="658"/>
      <c r="O385" s="658"/>
      <c r="P385" s="658"/>
      <c r="Q385" s="658"/>
      <c r="R385" s="658"/>
      <c r="S385" s="658"/>
      <c r="T385" s="658"/>
      <c r="U385" s="658"/>
      <c r="V385" s="658"/>
      <c r="W385" s="658"/>
      <c r="X385" s="658"/>
      <c r="Y385" s="658"/>
      <c r="Z385" s="658"/>
      <c r="AA385" s="658"/>
      <c r="AB385" s="658"/>
      <c r="AC385" s="658"/>
      <c r="AD385" s="658"/>
      <c r="AE385" s="658"/>
      <c r="AF385" s="658"/>
      <c r="AG385" s="743"/>
      <c r="AH385" s="713"/>
      <c r="AI385" s="658"/>
      <c r="AJ385" s="658"/>
      <c r="AK385" s="658"/>
      <c r="AL385" s="658"/>
      <c r="AM385" s="658"/>
      <c r="AN385" s="658"/>
      <c r="AO385" s="658"/>
      <c r="AP385" s="683"/>
      <c r="AQ385" s="658"/>
      <c r="AR385" s="658"/>
      <c r="AS385" s="658"/>
      <c r="AT385" s="658"/>
      <c r="AU385" s="658"/>
      <c r="AV385" s="658"/>
      <c r="AW385" s="658"/>
      <c r="AX385" s="658"/>
      <c r="AY385" s="658"/>
      <c r="AZ385" s="660"/>
      <c r="BA385" s="660"/>
      <c r="BB385" s="660"/>
      <c r="BC385" s="660"/>
      <c r="BD385" s="660"/>
      <c r="BE385" s="660"/>
      <c r="BF385" s="660"/>
      <c r="BG385" s="660"/>
      <c r="BH385" s="660"/>
      <c r="BI385" s="666"/>
      <c r="BJ385" s="666"/>
      <c r="BK385" s="666"/>
      <c r="BL385" s="30"/>
      <c r="BM385" s="30"/>
      <c r="BN385" s="30"/>
      <c r="BO385" s="679"/>
      <c r="BP385" s="679"/>
      <c r="BQ385" s="679"/>
      <c r="BR385" s="679"/>
      <c r="BS385" s="679"/>
      <c r="BT385" s="658"/>
      <c r="BU385" s="716"/>
      <c r="BV385" s="716"/>
      <c r="BW385" s="716"/>
      <c r="BX385" s="716"/>
      <c r="BY385" s="716"/>
      <c r="BZ385" s="716"/>
      <c r="CA385" s="756"/>
      <c r="CB385" s="719"/>
      <c r="CC385" s="719"/>
      <c r="CD385" s="719"/>
      <c r="CE385" s="728"/>
      <c r="CF385" s="727"/>
      <c r="CG385" s="757"/>
      <c r="CH385" s="29"/>
      <c r="CI385" s="29"/>
      <c r="CJ385" s="29"/>
      <c r="CK385" s="29"/>
      <c r="CL385" s="736"/>
      <c r="CM385" s="745"/>
      <c r="CN385" s="680"/>
      <c r="CO385" s="660"/>
      <c r="CP385" s="660"/>
      <c r="CQ385" s="681"/>
      <c r="CR385" s="660"/>
      <c r="CS385" s="660"/>
      <c r="CT385" s="658"/>
      <c r="CU385" s="658"/>
      <c r="CV385" s="658"/>
      <c r="CW385" s="658"/>
      <c r="CX385" s="658"/>
      <c r="CY385" s="658"/>
    </row>
    <row r="386" spans="1:103">
      <c r="A386" s="658"/>
      <c r="B386" s="658"/>
      <c r="C386" s="658"/>
      <c r="D386" s="658"/>
      <c r="E386" s="658"/>
      <c r="F386" s="658"/>
      <c r="G386" s="658"/>
      <c r="H386" s="658"/>
      <c r="I386" s="658"/>
      <c r="J386" s="658"/>
      <c r="K386" s="658"/>
      <c r="L386" s="658"/>
      <c r="M386" s="658"/>
      <c r="N386" s="658"/>
      <c r="O386" s="658"/>
      <c r="P386" s="658"/>
      <c r="Q386" s="658"/>
      <c r="R386" s="658"/>
      <c r="S386" s="658"/>
      <c r="T386" s="658"/>
      <c r="U386" s="658"/>
      <c r="V386" s="658"/>
      <c r="W386" s="658"/>
      <c r="X386" s="658"/>
      <c r="Y386" s="658"/>
      <c r="Z386" s="658"/>
      <c r="AA386" s="658"/>
      <c r="AB386" s="658"/>
      <c r="AC386" s="658"/>
      <c r="AD386" s="658"/>
      <c r="AE386" s="658"/>
      <c r="AF386" s="658"/>
      <c r="AG386" s="743"/>
      <c r="AH386" s="713"/>
      <c r="AI386" s="658"/>
      <c r="AJ386" s="658"/>
      <c r="AK386" s="658"/>
      <c r="AL386" s="658"/>
      <c r="AM386" s="658"/>
      <c r="AN386" s="658"/>
      <c r="AO386" s="658"/>
      <c r="AP386" s="683"/>
      <c r="AQ386" s="658"/>
      <c r="AR386" s="658"/>
      <c r="AS386" s="658"/>
      <c r="AT386" s="658"/>
      <c r="AU386" s="658"/>
      <c r="AV386" s="658"/>
      <c r="AW386" s="658"/>
      <c r="AX386" s="658"/>
      <c r="AY386" s="658"/>
      <c r="AZ386" s="660"/>
      <c r="BA386" s="660"/>
      <c r="BB386" s="660"/>
      <c r="BC386" s="660"/>
      <c r="BD386" s="660"/>
      <c r="BE386" s="660"/>
      <c r="BF386" s="660"/>
      <c r="BG386" s="660"/>
      <c r="BH386" s="660"/>
      <c r="BI386" s="666"/>
      <c r="BJ386" s="666"/>
      <c r="BK386" s="666"/>
      <c r="BL386" s="30"/>
      <c r="BM386" s="30"/>
      <c r="BN386" s="30"/>
      <c r="BO386" s="679"/>
      <c r="BP386" s="679"/>
      <c r="BQ386" s="679"/>
      <c r="BR386" s="679"/>
      <c r="BS386" s="679"/>
      <c r="BT386" s="658"/>
      <c r="BU386" s="716"/>
      <c r="BV386" s="716"/>
      <c r="BW386" s="716"/>
      <c r="BX386" s="716"/>
      <c r="BY386" s="716"/>
      <c r="BZ386" s="716"/>
      <c r="CA386" s="756"/>
      <c r="CB386" s="719"/>
      <c r="CC386" s="719"/>
      <c r="CD386" s="719"/>
      <c r="CE386" s="728"/>
      <c r="CF386" s="727"/>
      <c r="CG386" s="757"/>
      <c r="CH386" s="29"/>
      <c r="CI386" s="29"/>
      <c r="CJ386" s="29"/>
      <c r="CK386" s="29"/>
      <c r="CL386" s="736"/>
      <c r="CM386" s="745"/>
      <c r="CN386" s="680"/>
      <c r="CO386" s="660"/>
      <c r="CP386" s="660"/>
      <c r="CQ386" s="681"/>
      <c r="CR386" s="660"/>
      <c r="CS386" s="660"/>
      <c r="CT386" s="658"/>
      <c r="CU386" s="658"/>
      <c r="CV386" s="658"/>
      <c r="CW386" s="658"/>
      <c r="CX386" s="658"/>
      <c r="CY386" s="658"/>
    </row>
    <row r="387" spans="1:103">
      <c r="A387" s="658"/>
      <c r="B387" s="658"/>
      <c r="C387" s="658"/>
      <c r="D387" s="658"/>
      <c r="E387" s="658"/>
      <c r="F387" s="658"/>
      <c r="G387" s="658"/>
      <c r="H387" s="658"/>
      <c r="I387" s="658"/>
      <c r="J387" s="658"/>
      <c r="K387" s="658"/>
      <c r="L387" s="658"/>
      <c r="M387" s="658"/>
      <c r="N387" s="658"/>
      <c r="O387" s="658"/>
      <c r="P387" s="658"/>
      <c r="Q387" s="658"/>
      <c r="R387" s="658"/>
      <c r="S387" s="658"/>
      <c r="T387" s="658"/>
      <c r="U387" s="658"/>
      <c r="V387" s="658"/>
      <c r="W387" s="658"/>
      <c r="X387" s="658"/>
      <c r="Y387" s="658"/>
      <c r="Z387" s="658"/>
      <c r="AA387" s="658"/>
      <c r="AB387" s="658"/>
      <c r="AC387" s="658"/>
      <c r="AD387" s="658"/>
      <c r="AE387" s="658"/>
      <c r="AF387" s="658"/>
      <c r="AG387" s="743"/>
      <c r="AH387" s="713"/>
      <c r="AI387" s="658"/>
      <c r="AJ387" s="658"/>
      <c r="AK387" s="658"/>
      <c r="AL387" s="658"/>
      <c r="AM387" s="658"/>
      <c r="AN387" s="658"/>
      <c r="AO387" s="658"/>
      <c r="AP387" s="683"/>
      <c r="AQ387" s="658"/>
      <c r="AR387" s="658"/>
      <c r="AS387" s="658"/>
      <c r="AT387" s="658"/>
      <c r="AU387" s="658"/>
      <c r="AV387" s="658"/>
      <c r="AW387" s="658"/>
      <c r="AX387" s="658"/>
      <c r="AY387" s="658"/>
      <c r="AZ387" s="660"/>
      <c r="BA387" s="660"/>
      <c r="BB387" s="660"/>
      <c r="BC387" s="660"/>
      <c r="BD387" s="660"/>
      <c r="BE387" s="660"/>
      <c r="BF387" s="660"/>
      <c r="BG387" s="660"/>
      <c r="BH387" s="660"/>
      <c r="BI387" s="666"/>
      <c r="BJ387" s="666"/>
      <c r="BK387" s="666"/>
      <c r="BL387" s="30"/>
      <c r="BM387" s="30"/>
      <c r="BN387" s="30"/>
      <c r="BO387" s="679"/>
      <c r="BP387" s="679"/>
      <c r="BQ387" s="679"/>
      <c r="BR387" s="679"/>
      <c r="BS387" s="679"/>
      <c r="BT387" s="658"/>
      <c r="BU387" s="716"/>
      <c r="BV387" s="716"/>
      <c r="BW387" s="716"/>
      <c r="BX387" s="716"/>
      <c r="BY387" s="716"/>
      <c r="BZ387" s="716"/>
      <c r="CA387" s="756"/>
      <c r="CB387" s="719"/>
      <c r="CC387" s="719"/>
      <c r="CD387" s="719"/>
      <c r="CE387" s="728"/>
      <c r="CF387" s="727"/>
      <c r="CG387" s="757"/>
      <c r="CH387" s="29"/>
      <c r="CI387" s="29"/>
      <c r="CJ387" s="29"/>
      <c r="CK387" s="29"/>
      <c r="CL387" s="736"/>
      <c r="CM387" s="745"/>
      <c r="CN387" s="680"/>
      <c r="CO387" s="660"/>
      <c r="CP387" s="660"/>
      <c r="CQ387" s="681"/>
      <c r="CR387" s="660"/>
      <c r="CS387" s="660"/>
      <c r="CT387" s="658"/>
      <c r="CU387" s="658"/>
      <c r="CV387" s="658"/>
      <c r="CW387" s="658"/>
      <c r="CX387" s="658"/>
      <c r="CY387" s="658"/>
    </row>
    <row r="388" spans="1:103">
      <c r="A388" s="658"/>
      <c r="B388" s="658"/>
      <c r="C388" s="658"/>
      <c r="D388" s="658"/>
      <c r="E388" s="658"/>
      <c r="F388" s="658"/>
      <c r="G388" s="658"/>
      <c r="H388" s="658"/>
      <c r="I388" s="658"/>
      <c r="J388" s="658"/>
      <c r="K388" s="658"/>
      <c r="L388" s="658"/>
      <c r="M388" s="658"/>
      <c r="N388" s="658"/>
      <c r="O388" s="658"/>
      <c r="P388" s="658"/>
      <c r="Q388" s="658"/>
      <c r="R388" s="658"/>
      <c r="S388" s="658"/>
      <c r="T388" s="658"/>
      <c r="U388" s="658"/>
      <c r="V388" s="658"/>
      <c r="W388" s="658"/>
      <c r="X388" s="658"/>
      <c r="Y388" s="658"/>
      <c r="Z388" s="658"/>
      <c r="AA388" s="658"/>
      <c r="AB388" s="658"/>
      <c r="AC388" s="658"/>
      <c r="AD388" s="658"/>
      <c r="AE388" s="658"/>
      <c r="AF388" s="658"/>
      <c r="AG388" s="743"/>
      <c r="AH388" s="713"/>
      <c r="AI388" s="658"/>
      <c r="AJ388" s="658"/>
      <c r="AK388" s="658"/>
      <c r="AL388" s="658"/>
      <c r="AM388" s="658"/>
      <c r="AN388" s="658"/>
      <c r="AO388" s="658"/>
      <c r="AP388" s="683"/>
      <c r="AQ388" s="658"/>
      <c r="AR388" s="658"/>
      <c r="AS388" s="658"/>
      <c r="AT388" s="658"/>
      <c r="AU388" s="658"/>
      <c r="AV388" s="658"/>
      <c r="AW388" s="658"/>
      <c r="AX388" s="658"/>
      <c r="AY388" s="658"/>
      <c r="AZ388" s="660"/>
      <c r="BA388" s="660"/>
      <c r="BB388" s="660"/>
      <c r="BC388" s="660"/>
      <c r="BD388" s="660"/>
      <c r="BE388" s="660"/>
      <c r="BF388" s="660"/>
      <c r="BG388" s="660"/>
      <c r="BH388" s="660"/>
      <c r="BI388" s="666"/>
      <c r="BJ388" s="666"/>
      <c r="BK388" s="666"/>
      <c r="BL388" s="30"/>
      <c r="BM388" s="30"/>
      <c r="BN388" s="30"/>
      <c r="BO388" s="679"/>
      <c r="BP388" s="679"/>
      <c r="BQ388" s="679"/>
      <c r="BR388" s="679"/>
      <c r="BS388" s="679"/>
      <c r="BT388" s="658"/>
      <c r="BU388" s="716"/>
      <c r="BV388" s="716"/>
      <c r="BW388" s="716"/>
      <c r="BX388" s="716"/>
      <c r="BY388" s="716"/>
      <c r="BZ388" s="716"/>
      <c r="CA388" s="756"/>
      <c r="CB388" s="719"/>
      <c r="CC388" s="719"/>
      <c r="CD388" s="719"/>
      <c r="CE388" s="728"/>
      <c r="CF388" s="727"/>
      <c r="CG388" s="757"/>
      <c r="CH388" s="29"/>
      <c r="CI388" s="29"/>
      <c r="CJ388" s="29"/>
      <c r="CK388" s="29"/>
      <c r="CL388" s="736"/>
      <c r="CM388" s="745"/>
      <c r="CN388" s="680"/>
      <c r="CO388" s="660"/>
      <c r="CP388" s="660"/>
      <c r="CQ388" s="681"/>
      <c r="CR388" s="660"/>
      <c r="CS388" s="660"/>
      <c r="CT388" s="658"/>
      <c r="CU388" s="658"/>
      <c r="CV388" s="658"/>
      <c r="CW388" s="658"/>
      <c r="CX388" s="658"/>
      <c r="CY388" s="658"/>
    </row>
    <row r="389" spans="1:103">
      <c r="A389" s="658"/>
      <c r="B389" s="658"/>
      <c r="C389" s="658"/>
      <c r="D389" s="658"/>
      <c r="E389" s="658"/>
      <c r="F389" s="658"/>
      <c r="G389" s="658"/>
      <c r="H389" s="658"/>
      <c r="I389" s="658"/>
      <c r="J389" s="658"/>
      <c r="K389" s="658"/>
      <c r="L389" s="658"/>
      <c r="M389" s="658"/>
      <c r="N389" s="658"/>
      <c r="O389" s="658"/>
      <c r="P389" s="658"/>
      <c r="Q389" s="658"/>
      <c r="R389" s="658"/>
      <c r="S389" s="658"/>
      <c r="T389" s="658"/>
      <c r="U389" s="658"/>
      <c r="V389" s="658"/>
      <c r="W389" s="658"/>
      <c r="X389" s="658"/>
      <c r="Y389" s="658"/>
      <c r="Z389" s="658"/>
      <c r="AA389" s="658"/>
      <c r="AB389" s="658"/>
      <c r="AC389" s="658"/>
      <c r="AD389" s="658"/>
      <c r="AE389" s="658"/>
      <c r="AF389" s="658"/>
      <c r="AG389" s="743"/>
      <c r="AH389" s="713"/>
      <c r="AI389" s="658"/>
      <c r="AJ389" s="658"/>
      <c r="AK389" s="658"/>
      <c r="AL389" s="658"/>
      <c r="AM389" s="658"/>
      <c r="AN389" s="658"/>
      <c r="AO389" s="658"/>
      <c r="AP389" s="683"/>
      <c r="AQ389" s="658"/>
      <c r="AR389" s="658"/>
      <c r="AS389" s="658"/>
      <c r="AT389" s="658"/>
      <c r="AU389" s="658"/>
      <c r="AV389" s="658"/>
      <c r="AW389" s="658"/>
      <c r="AX389" s="658"/>
      <c r="AY389" s="658"/>
      <c r="AZ389" s="660"/>
      <c r="BA389" s="660"/>
      <c r="BB389" s="660"/>
      <c r="BC389" s="660"/>
      <c r="BD389" s="660"/>
      <c r="BE389" s="660"/>
      <c r="BF389" s="660"/>
      <c r="BG389" s="660"/>
      <c r="BH389" s="660"/>
      <c r="BI389" s="666"/>
      <c r="BJ389" s="666"/>
      <c r="BK389" s="666"/>
      <c r="BL389" s="30"/>
      <c r="BM389" s="30"/>
      <c r="BN389" s="30"/>
      <c r="BO389" s="679"/>
      <c r="BP389" s="679"/>
      <c r="BQ389" s="679"/>
      <c r="BR389" s="679"/>
      <c r="BS389" s="679"/>
      <c r="BT389" s="658"/>
      <c r="BU389" s="716"/>
      <c r="BV389" s="716"/>
      <c r="BW389" s="716"/>
      <c r="BX389" s="716"/>
      <c r="BY389" s="716"/>
      <c r="BZ389" s="716"/>
      <c r="CA389" s="756"/>
      <c r="CB389" s="719"/>
      <c r="CC389" s="719"/>
      <c r="CD389" s="719"/>
      <c r="CE389" s="728"/>
      <c r="CF389" s="727"/>
      <c r="CG389" s="757"/>
      <c r="CH389" s="29"/>
      <c r="CI389" s="29"/>
      <c r="CJ389" s="29"/>
      <c r="CK389" s="29"/>
      <c r="CL389" s="736"/>
      <c r="CM389" s="745"/>
      <c r="CN389" s="680"/>
      <c r="CO389" s="660"/>
      <c r="CP389" s="660"/>
      <c r="CQ389" s="681"/>
      <c r="CR389" s="660"/>
      <c r="CS389" s="660"/>
      <c r="CT389" s="658"/>
      <c r="CU389" s="658"/>
      <c r="CV389" s="658"/>
      <c r="CW389" s="658"/>
      <c r="CX389" s="658"/>
      <c r="CY389" s="658"/>
    </row>
    <row r="390" spans="1:103">
      <c r="A390" s="658"/>
      <c r="B390" s="658"/>
      <c r="C390" s="658"/>
      <c r="D390" s="658"/>
      <c r="E390" s="658"/>
      <c r="F390" s="658"/>
      <c r="G390" s="658"/>
      <c r="H390" s="658"/>
      <c r="I390" s="658"/>
      <c r="J390" s="658"/>
      <c r="K390" s="658"/>
      <c r="L390" s="658"/>
      <c r="M390" s="658"/>
      <c r="N390" s="658"/>
      <c r="O390" s="658"/>
      <c r="P390" s="658"/>
      <c r="Q390" s="658"/>
      <c r="R390" s="658"/>
      <c r="S390" s="658"/>
      <c r="T390" s="658"/>
      <c r="U390" s="658"/>
      <c r="V390" s="658"/>
      <c r="W390" s="658"/>
      <c r="X390" s="658"/>
      <c r="Y390" s="658"/>
      <c r="Z390" s="658"/>
      <c r="AA390" s="658"/>
      <c r="AB390" s="658"/>
      <c r="AC390" s="658"/>
      <c r="AD390" s="658"/>
      <c r="AE390" s="658"/>
      <c r="AF390" s="658"/>
      <c r="AG390" s="743"/>
      <c r="AH390" s="713"/>
      <c r="AI390" s="658"/>
      <c r="AJ390" s="658"/>
      <c r="AK390" s="658"/>
      <c r="AL390" s="658"/>
      <c r="AM390" s="658"/>
      <c r="AN390" s="658"/>
      <c r="AO390" s="658"/>
      <c r="AP390" s="683"/>
      <c r="AQ390" s="658"/>
      <c r="AR390" s="658"/>
      <c r="AS390" s="658"/>
      <c r="AT390" s="658"/>
      <c r="AU390" s="658"/>
      <c r="AV390" s="658"/>
      <c r="AW390" s="658"/>
      <c r="AX390" s="658"/>
      <c r="AY390" s="658"/>
      <c r="AZ390" s="660"/>
      <c r="BA390" s="660"/>
      <c r="BB390" s="660"/>
      <c r="BC390" s="660"/>
      <c r="BD390" s="660"/>
      <c r="BE390" s="660"/>
      <c r="BF390" s="660"/>
      <c r="BG390" s="660"/>
      <c r="BH390" s="660"/>
      <c r="BI390" s="666"/>
      <c r="BJ390" s="666"/>
      <c r="BK390" s="666"/>
      <c r="BL390" s="30"/>
      <c r="BM390" s="30"/>
      <c r="BN390" s="30"/>
      <c r="BO390" s="679"/>
      <c r="BP390" s="679"/>
      <c r="BQ390" s="679"/>
      <c r="BR390" s="679"/>
      <c r="BS390" s="679"/>
      <c r="BT390" s="658"/>
      <c r="BU390" s="716"/>
      <c r="BV390" s="716"/>
      <c r="BW390" s="716"/>
      <c r="BX390" s="716"/>
      <c r="BY390" s="716"/>
      <c r="BZ390" s="716"/>
      <c r="CA390" s="756"/>
      <c r="CB390" s="719"/>
      <c r="CC390" s="719"/>
      <c r="CD390" s="719"/>
      <c r="CE390" s="728"/>
      <c r="CF390" s="727"/>
      <c r="CG390" s="757"/>
      <c r="CH390" s="29"/>
      <c r="CI390" s="29"/>
      <c r="CJ390" s="29"/>
      <c r="CK390" s="29"/>
      <c r="CL390" s="736"/>
      <c r="CM390" s="745"/>
      <c r="CN390" s="680"/>
      <c r="CO390" s="660"/>
      <c r="CP390" s="660"/>
      <c r="CQ390" s="681"/>
      <c r="CR390" s="660"/>
      <c r="CS390" s="660"/>
      <c r="CT390" s="658"/>
      <c r="CU390" s="658"/>
      <c r="CV390" s="658"/>
      <c r="CW390" s="658"/>
      <c r="CX390" s="658"/>
      <c r="CY390" s="658"/>
    </row>
    <row r="391" spans="1:103">
      <c r="A391" s="658"/>
      <c r="B391" s="658"/>
      <c r="C391" s="658"/>
      <c r="D391" s="658"/>
      <c r="E391" s="658"/>
      <c r="F391" s="658"/>
      <c r="G391" s="658"/>
      <c r="H391" s="658"/>
      <c r="I391" s="658"/>
      <c r="J391" s="658"/>
      <c r="K391" s="658"/>
      <c r="L391" s="658"/>
      <c r="M391" s="658"/>
      <c r="N391" s="658"/>
      <c r="O391" s="658"/>
      <c r="P391" s="658"/>
      <c r="Q391" s="658"/>
      <c r="R391" s="658"/>
      <c r="S391" s="658"/>
      <c r="T391" s="658"/>
      <c r="U391" s="658"/>
      <c r="V391" s="658"/>
      <c r="W391" s="658"/>
      <c r="X391" s="658"/>
      <c r="Y391" s="658"/>
      <c r="Z391" s="658"/>
      <c r="AA391" s="658"/>
      <c r="AB391" s="658"/>
      <c r="AC391" s="658"/>
      <c r="AD391" s="658"/>
      <c r="AE391" s="658"/>
      <c r="AF391" s="658"/>
      <c r="AG391" s="743"/>
      <c r="AH391" s="713"/>
      <c r="AI391" s="658"/>
      <c r="AJ391" s="658"/>
      <c r="AK391" s="658"/>
      <c r="AL391" s="658"/>
      <c r="AM391" s="658"/>
      <c r="AN391" s="658"/>
      <c r="AO391" s="658"/>
      <c r="AP391" s="683"/>
      <c r="AQ391" s="658"/>
      <c r="AR391" s="658"/>
      <c r="AS391" s="658"/>
      <c r="AT391" s="658"/>
      <c r="AU391" s="658"/>
      <c r="AV391" s="658"/>
      <c r="AW391" s="658"/>
      <c r="AX391" s="658"/>
      <c r="AY391" s="658"/>
      <c r="AZ391" s="660"/>
      <c r="BA391" s="660"/>
      <c r="BB391" s="660"/>
      <c r="BC391" s="660"/>
      <c r="BD391" s="660"/>
      <c r="BE391" s="660"/>
      <c r="BF391" s="660"/>
      <c r="BG391" s="660"/>
      <c r="BH391" s="660"/>
      <c r="BI391" s="666"/>
      <c r="BJ391" s="666"/>
      <c r="BK391" s="666"/>
      <c r="BL391" s="30"/>
      <c r="BM391" s="30"/>
      <c r="BN391" s="30"/>
      <c r="BO391" s="679"/>
      <c r="BP391" s="679"/>
      <c r="BQ391" s="679"/>
      <c r="BR391" s="679"/>
      <c r="BS391" s="679"/>
      <c r="BT391" s="658"/>
      <c r="BU391" s="716"/>
      <c r="BV391" s="716"/>
      <c r="BW391" s="716"/>
      <c r="BX391" s="716"/>
      <c r="BY391" s="716"/>
      <c r="BZ391" s="716"/>
      <c r="CA391" s="756"/>
      <c r="CB391" s="719"/>
      <c r="CC391" s="719"/>
      <c r="CD391" s="719"/>
      <c r="CE391" s="728"/>
      <c r="CF391" s="727"/>
      <c r="CG391" s="757"/>
      <c r="CH391" s="29"/>
      <c r="CI391" s="29"/>
      <c r="CJ391" s="29"/>
      <c r="CK391" s="29"/>
      <c r="CL391" s="736"/>
      <c r="CM391" s="745"/>
      <c r="CN391" s="680"/>
      <c r="CO391" s="660"/>
      <c r="CP391" s="660"/>
      <c r="CQ391" s="681"/>
      <c r="CR391" s="660"/>
      <c r="CS391" s="660"/>
      <c r="CT391" s="658"/>
      <c r="CU391" s="658"/>
      <c r="CV391" s="658"/>
      <c r="CW391" s="658"/>
      <c r="CX391" s="658"/>
      <c r="CY391" s="658"/>
    </row>
    <row r="392" spans="1:103">
      <c r="A392" s="658"/>
      <c r="B392" s="658"/>
      <c r="C392" s="658"/>
      <c r="D392" s="658"/>
      <c r="E392" s="658"/>
      <c r="F392" s="658"/>
      <c r="G392" s="658"/>
      <c r="H392" s="658"/>
      <c r="I392" s="658"/>
      <c r="J392" s="658"/>
      <c r="K392" s="658"/>
      <c r="L392" s="658"/>
      <c r="M392" s="658"/>
      <c r="N392" s="658"/>
      <c r="O392" s="658"/>
      <c r="P392" s="658"/>
      <c r="Q392" s="658"/>
      <c r="R392" s="658"/>
      <c r="S392" s="658"/>
      <c r="T392" s="658"/>
      <c r="U392" s="658"/>
      <c r="V392" s="658"/>
      <c r="W392" s="658"/>
      <c r="X392" s="658"/>
      <c r="Y392" s="658"/>
      <c r="Z392" s="658"/>
      <c r="AA392" s="658"/>
      <c r="AB392" s="658"/>
      <c r="AC392" s="658"/>
      <c r="AD392" s="658"/>
      <c r="AE392" s="658"/>
      <c r="AF392" s="658"/>
      <c r="AG392" s="743"/>
      <c r="AH392" s="713"/>
      <c r="AI392" s="658"/>
      <c r="AJ392" s="658"/>
      <c r="AK392" s="658"/>
      <c r="AL392" s="658"/>
      <c r="AM392" s="658"/>
      <c r="AN392" s="658"/>
      <c r="AO392" s="658"/>
      <c r="AP392" s="683"/>
      <c r="AQ392" s="658"/>
      <c r="AR392" s="658"/>
      <c r="AS392" s="658"/>
      <c r="AT392" s="658"/>
      <c r="AU392" s="658"/>
      <c r="AV392" s="658"/>
      <c r="AW392" s="658"/>
      <c r="AX392" s="658"/>
      <c r="AY392" s="658"/>
      <c r="AZ392" s="660"/>
      <c r="BA392" s="660"/>
      <c r="BB392" s="660"/>
      <c r="BC392" s="660"/>
      <c r="BD392" s="660"/>
      <c r="BE392" s="660"/>
      <c r="BF392" s="660"/>
      <c r="BG392" s="660"/>
      <c r="BH392" s="660"/>
      <c r="BI392" s="666"/>
      <c r="BJ392" s="666"/>
      <c r="BK392" s="666"/>
      <c r="BL392" s="30"/>
      <c r="BM392" s="30"/>
      <c r="BN392" s="30"/>
      <c r="BO392" s="679"/>
      <c r="BP392" s="679"/>
      <c r="BQ392" s="679"/>
      <c r="BR392" s="679"/>
      <c r="BS392" s="679"/>
      <c r="BT392" s="658"/>
      <c r="BU392" s="716"/>
      <c r="BV392" s="716"/>
      <c r="BW392" s="716"/>
      <c r="BX392" s="716"/>
      <c r="BY392" s="716"/>
      <c r="BZ392" s="716"/>
      <c r="CA392" s="756"/>
      <c r="CB392" s="719"/>
      <c r="CC392" s="719"/>
      <c r="CD392" s="719"/>
      <c r="CE392" s="728"/>
      <c r="CF392" s="727"/>
      <c r="CG392" s="757"/>
      <c r="CH392" s="29"/>
      <c r="CI392" s="29"/>
      <c r="CJ392" s="29"/>
      <c r="CK392" s="29"/>
      <c r="CL392" s="736"/>
      <c r="CM392" s="745"/>
      <c r="CN392" s="680"/>
      <c r="CO392" s="660"/>
      <c r="CP392" s="660"/>
      <c r="CQ392" s="681"/>
      <c r="CR392" s="660"/>
      <c r="CS392" s="660"/>
      <c r="CT392" s="658"/>
      <c r="CU392" s="658"/>
      <c r="CV392" s="658"/>
      <c r="CW392" s="658"/>
      <c r="CX392" s="658"/>
      <c r="CY392" s="658"/>
    </row>
    <row r="393" spans="1:103">
      <c r="A393" s="658"/>
      <c r="B393" s="658"/>
      <c r="C393" s="658"/>
      <c r="D393" s="658"/>
      <c r="E393" s="658"/>
      <c r="F393" s="658"/>
      <c r="G393" s="658"/>
      <c r="H393" s="658"/>
      <c r="I393" s="658"/>
      <c r="J393" s="658"/>
      <c r="K393" s="658"/>
      <c r="L393" s="658"/>
      <c r="M393" s="658"/>
      <c r="N393" s="658"/>
      <c r="O393" s="658"/>
      <c r="P393" s="658"/>
      <c r="Q393" s="658"/>
      <c r="R393" s="658"/>
      <c r="S393" s="658"/>
      <c r="T393" s="658"/>
      <c r="U393" s="658"/>
      <c r="V393" s="658"/>
      <c r="W393" s="658"/>
      <c r="X393" s="658"/>
      <c r="Y393" s="658"/>
      <c r="Z393" s="658"/>
      <c r="AA393" s="658"/>
      <c r="AB393" s="658"/>
      <c r="AC393" s="658"/>
      <c r="AD393" s="658"/>
      <c r="AE393" s="658"/>
      <c r="AF393" s="658"/>
      <c r="AG393" s="743"/>
      <c r="AH393" s="713"/>
      <c r="AI393" s="658"/>
      <c r="AJ393" s="658"/>
      <c r="AK393" s="658"/>
      <c r="AL393" s="658"/>
      <c r="AM393" s="658"/>
      <c r="AN393" s="658"/>
      <c r="AO393" s="658"/>
      <c r="AP393" s="683"/>
      <c r="AQ393" s="658"/>
      <c r="AR393" s="658"/>
      <c r="AS393" s="658"/>
      <c r="AT393" s="658"/>
      <c r="AU393" s="658"/>
      <c r="AV393" s="658"/>
      <c r="AW393" s="658"/>
      <c r="AX393" s="658"/>
      <c r="AY393" s="658"/>
      <c r="AZ393" s="660"/>
      <c r="BA393" s="660"/>
      <c r="BB393" s="660"/>
      <c r="BC393" s="660"/>
      <c r="BD393" s="660"/>
      <c r="BE393" s="660"/>
      <c r="BF393" s="660"/>
      <c r="BG393" s="660"/>
      <c r="BH393" s="660"/>
      <c r="BI393" s="666"/>
      <c r="BJ393" s="666"/>
      <c r="BK393" s="666"/>
      <c r="BL393" s="30"/>
      <c r="BM393" s="30"/>
      <c r="BN393" s="30"/>
      <c r="BO393" s="679"/>
      <c r="BP393" s="679"/>
      <c r="BQ393" s="679"/>
      <c r="BR393" s="679"/>
      <c r="BS393" s="679"/>
      <c r="BT393" s="658"/>
      <c r="BU393" s="716"/>
      <c r="BV393" s="716"/>
      <c r="BW393" s="716"/>
      <c r="BX393" s="716"/>
      <c r="BY393" s="716"/>
      <c r="BZ393" s="716"/>
      <c r="CA393" s="756"/>
      <c r="CB393" s="719"/>
      <c r="CC393" s="719"/>
      <c r="CD393" s="719"/>
      <c r="CE393" s="728"/>
      <c r="CF393" s="727"/>
      <c r="CG393" s="757"/>
      <c r="CH393" s="29"/>
      <c r="CI393" s="29"/>
      <c r="CJ393" s="29"/>
      <c r="CK393" s="29"/>
      <c r="CL393" s="736"/>
      <c r="CM393" s="745"/>
      <c r="CN393" s="680"/>
      <c r="CO393" s="660"/>
      <c r="CP393" s="660"/>
      <c r="CQ393" s="681"/>
      <c r="CR393" s="660"/>
      <c r="CS393" s="660"/>
      <c r="CT393" s="658"/>
      <c r="CU393" s="658"/>
      <c r="CV393" s="658"/>
      <c r="CW393" s="658"/>
      <c r="CX393" s="658"/>
      <c r="CY393" s="658"/>
    </row>
    <row r="394" spans="1:103">
      <c r="A394" s="658"/>
      <c r="B394" s="658"/>
      <c r="C394" s="658"/>
      <c r="D394" s="658"/>
      <c r="E394" s="658"/>
      <c r="F394" s="658"/>
      <c r="G394" s="658"/>
      <c r="H394" s="658"/>
      <c r="I394" s="658"/>
      <c r="J394" s="658"/>
      <c r="K394" s="658"/>
      <c r="L394" s="658"/>
      <c r="M394" s="658"/>
      <c r="N394" s="658"/>
      <c r="O394" s="658"/>
      <c r="P394" s="658"/>
      <c r="Q394" s="658"/>
      <c r="R394" s="658"/>
      <c r="S394" s="658"/>
      <c r="T394" s="658"/>
      <c r="U394" s="658"/>
      <c r="V394" s="658"/>
      <c r="W394" s="658"/>
      <c r="X394" s="658"/>
      <c r="Y394" s="658"/>
      <c r="Z394" s="658"/>
      <c r="AA394" s="658"/>
      <c r="AB394" s="658"/>
      <c r="AC394" s="658"/>
      <c r="AD394" s="658"/>
      <c r="AE394" s="658"/>
      <c r="AF394" s="658"/>
      <c r="AG394" s="743"/>
      <c r="AH394" s="713"/>
      <c r="AI394" s="658"/>
      <c r="AJ394" s="658"/>
      <c r="AK394" s="658"/>
      <c r="AL394" s="658"/>
      <c r="AM394" s="658"/>
      <c r="AN394" s="658"/>
      <c r="AO394" s="658"/>
      <c r="AP394" s="683"/>
      <c r="AQ394" s="658"/>
      <c r="AR394" s="658"/>
      <c r="AS394" s="658"/>
      <c r="AT394" s="658"/>
      <c r="AU394" s="658"/>
      <c r="AV394" s="658"/>
      <c r="AW394" s="658"/>
      <c r="AX394" s="658"/>
      <c r="AY394" s="658"/>
      <c r="AZ394" s="660"/>
      <c r="BA394" s="660"/>
      <c r="BB394" s="660"/>
      <c r="BC394" s="660"/>
      <c r="BD394" s="660"/>
      <c r="BE394" s="660"/>
      <c r="BF394" s="660"/>
      <c r="BG394" s="660"/>
      <c r="BH394" s="660"/>
      <c r="BI394" s="666"/>
      <c r="BJ394" s="666"/>
      <c r="BK394" s="666"/>
      <c r="BL394" s="30"/>
      <c r="BM394" s="30"/>
      <c r="BN394" s="30"/>
      <c r="BO394" s="679"/>
      <c r="BP394" s="679"/>
      <c r="BQ394" s="679"/>
      <c r="BR394" s="679"/>
      <c r="BS394" s="679"/>
      <c r="BT394" s="658"/>
      <c r="BU394" s="716"/>
      <c r="BV394" s="716"/>
      <c r="BW394" s="716"/>
      <c r="BX394" s="716"/>
      <c r="BY394" s="716"/>
      <c r="BZ394" s="716"/>
      <c r="CA394" s="756"/>
      <c r="CB394" s="719"/>
      <c r="CC394" s="719"/>
      <c r="CD394" s="719"/>
      <c r="CE394" s="728"/>
      <c r="CF394" s="727"/>
      <c r="CG394" s="757"/>
      <c r="CH394" s="29"/>
      <c r="CI394" s="29"/>
      <c r="CJ394" s="29"/>
      <c r="CK394" s="29"/>
      <c r="CL394" s="736"/>
      <c r="CM394" s="745"/>
      <c r="CN394" s="680"/>
      <c r="CO394" s="660"/>
      <c r="CP394" s="660"/>
      <c r="CQ394" s="681"/>
      <c r="CR394" s="660"/>
      <c r="CS394" s="660"/>
      <c r="CT394" s="658"/>
      <c r="CU394" s="658"/>
      <c r="CV394" s="658"/>
      <c r="CW394" s="658"/>
      <c r="CX394" s="658"/>
      <c r="CY394" s="658"/>
    </row>
    <row r="395" spans="1:103">
      <c r="A395" s="658"/>
      <c r="B395" s="658"/>
      <c r="C395" s="658"/>
      <c r="D395" s="658"/>
      <c r="E395" s="658"/>
      <c r="F395" s="658"/>
      <c r="G395" s="658"/>
      <c r="H395" s="658"/>
      <c r="I395" s="658"/>
      <c r="J395" s="658"/>
      <c r="K395" s="658"/>
      <c r="L395" s="658"/>
      <c r="M395" s="658"/>
      <c r="N395" s="658"/>
      <c r="O395" s="658"/>
      <c r="P395" s="658"/>
      <c r="Q395" s="658"/>
      <c r="R395" s="658"/>
      <c r="S395" s="658"/>
      <c r="T395" s="658"/>
      <c r="U395" s="658"/>
      <c r="V395" s="658"/>
      <c r="W395" s="658"/>
      <c r="X395" s="658"/>
      <c r="Y395" s="658"/>
      <c r="Z395" s="658"/>
      <c r="AA395" s="658"/>
      <c r="AB395" s="658"/>
      <c r="AC395" s="658"/>
      <c r="AD395" s="658"/>
      <c r="AE395" s="658"/>
      <c r="AF395" s="658"/>
      <c r="AG395" s="743"/>
      <c r="AH395" s="713"/>
      <c r="AI395" s="658"/>
      <c r="AJ395" s="658"/>
      <c r="AK395" s="658"/>
      <c r="AL395" s="658"/>
      <c r="AM395" s="658"/>
      <c r="AN395" s="658"/>
      <c r="AO395" s="658"/>
      <c r="AP395" s="683"/>
      <c r="AQ395" s="658"/>
      <c r="AR395" s="658"/>
      <c r="AS395" s="658"/>
      <c r="AT395" s="658"/>
      <c r="AU395" s="658"/>
      <c r="AV395" s="658"/>
      <c r="AW395" s="658"/>
      <c r="AX395" s="658"/>
      <c r="AY395" s="658"/>
      <c r="AZ395" s="660"/>
      <c r="BA395" s="660"/>
      <c r="BB395" s="660"/>
      <c r="BC395" s="660"/>
      <c r="BD395" s="660"/>
      <c r="BE395" s="660"/>
      <c r="BF395" s="660"/>
      <c r="BG395" s="660"/>
      <c r="BH395" s="660"/>
      <c r="BI395" s="666"/>
      <c r="BJ395" s="666"/>
      <c r="BK395" s="666"/>
      <c r="BL395" s="30"/>
      <c r="BM395" s="30"/>
      <c r="BN395" s="30"/>
      <c r="BO395" s="679"/>
      <c r="BP395" s="679"/>
      <c r="BQ395" s="679"/>
      <c r="BR395" s="679"/>
      <c r="BS395" s="679"/>
      <c r="BT395" s="658"/>
      <c r="BU395" s="716"/>
      <c r="BV395" s="716"/>
      <c r="BW395" s="716"/>
      <c r="BX395" s="716"/>
      <c r="BY395" s="716"/>
      <c r="BZ395" s="716"/>
      <c r="CA395" s="756"/>
      <c r="CB395" s="719"/>
      <c r="CC395" s="719"/>
      <c r="CD395" s="719"/>
      <c r="CE395" s="728"/>
      <c r="CF395" s="727"/>
      <c r="CG395" s="757"/>
      <c r="CH395" s="29"/>
      <c r="CI395" s="29"/>
      <c r="CJ395" s="29"/>
      <c r="CK395" s="29"/>
      <c r="CL395" s="736"/>
      <c r="CM395" s="745"/>
      <c r="CN395" s="680"/>
      <c r="CO395" s="660"/>
      <c r="CP395" s="660"/>
      <c r="CQ395" s="681"/>
      <c r="CR395" s="660"/>
      <c r="CS395" s="660"/>
      <c r="CT395" s="658"/>
      <c r="CU395" s="658"/>
      <c r="CV395" s="658"/>
      <c r="CW395" s="658"/>
      <c r="CX395" s="658"/>
      <c r="CY395" s="658"/>
    </row>
    <row r="396" spans="1:103">
      <c r="A396" s="658"/>
      <c r="B396" s="658"/>
      <c r="C396" s="658"/>
      <c r="D396" s="658"/>
      <c r="E396" s="658"/>
      <c r="F396" s="658"/>
      <c r="G396" s="658"/>
      <c r="H396" s="658"/>
      <c r="I396" s="658"/>
      <c r="J396" s="658"/>
      <c r="K396" s="658"/>
      <c r="L396" s="658"/>
      <c r="M396" s="658"/>
      <c r="N396" s="658"/>
      <c r="O396" s="658"/>
      <c r="P396" s="658"/>
      <c r="Q396" s="658"/>
      <c r="R396" s="658"/>
      <c r="S396" s="658"/>
      <c r="T396" s="658"/>
      <c r="U396" s="658"/>
      <c r="V396" s="658"/>
      <c r="W396" s="658"/>
      <c r="X396" s="658"/>
      <c r="Y396" s="658"/>
      <c r="Z396" s="658"/>
      <c r="AA396" s="658"/>
      <c r="AB396" s="658"/>
      <c r="AC396" s="658"/>
      <c r="AD396" s="658"/>
      <c r="AE396" s="658"/>
      <c r="AF396" s="658"/>
      <c r="AG396" s="743"/>
      <c r="AH396" s="713"/>
      <c r="AI396" s="658"/>
      <c r="AJ396" s="658"/>
      <c r="AK396" s="658"/>
      <c r="AL396" s="658"/>
      <c r="AM396" s="658"/>
      <c r="AN396" s="658"/>
      <c r="AO396" s="658"/>
      <c r="AP396" s="683"/>
      <c r="AQ396" s="658"/>
      <c r="AR396" s="658"/>
      <c r="AS396" s="658"/>
      <c r="AT396" s="658"/>
      <c r="AU396" s="658"/>
      <c r="AV396" s="658"/>
      <c r="AW396" s="658"/>
      <c r="AX396" s="658"/>
      <c r="AY396" s="658"/>
      <c r="AZ396" s="660"/>
      <c r="BA396" s="660"/>
      <c r="BB396" s="660"/>
      <c r="BC396" s="660"/>
      <c r="BD396" s="660"/>
      <c r="BE396" s="660"/>
      <c r="BF396" s="660"/>
      <c r="BG396" s="660"/>
      <c r="BH396" s="660"/>
      <c r="BI396" s="666"/>
      <c r="BJ396" s="666"/>
      <c r="BK396" s="666"/>
      <c r="BL396" s="30"/>
      <c r="BM396" s="30"/>
      <c r="BN396" s="30"/>
      <c r="BO396" s="679"/>
      <c r="BP396" s="679"/>
      <c r="BQ396" s="679"/>
      <c r="BR396" s="679"/>
      <c r="BS396" s="679"/>
      <c r="BT396" s="658"/>
      <c r="BU396" s="716"/>
      <c r="BV396" s="716"/>
      <c r="BW396" s="716"/>
      <c r="BX396" s="716"/>
      <c r="BY396" s="716"/>
      <c r="BZ396" s="716"/>
      <c r="CA396" s="756"/>
      <c r="CB396" s="719"/>
      <c r="CC396" s="719"/>
      <c r="CD396" s="719"/>
      <c r="CE396" s="728"/>
      <c r="CF396" s="727"/>
      <c r="CG396" s="757"/>
      <c r="CH396" s="29"/>
      <c r="CI396" s="29"/>
      <c r="CJ396" s="29"/>
      <c r="CK396" s="29"/>
      <c r="CL396" s="736"/>
      <c r="CM396" s="745"/>
      <c r="CN396" s="680"/>
      <c r="CO396" s="660"/>
      <c r="CP396" s="660"/>
      <c r="CQ396" s="681"/>
      <c r="CR396" s="660"/>
      <c r="CS396" s="660"/>
      <c r="CT396" s="658"/>
      <c r="CU396" s="658"/>
      <c r="CV396" s="658"/>
      <c r="CW396" s="658"/>
      <c r="CX396" s="658"/>
      <c r="CY396" s="658"/>
    </row>
    <row r="397" spans="1:103">
      <c r="A397" s="658"/>
      <c r="B397" s="658"/>
      <c r="C397" s="658"/>
      <c r="D397" s="658"/>
      <c r="E397" s="658"/>
      <c r="F397" s="658"/>
      <c r="G397" s="658"/>
      <c r="H397" s="658"/>
      <c r="I397" s="658"/>
      <c r="J397" s="658"/>
      <c r="K397" s="658"/>
      <c r="L397" s="658"/>
      <c r="M397" s="658"/>
      <c r="N397" s="658"/>
      <c r="O397" s="658"/>
      <c r="P397" s="658"/>
      <c r="Q397" s="658"/>
      <c r="R397" s="658"/>
      <c r="S397" s="658"/>
      <c r="T397" s="658"/>
      <c r="U397" s="658"/>
      <c r="V397" s="658"/>
      <c r="W397" s="658"/>
      <c r="X397" s="658"/>
      <c r="Y397" s="658"/>
      <c r="Z397" s="658"/>
      <c r="AA397" s="658"/>
      <c r="AB397" s="658"/>
      <c r="AC397" s="658"/>
      <c r="AD397" s="658"/>
      <c r="AE397" s="658"/>
      <c r="AF397" s="658"/>
      <c r="AG397" s="743"/>
      <c r="AH397" s="713"/>
      <c r="AI397" s="658"/>
      <c r="AJ397" s="658"/>
      <c r="AK397" s="658"/>
      <c r="AL397" s="658"/>
      <c r="AM397" s="658"/>
      <c r="AN397" s="658"/>
      <c r="AO397" s="658"/>
      <c r="AP397" s="683"/>
      <c r="AQ397" s="658"/>
      <c r="AR397" s="658"/>
      <c r="AS397" s="658"/>
      <c r="AT397" s="658"/>
      <c r="AU397" s="658"/>
      <c r="AV397" s="658"/>
      <c r="AW397" s="658"/>
      <c r="AX397" s="658"/>
      <c r="AY397" s="658"/>
      <c r="AZ397" s="660"/>
      <c r="BA397" s="660"/>
      <c r="BB397" s="660"/>
      <c r="BC397" s="660"/>
      <c r="BD397" s="660"/>
      <c r="BE397" s="660"/>
      <c r="BF397" s="660"/>
      <c r="BG397" s="660"/>
      <c r="BH397" s="660"/>
      <c r="BI397" s="666"/>
      <c r="BJ397" s="666"/>
      <c r="BK397" s="666"/>
      <c r="BL397" s="30"/>
      <c r="BM397" s="30"/>
      <c r="BN397" s="30"/>
      <c r="BO397" s="679"/>
      <c r="BP397" s="679"/>
      <c r="BQ397" s="679"/>
      <c r="BR397" s="679"/>
      <c r="BS397" s="679"/>
      <c r="BT397" s="658"/>
      <c r="BU397" s="716"/>
      <c r="BV397" s="716"/>
      <c r="BW397" s="716"/>
      <c r="BX397" s="716"/>
      <c r="BY397" s="716"/>
      <c r="BZ397" s="716"/>
      <c r="CA397" s="756"/>
      <c r="CB397" s="719"/>
      <c r="CC397" s="719"/>
      <c r="CD397" s="719"/>
      <c r="CE397" s="728"/>
      <c r="CF397" s="727"/>
      <c r="CG397" s="757"/>
      <c r="CH397" s="29"/>
      <c r="CI397" s="29"/>
      <c r="CJ397" s="29"/>
      <c r="CK397" s="29"/>
      <c r="CL397" s="736"/>
      <c r="CM397" s="745"/>
      <c r="CN397" s="680"/>
      <c r="CO397" s="660"/>
      <c r="CP397" s="660"/>
      <c r="CQ397" s="681"/>
      <c r="CR397" s="660"/>
      <c r="CS397" s="660"/>
      <c r="CT397" s="658"/>
      <c r="CU397" s="658"/>
      <c r="CV397" s="658"/>
      <c r="CW397" s="658"/>
      <c r="CX397" s="658"/>
      <c r="CY397" s="658"/>
    </row>
    <row r="398" spans="1:103">
      <c r="A398" s="658"/>
      <c r="B398" s="658"/>
      <c r="C398" s="658"/>
      <c r="D398" s="658"/>
      <c r="E398" s="658"/>
      <c r="F398" s="658"/>
      <c r="G398" s="658"/>
      <c r="H398" s="658"/>
      <c r="I398" s="658"/>
      <c r="J398" s="658"/>
      <c r="K398" s="658"/>
      <c r="L398" s="658"/>
      <c r="M398" s="658"/>
      <c r="N398" s="658"/>
      <c r="O398" s="658"/>
      <c r="P398" s="658"/>
      <c r="Q398" s="658"/>
      <c r="R398" s="658"/>
      <c r="S398" s="658"/>
      <c r="T398" s="658"/>
      <c r="U398" s="658"/>
      <c r="V398" s="658"/>
      <c r="W398" s="658"/>
      <c r="X398" s="658"/>
      <c r="Y398" s="658"/>
      <c r="Z398" s="658"/>
      <c r="AA398" s="658"/>
      <c r="AB398" s="658"/>
      <c r="AC398" s="658"/>
      <c r="AD398" s="658"/>
      <c r="AE398" s="658"/>
      <c r="AF398" s="658"/>
      <c r="AG398" s="743"/>
      <c r="AH398" s="713"/>
      <c r="AI398" s="658"/>
      <c r="AJ398" s="658"/>
      <c r="AK398" s="658"/>
      <c r="AL398" s="658"/>
      <c r="AM398" s="658"/>
      <c r="AN398" s="658"/>
      <c r="AO398" s="658"/>
      <c r="AP398" s="683"/>
      <c r="AQ398" s="658"/>
      <c r="AR398" s="658"/>
      <c r="AS398" s="658"/>
      <c r="AT398" s="658"/>
      <c r="AU398" s="658"/>
      <c r="AV398" s="658"/>
      <c r="AW398" s="658"/>
      <c r="AX398" s="658"/>
      <c r="AY398" s="658"/>
      <c r="AZ398" s="660"/>
      <c r="BA398" s="660"/>
      <c r="BB398" s="660"/>
      <c r="BC398" s="660"/>
      <c r="BD398" s="660"/>
      <c r="BE398" s="660"/>
      <c r="BF398" s="660"/>
      <c r="BG398" s="660"/>
      <c r="BH398" s="660"/>
      <c r="BI398" s="666"/>
      <c r="BJ398" s="666"/>
      <c r="BK398" s="666"/>
      <c r="BL398" s="30"/>
      <c r="BM398" s="30"/>
      <c r="BN398" s="30"/>
      <c r="BO398" s="679"/>
      <c r="BP398" s="679"/>
      <c r="BQ398" s="679"/>
      <c r="BR398" s="679"/>
      <c r="BS398" s="679"/>
      <c r="BT398" s="658"/>
      <c r="BU398" s="716"/>
      <c r="BV398" s="716"/>
      <c r="BW398" s="716"/>
      <c r="BX398" s="716"/>
      <c r="BY398" s="716"/>
      <c r="BZ398" s="716"/>
      <c r="CA398" s="756"/>
      <c r="CB398" s="719"/>
      <c r="CC398" s="719"/>
      <c r="CD398" s="719"/>
      <c r="CE398" s="728"/>
      <c r="CF398" s="727"/>
      <c r="CG398" s="757"/>
      <c r="CH398" s="29"/>
      <c r="CI398" s="29"/>
      <c r="CJ398" s="29"/>
      <c r="CK398" s="29"/>
      <c r="CL398" s="736"/>
      <c r="CM398" s="745"/>
      <c r="CN398" s="680"/>
      <c r="CO398" s="660"/>
      <c r="CP398" s="660"/>
      <c r="CQ398" s="681"/>
      <c r="CR398" s="660"/>
      <c r="CS398" s="660"/>
      <c r="CT398" s="658"/>
      <c r="CU398" s="658"/>
      <c r="CV398" s="658"/>
      <c r="CW398" s="658"/>
      <c r="CX398" s="658"/>
      <c r="CY398" s="658"/>
    </row>
    <row r="399" spans="1:103">
      <c r="A399" s="658"/>
      <c r="B399" s="658"/>
      <c r="C399" s="658"/>
      <c r="D399" s="658"/>
      <c r="E399" s="658"/>
      <c r="F399" s="658"/>
      <c r="G399" s="658"/>
      <c r="H399" s="658"/>
      <c r="I399" s="658"/>
      <c r="J399" s="658"/>
      <c r="K399" s="658"/>
      <c r="L399" s="658"/>
      <c r="M399" s="658"/>
      <c r="N399" s="658"/>
      <c r="O399" s="658"/>
      <c r="P399" s="658"/>
      <c r="Q399" s="658"/>
      <c r="R399" s="658"/>
      <c r="S399" s="658"/>
      <c r="T399" s="658"/>
      <c r="U399" s="658"/>
      <c r="V399" s="658"/>
      <c r="W399" s="658"/>
      <c r="X399" s="658"/>
      <c r="Y399" s="658"/>
      <c r="Z399" s="658"/>
      <c r="AA399" s="658"/>
      <c r="AB399" s="658"/>
      <c r="AC399" s="658"/>
      <c r="AD399" s="658"/>
      <c r="AE399" s="658"/>
      <c r="AF399" s="658"/>
      <c r="AG399" s="743"/>
      <c r="AH399" s="713"/>
      <c r="AI399" s="658"/>
      <c r="AJ399" s="658"/>
      <c r="AK399" s="658"/>
      <c r="AL399" s="658"/>
      <c r="AM399" s="658"/>
      <c r="AN399" s="658"/>
      <c r="AO399" s="658"/>
      <c r="AP399" s="683"/>
      <c r="AQ399" s="658"/>
      <c r="AR399" s="658"/>
      <c r="AS399" s="658"/>
      <c r="AT399" s="658"/>
      <c r="AU399" s="658"/>
      <c r="AV399" s="658"/>
      <c r="AW399" s="658"/>
      <c r="AX399" s="658"/>
      <c r="AY399" s="658"/>
      <c r="AZ399" s="660"/>
      <c r="BA399" s="660"/>
      <c r="BB399" s="660"/>
      <c r="BC399" s="660"/>
      <c r="BD399" s="660"/>
      <c r="BE399" s="660"/>
      <c r="BF399" s="660"/>
      <c r="BG399" s="660"/>
      <c r="BH399" s="660"/>
      <c r="BI399" s="666"/>
      <c r="BJ399" s="666"/>
      <c r="BK399" s="666"/>
      <c r="BL399" s="30"/>
      <c r="BM399" s="30"/>
      <c r="BN399" s="30"/>
      <c r="BO399" s="679"/>
      <c r="BP399" s="679"/>
      <c r="BQ399" s="679"/>
      <c r="BR399" s="679"/>
      <c r="BS399" s="679"/>
      <c r="BT399" s="658"/>
      <c r="BU399" s="716"/>
      <c r="BV399" s="716"/>
      <c r="BW399" s="716"/>
      <c r="BX399" s="716"/>
      <c r="BY399" s="716"/>
      <c r="BZ399" s="716"/>
      <c r="CA399" s="756"/>
      <c r="CB399" s="719"/>
      <c r="CC399" s="719"/>
      <c r="CD399" s="719"/>
      <c r="CE399" s="728"/>
      <c r="CF399" s="727"/>
      <c r="CG399" s="757"/>
      <c r="CH399" s="29"/>
      <c r="CI399" s="29"/>
      <c r="CJ399" s="29"/>
      <c r="CK399" s="29"/>
      <c r="CL399" s="736"/>
      <c r="CM399" s="745"/>
      <c r="CN399" s="680"/>
      <c r="CO399" s="660"/>
      <c r="CP399" s="660"/>
      <c r="CQ399" s="681"/>
      <c r="CR399" s="660"/>
      <c r="CS399" s="660"/>
      <c r="CT399" s="658"/>
      <c r="CU399" s="658"/>
      <c r="CV399" s="658"/>
      <c r="CW399" s="658"/>
      <c r="CX399" s="658"/>
      <c r="CY399" s="658"/>
    </row>
    <row r="400" spans="1:103">
      <c r="A400" s="658"/>
      <c r="B400" s="658"/>
      <c r="C400" s="658"/>
      <c r="D400" s="658"/>
      <c r="E400" s="658"/>
      <c r="F400" s="658"/>
      <c r="G400" s="658"/>
      <c r="H400" s="658"/>
      <c r="I400" s="658"/>
      <c r="J400" s="658"/>
      <c r="K400" s="658"/>
      <c r="L400" s="658"/>
      <c r="M400" s="658"/>
      <c r="N400" s="658"/>
      <c r="O400" s="658"/>
      <c r="P400" s="658"/>
      <c r="Q400" s="658"/>
      <c r="R400" s="658"/>
      <c r="S400" s="658"/>
      <c r="T400" s="658"/>
      <c r="U400" s="658"/>
      <c r="V400" s="658"/>
      <c r="W400" s="658"/>
      <c r="X400" s="658"/>
      <c r="Y400" s="658"/>
      <c r="Z400" s="658"/>
      <c r="AA400" s="658"/>
      <c r="AB400" s="658"/>
      <c r="AC400" s="658"/>
      <c r="AD400" s="658"/>
      <c r="AE400" s="658"/>
      <c r="AF400" s="658"/>
      <c r="AG400" s="743"/>
      <c r="AH400" s="713"/>
      <c r="AI400" s="658"/>
      <c r="AJ400" s="658"/>
      <c r="AK400" s="658"/>
      <c r="AL400" s="658"/>
      <c r="AM400" s="658"/>
      <c r="AN400" s="658"/>
      <c r="AO400" s="658"/>
      <c r="AP400" s="683"/>
      <c r="AQ400" s="658"/>
      <c r="AR400" s="658"/>
      <c r="AS400" s="658"/>
      <c r="AT400" s="658"/>
      <c r="AU400" s="658"/>
      <c r="AV400" s="658"/>
      <c r="AW400" s="658"/>
      <c r="AX400" s="658"/>
      <c r="AY400" s="658"/>
      <c r="AZ400" s="660"/>
      <c r="BA400" s="660"/>
      <c r="BB400" s="660"/>
      <c r="BC400" s="660"/>
      <c r="BD400" s="660"/>
      <c r="BE400" s="660"/>
      <c r="BF400" s="660"/>
      <c r="BG400" s="660"/>
      <c r="BH400" s="660"/>
      <c r="BI400" s="666"/>
      <c r="BJ400" s="666"/>
      <c r="BK400" s="666"/>
      <c r="BL400" s="30"/>
      <c r="BM400" s="30"/>
      <c r="BN400" s="30"/>
      <c r="BO400" s="679"/>
      <c r="BP400" s="679"/>
      <c r="BQ400" s="679"/>
      <c r="BR400" s="679"/>
      <c r="BS400" s="679"/>
      <c r="BT400" s="658"/>
      <c r="BU400" s="716"/>
      <c r="BV400" s="716"/>
      <c r="BW400" s="716"/>
      <c r="BX400" s="716"/>
      <c r="BY400" s="716"/>
      <c r="BZ400" s="716"/>
      <c r="CA400" s="756"/>
      <c r="CB400" s="719"/>
      <c r="CC400" s="719"/>
      <c r="CD400" s="719"/>
      <c r="CE400" s="728"/>
      <c r="CF400" s="727"/>
      <c r="CG400" s="757"/>
      <c r="CH400" s="29"/>
      <c r="CI400" s="29"/>
      <c r="CJ400" s="29"/>
      <c r="CK400" s="29"/>
      <c r="CL400" s="736"/>
      <c r="CM400" s="745"/>
      <c r="CN400" s="680"/>
      <c r="CO400" s="660"/>
      <c r="CP400" s="660"/>
      <c r="CQ400" s="681"/>
      <c r="CR400" s="660"/>
      <c r="CS400" s="660"/>
      <c r="CT400" s="658"/>
      <c r="CU400" s="658"/>
      <c r="CV400" s="658"/>
      <c r="CW400" s="658"/>
      <c r="CX400" s="658"/>
      <c r="CY400" s="658"/>
    </row>
    <row r="401" spans="1:103">
      <c r="A401" s="658"/>
      <c r="B401" s="658"/>
      <c r="C401" s="658"/>
      <c r="D401" s="658"/>
      <c r="E401" s="658"/>
      <c r="F401" s="658"/>
      <c r="G401" s="658"/>
      <c r="H401" s="658"/>
      <c r="I401" s="658"/>
      <c r="J401" s="658"/>
      <c r="K401" s="658"/>
      <c r="L401" s="658"/>
      <c r="M401" s="658"/>
      <c r="N401" s="658"/>
      <c r="O401" s="658"/>
      <c r="P401" s="658"/>
      <c r="Q401" s="658"/>
      <c r="R401" s="658"/>
      <c r="S401" s="658"/>
      <c r="T401" s="658"/>
      <c r="U401" s="658"/>
      <c r="V401" s="658"/>
      <c r="W401" s="658"/>
      <c r="X401" s="658"/>
      <c r="Y401" s="658"/>
      <c r="Z401" s="658"/>
      <c r="AA401" s="658"/>
      <c r="AB401" s="658"/>
      <c r="AC401" s="658"/>
      <c r="AD401" s="658"/>
      <c r="AE401" s="658"/>
      <c r="AF401" s="658"/>
      <c r="AG401" s="743"/>
      <c r="AH401" s="713"/>
      <c r="AI401" s="658"/>
      <c r="AJ401" s="658"/>
      <c r="AK401" s="658"/>
      <c r="AL401" s="658"/>
      <c r="AM401" s="658"/>
      <c r="AN401" s="658"/>
      <c r="AO401" s="658"/>
      <c r="AP401" s="683"/>
      <c r="AQ401" s="658"/>
      <c r="AR401" s="658"/>
      <c r="AS401" s="658"/>
      <c r="AT401" s="658"/>
      <c r="AU401" s="658"/>
      <c r="AV401" s="658"/>
      <c r="AW401" s="658"/>
      <c r="AX401" s="658"/>
      <c r="AY401" s="658"/>
      <c r="AZ401" s="660"/>
      <c r="BA401" s="660"/>
      <c r="BB401" s="660"/>
      <c r="BC401" s="660"/>
      <c r="BD401" s="660"/>
      <c r="BE401" s="660"/>
      <c r="BF401" s="660"/>
      <c r="BG401" s="660"/>
      <c r="BH401" s="660"/>
      <c r="BI401" s="666"/>
      <c r="BJ401" s="666"/>
      <c r="BK401" s="666"/>
      <c r="BL401" s="30"/>
      <c r="BM401" s="30"/>
      <c r="BN401" s="30"/>
      <c r="BO401" s="679"/>
      <c r="BP401" s="679"/>
      <c r="BQ401" s="679"/>
      <c r="BR401" s="679"/>
      <c r="BS401" s="679"/>
      <c r="BT401" s="658"/>
      <c r="BU401" s="716"/>
      <c r="BV401" s="716"/>
      <c r="BW401" s="716"/>
      <c r="BX401" s="716"/>
      <c r="BY401" s="716"/>
      <c r="BZ401" s="716"/>
      <c r="CA401" s="756"/>
      <c r="CB401" s="719"/>
      <c r="CC401" s="719"/>
      <c r="CD401" s="719"/>
      <c r="CE401" s="728"/>
      <c r="CF401" s="727"/>
      <c r="CG401" s="757"/>
      <c r="CH401" s="29"/>
      <c r="CI401" s="29"/>
      <c r="CJ401" s="29"/>
      <c r="CK401" s="29"/>
      <c r="CL401" s="736"/>
      <c r="CM401" s="745"/>
      <c r="CN401" s="680"/>
      <c r="CO401" s="660"/>
      <c r="CP401" s="660"/>
      <c r="CQ401" s="681"/>
      <c r="CR401" s="660"/>
      <c r="CS401" s="660"/>
      <c r="CT401" s="658"/>
      <c r="CU401" s="658"/>
      <c r="CV401" s="658"/>
      <c r="CW401" s="658"/>
      <c r="CX401" s="658"/>
      <c r="CY401" s="658"/>
    </row>
    <row r="402" spans="1:103">
      <c r="A402" s="658"/>
      <c r="B402" s="658"/>
      <c r="C402" s="658"/>
      <c r="D402" s="658"/>
      <c r="E402" s="658"/>
      <c r="F402" s="658"/>
      <c r="G402" s="658"/>
      <c r="H402" s="658"/>
      <c r="I402" s="658"/>
      <c r="J402" s="658"/>
      <c r="K402" s="658"/>
      <c r="L402" s="658"/>
      <c r="M402" s="658"/>
      <c r="N402" s="658"/>
      <c r="O402" s="658"/>
      <c r="P402" s="658"/>
      <c r="Q402" s="658"/>
      <c r="R402" s="658"/>
      <c r="S402" s="658"/>
      <c r="T402" s="658"/>
      <c r="U402" s="658"/>
      <c r="V402" s="658"/>
      <c r="W402" s="658"/>
      <c r="X402" s="658"/>
      <c r="Y402" s="658"/>
      <c r="Z402" s="658"/>
      <c r="AA402" s="658"/>
      <c r="AB402" s="658"/>
      <c r="AC402" s="658"/>
      <c r="AD402" s="658"/>
      <c r="AE402" s="658"/>
      <c r="AF402" s="658"/>
      <c r="AG402" s="743"/>
      <c r="AH402" s="713"/>
      <c r="AI402" s="658"/>
      <c r="AJ402" s="658"/>
      <c r="AK402" s="658"/>
      <c r="AL402" s="658"/>
      <c r="AM402" s="658"/>
      <c r="AN402" s="658"/>
      <c r="AO402" s="658"/>
      <c r="AP402" s="683"/>
      <c r="AQ402" s="658"/>
      <c r="AR402" s="658"/>
      <c r="AS402" s="658"/>
      <c r="AT402" s="658"/>
      <c r="AU402" s="658"/>
      <c r="AV402" s="658"/>
      <c r="AW402" s="658"/>
      <c r="AX402" s="658"/>
      <c r="AY402" s="658"/>
      <c r="AZ402" s="660"/>
      <c r="BA402" s="660"/>
      <c r="BB402" s="660"/>
      <c r="BC402" s="660"/>
      <c r="BD402" s="660"/>
      <c r="BE402" s="660"/>
      <c r="BF402" s="660"/>
      <c r="BG402" s="660"/>
      <c r="BH402" s="660"/>
      <c r="BI402" s="666"/>
      <c r="BJ402" s="666"/>
      <c r="BK402" s="666"/>
      <c r="BL402" s="30"/>
      <c r="BM402" s="30"/>
      <c r="BN402" s="30"/>
      <c r="BO402" s="679"/>
      <c r="BP402" s="679"/>
      <c r="BQ402" s="679"/>
      <c r="BR402" s="679"/>
      <c r="BS402" s="679"/>
      <c r="BT402" s="658"/>
      <c r="BU402" s="716"/>
      <c r="BV402" s="716"/>
      <c r="BW402" s="716"/>
      <c r="BX402" s="716"/>
      <c r="BY402" s="716"/>
      <c r="BZ402" s="716"/>
      <c r="CA402" s="756"/>
      <c r="CB402" s="719"/>
      <c r="CC402" s="719"/>
      <c r="CD402" s="719"/>
      <c r="CE402" s="728"/>
      <c r="CF402" s="727"/>
      <c r="CG402" s="757"/>
      <c r="CH402" s="29"/>
      <c r="CI402" s="29"/>
      <c r="CJ402" s="29"/>
      <c r="CK402" s="29"/>
      <c r="CL402" s="736"/>
      <c r="CM402" s="745"/>
      <c r="CN402" s="680"/>
      <c r="CO402" s="660"/>
      <c r="CP402" s="660"/>
      <c r="CQ402" s="681"/>
      <c r="CR402" s="660"/>
      <c r="CS402" s="660"/>
      <c r="CT402" s="658"/>
      <c r="CU402" s="658"/>
      <c r="CV402" s="658"/>
      <c r="CW402" s="658"/>
      <c r="CX402" s="658"/>
      <c r="CY402" s="658"/>
    </row>
    <row r="403" spans="1:103">
      <c r="A403" s="658"/>
      <c r="B403" s="658"/>
      <c r="C403" s="658"/>
      <c r="D403" s="658"/>
      <c r="E403" s="658"/>
      <c r="F403" s="658"/>
      <c r="G403" s="658"/>
      <c r="H403" s="658"/>
      <c r="I403" s="658"/>
      <c r="J403" s="658"/>
      <c r="K403" s="658"/>
      <c r="L403" s="658"/>
      <c r="M403" s="658"/>
      <c r="N403" s="658"/>
      <c r="O403" s="658"/>
      <c r="P403" s="658"/>
      <c r="Q403" s="658"/>
      <c r="R403" s="658"/>
      <c r="S403" s="658"/>
      <c r="T403" s="658"/>
      <c r="U403" s="658"/>
      <c r="V403" s="658"/>
      <c r="W403" s="658"/>
      <c r="X403" s="658"/>
      <c r="Y403" s="658"/>
      <c r="Z403" s="658"/>
      <c r="AA403" s="658"/>
      <c r="AB403" s="658"/>
      <c r="AC403" s="658"/>
      <c r="AD403" s="658"/>
      <c r="AE403" s="658"/>
      <c r="AF403" s="658"/>
      <c r="AG403" s="743"/>
      <c r="AH403" s="713"/>
      <c r="AI403" s="658"/>
      <c r="AJ403" s="658"/>
      <c r="AK403" s="658"/>
      <c r="AL403" s="658"/>
      <c r="AM403" s="658"/>
      <c r="AN403" s="658"/>
      <c r="AO403" s="658"/>
      <c r="AP403" s="683"/>
      <c r="AQ403" s="658"/>
      <c r="AR403" s="658"/>
      <c r="AS403" s="658"/>
      <c r="AT403" s="658"/>
      <c r="AU403" s="658"/>
      <c r="AV403" s="658"/>
      <c r="AW403" s="658"/>
      <c r="AX403" s="658"/>
      <c r="AY403" s="658"/>
      <c r="AZ403" s="660"/>
      <c r="BA403" s="660"/>
      <c r="BB403" s="660"/>
      <c r="BC403" s="660"/>
      <c r="BD403" s="660"/>
      <c r="BE403" s="660"/>
      <c r="BF403" s="660"/>
      <c r="BG403" s="660"/>
      <c r="BH403" s="660"/>
      <c r="BI403" s="666"/>
      <c r="BJ403" s="666"/>
      <c r="BK403" s="666"/>
      <c r="BL403" s="30"/>
      <c r="BM403" s="30"/>
      <c r="BN403" s="30"/>
      <c r="BO403" s="679"/>
      <c r="BP403" s="679"/>
      <c r="BQ403" s="679"/>
      <c r="BR403" s="679"/>
      <c r="BS403" s="679"/>
      <c r="BT403" s="658"/>
      <c r="BU403" s="716"/>
      <c r="BV403" s="716"/>
      <c r="BW403" s="716"/>
      <c r="BX403" s="716"/>
      <c r="BY403" s="716"/>
      <c r="BZ403" s="716"/>
      <c r="CA403" s="756"/>
      <c r="CB403" s="719"/>
      <c r="CC403" s="719"/>
      <c r="CD403" s="719"/>
      <c r="CE403" s="728"/>
      <c r="CF403" s="727"/>
      <c r="CG403" s="757"/>
      <c r="CH403" s="29"/>
      <c r="CI403" s="29"/>
      <c r="CJ403" s="29"/>
      <c r="CK403" s="29"/>
      <c r="CL403" s="736"/>
      <c r="CM403" s="745"/>
      <c r="CN403" s="680"/>
      <c r="CO403" s="660"/>
      <c r="CP403" s="660"/>
      <c r="CQ403" s="681"/>
      <c r="CR403" s="660"/>
      <c r="CS403" s="660"/>
      <c r="CT403" s="658"/>
      <c r="CU403" s="658"/>
      <c r="CV403" s="658"/>
      <c r="CW403" s="658"/>
      <c r="CX403" s="658"/>
      <c r="CY403" s="658"/>
    </row>
    <row r="404" spans="1:103">
      <c r="A404" s="658"/>
      <c r="B404" s="658"/>
      <c r="C404" s="658"/>
      <c r="D404" s="658"/>
      <c r="E404" s="658"/>
      <c r="F404" s="658"/>
      <c r="G404" s="658"/>
      <c r="H404" s="658"/>
      <c r="I404" s="658"/>
      <c r="J404" s="658"/>
      <c r="K404" s="658"/>
      <c r="L404" s="658"/>
      <c r="M404" s="658"/>
      <c r="N404" s="658"/>
      <c r="O404" s="658"/>
      <c r="P404" s="658"/>
      <c r="Q404" s="658"/>
      <c r="R404" s="658"/>
      <c r="S404" s="658"/>
      <c r="T404" s="658"/>
      <c r="U404" s="658"/>
      <c r="V404" s="658"/>
      <c r="W404" s="658"/>
      <c r="X404" s="658"/>
      <c r="Y404" s="658"/>
      <c r="Z404" s="658"/>
      <c r="AA404" s="658"/>
      <c r="AB404" s="658"/>
      <c r="AC404" s="658"/>
      <c r="AD404" s="658"/>
      <c r="AE404" s="658"/>
      <c r="AF404" s="658"/>
      <c r="AG404" s="743"/>
      <c r="AH404" s="713"/>
      <c r="AI404" s="658"/>
      <c r="AJ404" s="658"/>
      <c r="AK404" s="658"/>
      <c r="AL404" s="658"/>
      <c r="AM404" s="658"/>
      <c r="AN404" s="658"/>
      <c r="AO404" s="658"/>
      <c r="AP404" s="683"/>
      <c r="AQ404" s="658"/>
      <c r="AR404" s="658"/>
      <c r="AS404" s="658"/>
      <c r="AT404" s="658"/>
      <c r="AU404" s="658"/>
      <c r="AV404" s="658"/>
      <c r="AW404" s="658"/>
      <c r="AX404" s="658"/>
      <c r="AY404" s="658"/>
      <c r="AZ404" s="660"/>
      <c r="BA404" s="660"/>
      <c r="BB404" s="660"/>
      <c r="BC404" s="660"/>
      <c r="BD404" s="660"/>
      <c r="BE404" s="660"/>
      <c r="BF404" s="660"/>
      <c r="BG404" s="660"/>
      <c r="BH404" s="660"/>
      <c r="BI404" s="666"/>
      <c r="BJ404" s="666"/>
      <c r="BK404" s="666"/>
      <c r="BL404" s="30"/>
      <c r="BM404" s="30"/>
      <c r="BN404" s="30"/>
      <c r="BO404" s="679"/>
      <c r="BP404" s="679"/>
      <c r="BQ404" s="679"/>
      <c r="BR404" s="679"/>
      <c r="BS404" s="679"/>
      <c r="BT404" s="658"/>
      <c r="BU404" s="716"/>
      <c r="BV404" s="716"/>
      <c r="BW404" s="716"/>
      <c r="BX404" s="716"/>
      <c r="BY404" s="716"/>
      <c r="BZ404" s="716"/>
      <c r="CA404" s="756"/>
      <c r="CB404" s="719"/>
      <c r="CC404" s="719"/>
      <c r="CD404" s="719"/>
      <c r="CE404" s="728"/>
      <c r="CF404" s="727"/>
      <c r="CG404" s="757"/>
      <c r="CH404" s="29"/>
      <c r="CI404" s="29"/>
      <c r="CJ404" s="29"/>
      <c r="CK404" s="29"/>
      <c r="CL404" s="736"/>
      <c r="CM404" s="745"/>
      <c r="CN404" s="680"/>
      <c r="CO404" s="660"/>
      <c r="CP404" s="660"/>
      <c r="CQ404" s="681"/>
      <c r="CR404" s="660"/>
      <c r="CS404" s="660"/>
      <c r="CT404" s="658"/>
      <c r="CU404" s="658"/>
      <c r="CV404" s="658"/>
      <c r="CW404" s="658"/>
      <c r="CX404" s="658"/>
      <c r="CY404" s="658"/>
    </row>
    <row r="405" spans="1:103">
      <c r="A405" s="658"/>
      <c r="B405" s="658"/>
      <c r="C405" s="658"/>
      <c r="D405" s="658"/>
      <c r="E405" s="658"/>
      <c r="F405" s="658"/>
      <c r="G405" s="658"/>
      <c r="H405" s="658"/>
      <c r="I405" s="658"/>
      <c r="J405" s="658"/>
      <c r="K405" s="658"/>
      <c r="L405" s="658"/>
      <c r="M405" s="658"/>
      <c r="N405" s="658"/>
      <c r="O405" s="658"/>
      <c r="P405" s="658"/>
      <c r="Q405" s="658"/>
      <c r="R405" s="658"/>
      <c r="S405" s="658"/>
      <c r="T405" s="658"/>
      <c r="U405" s="658"/>
      <c r="V405" s="658"/>
      <c r="W405" s="658"/>
      <c r="X405" s="658"/>
      <c r="Y405" s="658"/>
      <c r="Z405" s="658"/>
      <c r="AA405" s="658"/>
      <c r="AB405" s="658"/>
      <c r="AC405" s="658"/>
      <c r="AD405" s="658"/>
      <c r="AE405" s="658"/>
      <c r="AF405" s="658"/>
      <c r="AG405" s="743"/>
      <c r="AH405" s="713"/>
      <c r="AI405" s="658"/>
      <c r="AJ405" s="658"/>
      <c r="AK405" s="658"/>
      <c r="AL405" s="658"/>
      <c r="AM405" s="658"/>
      <c r="AN405" s="658"/>
      <c r="AO405" s="658"/>
      <c r="AP405" s="683"/>
      <c r="AQ405" s="658"/>
      <c r="AR405" s="658"/>
      <c r="AS405" s="658"/>
      <c r="AT405" s="658"/>
      <c r="AU405" s="658"/>
      <c r="AV405" s="658"/>
      <c r="AW405" s="658"/>
      <c r="AX405" s="658"/>
      <c r="AY405" s="658"/>
      <c r="AZ405" s="660"/>
      <c r="BA405" s="660"/>
      <c r="BB405" s="660"/>
      <c r="BC405" s="660"/>
      <c r="BD405" s="660"/>
      <c r="BE405" s="660"/>
      <c r="BF405" s="660"/>
      <c r="BG405" s="660"/>
      <c r="BH405" s="660"/>
      <c r="BI405" s="666"/>
      <c r="BJ405" s="666"/>
      <c r="BK405" s="666"/>
      <c r="BL405" s="30"/>
      <c r="BM405" s="30"/>
      <c r="BN405" s="30"/>
      <c r="BO405" s="679"/>
      <c r="BP405" s="679"/>
      <c r="BQ405" s="679"/>
      <c r="BR405" s="679"/>
      <c r="BS405" s="679"/>
      <c r="BT405" s="658"/>
      <c r="BU405" s="716"/>
      <c r="BV405" s="716"/>
      <c r="BW405" s="716"/>
      <c r="BX405" s="716"/>
      <c r="BY405" s="716"/>
      <c r="BZ405" s="716"/>
      <c r="CA405" s="756"/>
      <c r="CB405" s="719"/>
      <c r="CC405" s="719"/>
      <c r="CD405" s="719"/>
      <c r="CE405" s="728"/>
      <c r="CF405" s="727"/>
      <c r="CG405" s="757"/>
      <c r="CH405" s="29"/>
      <c r="CI405" s="29"/>
      <c r="CJ405" s="29"/>
      <c r="CK405" s="29"/>
      <c r="CL405" s="736"/>
      <c r="CM405" s="745"/>
      <c r="CN405" s="680"/>
      <c r="CO405" s="660"/>
      <c r="CP405" s="660"/>
      <c r="CQ405" s="681"/>
      <c r="CR405" s="660"/>
      <c r="CS405" s="660"/>
      <c r="CT405" s="658"/>
      <c r="CU405" s="658"/>
      <c r="CV405" s="658"/>
      <c r="CW405" s="658"/>
      <c r="CX405" s="658"/>
      <c r="CY405" s="658"/>
    </row>
    <row r="406" spans="1:103">
      <c r="A406" s="658"/>
      <c r="B406" s="658"/>
      <c r="C406" s="658"/>
      <c r="D406" s="658"/>
      <c r="E406" s="658"/>
      <c r="F406" s="658"/>
      <c r="G406" s="658"/>
      <c r="H406" s="658"/>
      <c r="I406" s="658"/>
      <c r="J406" s="658"/>
      <c r="K406" s="658"/>
      <c r="L406" s="658"/>
      <c r="M406" s="658"/>
      <c r="N406" s="658"/>
      <c r="O406" s="658"/>
      <c r="P406" s="658"/>
      <c r="Q406" s="658"/>
      <c r="R406" s="658"/>
      <c r="S406" s="658"/>
      <c r="T406" s="658"/>
      <c r="U406" s="658"/>
      <c r="V406" s="658"/>
      <c r="W406" s="658"/>
      <c r="X406" s="658"/>
      <c r="Y406" s="658"/>
      <c r="Z406" s="658"/>
      <c r="AA406" s="658"/>
      <c r="AB406" s="658"/>
      <c r="AC406" s="658"/>
      <c r="AD406" s="658"/>
      <c r="AE406" s="658"/>
      <c r="AF406" s="658"/>
      <c r="AG406" s="743"/>
      <c r="AH406" s="713"/>
      <c r="AI406" s="658"/>
      <c r="AJ406" s="658"/>
      <c r="AK406" s="658"/>
      <c r="AL406" s="658"/>
      <c r="AM406" s="658"/>
      <c r="AN406" s="658"/>
      <c r="AO406" s="658"/>
      <c r="AP406" s="683"/>
      <c r="AQ406" s="658"/>
      <c r="AR406" s="658"/>
      <c r="AS406" s="658"/>
      <c r="AT406" s="658"/>
      <c r="AU406" s="658"/>
      <c r="AV406" s="658"/>
      <c r="AW406" s="658"/>
      <c r="AX406" s="658"/>
      <c r="AY406" s="658"/>
      <c r="AZ406" s="660"/>
      <c r="BA406" s="660"/>
      <c r="BB406" s="660"/>
      <c r="BC406" s="660"/>
      <c r="BD406" s="660"/>
      <c r="BE406" s="660"/>
      <c r="BF406" s="660"/>
      <c r="BG406" s="660"/>
      <c r="BH406" s="660"/>
      <c r="BI406" s="666"/>
      <c r="BJ406" s="666"/>
      <c r="BK406" s="666"/>
      <c r="BL406" s="30"/>
      <c r="BM406" s="30"/>
      <c r="BN406" s="30"/>
      <c r="BO406" s="679"/>
      <c r="BP406" s="679"/>
      <c r="BQ406" s="679"/>
      <c r="BR406" s="679"/>
      <c r="BS406" s="679"/>
      <c r="BT406" s="658"/>
      <c r="BU406" s="716"/>
      <c r="BV406" s="716"/>
      <c r="BW406" s="716"/>
      <c r="BX406" s="716"/>
      <c r="BY406" s="716"/>
      <c r="BZ406" s="716"/>
      <c r="CA406" s="756"/>
      <c r="CB406" s="719"/>
      <c r="CC406" s="719"/>
      <c r="CD406" s="719"/>
      <c r="CE406" s="728"/>
      <c r="CF406" s="727"/>
      <c r="CG406" s="757"/>
      <c r="CH406" s="29"/>
      <c r="CI406" s="29"/>
      <c r="CJ406" s="29"/>
      <c r="CK406" s="29"/>
      <c r="CL406" s="736"/>
      <c r="CM406" s="745"/>
      <c r="CN406" s="680"/>
      <c r="CO406" s="660"/>
      <c r="CP406" s="660"/>
      <c r="CQ406" s="681"/>
      <c r="CR406" s="660"/>
      <c r="CS406" s="660"/>
      <c r="CT406" s="658"/>
      <c r="CU406" s="658"/>
      <c r="CV406" s="658"/>
      <c r="CW406" s="658"/>
      <c r="CX406" s="658"/>
      <c r="CY406" s="658"/>
    </row>
    <row r="407" spans="1:103">
      <c r="A407" s="658"/>
      <c r="B407" s="658"/>
      <c r="C407" s="658"/>
      <c r="D407" s="658"/>
      <c r="E407" s="658"/>
      <c r="F407" s="658"/>
      <c r="G407" s="658"/>
      <c r="H407" s="658"/>
      <c r="I407" s="658"/>
      <c r="J407" s="658"/>
      <c r="K407" s="658"/>
      <c r="L407" s="658"/>
      <c r="M407" s="658"/>
      <c r="N407" s="658"/>
      <c r="O407" s="658"/>
      <c r="P407" s="658"/>
      <c r="Q407" s="658"/>
      <c r="R407" s="658"/>
      <c r="S407" s="658"/>
      <c r="T407" s="658"/>
      <c r="U407" s="658"/>
      <c r="V407" s="658"/>
      <c r="W407" s="658"/>
      <c r="X407" s="658"/>
      <c r="Y407" s="658"/>
      <c r="Z407" s="658"/>
      <c r="AA407" s="658"/>
      <c r="AB407" s="658"/>
      <c r="AC407" s="658"/>
      <c r="AD407" s="658"/>
      <c r="AE407" s="658"/>
      <c r="AF407" s="658"/>
      <c r="AG407" s="743"/>
      <c r="AH407" s="713"/>
      <c r="AI407" s="658"/>
      <c r="AJ407" s="658"/>
      <c r="AK407" s="658"/>
      <c r="AL407" s="658"/>
      <c r="AM407" s="658"/>
      <c r="AN407" s="658"/>
      <c r="AO407" s="658"/>
      <c r="AP407" s="683"/>
      <c r="AQ407" s="658"/>
      <c r="AR407" s="658"/>
      <c r="AS407" s="658"/>
      <c r="AT407" s="658"/>
      <c r="AU407" s="658"/>
      <c r="AV407" s="658"/>
      <c r="AW407" s="658"/>
      <c r="AX407" s="658"/>
      <c r="AY407" s="658"/>
      <c r="AZ407" s="660"/>
      <c r="BA407" s="660"/>
      <c r="BB407" s="660"/>
      <c r="BC407" s="660"/>
      <c r="BD407" s="660"/>
      <c r="BE407" s="660"/>
      <c r="BF407" s="660"/>
      <c r="BG407" s="660"/>
      <c r="BH407" s="660"/>
      <c r="BI407" s="666"/>
      <c r="BJ407" s="666"/>
      <c r="BK407" s="666"/>
      <c r="BL407" s="30"/>
      <c r="BM407" s="30"/>
      <c r="BN407" s="30"/>
      <c r="BO407" s="679"/>
      <c r="BP407" s="679"/>
      <c r="BQ407" s="679"/>
      <c r="BR407" s="679"/>
      <c r="BS407" s="679"/>
      <c r="BT407" s="658"/>
      <c r="BU407" s="716"/>
      <c r="BV407" s="716"/>
      <c r="BW407" s="716"/>
      <c r="BX407" s="716"/>
      <c r="BY407" s="716"/>
      <c r="BZ407" s="716"/>
      <c r="CA407" s="756"/>
      <c r="CB407" s="719"/>
      <c r="CC407" s="719"/>
      <c r="CD407" s="719"/>
      <c r="CE407" s="728"/>
      <c r="CF407" s="727"/>
      <c r="CG407" s="757"/>
      <c r="CH407" s="29"/>
      <c r="CI407" s="29"/>
      <c r="CJ407" s="29"/>
      <c r="CK407" s="29"/>
      <c r="CL407" s="736"/>
      <c r="CM407" s="745"/>
      <c r="CN407" s="680"/>
      <c r="CO407" s="660"/>
      <c r="CP407" s="660"/>
      <c r="CQ407" s="681"/>
      <c r="CR407" s="660"/>
      <c r="CS407" s="660"/>
      <c r="CT407" s="658"/>
      <c r="CU407" s="658"/>
      <c r="CV407" s="658"/>
      <c r="CW407" s="658"/>
      <c r="CX407" s="658"/>
      <c r="CY407" s="658"/>
    </row>
    <row r="408" spans="1:103">
      <c r="A408" s="658"/>
      <c r="B408" s="658"/>
      <c r="C408" s="658"/>
      <c r="D408" s="658"/>
      <c r="E408" s="658"/>
      <c r="F408" s="658"/>
      <c r="G408" s="658"/>
      <c r="H408" s="658"/>
      <c r="I408" s="658"/>
      <c r="J408" s="658"/>
      <c r="K408" s="658"/>
      <c r="L408" s="658"/>
      <c r="M408" s="658"/>
      <c r="N408" s="658"/>
      <c r="O408" s="658"/>
      <c r="P408" s="658"/>
      <c r="Q408" s="658"/>
      <c r="R408" s="658"/>
      <c r="S408" s="658"/>
      <c r="T408" s="658"/>
      <c r="U408" s="658"/>
      <c r="V408" s="658"/>
      <c r="W408" s="658"/>
      <c r="X408" s="658"/>
      <c r="Y408" s="658"/>
      <c r="Z408" s="658"/>
      <c r="AA408" s="658"/>
      <c r="AB408" s="658"/>
      <c r="AC408" s="658"/>
      <c r="AD408" s="658"/>
      <c r="AE408" s="658"/>
      <c r="AF408" s="658"/>
      <c r="AG408" s="743"/>
      <c r="AH408" s="713"/>
      <c r="AI408" s="658"/>
      <c r="AJ408" s="658"/>
      <c r="AK408" s="658"/>
      <c r="AL408" s="658"/>
      <c r="AM408" s="658"/>
      <c r="AN408" s="658"/>
      <c r="AO408" s="658"/>
      <c r="AP408" s="683"/>
      <c r="AQ408" s="658"/>
      <c r="AR408" s="658"/>
      <c r="AS408" s="658"/>
      <c r="AT408" s="658"/>
      <c r="AU408" s="658"/>
      <c r="AV408" s="658"/>
      <c r="AW408" s="658"/>
      <c r="AX408" s="658"/>
      <c r="AY408" s="658"/>
      <c r="AZ408" s="660"/>
      <c r="BA408" s="660"/>
      <c r="BB408" s="660"/>
      <c r="BC408" s="660"/>
      <c r="BD408" s="660"/>
      <c r="BE408" s="660"/>
      <c r="BF408" s="660"/>
      <c r="BG408" s="660"/>
      <c r="BH408" s="660"/>
      <c r="BI408" s="666"/>
      <c r="BJ408" s="666"/>
      <c r="BK408" s="666"/>
      <c r="BL408" s="30"/>
      <c r="BM408" s="30"/>
      <c r="BN408" s="30"/>
      <c r="BO408" s="679"/>
      <c r="BP408" s="679"/>
      <c r="BQ408" s="679"/>
      <c r="BR408" s="679"/>
      <c r="BS408" s="679"/>
      <c r="BT408" s="658"/>
      <c r="BU408" s="716"/>
      <c r="BV408" s="716"/>
      <c r="BW408" s="716"/>
      <c r="BX408" s="716"/>
      <c r="BY408" s="716"/>
      <c r="BZ408" s="716"/>
      <c r="CA408" s="756"/>
      <c r="CB408" s="719"/>
      <c r="CC408" s="719"/>
      <c r="CD408" s="719"/>
      <c r="CE408" s="728"/>
      <c r="CF408" s="727"/>
      <c r="CG408" s="757"/>
      <c r="CH408" s="29"/>
      <c r="CI408" s="29"/>
      <c r="CJ408" s="29"/>
      <c r="CK408" s="29"/>
      <c r="CL408" s="736"/>
      <c r="CM408" s="745"/>
      <c r="CN408" s="680"/>
      <c r="CO408" s="660"/>
      <c r="CP408" s="660"/>
      <c r="CQ408" s="681"/>
      <c r="CR408" s="660"/>
      <c r="CS408" s="660"/>
      <c r="CT408" s="658"/>
      <c r="CU408" s="658"/>
      <c r="CV408" s="658"/>
      <c r="CW408" s="658"/>
      <c r="CX408" s="658"/>
      <c r="CY408" s="658"/>
    </row>
    <row r="409" spans="1:103">
      <c r="A409" s="658"/>
      <c r="B409" s="658"/>
      <c r="C409" s="658"/>
      <c r="D409" s="658"/>
      <c r="E409" s="658"/>
      <c r="F409" s="658"/>
      <c r="G409" s="658"/>
      <c r="H409" s="658"/>
      <c r="I409" s="658"/>
      <c r="J409" s="658"/>
      <c r="K409" s="658"/>
      <c r="L409" s="658"/>
      <c r="M409" s="658"/>
      <c r="N409" s="658"/>
      <c r="O409" s="658"/>
      <c r="P409" s="658"/>
      <c r="Q409" s="658"/>
      <c r="R409" s="658"/>
      <c r="S409" s="658"/>
      <c r="T409" s="658"/>
      <c r="U409" s="658"/>
      <c r="V409" s="658"/>
      <c r="W409" s="658"/>
      <c r="X409" s="658"/>
      <c r="Y409" s="658"/>
      <c r="Z409" s="658"/>
      <c r="AA409" s="658"/>
      <c r="AB409" s="658"/>
      <c r="AC409" s="658"/>
      <c r="AD409" s="658"/>
      <c r="AE409" s="658"/>
      <c r="AF409" s="658"/>
      <c r="AG409" s="743"/>
      <c r="AH409" s="713"/>
      <c r="AI409" s="658"/>
      <c r="AJ409" s="658"/>
      <c r="AK409" s="658"/>
      <c r="AL409" s="658"/>
      <c r="AM409" s="658"/>
      <c r="AN409" s="658"/>
      <c r="AO409" s="658"/>
      <c r="AP409" s="683"/>
      <c r="AQ409" s="658"/>
      <c r="AR409" s="658"/>
      <c r="AS409" s="658"/>
      <c r="AT409" s="658"/>
      <c r="AU409" s="658"/>
      <c r="AV409" s="658"/>
      <c r="AW409" s="658"/>
      <c r="AX409" s="658"/>
      <c r="AY409" s="658"/>
      <c r="AZ409" s="660"/>
      <c r="BA409" s="660"/>
      <c r="BB409" s="660"/>
      <c r="BC409" s="660"/>
      <c r="BD409" s="660"/>
      <c r="BE409" s="660"/>
      <c r="BF409" s="660"/>
      <c r="BG409" s="660"/>
      <c r="BH409" s="660"/>
      <c r="BI409" s="666"/>
      <c r="BJ409" s="666"/>
      <c r="BK409" s="666"/>
      <c r="BL409" s="30"/>
      <c r="BM409" s="30"/>
      <c r="BN409" s="30"/>
      <c r="BO409" s="679"/>
      <c r="BP409" s="679"/>
      <c r="BQ409" s="679"/>
      <c r="BR409" s="679"/>
      <c r="BS409" s="679"/>
      <c r="BT409" s="658"/>
      <c r="BU409" s="716"/>
      <c r="BV409" s="716"/>
      <c r="BW409" s="716"/>
      <c r="BX409" s="716"/>
      <c r="BY409" s="716"/>
      <c r="BZ409" s="716"/>
      <c r="CA409" s="756"/>
      <c r="CB409" s="719"/>
      <c r="CC409" s="719"/>
      <c r="CD409" s="719"/>
      <c r="CE409" s="728"/>
      <c r="CF409" s="727"/>
      <c r="CG409" s="757"/>
      <c r="CH409" s="29"/>
      <c r="CI409" s="29"/>
      <c r="CJ409" s="29"/>
      <c r="CK409" s="29"/>
      <c r="CL409" s="736"/>
      <c r="CM409" s="745"/>
      <c r="CN409" s="680"/>
      <c r="CO409" s="660"/>
      <c r="CP409" s="660"/>
      <c r="CQ409" s="681"/>
      <c r="CR409" s="660"/>
      <c r="CS409" s="660"/>
      <c r="CT409" s="658"/>
      <c r="CU409" s="658"/>
      <c r="CV409" s="658"/>
      <c r="CW409" s="658"/>
      <c r="CX409" s="658"/>
      <c r="CY409" s="658"/>
    </row>
    <row r="410" spans="1:103">
      <c r="A410" s="658"/>
      <c r="B410" s="658"/>
      <c r="C410" s="658"/>
      <c r="D410" s="658"/>
      <c r="E410" s="658"/>
      <c r="F410" s="658"/>
      <c r="G410" s="658"/>
      <c r="H410" s="658"/>
      <c r="I410" s="658"/>
      <c r="J410" s="658"/>
      <c r="K410" s="658"/>
      <c r="L410" s="658"/>
      <c r="M410" s="658"/>
      <c r="N410" s="658"/>
      <c r="O410" s="658"/>
      <c r="P410" s="658"/>
      <c r="Q410" s="658"/>
      <c r="R410" s="658"/>
      <c r="S410" s="658"/>
      <c r="T410" s="658"/>
      <c r="U410" s="658"/>
      <c r="V410" s="658"/>
      <c r="W410" s="658"/>
      <c r="X410" s="658"/>
      <c r="Y410" s="658"/>
      <c r="Z410" s="658"/>
      <c r="AA410" s="658"/>
      <c r="AB410" s="658"/>
      <c r="AC410" s="658"/>
      <c r="AD410" s="658"/>
      <c r="AE410" s="658"/>
      <c r="AF410" s="658"/>
      <c r="AG410" s="743"/>
      <c r="AH410" s="713"/>
      <c r="AI410" s="658"/>
      <c r="AJ410" s="658"/>
      <c r="AK410" s="658"/>
      <c r="AL410" s="658"/>
      <c r="AM410" s="658"/>
      <c r="AN410" s="658"/>
      <c r="AO410" s="658"/>
      <c r="AP410" s="683"/>
      <c r="AQ410" s="658"/>
      <c r="AR410" s="658"/>
      <c r="AS410" s="658"/>
      <c r="AT410" s="658"/>
      <c r="AU410" s="658"/>
      <c r="AV410" s="658"/>
      <c r="AW410" s="658"/>
      <c r="AX410" s="658"/>
      <c r="AY410" s="658"/>
      <c r="AZ410" s="660"/>
      <c r="BA410" s="660"/>
      <c r="BB410" s="660"/>
      <c r="BC410" s="660"/>
      <c r="BD410" s="660"/>
      <c r="BE410" s="660"/>
      <c r="BF410" s="660"/>
      <c r="BG410" s="660"/>
      <c r="BH410" s="660"/>
      <c r="BI410" s="666"/>
      <c r="BJ410" s="666"/>
      <c r="BK410" s="666"/>
      <c r="BL410" s="30"/>
      <c r="BM410" s="30"/>
      <c r="BN410" s="30"/>
      <c r="BO410" s="679"/>
      <c r="BP410" s="679"/>
      <c r="BQ410" s="679"/>
      <c r="BR410" s="679"/>
      <c r="BS410" s="679"/>
      <c r="BT410" s="658"/>
      <c r="BU410" s="716"/>
      <c r="BV410" s="716"/>
      <c r="BW410" s="716"/>
      <c r="BX410" s="716"/>
      <c r="BY410" s="716"/>
      <c r="BZ410" s="716"/>
      <c r="CA410" s="756"/>
      <c r="CB410" s="719"/>
      <c r="CC410" s="719"/>
      <c r="CD410" s="719"/>
      <c r="CE410" s="728"/>
      <c r="CF410" s="727"/>
      <c r="CG410" s="757"/>
      <c r="CH410" s="29"/>
      <c r="CI410" s="29"/>
      <c r="CJ410" s="29"/>
      <c r="CK410" s="29"/>
      <c r="CL410" s="736"/>
      <c r="CM410" s="745"/>
      <c r="CN410" s="680"/>
      <c r="CO410" s="660"/>
      <c r="CP410" s="660"/>
      <c r="CQ410" s="681"/>
      <c r="CR410" s="660"/>
      <c r="CS410" s="660"/>
      <c r="CT410" s="658"/>
      <c r="CU410" s="658"/>
      <c r="CV410" s="658"/>
      <c r="CW410" s="658"/>
      <c r="CX410" s="658"/>
      <c r="CY410" s="658"/>
    </row>
    <row r="411" spans="1:103">
      <c r="A411" s="658"/>
      <c r="B411" s="658"/>
      <c r="C411" s="658"/>
      <c r="D411" s="658"/>
      <c r="E411" s="658"/>
      <c r="F411" s="658"/>
      <c r="G411" s="658"/>
      <c r="H411" s="658"/>
      <c r="I411" s="658"/>
      <c r="J411" s="658"/>
      <c r="K411" s="658"/>
      <c r="L411" s="658"/>
      <c r="M411" s="658"/>
      <c r="N411" s="658"/>
      <c r="O411" s="658"/>
      <c r="P411" s="658"/>
      <c r="Q411" s="658"/>
      <c r="R411" s="658"/>
      <c r="S411" s="658"/>
      <c r="T411" s="658"/>
      <c r="U411" s="658"/>
      <c r="V411" s="658"/>
      <c r="W411" s="658"/>
      <c r="X411" s="658"/>
      <c r="Y411" s="658"/>
      <c r="Z411" s="658"/>
      <c r="AA411" s="658"/>
      <c r="AB411" s="658"/>
      <c r="AC411" s="658"/>
      <c r="AD411" s="658"/>
      <c r="AE411" s="658"/>
      <c r="AF411" s="658"/>
      <c r="AG411" s="743"/>
      <c r="AH411" s="713"/>
      <c r="AI411" s="658"/>
      <c r="AJ411" s="658"/>
      <c r="AK411" s="658"/>
      <c r="AL411" s="658"/>
      <c r="AM411" s="658"/>
      <c r="AN411" s="658"/>
      <c r="AO411" s="658"/>
      <c r="AP411" s="683"/>
      <c r="AQ411" s="658"/>
      <c r="AR411" s="658"/>
      <c r="AS411" s="658"/>
      <c r="AT411" s="658"/>
      <c r="AU411" s="658"/>
      <c r="AV411" s="658"/>
      <c r="AW411" s="658"/>
      <c r="AX411" s="658"/>
      <c r="AY411" s="658"/>
      <c r="AZ411" s="660"/>
      <c r="BA411" s="660"/>
      <c r="BB411" s="660"/>
      <c r="BC411" s="660"/>
      <c r="BD411" s="660"/>
      <c r="BE411" s="660"/>
      <c r="BF411" s="660"/>
      <c r="BG411" s="660"/>
      <c r="BH411" s="660"/>
      <c r="BI411" s="666"/>
      <c r="BJ411" s="666"/>
      <c r="BK411" s="666"/>
      <c r="BL411" s="30"/>
      <c r="BM411" s="30"/>
      <c r="BN411" s="30"/>
      <c r="BO411" s="679"/>
      <c r="BP411" s="679"/>
      <c r="BQ411" s="679"/>
      <c r="BR411" s="679"/>
      <c r="BS411" s="679"/>
      <c r="BT411" s="658"/>
      <c r="BU411" s="716"/>
      <c r="BV411" s="716"/>
      <c r="BW411" s="716"/>
      <c r="BX411" s="716"/>
      <c r="BY411" s="716"/>
      <c r="BZ411" s="716"/>
      <c r="CA411" s="756"/>
      <c r="CB411" s="719"/>
      <c r="CC411" s="719"/>
      <c r="CD411" s="719"/>
      <c r="CE411" s="728"/>
      <c r="CF411" s="727"/>
      <c r="CG411" s="757"/>
      <c r="CH411" s="29"/>
      <c r="CI411" s="29"/>
      <c r="CJ411" s="29"/>
      <c r="CK411" s="29"/>
      <c r="CL411" s="736"/>
      <c r="CM411" s="745"/>
      <c r="CN411" s="680"/>
      <c r="CO411" s="660"/>
      <c r="CP411" s="660"/>
      <c r="CQ411" s="681"/>
      <c r="CR411" s="660"/>
      <c r="CS411" s="660"/>
      <c r="CT411" s="658"/>
      <c r="CU411" s="658"/>
      <c r="CV411" s="658"/>
      <c r="CW411" s="658"/>
      <c r="CX411" s="658"/>
      <c r="CY411" s="658"/>
    </row>
    <row r="412" spans="1:103">
      <c r="A412" s="658"/>
      <c r="B412" s="658"/>
      <c r="C412" s="658"/>
      <c r="D412" s="658"/>
      <c r="E412" s="658"/>
      <c r="F412" s="658"/>
      <c r="G412" s="658"/>
      <c r="H412" s="658"/>
      <c r="I412" s="658"/>
      <c r="J412" s="658"/>
      <c r="K412" s="658"/>
      <c r="L412" s="658"/>
      <c r="M412" s="658"/>
      <c r="N412" s="658"/>
      <c r="O412" s="658"/>
      <c r="P412" s="658"/>
      <c r="Q412" s="658"/>
      <c r="R412" s="658"/>
      <c r="S412" s="658"/>
      <c r="T412" s="658"/>
      <c r="U412" s="658"/>
      <c r="V412" s="658"/>
      <c r="W412" s="658"/>
      <c r="X412" s="658"/>
      <c r="Y412" s="658"/>
      <c r="Z412" s="658"/>
      <c r="AA412" s="658"/>
      <c r="AB412" s="658"/>
      <c r="AC412" s="658"/>
      <c r="AD412" s="658"/>
      <c r="AE412" s="658"/>
      <c r="AF412" s="658"/>
      <c r="AG412" s="743"/>
      <c r="AH412" s="713"/>
      <c r="AI412" s="658"/>
      <c r="AJ412" s="658"/>
      <c r="AK412" s="658"/>
      <c r="AL412" s="658"/>
      <c r="AM412" s="658"/>
      <c r="AN412" s="658"/>
      <c r="AO412" s="658"/>
      <c r="AP412" s="683"/>
      <c r="AQ412" s="658"/>
      <c r="AR412" s="658"/>
      <c r="AS412" s="658"/>
      <c r="AT412" s="658"/>
      <c r="AU412" s="658"/>
      <c r="AV412" s="658"/>
      <c r="AW412" s="658"/>
      <c r="AX412" s="658"/>
      <c r="AY412" s="658"/>
      <c r="AZ412" s="660"/>
      <c r="BA412" s="660"/>
      <c r="BB412" s="660"/>
      <c r="BC412" s="660"/>
      <c r="BD412" s="660"/>
      <c r="BE412" s="660"/>
      <c r="BF412" s="660"/>
      <c r="BG412" s="660"/>
      <c r="BH412" s="660"/>
      <c r="BI412" s="666"/>
      <c r="BJ412" s="666"/>
      <c r="BK412" s="666"/>
      <c r="BL412" s="30"/>
      <c r="BM412" s="30"/>
      <c r="BN412" s="30"/>
      <c r="BO412" s="679"/>
      <c r="BP412" s="679"/>
      <c r="BQ412" s="679"/>
      <c r="BR412" s="679"/>
      <c r="BS412" s="679"/>
      <c r="BT412" s="658"/>
      <c r="BU412" s="716"/>
      <c r="BV412" s="716"/>
      <c r="BW412" s="716"/>
      <c r="BX412" s="716"/>
      <c r="BY412" s="716"/>
      <c r="BZ412" s="716"/>
      <c r="CA412" s="756"/>
      <c r="CB412" s="719"/>
      <c r="CC412" s="719"/>
      <c r="CD412" s="719"/>
      <c r="CE412" s="728"/>
      <c r="CF412" s="727"/>
      <c r="CG412" s="757"/>
      <c r="CH412" s="29"/>
      <c r="CI412" s="29"/>
      <c r="CJ412" s="29"/>
      <c r="CK412" s="29"/>
      <c r="CL412" s="736"/>
      <c r="CM412" s="745"/>
      <c r="CN412" s="680"/>
      <c r="CO412" s="660"/>
      <c r="CP412" s="660"/>
      <c r="CQ412" s="681"/>
      <c r="CR412" s="660"/>
      <c r="CS412" s="660"/>
      <c r="CT412" s="658"/>
      <c r="CU412" s="658"/>
      <c r="CV412" s="658"/>
      <c r="CW412" s="658"/>
      <c r="CX412" s="658"/>
      <c r="CY412" s="658"/>
    </row>
    <row r="413" spans="1:103">
      <c r="A413" s="658"/>
      <c r="B413" s="658"/>
      <c r="C413" s="658"/>
      <c r="D413" s="658"/>
      <c r="E413" s="658"/>
      <c r="F413" s="658"/>
      <c r="G413" s="658"/>
      <c r="H413" s="658"/>
      <c r="I413" s="658"/>
      <c r="J413" s="658"/>
      <c r="K413" s="658"/>
      <c r="L413" s="658"/>
      <c r="M413" s="658"/>
      <c r="N413" s="658"/>
      <c r="O413" s="658"/>
      <c r="P413" s="658"/>
      <c r="Q413" s="658"/>
      <c r="R413" s="658"/>
      <c r="S413" s="658"/>
      <c r="T413" s="658"/>
      <c r="U413" s="658"/>
      <c r="V413" s="658"/>
      <c r="W413" s="658"/>
      <c r="X413" s="658"/>
      <c r="Y413" s="658"/>
      <c r="Z413" s="658"/>
      <c r="AA413" s="658"/>
      <c r="AB413" s="658"/>
      <c r="AC413" s="658"/>
      <c r="AD413" s="658"/>
      <c r="AE413" s="658"/>
      <c r="AF413" s="658"/>
      <c r="AG413" s="743"/>
      <c r="AH413" s="713"/>
      <c r="AI413" s="658"/>
      <c r="AJ413" s="658"/>
      <c r="AK413" s="658"/>
      <c r="AL413" s="658"/>
      <c r="AM413" s="658"/>
      <c r="AN413" s="658"/>
      <c r="AO413" s="658"/>
      <c r="AP413" s="683"/>
      <c r="AQ413" s="658"/>
      <c r="AR413" s="658"/>
      <c r="AS413" s="658"/>
      <c r="AT413" s="658"/>
      <c r="AU413" s="658"/>
      <c r="AV413" s="658"/>
      <c r="AW413" s="658"/>
      <c r="AX413" s="658"/>
      <c r="AY413" s="658"/>
      <c r="AZ413" s="660"/>
      <c r="BA413" s="660"/>
      <c r="BB413" s="660"/>
      <c r="BC413" s="660"/>
      <c r="BD413" s="660"/>
      <c r="BE413" s="660"/>
      <c r="BF413" s="660"/>
      <c r="BG413" s="660"/>
      <c r="BH413" s="660"/>
      <c r="BI413" s="666"/>
      <c r="BJ413" s="666"/>
      <c r="BK413" s="666"/>
      <c r="BL413" s="30"/>
      <c r="BM413" s="30"/>
      <c r="BN413" s="30"/>
      <c r="BO413" s="679"/>
      <c r="BP413" s="679"/>
      <c r="BQ413" s="679"/>
      <c r="BR413" s="679"/>
      <c r="BS413" s="679"/>
      <c r="BT413" s="658"/>
      <c r="BU413" s="716"/>
      <c r="BV413" s="716"/>
      <c r="BW413" s="716"/>
      <c r="BX413" s="716"/>
      <c r="BY413" s="716"/>
      <c r="BZ413" s="716"/>
      <c r="CA413" s="756"/>
      <c r="CB413" s="719"/>
      <c r="CC413" s="719"/>
      <c r="CD413" s="719"/>
      <c r="CE413" s="728"/>
      <c r="CF413" s="727"/>
      <c r="CG413" s="757"/>
      <c r="CH413" s="29"/>
      <c r="CI413" s="29"/>
      <c r="CJ413" s="29"/>
      <c r="CK413" s="29"/>
      <c r="CL413" s="736"/>
      <c r="CM413" s="745"/>
      <c r="CN413" s="680"/>
      <c r="CO413" s="660"/>
      <c r="CP413" s="660"/>
      <c r="CQ413" s="681"/>
      <c r="CR413" s="660"/>
      <c r="CS413" s="660"/>
      <c r="CT413" s="658"/>
      <c r="CU413" s="658"/>
      <c r="CV413" s="658"/>
      <c r="CW413" s="658"/>
      <c r="CX413" s="658"/>
      <c r="CY413" s="658"/>
    </row>
    <row r="414" spans="1:103">
      <c r="A414" s="658"/>
      <c r="B414" s="658"/>
      <c r="C414" s="658"/>
      <c r="D414" s="658"/>
      <c r="E414" s="658"/>
      <c r="F414" s="658"/>
      <c r="G414" s="658"/>
      <c r="H414" s="658"/>
      <c r="I414" s="658"/>
      <c r="J414" s="658"/>
      <c r="K414" s="658"/>
      <c r="L414" s="658"/>
      <c r="M414" s="658"/>
      <c r="N414" s="658"/>
      <c r="O414" s="658"/>
      <c r="P414" s="658"/>
      <c r="Q414" s="658"/>
      <c r="R414" s="658"/>
      <c r="S414" s="658"/>
      <c r="T414" s="658"/>
      <c r="U414" s="658"/>
      <c r="V414" s="658"/>
      <c r="W414" s="658"/>
      <c r="X414" s="658"/>
      <c r="Y414" s="658"/>
      <c r="Z414" s="658"/>
      <c r="AA414" s="658"/>
      <c r="AB414" s="658"/>
      <c r="AC414" s="658"/>
      <c r="AD414" s="658"/>
      <c r="AE414" s="658"/>
      <c r="AF414" s="658"/>
      <c r="AG414" s="743"/>
      <c r="AH414" s="713"/>
      <c r="AI414" s="658"/>
      <c r="AJ414" s="658"/>
      <c r="AK414" s="658"/>
      <c r="AL414" s="658"/>
      <c r="AM414" s="658"/>
      <c r="AN414" s="658"/>
      <c r="AO414" s="658"/>
      <c r="AP414" s="683"/>
      <c r="AQ414" s="658"/>
      <c r="AR414" s="658"/>
      <c r="AS414" s="658"/>
      <c r="AT414" s="658"/>
      <c r="AU414" s="658"/>
      <c r="AV414" s="658"/>
      <c r="AW414" s="658"/>
      <c r="AX414" s="658"/>
      <c r="AY414" s="658"/>
      <c r="AZ414" s="660"/>
      <c r="BA414" s="660"/>
      <c r="BB414" s="660"/>
      <c r="BC414" s="660"/>
      <c r="BD414" s="660"/>
      <c r="BE414" s="660"/>
      <c r="BF414" s="660"/>
      <c r="BG414" s="660"/>
      <c r="BH414" s="660"/>
      <c r="BI414" s="666"/>
      <c r="BJ414" s="666"/>
      <c r="BK414" s="666"/>
      <c r="BL414" s="30"/>
      <c r="BM414" s="30"/>
      <c r="BN414" s="30"/>
      <c r="BO414" s="679"/>
      <c r="BP414" s="679"/>
      <c r="BQ414" s="679"/>
      <c r="BR414" s="679"/>
      <c r="BS414" s="679"/>
      <c r="BT414" s="658"/>
      <c r="BU414" s="716"/>
      <c r="BV414" s="716"/>
      <c r="BW414" s="716"/>
      <c r="BX414" s="716"/>
      <c r="BY414" s="716"/>
      <c r="BZ414" s="716"/>
      <c r="CA414" s="756"/>
      <c r="CB414" s="719"/>
      <c r="CC414" s="719"/>
      <c r="CD414" s="719"/>
      <c r="CE414" s="728"/>
      <c r="CF414" s="727"/>
      <c r="CG414" s="757"/>
      <c r="CH414" s="29"/>
      <c r="CI414" s="29"/>
      <c r="CJ414" s="29"/>
      <c r="CK414" s="29"/>
      <c r="CL414" s="736"/>
      <c r="CM414" s="745"/>
      <c r="CN414" s="680"/>
      <c r="CO414" s="660"/>
      <c r="CP414" s="660"/>
      <c r="CQ414" s="681"/>
      <c r="CR414" s="660"/>
      <c r="CS414" s="660"/>
      <c r="CT414" s="658"/>
      <c r="CU414" s="658"/>
      <c r="CV414" s="658"/>
      <c r="CW414" s="658"/>
      <c r="CX414" s="658"/>
      <c r="CY414" s="658"/>
    </row>
    <row r="415" spans="1:103">
      <c r="A415" s="658"/>
      <c r="B415" s="658"/>
      <c r="C415" s="658"/>
      <c r="D415" s="658"/>
      <c r="E415" s="658"/>
      <c r="F415" s="658"/>
      <c r="G415" s="658"/>
      <c r="H415" s="658"/>
      <c r="I415" s="658"/>
      <c r="J415" s="658"/>
      <c r="K415" s="658"/>
      <c r="L415" s="658"/>
      <c r="M415" s="658"/>
      <c r="N415" s="658"/>
      <c r="O415" s="658"/>
      <c r="P415" s="658"/>
      <c r="Q415" s="658"/>
      <c r="R415" s="658"/>
      <c r="S415" s="658"/>
      <c r="T415" s="658"/>
      <c r="U415" s="658"/>
      <c r="V415" s="658"/>
      <c r="W415" s="658"/>
      <c r="X415" s="658"/>
      <c r="Y415" s="658"/>
      <c r="Z415" s="658"/>
      <c r="AA415" s="658"/>
      <c r="AB415" s="658"/>
      <c r="AC415" s="658"/>
      <c r="AD415" s="658"/>
      <c r="AE415" s="658"/>
      <c r="AF415" s="658"/>
      <c r="AG415" s="743"/>
      <c r="AH415" s="713"/>
      <c r="AI415" s="658"/>
      <c r="AJ415" s="658"/>
      <c r="AK415" s="658"/>
      <c r="AL415" s="658"/>
      <c r="AM415" s="658"/>
      <c r="AN415" s="658"/>
      <c r="AO415" s="658"/>
      <c r="AP415" s="683"/>
      <c r="AQ415" s="658"/>
      <c r="AR415" s="658"/>
      <c r="AS415" s="658"/>
      <c r="AT415" s="658"/>
      <c r="AU415" s="658"/>
      <c r="AV415" s="658"/>
      <c r="AW415" s="658"/>
      <c r="AX415" s="658"/>
      <c r="AY415" s="658"/>
      <c r="AZ415" s="660"/>
      <c r="BA415" s="660"/>
      <c r="BB415" s="660"/>
      <c r="BC415" s="660"/>
      <c r="BD415" s="660"/>
      <c r="BE415" s="660"/>
      <c r="BF415" s="660"/>
      <c r="BG415" s="660"/>
      <c r="BH415" s="660"/>
      <c r="BI415" s="666"/>
      <c r="BJ415" s="666"/>
      <c r="BK415" s="666"/>
      <c r="BL415" s="30"/>
      <c r="BM415" s="30"/>
      <c r="BN415" s="30"/>
      <c r="BO415" s="679"/>
      <c r="BP415" s="679"/>
      <c r="BQ415" s="679"/>
      <c r="BR415" s="679"/>
      <c r="BS415" s="679"/>
      <c r="BT415" s="658"/>
      <c r="BU415" s="716"/>
      <c r="BV415" s="716"/>
      <c r="BW415" s="716"/>
      <c r="BX415" s="716"/>
      <c r="BY415" s="716"/>
      <c r="BZ415" s="716"/>
      <c r="CA415" s="756"/>
      <c r="CB415" s="719"/>
      <c r="CC415" s="719"/>
      <c r="CD415" s="719"/>
      <c r="CE415" s="728"/>
      <c r="CF415" s="727"/>
      <c r="CG415" s="757"/>
      <c r="CH415" s="29"/>
      <c r="CI415" s="29"/>
      <c r="CJ415" s="29"/>
      <c r="CK415" s="29"/>
      <c r="CL415" s="736"/>
      <c r="CM415" s="745"/>
      <c r="CN415" s="680"/>
      <c r="CO415" s="660"/>
      <c r="CP415" s="660"/>
      <c r="CQ415" s="681"/>
      <c r="CR415" s="660"/>
      <c r="CS415" s="660"/>
      <c r="CT415" s="658"/>
      <c r="CU415" s="658"/>
      <c r="CV415" s="658"/>
      <c r="CW415" s="658"/>
      <c r="CX415" s="658"/>
      <c r="CY415" s="658"/>
    </row>
    <row r="416" spans="1:103">
      <c r="A416" s="658"/>
      <c r="B416" s="658"/>
      <c r="C416" s="658"/>
      <c r="D416" s="658"/>
      <c r="E416" s="658"/>
      <c r="F416" s="658"/>
      <c r="G416" s="658"/>
      <c r="H416" s="658"/>
      <c r="I416" s="658"/>
      <c r="J416" s="658"/>
      <c r="K416" s="658"/>
      <c r="L416" s="658"/>
      <c r="M416" s="658"/>
      <c r="N416" s="658"/>
      <c r="O416" s="658"/>
      <c r="P416" s="658"/>
      <c r="Q416" s="658"/>
      <c r="R416" s="658"/>
      <c r="S416" s="658"/>
      <c r="T416" s="658"/>
      <c r="U416" s="658"/>
      <c r="V416" s="658"/>
      <c r="W416" s="658"/>
      <c r="X416" s="658"/>
      <c r="Y416" s="658"/>
      <c r="Z416" s="658"/>
      <c r="AA416" s="658"/>
      <c r="AB416" s="658"/>
      <c r="AC416" s="658"/>
      <c r="AD416" s="658"/>
      <c r="AE416" s="658"/>
      <c r="AF416" s="658"/>
      <c r="AG416" s="743"/>
      <c r="AH416" s="713"/>
      <c r="AI416" s="658"/>
      <c r="AJ416" s="658"/>
      <c r="AK416" s="658"/>
      <c r="AL416" s="658"/>
      <c r="AM416" s="658"/>
      <c r="AN416" s="658"/>
      <c r="AO416" s="658"/>
      <c r="AP416" s="683"/>
      <c r="AQ416" s="658"/>
      <c r="AR416" s="658"/>
      <c r="AS416" s="658"/>
      <c r="AT416" s="658"/>
      <c r="AU416" s="658"/>
      <c r="AV416" s="658"/>
      <c r="AW416" s="658"/>
      <c r="AX416" s="658"/>
      <c r="AY416" s="658"/>
      <c r="AZ416" s="660"/>
      <c r="BA416" s="660"/>
      <c r="BB416" s="660"/>
      <c r="BC416" s="660"/>
      <c r="BD416" s="660"/>
      <c r="BE416" s="660"/>
      <c r="BF416" s="660"/>
      <c r="BG416" s="660"/>
      <c r="BH416" s="660"/>
      <c r="BI416" s="666"/>
      <c r="BJ416" s="666"/>
      <c r="BK416" s="666"/>
      <c r="BL416" s="30"/>
      <c r="BM416" s="30"/>
      <c r="BN416" s="30"/>
      <c r="BO416" s="679"/>
      <c r="BP416" s="679"/>
      <c r="BQ416" s="679"/>
      <c r="BR416" s="679"/>
      <c r="BS416" s="679"/>
      <c r="BT416" s="658"/>
      <c r="BU416" s="716"/>
      <c r="BV416" s="716"/>
      <c r="BW416" s="716"/>
      <c r="BX416" s="716"/>
      <c r="BY416" s="716"/>
      <c r="BZ416" s="716"/>
      <c r="CA416" s="756"/>
      <c r="CB416" s="719"/>
      <c r="CC416" s="719"/>
      <c r="CD416" s="719"/>
      <c r="CE416" s="728"/>
      <c r="CF416" s="727"/>
      <c r="CG416" s="757"/>
      <c r="CH416" s="29"/>
      <c r="CI416" s="29"/>
      <c r="CJ416" s="29"/>
      <c r="CK416" s="29"/>
      <c r="CL416" s="736"/>
      <c r="CM416" s="745"/>
      <c r="CN416" s="680"/>
      <c r="CO416" s="660"/>
      <c r="CP416" s="660"/>
      <c r="CQ416" s="681"/>
      <c r="CR416" s="660"/>
      <c r="CS416" s="660"/>
      <c r="CT416" s="658"/>
      <c r="CU416" s="658"/>
      <c r="CV416" s="658"/>
      <c r="CW416" s="658"/>
      <c r="CX416" s="658"/>
      <c r="CY416" s="658"/>
    </row>
    <row r="417" spans="1:103">
      <c r="A417" s="658"/>
      <c r="B417" s="658"/>
      <c r="C417" s="658"/>
      <c r="D417" s="658"/>
      <c r="E417" s="658"/>
      <c r="F417" s="658"/>
      <c r="G417" s="658"/>
      <c r="H417" s="658"/>
      <c r="I417" s="658"/>
      <c r="J417" s="658"/>
      <c r="K417" s="658"/>
      <c r="L417" s="658"/>
      <c r="M417" s="658"/>
      <c r="N417" s="658"/>
      <c r="O417" s="658"/>
      <c r="P417" s="658"/>
      <c r="Q417" s="658"/>
      <c r="R417" s="658"/>
      <c r="S417" s="658"/>
      <c r="T417" s="658"/>
      <c r="U417" s="658"/>
      <c r="V417" s="658"/>
      <c r="W417" s="658"/>
      <c r="X417" s="658"/>
      <c r="Y417" s="658"/>
      <c r="Z417" s="658"/>
      <c r="AA417" s="658"/>
      <c r="AB417" s="658"/>
      <c r="AC417" s="658"/>
      <c r="AD417" s="658"/>
      <c r="AE417" s="658"/>
      <c r="AF417" s="658"/>
      <c r="AG417" s="743"/>
      <c r="AH417" s="713"/>
      <c r="AI417" s="658"/>
      <c r="AJ417" s="658"/>
      <c r="AK417" s="658"/>
      <c r="AL417" s="658"/>
      <c r="AM417" s="658"/>
      <c r="AN417" s="658"/>
      <c r="AO417" s="658"/>
      <c r="AP417" s="683"/>
      <c r="AQ417" s="658"/>
      <c r="AR417" s="658"/>
      <c r="AS417" s="658"/>
      <c r="AT417" s="658"/>
      <c r="AU417" s="658"/>
      <c r="AV417" s="658"/>
      <c r="AW417" s="658"/>
      <c r="AX417" s="658"/>
      <c r="AY417" s="658"/>
      <c r="AZ417" s="660"/>
      <c r="BA417" s="660"/>
      <c r="BB417" s="660"/>
      <c r="BC417" s="660"/>
      <c r="BD417" s="660"/>
      <c r="BE417" s="660"/>
      <c r="BF417" s="660"/>
      <c r="BG417" s="660"/>
      <c r="BH417" s="660"/>
      <c r="BI417" s="666"/>
      <c r="BJ417" s="666"/>
      <c r="BK417" s="666"/>
      <c r="BL417" s="30"/>
      <c r="BM417" s="30"/>
      <c r="BN417" s="30"/>
      <c r="BO417" s="679"/>
      <c r="BP417" s="679"/>
      <c r="BQ417" s="679"/>
      <c r="BR417" s="679"/>
      <c r="BS417" s="679"/>
      <c r="BT417" s="658"/>
      <c r="BU417" s="716"/>
      <c r="BV417" s="716"/>
      <c r="BW417" s="716"/>
      <c r="BX417" s="716"/>
      <c r="BY417" s="716"/>
      <c r="BZ417" s="716"/>
      <c r="CA417" s="756"/>
      <c r="CB417" s="719"/>
      <c r="CC417" s="719"/>
      <c r="CD417" s="719"/>
      <c r="CE417" s="728"/>
      <c r="CF417" s="727"/>
      <c r="CG417" s="757"/>
      <c r="CH417" s="29"/>
      <c r="CI417" s="29"/>
      <c r="CJ417" s="29"/>
      <c r="CK417" s="29"/>
      <c r="CL417" s="736"/>
      <c r="CM417" s="745"/>
      <c r="CN417" s="680"/>
      <c r="CO417" s="660"/>
      <c r="CP417" s="660"/>
      <c r="CQ417" s="681"/>
      <c r="CR417" s="660"/>
      <c r="CS417" s="660"/>
      <c r="CT417" s="658"/>
      <c r="CU417" s="658"/>
      <c r="CV417" s="658"/>
      <c r="CW417" s="658"/>
      <c r="CX417" s="658"/>
      <c r="CY417" s="658"/>
    </row>
    <row r="418" spans="1:103">
      <c r="A418" s="658"/>
      <c r="B418" s="658"/>
      <c r="C418" s="658"/>
      <c r="D418" s="658"/>
      <c r="E418" s="658"/>
      <c r="F418" s="658"/>
      <c r="G418" s="658"/>
      <c r="H418" s="658"/>
      <c r="I418" s="658"/>
      <c r="J418" s="658"/>
      <c r="K418" s="658"/>
      <c r="L418" s="658"/>
      <c r="M418" s="658"/>
      <c r="N418" s="658"/>
      <c r="O418" s="658"/>
      <c r="P418" s="658"/>
      <c r="Q418" s="658"/>
      <c r="R418" s="658"/>
      <c r="S418" s="658"/>
      <c r="T418" s="658"/>
      <c r="U418" s="658"/>
      <c r="V418" s="658"/>
      <c r="W418" s="658"/>
      <c r="X418" s="658"/>
      <c r="Y418" s="658"/>
      <c r="Z418" s="658"/>
      <c r="AA418" s="658"/>
      <c r="AB418" s="658"/>
      <c r="AC418" s="658"/>
      <c r="AD418" s="658"/>
      <c r="AE418" s="658"/>
      <c r="AF418" s="658"/>
      <c r="AG418" s="743"/>
      <c r="AH418" s="713"/>
      <c r="AI418" s="658"/>
      <c r="AJ418" s="658"/>
      <c r="AK418" s="658"/>
      <c r="AL418" s="658"/>
      <c r="AM418" s="658"/>
      <c r="AN418" s="658"/>
      <c r="AO418" s="658"/>
      <c r="AP418" s="683"/>
      <c r="AQ418" s="658"/>
      <c r="AR418" s="658"/>
      <c r="AS418" s="658"/>
      <c r="AT418" s="658"/>
      <c r="AU418" s="658"/>
      <c r="AV418" s="658"/>
      <c r="AW418" s="658"/>
      <c r="AX418" s="658"/>
      <c r="AY418" s="658"/>
      <c r="AZ418" s="660"/>
      <c r="BA418" s="660"/>
      <c r="BB418" s="660"/>
      <c r="BC418" s="660"/>
      <c r="BD418" s="660"/>
      <c r="BE418" s="660"/>
      <c r="BF418" s="660"/>
      <c r="BG418" s="660"/>
      <c r="BH418" s="660"/>
      <c r="BI418" s="666"/>
      <c r="BJ418" s="666"/>
      <c r="BK418" s="666"/>
      <c r="BL418" s="30"/>
      <c r="BM418" s="30"/>
      <c r="BN418" s="30"/>
      <c r="BO418" s="679"/>
      <c r="BP418" s="679"/>
      <c r="BQ418" s="679"/>
      <c r="BR418" s="679"/>
      <c r="BS418" s="679"/>
      <c r="BT418" s="658"/>
      <c r="BU418" s="716"/>
      <c r="BV418" s="716"/>
      <c r="BW418" s="716"/>
      <c r="BX418" s="716"/>
      <c r="BY418" s="716"/>
      <c r="BZ418" s="716"/>
      <c r="CA418" s="756"/>
      <c r="CB418" s="719"/>
      <c r="CC418" s="719"/>
      <c r="CD418" s="719"/>
      <c r="CE418" s="728"/>
      <c r="CF418" s="727"/>
      <c r="CG418" s="757"/>
      <c r="CH418" s="29"/>
      <c r="CI418" s="29"/>
      <c r="CJ418" s="29"/>
      <c r="CK418" s="29"/>
      <c r="CL418" s="736"/>
      <c r="CM418" s="745"/>
      <c r="CN418" s="680"/>
      <c r="CO418" s="660"/>
      <c r="CP418" s="660"/>
      <c r="CQ418" s="681"/>
      <c r="CR418" s="660"/>
      <c r="CS418" s="660"/>
      <c r="CT418" s="658"/>
      <c r="CU418" s="658"/>
      <c r="CV418" s="658"/>
      <c r="CW418" s="658"/>
      <c r="CX418" s="658"/>
      <c r="CY418" s="658"/>
    </row>
    <row r="419" spans="1:103">
      <c r="A419" s="658"/>
      <c r="B419" s="658"/>
      <c r="C419" s="658"/>
      <c r="D419" s="658"/>
      <c r="E419" s="658"/>
      <c r="F419" s="658"/>
      <c r="G419" s="658"/>
      <c r="H419" s="658"/>
      <c r="I419" s="658"/>
      <c r="J419" s="658"/>
      <c r="K419" s="658"/>
      <c r="L419" s="658"/>
      <c r="M419" s="658"/>
      <c r="N419" s="658"/>
      <c r="O419" s="658"/>
      <c r="P419" s="658"/>
      <c r="Q419" s="658"/>
      <c r="R419" s="658"/>
      <c r="S419" s="658"/>
      <c r="T419" s="658"/>
      <c r="U419" s="658"/>
      <c r="V419" s="658"/>
      <c r="W419" s="658"/>
      <c r="X419" s="658"/>
      <c r="Y419" s="658"/>
      <c r="Z419" s="658"/>
      <c r="AA419" s="658"/>
      <c r="AB419" s="658"/>
      <c r="AC419" s="658"/>
      <c r="AD419" s="658"/>
      <c r="AE419" s="658"/>
      <c r="AF419" s="658"/>
      <c r="AG419" s="743"/>
      <c r="AH419" s="713"/>
      <c r="AI419" s="658"/>
      <c r="AJ419" s="658"/>
      <c r="AK419" s="658"/>
      <c r="AL419" s="658"/>
      <c r="AM419" s="658"/>
      <c r="AN419" s="658"/>
      <c r="AO419" s="658"/>
      <c r="AP419" s="683"/>
      <c r="AQ419" s="658"/>
      <c r="AR419" s="658"/>
      <c r="AS419" s="658"/>
      <c r="AT419" s="658"/>
      <c r="AU419" s="658"/>
      <c r="AV419" s="658"/>
      <c r="AW419" s="658"/>
      <c r="AX419" s="658"/>
      <c r="AY419" s="658"/>
      <c r="AZ419" s="660"/>
      <c r="BA419" s="660"/>
      <c r="BB419" s="660"/>
      <c r="BC419" s="660"/>
      <c r="BD419" s="660"/>
      <c r="BE419" s="660"/>
      <c r="BF419" s="660"/>
      <c r="BG419" s="660"/>
      <c r="BH419" s="660"/>
      <c r="BI419" s="666"/>
      <c r="BJ419" s="666"/>
      <c r="BK419" s="666"/>
      <c r="BL419" s="30"/>
      <c r="BM419" s="30"/>
      <c r="BN419" s="30"/>
      <c r="BO419" s="679"/>
      <c r="BP419" s="679"/>
      <c r="BQ419" s="679"/>
      <c r="BR419" s="679"/>
      <c r="BS419" s="679"/>
      <c r="BT419" s="658"/>
      <c r="BU419" s="716"/>
      <c r="BV419" s="716"/>
      <c r="BW419" s="716"/>
      <c r="BX419" s="716"/>
      <c r="BY419" s="716"/>
      <c r="BZ419" s="716"/>
      <c r="CA419" s="756"/>
      <c r="CB419" s="719"/>
      <c r="CC419" s="719"/>
      <c r="CD419" s="719"/>
      <c r="CE419" s="728"/>
      <c r="CF419" s="727"/>
      <c r="CG419" s="757"/>
      <c r="CH419" s="29"/>
      <c r="CI419" s="29"/>
      <c r="CJ419" s="29"/>
      <c r="CK419" s="29"/>
      <c r="CL419" s="736"/>
      <c r="CM419" s="745"/>
      <c r="CN419" s="680"/>
      <c r="CO419" s="660"/>
      <c r="CP419" s="660"/>
      <c r="CQ419" s="681"/>
      <c r="CR419" s="660"/>
      <c r="CS419" s="660"/>
      <c r="CT419" s="658"/>
      <c r="CU419" s="658"/>
      <c r="CV419" s="658"/>
      <c r="CW419" s="658"/>
      <c r="CX419" s="658"/>
      <c r="CY419" s="658"/>
    </row>
    <row r="420" spans="1:103">
      <c r="A420" s="658"/>
      <c r="B420" s="658"/>
      <c r="C420" s="658"/>
      <c r="D420" s="658"/>
      <c r="E420" s="658"/>
      <c r="F420" s="658"/>
      <c r="G420" s="658"/>
      <c r="H420" s="658"/>
      <c r="I420" s="658"/>
      <c r="J420" s="658"/>
      <c r="K420" s="658"/>
      <c r="L420" s="658"/>
      <c r="M420" s="658"/>
      <c r="N420" s="658"/>
      <c r="O420" s="658"/>
      <c r="P420" s="658"/>
      <c r="Q420" s="658"/>
      <c r="R420" s="658"/>
      <c r="S420" s="658"/>
      <c r="T420" s="658"/>
      <c r="U420" s="658"/>
      <c r="V420" s="658"/>
      <c r="W420" s="658"/>
      <c r="X420" s="658"/>
      <c r="Y420" s="658"/>
      <c r="Z420" s="658"/>
      <c r="AA420" s="658"/>
      <c r="AB420" s="658"/>
      <c r="AC420" s="658"/>
      <c r="AD420" s="658"/>
      <c r="AE420" s="658"/>
      <c r="AF420" s="658"/>
      <c r="AG420" s="743"/>
      <c r="AH420" s="713"/>
      <c r="AI420" s="658"/>
      <c r="AJ420" s="658"/>
      <c r="AK420" s="658"/>
      <c r="AL420" s="658"/>
      <c r="AM420" s="658"/>
      <c r="AN420" s="658"/>
      <c r="AO420" s="658"/>
      <c r="AP420" s="683"/>
      <c r="AQ420" s="658"/>
      <c r="AR420" s="658"/>
      <c r="AS420" s="658"/>
      <c r="AT420" s="658"/>
      <c r="AU420" s="658"/>
      <c r="AV420" s="658"/>
      <c r="AW420" s="658"/>
      <c r="AX420" s="658"/>
      <c r="AY420" s="658"/>
      <c r="AZ420" s="660"/>
      <c r="BA420" s="660"/>
      <c r="BB420" s="660"/>
      <c r="BC420" s="660"/>
      <c r="BD420" s="660"/>
      <c r="BE420" s="660"/>
      <c r="BF420" s="660"/>
      <c r="BG420" s="660"/>
      <c r="BH420" s="660"/>
      <c r="BI420" s="666"/>
      <c r="BJ420" s="666"/>
      <c r="BK420" s="666"/>
      <c r="BL420" s="30"/>
      <c r="BM420" s="30"/>
      <c r="BN420" s="30"/>
      <c r="BO420" s="679"/>
      <c r="BP420" s="679"/>
      <c r="BQ420" s="679"/>
      <c r="BR420" s="679"/>
      <c r="BS420" s="679"/>
      <c r="BT420" s="658"/>
      <c r="BU420" s="716"/>
      <c r="BV420" s="716"/>
      <c r="BW420" s="716"/>
      <c r="BX420" s="716"/>
      <c r="BY420" s="716"/>
      <c r="BZ420" s="716"/>
      <c r="CA420" s="756"/>
      <c r="CB420" s="719"/>
      <c r="CC420" s="719"/>
      <c r="CD420" s="719"/>
      <c r="CE420" s="728"/>
      <c r="CF420" s="727"/>
      <c r="CG420" s="757"/>
      <c r="CH420" s="29"/>
      <c r="CI420" s="29"/>
      <c r="CJ420" s="29"/>
      <c r="CK420" s="29"/>
      <c r="CL420" s="736"/>
      <c r="CM420" s="745"/>
      <c r="CN420" s="680"/>
      <c r="CO420" s="660"/>
      <c r="CP420" s="660"/>
      <c r="CQ420" s="681"/>
      <c r="CR420" s="660"/>
      <c r="CS420" s="660"/>
      <c r="CT420" s="658"/>
      <c r="CU420" s="658"/>
      <c r="CV420" s="658"/>
      <c r="CW420" s="658"/>
      <c r="CX420" s="658"/>
      <c r="CY420" s="658"/>
    </row>
    <row r="421" spans="1:103">
      <c r="A421" s="658"/>
      <c r="B421" s="658"/>
      <c r="C421" s="658"/>
      <c r="D421" s="658"/>
      <c r="E421" s="658"/>
      <c r="F421" s="658"/>
      <c r="G421" s="658"/>
      <c r="H421" s="658"/>
      <c r="I421" s="658"/>
      <c r="J421" s="658"/>
      <c r="K421" s="658"/>
      <c r="L421" s="658"/>
      <c r="M421" s="658"/>
      <c r="N421" s="658"/>
      <c r="O421" s="658"/>
      <c r="P421" s="658"/>
      <c r="Q421" s="658"/>
      <c r="R421" s="658"/>
      <c r="S421" s="658"/>
      <c r="T421" s="658"/>
      <c r="U421" s="658"/>
      <c r="V421" s="658"/>
      <c r="W421" s="658"/>
      <c r="X421" s="658"/>
      <c r="Y421" s="658"/>
      <c r="Z421" s="658"/>
      <c r="AA421" s="658"/>
      <c r="AB421" s="658"/>
      <c r="AC421" s="658"/>
      <c r="AD421" s="658"/>
      <c r="AE421" s="658"/>
      <c r="AF421" s="658"/>
      <c r="AG421" s="743"/>
      <c r="AH421" s="713"/>
      <c r="AI421" s="658"/>
      <c r="AJ421" s="658"/>
      <c r="AK421" s="658"/>
      <c r="AL421" s="658"/>
      <c r="AM421" s="658"/>
      <c r="AN421" s="658"/>
      <c r="AO421" s="658"/>
      <c r="AP421" s="683"/>
      <c r="AQ421" s="658"/>
      <c r="AR421" s="658"/>
      <c r="AS421" s="658"/>
      <c r="AT421" s="658"/>
      <c r="AU421" s="658"/>
      <c r="AV421" s="658"/>
      <c r="AW421" s="658"/>
      <c r="AX421" s="658"/>
      <c r="AY421" s="658"/>
      <c r="AZ421" s="660"/>
      <c r="BA421" s="660"/>
      <c r="BB421" s="660"/>
      <c r="BC421" s="660"/>
      <c r="BD421" s="660"/>
      <c r="BE421" s="660"/>
      <c r="BF421" s="660"/>
      <c r="BG421" s="660"/>
      <c r="BH421" s="660"/>
      <c r="BI421" s="666"/>
      <c r="BJ421" s="666"/>
      <c r="BK421" s="666"/>
      <c r="BL421" s="30"/>
      <c r="BM421" s="30"/>
      <c r="BN421" s="30"/>
      <c r="BO421" s="679"/>
      <c r="BP421" s="679"/>
      <c r="BQ421" s="679"/>
      <c r="BR421" s="679"/>
      <c r="BS421" s="679"/>
      <c r="BT421" s="658"/>
      <c r="BU421" s="716"/>
      <c r="BV421" s="716"/>
      <c r="BW421" s="716"/>
      <c r="BX421" s="716"/>
      <c r="BY421" s="716"/>
      <c r="BZ421" s="716"/>
      <c r="CA421" s="756"/>
      <c r="CB421" s="719"/>
      <c r="CC421" s="719"/>
      <c r="CD421" s="719"/>
      <c r="CE421" s="728"/>
      <c r="CF421" s="727"/>
      <c r="CG421" s="757"/>
      <c r="CH421" s="29"/>
      <c r="CI421" s="29"/>
      <c r="CJ421" s="29"/>
      <c r="CK421" s="29"/>
      <c r="CL421" s="736"/>
      <c r="CM421" s="745"/>
      <c r="CN421" s="680"/>
      <c r="CO421" s="660"/>
      <c r="CP421" s="660"/>
      <c r="CQ421" s="681"/>
      <c r="CR421" s="660"/>
      <c r="CS421" s="660"/>
      <c r="CT421" s="658"/>
      <c r="CU421" s="658"/>
      <c r="CV421" s="658"/>
      <c r="CW421" s="658"/>
      <c r="CX421" s="658"/>
      <c r="CY421" s="658"/>
    </row>
    <row r="422" spans="1:103">
      <c r="A422" s="658"/>
      <c r="B422" s="658"/>
      <c r="C422" s="658"/>
      <c r="D422" s="658"/>
      <c r="E422" s="658"/>
      <c r="F422" s="658"/>
      <c r="G422" s="658"/>
      <c r="H422" s="658"/>
      <c r="I422" s="658"/>
      <c r="J422" s="658"/>
      <c r="K422" s="658"/>
      <c r="L422" s="658"/>
      <c r="M422" s="658"/>
      <c r="N422" s="658"/>
      <c r="O422" s="658"/>
      <c r="P422" s="658"/>
      <c r="Q422" s="658"/>
      <c r="R422" s="658"/>
      <c r="S422" s="658"/>
      <c r="T422" s="658"/>
      <c r="U422" s="658"/>
      <c r="V422" s="658"/>
      <c r="W422" s="658"/>
      <c r="X422" s="658"/>
      <c r="Y422" s="658"/>
      <c r="Z422" s="658"/>
      <c r="AA422" s="658"/>
      <c r="AB422" s="658"/>
      <c r="AC422" s="658"/>
      <c r="AD422" s="658"/>
      <c r="AE422" s="658"/>
      <c r="AF422" s="658"/>
      <c r="AG422" s="743"/>
      <c r="AH422" s="713"/>
      <c r="AI422" s="658"/>
      <c r="AJ422" s="658"/>
      <c r="AK422" s="658"/>
      <c r="AL422" s="658"/>
      <c r="AM422" s="658"/>
      <c r="AN422" s="658"/>
      <c r="AO422" s="658"/>
      <c r="AP422" s="683"/>
      <c r="AQ422" s="658"/>
      <c r="AR422" s="658"/>
      <c r="AS422" s="658"/>
      <c r="AT422" s="658"/>
      <c r="AU422" s="658"/>
      <c r="AV422" s="658"/>
      <c r="AW422" s="658"/>
      <c r="AX422" s="658"/>
      <c r="AY422" s="658"/>
      <c r="AZ422" s="660"/>
      <c r="BA422" s="660"/>
      <c r="BB422" s="660"/>
      <c r="BC422" s="660"/>
      <c r="BD422" s="660"/>
      <c r="BE422" s="660"/>
      <c r="BF422" s="660"/>
      <c r="BG422" s="660"/>
      <c r="BH422" s="660"/>
      <c r="BI422" s="666"/>
      <c r="BJ422" s="666"/>
      <c r="BK422" s="666"/>
      <c r="BL422" s="30"/>
      <c r="BM422" s="30"/>
      <c r="BN422" s="30"/>
      <c r="BO422" s="679"/>
      <c r="BP422" s="679"/>
      <c r="BQ422" s="679"/>
      <c r="BR422" s="679"/>
      <c r="BS422" s="679"/>
      <c r="BT422" s="658"/>
      <c r="BU422" s="716"/>
      <c r="BV422" s="716"/>
      <c r="BW422" s="716"/>
      <c r="BX422" s="716"/>
      <c r="BY422" s="716"/>
      <c r="BZ422" s="716"/>
      <c r="CA422" s="756"/>
      <c r="CB422" s="719"/>
      <c r="CC422" s="719"/>
      <c r="CD422" s="719"/>
      <c r="CE422" s="728"/>
      <c r="CF422" s="727"/>
      <c r="CG422" s="757"/>
      <c r="CH422" s="29"/>
      <c r="CI422" s="29"/>
      <c r="CJ422" s="29"/>
      <c r="CK422" s="29"/>
      <c r="CL422" s="736"/>
      <c r="CM422" s="745"/>
      <c r="CN422" s="680"/>
      <c r="CO422" s="660"/>
      <c r="CP422" s="660"/>
      <c r="CQ422" s="681"/>
      <c r="CR422" s="660"/>
      <c r="CS422" s="660"/>
      <c r="CT422" s="658"/>
      <c r="CU422" s="658"/>
      <c r="CV422" s="658"/>
      <c r="CW422" s="658"/>
      <c r="CX422" s="658"/>
      <c r="CY422" s="658"/>
    </row>
    <row r="423" spans="1:103">
      <c r="A423" s="658"/>
      <c r="B423" s="658"/>
      <c r="C423" s="658"/>
      <c r="D423" s="658"/>
      <c r="E423" s="658"/>
      <c r="F423" s="658"/>
      <c r="G423" s="658"/>
      <c r="H423" s="658"/>
      <c r="I423" s="658"/>
      <c r="J423" s="658"/>
      <c r="K423" s="658"/>
      <c r="L423" s="658"/>
      <c r="M423" s="658"/>
      <c r="N423" s="658"/>
      <c r="O423" s="658"/>
      <c r="P423" s="658"/>
      <c r="Q423" s="658"/>
      <c r="R423" s="658"/>
      <c r="S423" s="658"/>
      <c r="T423" s="658"/>
      <c r="U423" s="658"/>
      <c r="V423" s="658"/>
      <c r="W423" s="658"/>
      <c r="X423" s="658"/>
      <c r="Y423" s="658"/>
      <c r="Z423" s="658"/>
      <c r="AA423" s="658"/>
      <c r="AB423" s="658"/>
      <c r="AC423" s="658"/>
      <c r="AD423" s="658"/>
      <c r="AE423" s="658"/>
      <c r="AF423" s="658"/>
      <c r="AG423" s="743"/>
      <c r="AH423" s="713"/>
      <c r="AI423" s="658"/>
      <c r="AJ423" s="658"/>
      <c r="AK423" s="658"/>
      <c r="AL423" s="658"/>
      <c r="AM423" s="658"/>
      <c r="AN423" s="658"/>
      <c r="AO423" s="658"/>
      <c r="AP423" s="683"/>
      <c r="AQ423" s="658"/>
      <c r="AR423" s="658"/>
      <c r="AS423" s="658"/>
      <c r="AT423" s="658"/>
      <c r="AU423" s="658"/>
      <c r="AV423" s="658"/>
      <c r="AW423" s="658"/>
      <c r="AX423" s="658"/>
      <c r="AY423" s="658"/>
      <c r="AZ423" s="660"/>
      <c r="BA423" s="660"/>
      <c r="BB423" s="660"/>
      <c r="BC423" s="660"/>
      <c r="BD423" s="660"/>
      <c r="BE423" s="660"/>
      <c r="BF423" s="660"/>
      <c r="BG423" s="660"/>
      <c r="BH423" s="660"/>
      <c r="BI423" s="666"/>
      <c r="BJ423" s="666"/>
      <c r="BK423" s="666"/>
      <c r="BL423" s="30"/>
      <c r="BM423" s="30"/>
      <c r="BN423" s="30"/>
      <c r="BO423" s="679"/>
      <c r="BP423" s="679"/>
      <c r="BQ423" s="679"/>
      <c r="BR423" s="679"/>
      <c r="BS423" s="679"/>
      <c r="BT423" s="658"/>
      <c r="BU423" s="716"/>
      <c r="BV423" s="716"/>
      <c r="BW423" s="716"/>
      <c r="BX423" s="716"/>
      <c r="BY423" s="716"/>
      <c r="BZ423" s="716"/>
      <c r="CA423" s="756"/>
      <c r="CB423" s="719"/>
      <c r="CC423" s="719"/>
      <c r="CD423" s="719"/>
      <c r="CE423" s="728"/>
      <c r="CF423" s="727"/>
      <c r="CG423" s="757"/>
      <c r="CH423" s="29"/>
      <c r="CI423" s="29"/>
      <c r="CJ423" s="29"/>
      <c r="CK423" s="29"/>
      <c r="CL423" s="736"/>
      <c r="CM423" s="745"/>
      <c r="CN423" s="680"/>
      <c r="CO423" s="660"/>
      <c r="CP423" s="660"/>
      <c r="CQ423" s="681"/>
      <c r="CR423" s="660"/>
      <c r="CS423" s="660"/>
      <c r="CT423" s="658"/>
      <c r="CU423" s="658"/>
      <c r="CV423" s="658"/>
      <c r="CW423" s="658"/>
      <c r="CX423" s="658"/>
      <c r="CY423" s="658"/>
    </row>
    <row r="424" spans="1:103">
      <c r="A424" s="658"/>
      <c r="B424" s="658"/>
      <c r="C424" s="658"/>
      <c r="D424" s="658"/>
      <c r="E424" s="658"/>
      <c r="F424" s="658"/>
      <c r="G424" s="658"/>
      <c r="H424" s="658"/>
      <c r="I424" s="658"/>
      <c r="J424" s="658"/>
      <c r="K424" s="658"/>
      <c r="L424" s="658"/>
      <c r="M424" s="658"/>
      <c r="N424" s="658"/>
      <c r="O424" s="658"/>
      <c r="P424" s="658"/>
      <c r="Q424" s="658"/>
      <c r="R424" s="658"/>
      <c r="S424" s="658"/>
      <c r="T424" s="658"/>
      <c r="U424" s="658"/>
      <c r="V424" s="658"/>
      <c r="W424" s="658"/>
      <c r="X424" s="658"/>
      <c r="Y424" s="658"/>
      <c r="Z424" s="658"/>
      <c r="AA424" s="658"/>
      <c r="AB424" s="658"/>
      <c r="AC424" s="658"/>
      <c r="AD424" s="658"/>
      <c r="AE424" s="658"/>
      <c r="AF424" s="658"/>
      <c r="AG424" s="743"/>
      <c r="AH424" s="713"/>
      <c r="AI424" s="658"/>
      <c r="AJ424" s="658"/>
      <c r="AK424" s="658"/>
      <c r="AL424" s="658"/>
      <c r="AM424" s="658"/>
      <c r="AN424" s="658"/>
      <c r="AO424" s="658"/>
      <c r="AP424" s="683"/>
      <c r="AQ424" s="658"/>
      <c r="AR424" s="658"/>
      <c r="AS424" s="658"/>
      <c r="AT424" s="658"/>
      <c r="AU424" s="658"/>
      <c r="AV424" s="658"/>
      <c r="AW424" s="658"/>
      <c r="AX424" s="658"/>
      <c r="AY424" s="658"/>
      <c r="AZ424" s="660"/>
      <c r="BA424" s="660"/>
      <c r="BB424" s="660"/>
      <c r="BC424" s="660"/>
      <c r="BD424" s="660"/>
      <c r="BE424" s="660"/>
      <c r="BF424" s="660"/>
      <c r="BG424" s="660"/>
      <c r="BH424" s="660"/>
      <c r="BI424" s="666"/>
      <c r="BJ424" s="666"/>
      <c r="BK424" s="666"/>
      <c r="BL424" s="30"/>
      <c r="BM424" s="30"/>
      <c r="BN424" s="30"/>
      <c r="BO424" s="679"/>
      <c r="BP424" s="679"/>
      <c r="BQ424" s="679"/>
      <c r="BR424" s="679"/>
      <c r="BS424" s="679"/>
      <c r="BT424" s="658"/>
      <c r="BU424" s="716"/>
      <c r="BV424" s="716"/>
      <c r="BW424" s="716"/>
      <c r="BX424" s="716"/>
      <c r="BY424" s="716"/>
      <c r="BZ424" s="716"/>
      <c r="CA424" s="756"/>
      <c r="CB424" s="719"/>
      <c r="CC424" s="719"/>
      <c r="CD424" s="719"/>
      <c r="CE424" s="728"/>
      <c r="CF424" s="727"/>
      <c r="CG424" s="757"/>
      <c r="CH424" s="29"/>
      <c r="CI424" s="29"/>
      <c r="CJ424" s="29"/>
      <c r="CK424" s="29"/>
      <c r="CL424" s="736"/>
      <c r="CM424" s="745"/>
      <c r="CN424" s="680"/>
      <c r="CO424" s="660"/>
      <c r="CP424" s="660"/>
      <c r="CQ424" s="681"/>
      <c r="CR424" s="660"/>
      <c r="CS424" s="660"/>
      <c r="CT424" s="658"/>
      <c r="CU424" s="658"/>
      <c r="CV424" s="658"/>
      <c r="CW424" s="658"/>
      <c r="CX424" s="658"/>
      <c r="CY424" s="658"/>
    </row>
    <row r="425" spans="1:103">
      <c r="A425" s="658"/>
      <c r="B425" s="658"/>
      <c r="C425" s="658"/>
      <c r="D425" s="658"/>
      <c r="E425" s="658"/>
      <c r="F425" s="658"/>
      <c r="G425" s="658"/>
      <c r="H425" s="658"/>
      <c r="I425" s="658"/>
      <c r="J425" s="658"/>
      <c r="K425" s="658"/>
      <c r="L425" s="658"/>
      <c r="M425" s="658"/>
      <c r="N425" s="658"/>
      <c r="O425" s="658"/>
      <c r="P425" s="658"/>
      <c r="Q425" s="658"/>
      <c r="R425" s="658"/>
      <c r="S425" s="658"/>
      <c r="T425" s="658"/>
      <c r="U425" s="658"/>
      <c r="V425" s="658"/>
      <c r="W425" s="658"/>
      <c r="X425" s="658"/>
      <c r="Y425" s="658"/>
      <c r="Z425" s="658"/>
      <c r="AA425" s="658"/>
      <c r="AB425" s="658"/>
      <c r="AC425" s="658"/>
      <c r="AD425" s="658"/>
      <c r="AE425" s="658"/>
      <c r="AF425" s="658"/>
      <c r="AG425" s="743"/>
      <c r="AH425" s="713"/>
      <c r="AI425" s="658"/>
      <c r="AJ425" s="658"/>
      <c r="AK425" s="658"/>
      <c r="AL425" s="658"/>
      <c r="AM425" s="658"/>
      <c r="AN425" s="658"/>
      <c r="AO425" s="658"/>
      <c r="AP425" s="683"/>
      <c r="AQ425" s="658"/>
      <c r="AR425" s="658"/>
      <c r="AS425" s="658"/>
      <c r="AT425" s="658"/>
      <c r="AU425" s="658"/>
      <c r="AV425" s="658"/>
      <c r="AW425" s="658"/>
      <c r="AX425" s="658"/>
      <c r="AY425" s="658"/>
      <c r="AZ425" s="660"/>
      <c r="BA425" s="660"/>
      <c r="BB425" s="660"/>
      <c r="BC425" s="660"/>
      <c r="BD425" s="660"/>
      <c r="BE425" s="660"/>
      <c r="BF425" s="660"/>
      <c r="BG425" s="660"/>
      <c r="BH425" s="660"/>
      <c r="BI425" s="666"/>
      <c r="BJ425" s="666"/>
      <c r="BK425" s="666"/>
      <c r="BL425" s="30"/>
      <c r="BM425" s="30"/>
      <c r="BN425" s="30"/>
      <c r="BO425" s="679"/>
      <c r="BP425" s="679"/>
      <c r="BQ425" s="679"/>
      <c r="BR425" s="679"/>
      <c r="BS425" s="679"/>
      <c r="BT425" s="658"/>
      <c r="BU425" s="716"/>
      <c r="BV425" s="716"/>
      <c r="BW425" s="716"/>
      <c r="BX425" s="716"/>
      <c r="BY425" s="716"/>
      <c r="BZ425" s="716"/>
      <c r="CA425" s="756"/>
      <c r="CB425" s="719"/>
      <c r="CC425" s="719"/>
      <c r="CD425" s="719"/>
      <c r="CE425" s="728"/>
      <c r="CF425" s="727"/>
      <c r="CG425" s="757"/>
      <c r="CH425" s="29"/>
      <c r="CI425" s="29"/>
      <c r="CJ425" s="29"/>
      <c r="CK425" s="29"/>
      <c r="CL425" s="736"/>
      <c r="CM425" s="745"/>
      <c r="CN425" s="680"/>
      <c r="CO425" s="660"/>
      <c r="CP425" s="660"/>
      <c r="CQ425" s="681"/>
      <c r="CR425" s="660"/>
      <c r="CS425" s="660"/>
      <c r="CT425" s="658"/>
      <c r="CU425" s="658"/>
      <c r="CV425" s="658"/>
      <c r="CW425" s="658"/>
      <c r="CX425" s="658"/>
      <c r="CY425" s="658"/>
    </row>
    <row r="426" spans="1:103">
      <c r="A426" s="658"/>
      <c r="B426" s="658"/>
      <c r="C426" s="658"/>
      <c r="D426" s="658"/>
      <c r="E426" s="658"/>
      <c r="F426" s="658"/>
      <c r="G426" s="658"/>
      <c r="H426" s="658"/>
      <c r="I426" s="658"/>
      <c r="J426" s="658"/>
      <c r="K426" s="658"/>
      <c r="L426" s="658"/>
      <c r="M426" s="658"/>
      <c r="N426" s="658"/>
      <c r="O426" s="658"/>
      <c r="P426" s="658"/>
      <c r="Q426" s="658"/>
      <c r="R426" s="658"/>
      <c r="S426" s="658"/>
      <c r="T426" s="658"/>
      <c r="U426" s="658"/>
      <c r="V426" s="658"/>
      <c r="W426" s="658"/>
      <c r="X426" s="658"/>
      <c r="Y426" s="658"/>
      <c r="Z426" s="658"/>
      <c r="AA426" s="658"/>
      <c r="AB426" s="658"/>
      <c r="AC426" s="658"/>
      <c r="AD426" s="658"/>
      <c r="AE426" s="658"/>
      <c r="AF426" s="658"/>
      <c r="AG426" s="743"/>
      <c r="AH426" s="713"/>
      <c r="AI426" s="658"/>
      <c r="AJ426" s="658"/>
      <c r="AK426" s="658"/>
      <c r="AL426" s="658"/>
      <c r="AM426" s="658"/>
      <c r="AN426" s="658"/>
      <c r="AO426" s="658"/>
      <c r="AP426" s="683"/>
      <c r="AQ426" s="658"/>
      <c r="AR426" s="658"/>
      <c r="AS426" s="658"/>
      <c r="AT426" s="658"/>
      <c r="AU426" s="658"/>
      <c r="AV426" s="658"/>
      <c r="AW426" s="658"/>
      <c r="AX426" s="658"/>
      <c r="AY426" s="658"/>
      <c r="AZ426" s="660"/>
      <c r="BA426" s="660"/>
      <c r="BB426" s="660"/>
      <c r="BC426" s="660"/>
      <c r="BD426" s="660"/>
      <c r="BE426" s="660"/>
      <c r="BF426" s="660"/>
      <c r="BG426" s="660"/>
      <c r="BH426" s="660"/>
      <c r="BI426" s="666"/>
      <c r="BJ426" s="666"/>
      <c r="BK426" s="666"/>
      <c r="BL426" s="30"/>
      <c r="BM426" s="30"/>
      <c r="BN426" s="30"/>
      <c r="BO426" s="679"/>
      <c r="BP426" s="679"/>
      <c r="BQ426" s="679"/>
      <c r="BR426" s="679"/>
      <c r="BS426" s="679"/>
      <c r="BT426" s="658"/>
      <c r="BU426" s="716"/>
      <c r="BV426" s="716"/>
      <c r="BW426" s="716"/>
      <c r="BX426" s="716"/>
      <c r="BY426" s="716"/>
      <c r="BZ426" s="716"/>
      <c r="CA426" s="756"/>
      <c r="CB426" s="719"/>
      <c r="CC426" s="719"/>
      <c r="CD426" s="719"/>
      <c r="CE426" s="728"/>
      <c r="CF426" s="727"/>
      <c r="CG426" s="757"/>
      <c r="CH426" s="29"/>
      <c r="CI426" s="29"/>
      <c r="CJ426" s="29"/>
      <c r="CK426" s="29"/>
      <c r="CL426" s="736"/>
      <c r="CM426" s="745"/>
      <c r="CN426" s="680"/>
      <c r="CO426" s="660"/>
      <c r="CP426" s="660"/>
      <c r="CQ426" s="681"/>
      <c r="CR426" s="660"/>
      <c r="CS426" s="660"/>
      <c r="CT426" s="658"/>
      <c r="CU426" s="658"/>
      <c r="CV426" s="658"/>
      <c r="CW426" s="658"/>
      <c r="CX426" s="658"/>
      <c r="CY426" s="658"/>
    </row>
    <row r="427" spans="1:103">
      <c r="A427" s="658"/>
      <c r="B427" s="658"/>
      <c r="C427" s="658"/>
      <c r="D427" s="658"/>
      <c r="E427" s="658"/>
      <c r="F427" s="658"/>
      <c r="G427" s="658"/>
      <c r="H427" s="658"/>
      <c r="I427" s="658"/>
      <c r="J427" s="658"/>
      <c r="K427" s="658"/>
      <c r="L427" s="658"/>
      <c r="M427" s="658"/>
      <c r="N427" s="658"/>
      <c r="O427" s="658"/>
      <c r="P427" s="658"/>
      <c r="Q427" s="658"/>
      <c r="R427" s="658"/>
      <c r="S427" s="658"/>
      <c r="T427" s="658"/>
      <c r="U427" s="658"/>
      <c r="V427" s="658"/>
      <c r="W427" s="658"/>
      <c r="X427" s="658"/>
      <c r="Y427" s="658"/>
      <c r="Z427" s="658"/>
      <c r="AA427" s="658"/>
      <c r="AB427" s="658"/>
      <c r="AC427" s="658"/>
      <c r="AD427" s="658"/>
      <c r="AE427" s="658"/>
      <c r="AF427" s="658"/>
      <c r="AG427" s="743"/>
      <c r="AH427" s="713"/>
      <c r="AI427" s="658"/>
      <c r="AJ427" s="658"/>
      <c r="AK427" s="658"/>
      <c r="AL427" s="658"/>
      <c r="AM427" s="658"/>
      <c r="AN427" s="658"/>
      <c r="AO427" s="658"/>
      <c r="AP427" s="683"/>
      <c r="AQ427" s="658"/>
      <c r="AR427" s="658"/>
      <c r="AS427" s="658"/>
      <c r="AT427" s="658"/>
      <c r="AU427" s="658"/>
      <c r="AV427" s="658"/>
      <c r="AW427" s="658"/>
      <c r="AX427" s="658"/>
      <c r="AY427" s="658"/>
      <c r="AZ427" s="660"/>
      <c r="BA427" s="660"/>
      <c r="BB427" s="660"/>
      <c r="BC427" s="660"/>
      <c r="BD427" s="660"/>
      <c r="BE427" s="660"/>
      <c r="BF427" s="660"/>
      <c r="BG427" s="660"/>
      <c r="BH427" s="660"/>
      <c r="BI427" s="666"/>
      <c r="BJ427" s="666"/>
      <c r="BK427" s="666"/>
      <c r="BL427" s="30"/>
      <c r="BM427" s="30"/>
      <c r="BN427" s="30"/>
      <c r="BO427" s="679"/>
      <c r="BP427" s="679"/>
      <c r="BQ427" s="679"/>
      <c r="BR427" s="679"/>
      <c r="BS427" s="679"/>
      <c r="BT427" s="658"/>
      <c r="BU427" s="716"/>
      <c r="BV427" s="716"/>
      <c r="BW427" s="716"/>
      <c r="BX427" s="716"/>
      <c r="BY427" s="716"/>
      <c r="BZ427" s="716"/>
      <c r="CA427" s="756"/>
      <c r="CB427" s="719"/>
      <c r="CC427" s="719"/>
      <c r="CD427" s="719"/>
      <c r="CE427" s="728"/>
      <c r="CF427" s="727"/>
      <c r="CG427" s="757"/>
      <c r="CH427" s="29"/>
      <c r="CI427" s="29"/>
      <c r="CJ427" s="29"/>
      <c r="CK427" s="29"/>
      <c r="CL427" s="736"/>
      <c r="CM427" s="745"/>
      <c r="CN427" s="680"/>
      <c r="CO427" s="660"/>
      <c r="CP427" s="660"/>
      <c r="CQ427" s="681"/>
      <c r="CR427" s="660"/>
      <c r="CS427" s="660"/>
      <c r="CT427" s="658"/>
      <c r="CU427" s="658"/>
      <c r="CV427" s="658"/>
      <c r="CW427" s="658"/>
      <c r="CX427" s="658"/>
      <c r="CY427" s="658"/>
    </row>
    <row r="428" spans="1:103">
      <c r="A428" s="658"/>
      <c r="B428" s="658"/>
      <c r="C428" s="658"/>
      <c r="D428" s="658"/>
      <c r="E428" s="658"/>
      <c r="F428" s="658"/>
      <c r="G428" s="658"/>
      <c r="H428" s="658"/>
      <c r="I428" s="658"/>
      <c r="J428" s="658"/>
      <c r="K428" s="658"/>
      <c r="L428" s="658"/>
      <c r="M428" s="658"/>
      <c r="N428" s="658"/>
      <c r="O428" s="658"/>
      <c r="P428" s="658"/>
      <c r="Q428" s="658"/>
      <c r="R428" s="658"/>
      <c r="S428" s="658"/>
      <c r="T428" s="658"/>
      <c r="U428" s="658"/>
      <c r="V428" s="658"/>
      <c r="W428" s="658"/>
      <c r="X428" s="658"/>
      <c r="Y428" s="658"/>
      <c r="Z428" s="658"/>
      <c r="AA428" s="658"/>
      <c r="AB428" s="658"/>
      <c r="AC428" s="658"/>
      <c r="AD428" s="658"/>
      <c r="AE428" s="658"/>
      <c r="AF428" s="658"/>
      <c r="AG428" s="743"/>
      <c r="AH428" s="713"/>
      <c r="AI428" s="658"/>
      <c r="AJ428" s="658"/>
      <c r="AK428" s="658"/>
      <c r="AL428" s="658"/>
      <c r="AM428" s="658"/>
      <c r="AN428" s="658"/>
      <c r="AO428" s="658"/>
      <c r="AP428" s="683"/>
      <c r="AQ428" s="658"/>
      <c r="AR428" s="658"/>
      <c r="AS428" s="658"/>
      <c r="AT428" s="658"/>
      <c r="AU428" s="658"/>
      <c r="AV428" s="658"/>
      <c r="AW428" s="658"/>
      <c r="AX428" s="658"/>
      <c r="AY428" s="658"/>
      <c r="AZ428" s="660"/>
      <c r="BA428" s="660"/>
      <c r="BB428" s="660"/>
      <c r="BC428" s="660"/>
      <c r="BD428" s="660"/>
      <c r="BE428" s="660"/>
      <c r="BF428" s="660"/>
      <c r="BG428" s="660"/>
      <c r="BH428" s="660"/>
      <c r="BI428" s="666"/>
      <c r="BJ428" s="666"/>
      <c r="BK428" s="666"/>
      <c r="BL428" s="30"/>
      <c r="BM428" s="30"/>
      <c r="BN428" s="30"/>
      <c r="BO428" s="679"/>
      <c r="BP428" s="679"/>
      <c r="BQ428" s="679"/>
      <c r="BR428" s="679"/>
      <c r="BS428" s="679"/>
      <c r="BT428" s="658"/>
      <c r="BU428" s="716"/>
      <c r="BV428" s="716"/>
      <c r="BW428" s="716"/>
      <c r="BX428" s="716"/>
      <c r="BY428" s="716"/>
      <c r="BZ428" s="716"/>
      <c r="CA428" s="756"/>
      <c r="CB428" s="719"/>
      <c r="CC428" s="719"/>
      <c r="CD428" s="719"/>
      <c r="CE428" s="728"/>
      <c r="CF428" s="727"/>
      <c r="CG428" s="757"/>
      <c r="CH428" s="29"/>
      <c r="CI428" s="29"/>
      <c r="CJ428" s="29"/>
      <c r="CK428" s="29"/>
      <c r="CL428" s="736"/>
      <c r="CM428" s="745"/>
      <c r="CN428" s="680"/>
      <c r="CO428" s="660"/>
      <c r="CP428" s="660"/>
      <c r="CQ428" s="681"/>
      <c r="CR428" s="660"/>
      <c r="CS428" s="660"/>
      <c r="CT428" s="658"/>
      <c r="CU428" s="658"/>
      <c r="CV428" s="658"/>
      <c r="CW428" s="658"/>
      <c r="CX428" s="658"/>
      <c r="CY428" s="658"/>
    </row>
    <row r="429" spans="1:103">
      <c r="A429" s="658"/>
      <c r="B429" s="658"/>
      <c r="C429" s="658"/>
      <c r="D429" s="658"/>
      <c r="E429" s="658"/>
      <c r="F429" s="658"/>
      <c r="G429" s="658"/>
      <c r="H429" s="658"/>
      <c r="I429" s="658"/>
      <c r="J429" s="658"/>
      <c r="K429" s="658"/>
      <c r="L429" s="658"/>
      <c r="M429" s="658"/>
      <c r="N429" s="658"/>
      <c r="O429" s="658"/>
      <c r="P429" s="658"/>
      <c r="Q429" s="658"/>
      <c r="R429" s="658"/>
      <c r="S429" s="658"/>
      <c r="T429" s="658"/>
      <c r="U429" s="658"/>
      <c r="V429" s="658"/>
      <c r="W429" s="658"/>
      <c r="X429" s="658"/>
      <c r="Y429" s="658"/>
      <c r="Z429" s="658"/>
      <c r="AA429" s="658"/>
      <c r="AB429" s="658"/>
      <c r="AC429" s="658"/>
      <c r="AD429" s="658"/>
      <c r="AE429" s="658"/>
      <c r="AF429" s="658"/>
      <c r="AG429" s="743"/>
      <c r="AH429" s="713"/>
      <c r="AI429" s="658"/>
      <c r="AJ429" s="658"/>
      <c r="AK429" s="658"/>
      <c r="AL429" s="658"/>
      <c r="AM429" s="658"/>
      <c r="AN429" s="658"/>
      <c r="AO429" s="658"/>
      <c r="AP429" s="683"/>
      <c r="AQ429" s="658"/>
      <c r="AR429" s="658"/>
      <c r="AS429" s="658"/>
      <c r="AT429" s="658"/>
      <c r="AU429" s="658"/>
      <c r="AV429" s="658"/>
      <c r="AW429" s="658"/>
      <c r="AX429" s="658"/>
      <c r="AY429" s="658"/>
      <c r="AZ429" s="660"/>
      <c r="BA429" s="660"/>
      <c r="BB429" s="660"/>
      <c r="BC429" s="660"/>
      <c r="BD429" s="660"/>
      <c r="BE429" s="660"/>
      <c r="BF429" s="660"/>
      <c r="BG429" s="660"/>
      <c r="BH429" s="660"/>
      <c r="BI429" s="666"/>
      <c r="BJ429" s="666"/>
      <c r="BK429" s="666"/>
      <c r="BL429" s="30"/>
      <c r="BM429" s="30"/>
      <c r="BN429" s="30"/>
      <c r="BO429" s="679"/>
      <c r="BP429" s="679"/>
      <c r="BQ429" s="679"/>
      <c r="BR429" s="679"/>
      <c r="BS429" s="679"/>
      <c r="BT429" s="658"/>
      <c r="BU429" s="716"/>
      <c r="BV429" s="716"/>
      <c r="BW429" s="716"/>
      <c r="BX429" s="716"/>
      <c r="BY429" s="716"/>
      <c r="BZ429" s="716"/>
      <c r="CA429" s="756"/>
      <c r="CB429" s="719"/>
      <c r="CC429" s="719"/>
      <c r="CD429" s="719"/>
      <c r="CE429" s="728"/>
      <c r="CF429" s="727"/>
      <c r="CG429" s="757"/>
      <c r="CH429" s="29"/>
      <c r="CI429" s="29"/>
      <c r="CJ429" s="29"/>
      <c r="CK429" s="29"/>
      <c r="CL429" s="736"/>
      <c r="CM429" s="745"/>
      <c r="CN429" s="680"/>
      <c r="CO429" s="660"/>
      <c r="CP429" s="660"/>
      <c r="CQ429" s="681"/>
      <c r="CR429" s="660"/>
      <c r="CS429" s="660"/>
      <c r="CT429" s="658"/>
      <c r="CU429" s="658"/>
      <c r="CV429" s="658"/>
      <c r="CW429" s="658"/>
      <c r="CX429" s="658"/>
      <c r="CY429" s="658"/>
    </row>
    <row r="430" spans="1:103">
      <c r="A430" s="658"/>
      <c r="B430" s="658"/>
      <c r="C430" s="658"/>
      <c r="D430" s="658"/>
      <c r="E430" s="658"/>
      <c r="F430" s="658"/>
      <c r="G430" s="658"/>
      <c r="H430" s="658"/>
      <c r="I430" s="658"/>
      <c r="J430" s="658"/>
      <c r="K430" s="658"/>
      <c r="L430" s="658"/>
      <c r="M430" s="658"/>
      <c r="N430" s="658"/>
      <c r="O430" s="658"/>
      <c r="P430" s="658"/>
      <c r="Q430" s="658"/>
      <c r="R430" s="658"/>
      <c r="S430" s="658"/>
      <c r="T430" s="658"/>
      <c r="U430" s="658"/>
      <c r="V430" s="658"/>
      <c r="W430" s="658"/>
      <c r="X430" s="658"/>
      <c r="Y430" s="658"/>
      <c r="Z430" s="658"/>
      <c r="AA430" s="658"/>
      <c r="AB430" s="658"/>
      <c r="AC430" s="658"/>
      <c r="AD430" s="658"/>
      <c r="AE430" s="658"/>
      <c r="AF430" s="658"/>
      <c r="AG430" s="743"/>
      <c r="AH430" s="713"/>
      <c r="AI430" s="658"/>
      <c r="AJ430" s="658"/>
      <c r="AK430" s="658"/>
      <c r="AL430" s="658"/>
      <c r="AM430" s="658"/>
      <c r="AN430" s="658"/>
      <c r="AO430" s="658"/>
      <c r="AP430" s="683"/>
      <c r="AQ430" s="658"/>
      <c r="AR430" s="658"/>
      <c r="AS430" s="658"/>
      <c r="AT430" s="658"/>
      <c r="AU430" s="658"/>
      <c r="AV430" s="658"/>
      <c r="AW430" s="658"/>
      <c r="AX430" s="658"/>
      <c r="AY430" s="658"/>
      <c r="AZ430" s="660"/>
      <c r="BA430" s="660"/>
      <c r="BB430" s="660"/>
      <c r="BC430" s="660"/>
      <c r="BD430" s="660"/>
      <c r="BE430" s="660"/>
      <c r="BF430" s="660"/>
      <c r="BG430" s="660"/>
      <c r="BH430" s="660"/>
      <c r="BI430" s="666"/>
      <c r="BJ430" s="666"/>
      <c r="BK430" s="666"/>
      <c r="BL430" s="30"/>
      <c r="BM430" s="30"/>
      <c r="BN430" s="30"/>
      <c r="BO430" s="679"/>
      <c r="BP430" s="679"/>
      <c r="BQ430" s="679"/>
      <c r="BR430" s="679"/>
      <c r="BS430" s="679"/>
      <c r="BT430" s="658"/>
      <c r="BU430" s="716"/>
      <c r="BV430" s="716"/>
      <c r="BW430" s="716"/>
      <c r="BX430" s="716"/>
      <c r="BY430" s="716"/>
      <c r="BZ430" s="716"/>
      <c r="CA430" s="756"/>
      <c r="CB430" s="719"/>
      <c r="CC430" s="719"/>
      <c r="CD430" s="719"/>
      <c r="CE430" s="728"/>
      <c r="CF430" s="727"/>
      <c r="CG430" s="757"/>
      <c r="CH430" s="29"/>
      <c r="CI430" s="29"/>
      <c r="CJ430" s="29"/>
      <c r="CK430" s="29"/>
      <c r="CL430" s="736"/>
      <c r="CM430" s="745"/>
      <c r="CN430" s="680"/>
      <c r="CO430" s="660"/>
      <c r="CP430" s="660"/>
      <c r="CQ430" s="681"/>
      <c r="CR430" s="660"/>
      <c r="CS430" s="660"/>
      <c r="CT430" s="658"/>
      <c r="CU430" s="658"/>
      <c r="CV430" s="658"/>
      <c r="CW430" s="658"/>
      <c r="CX430" s="658"/>
      <c r="CY430" s="658"/>
    </row>
    <row r="431" spans="1:103">
      <c r="A431" s="658"/>
      <c r="B431" s="658"/>
      <c r="C431" s="658"/>
      <c r="D431" s="658"/>
      <c r="E431" s="658"/>
      <c r="F431" s="658"/>
      <c r="G431" s="658"/>
      <c r="H431" s="658"/>
      <c r="I431" s="658"/>
      <c r="J431" s="658"/>
      <c r="K431" s="658"/>
      <c r="L431" s="658"/>
      <c r="M431" s="658"/>
      <c r="N431" s="658"/>
      <c r="O431" s="658"/>
      <c r="P431" s="658"/>
      <c r="Q431" s="658"/>
      <c r="R431" s="658"/>
      <c r="S431" s="658"/>
      <c r="T431" s="658"/>
      <c r="U431" s="658"/>
      <c r="V431" s="658"/>
      <c r="W431" s="658"/>
      <c r="X431" s="658"/>
      <c r="Y431" s="658"/>
      <c r="Z431" s="658"/>
      <c r="AA431" s="658"/>
      <c r="AB431" s="658"/>
      <c r="AC431" s="658"/>
      <c r="AD431" s="658"/>
      <c r="AE431" s="658"/>
      <c r="AF431" s="658"/>
      <c r="AG431" s="743"/>
      <c r="AH431" s="713"/>
      <c r="AI431" s="658"/>
      <c r="AJ431" s="658"/>
      <c r="AK431" s="658"/>
      <c r="AL431" s="658"/>
      <c r="AM431" s="658"/>
      <c r="AN431" s="658"/>
      <c r="AO431" s="658"/>
      <c r="AP431" s="683"/>
      <c r="AQ431" s="658"/>
      <c r="AR431" s="658"/>
      <c r="AS431" s="658"/>
      <c r="AT431" s="658"/>
      <c r="AU431" s="658"/>
      <c r="AV431" s="658"/>
      <c r="AW431" s="658"/>
      <c r="AX431" s="658"/>
      <c r="AY431" s="658"/>
      <c r="AZ431" s="660"/>
      <c r="BA431" s="660"/>
      <c r="BB431" s="660"/>
      <c r="BC431" s="660"/>
      <c r="BD431" s="660"/>
      <c r="BE431" s="660"/>
      <c r="BF431" s="660"/>
      <c r="BG431" s="660"/>
      <c r="BH431" s="660"/>
      <c r="BI431" s="666"/>
      <c r="BJ431" s="666"/>
      <c r="BK431" s="666"/>
      <c r="BL431" s="30"/>
      <c r="BM431" s="30"/>
      <c r="BN431" s="30"/>
      <c r="BO431" s="679"/>
      <c r="BP431" s="679"/>
      <c r="BQ431" s="679"/>
      <c r="BR431" s="679"/>
      <c r="BS431" s="679"/>
      <c r="BT431" s="658"/>
      <c r="BU431" s="716"/>
      <c r="BV431" s="716"/>
      <c r="BW431" s="716"/>
      <c r="BX431" s="716"/>
      <c r="BY431" s="716"/>
      <c r="BZ431" s="716"/>
      <c r="CA431" s="756"/>
      <c r="CB431" s="719"/>
      <c r="CC431" s="719"/>
      <c r="CD431" s="719"/>
      <c r="CE431" s="728"/>
      <c r="CF431" s="727"/>
      <c r="CG431" s="757"/>
      <c r="CH431" s="29"/>
      <c r="CI431" s="29"/>
      <c r="CJ431" s="29"/>
      <c r="CK431" s="29"/>
      <c r="CL431" s="736"/>
      <c r="CM431" s="745"/>
      <c r="CN431" s="680"/>
      <c r="CO431" s="660"/>
      <c r="CP431" s="660"/>
      <c r="CQ431" s="681"/>
      <c r="CR431" s="660"/>
      <c r="CS431" s="660"/>
      <c r="CT431" s="658"/>
      <c r="CU431" s="658"/>
      <c r="CV431" s="658"/>
      <c r="CW431" s="658"/>
      <c r="CX431" s="658"/>
      <c r="CY431" s="658"/>
    </row>
    <row r="432" spans="1:103">
      <c r="A432" s="658"/>
      <c r="B432" s="658"/>
      <c r="C432" s="658"/>
      <c r="D432" s="658"/>
      <c r="E432" s="658"/>
      <c r="F432" s="658"/>
      <c r="G432" s="658"/>
      <c r="H432" s="658"/>
      <c r="I432" s="658"/>
      <c r="J432" s="658"/>
      <c r="K432" s="658"/>
      <c r="L432" s="658"/>
      <c r="M432" s="658"/>
      <c r="N432" s="658"/>
      <c r="O432" s="658"/>
      <c r="P432" s="658"/>
      <c r="Q432" s="658"/>
      <c r="R432" s="658"/>
      <c r="S432" s="658"/>
      <c r="T432" s="658"/>
      <c r="U432" s="658"/>
      <c r="V432" s="658"/>
      <c r="W432" s="658"/>
      <c r="X432" s="658"/>
      <c r="Y432" s="658"/>
      <c r="Z432" s="658"/>
      <c r="AA432" s="658"/>
      <c r="AB432" s="658"/>
      <c r="AC432" s="658"/>
      <c r="AD432" s="658"/>
      <c r="AE432" s="658"/>
      <c r="AF432" s="658"/>
      <c r="AG432" s="743"/>
      <c r="AH432" s="713"/>
      <c r="AI432" s="658"/>
      <c r="AJ432" s="658"/>
      <c r="AK432" s="658"/>
      <c r="AL432" s="658"/>
      <c r="AM432" s="658"/>
      <c r="AN432" s="658"/>
      <c r="AO432" s="658"/>
      <c r="AP432" s="683"/>
      <c r="AQ432" s="658"/>
      <c r="AR432" s="658"/>
      <c r="AS432" s="658"/>
      <c r="AT432" s="658"/>
      <c r="AU432" s="658"/>
      <c r="AV432" s="658"/>
      <c r="AW432" s="658"/>
      <c r="AX432" s="658"/>
      <c r="AY432" s="658"/>
      <c r="AZ432" s="660"/>
      <c r="BA432" s="660"/>
      <c r="BB432" s="660"/>
      <c r="BC432" s="660"/>
      <c r="BD432" s="660"/>
      <c r="BE432" s="660"/>
      <c r="BF432" s="660"/>
      <c r="BG432" s="660"/>
      <c r="BH432" s="660"/>
      <c r="BI432" s="666"/>
      <c r="BJ432" s="666"/>
      <c r="BK432" s="666"/>
      <c r="BL432" s="30"/>
      <c r="BM432" s="30"/>
      <c r="BN432" s="30"/>
      <c r="BO432" s="679"/>
      <c r="BP432" s="679"/>
      <c r="BQ432" s="679"/>
      <c r="BR432" s="679"/>
      <c r="BS432" s="679"/>
      <c r="BT432" s="658"/>
      <c r="BU432" s="716"/>
      <c r="BV432" s="716"/>
      <c r="BW432" s="716"/>
      <c r="BX432" s="716"/>
      <c r="BY432" s="716"/>
      <c r="BZ432" s="716"/>
      <c r="CA432" s="756"/>
      <c r="CB432" s="719"/>
      <c r="CC432" s="719"/>
      <c r="CD432" s="719"/>
      <c r="CE432" s="728"/>
      <c r="CF432" s="727"/>
      <c r="CG432" s="757"/>
      <c r="CH432" s="29"/>
      <c r="CI432" s="29"/>
      <c r="CJ432" s="29"/>
      <c r="CK432" s="29"/>
      <c r="CL432" s="736"/>
      <c r="CM432" s="745"/>
      <c r="CN432" s="680"/>
      <c r="CO432" s="660"/>
      <c r="CP432" s="660"/>
      <c r="CQ432" s="681"/>
      <c r="CR432" s="660"/>
      <c r="CS432" s="660"/>
      <c r="CT432" s="658"/>
      <c r="CU432" s="658"/>
      <c r="CV432" s="658"/>
      <c r="CW432" s="658"/>
      <c r="CX432" s="658"/>
      <c r="CY432" s="658"/>
    </row>
    <row r="433" spans="1:103">
      <c r="A433" s="658"/>
      <c r="B433" s="658"/>
      <c r="C433" s="658"/>
      <c r="D433" s="658"/>
      <c r="E433" s="658"/>
      <c r="F433" s="658"/>
      <c r="G433" s="658"/>
      <c r="H433" s="658"/>
      <c r="I433" s="658"/>
      <c r="J433" s="658"/>
      <c r="K433" s="658"/>
      <c r="L433" s="658"/>
      <c r="M433" s="658"/>
      <c r="N433" s="658"/>
      <c r="O433" s="658"/>
      <c r="P433" s="658"/>
      <c r="Q433" s="658"/>
      <c r="R433" s="658"/>
      <c r="S433" s="658"/>
      <c r="T433" s="658"/>
      <c r="U433" s="658"/>
      <c r="V433" s="658"/>
      <c r="W433" s="658"/>
      <c r="X433" s="658"/>
      <c r="Y433" s="658"/>
      <c r="Z433" s="658"/>
      <c r="AA433" s="658"/>
      <c r="AB433" s="658"/>
      <c r="AC433" s="658"/>
      <c r="AD433" s="658"/>
      <c r="AE433" s="658"/>
      <c r="AF433" s="658"/>
      <c r="AG433" s="743"/>
      <c r="AH433" s="713"/>
      <c r="AI433" s="658"/>
      <c r="AJ433" s="658"/>
      <c r="AK433" s="658"/>
      <c r="AL433" s="658"/>
      <c r="AM433" s="658"/>
      <c r="AN433" s="658"/>
      <c r="AO433" s="658"/>
      <c r="AP433" s="683"/>
      <c r="AQ433" s="658"/>
      <c r="AR433" s="658"/>
      <c r="AS433" s="658"/>
      <c r="AT433" s="658"/>
      <c r="AU433" s="658"/>
      <c r="AV433" s="658"/>
      <c r="AW433" s="658"/>
      <c r="AX433" s="658"/>
      <c r="AY433" s="658"/>
      <c r="AZ433" s="660"/>
      <c r="BA433" s="660"/>
      <c r="BB433" s="660"/>
      <c r="BC433" s="660"/>
      <c r="BD433" s="660"/>
      <c r="BE433" s="660"/>
      <c r="BF433" s="660"/>
      <c r="BG433" s="660"/>
      <c r="BH433" s="660"/>
      <c r="BI433" s="666"/>
      <c r="BJ433" s="666"/>
      <c r="BK433" s="666"/>
      <c r="BL433" s="30"/>
      <c r="BM433" s="30"/>
      <c r="BN433" s="30"/>
      <c r="BO433" s="679"/>
      <c r="BP433" s="679"/>
      <c r="BQ433" s="679"/>
      <c r="BR433" s="679"/>
      <c r="BS433" s="679"/>
      <c r="BT433" s="658"/>
      <c r="BU433" s="716"/>
      <c r="BV433" s="716"/>
      <c r="BW433" s="716"/>
      <c r="BX433" s="716"/>
      <c r="BY433" s="716"/>
      <c r="BZ433" s="716"/>
      <c r="CA433" s="756"/>
      <c r="CB433" s="719"/>
      <c r="CC433" s="719"/>
      <c r="CD433" s="719"/>
      <c r="CE433" s="728"/>
      <c r="CF433" s="727"/>
      <c r="CG433" s="757"/>
      <c r="CH433" s="29"/>
      <c r="CI433" s="29"/>
      <c r="CJ433" s="29"/>
      <c r="CK433" s="29"/>
      <c r="CL433" s="736"/>
      <c r="CM433" s="745"/>
      <c r="CN433" s="680"/>
      <c r="CO433" s="660"/>
      <c r="CP433" s="660"/>
      <c r="CQ433" s="681"/>
      <c r="CR433" s="660"/>
      <c r="CS433" s="660"/>
      <c r="CT433" s="658"/>
      <c r="CU433" s="658"/>
      <c r="CV433" s="658"/>
      <c r="CW433" s="658"/>
      <c r="CX433" s="658"/>
      <c r="CY433" s="658"/>
    </row>
    <row r="434" spans="1:103">
      <c r="A434" s="658"/>
      <c r="B434" s="658"/>
      <c r="C434" s="658"/>
      <c r="D434" s="658"/>
      <c r="E434" s="658"/>
      <c r="F434" s="658"/>
      <c r="G434" s="658"/>
      <c r="H434" s="658"/>
      <c r="I434" s="658"/>
      <c r="J434" s="658"/>
      <c r="K434" s="658"/>
      <c r="L434" s="658"/>
      <c r="M434" s="658"/>
      <c r="N434" s="658"/>
      <c r="O434" s="658"/>
      <c r="P434" s="658"/>
      <c r="Q434" s="658"/>
      <c r="R434" s="658"/>
      <c r="S434" s="658"/>
      <c r="T434" s="658"/>
      <c r="U434" s="658"/>
      <c r="V434" s="658"/>
      <c r="W434" s="658"/>
      <c r="X434" s="658"/>
      <c r="Y434" s="658"/>
      <c r="Z434" s="658"/>
      <c r="AA434" s="658"/>
      <c r="AB434" s="658"/>
      <c r="AC434" s="658"/>
      <c r="AD434" s="658"/>
      <c r="AE434" s="658"/>
      <c r="AF434" s="658"/>
      <c r="AG434" s="743"/>
      <c r="AH434" s="713"/>
      <c r="AI434" s="658"/>
      <c r="AJ434" s="658"/>
      <c r="AK434" s="658"/>
      <c r="AL434" s="658"/>
      <c r="AM434" s="658"/>
      <c r="AN434" s="658"/>
      <c r="AO434" s="658"/>
      <c r="AP434" s="683"/>
      <c r="AQ434" s="658"/>
      <c r="AR434" s="658"/>
      <c r="AS434" s="658"/>
      <c r="AT434" s="658"/>
      <c r="AU434" s="658"/>
      <c r="AV434" s="658"/>
      <c r="AW434" s="658"/>
      <c r="AX434" s="658"/>
      <c r="AY434" s="658"/>
      <c r="AZ434" s="660"/>
      <c r="BA434" s="660"/>
      <c r="BB434" s="660"/>
      <c r="BC434" s="660"/>
      <c r="BD434" s="660"/>
      <c r="BE434" s="660"/>
      <c r="BF434" s="660"/>
      <c r="BG434" s="660"/>
      <c r="BH434" s="660"/>
      <c r="BI434" s="666"/>
      <c r="BJ434" s="666"/>
      <c r="BK434" s="666"/>
      <c r="BL434" s="30"/>
      <c r="BM434" s="30"/>
      <c r="BN434" s="30"/>
      <c r="BO434" s="679"/>
      <c r="BP434" s="679"/>
      <c r="BQ434" s="679"/>
      <c r="BR434" s="679"/>
      <c r="BS434" s="679"/>
      <c r="BT434" s="658"/>
      <c r="BU434" s="716"/>
      <c r="BV434" s="716"/>
      <c r="BW434" s="716"/>
      <c r="BX434" s="716"/>
      <c r="BY434" s="716"/>
      <c r="BZ434" s="716"/>
      <c r="CA434" s="756"/>
      <c r="CB434" s="719"/>
      <c r="CC434" s="719"/>
      <c r="CD434" s="719"/>
      <c r="CE434" s="728"/>
      <c r="CF434" s="727"/>
      <c r="CG434" s="757"/>
      <c r="CH434" s="29"/>
      <c r="CI434" s="29"/>
      <c r="CJ434" s="29"/>
      <c r="CK434" s="29"/>
      <c r="CL434" s="736"/>
      <c r="CM434" s="745"/>
      <c r="CN434" s="680"/>
      <c r="CO434" s="660"/>
      <c r="CP434" s="660"/>
      <c r="CQ434" s="681"/>
      <c r="CR434" s="660"/>
      <c r="CS434" s="660"/>
      <c r="CT434" s="658"/>
      <c r="CU434" s="658"/>
      <c r="CV434" s="658"/>
      <c r="CW434" s="658"/>
      <c r="CX434" s="658"/>
      <c r="CY434" s="658"/>
    </row>
    <row r="435" spans="1:103">
      <c r="A435" s="658"/>
      <c r="B435" s="658"/>
      <c r="C435" s="658"/>
      <c r="D435" s="658"/>
      <c r="E435" s="658"/>
      <c r="F435" s="658"/>
      <c r="G435" s="658"/>
      <c r="H435" s="658"/>
      <c r="I435" s="658"/>
      <c r="J435" s="658"/>
      <c r="K435" s="658"/>
      <c r="L435" s="658"/>
      <c r="M435" s="658"/>
      <c r="N435" s="658"/>
      <c r="O435" s="658"/>
      <c r="P435" s="658"/>
      <c r="Q435" s="658"/>
      <c r="R435" s="658"/>
      <c r="S435" s="658"/>
      <c r="T435" s="658"/>
      <c r="U435" s="658"/>
      <c r="V435" s="658"/>
      <c r="W435" s="658"/>
      <c r="X435" s="658"/>
      <c r="Y435" s="658"/>
      <c r="Z435" s="658"/>
      <c r="AA435" s="658"/>
      <c r="AB435" s="658"/>
      <c r="AC435" s="658"/>
      <c r="AD435" s="658"/>
      <c r="AE435" s="658"/>
      <c r="AF435" s="658"/>
      <c r="AG435" s="743"/>
      <c r="AH435" s="713"/>
      <c r="AI435" s="658"/>
      <c r="AJ435" s="658"/>
      <c r="AK435" s="658"/>
      <c r="AL435" s="658"/>
      <c r="AM435" s="658"/>
      <c r="AN435" s="658"/>
      <c r="AO435" s="658"/>
      <c r="AP435" s="683"/>
      <c r="AQ435" s="658"/>
      <c r="AR435" s="658"/>
      <c r="AS435" s="658"/>
      <c r="AT435" s="658"/>
      <c r="AU435" s="658"/>
      <c r="AV435" s="658"/>
      <c r="AW435" s="658"/>
      <c r="AX435" s="658"/>
      <c r="AY435" s="658"/>
      <c r="AZ435" s="660"/>
      <c r="BA435" s="660"/>
      <c r="BB435" s="660"/>
      <c r="BC435" s="660"/>
      <c r="BD435" s="660"/>
      <c r="BE435" s="660"/>
      <c r="BF435" s="660"/>
      <c r="BG435" s="660"/>
      <c r="BH435" s="660"/>
      <c r="BI435" s="666"/>
      <c r="BJ435" s="666"/>
      <c r="BK435" s="666"/>
      <c r="BL435" s="30"/>
      <c r="BM435" s="30"/>
      <c r="BN435" s="30"/>
      <c r="BO435" s="679"/>
      <c r="BP435" s="679"/>
      <c r="BQ435" s="679"/>
      <c r="BR435" s="679"/>
      <c r="BS435" s="679"/>
      <c r="BT435" s="658"/>
      <c r="BU435" s="716"/>
      <c r="BV435" s="716"/>
      <c r="BW435" s="716"/>
      <c r="BX435" s="716"/>
      <c r="BY435" s="716"/>
      <c r="BZ435" s="716"/>
      <c r="CA435" s="756"/>
      <c r="CB435" s="719"/>
      <c r="CC435" s="719"/>
      <c r="CD435" s="719"/>
      <c r="CE435" s="728"/>
      <c r="CF435" s="727"/>
      <c r="CG435" s="757"/>
      <c r="CH435" s="29"/>
      <c r="CI435" s="29"/>
      <c r="CJ435" s="29"/>
      <c r="CK435" s="29"/>
      <c r="CL435" s="736"/>
      <c r="CM435" s="745"/>
      <c r="CN435" s="680"/>
      <c r="CO435" s="660"/>
      <c r="CP435" s="660"/>
      <c r="CQ435" s="681"/>
      <c r="CR435" s="660"/>
      <c r="CS435" s="660"/>
      <c r="CT435" s="658"/>
      <c r="CU435" s="658"/>
      <c r="CV435" s="658"/>
      <c r="CW435" s="658"/>
      <c r="CX435" s="658"/>
      <c r="CY435" s="658"/>
    </row>
    <row r="436" spans="1:103">
      <c r="A436" s="658"/>
      <c r="B436" s="658"/>
      <c r="C436" s="658"/>
      <c r="D436" s="658"/>
      <c r="E436" s="658"/>
      <c r="F436" s="658"/>
      <c r="G436" s="658"/>
      <c r="H436" s="658"/>
      <c r="I436" s="658"/>
      <c r="J436" s="658"/>
      <c r="K436" s="658"/>
      <c r="L436" s="658"/>
      <c r="M436" s="658"/>
      <c r="N436" s="658"/>
      <c r="O436" s="658"/>
      <c r="P436" s="658"/>
      <c r="Q436" s="658"/>
      <c r="R436" s="658"/>
      <c r="S436" s="658"/>
      <c r="T436" s="658"/>
      <c r="U436" s="658"/>
      <c r="V436" s="658"/>
      <c r="W436" s="658"/>
      <c r="X436" s="658"/>
      <c r="Y436" s="658"/>
      <c r="Z436" s="658"/>
      <c r="AA436" s="658"/>
      <c r="AB436" s="658"/>
      <c r="AC436" s="658"/>
      <c r="AD436" s="658"/>
      <c r="AE436" s="658"/>
      <c r="AF436" s="658"/>
      <c r="AG436" s="743"/>
      <c r="AH436" s="713"/>
      <c r="AI436" s="658"/>
      <c r="AJ436" s="658"/>
      <c r="AK436" s="658"/>
      <c r="AL436" s="658"/>
      <c r="AM436" s="658"/>
      <c r="AN436" s="658"/>
      <c r="AO436" s="658"/>
      <c r="AP436" s="683"/>
      <c r="AQ436" s="658"/>
      <c r="AR436" s="658"/>
      <c r="AS436" s="658"/>
      <c r="AT436" s="658"/>
      <c r="AU436" s="658"/>
      <c r="AV436" s="658"/>
      <c r="AW436" s="658"/>
      <c r="AX436" s="658"/>
      <c r="AY436" s="658"/>
      <c r="AZ436" s="660"/>
      <c r="BA436" s="660"/>
      <c r="BB436" s="660"/>
      <c r="BC436" s="660"/>
      <c r="BD436" s="660"/>
      <c r="BE436" s="660"/>
      <c r="BF436" s="660"/>
      <c r="BG436" s="660"/>
      <c r="BH436" s="660"/>
      <c r="BI436" s="666"/>
      <c r="BJ436" s="666"/>
      <c r="BK436" s="666"/>
      <c r="BL436" s="30"/>
      <c r="BM436" s="30"/>
      <c r="BN436" s="30"/>
      <c r="BO436" s="679"/>
      <c r="BP436" s="679"/>
      <c r="BQ436" s="679"/>
      <c r="BR436" s="679"/>
      <c r="BS436" s="679"/>
      <c r="BT436" s="658"/>
      <c r="BU436" s="716"/>
      <c r="BV436" s="716"/>
      <c r="BW436" s="716"/>
      <c r="BX436" s="716"/>
      <c r="BY436" s="716"/>
      <c r="BZ436" s="716"/>
      <c r="CA436" s="756"/>
      <c r="CB436" s="719"/>
      <c r="CC436" s="719"/>
      <c r="CD436" s="719"/>
      <c r="CE436" s="728"/>
      <c r="CF436" s="727"/>
      <c r="CG436" s="757"/>
      <c r="CH436" s="29"/>
      <c r="CI436" s="29"/>
      <c r="CJ436" s="29"/>
      <c r="CK436" s="29"/>
      <c r="CL436" s="736"/>
      <c r="CM436" s="745"/>
      <c r="CN436" s="680"/>
      <c r="CO436" s="660"/>
      <c r="CP436" s="660"/>
      <c r="CQ436" s="681"/>
      <c r="CR436" s="660"/>
      <c r="CS436" s="660"/>
      <c r="CT436" s="658"/>
      <c r="CU436" s="658"/>
      <c r="CV436" s="658"/>
      <c r="CW436" s="658"/>
      <c r="CX436" s="658"/>
      <c r="CY436" s="658"/>
    </row>
    <row r="437" spans="1:103">
      <c r="A437" s="658"/>
      <c r="B437" s="658"/>
      <c r="C437" s="658"/>
      <c r="D437" s="658"/>
      <c r="E437" s="658"/>
      <c r="F437" s="658"/>
      <c r="G437" s="658"/>
      <c r="H437" s="658"/>
      <c r="I437" s="658"/>
      <c r="J437" s="658"/>
      <c r="K437" s="658"/>
      <c r="L437" s="658"/>
      <c r="M437" s="658"/>
      <c r="N437" s="658"/>
      <c r="O437" s="658"/>
      <c r="P437" s="658"/>
      <c r="Q437" s="658"/>
      <c r="R437" s="658"/>
      <c r="S437" s="658"/>
      <c r="T437" s="658"/>
      <c r="U437" s="658"/>
      <c r="V437" s="658"/>
      <c r="W437" s="658"/>
      <c r="X437" s="658"/>
      <c r="Y437" s="658"/>
      <c r="Z437" s="658"/>
      <c r="AA437" s="658"/>
      <c r="AB437" s="658"/>
      <c r="AC437" s="658"/>
      <c r="AD437" s="658"/>
      <c r="AE437" s="658"/>
      <c r="AF437" s="658"/>
      <c r="AG437" s="743"/>
      <c r="AH437" s="713"/>
      <c r="AI437" s="658"/>
      <c r="AJ437" s="658"/>
      <c r="AK437" s="658"/>
      <c r="AL437" s="658"/>
      <c r="AM437" s="658"/>
      <c r="AN437" s="658"/>
      <c r="AO437" s="658"/>
      <c r="AP437" s="683"/>
      <c r="AQ437" s="658"/>
      <c r="AR437" s="658"/>
      <c r="AS437" s="658"/>
      <c r="AT437" s="658"/>
      <c r="AU437" s="658"/>
      <c r="AV437" s="658"/>
      <c r="AW437" s="658"/>
      <c r="AX437" s="658"/>
      <c r="AY437" s="658"/>
      <c r="AZ437" s="660"/>
      <c r="BA437" s="660"/>
      <c r="BB437" s="660"/>
      <c r="BC437" s="660"/>
      <c r="BD437" s="660"/>
      <c r="BE437" s="660"/>
      <c r="BF437" s="660"/>
      <c r="BG437" s="660"/>
      <c r="BH437" s="660"/>
      <c r="BI437" s="666"/>
      <c r="BJ437" s="666"/>
      <c r="BK437" s="666"/>
      <c r="BL437" s="30"/>
      <c r="BM437" s="30"/>
      <c r="BN437" s="30"/>
      <c r="BO437" s="679"/>
      <c r="BP437" s="679"/>
      <c r="BQ437" s="679"/>
      <c r="BR437" s="679"/>
      <c r="BS437" s="679"/>
      <c r="BT437" s="658"/>
      <c r="BU437" s="716"/>
      <c r="BV437" s="716"/>
      <c r="BW437" s="716"/>
      <c r="BX437" s="716"/>
      <c r="BY437" s="716"/>
      <c r="BZ437" s="716"/>
      <c r="CA437" s="756"/>
      <c r="CB437" s="719"/>
      <c r="CC437" s="719"/>
      <c r="CD437" s="719"/>
      <c r="CE437" s="728"/>
      <c r="CF437" s="727"/>
      <c r="CG437" s="757"/>
      <c r="CH437" s="29"/>
      <c r="CI437" s="29"/>
      <c r="CJ437" s="29"/>
      <c r="CK437" s="29"/>
      <c r="CL437" s="736"/>
      <c r="CM437" s="745"/>
      <c r="CN437" s="680"/>
      <c r="CO437" s="660"/>
      <c r="CP437" s="660"/>
      <c r="CQ437" s="681"/>
      <c r="CR437" s="660"/>
      <c r="CS437" s="660"/>
      <c r="CT437" s="658"/>
      <c r="CU437" s="658"/>
      <c r="CV437" s="658"/>
      <c r="CW437" s="658"/>
      <c r="CX437" s="658"/>
      <c r="CY437" s="658"/>
    </row>
    <row r="438" spans="1:103">
      <c r="A438" s="658"/>
      <c r="B438" s="658"/>
      <c r="C438" s="658"/>
      <c r="D438" s="658"/>
      <c r="E438" s="658"/>
      <c r="F438" s="658"/>
      <c r="G438" s="658"/>
      <c r="H438" s="658"/>
      <c r="I438" s="658"/>
      <c r="J438" s="658"/>
      <c r="K438" s="658"/>
      <c r="L438" s="658"/>
      <c r="M438" s="658"/>
      <c r="N438" s="658"/>
      <c r="O438" s="658"/>
      <c r="P438" s="658"/>
      <c r="Q438" s="658"/>
      <c r="R438" s="658"/>
      <c r="S438" s="658"/>
      <c r="T438" s="658"/>
      <c r="U438" s="658"/>
      <c r="V438" s="658"/>
      <c r="W438" s="658"/>
      <c r="X438" s="658"/>
      <c r="Y438" s="658"/>
      <c r="Z438" s="658"/>
      <c r="AA438" s="658"/>
      <c r="AB438" s="658"/>
      <c r="AC438" s="658"/>
      <c r="AD438" s="658"/>
      <c r="AE438" s="658"/>
      <c r="AF438" s="658"/>
      <c r="AG438" s="743"/>
      <c r="AH438" s="713"/>
      <c r="AI438" s="658"/>
      <c r="AJ438" s="658"/>
      <c r="AK438" s="658"/>
      <c r="AL438" s="658"/>
      <c r="AM438" s="658"/>
      <c r="AN438" s="658"/>
      <c r="AO438" s="658"/>
      <c r="AP438" s="683"/>
      <c r="AQ438" s="658"/>
      <c r="AR438" s="658"/>
      <c r="AS438" s="658"/>
      <c r="AT438" s="658"/>
      <c r="AU438" s="658"/>
      <c r="AV438" s="658"/>
      <c r="AW438" s="658"/>
      <c r="AX438" s="658"/>
      <c r="AY438" s="658"/>
      <c r="AZ438" s="660"/>
      <c r="BA438" s="660"/>
      <c r="BB438" s="660"/>
      <c r="BC438" s="660"/>
      <c r="BD438" s="660"/>
      <c r="BE438" s="660"/>
      <c r="BF438" s="660"/>
      <c r="BG438" s="660"/>
      <c r="BH438" s="660"/>
      <c r="BI438" s="666"/>
      <c r="BJ438" s="666"/>
      <c r="BK438" s="666"/>
      <c r="BL438" s="30"/>
      <c r="BM438" s="30"/>
      <c r="BN438" s="30"/>
      <c r="BO438" s="679"/>
      <c r="BP438" s="679"/>
      <c r="BQ438" s="679"/>
      <c r="BR438" s="679"/>
      <c r="BS438" s="679"/>
      <c r="BT438" s="658"/>
      <c r="BU438" s="716"/>
      <c r="BV438" s="716"/>
      <c r="BW438" s="716"/>
      <c r="BX438" s="716"/>
      <c r="BY438" s="716"/>
      <c r="BZ438" s="716"/>
      <c r="CA438" s="756"/>
      <c r="CB438" s="719"/>
      <c r="CC438" s="719"/>
      <c r="CD438" s="719"/>
      <c r="CE438" s="728"/>
      <c r="CF438" s="727"/>
      <c r="CG438" s="757"/>
      <c r="CH438" s="29"/>
      <c r="CI438" s="29"/>
      <c r="CJ438" s="29"/>
      <c r="CK438" s="29"/>
      <c r="CL438" s="736"/>
      <c r="CM438" s="745"/>
      <c r="CN438" s="680"/>
      <c r="CO438" s="660"/>
      <c r="CP438" s="660"/>
      <c r="CQ438" s="681"/>
      <c r="CR438" s="660"/>
      <c r="CS438" s="660"/>
      <c r="CT438" s="658"/>
      <c r="CU438" s="658"/>
      <c r="CV438" s="658"/>
      <c r="CW438" s="658"/>
      <c r="CX438" s="658"/>
      <c r="CY438" s="658"/>
    </row>
    <row r="439" spans="1:103">
      <c r="A439" s="658"/>
      <c r="B439" s="658"/>
      <c r="C439" s="658"/>
      <c r="D439" s="658"/>
      <c r="E439" s="658"/>
      <c r="F439" s="658"/>
      <c r="G439" s="658"/>
      <c r="H439" s="658"/>
      <c r="I439" s="658"/>
      <c r="J439" s="658"/>
      <c r="K439" s="658"/>
      <c r="L439" s="658"/>
      <c r="M439" s="658"/>
      <c r="N439" s="658"/>
      <c r="O439" s="658"/>
      <c r="P439" s="658"/>
      <c r="Q439" s="658"/>
      <c r="R439" s="658"/>
      <c r="S439" s="658"/>
      <c r="T439" s="658"/>
      <c r="U439" s="658"/>
      <c r="V439" s="658"/>
      <c r="W439" s="658"/>
      <c r="X439" s="658"/>
      <c r="Y439" s="658"/>
      <c r="Z439" s="658"/>
      <c r="AA439" s="658"/>
      <c r="AB439" s="658"/>
      <c r="AC439" s="658"/>
      <c r="AD439" s="658"/>
      <c r="AE439" s="658"/>
      <c r="AF439" s="658"/>
      <c r="AG439" s="743"/>
      <c r="AH439" s="713"/>
      <c r="AI439" s="658"/>
      <c r="AJ439" s="658"/>
      <c r="AK439" s="658"/>
      <c r="AL439" s="658"/>
      <c r="AM439" s="658"/>
      <c r="AN439" s="658"/>
      <c r="AO439" s="658"/>
      <c r="AP439" s="683"/>
      <c r="AQ439" s="658"/>
      <c r="AR439" s="658"/>
      <c r="AS439" s="658"/>
      <c r="AT439" s="658"/>
      <c r="AU439" s="658"/>
      <c r="AV439" s="658"/>
      <c r="AW439" s="658"/>
      <c r="AX439" s="658"/>
      <c r="AY439" s="658"/>
      <c r="AZ439" s="660"/>
      <c r="BA439" s="660"/>
      <c r="BB439" s="660"/>
      <c r="BC439" s="660"/>
      <c r="BD439" s="660"/>
      <c r="BE439" s="660"/>
      <c r="BF439" s="660"/>
      <c r="BG439" s="660"/>
      <c r="BH439" s="660"/>
      <c r="BI439" s="666"/>
      <c r="BJ439" s="666"/>
      <c r="BK439" s="666"/>
      <c r="BL439" s="30"/>
      <c r="BM439" s="30"/>
      <c r="BN439" s="30"/>
      <c r="BO439" s="679"/>
      <c r="BP439" s="679"/>
      <c r="BQ439" s="679"/>
      <c r="BR439" s="679"/>
      <c r="BS439" s="679"/>
      <c r="BT439" s="658"/>
      <c r="BU439" s="716"/>
      <c r="BV439" s="716"/>
      <c r="BW439" s="716"/>
      <c r="BX439" s="716"/>
      <c r="BY439" s="716"/>
      <c r="BZ439" s="716"/>
      <c r="CA439" s="756"/>
      <c r="CB439" s="719"/>
      <c r="CC439" s="719"/>
      <c r="CD439" s="719"/>
      <c r="CE439" s="728"/>
      <c r="CF439" s="727"/>
      <c r="CG439" s="757"/>
      <c r="CH439" s="29"/>
      <c r="CI439" s="29"/>
      <c r="CJ439" s="29"/>
      <c r="CK439" s="29"/>
      <c r="CL439" s="736"/>
      <c r="CM439" s="745"/>
      <c r="CN439" s="680"/>
      <c r="CO439" s="660"/>
      <c r="CP439" s="660"/>
      <c r="CQ439" s="681"/>
      <c r="CR439" s="660"/>
      <c r="CS439" s="660"/>
      <c r="CT439" s="658"/>
      <c r="CU439" s="658"/>
      <c r="CV439" s="658"/>
      <c r="CW439" s="658"/>
      <c r="CX439" s="658"/>
      <c r="CY439" s="658"/>
    </row>
    <row r="440" spans="1:103">
      <c r="A440" s="658"/>
      <c r="B440" s="658"/>
      <c r="C440" s="658"/>
      <c r="D440" s="658"/>
      <c r="E440" s="658"/>
      <c r="F440" s="658"/>
      <c r="G440" s="658"/>
      <c r="H440" s="658"/>
      <c r="I440" s="658"/>
      <c r="J440" s="658"/>
      <c r="K440" s="658"/>
      <c r="L440" s="658"/>
      <c r="M440" s="658"/>
      <c r="N440" s="658"/>
      <c r="O440" s="658"/>
      <c r="P440" s="658"/>
      <c r="Q440" s="658"/>
      <c r="R440" s="658"/>
      <c r="S440" s="658"/>
      <c r="T440" s="658"/>
      <c r="U440" s="658"/>
      <c r="V440" s="658"/>
      <c r="W440" s="658"/>
      <c r="X440" s="658"/>
      <c r="Y440" s="658"/>
      <c r="Z440" s="658"/>
      <c r="AA440" s="658"/>
      <c r="AB440" s="658"/>
      <c r="AC440" s="658"/>
      <c r="AD440" s="658"/>
      <c r="AE440" s="658"/>
      <c r="AF440" s="658"/>
      <c r="AG440" s="743"/>
      <c r="AH440" s="713"/>
      <c r="AI440" s="658"/>
      <c r="AJ440" s="658"/>
      <c r="AK440" s="658"/>
      <c r="AL440" s="658"/>
      <c r="AM440" s="658"/>
      <c r="AN440" s="658"/>
      <c r="AO440" s="658"/>
      <c r="AP440" s="683"/>
      <c r="AQ440" s="658"/>
      <c r="AR440" s="658"/>
      <c r="AS440" s="658"/>
      <c r="AT440" s="658"/>
      <c r="AU440" s="658"/>
      <c r="AV440" s="658"/>
      <c r="AW440" s="658"/>
      <c r="AX440" s="658"/>
      <c r="AY440" s="658"/>
      <c r="AZ440" s="660"/>
      <c r="BA440" s="660"/>
      <c r="BB440" s="660"/>
      <c r="BC440" s="660"/>
      <c r="BD440" s="660"/>
      <c r="BE440" s="660"/>
      <c r="BF440" s="660"/>
      <c r="BG440" s="660"/>
      <c r="BH440" s="660"/>
      <c r="BI440" s="666"/>
      <c r="BJ440" s="666"/>
      <c r="BK440" s="666"/>
      <c r="BL440" s="30"/>
      <c r="BM440" s="30"/>
      <c r="BN440" s="30"/>
      <c r="BO440" s="679"/>
      <c r="BP440" s="679"/>
      <c r="BQ440" s="679"/>
      <c r="BR440" s="679"/>
      <c r="BS440" s="679"/>
      <c r="BT440" s="658"/>
      <c r="BU440" s="716"/>
      <c r="BV440" s="716"/>
      <c r="BW440" s="716"/>
      <c r="BX440" s="716"/>
      <c r="BY440" s="716"/>
      <c r="BZ440" s="716"/>
      <c r="CA440" s="756"/>
      <c r="CB440" s="719"/>
      <c r="CC440" s="719"/>
      <c r="CD440" s="719"/>
      <c r="CE440" s="728"/>
      <c r="CF440" s="727"/>
      <c r="CG440" s="757"/>
      <c r="CH440" s="29"/>
      <c r="CI440" s="29"/>
      <c r="CJ440" s="29"/>
      <c r="CK440" s="29"/>
      <c r="CL440" s="736"/>
      <c r="CM440" s="745"/>
      <c r="CN440" s="680"/>
      <c r="CO440" s="660"/>
      <c r="CP440" s="660"/>
      <c r="CQ440" s="681"/>
      <c r="CR440" s="660"/>
      <c r="CS440" s="660"/>
      <c r="CT440" s="658"/>
      <c r="CU440" s="658"/>
      <c r="CV440" s="658"/>
      <c r="CW440" s="658"/>
      <c r="CX440" s="658"/>
      <c r="CY440" s="658"/>
    </row>
    <row r="441" spans="1:103">
      <c r="A441" s="658"/>
      <c r="B441" s="658"/>
      <c r="C441" s="658"/>
      <c r="D441" s="658"/>
      <c r="E441" s="658"/>
      <c r="F441" s="658"/>
      <c r="G441" s="658"/>
      <c r="H441" s="658"/>
      <c r="I441" s="658"/>
      <c r="J441" s="658"/>
      <c r="K441" s="658"/>
      <c r="L441" s="658"/>
      <c r="M441" s="658"/>
      <c r="N441" s="658"/>
      <c r="O441" s="658"/>
      <c r="P441" s="658"/>
      <c r="Q441" s="658"/>
      <c r="R441" s="658"/>
      <c r="S441" s="658"/>
      <c r="T441" s="658"/>
      <c r="U441" s="658"/>
      <c r="V441" s="658"/>
      <c r="W441" s="658"/>
      <c r="X441" s="658"/>
      <c r="Y441" s="658"/>
      <c r="Z441" s="658"/>
      <c r="AA441" s="658"/>
      <c r="AB441" s="658"/>
      <c r="AC441" s="658"/>
      <c r="AD441" s="658"/>
      <c r="AE441" s="658"/>
      <c r="AF441" s="658"/>
      <c r="AG441" s="743"/>
      <c r="AH441" s="713"/>
      <c r="AI441" s="658"/>
      <c r="AJ441" s="658"/>
      <c r="AK441" s="658"/>
      <c r="AL441" s="658"/>
      <c r="AM441" s="658"/>
      <c r="AN441" s="658"/>
      <c r="AO441" s="658"/>
      <c r="AP441" s="683"/>
      <c r="AQ441" s="658"/>
      <c r="AR441" s="658"/>
      <c r="AS441" s="658"/>
      <c r="AT441" s="658"/>
      <c r="AU441" s="658"/>
      <c r="AV441" s="658"/>
      <c r="AW441" s="658"/>
      <c r="AX441" s="658"/>
      <c r="AY441" s="658"/>
      <c r="AZ441" s="660"/>
      <c r="BA441" s="660"/>
      <c r="BB441" s="660"/>
      <c r="BC441" s="660"/>
      <c r="BD441" s="660"/>
      <c r="BE441" s="660"/>
      <c r="BF441" s="660"/>
      <c r="BG441" s="660"/>
      <c r="BH441" s="660"/>
      <c r="BI441" s="666"/>
      <c r="BJ441" s="666"/>
      <c r="BK441" s="666"/>
      <c r="BL441" s="30"/>
      <c r="BM441" s="30"/>
      <c r="BN441" s="30"/>
      <c r="BO441" s="679"/>
      <c r="BP441" s="679"/>
      <c r="BQ441" s="679"/>
      <c r="BR441" s="679"/>
      <c r="BS441" s="679"/>
      <c r="BT441" s="658"/>
      <c r="BU441" s="716"/>
      <c r="BV441" s="716"/>
      <c r="BW441" s="716"/>
      <c r="BX441" s="716"/>
      <c r="BY441" s="716"/>
      <c r="BZ441" s="716"/>
      <c r="CA441" s="756"/>
      <c r="CB441" s="719"/>
      <c r="CC441" s="719"/>
      <c r="CD441" s="719"/>
      <c r="CE441" s="728"/>
      <c r="CF441" s="727"/>
      <c r="CG441" s="757"/>
      <c r="CH441" s="29"/>
      <c r="CI441" s="29"/>
      <c r="CJ441" s="29"/>
      <c r="CK441" s="29"/>
      <c r="CL441" s="736"/>
      <c r="CM441" s="745"/>
      <c r="CN441" s="680"/>
      <c r="CO441" s="660"/>
      <c r="CP441" s="660"/>
      <c r="CQ441" s="681"/>
      <c r="CR441" s="660"/>
      <c r="CS441" s="660"/>
      <c r="CT441" s="658"/>
      <c r="CU441" s="658"/>
      <c r="CV441" s="658"/>
      <c r="CW441" s="658"/>
      <c r="CX441" s="658"/>
      <c r="CY441" s="658"/>
    </row>
    <row r="442" spans="1:103">
      <c r="A442" s="658"/>
      <c r="B442" s="658"/>
      <c r="C442" s="658"/>
      <c r="D442" s="658"/>
      <c r="E442" s="658"/>
      <c r="F442" s="658"/>
      <c r="G442" s="658"/>
      <c r="H442" s="658"/>
      <c r="I442" s="658"/>
      <c r="J442" s="658"/>
      <c r="K442" s="658"/>
      <c r="L442" s="658"/>
      <c r="M442" s="658"/>
      <c r="N442" s="658"/>
      <c r="O442" s="658"/>
      <c r="P442" s="658"/>
      <c r="Q442" s="658"/>
      <c r="R442" s="658"/>
      <c r="S442" s="658"/>
      <c r="T442" s="658"/>
      <c r="U442" s="658"/>
      <c r="V442" s="658"/>
      <c r="W442" s="658"/>
      <c r="X442" s="658"/>
      <c r="Y442" s="658"/>
      <c r="Z442" s="658"/>
      <c r="AA442" s="658"/>
      <c r="AB442" s="658"/>
      <c r="AC442" s="658"/>
      <c r="AD442" s="658"/>
      <c r="AE442" s="658"/>
      <c r="AF442" s="658"/>
      <c r="AG442" s="743"/>
      <c r="AH442" s="713"/>
      <c r="AI442" s="658"/>
      <c r="AJ442" s="658"/>
      <c r="AK442" s="658"/>
      <c r="AL442" s="658"/>
      <c r="AM442" s="658"/>
      <c r="AN442" s="658"/>
      <c r="AO442" s="658"/>
      <c r="AP442" s="683"/>
      <c r="AQ442" s="658"/>
      <c r="AR442" s="658"/>
      <c r="AS442" s="658"/>
      <c r="AT442" s="658"/>
      <c r="AU442" s="658"/>
      <c r="AV442" s="658"/>
      <c r="AW442" s="658"/>
      <c r="AX442" s="658"/>
      <c r="AY442" s="658"/>
      <c r="AZ442" s="660"/>
      <c r="BA442" s="660"/>
      <c r="BB442" s="660"/>
      <c r="BC442" s="660"/>
      <c r="BD442" s="660"/>
      <c r="BE442" s="660"/>
      <c r="BF442" s="660"/>
      <c r="BG442" s="660"/>
      <c r="BH442" s="660"/>
      <c r="BI442" s="666"/>
      <c r="BJ442" s="666"/>
      <c r="BK442" s="666"/>
      <c r="BL442" s="30"/>
      <c r="BM442" s="30"/>
      <c r="BN442" s="30"/>
      <c r="BO442" s="679"/>
      <c r="BP442" s="679"/>
      <c r="BQ442" s="679"/>
      <c r="BR442" s="679"/>
      <c r="BS442" s="679"/>
      <c r="BT442" s="658"/>
      <c r="BU442" s="716"/>
      <c r="BV442" s="716"/>
      <c r="BW442" s="716"/>
      <c r="BX442" s="716"/>
      <c r="BY442" s="716"/>
      <c r="BZ442" s="716"/>
      <c r="CA442" s="756"/>
      <c r="CB442" s="719"/>
      <c r="CC442" s="719"/>
      <c r="CD442" s="719"/>
      <c r="CE442" s="728"/>
      <c r="CF442" s="727"/>
      <c r="CG442" s="757"/>
      <c r="CH442" s="29"/>
      <c r="CI442" s="29"/>
      <c r="CJ442" s="29"/>
      <c r="CK442" s="29"/>
      <c r="CL442" s="736"/>
      <c r="CM442" s="745"/>
      <c r="CN442" s="680"/>
      <c r="CO442" s="660"/>
      <c r="CP442" s="660"/>
      <c r="CQ442" s="681"/>
      <c r="CR442" s="660"/>
      <c r="CS442" s="660"/>
      <c r="CT442" s="658"/>
      <c r="CU442" s="658"/>
      <c r="CV442" s="658"/>
      <c r="CW442" s="658"/>
      <c r="CX442" s="658"/>
      <c r="CY442" s="658"/>
    </row>
    <row r="443" spans="1:103">
      <c r="A443" s="658"/>
      <c r="B443" s="658"/>
      <c r="C443" s="658"/>
      <c r="D443" s="658"/>
      <c r="E443" s="658"/>
      <c r="F443" s="658"/>
      <c r="G443" s="658"/>
      <c r="H443" s="658"/>
      <c r="I443" s="658"/>
      <c r="J443" s="658"/>
      <c r="K443" s="658"/>
      <c r="L443" s="658"/>
      <c r="M443" s="658"/>
      <c r="N443" s="658"/>
      <c r="O443" s="658"/>
      <c r="P443" s="658"/>
      <c r="Q443" s="658"/>
      <c r="R443" s="658"/>
      <c r="S443" s="658"/>
      <c r="T443" s="658"/>
      <c r="U443" s="658"/>
      <c r="V443" s="658"/>
      <c r="W443" s="658"/>
      <c r="X443" s="658"/>
      <c r="Y443" s="658"/>
      <c r="Z443" s="658"/>
      <c r="AA443" s="658"/>
      <c r="AB443" s="658"/>
      <c r="AC443" s="658"/>
      <c r="AD443" s="658"/>
      <c r="AE443" s="658"/>
      <c r="AF443" s="658"/>
      <c r="AG443" s="743"/>
      <c r="AH443" s="713"/>
      <c r="AI443" s="658"/>
      <c r="AJ443" s="658"/>
      <c r="AK443" s="658"/>
      <c r="AL443" s="658"/>
      <c r="AM443" s="658"/>
      <c r="AN443" s="658"/>
      <c r="AO443" s="658"/>
      <c r="AP443" s="683"/>
      <c r="AQ443" s="658"/>
      <c r="AR443" s="658"/>
      <c r="AS443" s="658"/>
      <c r="AT443" s="658"/>
      <c r="AU443" s="658"/>
      <c r="AV443" s="658"/>
      <c r="AW443" s="658"/>
      <c r="AX443" s="658"/>
      <c r="AY443" s="658"/>
      <c r="AZ443" s="660"/>
      <c r="BA443" s="660"/>
      <c r="BB443" s="660"/>
      <c r="BC443" s="660"/>
      <c r="BD443" s="660"/>
      <c r="BE443" s="660"/>
      <c r="BF443" s="660"/>
      <c r="BG443" s="660"/>
      <c r="BH443" s="660"/>
      <c r="BI443" s="666"/>
      <c r="BJ443" s="666"/>
      <c r="BK443" s="666"/>
      <c r="BL443" s="30"/>
      <c r="BM443" s="30"/>
      <c r="BN443" s="30"/>
      <c r="BO443" s="679"/>
      <c r="BP443" s="679"/>
      <c r="BQ443" s="679"/>
      <c r="BR443" s="679"/>
      <c r="BS443" s="679"/>
      <c r="BT443" s="658"/>
      <c r="BU443" s="716"/>
      <c r="BV443" s="716"/>
      <c r="BW443" s="716"/>
      <c r="BX443" s="716"/>
      <c r="BY443" s="716"/>
      <c r="BZ443" s="716"/>
      <c r="CA443" s="756"/>
      <c r="CB443" s="719"/>
      <c r="CC443" s="719"/>
      <c r="CD443" s="719"/>
      <c r="CE443" s="728"/>
      <c r="CF443" s="727"/>
      <c r="CG443" s="757"/>
      <c r="CH443" s="29"/>
      <c r="CI443" s="29"/>
      <c r="CJ443" s="29"/>
      <c r="CK443" s="29"/>
      <c r="CL443" s="736"/>
      <c r="CM443" s="745"/>
      <c r="CN443" s="680"/>
      <c r="CO443" s="660"/>
      <c r="CP443" s="660"/>
      <c r="CQ443" s="681"/>
      <c r="CR443" s="660"/>
      <c r="CS443" s="660"/>
      <c r="CT443" s="658"/>
      <c r="CU443" s="658"/>
      <c r="CV443" s="658"/>
      <c r="CW443" s="658"/>
      <c r="CX443" s="658"/>
      <c r="CY443" s="658"/>
    </row>
    <row r="444" spans="1:103">
      <c r="A444" s="658"/>
      <c r="B444" s="658"/>
      <c r="C444" s="658"/>
      <c r="D444" s="658"/>
      <c r="E444" s="658"/>
      <c r="F444" s="658"/>
      <c r="G444" s="658"/>
      <c r="H444" s="658"/>
      <c r="I444" s="658"/>
      <c r="J444" s="658"/>
      <c r="K444" s="658"/>
      <c r="L444" s="658"/>
      <c r="M444" s="658"/>
      <c r="N444" s="658"/>
      <c r="O444" s="658"/>
      <c r="P444" s="658"/>
      <c r="Q444" s="658"/>
      <c r="R444" s="658"/>
      <c r="S444" s="658"/>
      <c r="T444" s="658"/>
      <c r="U444" s="658"/>
      <c r="V444" s="658"/>
      <c r="W444" s="658"/>
      <c r="X444" s="658"/>
      <c r="Y444" s="658"/>
      <c r="Z444" s="658"/>
      <c r="AA444" s="658"/>
      <c r="AB444" s="658"/>
      <c r="AC444" s="658"/>
      <c r="AD444" s="658"/>
      <c r="AE444" s="658"/>
      <c r="AF444" s="658"/>
      <c r="AG444" s="743"/>
      <c r="AH444" s="713"/>
      <c r="AI444" s="658"/>
      <c r="AJ444" s="658"/>
      <c r="AK444" s="658"/>
      <c r="AL444" s="658"/>
      <c r="AM444" s="658"/>
      <c r="AN444" s="658"/>
      <c r="AO444" s="658"/>
      <c r="AP444" s="683"/>
      <c r="AQ444" s="658"/>
      <c r="AR444" s="658"/>
      <c r="AS444" s="658"/>
      <c r="AT444" s="658"/>
      <c r="AU444" s="658"/>
      <c r="AV444" s="658"/>
      <c r="AW444" s="658"/>
      <c r="AX444" s="658"/>
      <c r="AY444" s="658"/>
      <c r="AZ444" s="660"/>
      <c r="BA444" s="660"/>
      <c r="BB444" s="660"/>
      <c r="BC444" s="660"/>
      <c r="BD444" s="660"/>
      <c r="BE444" s="660"/>
      <c r="BF444" s="660"/>
      <c r="BG444" s="660"/>
      <c r="BH444" s="660"/>
      <c r="BI444" s="666"/>
      <c r="BJ444" s="666"/>
      <c r="BK444" s="666"/>
      <c r="BL444" s="30"/>
      <c r="BM444" s="30"/>
      <c r="BN444" s="30"/>
      <c r="BO444" s="679"/>
      <c r="BP444" s="679"/>
      <c r="BQ444" s="679"/>
      <c r="BR444" s="679"/>
      <c r="BS444" s="679"/>
      <c r="BT444" s="658"/>
      <c r="BU444" s="716"/>
      <c r="BV444" s="716"/>
      <c r="BW444" s="716"/>
      <c r="BX444" s="716"/>
      <c r="BY444" s="716"/>
      <c r="BZ444" s="716"/>
      <c r="CA444" s="756"/>
      <c r="CB444" s="719"/>
      <c r="CC444" s="719"/>
      <c r="CD444" s="719"/>
      <c r="CE444" s="728"/>
      <c r="CF444" s="727"/>
      <c r="CG444" s="757"/>
      <c r="CH444" s="29"/>
      <c r="CI444" s="29"/>
      <c r="CJ444" s="29"/>
      <c r="CK444" s="29"/>
      <c r="CL444" s="736"/>
      <c r="CM444" s="745"/>
      <c r="CN444" s="680"/>
      <c r="CO444" s="660"/>
      <c r="CP444" s="660"/>
      <c r="CQ444" s="681"/>
      <c r="CR444" s="660"/>
      <c r="CS444" s="660"/>
      <c r="CT444" s="658"/>
      <c r="CU444" s="658"/>
      <c r="CV444" s="658"/>
      <c r="CW444" s="658"/>
      <c r="CX444" s="658"/>
      <c r="CY444" s="658"/>
    </row>
    <row r="445" spans="1:103">
      <c r="A445" s="658"/>
      <c r="B445" s="658"/>
      <c r="C445" s="658"/>
      <c r="D445" s="658"/>
      <c r="E445" s="658"/>
      <c r="F445" s="658"/>
      <c r="G445" s="658"/>
      <c r="H445" s="658"/>
      <c r="I445" s="658"/>
      <c r="J445" s="658"/>
      <c r="K445" s="658"/>
      <c r="L445" s="658"/>
      <c r="M445" s="658"/>
      <c r="N445" s="658"/>
      <c r="O445" s="658"/>
      <c r="P445" s="658"/>
      <c r="Q445" s="658"/>
      <c r="R445" s="658"/>
      <c r="S445" s="658"/>
      <c r="T445" s="658"/>
      <c r="U445" s="658"/>
      <c r="V445" s="658"/>
      <c r="W445" s="658"/>
      <c r="X445" s="658"/>
      <c r="Y445" s="658"/>
      <c r="Z445" s="658"/>
      <c r="AA445" s="658"/>
      <c r="AB445" s="658"/>
      <c r="AC445" s="658"/>
      <c r="AD445" s="658"/>
      <c r="AE445" s="658"/>
      <c r="AF445" s="658"/>
      <c r="AG445" s="743"/>
      <c r="AH445" s="713"/>
      <c r="AI445" s="658"/>
      <c r="AJ445" s="658"/>
      <c r="AK445" s="658"/>
      <c r="AL445" s="658"/>
      <c r="AM445" s="658"/>
      <c r="AN445" s="658"/>
      <c r="AO445" s="658"/>
      <c r="AP445" s="683"/>
      <c r="AQ445" s="658"/>
      <c r="AR445" s="658"/>
      <c r="AS445" s="658"/>
      <c r="AT445" s="658"/>
      <c r="AU445" s="658"/>
      <c r="AV445" s="658"/>
      <c r="AW445" s="658"/>
      <c r="AX445" s="658"/>
      <c r="AY445" s="658"/>
      <c r="AZ445" s="660"/>
      <c r="BA445" s="660"/>
      <c r="BB445" s="660"/>
      <c r="BC445" s="660"/>
      <c r="BD445" s="660"/>
      <c r="BE445" s="660"/>
      <c r="BF445" s="660"/>
      <c r="BG445" s="660"/>
      <c r="BH445" s="660"/>
      <c r="BI445" s="666"/>
      <c r="BJ445" s="666"/>
      <c r="BK445" s="666"/>
      <c r="BL445" s="30"/>
      <c r="BM445" s="30"/>
      <c r="BN445" s="30"/>
      <c r="BO445" s="679"/>
      <c r="BP445" s="679"/>
      <c r="BQ445" s="679"/>
      <c r="BR445" s="679"/>
      <c r="BS445" s="679"/>
      <c r="BT445" s="658"/>
      <c r="BU445" s="716"/>
      <c r="BV445" s="716"/>
      <c r="BW445" s="716"/>
      <c r="BX445" s="716"/>
      <c r="BY445" s="716"/>
      <c r="BZ445" s="716"/>
      <c r="CA445" s="756"/>
      <c r="CB445" s="719"/>
      <c r="CC445" s="719"/>
      <c r="CD445" s="719"/>
      <c r="CE445" s="728"/>
      <c r="CF445" s="727"/>
      <c r="CG445" s="757"/>
      <c r="CH445" s="29"/>
      <c r="CI445" s="29"/>
      <c r="CJ445" s="29"/>
      <c r="CK445" s="29"/>
      <c r="CL445" s="736"/>
      <c r="CM445" s="745"/>
      <c r="CN445" s="680"/>
      <c r="CO445" s="660"/>
      <c r="CP445" s="660"/>
      <c r="CQ445" s="681"/>
      <c r="CR445" s="660"/>
      <c r="CS445" s="660"/>
      <c r="CT445" s="658"/>
      <c r="CU445" s="658"/>
      <c r="CV445" s="658"/>
      <c r="CW445" s="658"/>
      <c r="CX445" s="658"/>
      <c r="CY445" s="658"/>
    </row>
    <row r="446" spans="1:103">
      <c r="A446" s="658"/>
      <c r="B446" s="658"/>
      <c r="C446" s="658"/>
      <c r="D446" s="658"/>
      <c r="E446" s="658"/>
      <c r="F446" s="658"/>
      <c r="G446" s="658"/>
      <c r="H446" s="658"/>
      <c r="I446" s="658"/>
      <c r="J446" s="658"/>
      <c r="K446" s="658"/>
      <c r="L446" s="658"/>
      <c r="M446" s="658"/>
      <c r="N446" s="658"/>
      <c r="O446" s="658"/>
      <c r="P446" s="658"/>
      <c r="Q446" s="658"/>
      <c r="R446" s="658"/>
      <c r="S446" s="658"/>
      <c r="T446" s="658"/>
      <c r="U446" s="658"/>
      <c r="V446" s="658"/>
      <c r="W446" s="658"/>
      <c r="X446" s="658"/>
      <c r="Y446" s="658"/>
      <c r="Z446" s="658"/>
      <c r="AA446" s="658"/>
      <c r="AB446" s="658"/>
      <c r="AC446" s="658"/>
      <c r="AD446" s="658"/>
      <c r="AE446" s="658"/>
      <c r="AF446" s="658"/>
      <c r="AG446" s="743"/>
      <c r="AH446" s="713"/>
      <c r="AI446" s="658"/>
      <c r="AJ446" s="658"/>
      <c r="AK446" s="658"/>
      <c r="AL446" s="658"/>
      <c r="AM446" s="658"/>
      <c r="AN446" s="658"/>
      <c r="AO446" s="658"/>
      <c r="AP446" s="683"/>
      <c r="AQ446" s="658"/>
      <c r="AR446" s="658"/>
      <c r="AS446" s="658"/>
      <c r="AT446" s="658"/>
      <c r="AU446" s="658"/>
      <c r="AV446" s="658"/>
      <c r="AW446" s="658"/>
      <c r="AX446" s="658"/>
      <c r="AY446" s="658"/>
      <c r="AZ446" s="660"/>
      <c r="BA446" s="660"/>
      <c r="BB446" s="660"/>
      <c r="BC446" s="660"/>
      <c r="BD446" s="660"/>
      <c r="BE446" s="660"/>
      <c r="BF446" s="660"/>
      <c r="BG446" s="660"/>
      <c r="BH446" s="660"/>
      <c r="BI446" s="666"/>
      <c r="BJ446" s="666"/>
      <c r="BK446" s="666"/>
      <c r="BL446" s="30"/>
      <c r="BM446" s="30"/>
      <c r="BN446" s="30"/>
      <c r="BO446" s="679"/>
      <c r="BP446" s="679"/>
      <c r="BQ446" s="679"/>
      <c r="BR446" s="679"/>
      <c r="BS446" s="679"/>
      <c r="BT446" s="658"/>
      <c r="BU446" s="716"/>
      <c r="BV446" s="716"/>
      <c r="BW446" s="716"/>
      <c r="BX446" s="716"/>
      <c r="BY446" s="716"/>
      <c r="BZ446" s="716"/>
      <c r="CA446" s="756"/>
      <c r="CB446" s="719"/>
      <c r="CC446" s="719"/>
      <c r="CD446" s="719"/>
      <c r="CE446" s="728"/>
      <c r="CF446" s="727"/>
      <c r="CG446" s="757"/>
      <c r="CH446" s="29"/>
      <c r="CI446" s="29"/>
      <c r="CJ446" s="29"/>
      <c r="CK446" s="29"/>
      <c r="CL446" s="736"/>
      <c r="CM446" s="745"/>
      <c r="CN446" s="680"/>
      <c r="CO446" s="660"/>
      <c r="CP446" s="660"/>
      <c r="CQ446" s="681"/>
      <c r="CR446" s="660"/>
      <c r="CS446" s="660"/>
      <c r="CT446" s="658"/>
      <c r="CU446" s="658"/>
      <c r="CV446" s="658"/>
      <c r="CW446" s="658"/>
      <c r="CX446" s="658"/>
      <c r="CY446" s="658"/>
    </row>
    <row r="447" spans="1:103">
      <c r="A447" s="658"/>
      <c r="B447" s="658"/>
      <c r="C447" s="658"/>
      <c r="D447" s="658"/>
      <c r="E447" s="658"/>
      <c r="F447" s="658"/>
      <c r="G447" s="658"/>
      <c r="H447" s="658"/>
      <c r="I447" s="658"/>
      <c r="J447" s="658"/>
      <c r="K447" s="658"/>
      <c r="L447" s="658"/>
      <c r="M447" s="658"/>
      <c r="N447" s="658"/>
      <c r="O447" s="658"/>
      <c r="P447" s="658"/>
      <c r="Q447" s="658"/>
      <c r="R447" s="658"/>
      <c r="S447" s="658"/>
      <c r="T447" s="658"/>
      <c r="U447" s="658"/>
      <c r="V447" s="658"/>
      <c r="W447" s="658"/>
      <c r="X447" s="658"/>
      <c r="Y447" s="658"/>
      <c r="Z447" s="658"/>
      <c r="AA447" s="658"/>
      <c r="AB447" s="658"/>
      <c r="AC447" s="658"/>
      <c r="AD447" s="658"/>
      <c r="AE447" s="658"/>
      <c r="AF447" s="658"/>
      <c r="AG447" s="743"/>
      <c r="AH447" s="713"/>
      <c r="AI447" s="658"/>
      <c r="AJ447" s="658"/>
      <c r="AK447" s="658"/>
      <c r="AL447" s="658"/>
      <c r="AM447" s="658"/>
      <c r="AN447" s="658"/>
      <c r="AO447" s="658"/>
      <c r="AP447" s="683"/>
      <c r="AQ447" s="658"/>
      <c r="AR447" s="658"/>
      <c r="AS447" s="658"/>
      <c r="AT447" s="658"/>
      <c r="AU447" s="658"/>
      <c r="AV447" s="658"/>
      <c r="AW447" s="658"/>
      <c r="AX447" s="658"/>
      <c r="AY447" s="658"/>
      <c r="AZ447" s="660"/>
      <c r="BA447" s="660"/>
      <c r="BB447" s="660"/>
      <c r="BC447" s="660"/>
      <c r="BD447" s="660"/>
      <c r="BE447" s="660"/>
      <c r="BF447" s="660"/>
      <c r="BG447" s="660"/>
      <c r="BH447" s="660"/>
      <c r="BI447" s="666"/>
      <c r="BJ447" s="666"/>
      <c r="BK447" s="666"/>
      <c r="BL447" s="30"/>
      <c r="BM447" s="30"/>
      <c r="BN447" s="30"/>
      <c r="BO447" s="679"/>
      <c r="BP447" s="679"/>
      <c r="BQ447" s="679"/>
      <c r="BR447" s="679"/>
      <c r="BS447" s="679"/>
      <c r="BT447" s="658"/>
      <c r="BU447" s="716"/>
      <c r="BV447" s="716"/>
      <c r="BW447" s="716"/>
      <c r="BX447" s="716"/>
      <c r="BY447" s="716"/>
      <c r="BZ447" s="716"/>
      <c r="CA447" s="756"/>
      <c r="CB447" s="719"/>
      <c r="CC447" s="719"/>
      <c r="CD447" s="719"/>
      <c r="CE447" s="728"/>
      <c r="CF447" s="727"/>
      <c r="CG447" s="757"/>
      <c r="CH447" s="29"/>
      <c r="CI447" s="29"/>
      <c r="CJ447" s="29"/>
      <c r="CK447" s="29"/>
      <c r="CL447" s="736"/>
      <c r="CM447" s="745"/>
      <c r="CN447" s="680"/>
      <c r="CO447" s="660"/>
      <c r="CP447" s="660"/>
      <c r="CQ447" s="681"/>
      <c r="CR447" s="660"/>
      <c r="CS447" s="660"/>
      <c r="CT447" s="658"/>
      <c r="CU447" s="658"/>
      <c r="CV447" s="658"/>
      <c r="CW447" s="658"/>
      <c r="CX447" s="658"/>
      <c r="CY447" s="658"/>
    </row>
    <row r="448" spans="1:103">
      <c r="A448" s="658"/>
      <c r="B448" s="658"/>
      <c r="C448" s="658"/>
      <c r="D448" s="658"/>
      <c r="E448" s="658"/>
      <c r="F448" s="658"/>
      <c r="G448" s="658"/>
      <c r="H448" s="658"/>
      <c r="I448" s="658"/>
      <c r="J448" s="658"/>
      <c r="K448" s="658"/>
      <c r="L448" s="658"/>
      <c r="M448" s="658"/>
      <c r="N448" s="658"/>
      <c r="O448" s="658"/>
      <c r="P448" s="658"/>
      <c r="Q448" s="658"/>
      <c r="R448" s="658"/>
      <c r="S448" s="658"/>
      <c r="T448" s="658"/>
      <c r="U448" s="658"/>
      <c r="V448" s="658"/>
      <c r="W448" s="658"/>
      <c r="X448" s="658"/>
      <c r="Y448" s="658"/>
      <c r="Z448" s="658"/>
      <c r="AA448" s="658"/>
      <c r="AB448" s="658"/>
      <c r="AC448" s="658"/>
      <c r="AD448" s="658"/>
      <c r="AE448" s="658"/>
      <c r="AF448" s="658"/>
      <c r="AG448" s="743"/>
      <c r="AH448" s="713"/>
      <c r="AI448" s="658"/>
      <c r="AJ448" s="658"/>
      <c r="AK448" s="658"/>
      <c r="AL448" s="658"/>
      <c r="AM448" s="658"/>
      <c r="AN448" s="658"/>
      <c r="AO448" s="658"/>
      <c r="AP448" s="683"/>
      <c r="AQ448" s="658"/>
      <c r="AR448" s="658"/>
      <c r="AS448" s="658"/>
      <c r="AT448" s="658"/>
      <c r="AU448" s="658"/>
      <c r="AV448" s="658"/>
      <c r="AW448" s="658"/>
      <c r="AX448" s="658"/>
      <c r="AY448" s="658"/>
      <c r="AZ448" s="660"/>
      <c r="BA448" s="660"/>
      <c r="BB448" s="660"/>
      <c r="BC448" s="660"/>
      <c r="BD448" s="660"/>
      <c r="BE448" s="660"/>
      <c r="BF448" s="660"/>
      <c r="BG448" s="660"/>
      <c r="BH448" s="660"/>
      <c r="BI448" s="666"/>
      <c r="BJ448" s="666"/>
      <c r="BK448" s="666"/>
      <c r="BL448" s="30"/>
      <c r="BM448" s="30"/>
      <c r="BN448" s="30"/>
      <c r="BO448" s="679"/>
      <c r="BP448" s="679"/>
      <c r="BQ448" s="679"/>
      <c r="BR448" s="679"/>
      <c r="BS448" s="679"/>
      <c r="BT448" s="658"/>
      <c r="BU448" s="716"/>
      <c r="BV448" s="716"/>
      <c r="BW448" s="716"/>
      <c r="BX448" s="716"/>
      <c r="BY448" s="716"/>
      <c r="BZ448" s="716"/>
      <c r="CA448" s="756"/>
      <c r="CB448" s="719"/>
      <c r="CC448" s="719"/>
      <c r="CD448" s="719"/>
      <c r="CE448" s="728"/>
      <c r="CF448" s="727"/>
      <c r="CG448" s="757"/>
      <c r="CH448" s="29"/>
      <c r="CI448" s="29"/>
      <c r="CJ448" s="29"/>
      <c r="CK448" s="29"/>
      <c r="CL448" s="736"/>
      <c r="CM448" s="745"/>
      <c r="CN448" s="680"/>
      <c r="CO448" s="660"/>
      <c r="CP448" s="660"/>
      <c r="CQ448" s="681"/>
      <c r="CR448" s="660"/>
      <c r="CS448" s="660"/>
      <c r="CT448" s="658"/>
      <c r="CU448" s="658"/>
      <c r="CV448" s="658"/>
      <c r="CW448" s="658"/>
      <c r="CX448" s="658"/>
      <c r="CY448" s="658"/>
    </row>
    <row r="449" spans="1:103">
      <c r="A449" s="658"/>
      <c r="B449" s="658"/>
      <c r="C449" s="658"/>
      <c r="D449" s="658"/>
      <c r="E449" s="658"/>
      <c r="F449" s="658"/>
      <c r="G449" s="658"/>
      <c r="H449" s="658"/>
      <c r="I449" s="658"/>
      <c r="J449" s="658"/>
      <c r="K449" s="658"/>
      <c r="L449" s="658"/>
      <c r="M449" s="658"/>
      <c r="N449" s="658"/>
      <c r="O449" s="658"/>
      <c r="P449" s="658"/>
      <c r="Q449" s="658"/>
      <c r="R449" s="658"/>
      <c r="S449" s="658"/>
      <c r="T449" s="658"/>
      <c r="U449" s="658"/>
      <c r="V449" s="658"/>
      <c r="W449" s="658"/>
      <c r="X449" s="658"/>
      <c r="Y449" s="658"/>
      <c r="Z449" s="658"/>
      <c r="AA449" s="658"/>
      <c r="AB449" s="658"/>
      <c r="AC449" s="658"/>
      <c r="AD449" s="658"/>
      <c r="AE449" s="658"/>
      <c r="AF449" s="658"/>
      <c r="AG449" s="743"/>
      <c r="AH449" s="713"/>
      <c r="AI449" s="658"/>
      <c r="AJ449" s="658"/>
      <c r="AK449" s="658"/>
      <c r="AL449" s="658"/>
      <c r="AM449" s="658"/>
      <c r="AN449" s="658"/>
      <c r="AO449" s="658"/>
      <c r="AP449" s="683"/>
      <c r="AQ449" s="658"/>
      <c r="AR449" s="658"/>
      <c r="AS449" s="658"/>
      <c r="AT449" s="658"/>
      <c r="AU449" s="658"/>
      <c r="AV449" s="658"/>
      <c r="AW449" s="658"/>
      <c r="AX449" s="658"/>
      <c r="AY449" s="658"/>
      <c r="AZ449" s="660"/>
      <c r="BA449" s="660"/>
      <c r="BB449" s="660"/>
      <c r="BC449" s="660"/>
      <c r="BD449" s="660"/>
      <c r="BE449" s="660"/>
      <c r="BF449" s="660"/>
      <c r="BG449" s="660"/>
      <c r="BH449" s="660"/>
      <c r="BI449" s="666"/>
      <c r="BJ449" s="666"/>
      <c r="BK449" s="666"/>
      <c r="BL449" s="30"/>
      <c r="BM449" s="30"/>
      <c r="BN449" s="30"/>
      <c r="BO449" s="679"/>
      <c r="BP449" s="679"/>
      <c r="BQ449" s="679"/>
      <c r="BR449" s="679"/>
      <c r="BS449" s="679"/>
      <c r="BT449" s="658"/>
      <c r="BU449" s="716"/>
      <c r="BV449" s="716"/>
      <c r="BW449" s="716"/>
      <c r="BX449" s="716"/>
      <c r="BY449" s="716"/>
      <c r="BZ449" s="716"/>
      <c r="CA449" s="756"/>
      <c r="CB449" s="719"/>
      <c r="CC449" s="719"/>
      <c r="CD449" s="719"/>
      <c r="CE449" s="728"/>
      <c r="CF449" s="727"/>
      <c r="CG449" s="757"/>
      <c r="CH449" s="29"/>
      <c r="CI449" s="29"/>
      <c r="CJ449" s="29"/>
      <c r="CK449" s="29"/>
      <c r="CL449" s="736"/>
      <c r="CM449" s="745"/>
      <c r="CN449" s="680"/>
      <c r="CO449" s="660"/>
      <c r="CP449" s="660"/>
      <c r="CQ449" s="681"/>
      <c r="CR449" s="660"/>
      <c r="CS449" s="660"/>
      <c r="CT449" s="658"/>
      <c r="CU449" s="658"/>
      <c r="CV449" s="658"/>
      <c r="CW449" s="658"/>
      <c r="CX449" s="658"/>
      <c r="CY449" s="658"/>
    </row>
    <row r="450" spans="1:103">
      <c r="A450" s="658"/>
      <c r="B450" s="658"/>
      <c r="C450" s="658"/>
      <c r="D450" s="658"/>
      <c r="E450" s="658"/>
      <c r="F450" s="658"/>
      <c r="G450" s="658"/>
      <c r="H450" s="658"/>
      <c r="I450" s="658"/>
      <c r="J450" s="658"/>
      <c r="K450" s="658"/>
      <c r="L450" s="658"/>
      <c r="M450" s="658"/>
      <c r="N450" s="658"/>
      <c r="O450" s="658"/>
      <c r="P450" s="658"/>
      <c r="Q450" s="658"/>
      <c r="R450" s="658"/>
      <c r="S450" s="658"/>
      <c r="T450" s="658"/>
      <c r="U450" s="658"/>
      <c r="V450" s="658"/>
      <c r="W450" s="658"/>
      <c r="X450" s="658"/>
      <c r="Y450" s="658"/>
      <c r="Z450" s="658"/>
      <c r="AA450" s="658"/>
      <c r="AB450" s="658"/>
      <c r="AC450" s="658"/>
      <c r="AD450" s="658"/>
      <c r="AE450" s="658"/>
      <c r="AF450" s="658"/>
      <c r="AG450" s="743"/>
      <c r="AH450" s="713"/>
      <c r="AI450" s="658"/>
      <c r="AJ450" s="658"/>
      <c r="AK450" s="658"/>
      <c r="AL450" s="658"/>
      <c r="AM450" s="658"/>
      <c r="AN450" s="658"/>
      <c r="AO450" s="658"/>
      <c r="AP450" s="683"/>
      <c r="AQ450" s="658"/>
      <c r="AR450" s="658"/>
      <c r="AS450" s="658"/>
      <c r="AT450" s="658"/>
      <c r="AU450" s="658"/>
      <c r="AV450" s="658"/>
      <c r="AW450" s="658"/>
      <c r="AX450" s="658"/>
      <c r="AY450" s="658"/>
      <c r="AZ450" s="660"/>
      <c r="BA450" s="660"/>
      <c r="BB450" s="660"/>
      <c r="BC450" s="660"/>
      <c r="BD450" s="660"/>
      <c r="BE450" s="660"/>
      <c r="BF450" s="660"/>
      <c r="BG450" s="660"/>
      <c r="BH450" s="660"/>
      <c r="BI450" s="666"/>
      <c r="BJ450" s="666"/>
      <c r="BK450" s="666"/>
      <c r="BL450" s="30"/>
      <c r="BM450" s="30"/>
      <c r="BN450" s="30"/>
      <c r="BO450" s="679"/>
      <c r="BP450" s="679"/>
      <c r="BQ450" s="679"/>
      <c r="BR450" s="679"/>
      <c r="BS450" s="679"/>
      <c r="BT450" s="658"/>
      <c r="BU450" s="716"/>
      <c r="BV450" s="716"/>
      <c r="BW450" s="716"/>
      <c r="BX450" s="716"/>
      <c r="BY450" s="716"/>
      <c r="BZ450" s="716"/>
      <c r="CA450" s="756"/>
      <c r="CB450" s="719"/>
      <c r="CC450" s="719"/>
      <c r="CD450" s="719"/>
      <c r="CE450" s="728"/>
      <c r="CF450" s="727"/>
      <c r="CG450" s="757"/>
      <c r="CH450" s="29"/>
      <c r="CI450" s="29"/>
      <c r="CJ450" s="29"/>
      <c r="CK450" s="29"/>
      <c r="CL450" s="736"/>
      <c r="CM450" s="745"/>
      <c r="CN450" s="680"/>
      <c r="CO450" s="660"/>
      <c r="CP450" s="660"/>
      <c r="CQ450" s="681"/>
      <c r="CR450" s="660"/>
      <c r="CS450" s="660"/>
      <c r="CT450" s="658"/>
      <c r="CU450" s="658"/>
      <c r="CV450" s="658"/>
      <c r="CW450" s="658"/>
      <c r="CX450" s="658"/>
      <c r="CY450" s="658"/>
    </row>
    <row r="451" spans="1:103">
      <c r="A451" s="658"/>
      <c r="B451" s="658"/>
      <c r="C451" s="658"/>
      <c r="D451" s="658"/>
      <c r="E451" s="658"/>
      <c r="F451" s="658"/>
      <c r="G451" s="658"/>
      <c r="H451" s="658"/>
      <c r="I451" s="658"/>
      <c r="J451" s="658"/>
      <c r="K451" s="658"/>
      <c r="L451" s="658"/>
      <c r="M451" s="658"/>
      <c r="N451" s="658"/>
      <c r="O451" s="658"/>
      <c r="P451" s="658"/>
      <c r="Q451" s="658"/>
      <c r="R451" s="658"/>
      <c r="S451" s="658"/>
      <c r="T451" s="658"/>
      <c r="U451" s="658"/>
      <c r="V451" s="658"/>
      <c r="W451" s="658"/>
      <c r="X451" s="658"/>
      <c r="Y451" s="658"/>
      <c r="Z451" s="658"/>
      <c r="AA451" s="658"/>
      <c r="AB451" s="658"/>
      <c r="AC451" s="658"/>
      <c r="AD451" s="658"/>
      <c r="AE451" s="658"/>
      <c r="AF451" s="658"/>
      <c r="AG451" s="743"/>
      <c r="AH451" s="713"/>
      <c r="AI451" s="658"/>
      <c r="AJ451" s="658"/>
      <c r="AK451" s="658"/>
      <c r="AL451" s="658"/>
      <c r="AM451" s="658"/>
      <c r="AN451" s="658"/>
      <c r="AO451" s="658"/>
      <c r="AP451" s="683"/>
      <c r="AQ451" s="658"/>
      <c r="AR451" s="658"/>
      <c r="AS451" s="658"/>
      <c r="AT451" s="658"/>
      <c r="AU451" s="658"/>
      <c r="AV451" s="658"/>
      <c r="AW451" s="658"/>
      <c r="AX451" s="658"/>
      <c r="AY451" s="658"/>
      <c r="AZ451" s="660"/>
      <c r="BA451" s="660"/>
      <c r="BB451" s="660"/>
      <c r="BC451" s="660"/>
      <c r="BD451" s="660"/>
      <c r="BE451" s="660"/>
      <c r="BF451" s="660"/>
      <c r="BG451" s="660"/>
      <c r="BH451" s="660"/>
      <c r="BI451" s="666"/>
      <c r="BJ451" s="666"/>
      <c r="BK451" s="666"/>
      <c r="BL451" s="30"/>
      <c r="BM451" s="30"/>
      <c r="BN451" s="30"/>
      <c r="BO451" s="679"/>
      <c r="BP451" s="679"/>
      <c r="BQ451" s="679"/>
      <c r="BR451" s="679"/>
      <c r="BS451" s="679"/>
      <c r="BT451" s="658"/>
      <c r="BU451" s="716"/>
      <c r="BV451" s="716"/>
      <c r="BW451" s="716"/>
      <c r="BX451" s="716"/>
      <c r="BY451" s="716"/>
      <c r="BZ451" s="716"/>
      <c r="CA451" s="756"/>
      <c r="CB451" s="719"/>
      <c r="CC451" s="719"/>
      <c r="CD451" s="719"/>
      <c r="CE451" s="728"/>
      <c r="CF451" s="727"/>
      <c r="CG451" s="757"/>
      <c r="CH451" s="29"/>
      <c r="CI451" s="29"/>
      <c r="CJ451" s="29"/>
      <c r="CK451" s="29"/>
      <c r="CL451" s="736"/>
      <c r="CM451" s="745"/>
      <c r="CN451" s="680"/>
      <c r="CO451" s="660"/>
      <c r="CP451" s="660"/>
      <c r="CQ451" s="681"/>
      <c r="CR451" s="660"/>
      <c r="CS451" s="660"/>
      <c r="CT451" s="658"/>
      <c r="CU451" s="658"/>
      <c r="CV451" s="658"/>
      <c r="CW451" s="658"/>
      <c r="CX451" s="658"/>
      <c r="CY451" s="658"/>
    </row>
    <row r="452" spans="1:103">
      <c r="A452" s="658"/>
      <c r="B452" s="658"/>
      <c r="C452" s="658"/>
      <c r="D452" s="658"/>
      <c r="E452" s="658"/>
      <c r="F452" s="658"/>
      <c r="G452" s="658"/>
      <c r="H452" s="658"/>
      <c r="I452" s="658"/>
      <c r="J452" s="658"/>
      <c r="K452" s="658"/>
      <c r="L452" s="658"/>
      <c r="M452" s="658"/>
      <c r="N452" s="658"/>
      <c r="O452" s="658"/>
      <c r="P452" s="658"/>
      <c r="Q452" s="658"/>
      <c r="R452" s="658"/>
      <c r="S452" s="658"/>
      <c r="T452" s="658"/>
      <c r="U452" s="658"/>
      <c r="V452" s="658"/>
      <c r="W452" s="658"/>
      <c r="X452" s="658"/>
      <c r="Y452" s="658"/>
      <c r="Z452" s="658"/>
      <c r="AA452" s="658"/>
      <c r="AB452" s="658"/>
      <c r="AC452" s="658"/>
      <c r="AD452" s="658"/>
      <c r="AE452" s="658"/>
      <c r="AF452" s="658"/>
      <c r="AG452" s="743"/>
      <c r="AH452" s="713"/>
      <c r="AI452" s="658"/>
      <c r="AJ452" s="658"/>
      <c r="AK452" s="658"/>
      <c r="AL452" s="658"/>
      <c r="AM452" s="658"/>
      <c r="AN452" s="658"/>
      <c r="AO452" s="658"/>
      <c r="AP452" s="683"/>
      <c r="AQ452" s="658"/>
      <c r="AR452" s="658"/>
      <c r="AS452" s="658"/>
      <c r="AT452" s="658"/>
      <c r="AU452" s="658"/>
      <c r="AV452" s="658"/>
      <c r="AW452" s="658"/>
      <c r="AX452" s="658"/>
      <c r="AY452" s="658"/>
      <c r="AZ452" s="660"/>
      <c r="BA452" s="660"/>
      <c r="BB452" s="660"/>
      <c r="BC452" s="660"/>
      <c r="BD452" s="660"/>
      <c r="BE452" s="660"/>
      <c r="BF452" s="660"/>
      <c r="BG452" s="660"/>
      <c r="BH452" s="660"/>
      <c r="BI452" s="666"/>
      <c r="BJ452" s="666"/>
      <c r="BK452" s="666"/>
      <c r="BL452" s="30"/>
      <c r="BM452" s="30"/>
      <c r="BN452" s="30"/>
      <c r="BO452" s="679"/>
      <c r="BP452" s="679"/>
      <c r="BQ452" s="679"/>
      <c r="BR452" s="679"/>
      <c r="BS452" s="679"/>
      <c r="BT452" s="658"/>
      <c r="BU452" s="716"/>
      <c r="BV452" s="716"/>
      <c r="BW452" s="716"/>
      <c r="BX452" s="716"/>
      <c r="BY452" s="716"/>
      <c r="BZ452" s="716"/>
      <c r="CA452" s="756"/>
      <c r="CB452" s="719"/>
      <c r="CC452" s="719"/>
      <c r="CD452" s="719"/>
      <c r="CE452" s="728"/>
      <c r="CF452" s="727"/>
      <c r="CG452" s="757"/>
      <c r="CH452" s="29"/>
      <c r="CI452" s="29"/>
      <c r="CJ452" s="29"/>
      <c r="CK452" s="29"/>
      <c r="CL452" s="736"/>
      <c r="CM452" s="745"/>
      <c r="CN452" s="680"/>
      <c r="CO452" s="660"/>
      <c r="CP452" s="660"/>
      <c r="CQ452" s="681"/>
      <c r="CR452" s="660"/>
      <c r="CS452" s="660"/>
      <c r="CT452" s="658"/>
      <c r="CU452" s="658"/>
      <c r="CV452" s="658"/>
      <c r="CW452" s="658"/>
      <c r="CX452" s="658"/>
      <c r="CY452" s="658"/>
    </row>
    <row r="453" spans="1:103">
      <c r="A453" s="658"/>
      <c r="B453" s="658"/>
      <c r="C453" s="658"/>
      <c r="D453" s="658"/>
      <c r="E453" s="658"/>
      <c r="F453" s="658"/>
      <c r="G453" s="658"/>
      <c r="H453" s="658"/>
      <c r="I453" s="658"/>
      <c r="J453" s="658"/>
      <c r="K453" s="658"/>
      <c r="L453" s="658"/>
      <c r="M453" s="658"/>
      <c r="N453" s="658"/>
      <c r="O453" s="658"/>
      <c r="P453" s="658"/>
      <c r="Q453" s="658"/>
      <c r="R453" s="658"/>
      <c r="S453" s="658"/>
      <c r="T453" s="658"/>
      <c r="U453" s="658"/>
      <c r="V453" s="658"/>
      <c r="W453" s="658"/>
      <c r="X453" s="658"/>
      <c r="Y453" s="658"/>
      <c r="Z453" s="658"/>
      <c r="AA453" s="658"/>
      <c r="AB453" s="658"/>
      <c r="AC453" s="658"/>
      <c r="AD453" s="658"/>
      <c r="AE453" s="658"/>
      <c r="AF453" s="658"/>
      <c r="AG453" s="743"/>
      <c r="AH453" s="713"/>
      <c r="AI453" s="658"/>
      <c r="AJ453" s="658"/>
      <c r="AK453" s="658"/>
      <c r="AL453" s="658"/>
      <c r="AM453" s="658"/>
      <c r="AN453" s="658"/>
      <c r="AO453" s="658"/>
      <c r="AP453" s="683"/>
      <c r="AQ453" s="658"/>
      <c r="AR453" s="658"/>
      <c r="AS453" s="658"/>
      <c r="AT453" s="658"/>
      <c r="AU453" s="658"/>
      <c r="AV453" s="658"/>
      <c r="AW453" s="658"/>
      <c r="AX453" s="658"/>
      <c r="AY453" s="658"/>
      <c r="AZ453" s="660"/>
      <c r="BA453" s="660"/>
      <c r="BB453" s="660"/>
      <c r="BC453" s="660"/>
      <c r="BD453" s="660"/>
      <c r="BE453" s="660"/>
      <c r="BF453" s="660"/>
      <c r="BG453" s="660"/>
      <c r="BH453" s="660"/>
      <c r="BI453" s="666"/>
      <c r="BJ453" s="666"/>
      <c r="BK453" s="666"/>
      <c r="BL453" s="30"/>
      <c r="BM453" s="30"/>
      <c r="BN453" s="30"/>
      <c r="BO453" s="679"/>
      <c r="BP453" s="679"/>
      <c r="BQ453" s="679"/>
      <c r="BR453" s="679"/>
      <c r="BS453" s="679"/>
      <c r="BT453" s="658"/>
      <c r="BU453" s="716"/>
      <c r="BV453" s="716"/>
      <c r="BW453" s="716"/>
      <c r="BX453" s="716"/>
      <c r="BY453" s="716"/>
      <c r="BZ453" s="716"/>
      <c r="CA453" s="756"/>
      <c r="CB453" s="719"/>
      <c r="CC453" s="719"/>
      <c r="CD453" s="719"/>
      <c r="CE453" s="728"/>
      <c r="CF453" s="727"/>
      <c r="CG453" s="757"/>
      <c r="CH453" s="29"/>
      <c r="CI453" s="29"/>
      <c r="CJ453" s="29"/>
      <c r="CK453" s="29"/>
      <c r="CL453" s="736"/>
      <c r="CM453" s="745"/>
      <c r="CN453" s="680"/>
      <c r="CO453" s="660"/>
      <c r="CP453" s="660"/>
      <c r="CQ453" s="681"/>
      <c r="CR453" s="660"/>
      <c r="CS453" s="660"/>
      <c r="CT453" s="658"/>
      <c r="CU453" s="658"/>
      <c r="CV453" s="658"/>
      <c r="CW453" s="658"/>
      <c r="CX453" s="658"/>
      <c r="CY453" s="658"/>
    </row>
    <row r="454" spans="1:103">
      <c r="A454" s="658"/>
      <c r="B454" s="658"/>
      <c r="C454" s="658"/>
      <c r="D454" s="658"/>
      <c r="E454" s="658"/>
      <c r="F454" s="658"/>
      <c r="G454" s="658"/>
      <c r="H454" s="658"/>
      <c r="I454" s="658"/>
      <c r="J454" s="658"/>
      <c r="K454" s="658"/>
      <c r="L454" s="658"/>
      <c r="M454" s="658"/>
      <c r="N454" s="658"/>
      <c r="O454" s="658"/>
      <c r="P454" s="658"/>
      <c r="Q454" s="658"/>
      <c r="R454" s="658"/>
      <c r="S454" s="658"/>
      <c r="T454" s="658"/>
      <c r="U454" s="658"/>
      <c r="V454" s="658"/>
      <c r="W454" s="658"/>
      <c r="X454" s="658"/>
      <c r="Y454" s="658"/>
      <c r="Z454" s="658"/>
      <c r="AA454" s="658"/>
      <c r="AB454" s="658"/>
      <c r="AC454" s="658"/>
      <c r="AD454" s="658"/>
      <c r="AE454" s="658"/>
      <c r="AF454" s="658"/>
      <c r="AG454" s="743"/>
      <c r="AH454" s="713"/>
      <c r="AI454" s="658"/>
      <c r="AJ454" s="658"/>
      <c r="AK454" s="658"/>
      <c r="AL454" s="658"/>
      <c r="AM454" s="658"/>
      <c r="AN454" s="658"/>
      <c r="AO454" s="658"/>
      <c r="AP454" s="683"/>
      <c r="AQ454" s="658"/>
      <c r="AR454" s="658"/>
      <c r="AS454" s="658"/>
      <c r="AT454" s="658"/>
      <c r="AU454" s="658"/>
      <c r="AV454" s="658"/>
      <c r="AW454" s="658"/>
      <c r="AX454" s="658"/>
      <c r="AY454" s="658"/>
      <c r="AZ454" s="660"/>
      <c r="BA454" s="660"/>
      <c r="BB454" s="660"/>
      <c r="BC454" s="660"/>
      <c r="BD454" s="660"/>
      <c r="BE454" s="660"/>
      <c r="BF454" s="660"/>
      <c r="BG454" s="660"/>
      <c r="BH454" s="660"/>
      <c r="BI454" s="666"/>
      <c r="BJ454" s="666"/>
      <c r="BK454" s="666"/>
      <c r="BL454" s="30"/>
      <c r="BM454" s="30"/>
      <c r="BN454" s="30"/>
      <c r="BO454" s="679"/>
      <c r="BP454" s="679"/>
      <c r="BQ454" s="679"/>
      <c r="BR454" s="679"/>
      <c r="BS454" s="679"/>
      <c r="BT454" s="658"/>
      <c r="BU454" s="716"/>
      <c r="BV454" s="716"/>
      <c r="BW454" s="716"/>
      <c r="BX454" s="716"/>
      <c r="BY454" s="716"/>
      <c r="BZ454" s="716"/>
      <c r="CA454" s="756"/>
      <c r="CB454" s="719"/>
      <c r="CC454" s="719"/>
      <c r="CD454" s="719"/>
      <c r="CE454" s="728"/>
      <c r="CF454" s="727"/>
      <c r="CG454" s="757"/>
      <c r="CH454" s="29"/>
      <c r="CI454" s="29"/>
      <c r="CJ454" s="29"/>
      <c r="CK454" s="29"/>
      <c r="CL454" s="736"/>
      <c r="CM454" s="745"/>
      <c r="CN454" s="680"/>
      <c r="CO454" s="660"/>
      <c r="CP454" s="660"/>
      <c r="CQ454" s="681"/>
      <c r="CR454" s="660"/>
      <c r="CS454" s="660"/>
      <c r="CT454" s="658"/>
      <c r="CU454" s="658"/>
      <c r="CV454" s="658"/>
      <c r="CW454" s="658"/>
      <c r="CX454" s="658"/>
      <c r="CY454" s="658"/>
    </row>
    <row r="455" spans="1:103">
      <c r="A455" s="658"/>
      <c r="B455" s="658"/>
      <c r="C455" s="658"/>
      <c r="D455" s="658"/>
      <c r="E455" s="658"/>
      <c r="F455" s="658"/>
      <c r="G455" s="658"/>
      <c r="H455" s="658"/>
      <c r="I455" s="658"/>
      <c r="J455" s="658"/>
      <c r="K455" s="658"/>
      <c r="L455" s="658"/>
      <c r="M455" s="658"/>
      <c r="N455" s="658"/>
      <c r="O455" s="658"/>
      <c r="P455" s="658"/>
      <c r="Q455" s="658"/>
      <c r="R455" s="658"/>
      <c r="S455" s="658"/>
      <c r="T455" s="658"/>
      <c r="U455" s="658"/>
      <c r="V455" s="658"/>
      <c r="W455" s="658"/>
      <c r="X455" s="658"/>
      <c r="Y455" s="658"/>
      <c r="Z455" s="658"/>
      <c r="AA455" s="658"/>
      <c r="AB455" s="658"/>
      <c r="AC455" s="658"/>
      <c r="AD455" s="658"/>
      <c r="AE455" s="658"/>
      <c r="AF455" s="658"/>
      <c r="AG455" s="743"/>
      <c r="AH455" s="713"/>
      <c r="AI455" s="658"/>
      <c r="AJ455" s="658"/>
      <c r="AK455" s="658"/>
      <c r="AL455" s="658"/>
      <c r="AM455" s="658"/>
      <c r="AN455" s="658"/>
      <c r="AO455" s="658"/>
      <c r="AP455" s="683"/>
      <c r="AQ455" s="658"/>
      <c r="AR455" s="658"/>
      <c r="AS455" s="658"/>
      <c r="AT455" s="658"/>
      <c r="AU455" s="658"/>
      <c r="AV455" s="658"/>
      <c r="AW455" s="658"/>
      <c r="AX455" s="658"/>
      <c r="AY455" s="658"/>
      <c r="AZ455" s="660"/>
      <c r="BA455" s="660"/>
      <c r="BB455" s="660"/>
      <c r="BC455" s="660"/>
      <c r="BD455" s="660"/>
      <c r="BE455" s="660"/>
      <c r="BF455" s="660"/>
      <c r="BG455" s="660"/>
      <c r="BH455" s="660"/>
      <c r="BI455" s="666"/>
      <c r="BJ455" s="666"/>
      <c r="BK455" s="666"/>
      <c r="BL455" s="30"/>
      <c r="BM455" s="30"/>
      <c r="BN455" s="30"/>
      <c r="BO455" s="679"/>
      <c r="BP455" s="679"/>
      <c r="BQ455" s="679"/>
      <c r="BR455" s="679"/>
      <c r="BS455" s="679"/>
      <c r="BT455" s="658"/>
      <c r="BU455" s="716"/>
      <c r="BV455" s="716"/>
      <c r="BW455" s="716"/>
      <c r="BX455" s="716"/>
      <c r="BY455" s="716"/>
      <c r="BZ455" s="716"/>
      <c r="CA455" s="756"/>
      <c r="CB455" s="719"/>
      <c r="CC455" s="719"/>
      <c r="CD455" s="719"/>
      <c r="CE455" s="728"/>
      <c r="CF455" s="727"/>
      <c r="CG455" s="757"/>
      <c r="CH455" s="29"/>
      <c r="CI455" s="29"/>
      <c r="CJ455" s="29"/>
      <c r="CK455" s="29"/>
      <c r="CL455" s="736"/>
      <c r="CM455" s="745"/>
      <c r="CN455" s="680"/>
      <c r="CO455" s="660"/>
      <c r="CP455" s="660"/>
      <c r="CQ455" s="681"/>
      <c r="CR455" s="660"/>
      <c r="CS455" s="660"/>
      <c r="CT455" s="658"/>
      <c r="CU455" s="658"/>
      <c r="CV455" s="658"/>
      <c r="CW455" s="658"/>
      <c r="CX455" s="658"/>
      <c r="CY455" s="658"/>
    </row>
    <row r="456" spans="1:103">
      <c r="A456" s="658"/>
      <c r="B456" s="658"/>
      <c r="C456" s="658"/>
      <c r="D456" s="658"/>
      <c r="E456" s="658"/>
      <c r="F456" s="658"/>
      <c r="G456" s="658"/>
      <c r="H456" s="658"/>
      <c r="I456" s="658"/>
      <c r="J456" s="658"/>
      <c r="K456" s="658"/>
      <c r="L456" s="658"/>
      <c r="M456" s="658"/>
      <c r="N456" s="658"/>
      <c r="O456" s="658"/>
      <c r="P456" s="658"/>
      <c r="Q456" s="658"/>
      <c r="R456" s="658"/>
      <c r="S456" s="658"/>
      <c r="T456" s="658"/>
      <c r="U456" s="658"/>
      <c r="V456" s="658"/>
      <c r="W456" s="658"/>
      <c r="X456" s="658"/>
      <c r="Y456" s="658"/>
      <c r="Z456" s="658"/>
      <c r="AA456" s="658"/>
      <c r="AB456" s="658"/>
      <c r="AC456" s="658"/>
      <c r="AD456" s="658"/>
      <c r="AE456" s="658"/>
      <c r="AF456" s="658"/>
      <c r="AG456" s="743"/>
      <c r="AH456" s="713"/>
      <c r="AI456" s="658"/>
      <c r="AJ456" s="658"/>
      <c r="AK456" s="658"/>
      <c r="AL456" s="658"/>
      <c r="AM456" s="658"/>
      <c r="AN456" s="658"/>
      <c r="AO456" s="658"/>
      <c r="AP456" s="683"/>
      <c r="AQ456" s="658"/>
      <c r="AR456" s="658"/>
      <c r="AS456" s="658"/>
      <c r="AT456" s="658"/>
      <c r="AU456" s="658"/>
      <c r="AV456" s="658"/>
      <c r="AW456" s="658"/>
      <c r="AX456" s="658"/>
      <c r="AY456" s="658"/>
      <c r="AZ456" s="660"/>
      <c r="BA456" s="660"/>
      <c r="BB456" s="660"/>
      <c r="BC456" s="660"/>
      <c r="BD456" s="660"/>
      <c r="BE456" s="660"/>
      <c r="BF456" s="660"/>
      <c r="BG456" s="660"/>
      <c r="BH456" s="660"/>
      <c r="BI456" s="666"/>
      <c r="BJ456" s="666"/>
      <c r="BK456" s="666"/>
      <c r="BL456" s="30"/>
      <c r="BM456" s="30"/>
      <c r="BN456" s="30"/>
      <c r="BO456" s="679"/>
      <c r="BP456" s="679"/>
      <c r="BQ456" s="679"/>
      <c r="BR456" s="679"/>
      <c r="BS456" s="679"/>
      <c r="BT456" s="658"/>
      <c r="BU456" s="716"/>
      <c r="BV456" s="716"/>
      <c r="BW456" s="716"/>
      <c r="BX456" s="716"/>
      <c r="BY456" s="716"/>
      <c r="BZ456" s="716"/>
      <c r="CA456" s="756"/>
      <c r="CB456" s="719"/>
      <c r="CC456" s="719"/>
      <c r="CD456" s="719"/>
      <c r="CE456" s="728"/>
      <c r="CF456" s="727"/>
      <c r="CG456" s="757"/>
      <c r="CH456" s="29"/>
      <c r="CI456" s="29"/>
      <c r="CJ456" s="29"/>
      <c r="CK456" s="29"/>
      <c r="CL456" s="736"/>
      <c r="CM456" s="745"/>
      <c r="CN456" s="680"/>
      <c r="CO456" s="660"/>
      <c r="CP456" s="660"/>
      <c r="CQ456" s="681"/>
      <c r="CR456" s="660"/>
      <c r="CS456" s="660"/>
      <c r="CT456" s="658"/>
      <c r="CU456" s="658"/>
      <c r="CV456" s="658"/>
      <c r="CW456" s="658"/>
      <c r="CX456" s="658"/>
      <c r="CY456" s="658"/>
    </row>
    <row r="457" spans="1:103">
      <c r="A457" s="658"/>
      <c r="B457" s="658"/>
      <c r="C457" s="658"/>
      <c r="D457" s="658"/>
      <c r="E457" s="658"/>
      <c r="F457" s="658"/>
      <c r="G457" s="658"/>
      <c r="H457" s="658"/>
      <c r="I457" s="658"/>
      <c r="J457" s="658"/>
      <c r="K457" s="658"/>
      <c r="L457" s="658"/>
      <c r="M457" s="658"/>
      <c r="N457" s="658"/>
      <c r="O457" s="658"/>
      <c r="P457" s="658"/>
      <c r="Q457" s="658"/>
      <c r="R457" s="658"/>
      <c r="S457" s="658"/>
      <c r="T457" s="658"/>
      <c r="U457" s="658"/>
      <c r="V457" s="658"/>
      <c r="W457" s="658"/>
      <c r="X457" s="658"/>
      <c r="Y457" s="658"/>
      <c r="Z457" s="658"/>
      <c r="AA457" s="658"/>
      <c r="AB457" s="658"/>
      <c r="AC457" s="658"/>
      <c r="AD457" s="658"/>
      <c r="AE457" s="658"/>
      <c r="AF457" s="658"/>
      <c r="AG457" s="743"/>
      <c r="AH457" s="713"/>
      <c r="AI457" s="658"/>
      <c r="AJ457" s="658"/>
      <c r="AK457" s="658"/>
      <c r="AL457" s="658"/>
      <c r="AM457" s="658"/>
      <c r="AN457" s="658"/>
      <c r="AO457" s="658"/>
      <c r="AP457" s="683"/>
      <c r="AQ457" s="658"/>
      <c r="AR457" s="658"/>
      <c r="AS457" s="658"/>
      <c r="AT457" s="658"/>
      <c r="AU457" s="658"/>
      <c r="AV457" s="658"/>
      <c r="AW457" s="658"/>
      <c r="AX457" s="658"/>
      <c r="AY457" s="658"/>
      <c r="AZ457" s="660"/>
      <c r="BA457" s="660"/>
      <c r="BB457" s="660"/>
      <c r="BC457" s="660"/>
      <c r="BD457" s="660"/>
      <c r="BE457" s="660"/>
      <c r="BF457" s="660"/>
      <c r="BG457" s="660"/>
      <c r="BH457" s="660"/>
      <c r="BI457" s="666"/>
      <c r="BJ457" s="666"/>
      <c r="BK457" s="666"/>
      <c r="BL457" s="30"/>
      <c r="BM457" s="30"/>
      <c r="BN457" s="30"/>
      <c r="BO457" s="679"/>
      <c r="BP457" s="679"/>
      <c r="BQ457" s="679"/>
      <c r="BR457" s="679"/>
      <c r="BS457" s="679"/>
      <c r="BT457" s="658"/>
      <c r="BU457" s="716"/>
      <c r="BV457" s="716"/>
      <c r="BW457" s="716"/>
      <c r="BX457" s="716"/>
      <c r="BY457" s="716"/>
      <c r="BZ457" s="716"/>
      <c r="CA457" s="756"/>
      <c r="CB457" s="719"/>
      <c r="CC457" s="719"/>
      <c r="CD457" s="719"/>
      <c r="CE457" s="728"/>
      <c r="CF457" s="727"/>
      <c r="CG457" s="757"/>
      <c r="CH457" s="29"/>
      <c r="CI457" s="29"/>
      <c r="CJ457" s="29"/>
      <c r="CK457" s="29"/>
      <c r="CL457" s="736"/>
      <c r="CM457" s="745"/>
      <c r="CN457" s="680"/>
      <c r="CO457" s="660"/>
      <c r="CP457" s="660"/>
      <c r="CQ457" s="681"/>
      <c r="CR457" s="660"/>
      <c r="CS457" s="660"/>
      <c r="CT457" s="658"/>
      <c r="CU457" s="658"/>
      <c r="CV457" s="658"/>
      <c r="CW457" s="658"/>
      <c r="CX457" s="658"/>
      <c r="CY457" s="658"/>
    </row>
    <row r="458" spans="1:103">
      <c r="A458" s="658"/>
      <c r="B458" s="658"/>
      <c r="C458" s="658"/>
      <c r="D458" s="658"/>
      <c r="E458" s="658"/>
      <c r="F458" s="658"/>
      <c r="G458" s="658"/>
      <c r="H458" s="658"/>
      <c r="I458" s="658"/>
      <c r="J458" s="658"/>
      <c r="K458" s="658"/>
      <c r="L458" s="658"/>
      <c r="M458" s="658"/>
      <c r="N458" s="658"/>
      <c r="O458" s="658"/>
      <c r="P458" s="658"/>
      <c r="Q458" s="658"/>
      <c r="R458" s="658"/>
      <c r="S458" s="658"/>
      <c r="T458" s="658"/>
      <c r="U458" s="658"/>
      <c r="V458" s="658"/>
      <c r="W458" s="658"/>
      <c r="X458" s="658"/>
      <c r="Y458" s="658"/>
      <c r="Z458" s="658"/>
      <c r="AA458" s="658"/>
      <c r="AB458" s="658"/>
      <c r="AC458" s="658"/>
      <c r="AD458" s="658"/>
      <c r="AE458" s="658"/>
      <c r="AF458" s="658"/>
      <c r="AG458" s="743"/>
      <c r="AH458" s="713"/>
      <c r="AI458" s="658"/>
      <c r="AJ458" s="658"/>
      <c r="AK458" s="658"/>
      <c r="AL458" s="658"/>
      <c r="AM458" s="658"/>
      <c r="AN458" s="658"/>
      <c r="AO458" s="658"/>
      <c r="AP458" s="683"/>
      <c r="AQ458" s="658"/>
      <c r="AR458" s="658"/>
      <c r="AS458" s="658"/>
      <c r="AT458" s="658"/>
      <c r="AU458" s="658"/>
      <c r="AV458" s="658"/>
      <c r="AW458" s="658"/>
      <c r="AX458" s="658"/>
      <c r="AY458" s="658"/>
      <c r="AZ458" s="660"/>
      <c r="BA458" s="660"/>
      <c r="BB458" s="660"/>
      <c r="BC458" s="660"/>
      <c r="BD458" s="660"/>
      <c r="BE458" s="660"/>
      <c r="BF458" s="660"/>
      <c r="BG458" s="660"/>
      <c r="BH458" s="660"/>
      <c r="BI458" s="666"/>
      <c r="BJ458" s="666"/>
      <c r="BK458" s="666"/>
      <c r="BL458" s="30"/>
      <c r="BM458" s="30"/>
      <c r="BN458" s="30"/>
      <c r="BO458" s="679"/>
      <c r="BP458" s="679"/>
      <c r="BQ458" s="679"/>
      <c r="BR458" s="679"/>
      <c r="BS458" s="679"/>
      <c r="BT458" s="658"/>
      <c r="BU458" s="716"/>
      <c r="BV458" s="716"/>
      <c r="BW458" s="716"/>
      <c r="BX458" s="716"/>
      <c r="BY458" s="716"/>
      <c r="BZ458" s="716"/>
      <c r="CA458" s="756"/>
      <c r="CB458" s="719"/>
      <c r="CC458" s="719"/>
      <c r="CD458" s="719"/>
      <c r="CE458" s="728"/>
      <c r="CF458" s="727"/>
      <c r="CG458" s="757"/>
      <c r="CH458" s="29"/>
      <c r="CI458" s="29"/>
      <c r="CJ458" s="29"/>
      <c r="CK458" s="29"/>
      <c r="CL458" s="736"/>
      <c r="CM458" s="745"/>
      <c r="CN458" s="680"/>
      <c r="CO458" s="660"/>
      <c r="CP458" s="660"/>
      <c r="CQ458" s="681"/>
      <c r="CR458" s="660"/>
      <c r="CS458" s="660"/>
      <c r="CT458" s="658"/>
      <c r="CU458" s="658"/>
      <c r="CV458" s="658"/>
      <c r="CW458" s="658"/>
      <c r="CX458" s="658"/>
      <c r="CY458" s="658"/>
    </row>
    <row r="459" spans="1:103">
      <c r="A459" s="658"/>
      <c r="B459" s="658"/>
      <c r="C459" s="658"/>
      <c r="D459" s="658"/>
      <c r="E459" s="658"/>
      <c r="F459" s="658"/>
      <c r="G459" s="658"/>
      <c r="H459" s="658"/>
      <c r="I459" s="658"/>
      <c r="J459" s="658"/>
      <c r="K459" s="658"/>
      <c r="L459" s="658"/>
      <c r="M459" s="658"/>
      <c r="N459" s="658"/>
      <c r="O459" s="658"/>
      <c r="P459" s="658"/>
      <c r="Q459" s="658"/>
      <c r="R459" s="658"/>
      <c r="S459" s="658"/>
      <c r="T459" s="658"/>
      <c r="U459" s="658"/>
      <c r="V459" s="658"/>
      <c r="W459" s="658"/>
      <c r="X459" s="658"/>
      <c r="Y459" s="658"/>
      <c r="Z459" s="658"/>
      <c r="AA459" s="658"/>
      <c r="AB459" s="658"/>
      <c r="AC459" s="658"/>
      <c r="AD459" s="658"/>
      <c r="AE459" s="658"/>
      <c r="AF459" s="658"/>
      <c r="AG459" s="743"/>
      <c r="AH459" s="713"/>
      <c r="AI459" s="658"/>
      <c r="AJ459" s="658"/>
      <c r="AK459" s="658"/>
      <c r="AL459" s="658"/>
      <c r="AM459" s="658"/>
      <c r="AN459" s="658"/>
      <c r="AO459" s="658"/>
      <c r="AP459" s="683"/>
      <c r="AQ459" s="658"/>
      <c r="AR459" s="658"/>
      <c r="AS459" s="658"/>
      <c r="AT459" s="658"/>
      <c r="AU459" s="658"/>
      <c r="AV459" s="658"/>
      <c r="AW459" s="658"/>
      <c r="AX459" s="658"/>
      <c r="AY459" s="658"/>
      <c r="AZ459" s="660"/>
      <c r="BA459" s="660"/>
      <c r="BB459" s="660"/>
      <c r="BC459" s="660"/>
      <c r="BD459" s="660"/>
      <c r="BE459" s="660"/>
      <c r="BF459" s="660"/>
      <c r="BG459" s="660"/>
      <c r="BH459" s="660"/>
      <c r="BI459" s="666"/>
      <c r="BJ459" s="666"/>
      <c r="BK459" s="666"/>
      <c r="BL459" s="30"/>
      <c r="BM459" s="30"/>
      <c r="BN459" s="30"/>
      <c r="BO459" s="679"/>
      <c r="BP459" s="679"/>
      <c r="BQ459" s="679"/>
      <c r="BR459" s="679"/>
      <c r="BS459" s="679"/>
      <c r="BT459" s="658"/>
      <c r="BU459" s="716"/>
      <c r="BV459" s="716"/>
      <c r="BW459" s="716"/>
      <c r="BX459" s="716"/>
      <c r="BY459" s="716"/>
      <c r="BZ459" s="716"/>
      <c r="CA459" s="756"/>
      <c r="CB459" s="719"/>
      <c r="CC459" s="719"/>
      <c r="CD459" s="719"/>
      <c r="CE459" s="728"/>
      <c r="CF459" s="727"/>
      <c r="CG459" s="757"/>
      <c r="CH459" s="29"/>
      <c r="CI459" s="29"/>
      <c r="CJ459" s="29"/>
      <c r="CK459" s="29"/>
      <c r="CL459" s="736"/>
      <c r="CM459" s="745"/>
      <c r="CN459" s="680"/>
      <c r="CO459" s="660"/>
      <c r="CP459" s="660"/>
      <c r="CQ459" s="681"/>
      <c r="CR459" s="660"/>
      <c r="CS459" s="660"/>
      <c r="CT459" s="658"/>
      <c r="CU459" s="658"/>
      <c r="CV459" s="658"/>
      <c r="CW459" s="658"/>
      <c r="CX459" s="658"/>
      <c r="CY459" s="658"/>
    </row>
    <row r="460" spans="1:103">
      <c r="A460" s="658"/>
      <c r="B460" s="658"/>
      <c r="C460" s="658"/>
      <c r="D460" s="658"/>
      <c r="E460" s="658"/>
      <c r="F460" s="658"/>
      <c r="G460" s="658"/>
      <c r="H460" s="658"/>
      <c r="I460" s="658"/>
      <c r="J460" s="658"/>
      <c r="K460" s="658"/>
      <c r="L460" s="658"/>
      <c r="M460" s="658"/>
      <c r="N460" s="658"/>
      <c r="O460" s="658"/>
      <c r="P460" s="658"/>
      <c r="Q460" s="658"/>
      <c r="R460" s="658"/>
      <c r="S460" s="658"/>
      <c r="T460" s="658"/>
      <c r="U460" s="658"/>
      <c r="V460" s="658"/>
      <c r="W460" s="658"/>
      <c r="X460" s="658"/>
      <c r="Y460" s="658"/>
      <c r="Z460" s="658"/>
      <c r="AA460" s="658"/>
      <c r="AB460" s="658"/>
      <c r="AC460" s="658"/>
      <c r="AD460" s="658"/>
      <c r="AE460" s="658"/>
      <c r="AF460" s="658"/>
      <c r="AG460" s="743"/>
      <c r="AH460" s="713"/>
      <c r="AI460" s="658"/>
      <c r="AJ460" s="658"/>
      <c r="AK460" s="658"/>
      <c r="AL460" s="658"/>
      <c r="AM460" s="658"/>
      <c r="AN460" s="658"/>
      <c r="AO460" s="658"/>
      <c r="AP460" s="683"/>
      <c r="AQ460" s="658"/>
      <c r="AR460" s="658"/>
      <c r="AS460" s="658"/>
      <c r="AT460" s="658"/>
      <c r="AU460" s="658"/>
      <c r="AV460" s="658"/>
      <c r="AW460" s="658"/>
      <c r="AX460" s="658"/>
      <c r="AY460" s="658"/>
      <c r="AZ460" s="660"/>
      <c r="BA460" s="660"/>
      <c r="BB460" s="660"/>
      <c r="BC460" s="660"/>
      <c r="BD460" s="660"/>
      <c r="BE460" s="660"/>
      <c r="BF460" s="660"/>
      <c r="BG460" s="660"/>
      <c r="BH460" s="660"/>
      <c r="BI460" s="666"/>
      <c r="BJ460" s="666"/>
      <c r="BK460" s="666"/>
      <c r="BL460" s="30"/>
      <c r="BM460" s="30"/>
      <c r="BN460" s="30"/>
      <c r="BO460" s="679"/>
      <c r="BP460" s="679"/>
      <c r="BQ460" s="679"/>
      <c r="BR460" s="679"/>
      <c r="BS460" s="679"/>
      <c r="BT460" s="658"/>
      <c r="BU460" s="716"/>
      <c r="BV460" s="716"/>
      <c r="BW460" s="716"/>
      <c r="BX460" s="716"/>
      <c r="BY460" s="716"/>
      <c r="BZ460" s="716"/>
      <c r="CA460" s="756"/>
      <c r="CB460" s="719"/>
      <c r="CC460" s="719"/>
      <c r="CD460" s="719"/>
      <c r="CE460" s="728"/>
      <c r="CF460" s="727"/>
      <c r="CG460" s="757"/>
      <c r="CH460" s="29"/>
      <c r="CI460" s="29"/>
      <c r="CJ460" s="29"/>
      <c r="CK460" s="29"/>
      <c r="CL460" s="736"/>
      <c r="CM460" s="745"/>
      <c r="CN460" s="680"/>
      <c r="CO460" s="660"/>
      <c r="CP460" s="660"/>
      <c r="CQ460" s="681"/>
      <c r="CR460" s="660"/>
      <c r="CS460" s="660"/>
      <c r="CT460" s="658"/>
      <c r="CU460" s="658"/>
      <c r="CV460" s="658"/>
      <c r="CW460" s="658"/>
      <c r="CX460" s="658"/>
      <c r="CY460" s="658"/>
    </row>
    <row r="461" spans="1:103">
      <c r="A461" s="658"/>
      <c r="B461" s="658"/>
      <c r="C461" s="658"/>
      <c r="D461" s="658"/>
      <c r="E461" s="658"/>
      <c r="F461" s="658"/>
      <c r="G461" s="658"/>
      <c r="H461" s="658"/>
      <c r="I461" s="658"/>
      <c r="J461" s="658"/>
      <c r="K461" s="658"/>
      <c r="L461" s="658"/>
      <c r="M461" s="658"/>
      <c r="N461" s="658"/>
      <c r="O461" s="658"/>
      <c r="P461" s="658"/>
      <c r="Q461" s="658"/>
      <c r="R461" s="658"/>
      <c r="S461" s="658"/>
      <c r="T461" s="658"/>
      <c r="U461" s="658"/>
      <c r="V461" s="658"/>
      <c r="W461" s="658"/>
      <c r="X461" s="658"/>
      <c r="Y461" s="658"/>
      <c r="Z461" s="658"/>
      <c r="AA461" s="658"/>
      <c r="AB461" s="658"/>
      <c r="AC461" s="658"/>
      <c r="AD461" s="658"/>
      <c r="AE461" s="658"/>
      <c r="AF461" s="658"/>
      <c r="AG461" s="743"/>
      <c r="AH461" s="713"/>
      <c r="AI461" s="658"/>
      <c r="AJ461" s="658"/>
      <c r="AK461" s="658"/>
      <c r="AL461" s="658"/>
      <c r="AM461" s="658"/>
      <c r="AN461" s="658"/>
      <c r="AO461" s="658"/>
      <c r="AP461" s="683"/>
      <c r="AQ461" s="658"/>
      <c r="AR461" s="658"/>
      <c r="AS461" s="658"/>
      <c r="AT461" s="658"/>
      <c r="AU461" s="658"/>
      <c r="AV461" s="658"/>
      <c r="AW461" s="658"/>
      <c r="AX461" s="658"/>
      <c r="AY461" s="658"/>
      <c r="AZ461" s="660"/>
      <c r="BA461" s="660"/>
      <c r="BB461" s="660"/>
      <c r="BC461" s="660"/>
      <c r="BD461" s="660"/>
      <c r="BE461" s="660"/>
      <c r="BF461" s="660"/>
      <c r="BG461" s="660"/>
      <c r="BH461" s="660"/>
      <c r="BI461" s="666"/>
      <c r="BJ461" s="666"/>
      <c r="BK461" s="666"/>
      <c r="BL461" s="30"/>
      <c r="BM461" s="30"/>
      <c r="BN461" s="30"/>
      <c r="BO461" s="679"/>
      <c r="BP461" s="679"/>
      <c r="BQ461" s="679"/>
      <c r="BR461" s="679"/>
      <c r="BS461" s="679"/>
      <c r="BT461" s="658"/>
      <c r="BU461" s="716"/>
      <c r="BV461" s="716"/>
      <c r="BW461" s="716"/>
      <c r="BX461" s="716"/>
      <c r="BY461" s="716"/>
      <c r="BZ461" s="716"/>
      <c r="CA461" s="756"/>
      <c r="CB461" s="719"/>
      <c r="CC461" s="719"/>
      <c r="CD461" s="719"/>
      <c r="CE461" s="728"/>
      <c r="CF461" s="727"/>
      <c r="CG461" s="757"/>
      <c r="CH461" s="29"/>
      <c r="CI461" s="29"/>
      <c r="CJ461" s="29"/>
      <c r="CK461" s="29"/>
      <c r="CL461" s="736"/>
      <c r="CM461" s="745"/>
      <c r="CN461" s="680"/>
      <c r="CO461" s="660"/>
      <c r="CP461" s="660"/>
      <c r="CQ461" s="681"/>
      <c r="CR461" s="660"/>
      <c r="CS461" s="660"/>
      <c r="CT461" s="658"/>
      <c r="CU461" s="658"/>
      <c r="CV461" s="658"/>
      <c r="CW461" s="658"/>
      <c r="CX461" s="658"/>
      <c r="CY461" s="658"/>
    </row>
    <row r="462" spans="1:103">
      <c r="A462" s="658"/>
      <c r="B462" s="658"/>
      <c r="C462" s="658"/>
      <c r="D462" s="658"/>
      <c r="E462" s="658"/>
      <c r="F462" s="658"/>
      <c r="G462" s="658"/>
      <c r="H462" s="658"/>
      <c r="I462" s="658"/>
      <c r="J462" s="658"/>
      <c r="K462" s="658"/>
      <c r="L462" s="658"/>
      <c r="M462" s="658"/>
      <c r="N462" s="658"/>
      <c r="O462" s="658"/>
      <c r="P462" s="658"/>
      <c r="Q462" s="658"/>
      <c r="R462" s="658"/>
      <c r="S462" s="658"/>
      <c r="T462" s="658"/>
      <c r="U462" s="658"/>
      <c r="V462" s="658"/>
      <c r="W462" s="658"/>
      <c r="X462" s="658"/>
      <c r="Y462" s="658"/>
      <c r="Z462" s="658"/>
      <c r="AA462" s="658"/>
      <c r="AB462" s="658"/>
      <c r="AC462" s="658"/>
      <c r="AD462" s="658"/>
      <c r="AE462" s="658"/>
      <c r="AF462" s="658"/>
      <c r="AG462" s="743"/>
      <c r="AH462" s="713"/>
      <c r="AI462" s="658"/>
      <c r="AJ462" s="658"/>
      <c r="AK462" s="658"/>
      <c r="AL462" s="658"/>
      <c r="AM462" s="658"/>
      <c r="AN462" s="658"/>
      <c r="AO462" s="658"/>
      <c r="AP462" s="683"/>
      <c r="AQ462" s="658"/>
      <c r="AR462" s="658"/>
      <c r="AS462" s="658"/>
      <c r="AT462" s="658"/>
      <c r="AU462" s="658"/>
      <c r="AV462" s="658"/>
      <c r="AW462" s="658"/>
      <c r="AX462" s="658"/>
      <c r="AY462" s="658"/>
      <c r="AZ462" s="660"/>
      <c r="BA462" s="660"/>
      <c r="BB462" s="660"/>
      <c r="BC462" s="660"/>
      <c r="BD462" s="660"/>
      <c r="BE462" s="660"/>
      <c r="BF462" s="660"/>
      <c r="BG462" s="660"/>
      <c r="BH462" s="660"/>
      <c r="BI462" s="666"/>
      <c r="BJ462" s="666"/>
      <c r="BK462" s="666"/>
      <c r="BL462" s="30"/>
      <c r="BM462" s="30"/>
      <c r="BN462" s="30"/>
      <c r="BO462" s="679"/>
      <c r="BP462" s="679"/>
      <c r="BQ462" s="679"/>
      <c r="BR462" s="679"/>
      <c r="BS462" s="679"/>
      <c r="BT462" s="658"/>
      <c r="BU462" s="716"/>
      <c r="BV462" s="716"/>
      <c r="BW462" s="716"/>
      <c r="BX462" s="716"/>
      <c r="BY462" s="716"/>
      <c r="BZ462" s="716"/>
      <c r="CA462" s="756"/>
      <c r="CB462" s="719"/>
      <c r="CC462" s="719"/>
      <c r="CD462" s="719"/>
      <c r="CE462" s="728"/>
      <c r="CF462" s="727"/>
      <c r="CG462" s="757"/>
      <c r="CH462" s="29"/>
      <c r="CI462" s="29"/>
      <c r="CJ462" s="29"/>
      <c r="CK462" s="29"/>
      <c r="CL462" s="736"/>
      <c r="CM462" s="745"/>
      <c r="CN462" s="680"/>
      <c r="CO462" s="660"/>
      <c r="CP462" s="660"/>
      <c r="CQ462" s="681"/>
      <c r="CR462" s="660"/>
      <c r="CS462" s="660"/>
      <c r="CT462" s="658"/>
      <c r="CU462" s="658"/>
      <c r="CV462" s="658"/>
      <c r="CW462" s="658"/>
      <c r="CX462" s="658"/>
      <c r="CY462" s="658"/>
    </row>
    <row r="463" spans="1:103">
      <c r="A463" s="658"/>
      <c r="B463" s="658"/>
      <c r="C463" s="658"/>
      <c r="D463" s="658"/>
      <c r="E463" s="658"/>
      <c r="F463" s="658"/>
      <c r="G463" s="658"/>
      <c r="H463" s="658"/>
      <c r="I463" s="658"/>
      <c r="J463" s="658"/>
      <c r="K463" s="658"/>
      <c r="L463" s="658"/>
      <c r="M463" s="658"/>
      <c r="N463" s="658"/>
      <c r="O463" s="658"/>
      <c r="P463" s="658"/>
      <c r="Q463" s="658"/>
      <c r="R463" s="658"/>
      <c r="S463" s="658"/>
      <c r="T463" s="658"/>
      <c r="U463" s="658"/>
      <c r="V463" s="658"/>
      <c r="W463" s="658"/>
      <c r="X463" s="658"/>
      <c r="Y463" s="658"/>
      <c r="Z463" s="658"/>
      <c r="AA463" s="658"/>
      <c r="AB463" s="658"/>
      <c r="AC463" s="658"/>
      <c r="AD463" s="658"/>
      <c r="AE463" s="658"/>
      <c r="AF463" s="658"/>
      <c r="AG463" s="743"/>
      <c r="AH463" s="713"/>
      <c r="AI463" s="658"/>
      <c r="AJ463" s="658"/>
      <c r="AK463" s="658"/>
      <c r="AL463" s="658"/>
      <c r="AM463" s="658"/>
      <c r="AN463" s="658"/>
      <c r="AO463" s="658"/>
      <c r="AP463" s="683"/>
      <c r="AQ463" s="658"/>
      <c r="AR463" s="658"/>
      <c r="AS463" s="658"/>
      <c r="AT463" s="658"/>
      <c r="AU463" s="658"/>
      <c r="AV463" s="658"/>
      <c r="AW463" s="658"/>
      <c r="AX463" s="658"/>
      <c r="AY463" s="658"/>
      <c r="AZ463" s="660"/>
      <c r="BA463" s="660"/>
      <c r="BB463" s="660"/>
      <c r="BC463" s="660"/>
      <c r="BD463" s="660"/>
      <c r="BE463" s="660"/>
      <c r="BF463" s="660"/>
      <c r="BG463" s="660"/>
      <c r="BH463" s="660"/>
      <c r="BI463" s="666"/>
      <c r="BJ463" s="666"/>
      <c r="BK463" s="666"/>
      <c r="BL463" s="30"/>
      <c r="BM463" s="30"/>
      <c r="BN463" s="30"/>
      <c r="BO463" s="679"/>
      <c r="BP463" s="679"/>
      <c r="BQ463" s="679"/>
      <c r="BR463" s="679"/>
      <c r="BS463" s="679"/>
      <c r="BT463" s="658"/>
      <c r="BU463" s="716"/>
      <c r="BV463" s="716"/>
      <c r="BW463" s="716"/>
      <c r="BX463" s="716"/>
      <c r="BY463" s="716"/>
      <c r="BZ463" s="716"/>
      <c r="CA463" s="756"/>
      <c r="CB463" s="719"/>
      <c r="CC463" s="719"/>
      <c r="CD463" s="719"/>
      <c r="CE463" s="728"/>
      <c r="CF463" s="727"/>
      <c r="CG463" s="757"/>
      <c r="CH463" s="29"/>
      <c r="CI463" s="29"/>
      <c r="CJ463" s="29"/>
      <c r="CK463" s="29"/>
      <c r="CL463" s="736"/>
      <c r="CM463" s="745"/>
      <c r="CN463" s="680"/>
      <c r="CO463" s="660"/>
      <c r="CP463" s="660"/>
      <c r="CQ463" s="681"/>
      <c r="CR463" s="660"/>
      <c r="CS463" s="660"/>
      <c r="CT463" s="658"/>
      <c r="CU463" s="658"/>
      <c r="CV463" s="658"/>
      <c r="CW463" s="658"/>
      <c r="CX463" s="658"/>
      <c r="CY463" s="658"/>
    </row>
    <row r="464" spans="1:103">
      <c r="A464" s="658"/>
      <c r="B464" s="658"/>
      <c r="C464" s="658"/>
      <c r="D464" s="658"/>
      <c r="E464" s="658"/>
      <c r="F464" s="658"/>
      <c r="G464" s="658"/>
      <c r="H464" s="658"/>
      <c r="I464" s="658"/>
      <c r="J464" s="658"/>
      <c r="K464" s="658"/>
      <c r="L464" s="658"/>
      <c r="M464" s="658"/>
      <c r="N464" s="658"/>
      <c r="O464" s="658"/>
      <c r="P464" s="658"/>
      <c r="Q464" s="658"/>
      <c r="R464" s="658"/>
      <c r="S464" s="658"/>
      <c r="T464" s="658"/>
      <c r="U464" s="658"/>
      <c r="V464" s="658"/>
      <c r="W464" s="658"/>
      <c r="X464" s="658"/>
      <c r="Y464" s="658"/>
      <c r="Z464" s="658"/>
      <c r="AA464" s="658"/>
      <c r="AB464" s="658"/>
      <c r="AC464" s="658"/>
      <c r="AD464" s="658"/>
      <c r="AE464" s="658"/>
      <c r="AF464" s="658"/>
      <c r="AG464" s="743"/>
      <c r="AH464" s="713"/>
      <c r="AI464" s="658"/>
      <c r="AJ464" s="658"/>
      <c r="AK464" s="658"/>
      <c r="AL464" s="658"/>
      <c r="AM464" s="658"/>
      <c r="AN464" s="658"/>
      <c r="AO464" s="658"/>
      <c r="AP464" s="683"/>
      <c r="AQ464" s="658"/>
      <c r="AR464" s="658"/>
      <c r="AS464" s="658"/>
      <c r="AT464" s="658"/>
      <c r="AU464" s="658"/>
      <c r="AV464" s="658"/>
      <c r="AW464" s="658"/>
      <c r="AX464" s="658"/>
      <c r="AY464" s="658"/>
      <c r="AZ464" s="660"/>
      <c r="BA464" s="660"/>
      <c r="BB464" s="660"/>
      <c r="BC464" s="660"/>
      <c r="BD464" s="660"/>
      <c r="BE464" s="660"/>
      <c r="BF464" s="660"/>
      <c r="BG464" s="660"/>
      <c r="BH464" s="660"/>
      <c r="BI464" s="666"/>
      <c r="BJ464" s="666"/>
      <c r="BK464" s="666"/>
      <c r="BL464" s="30"/>
      <c r="BM464" s="30"/>
      <c r="BN464" s="30"/>
      <c r="BO464" s="679"/>
      <c r="BP464" s="679"/>
      <c r="BQ464" s="679"/>
      <c r="BR464" s="679"/>
      <c r="BS464" s="679"/>
      <c r="BT464" s="658"/>
      <c r="BU464" s="716"/>
      <c r="BV464" s="716"/>
      <c r="BW464" s="716"/>
      <c r="BX464" s="716"/>
      <c r="BY464" s="716"/>
      <c r="BZ464" s="716"/>
      <c r="CA464" s="756"/>
      <c r="CB464" s="719"/>
      <c r="CC464" s="719"/>
      <c r="CD464" s="719"/>
      <c r="CE464" s="728"/>
      <c r="CF464" s="727"/>
      <c r="CG464" s="757"/>
      <c r="CH464" s="29"/>
      <c r="CI464" s="29"/>
      <c r="CJ464" s="29"/>
      <c r="CK464" s="29"/>
      <c r="CL464" s="736"/>
      <c r="CM464" s="745"/>
      <c r="CN464" s="680"/>
      <c r="CO464" s="660"/>
      <c r="CP464" s="660"/>
      <c r="CQ464" s="681"/>
      <c r="CR464" s="660"/>
      <c r="CS464" s="660"/>
      <c r="CT464" s="658"/>
      <c r="CU464" s="658"/>
      <c r="CV464" s="658"/>
      <c r="CW464" s="658"/>
      <c r="CX464" s="658"/>
      <c r="CY464" s="658"/>
    </row>
    <row r="465" spans="1:103">
      <c r="A465" s="658"/>
      <c r="B465" s="658"/>
      <c r="C465" s="658"/>
      <c r="D465" s="658"/>
      <c r="E465" s="658"/>
      <c r="F465" s="658"/>
      <c r="G465" s="658"/>
      <c r="H465" s="658"/>
      <c r="I465" s="658"/>
      <c r="J465" s="658"/>
      <c r="K465" s="658"/>
      <c r="L465" s="658"/>
      <c r="M465" s="658"/>
      <c r="N465" s="658"/>
      <c r="O465" s="658"/>
      <c r="P465" s="658"/>
      <c r="Q465" s="658"/>
      <c r="R465" s="658"/>
      <c r="S465" s="658"/>
      <c r="T465" s="658"/>
      <c r="U465" s="658"/>
      <c r="V465" s="658"/>
      <c r="W465" s="658"/>
      <c r="X465" s="658"/>
      <c r="Y465" s="658"/>
      <c r="Z465" s="658"/>
      <c r="AA465" s="658"/>
      <c r="AB465" s="658"/>
      <c r="AC465" s="658"/>
      <c r="AD465" s="658"/>
      <c r="AE465" s="658"/>
      <c r="AF465" s="658"/>
      <c r="AG465" s="743"/>
      <c r="AH465" s="713"/>
      <c r="AI465" s="658"/>
      <c r="AJ465" s="658"/>
      <c r="AK465" s="658"/>
      <c r="AL465" s="658"/>
      <c r="AM465" s="658"/>
      <c r="AN465" s="658"/>
      <c r="AO465" s="658"/>
      <c r="AP465" s="683"/>
      <c r="AQ465" s="658"/>
      <c r="AR465" s="658"/>
      <c r="AS465" s="658"/>
      <c r="AT465" s="658"/>
      <c r="AU465" s="658"/>
      <c r="AV465" s="658"/>
      <c r="AW465" s="658"/>
      <c r="AX465" s="658"/>
      <c r="AY465" s="658"/>
      <c r="AZ465" s="660"/>
      <c r="BA465" s="660"/>
      <c r="BB465" s="660"/>
      <c r="BC465" s="660"/>
      <c r="BD465" s="660"/>
      <c r="BE465" s="660"/>
      <c r="BF465" s="660"/>
      <c r="BG465" s="660"/>
      <c r="BH465" s="660"/>
      <c r="BI465" s="666"/>
      <c r="BJ465" s="666"/>
      <c r="BK465" s="666"/>
      <c r="BL465" s="30"/>
      <c r="BM465" s="30"/>
      <c r="BN465" s="30"/>
      <c r="BO465" s="679"/>
      <c r="BP465" s="679"/>
      <c r="BQ465" s="679"/>
      <c r="BR465" s="679"/>
      <c r="BS465" s="679"/>
      <c r="BT465" s="658"/>
      <c r="BU465" s="716"/>
      <c r="BV465" s="716"/>
      <c r="BW465" s="716"/>
      <c r="BX465" s="716"/>
      <c r="BY465" s="716"/>
      <c r="BZ465" s="716"/>
      <c r="CA465" s="756"/>
      <c r="CB465" s="719"/>
      <c r="CC465" s="719"/>
      <c r="CD465" s="719"/>
      <c r="CE465" s="728"/>
      <c r="CF465" s="727"/>
      <c r="CG465" s="757"/>
      <c r="CH465" s="29"/>
      <c r="CI465" s="29"/>
      <c r="CJ465" s="29"/>
      <c r="CK465" s="29"/>
      <c r="CL465" s="736"/>
      <c r="CM465" s="745"/>
      <c r="CN465" s="680"/>
      <c r="CO465" s="660"/>
      <c r="CP465" s="660"/>
      <c r="CQ465" s="681"/>
      <c r="CR465" s="660"/>
      <c r="CS465" s="660"/>
      <c r="CT465" s="658"/>
      <c r="CU465" s="658"/>
      <c r="CV465" s="658"/>
      <c r="CW465" s="658"/>
      <c r="CX465" s="658"/>
      <c r="CY465" s="658"/>
    </row>
    <row r="466" spans="1:103">
      <c r="A466" s="658"/>
      <c r="B466" s="658"/>
      <c r="C466" s="658"/>
      <c r="D466" s="658"/>
      <c r="E466" s="658"/>
      <c r="F466" s="658"/>
      <c r="G466" s="658"/>
      <c r="H466" s="658"/>
      <c r="I466" s="658"/>
      <c r="J466" s="658"/>
      <c r="K466" s="658"/>
      <c r="L466" s="658"/>
      <c r="M466" s="658"/>
      <c r="N466" s="658"/>
      <c r="O466" s="658"/>
      <c r="P466" s="658"/>
      <c r="Q466" s="658"/>
      <c r="R466" s="658"/>
      <c r="S466" s="658"/>
      <c r="T466" s="658"/>
      <c r="U466" s="658"/>
      <c r="V466" s="658"/>
      <c r="W466" s="658"/>
      <c r="X466" s="658"/>
      <c r="Y466" s="658"/>
      <c r="Z466" s="658"/>
      <c r="AA466" s="658"/>
      <c r="AB466" s="658"/>
      <c r="AC466" s="658"/>
      <c r="AD466" s="658"/>
      <c r="AE466" s="658"/>
      <c r="AF466" s="658"/>
      <c r="AG466" s="743"/>
      <c r="AH466" s="713"/>
      <c r="AI466" s="658"/>
      <c r="AJ466" s="658"/>
      <c r="AK466" s="658"/>
      <c r="AL466" s="658"/>
      <c r="AM466" s="658"/>
      <c r="AN466" s="658"/>
      <c r="AO466" s="658"/>
      <c r="AP466" s="683"/>
      <c r="AQ466" s="658"/>
      <c r="AR466" s="658"/>
      <c r="AS466" s="658"/>
      <c r="AT466" s="658"/>
      <c r="AU466" s="658"/>
      <c r="AV466" s="658"/>
      <c r="AW466" s="658"/>
      <c r="AX466" s="658"/>
      <c r="AY466" s="658"/>
      <c r="AZ466" s="660"/>
      <c r="BA466" s="660"/>
      <c r="BB466" s="660"/>
      <c r="BC466" s="660"/>
      <c r="BD466" s="660"/>
      <c r="BE466" s="660"/>
      <c r="BF466" s="660"/>
      <c r="BG466" s="660"/>
      <c r="BH466" s="660"/>
      <c r="BI466" s="666"/>
      <c r="BJ466" s="666"/>
      <c r="BK466" s="666"/>
      <c r="BL466" s="30"/>
      <c r="BM466" s="30"/>
      <c r="BN466" s="30"/>
      <c r="BO466" s="679"/>
      <c r="BP466" s="679"/>
      <c r="BQ466" s="679"/>
      <c r="BR466" s="679"/>
      <c r="BS466" s="679"/>
      <c r="BT466" s="658"/>
      <c r="BU466" s="716"/>
      <c r="BV466" s="716"/>
      <c r="BW466" s="716"/>
      <c r="BX466" s="716"/>
      <c r="BY466" s="716"/>
      <c r="BZ466" s="716"/>
      <c r="CA466" s="756"/>
      <c r="CB466" s="719"/>
      <c r="CC466" s="719"/>
      <c r="CD466" s="719"/>
      <c r="CE466" s="728"/>
      <c r="CF466" s="727"/>
      <c r="CG466" s="757"/>
      <c r="CH466" s="29"/>
      <c r="CI466" s="29"/>
      <c r="CJ466" s="29"/>
      <c r="CK466" s="29"/>
      <c r="CL466" s="736"/>
      <c r="CM466" s="745"/>
      <c r="CN466" s="680"/>
      <c r="CO466" s="660"/>
      <c r="CP466" s="660"/>
      <c r="CQ466" s="681"/>
      <c r="CR466" s="660"/>
      <c r="CS466" s="660"/>
      <c r="CT466" s="658"/>
      <c r="CU466" s="658"/>
      <c r="CV466" s="658"/>
      <c r="CW466" s="658"/>
      <c r="CX466" s="658"/>
      <c r="CY466" s="658"/>
    </row>
    <row r="467" spans="1:103">
      <c r="A467" s="658"/>
      <c r="B467" s="658"/>
      <c r="C467" s="658"/>
      <c r="D467" s="658"/>
      <c r="E467" s="658"/>
      <c r="F467" s="658"/>
      <c r="G467" s="658"/>
      <c r="H467" s="658"/>
      <c r="I467" s="658"/>
      <c r="J467" s="658"/>
      <c r="K467" s="658"/>
      <c r="L467" s="658"/>
      <c r="M467" s="658"/>
      <c r="N467" s="658"/>
      <c r="O467" s="658"/>
      <c r="P467" s="658"/>
      <c r="Q467" s="658"/>
      <c r="R467" s="658"/>
      <c r="S467" s="658"/>
      <c r="T467" s="658"/>
      <c r="U467" s="658"/>
      <c r="V467" s="658"/>
      <c r="W467" s="658"/>
      <c r="X467" s="658"/>
      <c r="Y467" s="658"/>
      <c r="Z467" s="658"/>
      <c r="AA467" s="658"/>
      <c r="AB467" s="658"/>
      <c r="AC467" s="658"/>
      <c r="AD467" s="658"/>
      <c r="AE467" s="658"/>
      <c r="AF467" s="658"/>
      <c r="AG467" s="743"/>
      <c r="AH467" s="713"/>
      <c r="AI467" s="658"/>
      <c r="AJ467" s="658"/>
      <c r="AK467" s="658"/>
      <c r="AL467" s="658"/>
      <c r="AM467" s="658"/>
      <c r="AN467" s="658"/>
      <c r="AO467" s="658"/>
      <c r="AP467" s="683"/>
      <c r="AQ467" s="658"/>
      <c r="AR467" s="658"/>
      <c r="AS467" s="658"/>
      <c r="AT467" s="658"/>
      <c r="AU467" s="658"/>
      <c r="AV467" s="658"/>
      <c r="AW467" s="658"/>
      <c r="AX467" s="658"/>
      <c r="AY467" s="658"/>
      <c r="AZ467" s="660"/>
      <c r="BA467" s="660"/>
      <c r="BB467" s="660"/>
      <c r="BC467" s="660"/>
      <c r="BD467" s="660"/>
      <c r="BE467" s="660"/>
      <c r="BF467" s="660"/>
      <c r="BG467" s="660"/>
      <c r="BH467" s="660"/>
      <c r="BI467" s="666"/>
      <c r="BJ467" s="666"/>
      <c r="BK467" s="666"/>
      <c r="BL467" s="30"/>
      <c r="BM467" s="30"/>
      <c r="BN467" s="30"/>
      <c r="BO467" s="679"/>
      <c r="BP467" s="679"/>
      <c r="BQ467" s="679"/>
      <c r="BR467" s="679"/>
      <c r="BS467" s="679"/>
      <c r="BT467" s="658"/>
      <c r="BU467" s="716"/>
      <c r="BV467" s="716"/>
      <c r="BW467" s="716"/>
      <c r="BX467" s="716"/>
      <c r="BY467" s="716"/>
      <c r="BZ467" s="716"/>
      <c r="CA467" s="756"/>
      <c r="CB467" s="719"/>
      <c r="CC467" s="719"/>
      <c r="CD467" s="719"/>
      <c r="CE467" s="728"/>
      <c r="CF467" s="727"/>
      <c r="CG467" s="757"/>
      <c r="CH467" s="29"/>
      <c r="CI467" s="29"/>
      <c r="CJ467" s="29"/>
      <c r="CK467" s="29"/>
      <c r="CL467" s="736"/>
      <c r="CM467" s="745"/>
      <c r="CN467" s="680"/>
      <c r="CO467" s="660"/>
      <c r="CP467" s="660"/>
      <c r="CQ467" s="681"/>
      <c r="CR467" s="660"/>
      <c r="CS467" s="660"/>
      <c r="CT467" s="658"/>
      <c r="CU467" s="658"/>
      <c r="CV467" s="658"/>
      <c r="CW467" s="658"/>
      <c r="CX467" s="658"/>
      <c r="CY467" s="658"/>
    </row>
    <row r="468" spans="1:103">
      <c r="A468" s="658"/>
      <c r="B468" s="658"/>
      <c r="C468" s="658"/>
      <c r="D468" s="658"/>
      <c r="E468" s="658"/>
      <c r="F468" s="658"/>
      <c r="G468" s="658"/>
      <c r="H468" s="658"/>
      <c r="I468" s="658"/>
      <c r="J468" s="658"/>
      <c r="K468" s="658"/>
      <c r="L468" s="658"/>
      <c r="M468" s="658"/>
      <c r="N468" s="658"/>
      <c r="O468" s="658"/>
      <c r="P468" s="658"/>
      <c r="Q468" s="658"/>
      <c r="R468" s="658"/>
      <c r="S468" s="658"/>
      <c r="T468" s="658"/>
      <c r="U468" s="658"/>
      <c r="V468" s="658"/>
      <c r="W468" s="658"/>
      <c r="X468" s="658"/>
      <c r="Y468" s="658"/>
      <c r="Z468" s="658"/>
      <c r="AA468" s="658"/>
      <c r="AB468" s="658"/>
      <c r="AC468" s="658"/>
      <c r="AD468" s="658"/>
      <c r="AE468" s="658"/>
      <c r="AF468" s="658"/>
      <c r="AG468" s="743"/>
      <c r="AH468" s="713"/>
      <c r="AI468" s="658"/>
      <c r="AJ468" s="658"/>
      <c r="AK468" s="658"/>
      <c r="AL468" s="658"/>
      <c r="AM468" s="658"/>
      <c r="AN468" s="658"/>
      <c r="AO468" s="658"/>
      <c r="AP468" s="683"/>
      <c r="AQ468" s="658"/>
      <c r="AR468" s="658"/>
      <c r="AS468" s="658"/>
      <c r="AT468" s="658"/>
      <c r="AU468" s="658"/>
      <c r="AV468" s="658"/>
      <c r="AW468" s="658"/>
      <c r="AX468" s="658"/>
      <c r="AY468" s="658"/>
      <c r="AZ468" s="660"/>
      <c r="BA468" s="660"/>
      <c r="BB468" s="660"/>
      <c r="BC468" s="660"/>
      <c r="BD468" s="660"/>
      <c r="BE468" s="660"/>
      <c r="BF468" s="660"/>
      <c r="BG468" s="660"/>
      <c r="BH468" s="660"/>
      <c r="BI468" s="666"/>
      <c r="BJ468" s="666"/>
      <c r="BK468" s="666"/>
      <c r="BL468" s="30"/>
      <c r="BM468" s="30"/>
      <c r="BN468" s="30"/>
      <c r="BO468" s="679"/>
      <c r="BP468" s="679"/>
      <c r="BQ468" s="679"/>
      <c r="BR468" s="679"/>
      <c r="BS468" s="679"/>
      <c r="BT468" s="658"/>
      <c r="BU468" s="716"/>
      <c r="BV468" s="716"/>
      <c r="BW468" s="716"/>
      <c r="BX468" s="716"/>
      <c r="BY468" s="716"/>
      <c r="BZ468" s="716"/>
      <c r="CA468" s="756"/>
      <c r="CB468" s="719"/>
      <c r="CC468" s="719"/>
      <c r="CD468" s="719"/>
      <c r="CE468" s="728"/>
      <c r="CF468" s="727"/>
      <c r="CG468" s="757"/>
      <c r="CH468" s="29"/>
      <c r="CI468" s="29"/>
      <c r="CJ468" s="29"/>
      <c r="CK468" s="29"/>
      <c r="CL468" s="736"/>
      <c r="CM468" s="745"/>
      <c r="CN468" s="680"/>
      <c r="CO468" s="660"/>
      <c r="CP468" s="660"/>
      <c r="CQ468" s="681"/>
      <c r="CR468" s="660"/>
      <c r="CS468" s="660"/>
      <c r="CT468" s="658"/>
      <c r="CU468" s="658"/>
      <c r="CV468" s="658"/>
      <c r="CW468" s="658"/>
      <c r="CX468" s="658"/>
      <c r="CY468" s="658"/>
    </row>
    <row r="469" spans="1:103">
      <c r="A469" s="658"/>
      <c r="B469" s="658"/>
      <c r="C469" s="658"/>
      <c r="D469" s="658"/>
      <c r="E469" s="658"/>
      <c r="F469" s="658"/>
      <c r="G469" s="658"/>
      <c r="H469" s="658"/>
      <c r="I469" s="658"/>
      <c r="J469" s="658"/>
      <c r="K469" s="658"/>
      <c r="L469" s="658"/>
      <c r="M469" s="658"/>
      <c r="N469" s="658"/>
      <c r="O469" s="658"/>
      <c r="P469" s="658"/>
      <c r="Q469" s="658"/>
      <c r="R469" s="658"/>
      <c r="S469" s="658"/>
      <c r="T469" s="658"/>
      <c r="U469" s="658"/>
      <c r="V469" s="658"/>
      <c r="W469" s="658"/>
      <c r="X469" s="658"/>
      <c r="Y469" s="658"/>
      <c r="Z469" s="658"/>
      <c r="AA469" s="658"/>
      <c r="AB469" s="658"/>
      <c r="AC469" s="658"/>
      <c r="AD469" s="658"/>
      <c r="AE469" s="658"/>
      <c r="AF469" s="658"/>
      <c r="AG469" s="743"/>
      <c r="AH469" s="713"/>
      <c r="AI469" s="658"/>
      <c r="AJ469" s="658"/>
      <c r="AK469" s="658"/>
      <c r="AL469" s="658"/>
      <c r="AM469" s="658"/>
      <c r="AN469" s="658"/>
      <c r="AO469" s="658"/>
      <c r="AP469" s="683"/>
      <c r="AQ469" s="658"/>
      <c r="AR469" s="658"/>
      <c r="AS469" s="658"/>
      <c r="AT469" s="658"/>
      <c r="AU469" s="658"/>
      <c r="AV469" s="658"/>
      <c r="AW469" s="658"/>
      <c r="AX469" s="658"/>
      <c r="AY469" s="658"/>
      <c r="AZ469" s="660"/>
      <c r="BA469" s="660"/>
      <c r="BB469" s="660"/>
      <c r="BC469" s="660"/>
      <c r="BD469" s="660"/>
      <c r="BE469" s="660"/>
      <c r="BF469" s="660"/>
      <c r="BG469" s="660"/>
      <c r="BH469" s="660"/>
      <c r="BI469" s="666"/>
      <c r="BJ469" s="666"/>
      <c r="BK469" s="666"/>
      <c r="BL469" s="30"/>
      <c r="BM469" s="30"/>
      <c r="BN469" s="30"/>
      <c r="BO469" s="679"/>
      <c r="BP469" s="679"/>
      <c r="BQ469" s="679"/>
      <c r="BR469" s="679"/>
      <c r="BS469" s="679"/>
      <c r="BT469" s="658"/>
      <c r="BU469" s="716"/>
      <c r="BV469" s="716"/>
      <c r="BW469" s="716"/>
      <c r="BX469" s="716"/>
      <c r="BY469" s="716"/>
      <c r="BZ469" s="716"/>
      <c r="CA469" s="756"/>
      <c r="CB469" s="719"/>
      <c r="CC469" s="719"/>
      <c r="CD469" s="719"/>
      <c r="CE469" s="728"/>
      <c r="CF469" s="727"/>
      <c r="CG469" s="757"/>
      <c r="CH469" s="29"/>
      <c r="CI469" s="29"/>
      <c r="CJ469" s="29"/>
      <c r="CK469" s="29"/>
      <c r="CL469" s="736"/>
      <c r="CM469" s="745"/>
      <c r="CN469" s="680"/>
      <c r="CO469" s="660"/>
      <c r="CP469" s="660"/>
      <c r="CQ469" s="681"/>
      <c r="CR469" s="660"/>
      <c r="CS469" s="660"/>
      <c r="CT469" s="658"/>
      <c r="CU469" s="658"/>
      <c r="CV469" s="658"/>
      <c r="CW469" s="658"/>
      <c r="CX469" s="658"/>
      <c r="CY469" s="658"/>
    </row>
    <row r="470" spans="1:103">
      <c r="A470" s="658"/>
      <c r="B470" s="658"/>
      <c r="C470" s="658"/>
      <c r="D470" s="658"/>
      <c r="E470" s="658"/>
      <c r="F470" s="658"/>
      <c r="G470" s="658"/>
      <c r="H470" s="658"/>
      <c r="I470" s="658"/>
      <c r="J470" s="658"/>
      <c r="K470" s="658"/>
      <c r="L470" s="658"/>
      <c r="M470" s="658"/>
      <c r="N470" s="658"/>
      <c r="O470" s="658"/>
      <c r="P470" s="658"/>
      <c r="Q470" s="658"/>
      <c r="R470" s="658"/>
      <c r="S470" s="658"/>
      <c r="T470" s="658"/>
      <c r="U470" s="658"/>
      <c r="V470" s="658"/>
      <c r="W470" s="658"/>
      <c r="X470" s="658"/>
      <c r="Y470" s="658"/>
      <c r="Z470" s="658"/>
      <c r="AA470" s="658"/>
      <c r="AB470" s="658"/>
      <c r="AC470" s="658"/>
      <c r="AD470" s="658"/>
      <c r="AE470" s="658"/>
      <c r="AF470" s="658"/>
      <c r="AG470" s="743"/>
      <c r="AH470" s="713"/>
      <c r="AI470" s="658"/>
      <c r="AJ470" s="658"/>
      <c r="AK470" s="658"/>
      <c r="AL470" s="658"/>
      <c r="AM470" s="658"/>
      <c r="AN470" s="658"/>
      <c r="AO470" s="658"/>
      <c r="AP470" s="683"/>
      <c r="AQ470" s="658"/>
      <c r="AR470" s="658"/>
      <c r="AS470" s="658"/>
      <c r="AT470" s="658"/>
      <c r="AU470" s="658"/>
      <c r="AV470" s="658"/>
      <c r="AW470" s="658"/>
      <c r="AX470" s="658"/>
      <c r="AY470" s="658"/>
      <c r="AZ470" s="660"/>
      <c r="BA470" s="660"/>
      <c r="BB470" s="660"/>
      <c r="BC470" s="660"/>
      <c r="BD470" s="660"/>
      <c r="BE470" s="660"/>
      <c r="BF470" s="660"/>
      <c r="BG470" s="660"/>
      <c r="BH470" s="660"/>
      <c r="BI470" s="666"/>
      <c r="BJ470" s="666"/>
      <c r="BK470" s="666"/>
      <c r="BL470" s="30"/>
      <c r="BM470" s="30"/>
      <c r="BN470" s="30"/>
      <c r="BO470" s="679"/>
      <c r="BP470" s="679"/>
      <c r="BQ470" s="679"/>
      <c r="BR470" s="679"/>
      <c r="BS470" s="679"/>
      <c r="BT470" s="658"/>
      <c r="BU470" s="716"/>
      <c r="BV470" s="716"/>
      <c r="BW470" s="716"/>
      <c r="BX470" s="716"/>
      <c r="BY470" s="716"/>
      <c r="BZ470" s="716"/>
      <c r="CA470" s="756"/>
      <c r="CB470" s="719"/>
      <c r="CC470" s="719"/>
      <c r="CD470" s="719"/>
      <c r="CE470" s="728"/>
      <c r="CF470" s="727"/>
      <c r="CG470" s="757"/>
      <c r="CH470" s="29"/>
      <c r="CI470" s="29"/>
      <c r="CJ470" s="29"/>
      <c r="CK470" s="29"/>
      <c r="CL470" s="736"/>
      <c r="CM470" s="745"/>
      <c r="CN470" s="680"/>
      <c r="CO470" s="660"/>
      <c r="CP470" s="660"/>
      <c r="CQ470" s="681"/>
      <c r="CR470" s="660"/>
      <c r="CS470" s="660"/>
      <c r="CT470" s="658"/>
      <c r="CU470" s="658"/>
      <c r="CV470" s="658"/>
      <c r="CW470" s="658"/>
      <c r="CX470" s="658"/>
      <c r="CY470" s="658"/>
    </row>
    <row r="471" spans="1:103">
      <c r="A471" s="658"/>
      <c r="B471" s="658"/>
      <c r="C471" s="658"/>
      <c r="D471" s="658"/>
      <c r="E471" s="658"/>
      <c r="F471" s="658"/>
      <c r="G471" s="658"/>
      <c r="H471" s="658"/>
      <c r="I471" s="658"/>
      <c r="J471" s="658"/>
      <c r="K471" s="658"/>
      <c r="L471" s="658"/>
      <c r="M471" s="658"/>
      <c r="N471" s="658"/>
      <c r="O471" s="658"/>
      <c r="P471" s="658"/>
      <c r="Q471" s="658"/>
      <c r="R471" s="658"/>
      <c r="S471" s="658"/>
      <c r="T471" s="658"/>
      <c r="U471" s="658"/>
      <c r="V471" s="658"/>
      <c r="W471" s="658"/>
      <c r="X471" s="658"/>
      <c r="Y471" s="658"/>
      <c r="Z471" s="658"/>
      <c r="AA471" s="658"/>
      <c r="AB471" s="658"/>
      <c r="AC471" s="658"/>
      <c r="AD471" s="658"/>
      <c r="AE471" s="658"/>
      <c r="AF471" s="658"/>
      <c r="AG471" s="743"/>
      <c r="AH471" s="713"/>
      <c r="AI471" s="658"/>
      <c r="AJ471" s="658"/>
      <c r="AK471" s="658"/>
      <c r="AL471" s="658"/>
      <c r="AM471" s="658"/>
      <c r="AN471" s="658"/>
      <c r="AO471" s="658"/>
      <c r="AP471" s="683"/>
      <c r="AQ471" s="658"/>
      <c r="AR471" s="658"/>
      <c r="AS471" s="658"/>
      <c r="AT471" s="658"/>
      <c r="AU471" s="658"/>
      <c r="AV471" s="658"/>
      <c r="AW471" s="658"/>
      <c r="AX471" s="658"/>
      <c r="AY471" s="658"/>
      <c r="AZ471" s="660"/>
      <c r="BA471" s="660"/>
      <c r="BB471" s="660"/>
      <c r="BC471" s="660"/>
      <c r="BD471" s="660"/>
      <c r="BE471" s="660"/>
      <c r="BF471" s="660"/>
      <c r="BG471" s="660"/>
      <c r="BH471" s="660"/>
      <c r="BI471" s="666"/>
      <c r="BJ471" s="666"/>
      <c r="BK471" s="666"/>
      <c r="BL471" s="30"/>
      <c r="BM471" s="30"/>
      <c r="BN471" s="30"/>
      <c r="BO471" s="679"/>
      <c r="BP471" s="679"/>
      <c r="BQ471" s="679"/>
      <c r="BR471" s="679"/>
      <c r="BS471" s="679"/>
      <c r="BT471" s="658"/>
      <c r="BU471" s="716"/>
      <c r="BV471" s="716"/>
      <c r="BW471" s="716"/>
      <c r="BX471" s="716"/>
      <c r="BY471" s="716"/>
      <c r="BZ471" s="716"/>
      <c r="CA471" s="756"/>
      <c r="CB471" s="719"/>
      <c r="CC471" s="719"/>
      <c r="CD471" s="719"/>
      <c r="CE471" s="728"/>
      <c r="CF471" s="727"/>
      <c r="CG471" s="757"/>
      <c r="CH471" s="29"/>
      <c r="CI471" s="29"/>
      <c r="CJ471" s="29"/>
      <c r="CK471" s="29"/>
      <c r="CL471" s="736"/>
      <c r="CM471" s="745"/>
      <c r="CN471" s="680"/>
      <c r="CO471" s="660"/>
      <c r="CP471" s="660"/>
      <c r="CQ471" s="681"/>
      <c r="CR471" s="660"/>
      <c r="CS471" s="660"/>
      <c r="CT471" s="658"/>
      <c r="CU471" s="658"/>
      <c r="CV471" s="658"/>
      <c r="CW471" s="658"/>
      <c r="CX471" s="658"/>
      <c r="CY471" s="658"/>
    </row>
    <row r="472" spans="1:103">
      <c r="A472" s="658"/>
      <c r="B472" s="658"/>
      <c r="C472" s="658"/>
      <c r="D472" s="658"/>
      <c r="E472" s="658"/>
      <c r="F472" s="658"/>
      <c r="G472" s="658"/>
      <c r="H472" s="658"/>
      <c r="I472" s="658"/>
      <c r="J472" s="658"/>
      <c r="K472" s="658"/>
      <c r="L472" s="658"/>
      <c r="M472" s="658"/>
      <c r="N472" s="658"/>
      <c r="O472" s="658"/>
      <c r="P472" s="658"/>
      <c r="Q472" s="658"/>
      <c r="R472" s="658"/>
      <c r="S472" s="658"/>
      <c r="T472" s="658"/>
      <c r="U472" s="658"/>
      <c r="V472" s="658"/>
      <c r="W472" s="658"/>
      <c r="X472" s="658"/>
      <c r="Y472" s="658"/>
      <c r="Z472" s="658"/>
      <c r="AA472" s="658"/>
      <c r="AB472" s="658"/>
      <c r="AC472" s="658"/>
      <c r="AD472" s="658"/>
      <c r="AE472" s="658"/>
      <c r="AF472" s="658"/>
      <c r="AG472" s="743"/>
      <c r="AH472" s="713"/>
      <c r="AI472" s="658"/>
      <c r="AJ472" s="658"/>
      <c r="AK472" s="658"/>
      <c r="AL472" s="658"/>
      <c r="AM472" s="658"/>
      <c r="AN472" s="658"/>
      <c r="AO472" s="658"/>
      <c r="AP472" s="683"/>
      <c r="AQ472" s="658"/>
      <c r="AR472" s="658"/>
      <c r="AS472" s="658"/>
      <c r="AT472" s="658"/>
      <c r="AU472" s="658"/>
      <c r="AV472" s="658"/>
      <c r="AW472" s="658"/>
      <c r="AX472" s="658"/>
      <c r="AY472" s="658"/>
      <c r="AZ472" s="660"/>
      <c r="BA472" s="660"/>
      <c r="BB472" s="660"/>
      <c r="BC472" s="660"/>
      <c r="BD472" s="660"/>
      <c r="BE472" s="660"/>
      <c r="BF472" s="660"/>
      <c r="BG472" s="660"/>
      <c r="BH472" s="660"/>
      <c r="BI472" s="666"/>
      <c r="BJ472" s="666"/>
      <c r="BK472" s="666"/>
      <c r="BL472" s="30"/>
      <c r="BM472" s="30"/>
      <c r="BN472" s="30"/>
      <c r="BO472" s="679"/>
      <c r="BP472" s="679"/>
      <c r="BQ472" s="679"/>
      <c r="BR472" s="679"/>
      <c r="BS472" s="679"/>
      <c r="BT472" s="658"/>
      <c r="BU472" s="716"/>
      <c r="BV472" s="716"/>
      <c r="BW472" s="716"/>
      <c r="BX472" s="716"/>
      <c r="BY472" s="716"/>
      <c r="BZ472" s="716"/>
      <c r="CA472" s="756"/>
      <c r="CB472" s="719"/>
      <c r="CC472" s="719"/>
      <c r="CD472" s="719"/>
      <c r="CE472" s="728"/>
      <c r="CF472" s="727"/>
      <c r="CG472" s="757"/>
      <c r="CH472" s="29"/>
      <c r="CI472" s="29"/>
      <c r="CJ472" s="29"/>
      <c r="CK472" s="29"/>
      <c r="CL472" s="736"/>
      <c r="CM472" s="745"/>
      <c r="CN472" s="680"/>
      <c r="CO472" s="660"/>
      <c r="CP472" s="660"/>
      <c r="CQ472" s="681"/>
      <c r="CR472" s="660"/>
      <c r="CS472" s="660"/>
      <c r="CT472" s="658"/>
      <c r="CU472" s="658"/>
      <c r="CV472" s="658"/>
      <c r="CW472" s="658"/>
      <c r="CX472" s="658"/>
      <c r="CY472" s="658"/>
    </row>
    <row r="473" spans="1:103">
      <c r="A473" s="658"/>
      <c r="B473" s="658"/>
      <c r="C473" s="658"/>
      <c r="D473" s="658"/>
      <c r="E473" s="658"/>
      <c r="F473" s="658"/>
      <c r="G473" s="658"/>
      <c r="H473" s="658"/>
      <c r="I473" s="658"/>
      <c r="J473" s="658"/>
      <c r="K473" s="658"/>
      <c r="L473" s="658"/>
      <c r="M473" s="658"/>
      <c r="N473" s="658"/>
      <c r="O473" s="658"/>
      <c r="P473" s="658"/>
      <c r="Q473" s="658"/>
      <c r="R473" s="658"/>
      <c r="S473" s="658"/>
      <c r="T473" s="658"/>
      <c r="U473" s="658"/>
      <c r="V473" s="658"/>
      <c r="W473" s="658"/>
      <c r="X473" s="658"/>
      <c r="Y473" s="658"/>
      <c r="Z473" s="658"/>
      <c r="AA473" s="658"/>
      <c r="AB473" s="658"/>
      <c r="AC473" s="658"/>
      <c r="AD473" s="658"/>
      <c r="AE473" s="658"/>
      <c r="AF473" s="658"/>
      <c r="AG473" s="743"/>
      <c r="AH473" s="713"/>
      <c r="AI473" s="658"/>
      <c r="AJ473" s="658"/>
      <c r="AK473" s="658"/>
      <c r="AL473" s="658"/>
      <c r="AM473" s="658"/>
      <c r="AN473" s="658"/>
      <c r="AO473" s="658"/>
      <c r="AP473" s="683"/>
      <c r="AQ473" s="658"/>
      <c r="AR473" s="658"/>
      <c r="AS473" s="658"/>
      <c r="AT473" s="658"/>
      <c r="AU473" s="658"/>
      <c r="AV473" s="658"/>
      <c r="AW473" s="658"/>
      <c r="AX473" s="658"/>
      <c r="AY473" s="658"/>
      <c r="AZ473" s="660"/>
      <c r="BA473" s="660"/>
      <c r="BB473" s="660"/>
      <c r="BC473" s="660"/>
      <c r="BD473" s="660"/>
      <c r="BE473" s="660"/>
      <c r="BF473" s="660"/>
      <c r="BG473" s="660"/>
      <c r="BH473" s="660"/>
      <c r="BI473" s="666"/>
      <c r="BJ473" s="666"/>
      <c r="BK473" s="666"/>
      <c r="BL473" s="30"/>
      <c r="BM473" s="30"/>
      <c r="BN473" s="30"/>
      <c r="BO473" s="679"/>
      <c r="BP473" s="679"/>
      <c r="BQ473" s="679"/>
      <c r="BR473" s="679"/>
      <c r="BS473" s="679"/>
      <c r="BT473" s="658"/>
      <c r="BU473" s="716"/>
      <c r="BV473" s="716"/>
      <c r="BW473" s="716"/>
      <c r="BX473" s="716"/>
      <c r="BY473" s="716"/>
      <c r="BZ473" s="716"/>
      <c r="CA473" s="756"/>
      <c r="CB473" s="719"/>
      <c r="CC473" s="719"/>
      <c r="CD473" s="719"/>
      <c r="CE473" s="728"/>
      <c r="CF473" s="727"/>
      <c r="CG473" s="757"/>
      <c r="CH473" s="29"/>
      <c r="CI473" s="29"/>
      <c r="CJ473" s="29"/>
      <c r="CK473" s="29"/>
      <c r="CL473" s="736"/>
      <c r="CM473" s="745"/>
      <c r="CN473" s="680"/>
      <c r="CO473" s="660"/>
      <c r="CP473" s="660"/>
      <c r="CQ473" s="681"/>
      <c r="CR473" s="660"/>
      <c r="CS473" s="660"/>
      <c r="CT473" s="658"/>
      <c r="CU473" s="658"/>
      <c r="CV473" s="658"/>
      <c r="CW473" s="658"/>
      <c r="CX473" s="658"/>
      <c r="CY473" s="658"/>
    </row>
    <row r="474" spans="1:103">
      <c r="A474" s="658"/>
      <c r="B474" s="658"/>
      <c r="C474" s="658"/>
      <c r="D474" s="658"/>
      <c r="E474" s="658"/>
      <c r="F474" s="658"/>
      <c r="G474" s="658"/>
      <c r="H474" s="658"/>
      <c r="I474" s="658"/>
      <c r="J474" s="658"/>
      <c r="K474" s="658"/>
      <c r="L474" s="658"/>
      <c r="M474" s="658"/>
      <c r="N474" s="658"/>
      <c r="O474" s="658"/>
      <c r="P474" s="658"/>
      <c r="Q474" s="658"/>
      <c r="R474" s="658"/>
      <c r="S474" s="658"/>
      <c r="T474" s="658"/>
      <c r="U474" s="658"/>
      <c r="V474" s="658"/>
      <c r="W474" s="658"/>
      <c r="X474" s="658"/>
      <c r="Y474" s="658"/>
      <c r="Z474" s="658"/>
      <c r="AA474" s="658"/>
      <c r="AB474" s="658"/>
      <c r="AC474" s="658"/>
      <c r="AD474" s="658"/>
      <c r="AE474" s="658"/>
      <c r="AF474" s="658"/>
      <c r="AG474" s="743"/>
      <c r="AH474" s="713"/>
      <c r="AI474" s="658"/>
      <c r="AJ474" s="658"/>
      <c r="AK474" s="658"/>
      <c r="AL474" s="658"/>
      <c r="AM474" s="658"/>
      <c r="AN474" s="658"/>
      <c r="AO474" s="658"/>
      <c r="AP474" s="683"/>
      <c r="AQ474" s="658"/>
      <c r="AR474" s="658"/>
      <c r="AS474" s="658"/>
      <c r="AT474" s="658"/>
      <c r="AU474" s="658"/>
      <c r="AV474" s="658"/>
      <c r="AW474" s="658"/>
      <c r="AX474" s="658"/>
      <c r="AY474" s="658"/>
      <c r="AZ474" s="660"/>
      <c r="BA474" s="660"/>
      <c r="BB474" s="660"/>
      <c r="BC474" s="660"/>
      <c r="BD474" s="660"/>
      <c r="BE474" s="660"/>
      <c r="BF474" s="660"/>
      <c r="BG474" s="660"/>
      <c r="BH474" s="660"/>
      <c r="BI474" s="666"/>
      <c r="BJ474" s="666"/>
      <c r="BK474" s="666"/>
      <c r="BL474" s="30"/>
      <c r="BM474" s="30"/>
      <c r="BN474" s="30"/>
      <c r="BO474" s="679"/>
      <c r="BP474" s="679"/>
      <c r="BQ474" s="679"/>
      <c r="BR474" s="679"/>
      <c r="BS474" s="679"/>
      <c r="BT474" s="658"/>
      <c r="BU474" s="716"/>
      <c r="BV474" s="716"/>
      <c r="BW474" s="716"/>
      <c r="BX474" s="716"/>
      <c r="BY474" s="716"/>
      <c r="BZ474" s="716"/>
      <c r="CA474" s="756"/>
      <c r="CB474" s="719"/>
      <c r="CC474" s="719"/>
      <c r="CD474" s="719"/>
      <c r="CE474" s="728"/>
      <c r="CF474" s="727"/>
      <c r="CG474" s="757"/>
      <c r="CH474" s="29"/>
      <c r="CI474" s="29"/>
      <c r="CJ474" s="29"/>
      <c r="CK474" s="29"/>
      <c r="CL474" s="736"/>
      <c r="CM474" s="745"/>
      <c r="CN474" s="680"/>
      <c r="CO474" s="660"/>
      <c r="CP474" s="660"/>
      <c r="CQ474" s="681"/>
      <c r="CR474" s="660"/>
      <c r="CS474" s="660"/>
      <c r="CT474" s="658"/>
      <c r="CU474" s="658"/>
      <c r="CV474" s="658"/>
      <c r="CW474" s="658"/>
      <c r="CX474" s="658"/>
      <c r="CY474" s="658"/>
    </row>
    <row r="475" spans="1:103">
      <c r="A475" s="658"/>
      <c r="B475" s="658"/>
      <c r="C475" s="658"/>
      <c r="D475" s="658"/>
      <c r="E475" s="658"/>
      <c r="F475" s="658"/>
      <c r="G475" s="658"/>
      <c r="H475" s="658"/>
      <c r="I475" s="658"/>
      <c r="J475" s="658"/>
      <c r="K475" s="658"/>
      <c r="L475" s="658"/>
      <c r="M475" s="658"/>
      <c r="N475" s="658"/>
      <c r="O475" s="658"/>
      <c r="P475" s="658"/>
      <c r="Q475" s="658"/>
      <c r="R475" s="658"/>
      <c r="S475" s="658"/>
      <c r="T475" s="658"/>
      <c r="U475" s="658"/>
      <c r="V475" s="658"/>
      <c r="W475" s="658"/>
      <c r="X475" s="658"/>
      <c r="Y475" s="658"/>
      <c r="Z475" s="658"/>
      <c r="AA475" s="658"/>
      <c r="AB475" s="658"/>
      <c r="AC475" s="658"/>
      <c r="AD475" s="658"/>
      <c r="AE475" s="658"/>
      <c r="AF475" s="658"/>
      <c r="AG475" s="743"/>
      <c r="AH475" s="713"/>
      <c r="AI475" s="658"/>
      <c r="AJ475" s="658"/>
      <c r="AK475" s="658"/>
      <c r="AL475" s="658"/>
      <c r="AM475" s="658"/>
      <c r="AN475" s="658"/>
      <c r="AO475" s="658"/>
      <c r="AP475" s="683"/>
      <c r="AQ475" s="658"/>
      <c r="AR475" s="658"/>
      <c r="AS475" s="658"/>
      <c r="AT475" s="658"/>
      <c r="AU475" s="658"/>
      <c r="AV475" s="658"/>
      <c r="AW475" s="658"/>
      <c r="AX475" s="658"/>
      <c r="AY475" s="658"/>
      <c r="AZ475" s="660"/>
      <c r="BA475" s="660"/>
      <c r="BB475" s="660"/>
      <c r="BC475" s="660"/>
      <c r="BD475" s="660"/>
      <c r="BE475" s="660"/>
      <c r="BF475" s="660"/>
      <c r="BG475" s="660"/>
      <c r="BH475" s="660"/>
      <c r="BI475" s="666"/>
      <c r="BJ475" s="666"/>
      <c r="BK475" s="666"/>
      <c r="BL475" s="30"/>
      <c r="BM475" s="30"/>
      <c r="BN475" s="30"/>
      <c r="BO475" s="679"/>
      <c r="BP475" s="679"/>
      <c r="BQ475" s="679"/>
      <c r="BR475" s="679"/>
      <c r="BS475" s="679"/>
      <c r="BT475" s="658"/>
      <c r="BU475" s="716"/>
      <c r="BV475" s="716"/>
      <c r="BW475" s="716"/>
      <c r="BX475" s="716"/>
      <c r="BY475" s="716"/>
      <c r="BZ475" s="716"/>
      <c r="CA475" s="756"/>
      <c r="CB475" s="719"/>
      <c r="CC475" s="719"/>
      <c r="CD475" s="719"/>
      <c r="CE475" s="728"/>
      <c r="CF475" s="727"/>
      <c r="CG475" s="757"/>
      <c r="CH475" s="29"/>
      <c r="CI475" s="29"/>
      <c r="CJ475" s="29"/>
      <c r="CK475" s="29"/>
      <c r="CL475" s="736"/>
      <c r="CM475" s="745"/>
      <c r="CN475" s="680"/>
      <c r="CO475" s="660"/>
      <c r="CP475" s="660"/>
      <c r="CQ475" s="681"/>
      <c r="CR475" s="660"/>
      <c r="CS475" s="660"/>
      <c r="CT475" s="658"/>
      <c r="CU475" s="658"/>
      <c r="CV475" s="658"/>
      <c r="CW475" s="658"/>
      <c r="CX475" s="658"/>
      <c r="CY475" s="658"/>
    </row>
    <row r="476" spans="1:103">
      <c r="A476" s="658"/>
      <c r="B476" s="658"/>
      <c r="C476" s="658"/>
      <c r="D476" s="658"/>
      <c r="E476" s="658"/>
      <c r="F476" s="658"/>
      <c r="G476" s="658"/>
      <c r="H476" s="658"/>
      <c r="I476" s="658"/>
      <c r="J476" s="658"/>
      <c r="K476" s="658"/>
      <c r="L476" s="658"/>
      <c r="M476" s="658"/>
      <c r="N476" s="658"/>
      <c r="O476" s="658"/>
      <c r="P476" s="658"/>
      <c r="Q476" s="658"/>
      <c r="R476" s="658"/>
      <c r="S476" s="658"/>
      <c r="T476" s="658"/>
      <c r="U476" s="658"/>
      <c r="V476" s="658"/>
      <c r="W476" s="658"/>
      <c r="X476" s="658"/>
      <c r="Y476" s="658"/>
      <c r="Z476" s="658"/>
      <c r="AA476" s="658"/>
      <c r="AB476" s="658"/>
      <c r="AC476" s="658"/>
      <c r="AD476" s="658"/>
      <c r="AE476" s="658"/>
      <c r="AF476" s="658"/>
      <c r="AG476" s="743"/>
      <c r="AH476" s="713"/>
      <c r="AI476" s="658"/>
      <c r="AJ476" s="658"/>
      <c r="AK476" s="658"/>
      <c r="AL476" s="658"/>
      <c r="AM476" s="658"/>
      <c r="AN476" s="658"/>
      <c r="AO476" s="658"/>
      <c r="AP476" s="683"/>
      <c r="AQ476" s="658"/>
      <c r="AR476" s="658"/>
      <c r="AS476" s="658"/>
      <c r="AT476" s="658"/>
      <c r="AU476" s="658"/>
      <c r="AV476" s="658"/>
      <c r="AW476" s="658"/>
      <c r="AX476" s="658"/>
      <c r="AY476" s="658"/>
      <c r="AZ476" s="660"/>
      <c r="BA476" s="660"/>
      <c r="BB476" s="660"/>
      <c r="BC476" s="660"/>
      <c r="BD476" s="660"/>
      <c r="BE476" s="660"/>
      <c r="BF476" s="660"/>
      <c r="BG476" s="660"/>
      <c r="BH476" s="660"/>
      <c r="BI476" s="666"/>
      <c r="BJ476" s="666"/>
      <c r="BK476" s="666"/>
      <c r="BL476" s="30"/>
      <c r="BM476" s="30"/>
      <c r="BN476" s="30"/>
      <c r="BO476" s="679"/>
      <c r="BP476" s="679"/>
      <c r="BQ476" s="679"/>
      <c r="BR476" s="679"/>
      <c r="BS476" s="679"/>
      <c r="BT476" s="658"/>
      <c r="BU476" s="716"/>
      <c r="BV476" s="716"/>
      <c r="BW476" s="716"/>
      <c r="BX476" s="716"/>
      <c r="BY476" s="716"/>
      <c r="BZ476" s="716"/>
      <c r="CA476" s="756"/>
      <c r="CB476" s="719"/>
      <c r="CC476" s="719"/>
      <c r="CD476" s="719"/>
      <c r="CE476" s="728"/>
      <c r="CF476" s="727"/>
      <c r="CG476" s="757"/>
      <c r="CH476" s="29"/>
      <c r="CI476" s="29"/>
      <c r="CJ476" s="29"/>
      <c r="CK476" s="29"/>
      <c r="CL476" s="736"/>
      <c r="CM476" s="745"/>
      <c r="CN476" s="680"/>
      <c r="CO476" s="660"/>
      <c r="CP476" s="660"/>
      <c r="CQ476" s="681"/>
      <c r="CR476" s="660"/>
      <c r="CS476" s="660"/>
      <c r="CT476" s="658"/>
      <c r="CU476" s="658"/>
      <c r="CV476" s="658"/>
      <c r="CW476" s="658"/>
      <c r="CX476" s="658"/>
      <c r="CY476" s="658"/>
    </row>
    <row r="477" spans="1:103">
      <c r="A477" s="658"/>
      <c r="B477" s="658"/>
      <c r="C477" s="658"/>
      <c r="D477" s="658"/>
      <c r="E477" s="658"/>
      <c r="F477" s="658"/>
      <c r="G477" s="658"/>
      <c r="H477" s="658"/>
      <c r="I477" s="658"/>
      <c r="J477" s="658"/>
      <c r="K477" s="658"/>
      <c r="L477" s="658"/>
      <c r="M477" s="658"/>
      <c r="N477" s="658"/>
      <c r="O477" s="658"/>
      <c r="P477" s="658"/>
      <c r="Q477" s="658"/>
      <c r="R477" s="658"/>
      <c r="S477" s="658"/>
      <c r="T477" s="658"/>
      <c r="U477" s="658"/>
      <c r="V477" s="658"/>
      <c r="W477" s="658"/>
      <c r="X477" s="658"/>
      <c r="Y477" s="658"/>
      <c r="Z477" s="658"/>
      <c r="AA477" s="658"/>
      <c r="AB477" s="658"/>
      <c r="AC477" s="658"/>
      <c r="AD477" s="658"/>
      <c r="AE477" s="658"/>
      <c r="AF477" s="658"/>
      <c r="AG477" s="743"/>
      <c r="AH477" s="713"/>
      <c r="AI477" s="658"/>
      <c r="AJ477" s="658"/>
      <c r="AK477" s="658"/>
      <c r="AL477" s="658"/>
      <c r="AM477" s="658"/>
      <c r="AN477" s="658"/>
      <c r="AO477" s="658"/>
      <c r="AP477" s="683"/>
      <c r="AQ477" s="658"/>
      <c r="AR477" s="658"/>
      <c r="AS477" s="658"/>
      <c r="AT477" s="658"/>
      <c r="AU477" s="658"/>
      <c r="AV477" s="658"/>
      <c r="AW477" s="658"/>
      <c r="AX477" s="658"/>
      <c r="AY477" s="658"/>
      <c r="AZ477" s="660"/>
      <c r="BA477" s="660"/>
      <c r="BB477" s="660"/>
      <c r="BC477" s="660"/>
      <c r="BD477" s="660"/>
      <c r="BE477" s="660"/>
      <c r="BF477" s="660"/>
      <c r="BG477" s="660"/>
      <c r="BH477" s="660"/>
      <c r="BI477" s="666"/>
      <c r="BJ477" s="666"/>
      <c r="BK477" s="666"/>
      <c r="BL477" s="30"/>
      <c r="BM477" s="30"/>
      <c r="BN477" s="30"/>
      <c r="BO477" s="679"/>
      <c r="BP477" s="679"/>
      <c r="BQ477" s="679"/>
      <c r="BR477" s="679"/>
      <c r="BS477" s="679"/>
      <c r="BT477" s="658"/>
      <c r="BU477" s="716"/>
      <c r="BV477" s="716"/>
      <c r="BW477" s="716"/>
      <c r="BX477" s="716"/>
      <c r="BY477" s="716"/>
      <c r="BZ477" s="716"/>
      <c r="CA477" s="756"/>
      <c r="CB477" s="719"/>
      <c r="CC477" s="719"/>
      <c r="CD477" s="719"/>
      <c r="CE477" s="728"/>
      <c r="CF477" s="727"/>
      <c r="CG477" s="757"/>
      <c r="CH477" s="29"/>
      <c r="CI477" s="29"/>
      <c r="CJ477" s="29"/>
      <c r="CK477" s="29"/>
      <c r="CL477" s="736"/>
      <c r="CM477" s="745"/>
      <c r="CN477" s="680"/>
      <c r="CO477" s="660"/>
      <c r="CP477" s="660"/>
      <c r="CQ477" s="681"/>
      <c r="CR477" s="660"/>
      <c r="CS477" s="660"/>
      <c r="CT477" s="658"/>
      <c r="CU477" s="658"/>
      <c r="CV477" s="658"/>
      <c r="CW477" s="658"/>
      <c r="CX477" s="658"/>
      <c r="CY477" s="658"/>
    </row>
    <row r="478" spans="1:103">
      <c r="A478" s="658"/>
      <c r="B478" s="658"/>
      <c r="C478" s="658"/>
      <c r="D478" s="658"/>
      <c r="E478" s="658"/>
      <c r="F478" s="658"/>
      <c r="G478" s="658"/>
      <c r="H478" s="658"/>
      <c r="I478" s="658"/>
      <c r="J478" s="658"/>
      <c r="K478" s="658"/>
      <c r="L478" s="658"/>
      <c r="M478" s="658"/>
      <c r="N478" s="658"/>
      <c r="O478" s="658"/>
      <c r="P478" s="658"/>
      <c r="Q478" s="658"/>
      <c r="R478" s="658"/>
      <c r="S478" s="658"/>
      <c r="T478" s="658"/>
      <c r="U478" s="658"/>
      <c r="V478" s="658"/>
      <c r="W478" s="658"/>
      <c r="X478" s="658"/>
      <c r="Y478" s="658"/>
      <c r="Z478" s="658"/>
      <c r="AA478" s="658"/>
      <c r="AB478" s="658"/>
      <c r="AC478" s="658"/>
      <c r="AD478" s="658"/>
      <c r="AE478" s="658"/>
      <c r="AF478" s="658"/>
      <c r="AG478" s="743"/>
      <c r="AH478" s="713"/>
      <c r="AI478" s="658"/>
      <c r="AJ478" s="658"/>
      <c r="AK478" s="658"/>
      <c r="AL478" s="658"/>
      <c r="AM478" s="658"/>
      <c r="AN478" s="658"/>
      <c r="AO478" s="658"/>
      <c r="AP478" s="683"/>
      <c r="AQ478" s="658"/>
      <c r="AR478" s="658"/>
      <c r="AS478" s="658"/>
      <c r="AT478" s="658"/>
      <c r="AU478" s="658"/>
      <c r="AV478" s="658"/>
      <c r="AW478" s="658"/>
      <c r="AX478" s="658"/>
      <c r="AY478" s="658"/>
      <c r="AZ478" s="660"/>
      <c r="BA478" s="660"/>
      <c r="BB478" s="660"/>
      <c r="BC478" s="660"/>
      <c r="BD478" s="660"/>
      <c r="BE478" s="660"/>
      <c r="BF478" s="660"/>
      <c r="BG478" s="660"/>
      <c r="BH478" s="660"/>
      <c r="BI478" s="666"/>
      <c r="BJ478" s="666"/>
      <c r="BK478" s="666"/>
      <c r="BL478" s="30"/>
      <c r="BM478" s="30"/>
      <c r="BN478" s="30"/>
      <c r="BO478" s="679"/>
      <c r="BP478" s="679"/>
      <c r="BQ478" s="679"/>
      <c r="BR478" s="679"/>
      <c r="BS478" s="679"/>
      <c r="BT478" s="658"/>
      <c r="BU478" s="716"/>
      <c r="BV478" s="716"/>
      <c r="BW478" s="716"/>
      <c r="BX478" s="716"/>
      <c r="BY478" s="716"/>
      <c r="BZ478" s="716"/>
      <c r="CA478" s="756"/>
      <c r="CB478" s="719"/>
      <c r="CC478" s="719"/>
      <c r="CD478" s="719"/>
      <c r="CE478" s="728"/>
      <c r="CF478" s="727"/>
      <c r="CG478" s="757"/>
      <c r="CH478" s="29"/>
      <c r="CI478" s="29"/>
      <c r="CJ478" s="29"/>
      <c r="CK478" s="29"/>
      <c r="CL478" s="736"/>
      <c r="CM478" s="745"/>
      <c r="CN478" s="680"/>
      <c r="CO478" s="660"/>
      <c r="CP478" s="660"/>
      <c r="CQ478" s="681"/>
      <c r="CR478" s="660"/>
      <c r="CS478" s="660"/>
      <c r="CT478" s="658"/>
      <c r="CU478" s="658"/>
      <c r="CV478" s="658"/>
      <c r="CW478" s="658"/>
      <c r="CX478" s="658"/>
      <c r="CY478" s="658"/>
    </row>
    <row r="479" spans="1:103">
      <c r="A479" s="658"/>
      <c r="B479" s="658"/>
      <c r="C479" s="658"/>
      <c r="D479" s="658"/>
      <c r="E479" s="658"/>
      <c r="F479" s="658"/>
      <c r="G479" s="658"/>
      <c r="H479" s="658"/>
      <c r="I479" s="658"/>
      <c r="J479" s="658"/>
      <c r="K479" s="658"/>
      <c r="L479" s="658"/>
      <c r="M479" s="658"/>
      <c r="N479" s="658"/>
      <c r="O479" s="658"/>
      <c r="P479" s="658"/>
      <c r="Q479" s="658"/>
      <c r="R479" s="658"/>
      <c r="S479" s="658"/>
      <c r="T479" s="658"/>
      <c r="U479" s="658"/>
      <c r="V479" s="658"/>
      <c r="W479" s="658"/>
      <c r="X479" s="658"/>
      <c r="Y479" s="658"/>
      <c r="Z479" s="658"/>
      <c r="AA479" s="658"/>
      <c r="AB479" s="658"/>
      <c r="AC479" s="658"/>
      <c r="AD479" s="658"/>
      <c r="AE479" s="658"/>
      <c r="AF479" s="658"/>
      <c r="AG479" s="743"/>
      <c r="AH479" s="713"/>
      <c r="AI479" s="658"/>
      <c r="AJ479" s="658"/>
      <c r="AK479" s="658"/>
      <c r="AL479" s="658"/>
      <c r="AM479" s="658"/>
      <c r="AN479" s="658"/>
      <c r="AO479" s="658"/>
      <c r="AP479" s="683"/>
      <c r="AQ479" s="658"/>
      <c r="AR479" s="658"/>
      <c r="AS479" s="658"/>
      <c r="AT479" s="658"/>
      <c r="AU479" s="658"/>
      <c r="AV479" s="658"/>
      <c r="AW479" s="658"/>
      <c r="AX479" s="658"/>
      <c r="AY479" s="658"/>
      <c r="AZ479" s="660"/>
      <c r="BA479" s="660"/>
      <c r="BB479" s="660"/>
      <c r="BC479" s="660"/>
      <c r="BD479" s="660"/>
      <c r="BE479" s="660"/>
      <c r="BF479" s="660"/>
      <c r="BG479" s="660"/>
      <c r="BH479" s="660"/>
      <c r="BI479" s="666"/>
      <c r="BJ479" s="666"/>
      <c r="BK479" s="666"/>
      <c r="BL479" s="30"/>
      <c r="BM479" s="30"/>
      <c r="BN479" s="30"/>
      <c r="BO479" s="679"/>
      <c r="BP479" s="679"/>
      <c r="BQ479" s="679"/>
      <c r="BR479" s="679"/>
      <c r="BS479" s="679"/>
      <c r="BT479" s="658"/>
      <c r="BU479" s="716"/>
      <c r="BV479" s="716"/>
      <c r="BW479" s="716"/>
      <c r="BX479" s="716"/>
      <c r="BY479" s="716"/>
      <c r="BZ479" s="716"/>
      <c r="CA479" s="756"/>
      <c r="CB479" s="719"/>
      <c r="CC479" s="719"/>
      <c r="CD479" s="719"/>
      <c r="CE479" s="728"/>
      <c r="CF479" s="727"/>
      <c r="CG479" s="757"/>
      <c r="CH479" s="29"/>
      <c r="CI479" s="29"/>
      <c r="CJ479" s="29"/>
      <c r="CK479" s="29"/>
      <c r="CL479" s="736"/>
      <c r="CM479" s="745"/>
      <c r="CN479" s="680"/>
      <c r="CO479" s="660"/>
      <c r="CP479" s="660"/>
      <c r="CQ479" s="681"/>
      <c r="CR479" s="660"/>
      <c r="CS479" s="660"/>
      <c r="CT479" s="658"/>
      <c r="CU479" s="658"/>
      <c r="CV479" s="658"/>
      <c r="CW479" s="658"/>
      <c r="CX479" s="658"/>
      <c r="CY479" s="658"/>
    </row>
    <row r="480" spans="1:103">
      <c r="A480" s="658"/>
      <c r="B480" s="658"/>
      <c r="C480" s="658"/>
      <c r="D480" s="658"/>
      <c r="E480" s="658"/>
      <c r="F480" s="658"/>
      <c r="G480" s="658"/>
      <c r="H480" s="658"/>
      <c r="I480" s="658"/>
      <c r="J480" s="658"/>
      <c r="K480" s="658"/>
      <c r="L480" s="658"/>
      <c r="M480" s="658"/>
      <c r="N480" s="658"/>
      <c r="O480" s="658"/>
      <c r="P480" s="658"/>
      <c r="Q480" s="658"/>
      <c r="R480" s="658"/>
      <c r="S480" s="658"/>
      <c r="T480" s="658"/>
      <c r="U480" s="658"/>
      <c r="V480" s="658"/>
      <c r="W480" s="658"/>
      <c r="X480" s="658"/>
      <c r="Y480" s="658"/>
      <c r="Z480" s="658"/>
      <c r="AA480" s="658"/>
      <c r="AB480" s="658"/>
      <c r="AC480" s="658"/>
      <c r="AD480" s="658"/>
      <c r="AE480" s="658"/>
      <c r="AF480" s="658"/>
      <c r="AG480" s="743"/>
      <c r="AH480" s="713"/>
      <c r="AI480" s="658"/>
      <c r="AJ480" s="658"/>
      <c r="AK480" s="658"/>
      <c r="AL480" s="658"/>
      <c r="AM480" s="658"/>
      <c r="AN480" s="658"/>
      <c r="AO480" s="658"/>
      <c r="AP480" s="683"/>
      <c r="AQ480" s="658"/>
      <c r="AR480" s="658"/>
      <c r="AS480" s="658"/>
      <c r="AT480" s="658"/>
      <c r="AU480" s="658"/>
      <c r="AV480" s="658"/>
      <c r="AW480" s="658"/>
      <c r="AX480" s="658"/>
      <c r="AY480" s="658"/>
      <c r="AZ480" s="660"/>
      <c r="BA480" s="660"/>
      <c r="BB480" s="660"/>
      <c r="BC480" s="660"/>
      <c r="BD480" s="660"/>
      <c r="BE480" s="660"/>
      <c r="BF480" s="660"/>
      <c r="BG480" s="660"/>
      <c r="BH480" s="660"/>
      <c r="BI480" s="666"/>
      <c r="BJ480" s="666"/>
      <c r="BK480" s="666"/>
      <c r="BL480" s="30"/>
      <c r="BM480" s="30"/>
      <c r="BN480" s="30"/>
      <c r="BO480" s="679"/>
      <c r="BP480" s="679"/>
      <c r="BQ480" s="679"/>
      <c r="BR480" s="679"/>
      <c r="BS480" s="679"/>
      <c r="BT480" s="658"/>
      <c r="BU480" s="716"/>
      <c r="BV480" s="716"/>
      <c r="BW480" s="716"/>
      <c r="BX480" s="716"/>
      <c r="BY480" s="716"/>
      <c r="BZ480" s="716"/>
      <c r="CA480" s="756"/>
      <c r="CB480" s="719"/>
      <c r="CC480" s="719"/>
      <c r="CD480" s="719"/>
      <c r="CE480" s="728"/>
      <c r="CF480" s="727"/>
      <c r="CG480" s="757"/>
      <c r="CH480" s="29"/>
      <c r="CI480" s="29"/>
      <c r="CJ480" s="29"/>
      <c r="CK480" s="29"/>
      <c r="CL480" s="736"/>
      <c r="CM480" s="745"/>
      <c r="CN480" s="680"/>
      <c r="CO480" s="660"/>
      <c r="CP480" s="660"/>
      <c r="CQ480" s="681"/>
      <c r="CR480" s="660"/>
      <c r="CS480" s="660"/>
      <c r="CT480" s="658"/>
      <c r="CU480" s="658"/>
      <c r="CV480" s="658"/>
      <c r="CW480" s="658"/>
      <c r="CX480" s="658"/>
      <c r="CY480" s="658"/>
    </row>
    <row r="481" spans="1:103">
      <c r="A481" s="658"/>
      <c r="B481" s="658"/>
      <c r="C481" s="658"/>
      <c r="D481" s="658"/>
      <c r="E481" s="658"/>
      <c r="F481" s="658"/>
      <c r="G481" s="658"/>
      <c r="H481" s="658"/>
      <c r="I481" s="658"/>
      <c r="J481" s="658"/>
      <c r="K481" s="658"/>
      <c r="L481" s="658"/>
      <c r="M481" s="658"/>
      <c r="N481" s="658"/>
      <c r="O481" s="658"/>
      <c r="P481" s="658"/>
      <c r="Q481" s="658"/>
      <c r="R481" s="658"/>
      <c r="S481" s="658"/>
      <c r="T481" s="658"/>
      <c r="U481" s="658"/>
      <c r="V481" s="658"/>
      <c r="W481" s="658"/>
      <c r="X481" s="658"/>
      <c r="Y481" s="658"/>
      <c r="Z481" s="658"/>
      <c r="AA481" s="658"/>
      <c r="AB481" s="658"/>
      <c r="AC481" s="658"/>
      <c r="AD481" s="658"/>
      <c r="AE481" s="658"/>
      <c r="AF481" s="658"/>
      <c r="AG481" s="743"/>
      <c r="AH481" s="713"/>
      <c r="AI481" s="658"/>
      <c r="AJ481" s="658"/>
      <c r="AK481" s="658"/>
      <c r="AL481" s="658"/>
      <c r="AM481" s="658"/>
      <c r="AN481" s="658"/>
      <c r="AO481" s="658"/>
      <c r="AP481" s="683"/>
      <c r="AQ481" s="658"/>
      <c r="AR481" s="658"/>
      <c r="AS481" s="658"/>
      <c r="AT481" s="658"/>
      <c r="AU481" s="658"/>
      <c r="AV481" s="658"/>
      <c r="AW481" s="658"/>
      <c r="AX481" s="658"/>
      <c r="AY481" s="658"/>
      <c r="AZ481" s="660"/>
      <c r="BA481" s="660"/>
      <c r="BB481" s="660"/>
      <c r="BC481" s="660"/>
      <c r="BD481" s="660"/>
      <c r="BE481" s="660"/>
      <c r="BF481" s="660"/>
      <c r="BG481" s="660"/>
      <c r="BH481" s="660"/>
      <c r="BI481" s="666"/>
      <c r="BJ481" s="666"/>
      <c r="BK481" s="666"/>
      <c r="BL481" s="30"/>
      <c r="BM481" s="30"/>
      <c r="BN481" s="30"/>
      <c r="BO481" s="679"/>
      <c r="BP481" s="679"/>
      <c r="BQ481" s="679"/>
      <c r="BR481" s="679"/>
      <c r="BS481" s="679"/>
      <c r="BT481" s="658"/>
      <c r="BU481" s="716"/>
      <c r="BV481" s="716"/>
      <c r="BW481" s="716"/>
      <c r="BX481" s="716"/>
      <c r="BY481" s="716"/>
      <c r="BZ481" s="716"/>
      <c r="CA481" s="756"/>
      <c r="CB481" s="719"/>
      <c r="CC481" s="719"/>
      <c r="CD481" s="719"/>
      <c r="CE481" s="728"/>
      <c r="CF481" s="727"/>
      <c r="CG481" s="757"/>
      <c r="CH481" s="29"/>
      <c r="CI481" s="29"/>
      <c r="CJ481" s="29"/>
      <c r="CK481" s="29"/>
      <c r="CL481" s="736"/>
      <c r="CM481" s="745"/>
      <c r="CN481" s="680"/>
      <c r="CO481" s="660"/>
      <c r="CP481" s="660"/>
      <c r="CQ481" s="681"/>
      <c r="CR481" s="660"/>
      <c r="CS481" s="660"/>
      <c r="CT481" s="658"/>
      <c r="CU481" s="658"/>
      <c r="CV481" s="658"/>
      <c r="CW481" s="658"/>
      <c r="CX481" s="658"/>
      <c r="CY481" s="658"/>
    </row>
    <row r="482" spans="1:103">
      <c r="A482" s="658"/>
      <c r="B482" s="658"/>
      <c r="C482" s="658"/>
      <c r="D482" s="658"/>
      <c r="E482" s="658"/>
      <c r="F482" s="658"/>
      <c r="G482" s="658"/>
      <c r="H482" s="658"/>
      <c r="I482" s="658"/>
      <c r="J482" s="658"/>
      <c r="K482" s="658"/>
      <c r="L482" s="658"/>
      <c r="M482" s="658"/>
      <c r="N482" s="658"/>
      <c r="O482" s="658"/>
      <c r="P482" s="658"/>
      <c r="Q482" s="658"/>
      <c r="R482" s="658"/>
      <c r="S482" s="658"/>
      <c r="T482" s="658"/>
      <c r="U482" s="658"/>
      <c r="V482" s="658"/>
      <c r="W482" s="658"/>
      <c r="X482" s="658"/>
      <c r="Y482" s="658"/>
      <c r="Z482" s="658"/>
      <c r="AA482" s="658"/>
      <c r="AB482" s="658"/>
      <c r="AC482" s="658"/>
      <c r="AD482" s="658"/>
      <c r="AE482" s="658"/>
      <c r="AF482" s="658"/>
      <c r="AG482" s="743"/>
      <c r="AH482" s="713"/>
      <c r="AI482" s="658"/>
      <c r="AJ482" s="658"/>
      <c r="AK482" s="658"/>
      <c r="AL482" s="658"/>
      <c r="AM482" s="658"/>
      <c r="AN482" s="658"/>
      <c r="AO482" s="658"/>
      <c r="AP482" s="683"/>
      <c r="AQ482" s="658"/>
      <c r="AR482" s="658"/>
      <c r="AS482" s="658"/>
      <c r="AT482" s="658"/>
      <c r="AU482" s="658"/>
      <c r="AV482" s="658"/>
      <c r="AW482" s="658"/>
      <c r="AX482" s="658"/>
      <c r="AY482" s="658"/>
      <c r="AZ482" s="660"/>
      <c r="BA482" s="660"/>
      <c r="BB482" s="660"/>
      <c r="BC482" s="660"/>
      <c r="BD482" s="660"/>
      <c r="BE482" s="660"/>
      <c r="BF482" s="660"/>
      <c r="BG482" s="660"/>
      <c r="BH482" s="660"/>
      <c r="BI482" s="666"/>
      <c r="BJ482" s="666"/>
      <c r="BK482" s="666"/>
      <c r="BL482" s="30"/>
      <c r="BM482" s="30"/>
      <c r="BN482" s="30"/>
      <c r="BO482" s="679"/>
      <c r="BP482" s="679"/>
      <c r="BQ482" s="679"/>
      <c r="BR482" s="679"/>
      <c r="BS482" s="679"/>
      <c r="BT482" s="658"/>
      <c r="BU482" s="716"/>
      <c r="BV482" s="716"/>
      <c r="BW482" s="716"/>
      <c r="BX482" s="716"/>
      <c r="BY482" s="716"/>
      <c r="BZ482" s="716"/>
      <c r="CA482" s="756"/>
      <c r="CB482" s="719"/>
      <c r="CC482" s="719"/>
      <c r="CD482" s="719"/>
      <c r="CE482" s="728"/>
      <c r="CF482" s="727"/>
      <c r="CG482" s="757"/>
      <c r="CH482" s="29"/>
      <c r="CI482" s="29"/>
      <c r="CJ482" s="29"/>
      <c r="CK482" s="29"/>
      <c r="CL482" s="736"/>
      <c r="CM482" s="745"/>
      <c r="CN482" s="680"/>
      <c r="CO482" s="660"/>
      <c r="CP482" s="660"/>
      <c r="CQ482" s="681"/>
      <c r="CR482" s="660"/>
      <c r="CS482" s="660"/>
      <c r="CT482" s="658"/>
      <c r="CU482" s="658"/>
      <c r="CV482" s="658"/>
      <c r="CW482" s="658"/>
      <c r="CX482" s="658"/>
      <c r="CY482" s="658"/>
    </row>
    <row r="483" spans="1:103">
      <c r="A483" s="658"/>
      <c r="B483" s="658"/>
      <c r="C483" s="658"/>
      <c r="D483" s="658"/>
      <c r="E483" s="658"/>
      <c r="F483" s="658"/>
      <c r="G483" s="658"/>
      <c r="H483" s="658"/>
      <c r="I483" s="658"/>
      <c r="J483" s="658"/>
      <c r="K483" s="658"/>
      <c r="L483" s="658"/>
      <c r="M483" s="658"/>
      <c r="N483" s="658"/>
      <c r="O483" s="658"/>
      <c r="P483" s="658"/>
      <c r="Q483" s="658"/>
      <c r="R483" s="658"/>
      <c r="S483" s="658"/>
      <c r="T483" s="658"/>
      <c r="U483" s="658"/>
      <c r="V483" s="658"/>
      <c r="W483" s="658"/>
      <c r="X483" s="658"/>
      <c r="Y483" s="658"/>
      <c r="Z483" s="658"/>
      <c r="AA483" s="658"/>
      <c r="AB483" s="658"/>
      <c r="AC483" s="658"/>
      <c r="AD483" s="658"/>
      <c r="AE483" s="658"/>
      <c r="AF483" s="658"/>
      <c r="AG483" s="743"/>
      <c r="AH483" s="713"/>
      <c r="AI483" s="658"/>
      <c r="AJ483" s="658"/>
      <c r="AK483" s="658"/>
      <c r="AL483" s="658"/>
      <c r="AM483" s="658"/>
      <c r="AN483" s="658"/>
      <c r="AO483" s="658"/>
      <c r="AP483" s="683"/>
      <c r="AQ483" s="658"/>
      <c r="AR483" s="658"/>
      <c r="AS483" s="658"/>
      <c r="AT483" s="658"/>
      <c r="AU483" s="658"/>
      <c r="AV483" s="658"/>
      <c r="AW483" s="658"/>
      <c r="AX483" s="658"/>
      <c r="AY483" s="658"/>
      <c r="AZ483" s="660"/>
      <c r="BA483" s="660"/>
      <c r="BB483" s="660"/>
      <c r="BC483" s="660"/>
      <c r="BD483" s="660"/>
      <c r="BE483" s="660"/>
      <c r="BF483" s="660"/>
      <c r="BG483" s="660"/>
      <c r="BH483" s="660"/>
      <c r="BI483" s="666"/>
      <c r="BJ483" s="666"/>
      <c r="BK483" s="666"/>
      <c r="BL483" s="30"/>
      <c r="BM483" s="30"/>
      <c r="BN483" s="30"/>
      <c r="BO483" s="679"/>
      <c r="BP483" s="679"/>
      <c r="BQ483" s="679"/>
      <c r="BR483" s="679"/>
      <c r="BS483" s="679"/>
      <c r="BT483" s="658"/>
      <c r="BU483" s="716"/>
      <c r="BV483" s="716"/>
      <c r="BW483" s="716"/>
      <c r="BX483" s="716"/>
      <c r="BY483" s="716"/>
      <c r="BZ483" s="716"/>
      <c r="CA483" s="756"/>
      <c r="CB483" s="719"/>
      <c r="CC483" s="719"/>
      <c r="CD483" s="719"/>
      <c r="CE483" s="728"/>
      <c r="CF483" s="727"/>
      <c r="CG483" s="757"/>
      <c r="CH483" s="29"/>
      <c r="CI483" s="29"/>
      <c r="CJ483" s="29"/>
      <c r="CK483" s="29"/>
      <c r="CL483" s="736"/>
      <c r="CM483" s="745"/>
      <c r="CN483" s="680"/>
      <c r="CO483" s="660"/>
      <c r="CP483" s="660"/>
      <c r="CQ483" s="681"/>
      <c r="CR483" s="660"/>
      <c r="CS483" s="660"/>
      <c r="CT483" s="658"/>
      <c r="CU483" s="658"/>
      <c r="CV483" s="658"/>
      <c r="CW483" s="658"/>
      <c r="CX483" s="658"/>
      <c r="CY483" s="658"/>
    </row>
    <row r="484" spans="1:103">
      <c r="A484" s="658"/>
      <c r="B484" s="658"/>
      <c r="C484" s="658"/>
      <c r="D484" s="658"/>
      <c r="E484" s="658"/>
      <c r="F484" s="658"/>
      <c r="G484" s="658"/>
      <c r="H484" s="658"/>
      <c r="I484" s="658"/>
      <c r="J484" s="658"/>
      <c r="K484" s="658"/>
      <c r="L484" s="658"/>
      <c r="M484" s="658"/>
      <c r="N484" s="658"/>
      <c r="O484" s="658"/>
      <c r="P484" s="658"/>
      <c r="Q484" s="658"/>
      <c r="R484" s="658"/>
      <c r="S484" s="658"/>
      <c r="T484" s="658"/>
      <c r="U484" s="658"/>
      <c r="V484" s="658"/>
      <c r="W484" s="658"/>
      <c r="X484" s="658"/>
      <c r="Y484" s="658"/>
      <c r="Z484" s="658"/>
      <c r="AA484" s="658"/>
      <c r="AB484" s="658"/>
      <c r="AC484" s="658"/>
      <c r="AD484" s="658"/>
      <c r="AE484" s="658"/>
      <c r="AF484" s="658"/>
      <c r="AG484" s="743"/>
      <c r="AH484" s="713"/>
      <c r="AI484" s="658"/>
      <c r="AJ484" s="658"/>
      <c r="AK484" s="658"/>
      <c r="AL484" s="658"/>
      <c r="AM484" s="658"/>
      <c r="AN484" s="658"/>
      <c r="AO484" s="658"/>
      <c r="AP484" s="683"/>
      <c r="AQ484" s="658"/>
      <c r="AR484" s="658"/>
      <c r="AS484" s="658"/>
      <c r="AT484" s="658"/>
      <c r="AU484" s="658"/>
      <c r="AV484" s="658"/>
      <c r="AW484" s="658"/>
      <c r="AX484" s="658"/>
      <c r="AY484" s="658"/>
      <c r="AZ484" s="660"/>
      <c r="BA484" s="660"/>
      <c r="BB484" s="660"/>
      <c r="BC484" s="660"/>
      <c r="BD484" s="660"/>
      <c r="BE484" s="660"/>
      <c r="BF484" s="660"/>
      <c r="BG484" s="660"/>
      <c r="BH484" s="660"/>
      <c r="BI484" s="666"/>
      <c r="BJ484" s="666"/>
      <c r="BK484" s="666"/>
      <c r="BL484" s="30"/>
      <c r="BM484" s="30"/>
      <c r="BN484" s="30"/>
      <c r="BO484" s="679"/>
      <c r="BP484" s="679"/>
      <c r="BQ484" s="679"/>
      <c r="BR484" s="679"/>
      <c r="BS484" s="679"/>
      <c r="BT484" s="658"/>
      <c r="BU484" s="716"/>
      <c r="BV484" s="716"/>
      <c r="BW484" s="716"/>
      <c r="BX484" s="716"/>
      <c r="BY484" s="716"/>
      <c r="BZ484" s="716"/>
      <c r="CA484" s="756"/>
      <c r="CB484" s="719"/>
      <c r="CC484" s="719"/>
      <c r="CD484" s="719"/>
      <c r="CE484" s="728"/>
      <c r="CF484" s="727"/>
      <c r="CG484" s="757"/>
      <c r="CH484" s="29"/>
      <c r="CI484" s="29"/>
      <c r="CJ484" s="29"/>
      <c r="CK484" s="29"/>
      <c r="CL484" s="736"/>
      <c r="CM484" s="745"/>
      <c r="CN484" s="680"/>
      <c r="CO484" s="660"/>
      <c r="CP484" s="660"/>
      <c r="CQ484" s="681"/>
      <c r="CR484" s="660"/>
      <c r="CS484" s="660"/>
      <c r="CT484" s="658"/>
      <c r="CU484" s="658"/>
      <c r="CV484" s="658"/>
      <c r="CW484" s="658"/>
      <c r="CX484" s="658"/>
      <c r="CY484" s="658"/>
    </row>
    <row r="485" spans="1:103">
      <c r="A485" s="658"/>
      <c r="B485" s="658"/>
      <c r="C485" s="658"/>
      <c r="D485" s="658"/>
      <c r="E485" s="658"/>
      <c r="F485" s="658"/>
      <c r="G485" s="658"/>
      <c r="H485" s="658"/>
      <c r="I485" s="658"/>
      <c r="J485" s="658"/>
      <c r="K485" s="658"/>
      <c r="L485" s="658"/>
      <c r="M485" s="658"/>
      <c r="N485" s="658"/>
      <c r="O485" s="658"/>
      <c r="P485" s="658"/>
      <c r="Q485" s="658"/>
      <c r="R485" s="658"/>
      <c r="S485" s="658"/>
      <c r="T485" s="658"/>
      <c r="U485" s="658"/>
      <c r="V485" s="658"/>
      <c r="W485" s="658"/>
      <c r="X485" s="658"/>
      <c r="Y485" s="658"/>
      <c r="Z485" s="658"/>
      <c r="AA485" s="658"/>
      <c r="AB485" s="658"/>
      <c r="AC485" s="658"/>
      <c r="AD485" s="658"/>
      <c r="AE485" s="658"/>
      <c r="AF485" s="658"/>
      <c r="AG485" s="743"/>
      <c r="AH485" s="713"/>
      <c r="AI485" s="658"/>
      <c r="AJ485" s="658"/>
      <c r="AK485" s="658"/>
      <c r="AL485" s="658"/>
      <c r="AM485" s="658"/>
      <c r="AN485" s="658"/>
      <c r="AO485" s="658"/>
      <c r="AP485" s="683"/>
      <c r="AQ485" s="658"/>
      <c r="AR485" s="658"/>
      <c r="AS485" s="658"/>
      <c r="AT485" s="658"/>
      <c r="AU485" s="658"/>
      <c r="AV485" s="658"/>
      <c r="AW485" s="658"/>
      <c r="AX485" s="658"/>
      <c r="AY485" s="658"/>
      <c r="AZ485" s="660"/>
      <c r="BA485" s="660"/>
      <c r="BB485" s="660"/>
      <c r="BC485" s="660"/>
      <c r="BD485" s="660"/>
      <c r="BE485" s="660"/>
      <c r="BF485" s="660"/>
      <c r="BG485" s="660"/>
      <c r="BH485" s="660"/>
      <c r="BI485" s="666"/>
      <c r="BJ485" s="666"/>
      <c r="BK485" s="666"/>
      <c r="BL485" s="30"/>
      <c r="BM485" s="30"/>
      <c r="BN485" s="30"/>
      <c r="BO485" s="679"/>
      <c r="BP485" s="679"/>
      <c r="BQ485" s="679"/>
      <c r="BR485" s="679"/>
      <c r="BS485" s="679"/>
      <c r="BT485" s="658"/>
      <c r="BU485" s="716"/>
      <c r="BV485" s="716"/>
      <c r="BW485" s="716"/>
      <c r="BX485" s="716"/>
      <c r="BY485" s="716"/>
      <c r="BZ485" s="716"/>
      <c r="CA485" s="756"/>
      <c r="CB485" s="719"/>
      <c r="CC485" s="719"/>
      <c r="CD485" s="719"/>
      <c r="CE485" s="728"/>
      <c r="CF485" s="727"/>
      <c r="CG485" s="757"/>
      <c r="CH485" s="29"/>
      <c r="CI485" s="29"/>
      <c r="CJ485" s="29"/>
      <c r="CK485" s="29"/>
      <c r="CL485" s="736"/>
      <c r="CM485" s="745"/>
      <c r="CN485" s="680"/>
      <c r="CO485" s="660"/>
      <c r="CP485" s="660"/>
      <c r="CQ485" s="681"/>
      <c r="CR485" s="660"/>
      <c r="CS485" s="660"/>
      <c r="CT485" s="658"/>
      <c r="CU485" s="658"/>
      <c r="CV485" s="658"/>
      <c r="CW485" s="658"/>
      <c r="CX485" s="658"/>
      <c r="CY485" s="658"/>
    </row>
    <row r="486" spans="1:103">
      <c r="A486" s="658"/>
      <c r="B486" s="658"/>
      <c r="C486" s="658"/>
      <c r="D486" s="658"/>
      <c r="E486" s="658"/>
      <c r="F486" s="658"/>
      <c r="G486" s="658"/>
      <c r="H486" s="658"/>
      <c r="I486" s="658"/>
      <c r="J486" s="658"/>
      <c r="K486" s="658"/>
      <c r="L486" s="658"/>
      <c r="M486" s="658"/>
      <c r="N486" s="658"/>
      <c r="O486" s="658"/>
      <c r="P486" s="658"/>
      <c r="Q486" s="658"/>
      <c r="R486" s="658"/>
      <c r="S486" s="658"/>
      <c r="T486" s="658"/>
      <c r="U486" s="658"/>
      <c r="V486" s="658"/>
      <c r="W486" s="658"/>
      <c r="X486" s="658"/>
      <c r="Y486" s="658"/>
      <c r="Z486" s="658"/>
      <c r="AA486" s="658"/>
      <c r="AB486" s="658"/>
      <c r="AC486" s="658"/>
      <c r="AD486" s="658"/>
      <c r="AE486" s="658"/>
      <c r="AF486" s="658"/>
      <c r="AG486" s="743"/>
      <c r="AH486" s="713"/>
      <c r="AI486" s="658"/>
      <c r="AJ486" s="658"/>
      <c r="AK486" s="658"/>
      <c r="AL486" s="658"/>
      <c r="AM486" s="658"/>
      <c r="AN486" s="658"/>
      <c r="AO486" s="658"/>
      <c r="AP486" s="683"/>
      <c r="AQ486" s="658"/>
      <c r="AR486" s="658"/>
      <c r="AS486" s="658"/>
      <c r="AT486" s="658"/>
      <c r="AU486" s="658"/>
      <c r="AV486" s="658"/>
      <c r="AW486" s="658"/>
      <c r="AX486" s="658"/>
      <c r="AY486" s="658"/>
      <c r="AZ486" s="660"/>
      <c r="BA486" s="660"/>
      <c r="BB486" s="660"/>
      <c r="BC486" s="660"/>
      <c r="BD486" s="660"/>
      <c r="BE486" s="660"/>
      <c r="BF486" s="660"/>
      <c r="BG486" s="660"/>
      <c r="BH486" s="660"/>
      <c r="BI486" s="666"/>
      <c r="BJ486" s="666"/>
      <c r="BK486" s="666"/>
      <c r="BL486" s="30"/>
      <c r="BM486" s="30"/>
      <c r="BN486" s="30"/>
      <c r="BO486" s="679"/>
      <c r="BP486" s="679"/>
      <c r="BQ486" s="679"/>
      <c r="BR486" s="679"/>
      <c r="BS486" s="679"/>
      <c r="BT486" s="658"/>
      <c r="BU486" s="716"/>
      <c r="BV486" s="716"/>
      <c r="BW486" s="716"/>
      <c r="BX486" s="716"/>
      <c r="BY486" s="716"/>
      <c r="BZ486" s="716"/>
      <c r="CA486" s="756"/>
      <c r="CB486" s="719"/>
      <c r="CC486" s="719"/>
      <c r="CD486" s="719"/>
      <c r="CE486" s="728"/>
      <c r="CF486" s="727"/>
      <c r="CG486" s="757"/>
      <c r="CH486" s="29"/>
      <c r="CI486" s="29"/>
      <c r="CJ486" s="29"/>
      <c r="CK486" s="29"/>
      <c r="CL486" s="736"/>
      <c r="CM486" s="745"/>
      <c r="CN486" s="680"/>
      <c r="CO486" s="660"/>
      <c r="CP486" s="660"/>
      <c r="CQ486" s="681"/>
      <c r="CR486" s="660"/>
      <c r="CS486" s="660"/>
      <c r="CT486" s="658"/>
      <c r="CU486" s="658"/>
      <c r="CV486" s="658"/>
      <c r="CW486" s="658"/>
      <c r="CX486" s="658"/>
      <c r="CY486" s="658"/>
    </row>
    <row r="487" spans="1:103">
      <c r="A487" s="658"/>
      <c r="B487" s="658"/>
      <c r="C487" s="658"/>
      <c r="D487" s="658"/>
      <c r="E487" s="658"/>
      <c r="F487" s="658"/>
      <c r="G487" s="658"/>
      <c r="H487" s="658"/>
      <c r="I487" s="658"/>
      <c r="J487" s="658"/>
      <c r="K487" s="658"/>
      <c r="L487" s="658"/>
      <c r="M487" s="658"/>
      <c r="N487" s="658"/>
      <c r="O487" s="658"/>
      <c r="P487" s="658"/>
      <c r="Q487" s="658"/>
      <c r="R487" s="658"/>
      <c r="S487" s="658"/>
      <c r="T487" s="658"/>
      <c r="U487" s="658"/>
      <c r="V487" s="658"/>
      <c r="W487" s="658"/>
      <c r="X487" s="658"/>
      <c r="Y487" s="658"/>
      <c r="Z487" s="658"/>
      <c r="AA487" s="658"/>
      <c r="AB487" s="658"/>
      <c r="AC487" s="658"/>
      <c r="AD487" s="658"/>
      <c r="AE487" s="658"/>
      <c r="AF487" s="658"/>
      <c r="AG487" s="743"/>
      <c r="AH487" s="713"/>
      <c r="AI487" s="658"/>
      <c r="AJ487" s="658"/>
      <c r="AK487" s="658"/>
      <c r="AL487" s="658"/>
      <c r="AM487" s="658"/>
      <c r="AN487" s="658"/>
      <c r="AO487" s="658"/>
      <c r="AP487" s="683"/>
      <c r="AQ487" s="658"/>
      <c r="AR487" s="658"/>
      <c r="AS487" s="658"/>
      <c r="AT487" s="658"/>
      <c r="AU487" s="658"/>
      <c r="AV487" s="658"/>
      <c r="AW487" s="658"/>
      <c r="AX487" s="658"/>
      <c r="AY487" s="658"/>
      <c r="AZ487" s="660"/>
      <c r="BA487" s="660"/>
      <c r="BB487" s="660"/>
      <c r="BC487" s="660"/>
      <c r="BD487" s="660"/>
      <c r="BE487" s="660"/>
      <c r="BF487" s="660"/>
      <c r="BG487" s="660"/>
      <c r="BH487" s="660"/>
      <c r="BI487" s="666"/>
      <c r="BJ487" s="666"/>
      <c r="BK487" s="666"/>
      <c r="BL487" s="30"/>
      <c r="BM487" s="30"/>
      <c r="BN487" s="30"/>
      <c r="BO487" s="679"/>
      <c r="BP487" s="679"/>
      <c r="BQ487" s="679"/>
      <c r="BR487" s="679"/>
      <c r="BS487" s="679"/>
      <c r="BT487" s="658"/>
      <c r="BU487" s="716"/>
      <c r="BV487" s="716"/>
      <c r="BW487" s="716"/>
      <c r="BX487" s="716"/>
      <c r="BY487" s="716"/>
      <c r="BZ487" s="716"/>
      <c r="CA487" s="756"/>
      <c r="CB487" s="719"/>
      <c r="CC487" s="719"/>
      <c r="CD487" s="719"/>
      <c r="CE487" s="728"/>
      <c r="CF487" s="727"/>
      <c r="CG487" s="757"/>
      <c r="CH487" s="29"/>
      <c r="CI487" s="29"/>
      <c r="CJ487" s="29"/>
      <c r="CK487" s="29"/>
      <c r="CL487" s="736"/>
      <c r="CM487" s="745"/>
      <c r="CN487" s="680"/>
      <c r="CO487" s="660"/>
      <c r="CP487" s="660"/>
      <c r="CQ487" s="681"/>
      <c r="CR487" s="660"/>
      <c r="CS487" s="660"/>
      <c r="CT487" s="658"/>
      <c r="CU487" s="658"/>
      <c r="CV487" s="658"/>
      <c r="CW487" s="658"/>
      <c r="CX487" s="658"/>
      <c r="CY487" s="658"/>
    </row>
    <row r="488" spans="1:103">
      <c r="A488" s="658"/>
      <c r="B488" s="658"/>
      <c r="C488" s="658"/>
      <c r="D488" s="658"/>
      <c r="E488" s="658"/>
      <c r="F488" s="658"/>
      <c r="G488" s="658"/>
      <c r="H488" s="658"/>
      <c r="I488" s="658"/>
      <c r="J488" s="658"/>
      <c r="K488" s="658"/>
      <c r="L488" s="658"/>
      <c r="M488" s="658"/>
      <c r="N488" s="658"/>
      <c r="O488" s="658"/>
      <c r="P488" s="658"/>
      <c r="Q488" s="658"/>
      <c r="R488" s="658"/>
      <c r="S488" s="658"/>
      <c r="T488" s="658"/>
      <c r="U488" s="658"/>
      <c r="V488" s="658"/>
      <c r="W488" s="658"/>
      <c r="X488" s="658"/>
      <c r="Y488" s="658"/>
      <c r="Z488" s="658"/>
      <c r="AA488" s="658"/>
      <c r="AB488" s="658"/>
      <c r="AC488" s="658"/>
      <c r="AD488" s="658"/>
      <c r="AE488" s="658"/>
      <c r="AF488" s="658"/>
      <c r="AG488" s="743"/>
      <c r="AH488" s="713"/>
      <c r="AI488" s="658"/>
      <c r="AJ488" s="658"/>
      <c r="AK488" s="658"/>
      <c r="AL488" s="658"/>
      <c r="AM488" s="658"/>
      <c r="AN488" s="658"/>
      <c r="AO488" s="658"/>
      <c r="AP488" s="683"/>
      <c r="AQ488" s="658"/>
      <c r="AR488" s="658"/>
      <c r="AS488" s="658"/>
      <c r="AT488" s="658"/>
      <c r="AU488" s="658"/>
      <c r="AV488" s="658"/>
      <c r="AW488" s="658"/>
      <c r="AX488" s="658"/>
      <c r="AY488" s="658"/>
      <c r="AZ488" s="660"/>
      <c r="BA488" s="660"/>
      <c r="BB488" s="660"/>
      <c r="BC488" s="660"/>
      <c r="BD488" s="660"/>
      <c r="BE488" s="660"/>
      <c r="BF488" s="660"/>
      <c r="BG488" s="660"/>
      <c r="BH488" s="660"/>
      <c r="BI488" s="666"/>
      <c r="BJ488" s="666"/>
      <c r="BK488" s="666"/>
      <c r="BL488" s="30"/>
      <c r="BM488" s="30"/>
      <c r="BN488" s="30"/>
      <c r="BO488" s="679"/>
      <c r="BP488" s="679"/>
      <c r="BQ488" s="679"/>
      <c r="BR488" s="679"/>
      <c r="BS488" s="679"/>
      <c r="BT488" s="658"/>
      <c r="BU488" s="716"/>
      <c r="BV488" s="716"/>
      <c r="BW488" s="716"/>
      <c r="BX488" s="716"/>
      <c r="BY488" s="716"/>
      <c r="BZ488" s="716"/>
      <c r="CA488" s="756"/>
      <c r="CB488" s="719"/>
      <c r="CC488" s="719"/>
      <c r="CD488" s="719"/>
      <c r="CE488" s="728"/>
      <c r="CF488" s="727"/>
      <c r="CG488" s="757"/>
      <c r="CH488" s="29"/>
      <c r="CI488" s="29"/>
      <c r="CJ488" s="29"/>
      <c r="CK488" s="29"/>
      <c r="CL488" s="736"/>
      <c r="CM488" s="745"/>
      <c r="CN488" s="680"/>
      <c r="CO488" s="660"/>
      <c r="CP488" s="660"/>
      <c r="CQ488" s="681"/>
      <c r="CR488" s="660"/>
      <c r="CS488" s="660"/>
      <c r="CT488" s="658"/>
      <c r="CU488" s="658"/>
      <c r="CV488" s="658"/>
      <c r="CW488" s="658"/>
      <c r="CX488" s="658"/>
      <c r="CY488" s="658"/>
    </row>
    <row r="489" spans="1:103">
      <c r="A489" s="658"/>
      <c r="B489" s="658"/>
      <c r="C489" s="658"/>
      <c r="D489" s="658"/>
      <c r="E489" s="658"/>
      <c r="F489" s="658"/>
      <c r="G489" s="658"/>
      <c r="H489" s="658"/>
      <c r="I489" s="658"/>
      <c r="J489" s="658"/>
      <c r="K489" s="658"/>
      <c r="L489" s="658"/>
      <c r="M489" s="658"/>
      <c r="N489" s="658"/>
      <c r="O489" s="658"/>
      <c r="P489" s="658"/>
      <c r="Q489" s="658"/>
      <c r="R489" s="658"/>
      <c r="S489" s="658"/>
      <c r="T489" s="658"/>
      <c r="U489" s="658"/>
      <c r="V489" s="658"/>
      <c r="W489" s="658"/>
      <c r="X489" s="658"/>
      <c r="Y489" s="658"/>
      <c r="Z489" s="658"/>
      <c r="AA489" s="658"/>
      <c r="AB489" s="658"/>
      <c r="AC489" s="658"/>
      <c r="AD489" s="658"/>
      <c r="AE489" s="658"/>
      <c r="AF489" s="658"/>
      <c r="AG489" s="743"/>
      <c r="AH489" s="713"/>
      <c r="AI489" s="658"/>
      <c r="AJ489" s="658"/>
      <c r="AK489" s="658"/>
      <c r="AL489" s="658"/>
      <c r="AM489" s="658"/>
      <c r="AN489" s="658"/>
      <c r="AO489" s="658"/>
      <c r="AP489" s="683"/>
      <c r="AQ489" s="658"/>
      <c r="AR489" s="658"/>
      <c r="AS489" s="658"/>
      <c r="AT489" s="658"/>
      <c r="AU489" s="658"/>
      <c r="AV489" s="658"/>
      <c r="AW489" s="658"/>
      <c r="AX489" s="658"/>
      <c r="AY489" s="658"/>
      <c r="AZ489" s="660"/>
      <c r="BA489" s="660"/>
      <c r="BB489" s="660"/>
      <c r="BC489" s="660"/>
      <c r="BD489" s="660"/>
      <c r="BE489" s="660"/>
      <c r="BF489" s="660"/>
      <c r="BG489" s="660"/>
      <c r="BH489" s="660"/>
      <c r="BI489" s="666"/>
      <c r="BJ489" s="666"/>
      <c r="BK489" s="666"/>
      <c r="BL489" s="30"/>
      <c r="BM489" s="30"/>
      <c r="BN489" s="30"/>
      <c r="BO489" s="679"/>
      <c r="BP489" s="679"/>
      <c r="BQ489" s="679"/>
      <c r="BR489" s="679"/>
      <c r="BS489" s="679"/>
      <c r="BT489" s="658"/>
      <c r="BU489" s="716"/>
      <c r="BV489" s="716"/>
      <c r="BW489" s="716"/>
      <c r="BX489" s="716"/>
      <c r="BY489" s="716"/>
      <c r="BZ489" s="716"/>
      <c r="CA489" s="756"/>
      <c r="CB489" s="719"/>
      <c r="CC489" s="719"/>
      <c r="CD489" s="719"/>
      <c r="CE489" s="728"/>
      <c r="CF489" s="727"/>
      <c r="CG489" s="757"/>
      <c r="CH489" s="29"/>
      <c r="CI489" s="29"/>
      <c r="CJ489" s="29"/>
      <c r="CK489" s="29"/>
      <c r="CL489" s="736"/>
      <c r="CM489" s="745"/>
      <c r="CN489" s="680"/>
      <c r="CO489" s="660"/>
      <c r="CP489" s="660"/>
      <c r="CQ489" s="681"/>
      <c r="CR489" s="660"/>
      <c r="CS489" s="660"/>
      <c r="CT489" s="658"/>
      <c r="CU489" s="658"/>
      <c r="CV489" s="658"/>
      <c r="CW489" s="658"/>
      <c r="CX489" s="658"/>
      <c r="CY489" s="658"/>
    </row>
    <row r="490" spans="1:103">
      <c r="A490" s="658"/>
      <c r="B490" s="658"/>
      <c r="C490" s="658"/>
      <c r="D490" s="658"/>
      <c r="E490" s="658"/>
      <c r="F490" s="658"/>
      <c r="G490" s="658"/>
      <c r="H490" s="658"/>
      <c r="I490" s="658"/>
      <c r="J490" s="658"/>
      <c r="K490" s="658"/>
      <c r="L490" s="658"/>
      <c r="M490" s="658"/>
      <c r="N490" s="658"/>
      <c r="O490" s="658"/>
      <c r="P490" s="658"/>
      <c r="Q490" s="658"/>
      <c r="R490" s="658"/>
      <c r="S490" s="658"/>
      <c r="T490" s="658"/>
      <c r="U490" s="658"/>
      <c r="V490" s="658"/>
      <c r="W490" s="658"/>
      <c r="X490" s="658"/>
      <c r="Y490" s="658"/>
      <c r="Z490" s="658"/>
      <c r="AA490" s="658"/>
      <c r="AB490" s="658"/>
      <c r="AC490" s="658"/>
      <c r="AD490" s="658"/>
      <c r="AE490" s="658"/>
      <c r="AF490" s="658"/>
      <c r="AG490" s="743"/>
      <c r="AH490" s="713"/>
      <c r="AI490" s="658"/>
      <c r="AJ490" s="658"/>
      <c r="AK490" s="658"/>
      <c r="AL490" s="658"/>
      <c r="AM490" s="658"/>
      <c r="AN490" s="658"/>
      <c r="AO490" s="658"/>
      <c r="AP490" s="683"/>
      <c r="AQ490" s="658"/>
      <c r="AR490" s="658"/>
      <c r="AS490" s="658"/>
      <c r="AT490" s="658"/>
      <c r="AU490" s="658"/>
      <c r="AV490" s="658"/>
      <c r="AW490" s="658"/>
      <c r="AX490" s="658"/>
      <c r="AY490" s="658"/>
      <c r="AZ490" s="660"/>
      <c r="BA490" s="660"/>
      <c r="BB490" s="660"/>
      <c r="BC490" s="660"/>
      <c r="BD490" s="660"/>
      <c r="BE490" s="660"/>
      <c r="BF490" s="660"/>
      <c r="BG490" s="660"/>
      <c r="BH490" s="660"/>
      <c r="BI490" s="666"/>
      <c r="BJ490" s="666"/>
      <c r="BK490" s="666"/>
      <c r="BL490" s="30"/>
      <c r="BM490" s="30"/>
      <c r="BN490" s="30"/>
      <c r="BO490" s="679"/>
      <c r="BP490" s="679"/>
      <c r="BQ490" s="679"/>
      <c r="BR490" s="679"/>
      <c r="BS490" s="679"/>
      <c r="BT490" s="658"/>
      <c r="BU490" s="716"/>
      <c r="BV490" s="716"/>
      <c r="BW490" s="716"/>
      <c r="BX490" s="716"/>
      <c r="BY490" s="716"/>
      <c r="BZ490" s="716"/>
      <c r="CA490" s="756"/>
      <c r="CB490" s="719"/>
      <c r="CC490" s="719"/>
      <c r="CD490" s="719"/>
      <c r="CE490" s="728"/>
      <c r="CF490" s="727"/>
      <c r="CG490" s="757"/>
      <c r="CH490" s="29"/>
      <c r="CI490" s="29"/>
      <c r="CJ490" s="29"/>
      <c r="CK490" s="29"/>
      <c r="CL490" s="736"/>
      <c r="CM490" s="745"/>
      <c r="CN490" s="680"/>
      <c r="CO490" s="660"/>
      <c r="CP490" s="660"/>
      <c r="CQ490" s="681"/>
      <c r="CR490" s="660"/>
      <c r="CS490" s="660"/>
      <c r="CT490" s="658"/>
      <c r="CU490" s="658"/>
      <c r="CV490" s="658"/>
      <c r="CW490" s="658"/>
      <c r="CX490" s="658"/>
      <c r="CY490" s="658"/>
    </row>
    <row r="491" spans="1:103">
      <c r="A491" s="658"/>
      <c r="B491" s="658"/>
      <c r="C491" s="658"/>
      <c r="D491" s="658"/>
      <c r="E491" s="658"/>
      <c r="F491" s="658"/>
      <c r="G491" s="658"/>
      <c r="H491" s="658"/>
      <c r="I491" s="658"/>
      <c r="J491" s="658"/>
      <c r="K491" s="658"/>
      <c r="L491" s="658"/>
      <c r="M491" s="658"/>
      <c r="N491" s="658"/>
      <c r="O491" s="658"/>
      <c r="P491" s="658"/>
      <c r="Q491" s="658"/>
      <c r="R491" s="658"/>
      <c r="S491" s="658"/>
      <c r="T491" s="658"/>
      <c r="U491" s="658"/>
      <c r="V491" s="658"/>
      <c r="W491" s="658"/>
      <c r="X491" s="658"/>
      <c r="Y491" s="658"/>
      <c r="Z491" s="658"/>
      <c r="AA491" s="658"/>
      <c r="AB491" s="658"/>
      <c r="AC491" s="658"/>
      <c r="AD491" s="658"/>
      <c r="AE491" s="658"/>
      <c r="AF491" s="658"/>
      <c r="AG491" s="743"/>
      <c r="AH491" s="713"/>
      <c r="AI491" s="658"/>
      <c r="AJ491" s="658"/>
      <c r="AK491" s="658"/>
      <c r="AL491" s="658"/>
      <c r="AM491" s="658"/>
      <c r="AN491" s="658"/>
      <c r="AO491" s="658"/>
      <c r="AP491" s="683"/>
      <c r="AQ491" s="658"/>
      <c r="AR491" s="658"/>
      <c r="AS491" s="658"/>
      <c r="AT491" s="658"/>
      <c r="AU491" s="658"/>
      <c r="AV491" s="658"/>
      <c r="AW491" s="658"/>
      <c r="AX491" s="658"/>
      <c r="AY491" s="658"/>
      <c r="AZ491" s="660"/>
      <c r="BA491" s="660"/>
      <c r="BB491" s="660"/>
      <c r="BC491" s="660"/>
      <c r="BD491" s="660"/>
      <c r="BE491" s="660"/>
      <c r="BF491" s="660"/>
      <c r="BG491" s="660"/>
      <c r="BH491" s="660"/>
      <c r="BI491" s="666"/>
      <c r="BJ491" s="666"/>
      <c r="BK491" s="666"/>
      <c r="BL491" s="30"/>
      <c r="BM491" s="30"/>
      <c r="BN491" s="30"/>
      <c r="BO491" s="679"/>
      <c r="BP491" s="679"/>
      <c r="BQ491" s="679"/>
      <c r="BR491" s="679"/>
      <c r="BS491" s="679"/>
      <c r="BT491" s="658"/>
      <c r="BU491" s="716"/>
      <c r="BV491" s="716"/>
      <c r="BW491" s="716"/>
      <c r="BX491" s="716"/>
      <c r="BY491" s="716"/>
      <c r="BZ491" s="716"/>
      <c r="CA491" s="756"/>
      <c r="CB491" s="719"/>
      <c r="CC491" s="719"/>
      <c r="CD491" s="719"/>
      <c r="CE491" s="728"/>
      <c r="CF491" s="727"/>
      <c r="CG491" s="757"/>
      <c r="CH491" s="29"/>
      <c r="CI491" s="29"/>
      <c r="CJ491" s="29"/>
      <c r="CK491" s="29"/>
      <c r="CL491" s="736"/>
      <c r="CM491" s="745"/>
      <c r="CN491" s="680"/>
      <c r="CO491" s="660"/>
      <c r="CP491" s="660"/>
      <c r="CQ491" s="681"/>
      <c r="CR491" s="660"/>
      <c r="CS491" s="660"/>
      <c r="CT491" s="658"/>
      <c r="CU491" s="658"/>
      <c r="CV491" s="658"/>
      <c r="CW491" s="658"/>
      <c r="CX491" s="658"/>
      <c r="CY491" s="658"/>
    </row>
    <row r="492" spans="1:103">
      <c r="A492" s="658"/>
      <c r="B492" s="658"/>
      <c r="C492" s="658"/>
      <c r="D492" s="658"/>
      <c r="E492" s="658"/>
      <c r="F492" s="658"/>
      <c r="G492" s="658"/>
      <c r="H492" s="658"/>
      <c r="I492" s="658"/>
      <c r="J492" s="658"/>
      <c r="K492" s="658"/>
      <c r="L492" s="658"/>
      <c r="M492" s="658"/>
      <c r="N492" s="658"/>
      <c r="O492" s="658"/>
      <c r="P492" s="658"/>
      <c r="Q492" s="658"/>
      <c r="R492" s="658"/>
      <c r="S492" s="658"/>
      <c r="T492" s="658"/>
      <c r="U492" s="658"/>
      <c r="V492" s="658"/>
      <c r="W492" s="658"/>
      <c r="X492" s="658"/>
      <c r="Y492" s="658"/>
      <c r="Z492" s="658"/>
      <c r="AA492" s="658"/>
      <c r="AB492" s="658"/>
      <c r="AC492" s="658"/>
      <c r="AD492" s="658"/>
      <c r="AE492" s="658"/>
      <c r="AF492" s="658"/>
      <c r="AG492" s="743"/>
      <c r="AH492" s="713"/>
      <c r="AI492" s="658"/>
      <c r="AJ492" s="658"/>
      <c r="AK492" s="658"/>
      <c r="AL492" s="658"/>
      <c r="AM492" s="658"/>
      <c r="AN492" s="658"/>
      <c r="AO492" s="658"/>
      <c r="AP492" s="683"/>
      <c r="AQ492" s="658"/>
      <c r="AR492" s="658"/>
      <c r="AS492" s="658"/>
      <c r="AT492" s="658"/>
      <c r="AU492" s="658"/>
      <c r="AV492" s="658"/>
      <c r="AW492" s="658"/>
      <c r="AX492" s="658"/>
      <c r="AY492" s="658"/>
      <c r="AZ492" s="660"/>
      <c r="BA492" s="660"/>
      <c r="BB492" s="660"/>
      <c r="BC492" s="660"/>
      <c r="BD492" s="660"/>
      <c r="BE492" s="660"/>
      <c r="BF492" s="660"/>
      <c r="BG492" s="660"/>
      <c r="BH492" s="660"/>
      <c r="BI492" s="666"/>
      <c r="BJ492" s="666"/>
      <c r="BK492" s="666"/>
      <c r="BL492" s="30"/>
      <c r="BM492" s="30"/>
      <c r="BN492" s="30"/>
      <c r="BO492" s="679"/>
      <c r="BP492" s="679"/>
      <c r="BQ492" s="679"/>
      <c r="BR492" s="679"/>
      <c r="BS492" s="679"/>
      <c r="BT492" s="658"/>
      <c r="BU492" s="716"/>
      <c r="BV492" s="716"/>
      <c r="BW492" s="716"/>
      <c r="BX492" s="716"/>
      <c r="BY492" s="716"/>
      <c r="BZ492" s="716"/>
      <c r="CA492" s="756"/>
      <c r="CB492" s="719"/>
      <c r="CC492" s="719"/>
      <c r="CD492" s="719"/>
      <c r="CE492" s="728"/>
      <c r="CF492" s="727"/>
      <c r="CG492" s="757"/>
      <c r="CH492" s="29"/>
      <c r="CI492" s="29"/>
      <c r="CJ492" s="29"/>
      <c r="CK492" s="29"/>
      <c r="CL492" s="736"/>
      <c r="CM492" s="745"/>
      <c r="CN492" s="680"/>
      <c r="CO492" s="660"/>
      <c r="CP492" s="660"/>
      <c r="CQ492" s="681"/>
      <c r="CR492" s="660"/>
      <c r="CS492" s="660"/>
      <c r="CT492" s="658"/>
      <c r="CU492" s="658"/>
      <c r="CV492" s="658"/>
      <c r="CW492" s="658"/>
      <c r="CX492" s="658"/>
      <c r="CY492" s="658"/>
    </row>
    <row r="493" spans="1:103">
      <c r="A493" s="658"/>
      <c r="B493" s="658"/>
      <c r="C493" s="658"/>
      <c r="D493" s="658"/>
      <c r="E493" s="658"/>
      <c r="F493" s="658"/>
      <c r="G493" s="658"/>
      <c r="H493" s="658"/>
      <c r="I493" s="658"/>
      <c r="J493" s="658"/>
      <c r="K493" s="658"/>
      <c r="L493" s="658"/>
      <c r="M493" s="658"/>
      <c r="N493" s="658"/>
      <c r="O493" s="658"/>
      <c r="P493" s="658"/>
      <c r="Q493" s="658"/>
      <c r="R493" s="658"/>
      <c r="S493" s="658"/>
      <c r="T493" s="658"/>
      <c r="U493" s="658"/>
      <c r="V493" s="658"/>
      <c r="W493" s="658"/>
      <c r="X493" s="658"/>
      <c r="Y493" s="658"/>
      <c r="Z493" s="658"/>
      <c r="AA493" s="658"/>
      <c r="AB493" s="658"/>
      <c r="AC493" s="658"/>
      <c r="AD493" s="658"/>
      <c r="AE493" s="658"/>
      <c r="AF493" s="658"/>
      <c r="AG493" s="743"/>
      <c r="AH493" s="713"/>
      <c r="AI493" s="658"/>
      <c r="AJ493" s="658"/>
      <c r="AK493" s="658"/>
      <c r="AL493" s="658"/>
      <c r="AM493" s="658"/>
      <c r="AN493" s="658"/>
      <c r="AO493" s="658"/>
      <c r="AP493" s="683"/>
      <c r="AQ493" s="658"/>
      <c r="AR493" s="658"/>
      <c r="AS493" s="658"/>
      <c r="AT493" s="658"/>
      <c r="AU493" s="658"/>
      <c r="AV493" s="658"/>
      <c r="AW493" s="658"/>
      <c r="AX493" s="658"/>
      <c r="AY493" s="658"/>
      <c r="AZ493" s="660"/>
      <c r="BA493" s="660"/>
      <c r="BB493" s="660"/>
      <c r="BC493" s="660"/>
      <c r="BD493" s="660"/>
      <c r="BE493" s="660"/>
      <c r="BF493" s="660"/>
      <c r="BG493" s="660"/>
      <c r="BH493" s="660"/>
      <c r="BI493" s="666"/>
      <c r="BJ493" s="666"/>
      <c r="BK493" s="666"/>
      <c r="BL493" s="30"/>
      <c r="BM493" s="30"/>
      <c r="BN493" s="30"/>
      <c r="BO493" s="679"/>
      <c r="BP493" s="679"/>
      <c r="BQ493" s="679"/>
      <c r="BR493" s="679"/>
      <c r="BS493" s="679"/>
      <c r="BT493" s="658"/>
      <c r="BU493" s="716"/>
      <c r="BV493" s="716"/>
      <c r="BW493" s="716"/>
      <c r="BX493" s="716"/>
      <c r="BY493" s="716"/>
      <c r="BZ493" s="716"/>
      <c r="CA493" s="756"/>
      <c r="CB493" s="719"/>
      <c r="CC493" s="719"/>
      <c r="CD493" s="719"/>
      <c r="CE493" s="728"/>
      <c r="CF493" s="727"/>
      <c r="CG493" s="757"/>
      <c r="CH493" s="29"/>
      <c r="CI493" s="29"/>
      <c r="CJ493" s="29"/>
      <c r="CK493" s="29"/>
      <c r="CL493" s="736"/>
      <c r="CM493" s="745"/>
      <c r="CN493" s="680"/>
      <c r="CO493" s="660"/>
      <c r="CP493" s="660"/>
      <c r="CQ493" s="681"/>
      <c r="CR493" s="660"/>
      <c r="CS493" s="660"/>
      <c r="CT493" s="658"/>
      <c r="CU493" s="658"/>
      <c r="CV493" s="658"/>
      <c r="CW493" s="658"/>
      <c r="CX493" s="658"/>
      <c r="CY493" s="658"/>
    </row>
    <row r="494" spans="1:103">
      <c r="A494" s="658"/>
      <c r="B494" s="658"/>
      <c r="C494" s="658"/>
      <c r="D494" s="658"/>
      <c r="E494" s="658"/>
      <c r="F494" s="658"/>
      <c r="G494" s="658"/>
      <c r="H494" s="658"/>
      <c r="I494" s="658"/>
      <c r="J494" s="658"/>
      <c r="K494" s="658"/>
      <c r="L494" s="658"/>
      <c r="M494" s="658"/>
      <c r="N494" s="658"/>
      <c r="O494" s="658"/>
      <c r="P494" s="658"/>
      <c r="Q494" s="658"/>
      <c r="R494" s="658"/>
      <c r="S494" s="658"/>
      <c r="T494" s="658"/>
      <c r="U494" s="658"/>
      <c r="V494" s="658"/>
      <c r="W494" s="658"/>
      <c r="X494" s="658"/>
      <c r="Y494" s="658"/>
      <c r="Z494" s="658"/>
      <c r="AA494" s="658"/>
      <c r="AB494" s="658"/>
      <c r="AC494" s="658"/>
      <c r="AD494" s="658"/>
      <c r="AE494" s="658"/>
      <c r="AF494" s="658"/>
      <c r="AG494" s="743"/>
      <c r="AH494" s="713"/>
      <c r="AI494" s="658"/>
      <c r="AJ494" s="658"/>
      <c r="AK494" s="658"/>
      <c r="AL494" s="658"/>
      <c r="AM494" s="658"/>
      <c r="AN494" s="658"/>
      <c r="AO494" s="658"/>
      <c r="AP494" s="683"/>
      <c r="AQ494" s="658"/>
      <c r="AR494" s="658"/>
      <c r="AS494" s="658"/>
      <c r="AT494" s="658"/>
      <c r="AU494" s="658"/>
      <c r="AV494" s="658"/>
      <c r="AW494" s="658"/>
      <c r="AX494" s="658"/>
      <c r="AY494" s="658"/>
      <c r="AZ494" s="660"/>
      <c r="BA494" s="660"/>
      <c r="BB494" s="660"/>
      <c r="BC494" s="660"/>
      <c r="BD494" s="660"/>
      <c r="BE494" s="660"/>
      <c r="BF494" s="660"/>
      <c r="BG494" s="660"/>
      <c r="BH494" s="660"/>
      <c r="BI494" s="666"/>
      <c r="BJ494" s="666"/>
      <c r="BK494" s="666"/>
      <c r="BL494" s="30"/>
      <c r="BM494" s="30"/>
      <c r="BN494" s="30"/>
      <c r="BO494" s="679"/>
      <c r="BP494" s="679"/>
      <c r="BQ494" s="679"/>
      <c r="BR494" s="679"/>
      <c r="BS494" s="679"/>
      <c r="BT494" s="658"/>
      <c r="BU494" s="716"/>
      <c r="BV494" s="716"/>
      <c r="BW494" s="716"/>
      <c r="BX494" s="716"/>
      <c r="BY494" s="716"/>
      <c r="BZ494" s="716"/>
      <c r="CA494" s="756"/>
      <c r="CB494" s="719"/>
      <c r="CC494" s="719"/>
      <c r="CD494" s="719"/>
      <c r="CE494" s="728"/>
      <c r="CF494" s="727"/>
      <c r="CG494" s="757"/>
      <c r="CH494" s="29"/>
      <c r="CI494" s="29"/>
      <c r="CJ494" s="29"/>
      <c r="CK494" s="29"/>
      <c r="CL494" s="736"/>
      <c r="CM494" s="745"/>
      <c r="CN494" s="680"/>
      <c r="CO494" s="660"/>
      <c r="CP494" s="660"/>
      <c r="CQ494" s="681"/>
      <c r="CR494" s="660"/>
      <c r="CS494" s="660"/>
      <c r="CT494" s="658"/>
      <c r="CU494" s="658"/>
      <c r="CV494" s="658"/>
      <c r="CW494" s="658"/>
      <c r="CX494" s="658"/>
      <c r="CY494" s="658"/>
    </row>
    <row r="495" spans="1:103">
      <c r="A495" s="658"/>
      <c r="B495" s="658"/>
      <c r="C495" s="658"/>
      <c r="D495" s="658"/>
      <c r="E495" s="658"/>
      <c r="F495" s="658"/>
      <c r="G495" s="658"/>
      <c r="H495" s="658"/>
      <c r="I495" s="658"/>
      <c r="J495" s="658"/>
      <c r="K495" s="658"/>
      <c r="L495" s="658"/>
      <c r="M495" s="658"/>
      <c r="N495" s="658"/>
      <c r="O495" s="658"/>
      <c r="P495" s="658"/>
      <c r="Q495" s="658"/>
      <c r="R495" s="658"/>
      <c r="S495" s="658"/>
      <c r="T495" s="658"/>
      <c r="U495" s="658"/>
      <c r="V495" s="658"/>
      <c r="W495" s="658"/>
      <c r="X495" s="658"/>
      <c r="Y495" s="658"/>
      <c r="Z495" s="658"/>
      <c r="AA495" s="658"/>
      <c r="AB495" s="658"/>
      <c r="AC495" s="658"/>
      <c r="AD495" s="658"/>
      <c r="AE495" s="658"/>
      <c r="AF495" s="658"/>
      <c r="AG495" s="743"/>
      <c r="AH495" s="713"/>
      <c r="AI495" s="658"/>
      <c r="AJ495" s="658"/>
      <c r="AK495" s="658"/>
      <c r="AL495" s="658"/>
      <c r="AM495" s="658"/>
      <c r="AN495" s="658"/>
      <c r="AO495" s="658"/>
      <c r="AP495" s="683"/>
      <c r="AQ495" s="658"/>
      <c r="AR495" s="658"/>
      <c r="AS495" s="658"/>
      <c r="AT495" s="658"/>
      <c r="AU495" s="658"/>
      <c r="AV495" s="658"/>
      <c r="AW495" s="658"/>
      <c r="AX495" s="658"/>
      <c r="AY495" s="658"/>
      <c r="AZ495" s="660"/>
      <c r="BA495" s="660"/>
      <c r="BB495" s="660"/>
      <c r="BC495" s="660"/>
      <c r="BD495" s="660"/>
      <c r="BE495" s="660"/>
      <c r="BF495" s="660"/>
      <c r="BG495" s="660"/>
      <c r="BH495" s="660"/>
      <c r="BI495" s="666"/>
      <c r="BJ495" s="666"/>
      <c r="BK495" s="666"/>
      <c r="BL495" s="30"/>
      <c r="BM495" s="30"/>
      <c r="BN495" s="30"/>
      <c r="BO495" s="679"/>
      <c r="BP495" s="679"/>
      <c r="BQ495" s="679"/>
      <c r="BR495" s="679"/>
      <c r="BS495" s="679"/>
      <c r="BT495" s="658"/>
      <c r="BU495" s="716"/>
      <c r="BV495" s="716"/>
      <c r="BW495" s="716"/>
      <c r="BX495" s="716"/>
      <c r="BY495" s="716"/>
      <c r="BZ495" s="716"/>
      <c r="CA495" s="756"/>
      <c r="CB495" s="719"/>
      <c r="CC495" s="719"/>
      <c r="CD495" s="719"/>
      <c r="CE495" s="728"/>
      <c r="CF495" s="727"/>
      <c r="CG495" s="757"/>
      <c r="CH495" s="29"/>
      <c r="CI495" s="29"/>
      <c r="CJ495" s="29"/>
      <c r="CK495" s="29"/>
      <c r="CL495" s="736"/>
      <c r="CM495" s="745"/>
      <c r="CN495" s="680"/>
      <c r="CO495" s="660"/>
      <c r="CP495" s="660"/>
      <c r="CQ495" s="681"/>
      <c r="CR495" s="660"/>
      <c r="CS495" s="660"/>
      <c r="CT495" s="658"/>
      <c r="CU495" s="658"/>
      <c r="CV495" s="658"/>
      <c r="CW495" s="658"/>
      <c r="CX495" s="658"/>
      <c r="CY495" s="658"/>
    </row>
    <row r="496" spans="1:103">
      <c r="A496" s="658"/>
      <c r="B496" s="658"/>
      <c r="C496" s="658"/>
      <c r="D496" s="658"/>
      <c r="E496" s="658"/>
      <c r="F496" s="658"/>
      <c r="G496" s="658"/>
      <c r="H496" s="658"/>
      <c r="I496" s="658"/>
      <c r="J496" s="658"/>
      <c r="K496" s="658"/>
      <c r="L496" s="658"/>
      <c r="M496" s="658"/>
      <c r="N496" s="658"/>
      <c r="O496" s="658"/>
      <c r="P496" s="658"/>
      <c r="Q496" s="658"/>
      <c r="R496" s="658"/>
      <c r="S496" s="658"/>
      <c r="T496" s="658"/>
      <c r="U496" s="658"/>
      <c r="V496" s="658"/>
      <c r="W496" s="658"/>
      <c r="X496" s="658"/>
      <c r="Y496" s="658"/>
      <c r="Z496" s="658"/>
      <c r="AA496" s="658"/>
      <c r="AB496" s="658"/>
      <c r="AC496" s="658"/>
      <c r="AD496" s="658"/>
      <c r="AE496" s="658"/>
      <c r="AF496" s="658"/>
      <c r="AG496" s="743"/>
      <c r="AH496" s="713"/>
      <c r="AI496" s="658"/>
      <c r="AJ496" s="658"/>
      <c r="AK496" s="658"/>
      <c r="AL496" s="658"/>
      <c r="AM496" s="658"/>
      <c r="AN496" s="658"/>
      <c r="AO496" s="658"/>
      <c r="AP496" s="683"/>
      <c r="AQ496" s="658"/>
      <c r="AR496" s="658"/>
      <c r="AS496" s="658"/>
      <c r="AT496" s="658"/>
      <c r="AU496" s="658"/>
      <c r="AV496" s="658"/>
      <c r="AW496" s="658"/>
      <c r="AX496" s="658"/>
      <c r="AY496" s="658"/>
      <c r="AZ496" s="660"/>
      <c r="BA496" s="660"/>
      <c r="BB496" s="660"/>
      <c r="BC496" s="660"/>
      <c r="BD496" s="660"/>
      <c r="BE496" s="660"/>
      <c r="BF496" s="660"/>
      <c r="BG496" s="660"/>
      <c r="BH496" s="660"/>
      <c r="BI496" s="666"/>
      <c r="BJ496" s="666"/>
      <c r="BK496" s="666"/>
      <c r="BL496" s="30"/>
      <c r="BM496" s="30"/>
      <c r="BN496" s="30"/>
      <c r="BO496" s="679"/>
      <c r="BP496" s="679"/>
      <c r="BQ496" s="679"/>
      <c r="BR496" s="679"/>
      <c r="BS496" s="679"/>
      <c r="BT496" s="658"/>
      <c r="BU496" s="716"/>
      <c r="BV496" s="716"/>
      <c r="BW496" s="716"/>
      <c r="BX496" s="716"/>
      <c r="BY496" s="716"/>
      <c r="BZ496" s="716"/>
      <c r="CA496" s="756"/>
      <c r="CB496" s="719"/>
      <c r="CC496" s="719"/>
      <c r="CD496" s="719"/>
      <c r="CE496" s="728"/>
      <c r="CF496" s="727"/>
      <c r="CG496" s="757"/>
      <c r="CH496" s="29"/>
      <c r="CI496" s="29"/>
      <c r="CJ496" s="29"/>
      <c r="CK496" s="29"/>
      <c r="CL496" s="736"/>
      <c r="CM496" s="745"/>
      <c r="CN496" s="680"/>
      <c r="CO496" s="660"/>
      <c r="CP496" s="660"/>
      <c r="CQ496" s="681"/>
      <c r="CR496" s="660"/>
      <c r="CS496" s="660"/>
      <c r="CT496" s="658"/>
      <c r="CU496" s="658"/>
      <c r="CV496" s="658"/>
      <c r="CW496" s="658"/>
      <c r="CX496" s="658"/>
      <c r="CY496" s="658"/>
    </row>
    <row r="497" spans="1:103">
      <c r="A497" s="658"/>
      <c r="B497" s="658"/>
      <c r="C497" s="658"/>
      <c r="D497" s="658"/>
      <c r="E497" s="658"/>
      <c r="F497" s="658"/>
      <c r="G497" s="658"/>
      <c r="H497" s="658"/>
      <c r="I497" s="658"/>
      <c r="J497" s="658"/>
      <c r="K497" s="658"/>
      <c r="L497" s="658"/>
      <c r="M497" s="658"/>
      <c r="N497" s="658"/>
      <c r="O497" s="658"/>
      <c r="P497" s="658"/>
      <c r="Q497" s="658"/>
      <c r="R497" s="658"/>
      <c r="S497" s="658"/>
      <c r="T497" s="658"/>
      <c r="U497" s="658"/>
      <c r="V497" s="658"/>
      <c r="W497" s="658"/>
      <c r="X497" s="658"/>
      <c r="Y497" s="658"/>
      <c r="Z497" s="658"/>
      <c r="AA497" s="658"/>
      <c r="AB497" s="658"/>
      <c r="AC497" s="658"/>
      <c r="AD497" s="658"/>
      <c r="AE497" s="658"/>
      <c r="AF497" s="658"/>
      <c r="AG497" s="743"/>
      <c r="AH497" s="713"/>
      <c r="AI497" s="658"/>
      <c r="AJ497" s="658"/>
      <c r="AK497" s="658"/>
      <c r="AL497" s="658"/>
      <c r="AM497" s="658"/>
      <c r="AN497" s="658"/>
      <c r="AO497" s="658"/>
      <c r="AP497" s="683"/>
      <c r="AQ497" s="658"/>
      <c r="AR497" s="658"/>
      <c r="AS497" s="658"/>
      <c r="AT497" s="658"/>
      <c r="AU497" s="658"/>
      <c r="AV497" s="658"/>
      <c r="AW497" s="658"/>
      <c r="AX497" s="658"/>
      <c r="AY497" s="658"/>
      <c r="AZ497" s="660"/>
      <c r="BA497" s="660"/>
      <c r="BB497" s="660"/>
      <c r="BC497" s="660"/>
      <c r="BD497" s="660"/>
      <c r="BE497" s="660"/>
      <c r="BF497" s="660"/>
      <c r="BG497" s="660"/>
      <c r="BH497" s="660"/>
      <c r="BI497" s="666"/>
      <c r="BJ497" s="666"/>
      <c r="BK497" s="666"/>
      <c r="BL497" s="30"/>
      <c r="BM497" s="30"/>
      <c r="BN497" s="30"/>
      <c r="BO497" s="679"/>
      <c r="BP497" s="679"/>
      <c r="BQ497" s="679"/>
      <c r="BR497" s="679"/>
      <c r="BS497" s="679"/>
      <c r="BT497" s="658"/>
      <c r="BU497" s="716"/>
      <c r="BV497" s="716"/>
      <c r="BW497" s="716"/>
      <c r="BX497" s="716"/>
      <c r="BY497" s="716"/>
      <c r="BZ497" s="716"/>
      <c r="CA497" s="756"/>
      <c r="CB497" s="719"/>
      <c r="CC497" s="719"/>
      <c r="CD497" s="719"/>
      <c r="CE497" s="728"/>
      <c r="CF497" s="727"/>
      <c r="CG497" s="757"/>
      <c r="CH497" s="29"/>
      <c r="CI497" s="29"/>
      <c r="CJ497" s="29"/>
      <c r="CK497" s="29"/>
      <c r="CL497" s="736"/>
      <c r="CM497" s="745"/>
      <c r="CN497" s="680"/>
      <c r="CO497" s="660"/>
      <c r="CP497" s="660"/>
      <c r="CQ497" s="681"/>
      <c r="CR497" s="660"/>
      <c r="CS497" s="660"/>
      <c r="CT497" s="658"/>
      <c r="CU497" s="658"/>
      <c r="CV497" s="658"/>
      <c r="CW497" s="658"/>
      <c r="CX497" s="658"/>
      <c r="CY497" s="658"/>
    </row>
    <row r="498" spans="1:103">
      <c r="A498" s="658"/>
      <c r="B498" s="658"/>
      <c r="C498" s="658"/>
      <c r="D498" s="658"/>
      <c r="E498" s="658"/>
      <c r="F498" s="658"/>
      <c r="G498" s="658"/>
      <c r="H498" s="658"/>
      <c r="I498" s="658"/>
      <c r="J498" s="658"/>
      <c r="K498" s="658"/>
      <c r="L498" s="658"/>
      <c r="M498" s="658"/>
      <c r="N498" s="658"/>
      <c r="O498" s="658"/>
      <c r="P498" s="658"/>
      <c r="Q498" s="658"/>
      <c r="R498" s="658"/>
      <c r="S498" s="658"/>
      <c r="T498" s="658"/>
      <c r="U498" s="658"/>
      <c r="V498" s="658"/>
      <c r="W498" s="658"/>
      <c r="X498" s="658"/>
      <c r="Y498" s="658"/>
      <c r="Z498" s="658"/>
      <c r="AA498" s="658"/>
      <c r="AB498" s="658"/>
      <c r="AC498" s="658"/>
      <c r="AD498" s="658"/>
      <c r="AE498" s="658"/>
      <c r="AF498" s="658"/>
      <c r="AG498" s="743"/>
      <c r="AH498" s="713"/>
      <c r="AI498" s="658"/>
      <c r="AJ498" s="658"/>
      <c r="AK498" s="658"/>
      <c r="AL498" s="658"/>
      <c r="AM498" s="658"/>
      <c r="AN498" s="658"/>
      <c r="AO498" s="658"/>
      <c r="AP498" s="683"/>
      <c r="AQ498" s="658"/>
      <c r="AR498" s="658"/>
      <c r="AS498" s="658"/>
      <c r="AT498" s="658"/>
      <c r="AU498" s="658"/>
      <c r="AV498" s="658"/>
      <c r="AW498" s="658"/>
      <c r="AX498" s="658"/>
      <c r="AY498" s="658"/>
      <c r="AZ498" s="660"/>
      <c r="BA498" s="660"/>
      <c r="BB498" s="660"/>
      <c r="BC498" s="660"/>
      <c r="BD498" s="660"/>
      <c r="BE498" s="660"/>
      <c r="BF498" s="660"/>
      <c r="BG498" s="660"/>
      <c r="BH498" s="660"/>
      <c r="BI498" s="666"/>
      <c r="BJ498" s="666"/>
      <c r="BK498" s="666"/>
      <c r="BL498" s="30"/>
      <c r="BM498" s="30"/>
      <c r="BN498" s="30"/>
      <c r="BO498" s="679"/>
      <c r="BP498" s="679"/>
      <c r="BQ498" s="679"/>
      <c r="BR498" s="679"/>
      <c r="BS498" s="679"/>
      <c r="BT498" s="658"/>
      <c r="BU498" s="716"/>
      <c r="BV498" s="716"/>
      <c r="BW498" s="716"/>
      <c r="BX498" s="716"/>
      <c r="BY498" s="716"/>
      <c r="BZ498" s="716"/>
      <c r="CA498" s="756"/>
      <c r="CB498" s="719"/>
      <c r="CC498" s="719"/>
      <c r="CD498" s="719"/>
      <c r="CE498" s="728"/>
      <c r="CF498" s="727"/>
      <c r="CG498" s="757"/>
      <c r="CH498" s="29"/>
      <c r="CI498" s="29"/>
      <c r="CJ498" s="29"/>
      <c r="CK498" s="29"/>
      <c r="CL498" s="736"/>
      <c r="CM498" s="745"/>
      <c r="CN498" s="680"/>
      <c r="CO498" s="660"/>
      <c r="CP498" s="660"/>
      <c r="CQ498" s="681"/>
      <c r="CR498" s="660"/>
      <c r="CS498" s="660"/>
      <c r="CT498" s="658"/>
      <c r="CU498" s="658"/>
      <c r="CV498" s="658"/>
      <c r="CW498" s="658"/>
      <c r="CX498" s="658"/>
      <c r="CY498" s="658"/>
    </row>
    <row r="499" spans="1:103">
      <c r="A499" s="658"/>
      <c r="B499" s="658"/>
      <c r="C499" s="658"/>
      <c r="D499" s="658"/>
      <c r="E499" s="658"/>
      <c r="F499" s="658"/>
      <c r="G499" s="658"/>
      <c r="H499" s="658"/>
      <c r="I499" s="658"/>
      <c r="J499" s="658"/>
      <c r="K499" s="658"/>
      <c r="L499" s="658"/>
      <c r="M499" s="658"/>
      <c r="N499" s="658"/>
      <c r="O499" s="658"/>
      <c r="P499" s="658"/>
      <c r="Q499" s="658"/>
      <c r="R499" s="658"/>
      <c r="S499" s="658"/>
      <c r="T499" s="658"/>
      <c r="U499" s="658"/>
      <c r="V499" s="658"/>
      <c r="W499" s="658"/>
      <c r="X499" s="658"/>
      <c r="Y499" s="658"/>
      <c r="Z499" s="658"/>
      <c r="AA499" s="658"/>
      <c r="AB499" s="658"/>
      <c r="AC499" s="658"/>
      <c r="AD499" s="658"/>
      <c r="AE499" s="658"/>
      <c r="AF499" s="658"/>
      <c r="AG499" s="743"/>
      <c r="AH499" s="713"/>
      <c r="AI499" s="658"/>
      <c r="AJ499" s="658"/>
      <c r="AK499" s="658"/>
      <c r="AL499" s="658"/>
      <c r="AM499" s="658"/>
      <c r="AN499" s="658"/>
      <c r="AO499" s="658"/>
      <c r="AP499" s="683"/>
      <c r="AQ499" s="658"/>
      <c r="AR499" s="658"/>
      <c r="AS499" s="658"/>
      <c r="AT499" s="658"/>
      <c r="AU499" s="658"/>
      <c r="AV499" s="658"/>
      <c r="AW499" s="658"/>
      <c r="AX499" s="658"/>
      <c r="AY499" s="658"/>
      <c r="AZ499" s="660"/>
      <c r="BA499" s="660"/>
      <c r="BB499" s="660"/>
      <c r="BC499" s="660"/>
      <c r="BD499" s="660"/>
      <c r="BE499" s="660"/>
      <c r="BF499" s="660"/>
      <c r="BG499" s="660"/>
      <c r="BH499" s="660"/>
      <c r="BI499" s="666"/>
      <c r="BJ499" s="666"/>
      <c r="BK499" s="666"/>
      <c r="BL499" s="30"/>
      <c r="BM499" s="30"/>
      <c r="BN499" s="30"/>
      <c r="BO499" s="679"/>
      <c r="BP499" s="679"/>
      <c r="BQ499" s="679"/>
      <c r="BR499" s="679"/>
      <c r="BS499" s="679"/>
      <c r="BT499" s="658"/>
      <c r="BU499" s="716"/>
      <c r="BV499" s="716"/>
      <c r="BW499" s="716"/>
      <c r="BX499" s="716"/>
      <c r="BY499" s="716"/>
      <c r="BZ499" s="716"/>
      <c r="CA499" s="756"/>
      <c r="CB499" s="719"/>
      <c r="CC499" s="719"/>
      <c r="CD499" s="719"/>
      <c r="CE499" s="728"/>
      <c r="CF499" s="727"/>
      <c r="CG499" s="757"/>
      <c r="CH499" s="29"/>
      <c r="CI499" s="29"/>
      <c r="CJ499" s="29"/>
      <c r="CK499" s="29"/>
      <c r="CL499" s="736"/>
      <c r="CM499" s="745"/>
      <c r="CN499" s="680"/>
      <c r="CO499" s="660"/>
      <c r="CP499" s="660"/>
      <c r="CQ499" s="681"/>
      <c r="CR499" s="660"/>
      <c r="CS499" s="660"/>
      <c r="CT499" s="658"/>
      <c r="CU499" s="658"/>
      <c r="CV499" s="658"/>
      <c r="CW499" s="658"/>
      <c r="CX499" s="658"/>
      <c r="CY499" s="658"/>
    </row>
    <row r="500" spans="1:103">
      <c r="A500" s="658"/>
      <c r="B500" s="658"/>
      <c r="C500" s="658"/>
      <c r="D500" s="658"/>
      <c r="E500" s="658"/>
      <c r="F500" s="658"/>
      <c r="G500" s="658"/>
      <c r="H500" s="658"/>
      <c r="I500" s="658"/>
      <c r="J500" s="658"/>
      <c r="K500" s="658"/>
      <c r="L500" s="658"/>
      <c r="M500" s="658"/>
      <c r="N500" s="658"/>
      <c r="O500" s="658"/>
      <c r="P500" s="658"/>
      <c r="Q500" s="658"/>
      <c r="R500" s="658"/>
      <c r="S500" s="658"/>
      <c r="T500" s="658"/>
      <c r="U500" s="658"/>
      <c r="V500" s="658"/>
      <c r="W500" s="658"/>
      <c r="X500" s="658"/>
      <c r="Y500" s="658"/>
      <c r="Z500" s="658"/>
      <c r="AA500" s="658"/>
      <c r="AB500" s="658"/>
      <c r="AC500" s="658"/>
      <c r="AD500" s="658"/>
      <c r="AE500" s="658"/>
      <c r="AF500" s="658"/>
      <c r="AG500" s="743"/>
      <c r="AH500" s="713"/>
      <c r="AI500" s="658"/>
      <c r="AJ500" s="658"/>
      <c r="AK500" s="658"/>
      <c r="AL500" s="658"/>
      <c r="AM500" s="658"/>
      <c r="AN500" s="658"/>
      <c r="AO500" s="658"/>
      <c r="AP500" s="683"/>
      <c r="AQ500" s="658"/>
      <c r="AR500" s="658"/>
      <c r="AS500" s="658"/>
      <c r="AT500" s="658"/>
      <c r="AU500" s="658"/>
      <c r="AV500" s="658"/>
      <c r="AW500" s="658"/>
      <c r="AX500" s="658"/>
      <c r="AY500" s="658"/>
      <c r="AZ500" s="660"/>
      <c r="BA500" s="660"/>
      <c r="BB500" s="660"/>
      <c r="BC500" s="660"/>
      <c r="BD500" s="660"/>
      <c r="BE500" s="660"/>
      <c r="BF500" s="660"/>
      <c r="BG500" s="660"/>
      <c r="BH500" s="660"/>
      <c r="BI500" s="666"/>
      <c r="BJ500" s="666"/>
      <c r="BK500" s="666"/>
      <c r="BL500" s="30"/>
      <c r="BM500" s="30"/>
      <c r="BN500" s="30"/>
      <c r="BO500" s="679"/>
      <c r="BP500" s="679"/>
      <c r="BQ500" s="679"/>
      <c r="BR500" s="679"/>
      <c r="BS500" s="679"/>
      <c r="BT500" s="658"/>
      <c r="BU500" s="716"/>
      <c r="BV500" s="716"/>
      <c r="BW500" s="716"/>
      <c r="BX500" s="716"/>
      <c r="BY500" s="716"/>
      <c r="BZ500" s="716"/>
      <c r="CA500" s="756"/>
      <c r="CB500" s="719"/>
      <c r="CC500" s="719"/>
      <c r="CD500" s="719"/>
      <c r="CE500" s="728"/>
      <c r="CF500" s="727"/>
      <c r="CG500" s="757"/>
      <c r="CH500" s="29"/>
      <c r="CI500" s="29"/>
      <c r="CJ500" s="29"/>
      <c r="CK500" s="29"/>
      <c r="CL500" s="736"/>
      <c r="CM500" s="745"/>
      <c r="CN500" s="680"/>
      <c r="CO500" s="660"/>
      <c r="CP500" s="660"/>
      <c r="CQ500" s="681"/>
      <c r="CR500" s="660"/>
      <c r="CS500" s="660"/>
      <c r="CT500" s="658"/>
      <c r="CU500" s="658"/>
      <c r="CV500" s="658"/>
      <c r="CW500" s="658"/>
      <c r="CX500" s="658"/>
      <c r="CY500" s="658"/>
    </row>
    <row r="501" spans="1:103">
      <c r="A501" s="658"/>
      <c r="B501" s="658"/>
      <c r="C501" s="658"/>
      <c r="D501" s="658"/>
      <c r="E501" s="658"/>
      <c r="F501" s="658"/>
      <c r="G501" s="658"/>
      <c r="H501" s="658"/>
      <c r="I501" s="658"/>
      <c r="J501" s="658"/>
      <c r="K501" s="658"/>
      <c r="L501" s="658"/>
      <c r="M501" s="658"/>
      <c r="N501" s="658"/>
      <c r="O501" s="658"/>
      <c r="P501" s="658"/>
      <c r="Q501" s="658"/>
      <c r="R501" s="658"/>
      <c r="S501" s="658"/>
      <c r="T501" s="658"/>
      <c r="U501" s="658"/>
      <c r="V501" s="658"/>
      <c r="W501" s="658"/>
      <c r="X501" s="658"/>
      <c r="Y501" s="658"/>
      <c r="Z501" s="658"/>
      <c r="AA501" s="658"/>
      <c r="AB501" s="658"/>
      <c r="AC501" s="658"/>
      <c r="AD501" s="658"/>
      <c r="AE501" s="658"/>
      <c r="AF501" s="658"/>
      <c r="AG501" s="743"/>
      <c r="AH501" s="713"/>
      <c r="AI501" s="658"/>
      <c r="AJ501" s="658"/>
      <c r="AK501" s="658"/>
      <c r="AL501" s="658"/>
      <c r="AM501" s="658"/>
      <c r="AN501" s="658"/>
      <c r="AO501" s="658"/>
      <c r="AP501" s="683"/>
      <c r="AQ501" s="658"/>
      <c r="AR501" s="658"/>
      <c r="AS501" s="658"/>
      <c r="AT501" s="658"/>
      <c r="AU501" s="658"/>
      <c r="AV501" s="658"/>
      <c r="AW501" s="658"/>
      <c r="AX501" s="658"/>
      <c r="AY501" s="658"/>
      <c r="AZ501" s="660"/>
      <c r="BA501" s="660"/>
      <c r="BB501" s="660"/>
      <c r="BC501" s="660"/>
      <c r="BD501" s="660"/>
      <c r="BE501" s="660"/>
      <c r="BF501" s="660"/>
      <c r="BG501" s="660"/>
      <c r="BH501" s="660"/>
      <c r="BI501" s="666"/>
      <c r="BJ501" s="666"/>
      <c r="BK501" s="666"/>
      <c r="BL501" s="30"/>
      <c r="BM501" s="30"/>
      <c r="BN501" s="30"/>
      <c r="BO501" s="679"/>
      <c r="BP501" s="679"/>
      <c r="BQ501" s="679"/>
      <c r="BR501" s="679"/>
      <c r="BS501" s="679"/>
      <c r="BT501" s="658"/>
      <c r="BU501" s="716"/>
      <c r="BV501" s="716"/>
      <c r="BW501" s="716"/>
      <c r="BX501" s="716"/>
      <c r="BY501" s="716"/>
      <c r="BZ501" s="716"/>
      <c r="CA501" s="756"/>
      <c r="CB501" s="719"/>
      <c r="CC501" s="719"/>
      <c r="CD501" s="719"/>
      <c r="CE501" s="728"/>
      <c r="CF501" s="727"/>
      <c r="CG501" s="757"/>
      <c r="CH501" s="29"/>
      <c r="CI501" s="29"/>
      <c r="CJ501" s="29"/>
      <c r="CK501" s="29"/>
      <c r="CL501" s="736"/>
      <c r="CM501" s="745"/>
      <c r="CN501" s="680"/>
      <c r="CO501" s="660"/>
      <c r="CP501" s="660"/>
      <c r="CQ501" s="681"/>
      <c r="CR501" s="660"/>
      <c r="CS501" s="660"/>
      <c r="CT501" s="658"/>
      <c r="CU501" s="658"/>
      <c r="CV501" s="658"/>
      <c r="CW501" s="658"/>
      <c r="CX501" s="658"/>
      <c r="CY501" s="658"/>
    </row>
    <row r="502" spans="1:103">
      <c r="A502" s="658"/>
      <c r="B502" s="658"/>
      <c r="C502" s="658"/>
      <c r="D502" s="658"/>
      <c r="E502" s="658"/>
      <c r="F502" s="658"/>
      <c r="G502" s="658"/>
      <c r="H502" s="658"/>
      <c r="I502" s="658"/>
      <c r="J502" s="658"/>
      <c r="K502" s="658"/>
      <c r="L502" s="658"/>
      <c r="M502" s="658"/>
      <c r="N502" s="658"/>
      <c r="O502" s="658"/>
      <c r="P502" s="658"/>
      <c r="Q502" s="658"/>
      <c r="R502" s="658"/>
      <c r="S502" s="658"/>
      <c r="T502" s="658"/>
      <c r="U502" s="658"/>
      <c r="V502" s="658"/>
      <c r="W502" s="658"/>
      <c r="X502" s="658"/>
      <c r="Y502" s="658"/>
      <c r="Z502" s="658"/>
      <c r="AA502" s="658"/>
      <c r="AB502" s="658"/>
      <c r="AC502" s="658"/>
      <c r="AD502" s="658"/>
      <c r="AE502" s="658"/>
      <c r="AF502" s="658"/>
      <c r="AG502" s="743"/>
      <c r="AH502" s="713"/>
      <c r="AI502" s="658"/>
      <c r="AJ502" s="658"/>
      <c r="AK502" s="658"/>
      <c r="AL502" s="658"/>
      <c r="AM502" s="658"/>
      <c r="AN502" s="658"/>
      <c r="AO502" s="658"/>
      <c r="AP502" s="683"/>
      <c r="AQ502" s="658"/>
      <c r="AR502" s="658"/>
      <c r="AS502" s="658"/>
      <c r="AT502" s="658"/>
      <c r="AU502" s="658"/>
      <c r="AV502" s="658"/>
      <c r="AW502" s="658"/>
      <c r="AX502" s="658"/>
      <c r="AY502" s="658"/>
      <c r="AZ502" s="660"/>
      <c r="BA502" s="660"/>
      <c r="BB502" s="660"/>
      <c r="BC502" s="660"/>
      <c r="BD502" s="660"/>
      <c r="BE502" s="660"/>
      <c r="BF502" s="660"/>
      <c r="BG502" s="660"/>
      <c r="BH502" s="660"/>
      <c r="BI502" s="666"/>
      <c r="BJ502" s="666"/>
      <c r="BK502" s="666"/>
      <c r="BL502" s="30"/>
      <c r="BM502" s="30"/>
      <c r="BN502" s="30"/>
      <c r="BO502" s="679"/>
      <c r="BP502" s="679"/>
      <c r="BQ502" s="679"/>
      <c r="BR502" s="679"/>
      <c r="BS502" s="679"/>
      <c r="BT502" s="658"/>
      <c r="BU502" s="716"/>
      <c r="BV502" s="716"/>
      <c r="BW502" s="716"/>
      <c r="BX502" s="716"/>
      <c r="BY502" s="716"/>
      <c r="BZ502" s="716"/>
      <c r="CA502" s="756"/>
      <c r="CB502" s="719"/>
      <c r="CC502" s="719"/>
      <c r="CD502" s="719"/>
      <c r="CE502" s="728"/>
      <c r="CF502" s="727"/>
      <c r="CG502" s="757"/>
      <c r="CH502" s="29"/>
      <c r="CI502" s="29"/>
      <c r="CJ502" s="29"/>
      <c r="CK502" s="29"/>
      <c r="CL502" s="736"/>
      <c r="CM502" s="745"/>
      <c r="CN502" s="680"/>
      <c r="CO502" s="660"/>
      <c r="CP502" s="660"/>
      <c r="CQ502" s="681"/>
      <c r="CR502" s="660"/>
      <c r="CS502" s="660"/>
      <c r="CT502" s="658"/>
      <c r="CU502" s="658"/>
      <c r="CV502" s="658"/>
      <c r="CW502" s="658"/>
      <c r="CX502" s="658"/>
      <c r="CY502" s="658"/>
    </row>
    <row r="503" spans="1:103">
      <c r="A503" s="658"/>
      <c r="B503" s="658"/>
      <c r="C503" s="658"/>
      <c r="D503" s="658"/>
      <c r="E503" s="658"/>
      <c r="F503" s="658"/>
      <c r="G503" s="658"/>
      <c r="H503" s="658"/>
      <c r="I503" s="658"/>
      <c r="J503" s="658"/>
      <c r="K503" s="658"/>
      <c r="L503" s="658"/>
      <c r="M503" s="658"/>
      <c r="N503" s="658"/>
      <c r="O503" s="658"/>
      <c r="P503" s="658"/>
      <c r="Q503" s="658"/>
      <c r="R503" s="658"/>
      <c r="S503" s="658"/>
      <c r="T503" s="658"/>
      <c r="U503" s="658"/>
      <c r="V503" s="658"/>
      <c r="W503" s="658"/>
      <c r="X503" s="658"/>
      <c r="Y503" s="658"/>
      <c r="Z503" s="658"/>
      <c r="AA503" s="658"/>
      <c r="AB503" s="658"/>
      <c r="AC503" s="658"/>
      <c r="AD503" s="658"/>
      <c r="AE503" s="658"/>
      <c r="AF503" s="658"/>
      <c r="AG503" s="743"/>
      <c r="AH503" s="713"/>
      <c r="AI503" s="658"/>
      <c r="AJ503" s="658"/>
      <c r="AK503" s="658"/>
      <c r="AL503" s="658"/>
      <c r="AM503" s="658"/>
      <c r="AN503" s="658"/>
      <c r="AO503" s="658"/>
      <c r="AP503" s="683"/>
      <c r="AQ503" s="658"/>
      <c r="AR503" s="658"/>
      <c r="AS503" s="658"/>
      <c r="AT503" s="658"/>
      <c r="AU503" s="658"/>
      <c r="AV503" s="658"/>
      <c r="AW503" s="658"/>
      <c r="AX503" s="658"/>
      <c r="AY503" s="658"/>
      <c r="AZ503" s="660"/>
      <c r="BA503" s="660"/>
      <c r="BB503" s="660"/>
      <c r="BC503" s="660"/>
      <c r="BD503" s="660"/>
      <c r="BE503" s="660"/>
      <c r="BF503" s="660"/>
      <c r="BG503" s="660"/>
      <c r="BH503" s="660"/>
      <c r="BI503" s="666"/>
      <c r="BJ503" s="666"/>
      <c r="BK503" s="666"/>
      <c r="BL503" s="30"/>
      <c r="BM503" s="30"/>
      <c r="BN503" s="30"/>
      <c r="BO503" s="679"/>
      <c r="BP503" s="679"/>
      <c r="BQ503" s="679"/>
      <c r="BR503" s="679"/>
      <c r="BS503" s="679"/>
      <c r="BT503" s="658"/>
      <c r="BU503" s="716"/>
      <c r="BV503" s="716"/>
      <c r="BW503" s="716"/>
      <c r="BX503" s="716"/>
      <c r="BY503" s="716"/>
      <c r="BZ503" s="716"/>
      <c r="CA503" s="756"/>
      <c r="CB503" s="719"/>
      <c r="CC503" s="719"/>
      <c r="CD503" s="719"/>
      <c r="CE503" s="728"/>
      <c r="CF503" s="727"/>
      <c r="CG503" s="757"/>
      <c r="CH503" s="29"/>
      <c r="CI503" s="29"/>
      <c r="CJ503" s="29"/>
      <c r="CK503" s="29"/>
      <c r="CL503" s="736"/>
      <c r="CM503" s="745"/>
      <c r="CN503" s="680"/>
      <c r="CO503" s="660"/>
      <c r="CP503" s="660"/>
      <c r="CQ503" s="681"/>
      <c r="CR503" s="660"/>
      <c r="CS503" s="660"/>
      <c r="CT503" s="658"/>
      <c r="CU503" s="658"/>
      <c r="CV503" s="658"/>
      <c r="CW503" s="658"/>
      <c r="CX503" s="658"/>
      <c r="CY503" s="658"/>
    </row>
    <row r="504" spans="1:103">
      <c r="A504" s="658"/>
      <c r="B504" s="658"/>
      <c r="C504" s="658"/>
      <c r="D504" s="658"/>
      <c r="E504" s="658"/>
      <c r="F504" s="658"/>
      <c r="G504" s="658"/>
      <c r="H504" s="658"/>
      <c r="I504" s="658"/>
      <c r="J504" s="658"/>
      <c r="K504" s="658"/>
      <c r="L504" s="658"/>
      <c r="M504" s="658"/>
      <c r="N504" s="658"/>
      <c r="O504" s="658"/>
      <c r="P504" s="658"/>
      <c r="Q504" s="658"/>
      <c r="R504" s="658"/>
      <c r="S504" s="658"/>
      <c r="T504" s="658"/>
      <c r="U504" s="658"/>
      <c r="V504" s="658"/>
      <c r="W504" s="658"/>
      <c r="X504" s="658"/>
      <c r="Y504" s="658"/>
      <c r="Z504" s="658"/>
      <c r="AA504" s="658"/>
      <c r="AB504" s="658"/>
      <c r="AC504" s="658"/>
      <c r="AD504" s="658"/>
      <c r="AE504" s="658"/>
      <c r="AF504" s="658"/>
      <c r="AG504" s="743"/>
      <c r="AH504" s="713"/>
      <c r="AI504" s="658"/>
      <c r="AJ504" s="658"/>
      <c r="AK504" s="658"/>
      <c r="AL504" s="658"/>
      <c r="AM504" s="658"/>
      <c r="AN504" s="658"/>
      <c r="AO504" s="658"/>
      <c r="AP504" s="683"/>
      <c r="AQ504" s="658"/>
      <c r="AR504" s="658"/>
      <c r="AS504" s="658"/>
      <c r="AT504" s="658"/>
      <c r="AU504" s="658"/>
      <c r="AV504" s="658"/>
      <c r="AW504" s="658"/>
      <c r="AX504" s="658"/>
      <c r="AY504" s="658"/>
      <c r="AZ504" s="660"/>
      <c r="BA504" s="660"/>
      <c r="BB504" s="660"/>
      <c r="BC504" s="660"/>
      <c r="BD504" s="660"/>
      <c r="BE504" s="660"/>
      <c r="BF504" s="660"/>
      <c r="BG504" s="660"/>
      <c r="BH504" s="660"/>
      <c r="BI504" s="666"/>
      <c r="BJ504" s="666"/>
      <c r="BK504" s="666"/>
      <c r="BL504" s="30"/>
      <c r="BM504" s="30"/>
      <c r="BN504" s="30"/>
      <c r="BO504" s="679"/>
      <c r="BP504" s="679"/>
      <c r="BQ504" s="679"/>
      <c r="BR504" s="679"/>
      <c r="BS504" s="679"/>
      <c r="BT504" s="658"/>
      <c r="BU504" s="716"/>
      <c r="BV504" s="716"/>
      <c r="BW504" s="716"/>
      <c r="BX504" s="716"/>
      <c r="BY504" s="716"/>
      <c r="BZ504" s="716"/>
      <c r="CA504" s="756"/>
      <c r="CB504" s="719"/>
      <c r="CC504" s="719"/>
      <c r="CD504" s="719"/>
      <c r="CE504" s="728"/>
      <c r="CF504" s="727"/>
      <c r="CG504" s="757"/>
      <c r="CH504" s="29"/>
      <c r="CI504" s="29"/>
      <c r="CJ504" s="29"/>
      <c r="CK504" s="29"/>
      <c r="CL504" s="736"/>
      <c r="CM504" s="745"/>
      <c r="CN504" s="680"/>
      <c r="CO504" s="660"/>
      <c r="CP504" s="660"/>
      <c r="CQ504" s="681"/>
      <c r="CR504" s="660"/>
      <c r="CS504" s="660"/>
      <c r="CT504" s="658"/>
      <c r="CU504" s="658"/>
      <c r="CV504" s="658"/>
      <c r="CW504" s="658"/>
      <c r="CX504" s="658"/>
      <c r="CY504" s="658"/>
    </row>
    <row r="505" spans="1:103">
      <c r="A505" s="658"/>
      <c r="B505" s="658"/>
      <c r="C505" s="658"/>
      <c r="D505" s="658"/>
      <c r="E505" s="658"/>
      <c r="F505" s="658"/>
      <c r="G505" s="658"/>
      <c r="H505" s="658"/>
      <c r="I505" s="658"/>
      <c r="J505" s="658"/>
      <c r="K505" s="658"/>
      <c r="L505" s="658"/>
      <c r="M505" s="658"/>
      <c r="N505" s="658"/>
      <c r="O505" s="658"/>
      <c r="P505" s="658"/>
      <c r="Q505" s="658"/>
      <c r="R505" s="658"/>
      <c r="S505" s="658"/>
      <c r="T505" s="658"/>
      <c r="U505" s="658"/>
      <c r="V505" s="658"/>
      <c r="W505" s="658"/>
      <c r="X505" s="658"/>
      <c r="Y505" s="658"/>
      <c r="Z505" s="658"/>
      <c r="AA505" s="658"/>
      <c r="AB505" s="658"/>
      <c r="AC505" s="658"/>
      <c r="AD505" s="658"/>
      <c r="AE505" s="658"/>
      <c r="AF505" s="658"/>
      <c r="AG505" s="743"/>
      <c r="AH505" s="713"/>
      <c r="AI505" s="658"/>
      <c r="AJ505" s="658"/>
      <c r="AK505" s="658"/>
      <c r="AL505" s="658"/>
      <c r="AM505" s="658"/>
      <c r="AN505" s="658"/>
      <c r="AO505" s="658"/>
      <c r="AP505" s="683"/>
      <c r="AQ505" s="658"/>
      <c r="AR505" s="658"/>
      <c r="AS505" s="658"/>
      <c r="AT505" s="658"/>
      <c r="AU505" s="658"/>
      <c r="AV505" s="658"/>
      <c r="AW505" s="658"/>
      <c r="AX505" s="658"/>
      <c r="AY505" s="658"/>
      <c r="AZ505" s="660"/>
      <c r="BA505" s="660"/>
      <c r="BB505" s="660"/>
      <c r="BC505" s="660"/>
      <c r="BD505" s="660"/>
      <c r="BE505" s="660"/>
      <c r="BF505" s="660"/>
      <c r="BG505" s="660"/>
      <c r="BH505" s="660"/>
      <c r="BI505" s="666"/>
      <c r="BJ505" s="666"/>
      <c r="BK505" s="666"/>
      <c r="BL505" s="30"/>
      <c r="BM505" s="30"/>
      <c r="BN505" s="30"/>
      <c r="BO505" s="679"/>
      <c r="BP505" s="679"/>
      <c r="BQ505" s="679"/>
      <c r="BR505" s="679"/>
      <c r="BS505" s="679"/>
      <c r="BT505" s="658"/>
      <c r="BU505" s="716"/>
      <c r="BV505" s="716"/>
      <c r="BW505" s="716"/>
      <c r="BX505" s="716"/>
      <c r="BY505" s="716"/>
      <c r="BZ505" s="716"/>
      <c r="CA505" s="756"/>
      <c r="CB505" s="719"/>
      <c r="CC505" s="719"/>
      <c r="CD505" s="719"/>
      <c r="CE505" s="728"/>
      <c r="CF505" s="727"/>
      <c r="CG505" s="757"/>
      <c r="CH505" s="29"/>
      <c r="CI505" s="29"/>
      <c r="CJ505" s="29"/>
      <c r="CK505" s="29"/>
      <c r="CL505" s="736"/>
      <c r="CM505" s="745"/>
      <c r="CN505" s="680"/>
      <c r="CO505" s="660"/>
      <c r="CP505" s="660"/>
      <c r="CQ505" s="681"/>
      <c r="CR505" s="660"/>
      <c r="CS505" s="660"/>
      <c r="CT505" s="658"/>
      <c r="CU505" s="658"/>
      <c r="CV505" s="658"/>
      <c r="CW505" s="658"/>
      <c r="CX505" s="658"/>
      <c r="CY505" s="658"/>
    </row>
    <row r="506" spans="1:103">
      <c r="A506" s="658"/>
      <c r="B506" s="658"/>
      <c r="C506" s="658"/>
      <c r="D506" s="658"/>
      <c r="E506" s="658"/>
      <c r="F506" s="658"/>
      <c r="G506" s="658"/>
      <c r="H506" s="658"/>
      <c r="I506" s="658"/>
      <c r="J506" s="658"/>
      <c r="K506" s="658"/>
      <c r="L506" s="658"/>
      <c r="M506" s="658"/>
      <c r="N506" s="658"/>
      <c r="O506" s="658"/>
      <c r="P506" s="658"/>
      <c r="Q506" s="658"/>
      <c r="R506" s="658"/>
      <c r="S506" s="658"/>
      <c r="T506" s="658"/>
      <c r="U506" s="658"/>
      <c r="V506" s="658"/>
      <c r="W506" s="658"/>
      <c r="X506" s="658"/>
      <c r="Y506" s="658"/>
      <c r="Z506" s="658"/>
      <c r="AA506" s="658"/>
      <c r="AB506" s="658"/>
      <c r="AC506" s="658"/>
      <c r="AD506" s="658"/>
      <c r="AE506" s="658"/>
      <c r="AF506" s="658"/>
      <c r="AG506" s="743"/>
      <c r="AH506" s="713"/>
      <c r="AI506" s="658"/>
      <c r="AJ506" s="658"/>
      <c r="AK506" s="658"/>
      <c r="AL506" s="658"/>
      <c r="AM506" s="658"/>
      <c r="AN506" s="658"/>
      <c r="AO506" s="658"/>
      <c r="AP506" s="683"/>
      <c r="AQ506" s="658"/>
      <c r="AR506" s="658"/>
      <c r="AS506" s="658"/>
      <c r="AT506" s="658"/>
      <c r="AU506" s="658"/>
      <c r="AV506" s="658"/>
      <c r="AW506" s="658"/>
      <c r="AX506" s="658"/>
      <c r="AY506" s="658"/>
      <c r="AZ506" s="660"/>
      <c r="BA506" s="660"/>
      <c r="BB506" s="660"/>
      <c r="BC506" s="660"/>
      <c r="BD506" s="660"/>
      <c r="BE506" s="660"/>
      <c r="BF506" s="660"/>
      <c r="BG506" s="660"/>
      <c r="BH506" s="660"/>
      <c r="BI506" s="666"/>
      <c r="BJ506" s="666"/>
      <c r="BK506" s="666"/>
      <c r="BL506" s="30"/>
      <c r="BM506" s="30"/>
      <c r="BN506" s="30"/>
      <c r="BO506" s="679"/>
      <c r="BP506" s="679"/>
      <c r="BQ506" s="679"/>
      <c r="BR506" s="679"/>
      <c r="BS506" s="679"/>
      <c r="BT506" s="658"/>
      <c r="BU506" s="716"/>
      <c r="BV506" s="716"/>
      <c r="BW506" s="716"/>
      <c r="BX506" s="716"/>
      <c r="BY506" s="716"/>
      <c r="BZ506" s="716"/>
      <c r="CA506" s="756"/>
      <c r="CB506" s="719"/>
      <c r="CC506" s="719"/>
      <c r="CD506" s="719"/>
      <c r="CE506" s="728"/>
      <c r="CF506" s="727"/>
      <c r="CG506" s="757"/>
      <c r="CH506" s="29"/>
      <c r="CI506" s="29"/>
      <c r="CJ506" s="29"/>
      <c r="CK506" s="29"/>
      <c r="CL506" s="736"/>
      <c r="CM506" s="745"/>
      <c r="CN506" s="680"/>
      <c r="CO506" s="660"/>
      <c r="CP506" s="660"/>
      <c r="CQ506" s="681"/>
      <c r="CR506" s="660"/>
      <c r="CS506" s="660"/>
      <c r="CT506" s="658"/>
      <c r="CU506" s="658"/>
      <c r="CV506" s="658"/>
      <c r="CW506" s="658"/>
      <c r="CX506" s="658"/>
      <c r="CY506" s="658"/>
    </row>
    <row r="507" spans="1:103">
      <c r="A507" s="658"/>
      <c r="B507" s="658"/>
      <c r="C507" s="658"/>
      <c r="D507" s="658"/>
      <c r="E507" s="658"/>
      <c r="F507" s="658"/>
      <c r="G507" s="658"/>
      <c r="H507" s="658"/>
      <c r="I507" s="658"/>
      <c r="J507" s="658"/>
      <c r="K507" s="658"/>
      <c r="L507" s="658"/>
      <c r="M507" s="658"/>
      <c r="N507" s="658"/>
      <c r="O507" s="658"/>
      <c r="P507" s="658"/>
      <c r="Q507" s="658"/>
      <c r="R507" s="658"/>
      <c r="S507" s="658"/>
      <c r="T507" s="658"/>
      <c r="U507" s="658"/>
      <c r="V507" s="658"/>
      <c r="W507" s="658"/>
      <c r="X507" s="658"/>
      <c r="Y507" s="658"/>
      <c r="Z507" s="658"/>
      <c r="AA507" s="658"/>
      <c r="AB507" s="658"/>
      <c r="AC507" s="658"/>
      <c r="AD507" s="658"/>
      <c r="AE507" s="658"/>
      <c r="AF507" s="658"/>
      <c r="AG507" s="743"/>
      <c r="AH507" s="713"/>
      <c r="AI507" s="658"/>
      <c r="AJ507" s="658"/>
      <c r="AK507" s="658"/>
      <c r="AL507" s="658"/>
      <c r="AM507" s="658"/>
      <c r="AN507" s="658"/>
      <c r="AO507" s="658"/>
      <c r="AP507" s="683"/>
      <c r="AQ507" s="658"/>
      <c r="AR507" s="658"/>
      <c r="AS507" s="658"/>
      <c r="AT507" s="658"/>
      <c r="AU507" s="658"/>
      <c r="AV507" s="658"/>
      <c r="AW507" s="658"/>
      <c r="AX507" s="658"/>
      <c r="AY507" s="658"/>
      <c r="AZ507" s="660"/>
      <c r="BA507" s="660"/>
      <c r="BB507" s="660"/>
      <c r="BC507" s="660"/>
      <c r="BD507" s="660"/>
      <c r="BE507" s="660"/>
      <c r="BF507" s="660"/>
      <c r="BG507" s="660"/>
      <c r="BH507" s="660"/>
      <c r="BI507" s="666"/>
      <c r="BJ507" s="666"/>
      <c r="BK507" s="666"/>
      <c r="BL507" s="30"/>
      <c r="BM507" s="30"/>
      <c r="BN507" s="30"/>
      <c r="BO507" s="679"/>
      <c r="BP507" s="679"/>
      <c r="BQ507" s="679"/>
      <c r="BR507" s="679"/>
      <c r="BS507" s="679"/>
      <c r="BT507" s="658"/>
      <c r="BU507" s="716"/>
      <c r="BV507" s="716"/>
      <c r="BW507" s="716"/>
      <c r="BX507" s="716"/>
      <c r="BY507" s="716"/>
      <c r="BZ507" s="716"/>
      <c r="CA507" s="756"/>
      <c r="CB507" s="719"/>
      <c r="CC507" s="719"/>
      <c r="CD507" s="719"/>
      <c r="CE507" s="728"/>
      <c r="CF507" s="727"/>
      <c r="CG507" s="757"/>
      <c r="CH507" s="29"/>
      <c r="CI507" s="29"/>
      <c r="CJ507" s="29"/>
      <c r="CK507" s="29"/>
      <c r="CL507" s="736"/>
      <c r="CM507" s="745"/>
      <c r="CN507" s="680"/>
      <c r="CO507" s="660"/>
      <c r="CP507" s="660"/>
      <c r="CQ507" s="681"/>
      <c r="CR507" s="660"/>
      <c r="CS507" s="660"/>
      <c r="CT507" s="658"/>
      <c r="CU507" s="658"/>
      <c r="CV507" s="658"/>
      <c r="CW507" s="658"/>
      <c r="CX507" s="658"/>
      <c r="CY507" s="658"/>
    </row>
    <row r="508" spans="1:103">
      <c r="A508" s="658"/>
      <c r="B508" s="658"/>
      <c r="C508" s="658"/>
      <c r="D508" s="658"/>
      <c r="E508" s="658"/>
      <c r="F508" s="658"/>
      <c r="G508" s="658"/>
      <c r="H508" s="658"/>
      <c r="I508" s="658"/>
      <c r="J508" s="658"/>
      <c r="K508" s="658"/>
      <c r="L508" s="658"/>
      <c r="M508" s="658"/>
      <c r="N508" s="658"/>
      <c r="O508" s="658"/>
      <c r="P508" s="658"/>
      <c r="Q508" s="658"/>
      <c r="R508" s="658"/>
      <c r="S508" s="658"/>
      <c r="T508" s="658"/>
      <c r="U508" s="658"/>
      <c r="V508" s="658"/>
      <c r="W508" s="658"/>
      <c r="X508" s="658"/>
      <c r="Y508" s="658"/>
      <c r="Z508" s="658"/>
      <c r="AA508" s="658"/>
      <c r="AB508" s="658"/>
      <c r="AC508" s="658"/>
      <c r="AD508" s="658"/>
      <c r="AE508" s="658"/>
      <c r="AF508" s="658"/>
      <c r="AG508" s="743"/>
      <c r="AH508" s="713"/>
      <c r="AI508" s="658"/>
      <c r="AJ508" s="658"/>
      <c r="AK508" s="658"/>
      <c r="AL508" s="658"/>
      <c r="AM508" s="658"/>
      <c r="AN508" s="658"/>
      <c r="AO508" s="658"/>
      <c r="AP508" s="683"/>
      <c r="AQ508" s="658"/>
      <c r="AR508" s="658"/>
      <c r="AS508" s="658"/>
      <c r="AT508" s="658"/>
      <c r="AU508" s="658"/>
      <c r="AV508" s="658"/>
      <c r="AW508" s="658"/>
      <c r="AX508" s="658"/>
      <c r="AY508" s="658"/>
      <c r="AZ508" s="660"/>
      <c r="BA508" s="660"/>
      <c r="BB508" s="660"/>
      <c r="BC508" s="660"/>
      <c r="BD508" s="660"/>
      <c r="BE508" s="660"/>
      <c r="BF508" s="660"/>
      <c r="BG508" s="660"/>
      <c r="BH508" s="660"/>
      <c r="BI508" s="666"/>
      <c r="BJ508" s="666"/>
      <c r="BK508" s="666"/>
      <c r="BL508" s="30"/>
      <c r="BM508" s="30"/>
      <c r="BN508" s="30"/>
      <c r="BO508" s="679"/>
      <c r="BP508" s="679"/>
      <c r="BQ508" s="679"/>
      <c r="BR508" s="679"/>
      <c r="BS508" s="679"/>
      <c r="BT508" s="658"/>
      <c r="BU508" s="716"/>
      <c r="BV508" s="716"/>
      <c r="BW508" s="716"/>
      <c r="BX508" s="716"/>
      <c r="BY508" s="716"/>
      <c r="BZ508" s="716"/>
      <c r="CA508" s="756"/>
      <c r="CB508" s="719"/>
      <c r="CC508" s="719"/>
      <c r="CD508" s="719"/>
      <c r="CE508" s="728"/>
      <c r="CF508" s="727"/>
      <c r="CG508" s="757"/>
      <c r="CH508" s="29"/>
      <c r="CI508" s="29"/>
      <c r="CJ508" s="29"/>
      <c r="CK508" s="29"/>
      <c r="CL508" s="736"/>
      <c r="CM508" s="745"/>
      <c r="CN508" s="680"/>
      <c r="CO508" s="660"/>
      <c r="CP508" s="660"/>
      <c r="CQ508" s="681"/>
      <c r="CR508" s="660"/>
      <c r="CS508" s="660"/>
      <c r="CT508" s="658"/>
      <c r="CU508" s="658"/>
      <c r="CV508" s="658"/>
      <c r="CW508" s="658"/>
      <c r="CX508" s="658"/>
      <c r="CY508" s="658"/>
    </row>
    <row r="509" spans="1:103">
      <c r="A509" s="658"/>
      <c r="B509" s="658"/>
      <c r="C509" s="658"/>
      <c r="D509" s="658"/>
      <c r="E509" s="658"/>
      <c r="F509" s="658"/>
      <c r="G509" s="658"/>
      <c r="H509" s="658"/>
      <c r="I509" s="658"/>
      <c r="J509" s="658"/>
      <c r="K509" s="658"/>
      <c r="L509" s="658"/>
      <c r="M509" s="658"/>
      <c r="N509" s="658"/>
      <c r="O509" s="658"/>
      <c r="P509" s="658"/>
      <c r="Q509" s="658"/>
      <c r="R509" s="658"/>
      <c r="S509" s="658"/>
      <c r="T509" s="658"/>
      <c r="U509" s="658"/>
      <c r="V509" s="658"/>
      <c r="W509" s="658"/>
      <c r="X509" s="658"/>
      <c r="Y509" s="658"/>
      <c r="Z509" s="658"/>
      <c r="AA509" s="658"/>
      <c r="AB509" s="658"/>
      <c r="AC509" s="658"/>
      <c r="AD509" s="658"/>
      <c r="AE509" s="658"/>
      <c r="AF509" s="658"/>
      <c r="AG509" s="743"/>
      <c r="AH509" s="713"/>
      <c r="AI509" s="658"/>
      <c r="AJ509" s="658"/>
      <c r="AK509" s="658"/>
      <c r="AL509" s="658"/>
      <c r="AM509" s="658"/>
      <c r="AN509" s="658"/>
      <c r="AO509" s="658"/>
      <c r="AP509" s="683"/>
      <c r="AQ509" s="658"/>
      <c r="AR509" s="658"/>
      <c r="AS509" s="658"/>
      <c r="AT509" s="658"/>
      <c r="AU509" s="658"/>
      <c r="AV509" s="658"/>
      <c r="AW509" s="658"/>
      <c r="AX509" s="658"/>
      <c r="AY509" s="658"/>
      <c r="AZ509" s="660"/>
      <c r="BA509" s="660"/>
      <c r="BB509" s="660"/>
      <c r="BC509" s="660"/>
      <c r="BD509" s="660"/>
      <c r="BE509" s="660"/>
      <c r="BF509" s="660"/>
      <c r="BG509" s="660"/>
      <c r="BH509" s="660"/>
      <c r="BI509" s="666"/>
      <c r="BJ509" s="666"/>
      <c r="BK509" s="666"/>
      <c r="BL509" s="30"/>
      <c r="BM509" s="30"/>
      <c r="BN509" s="30"/>
      <c r="BO509" s="679"/>
      <c r="BP509" s="679"/>
      <c r="BQ509" s="679"/>
      <c r="BR509" s="679"/>
      <c r="BS509" s="679"/>
      <c r="BT509" s="658"/>
      <c r="BU509" s="716"/>
      <c r="BV509" s="716"/>
      <c r="BW509" s="716"/>
      <c r="BX509" s="716"/>
      <c r="BY509" s="716"/>
      <c r="BZ509" s="716"/>
      <c r="CA509" s="756"/>
      <c r="CB509" s="719"/>
      <c r="CC509" s="719"/>
      <c r="CD509" s="719"/>
      <c r="CE509" s="728"/>
      <c r="CF509" s="727"/>
      <c r="CG509" s="757"/>
      <c r="CH509" s="29"/>
      <c r="CI509" s="29"/>
      <c r="CJ509" s="29"/>
      <c r="CK509" s="29"/>
      <c r="CL509" s="736"/>
      <c r="CM509" s="745"/>
      <c r="CN509" s="680"/>
      <c r="CO509" s="660"/>
      <c r="CP509" s="660"/>
      <c r="CQ509" s="681"/>
      <c r="CR509" s="660"/>
      <c r="CS509" s="660"/>
      <c r="CT509" s="658"/>
      <c r="CU509" s="658"/>
      <c r="CV509" s="658"/>
      <c r="CW509" s="658"/>
      <c r="CX509" s="658"/>
      <c r="CY509" s="658"/>
    </row>
    <row r="510" spans="1:103">
      <c r="A510" s="658"/>
      <c r="B510" s="658"/>
      <c r="C510" s="658"/>
      <c r="D510" s="658"/>
      <c r="E510" s="658"/>
      <c r="F510" s="658"/>
      <c r="G510" s="658"/>
      <c r="H510" s="658"/>
      <c r="I510" s="658"/>
      <c r="J510" s="658"/>
      <c r="K510" s="658"/>
      <c r="L510" s="658"/>
      <c r="M510" s="658"/>
      <c r="N510" s="658"/>
      <c r="O510" s="658"/>
      <c r="P510" s="658"/>
      <c r="Q510" s="658"/>
      <c r="R510" s="658"/>
      <c r="S510" s="658"/>
      <c r="T510" s="658"/>
      <c r="U510" s="658"/>
      <c r="V510" s="658"/>
      <c r="W510" s="658"/>
      <c r="X510" s="658"/>
      <c r="Y510" s="658"/>
      <c r="Z510" s="658"/>
      <c r="AA510" s="658"/>
      <c r="AB510" s="658"/>
      <c r="AC510" s="658"/>
      <c r="AD510" s="658"/>
      <c r="AE510" s="658"/>
      <c r="AF510" s="658"/>
      <c r="AG510" s="743"/>
      <c r="AH510" s="713"/>
      <c r="AI510" s="658"/>
      <c r="AJ510" s="658"/>
      <c r="AK510" s="658"/>
      <c r="AL510" s="658"/>
      <c r="AM510" s="658"/>
      <c r="AN510" s="658"/>
      <c r="AO510" s="658"/>
      <c r="AP510" s="683"/>
      <c r="AQ510" s="658"/>
      <c r="AR510" s="658"/>
      <c r="AS510" s="658"/>
      <c r="AT510" s="658"/>
      <c r="AU510" s="658"/>
      <c r="AV510" s="658"/>
      <c r="AW510" s="658"/>
      <c r="AX510" s="658"/>
      <c r="AY510" s="658"/>
      <c r="AZ510" s="660"/>
      <c r="BA510" s="660"/>
      <c r="BB510" s="660"/>
      <c r="BC510" s="660"/>
      <c r="BD510" s="660"/>
      <c r="BE510" s="660"/>
      <c r="BF510" s="660"/>
      <c r="BG510" s="660"/>
      <c r="BH510" s="660"/>
      <c r="BI510" s="666"/>
      <c r="BJ510" s="666"/>
      <c r="BK510" s="666"/>
      <c r="BL510" s="30"/>
      <c r="BM510" s="30"/>
      <c r="BN510" s="30"/>
      <c r="BO510" s="679"/>
      <c r="BP510" s="679"/>
      <c r="BQ510" s="679"/>
      <c r="BR510" s="679"/>
      <c r="BS510" s="679"/>
      <c r="BT510" s="658"/>
      <c r="BU510" s="716"/>
      <c r="BV510" s="716"/>
      <c r="BW510" s="716"/>
      <c r="BX510" s="716"/>
      <c r="BY510" s="716"/>
      <c r="BZ510" s="716"/>
      <c r="CA510" s="756"/>
      <c r="CB510" s="719"/>
      <c r="CC510" s="719"/>
      <c r="CD510" s="719"/>
      <c r="CE510" s="728"/>
      <c r="CF510" s="727"/>
      <c r="CG510" s="757"/>
      <c r="CH510" s="29"/>
      <c r="CI510" s="29"/>
      <c r="CJ510" s="29"/>
      <c r="CK510" s="29"/>
      <c r="CL510" s="736"/>
      <c r="CM510" s="745"/>
      <c r="CN510" s="680"/>
      <c r="CO510" s="660"/>
      <c r="CP510" s="660"/>
      <c r="CQ510" s="681"/>
      <c r="CR510" s="660"/>
      <c r="CS510" s="660"/>
      <c r="CT510" s="658"/>
      <c r="CU510" s="658"/>
      <c r="CV510" s="658"/>
      <c r="CW510" s="658"/>
      <c r="CX510" s="658"/>
      <c r="CY510" s="658"/>
    </row>
    <row r="511" spans="1:103">
      <c r="A511" s="658"/>
      <c r="B511" s="658"/>
      <c r="C511" s="658"/>
      <c r="D511" s="658"/>
      <c r="E511" s="658"/>
      <c r="F511" s="658"/>
      <c r="G511" s="658"/>
      <c r="H511" s="658"/>
      <c r="I511" s="658"/>
      <c r="J511" s="658"/>
      <c r="K511" s="658"/>
      <c r="L511" s="658"/>
      <c r="M511" s="658"/>
      <c r="N511" s="658"/>
      <c r="O511" s="658"/>
      <c r="P511" s="658"/>
      <c r="Q511" s="658"/>
      <c r="R511" s="658"/>
      <c r="S511" s="658"/>
      <c r="T511" s="658"/>
      <c r="U511" s="658"/>
      <c r="V511" s="658"/>
      <c r="W511" s="658"/>
      <c r="X511" s="658"/>
      <c r="Y511" s="658"/>
      <c r="Z511" s="658"/>
      <c r="AA511" s="658"/>
      <c r="AB511" s="658"/>
      <c r="AC511" s="658"/>
      <c r="AD511" s="658"/>
      <c r="AE511" s="658"/>
      <c r="AF511" s="658"/>
      <c r="AG511" s="743"/>
      <c r="AH511" s="713"/>
      <c r="AI511" s="658"/>
      <c r="AJ511" s="658"/>
      <c r="AK511" s="658"/>
      <c r="AL511" s="658"/>
      <c r="AM511" s="658"/>
      <c r="AN511" s="658"/>
      <c r="AO511" s="658"/>
      <c r="AP511" s="683"/>
      <c r="AQ511" s="658"/>
      <c r="AR511" s="658"/>
      <c r="AS511" s="658"/>
      <c r="AT511" s="658"/>
      <c r="AU511" s="658"/>
      <c r="AV511" s="658"/>
      <c r="AW511" s="658"/>
      <c r="AX511" s="658"/>
      <c r="AY511" s="658"/>
      <c r="AZ511" s="660"/>
      <c r="BA511" s="660"/>
      <c r="BB511" s="660"/>
      <c r="BC511" s="660"/>
      <c r="BD511" s="660"/>
      <c r="BE511" s="660"/>
      <c r="BF511" s="660"/>
      <c r="BG511" s="660"/>
      <c r="BH511" s="660"/>
      <c r="BI511" s="666"/>
      <c r="BJ511" s="666"/>
      <c r="BK511" s="666"/>
      <c r="BL511" s="30"/>
      <c r="BM511" s="30"/>
      <c r="BN511" s="30"/>
      <c r="BO511" s="679"/>
      <c r="BP511" s="679"/>
      <c r="BQ511" s="679"/>
      <c r="BR511" s="679"/>
      <c r="BS511" s="679"/>
      <c r="BT511" s="658"/>
      <c r="BU511" s="716"/>
      <c r="BV511" s="716"/>
      <c r="BW511" s="716"/>
      <c r="BX511" s="716"/>
      <c r="BY511" s="716"/>
      <c r="BZ511" s="716"/>
      <c r="CA511" s="756"/>
      <c r="CB511" s="719"/>
      <c r="CC511" s="719"/>
      <c r="CD511" s="719"/>
      <c r="CE511" s="728"/>
      <c r="CF511" s="727"/>
      <c r="CG511" s="757"/>
      <c r="CH511" s="29"/>
      <c r="CI511" s="29"/>
      <c r="CJ511" s="29"/>
      <c r="CK511" s="29"/>
      <c r="CL511" s="736"/>
      <c r="CM511" s="745"/>
      <c r="CN511" s="680"/>
      <c r="CO511" s="660"/>
      <c r="CP511" s="660"/>
      <c r="CQ511" s="681"/>
      <c r="CR511" s="660"/>
      <c r="CS511" s="660"/>
      <c r="CT511" s="658"/>
      <c r="CU511" s="658"/>
      <c r="CV511" s="658"/>
      <c r="CW511" s="658"/>
      <c r="CX511" s="658"/>
      <c r="CY511" s="658"/>
    </row>
    <row r="512" spans="1:103">
      <c r="A512" s="658"/>
      <c r="B512" s="658"/>
      <c r="C512" s="658"/>
      <c r="D512" s="658"/>
      <c r="E512" s="658"/>
      <c r="F512" s="658"/>
      <c r="G512" s="658"/>
      <c r="H512" s="658"/>
      <c r="I512" s="658"/>
      <c r="J512" s="658"/>
      <c r="K512" s="658"/>
      <c r="L512" s="658"/>
      <c r="M512" s="658"/>
      <c r="N512" s="658"/>
      <c r="O512" s="658"/>
      <c r="P512" s="658"/>
      <c r="Q512" s="658"/>
      <c r="R512" s="658"/>
      <c r="S512" s="658"/>
      <c r="T512" s="658"/>
      <c r="U512" s="658"/>
      <c r="V512" s="658"/>
      <c r="W512" s="658"/>
      <c r="X512" s="658"/>
      <c r="Y512" s="658"/>
      <c r="Z512" s="658"/>
      <c r="AA512" s="658"/>
      <c r="AB512" s="658"/>
      <c r="AC512" s="658"/>
      <c r="AD512" s="658"/>
      <c r="AE512" s="658"/>
      <c r="AF512" s="658"/>
      <c r="AG512" s="743"/>
      <c r="AH512" s="713"/>
      <c r="AI512" s="658"/>
      <c r="AJ512" s="658"/>
      <c r="AK512" s="658"/>
      <c r="AL512" s="658"/>
      <c r="AM512" s="658"/>
      <c r="AN512" s="658"/>
      <c r="AO512" s="658"/>
      <c r="AP512" s="683"/>
      <c r="AQ512" s="658"/>
      <c r="AR512" s="658"/>
      <c r="AS512" s="658"/>
      <c r="AT512" s="658"/>
      <c r="AU512" s="658"/>
      <c r="AV512" s="658"/>
      <c r="AW512" s="658"/>
      <c r="AX512" s="658"/>
      <c r="AY512" s="658"/>
      <c r="AZ512" s="660"/>
      <c r="BA512" s="660"/>
      <c r="BB512" s="660"/>
      <c r="BC512" s="660"/>
      <c r="BD512" s="660"/>
      <c r="BE512" s="660"/>
      <c r="BF512" s="660"/>
      <c r="BG512" s="660"/>
      <c r="BH512" s="660"/>
      <c r="BI512" s="666"/>
      <c r="BJ512" s="666"/>
      <c r="BK512" s="666"/>
      <c r="BL512" s="30"/>
      <c r="BM512" s="30"/>
      <c r="BN512" s="30"/>
      <c r="BO512" s="679"/>
      <c r="BP512" s="679"/>
      <c r="BQ512" s="679"/>
      <c r="BR512" s="679"/>
      <c r="BS512" s="679"/>
      <c r="BT512" s="658"/>
      <c r="BU512" s="716"/>
      <c r="BV512" s="716"/>
      <c r="BW512" s="716"/>
      <c r="BX512" s="716"/>
      <c r="BY512" s="716"/>
      <c r="BZ512" s="716"/>
      <c r="CA512" s="756"/>
      <c r="CB512" s="719"/>
      <c r="CC512" s="719"/>
      <c r="CD512" s="719"/>
      <c r="CE512" s="728"/>
      <c r="CF512" s="727"/>
      <c r="CG512" s="757"/>
      <c r="CH512" s="29"/>
      <c r="CI512" s="29"/>
      <c r="CJ512" s="29"/>
      <c r="CK512" s="29"/>
      <c r="CL512" s="736"/>
      <c r="CM512" s="745"/>
      <c r="CN512" s="680"/>
      <c r="CO512" s="660"/>
      <c r="CP512" s="660"/>
      <c r="CQ512" s="681"/>
      <c r="CR512" s="660"/>
      <c r="CS512" s="660"/>
      <c r="CT512" s="658"/>
      <c r="CU512" s="658"/>
      <c r="CV512" s="658"/>
      <c r="CW512" s="658"/>
      <c r="CX512" s="658"/>
      <c r="CY512" s="658"/>
    </row>
    <row r="513" spans="1:103">
      <c r="A513" s="658"/>
      <c r="B513" s="658"/>
      <c r="C513" s="658"/>
      <c r="D513" s="658"/>
      <c r="E513" s="658"/>
      <c r="F513" s="658"/>
      <c r="G513" s="658"/>
      <c r="H513" s="658"/>
      <c r="I513" s="658"/>
      <c r="J513" s="658"/>
      <c r="K513" s="658"/>
      <c r="L513" s="658"/>
      <c r="M513" s="658"/>
      <c r="N513" s="658"/>
      <c r="O513" s="658"/>
      <c r="P513" s="658"/>
      <c r="Q513" s="658"/>
      <c r="R513" s="658"/>
      <c r="S513" s="658"/>
      <c r="T513" s="658"/>
      <c r="U513" s="658"/>
      <c r="V513" s="658"/>
      <c r="W513" s="658"/>
      <c r="X513" s="658"/>
      <c r="Y513" s="658"/>
      <c r="Z513" s="658"/>
      <c r="AA513" s="658"/>
      <c r="AB513" s="658"/>
      <c r="AC513" s="658"/>
      <c r="AD513" s="658"/>
      <c r="AE513" s="658"/>
      <c r="AF513" s="658"/>
      <c r="AG513" s="743"/>
      <c r="AH513" s="713"/>
      <c r="AI513" s="658"/>
      <c r="AJ513" s="658"/>
      <c r="AK513" s="658"/>
      <c r="AL513" s="658"/>
      <c r="AM513" s="658"/>
      <c r="AN513" s="658"/>
      <c r="AO513" s="658"/>
      <c r="AP513" s="683"/>
      <c r="AQ513" s="658"/>
      <c r="AR513" s="658"/>
      <c r="AS513" s="658"/>
      <c r="AT513" s="658"/>
      <c r="AU513" s="658"/>
      <c r="AV513" s="658"/>
      <c r="AW513" s="658"/>
      <c r="AX513" s="658"/>
      <c r="AY513" s="658"/>
      <c r="AZ513" s="660"/>
      <c r="BA513" s="660"/>
      <c r="BB513" s="660"/>
      <c r="BC513" s="660"/>
      <c r="BD513" s="660"/>
      <c r="BE513" s="660"/>
      <c r="BF513" s="660"/>
      <c r="BG513" s="660"/>
      <c r="BH513" s="660"/>
      <c r="BI513" s="666"/>
      <c r="BJ513" s="666"/>
      <c r="BK513" s="666"/>
      <c r="BL513" s="30"/>
      <c r="BM513" s="30"/>
      <c r="BN513" s="30"/>
      <c r="BO513" s="679"/>
      <c r="BP513" s="679"/>
      <c r="BQ513" s="679"/>
      <c r="BR513" s="679"/>
      <c r="BS513" s="679"/>
      <c r="BT513" s="658"/>
      <c r="BU513" s="716"/>
      <c r="BV513" s="716"/>
      <c r="BW513" s="716"/>
      <c r="BX513" s="716"/>
      <c r="BY513" s="716"/>
      <c r="BZ513" s="716"/>
      <c r="CA513" s="756"/>
      <c r="CB513" s="719"/>
      <c r="CC513" s="719"/>
      <c r="CD513" s="719"/>
      <c r="CE513" s="728"/>
      <c r="CF513" s="727"/>
      <c r="CG513" s="757"/>
      <c r="CH513" s="29"/>
      <c r="CI513" s="29"/>
      <c r="CJ513" s="29"/>
      <c r="CK513" s="29"/>
      <c r="CL513" s="736"/>
      <c r="CM513" s="745"/>
      <c r="CN513" s="680"/>
      <c r="CO513" s="660"/>
      <c r="CP513" s="660"/>
      <c r="CQ513" s="681"/>
      <c r="CR513" s="660"/>
      <c r="CS513" s="660"/>
      <c r="CT513" s="658"/>
      <c r="CU513" s="658"/>
      <c r="CV513" s="658"/>
      <c r="CW513" s="658"/>
      <c r="CX513" s="658"/>
      <c r="CY513" s="658"/>
    </row>
    <row r="514" spans="1:103">
      <c r="A514" s="658"/>
      <c r="B514" s="658"/>
      <c r="C514" s="658"/>
      <c r="D514" s="658"/>
      <c r="E514" s="658"/>
      <c r="F514" s="658"/>
      <c r="G514" s="658"/>
      <c r="H514" s="658"/>
      <c r="I514" s="658"/>
      <c r="J514" s="658"/>
      <c r="K514" s="658"/>
      <c r="L514" s="658"/>
      <c r="M514" s="658"/>
      <c r="N514" s="658"/>
      <c r="O514" s="658"/>
      <c r="P514" s="658"/>
      <c r="Q514" s="658"/>
      <c r="R514" s="658"/>
      <c r="S514" s="658"/>
      <c r="T514" s="658"/>
      <c r="U514" s="658"/>
      <c r="V514" s="658"/>
      <c r="W514" s="658"/>
      <c r="X514" s="658"/>
      <c r="Y514" s="658"/>
      <c r="Z514" s="658"/>
      <c r="AA514" s="658"/>
      <c r="AB514" s="658"/>
      <c r="AC514" s="658"/>
      <c r="AD514" s="658"/>
      <c r="AE514" s="658"/>
      <c r="AF514" s="658"/>
      <c r="AG514" s="743"/>
      <c r="AH514" s="713"/>
      <c r="AI514" s="658"/>
      <c r="AJ514" s="658"/>
      <c r="AK514" s="658"/>
      <c r="AL514" s="658"/>
      <c r="AM514" s="658"/>
      <c r="AN514" s="658"/>
      <c r="AO514" s="658"/>
      <c r="AP514" s="683"/>
      <c r="AQ514" s="658"/>
      <c r="AR514" s="658"/>
      <c r="AS514" s="658"/>
      <c r="AT514" s="658"/>
      <c r="AU514" s="658"/>
      <c r="AV514" s="658"/>
      <c r="AW514" s="658"/>
      <c r="AX514" s="658"/>
      <c r="AY514" s="658"/>
      <c r="AZ514" s="660"/>
      <c r="BA514" s="660"/>
      <c r="BB514" s="660"/>
      <c r="BC514" s="660"/>
      <c r="BD514" s="660"/>
      <c r="BE514" s="660"/>
      <c r="BF514" s="660"/>
      <c r="BG514" s="660"/>
      <c r="BH514" s="660"/>
      <c r="BI514" s="666"/>
      <c r="BJ514" s="666"/>
      <c r="BK514" s="666"/>
      <c r="BL514" s="30"/>
      <c r="BM514" s="30"/>
      <c r="BN514" s="30"/>
      <c r="BO514" s="679"/>
      <c r="BP514" s="679"/>
      <c r="BQ514" s="679"/>
      <c r="BR514" s="679"/>
      <c r="BS514" s="679"/>
      <c r="BT514" s="658"/>
      <c r="BU514" s="716"/>
      <c r="BV514" s="716"/>
      <c r="BW514" s="716"/>
      <c r="BX514" s="716"/>
      <c r="BY514" s="716"/>
      <c r="BZ514" s="716"/>
      <c r="CA514" s="756"/>
      <c r="CB514" s="719"/>
      <c r="CC514" s="719"/>
      <c r="CD514" s="719"/>
      <c r="CE514" s="728"/>
      <c r="CF514" s="727"/>
      <c r="CG514" s="757"/>
      <c r="CH514" s="29"/>
      <c r="CI514" s="29"/>
      <c r="CJ514" s="29"/>
      <c r="CK514" s="29"/>
      <c r="CL514" s="736"/>
      <c r="CM514" s="745"/>
      <c r="CN514" s="680"/>
      <c r="CO514" s="660"/>
      <c r="CP514" s="660"/>
      <c r="CQ514" s="681"/>
      <c r="CR514" s="660"/>
      <c r="CS514" s="660"/>
      <c r="CT514" s="658"/>
      <c r="CU514" s="658"/>
      <c r="CV514" s="658"/>
      <c r="CW514" s="658"/>
      <c r="CX514" s="658"/>
      <c r="CY514" s="658"/>
    </row>
    <row r="515" spans="1:103">
      <c r="A515" s="658"/>
      <c r="B515" s="658"/>
      <c r="C515" s="658"/>
      <c r="D515" s="658"/>
      <c r="E515" s="658"/>
      <c r="F515" s="658"/>
      <c r="G515" s="658"/>
      <c r="H515" s="658"/>
      <c r="I515" s="658"/>
      <c r="J515" s="658"/>
      <c r="K515" s="658"/>
      <c r="L515" s="658"/>
      <c r="M515" s="658"/>
      <c r="N515" s="658"/>
      <c r="O515" s="658"/>
      <c r="P515" s="658"/>
      <c r="Q515" s="658"/>
      <c r="R515" s="658"/>
      <c r="S515" s="658"/>
      <c r="T515" s="658"/>
      <c r="U515" s="658"/>
      <c r="V515" s="658"/>
      <c r="W515" s="658"/>
      <c r="X515" s="658"/>
      <c r="Y515" s="658"/>
      <c r="Z515" s="658"/>
      <c r="AA515" s="658"/>
      <c r="AB515" s="658"/>
      <c r="AC515" s="658"/>
      <c r="AD515" s="658"/>
      <c r="AE515" s="658"/>
      <c r="AF515" s="658"/>
      <c r="AG515" s="743"/>
      <c r="AH515" s="713"/>
      <c r="AI515" s="658"/>
      <c r="AJ515" s="658"/>
      <c r="AK515" s="658"/>
      <c r="AL515" s="658"/>
      <c r="AM515" s="658"/>
      <c r="AN515" s="658"/>
      <c r="AO515" s="658"/>
      <c r="AP515" s="683"/>
      <c r="AQ515" s="658"/>
      <c r="AR515" s="658"/>
      <c r="AS515" s="658"/>
      <c r="AT515" s="658"/>
      <c r="AU515" s="658"/>
      <c r="AV515" s="658"/>
      <c r="AW515" s="658"/>
      <c r="AX515" s="658"/>
      <c r="AY515" s="658"/>
      <c r="AZ515" s="660"/>
      <c r="BA515" s="660"/>
      <c r="BB515" s="660"/>
      <c r="BC515" s="660"/>
      <c r="BD515" s="660"/>
      <c r="BE515" s="660"/>
      <c r="BF515" s="660"/>
      <c r="BG515" s="660"/>
      <c r="BH515" s="660"/>
      <c r="BI515" s="666"/>
      <c r="BJ515" s="666"/>
      <c r="BK515" s="666"/>
      <c r="BL515" s="30"/>
      <c r="BM515" s="30"/>
      <c r="BN515" s="30"/>
      <c r="BO515" s="679"/>
      <c r="BP515" s="679"/>
      <c r="BQ515" s="679"/>
      <c r="BR515" s="679"/>
      <c r="BS515" s="679"/>
      <c r="BT515" s="658"/>
      <c r="BU515" s="716"/>
      <c r="BV515" s="716"/>
      <c r="BW515" s="716"/>
      <c r="BX515" s="716"/>
      <c r="BY515" s="716"/>
      <c r="BZ515" s="716"/>
      <c r="CA515" s="756"/>
      <c r="CB515" s="719"/>
      <c r="CC515" s="719"/>
      <c r="CD515" s="719"/>
      <c r="CE515" s="728"/>
      <c r="CF515" s="727"/>
      <c r="CG515" s="757"/>
      <c r="CH515" s="29"/>
      <c r="CI515" s="29"/>
      <c r="CJ515" s="29"/>
      <c r="CK515" s="29"/>
      <c r="CL515" s="736"/>
      <c r="CM515" s="745"/>
      <c r="CN515" s="680"/>
      <c r="CO515" s="660"/>
      <c r="CP515" s="660"/>
      <c r="CQ515" s="681"/>
      <c r="CR515" s="660"/>
      <c r="CS515" s="660"/>
      <c r="CT515" s="658"/>
      <c r="CU515" s="658"/>
      <c r="CV515" s="658"/>
      <c r="CW515" s="658"/>
      <c r="CX515" s="658"/>
      <c r="CY515" s="658"/>
    </row>
    <row r="516" spans="1:103">
      <c r="A516" s="658"/>
      <c r="B516" s="658"/>
      <c r="C516" s="658"/>
      <c r="D516" s="658"/>
      <c r="E516" s="658"/>
      <c r="F516" s="658"/>
      <c r="G516" s="658"/>
      <c r="H516" s="658"/>
      <c r="I516" s="658"/>
      <c r="J516" s="658"/>
      <c r="K516" s="658"/>
      <c r="L516" s="658"/>
      <c r="M516" s="658"/>
      <c r="N516" s="658"/>
      <c r="O516" s="658"/>
      <c r="P516" s="658"/>
      <c r="Q516" s="658"/>
      <c r="R516" s="658"/>
      <c r="S516" s="658"/>
      <c r="T516" s="658"/>
      <c r="U516" s="658"/>
      <c r="V516" s="658"/>
      <c r="W516" s="658"/>
      <c r="X516" s="658"/>
      <c r="Y516" s="658"/>
      <c r="Z516" s="658"/>
      <c r="AA516" s="658"/>
      <c r="AB516" s="658"/>
      <c r="AC516" s="658"/>
      <c r="AD516" s="658"/>
      <c r="AE516" s="658"/>
      <c r="AF516" s="658"/>
      <c r="AG516" s="743"/>
      <c r="AH516" s="713"/>
      <c r="AI516" s="658"/>
      <c r="AJ516" s="658"/>
      <c r="AK516" s="658"/>
      <c r="AL516" s="658"/>
      <c r="AM516" s="658"/>
      <c r="AN516" s="658"/>
      <c r="AO516" s="658"/>
      <c r="AP516" s="683"/>
      <c r="AQ516" s="658"/>
      <c r="AR516" s="658"/>
      <c r="AS516" s="658"/>
      <c r="AT516" s="658"/>
      <c r="AU516" s="658"/>
      <c r="AV516" s="658"/>
      <c r="AW516" s="658"/>
      <c r="AX516" s="658"/>
      <c r="AY516" s="658"/>
      <c r="AZ516" s="660"/>
      <c r="BA516" s="660"/>
      <c r="BB516" s="660"/>
      <c r="BC516" s="660"/>
      <c r="BD516" s="660"/>
      <c r="BE516" s="660"/>
      <c r="BF516" s="660"/>
      <c r="BG516" s="660"/>
      <c r="BH516" s="660"/>
      <c r="BI516" s="666"/>
      <c r="BJ516" s="666"/>
      <c r="BK516" s="666"/>
      <c r="BL516" s="30"/>
      <c r="BM516" s="30"/>
      <c r="BN516" s="30"/>
      <c r="BO516" s="679"/>
      <c r="BP516" s="679"/>
      <c r="BQ516" s="679"/>
      <c r="BR516" s="679"/>
      <c r="BS516" s="679"/>
      <c r="BT516" s="658"/>
      <c r="BU516" s="716"/>
      <c r="BV516" s="716"/>
      <c r="BW516" s="716"/>
      <c r="BX516" s="716"/>
      <c r="BY516" s="716"/>
      <c r="BZ516" s="716"/>
      <c r="CA516" s="756"/>
      <c r="CB516" s="719"/>
      <c r="CC516" s="719"/>
      <c r="CD516" s="719"/>
      <c r="CE516" s="728"/>
      <c r="CF516" s="727"/>
      <c r="CG516" s="757"/>
      <c r="CH516" s="29"/>
      <c r="CI516" s="29"/>
      <c r="CJ516" s="29"/>
      <c r="CK516" s="29"/>
      <c r="CL516" s="736"/>
      <c r="CM516" s="745"/>
      <c r="CN516" s="680"/>
      <c r="CO516" s="660"/>
      <c r="CP516" s="660"/>
      <c r="CQ516" s="681"/>
      <c r="CR516" s="660"/>
      <c r="CS516" s="660"/>
      <c r="CT516" s="658"/>
      <c r="CU516" s="658"/>
      <c r="CV516" s="658"/>
      <c r="CW516" s="658"/>
      <c r="CX516" s="658"/>
      <c r="CY516" s="658"/>
    </row>
    <row r="517" spans="1:103">
      <c r="A517" s="658"/>
      <c r="B517" s="658"/>
      <c r="C517" s="658"/>
      <c r="D517" s="658"/>
      <c r="E517" s="658"/>
      <c r="F517" s="658"/>
      <c r="G517" s="658"/>
      <c r="H517" s="658"/>
      <c r="I517" s="658"/>
      <c r="J517" s="658"/>
      <c r="K517" s="658"/>
      <c r="L517" s="658"/>
      <c r="M517" s="658"/>
      <c r="N517" s="658"/>
      <c r="O517" s="658"/>
      <c r="P517" s="658"/>
      <c r="Q517" s="658"/>
      <c r="R517" s="658"/>
      <c r="S517" s="658"/>
      <c r="T517" s="658"/>
      <c r="U517" s="658"/>
      <c r="V517" s="658"/>
      <c r="W517" s="658"/>
      <c r="X517" s="658"/>
      <c r="Y517" s="658"/>
      <c r="Z517" s="658"/>
      <c r="AA517" s="658"/>
      <c r="AB517" s="658"/>
      <c r="AC517" s="658"/>
      <c r="AD517" s="658"/>
      <c r="AE517" s="658"/>
      <c r="AF517" s="658"/>
      <c r="AG517" s="743"/>
      <c r="AH517" s="713"/>
      <c r="AI517" s="658"/>
      <c r="AJ517" s="658"/>
      <c r="AK517" s="658"/>
      <c r="AL517" s="658"/>
      <c r="AM517" s="658"/>
      <c r="AN517" s="658"/>
      <c r="AO517" s="658"/>
      <c r="AP517" s="683"/>
      <c r="AQ517" s="658"/>
      <c r="AR517" s="658"/>
      <c r="AS517" s="658"/>
      <c r="AT517" s="658"/>
      <c r="AU517" s="658"/>
      <c r="AV517" s="658"/>
      <c r="AW517" s="658"/>
      <c r="AX517" s="658"/>
      <c r="AY517" s="658"/>
      <c r="AZ517" s="660"/>
      <c r="BA517" s="660"/>
      <c r="BB517" s="660"/>
      <c r="BC517" s="660"/>
      <c r="BD517" s="660"/>
      <c r="BE517" s="660"/>
      <c r="BF517" s="660"/>
      <c r="BG517" s="660"/>
      <c r="BH517" s="660"/>
      <c r="BI517" s="666"/>
      <c r="BJ517" s="666"/>
      <c r="BK517" s="666"/>
      <c r="BL517" s="30"/>
      <c r="BM517" s="30"/>
      <c r="BN517" s="30"/>
      <c r="BO517" s="679"/>
      <c r="BP517" s="679"/>
      <c r="BQ517" s="679"/>
      <c r="BR517" s="679"/>
      <c r="BS517" s="679"/>
      <c r="BT517" s="658"/>
      <c r="BU517" s="716"/>
      <c r="BV517" s="716"/>
      <c r="BW517" s="716"/>
      <c r="BX517" s="716"/>
      <c r="BY517" s="716"/>
      <c r="BZ517" s="716"/>
      <c r="CA517" s="756"/>
      <c r="CB517" s="719"/>
      <c r="CC517" s="719"/>
      <c r="CD517" s="719"/>
      <c r="CE517" s="728"/>
      <c r="CF517" s="727"/>
      <c r="CG517" s="757"/>
      <c r="CH517" s="29"/>
      <c r="CI517" s="29"/>
      <c r="CJ517" s="29"/>
      <c r="CK517" s="29"/>
      <c r="CL517" s="736"/>
      <c r="CM517" s="745"/>
      <c r="CN517" s="680"/>
      <c r="CO517" s="660"/>
      <c r="CP517" s="660"/>
      <c r="CQ517" s="681"/>
      <c r="CR517" s="660"/>
      <c r="CS517" s="660"/>
      <c r="CT517" s="658"/>
      <c r="CU517" s="658"/>
      <c r="CV517" s="658"/>
      <c r="CW517" s="658"/>
      <c r="CX517" s="658"/>
      <c r="CY517" s="658"/>
    </row>
    <row r="518" spans="1:103">
      <c r="A518" s="658"/>
      <c r="B518" s="658"/>
      <c r="C518" s="658"/>
      <c r="D518" s="658"/>
      <c r="E518" s="658"/>
      <c r="F518" s="658"/>
      <c r="G518" s="658"/>
      <c r="H518" s="658"/>
      <c r="I518" s="658"/>
      <c r="J518" s="658"/>
      <c r="K518" s="658"/>
      <c r="L518" s="658"/>
      <c r="M518" s="658"/>
      <c r="N518" s="658"/>
      <c r="O518" s="658"/>
      <c r="P518" s="658"/>
      <c r="Q518" s="658"/>
      <c r="R518" s="658"/>
      <c r="S518" s="658"/>
      <c r="T518" s="658"/>
      <c r="U518" s="658"/>
      <c r="V518" s="658"/>
      <c r="W518" s="658"/>
      <c r="X518" s="658"/>
      <c r="Y518" s="658"/>
      <c r="Z518" s="658"/>
      <c r="AA518" s="658"/>
      <c r="AB518" s="658"/>
      <c r="AC518" s="658"/>
      <c r="AD518" s="658"/>
      <c r="AE518" s="658"/>
      <c r="AF518" s="658"/>
      <c r="AG518" s="743"/>
      <c r="AH518" s="713"/>
      <c r="AI518" s="658"/>
      <c r="AJ518" s="658"/>
      <c r="AK518" s="658"/>
      <c r="AL518" s="658"/>
      <c r="AM518" s="658"/>
      <c r="AN518" s="658"/>
      <c r="AO518" s="658"/>
      <c r="AP518" s="683"/>
      <c r="AQ518" s="658"/>
      <c r="AR518" s="658"/>
      <c r="AS518" s="658"/>
      <c r="AT518" s="658"/>
      <c r="AU518" s="658"/>
      <c r="AV518" s="658"/>
      <c r="AW518" s="658"/>
      <c r="AX518" s="658"/>
      <c r="AY518" s="658"/>
      <c r="AZ518" s="660"/>
      <c r="BA518" s="660"/>
      <c r="BB518" s="660"/>
      <c r="BC518" s="660"/>
      <c r="BD518" s="660"/>
      <c r="BE518" s="660"/>
      <c r="BF518" s="660"/>
      <c r="BG518" s="660"/>
      <c r="BH518" s="660"/>
      <c r="BI518" s="666"/>
      <c r="BJ518" s="666"/>
      <c r="BK518" s="666"/>
      <c r="BL518" s="30"/>
      <c r="BM518" s="30"/>
      <c r="BN518" s="30"/>
      <c r="BO518" s="679"/>
      <c r="BP518" s="679"/>
      <c r="BQ518" s="679"/>
      <c r="BR518" s="679"/>
      <c r="BS518" s="679"/>
      <c r="BT518" s="658"/>
      <c r="BU518" s="716"/>
      <c r="BV518" s="716"/>
      <c r="BW518" s="716"/>
      <c r="BX518" s="716"/>
      <c r="BY518" s="716"/>
      <c r="BZ518" s="716"/>
      <c r="CA518" s="756"/>
      <c r="CB518" s="719"/>
      <c r="CC518" s="719"/>
      <c r="CD518" s="719"/>
      <c r="CE518" s="728"/>
      <c r="CF518" s="727"/>
      <c r="CG518" s="757"/>
      <c r="CH518" s="29"/>
      <c r="CI518" s="29"/>
      <c r="CJ518" s="29"/>
      <c r="CK518" s="29"/>
      <c r="CL518" s="736"/>
      <c r="CM518" s="745"/>
      <c r="CN518" s="680"/>
      <c r="CO518" s="660"/>
      <c r="CP518" s="660"/>
      <c r="CQ518" s="681"/>
      <c r="CR518" s="660"/>
      <c r="CS518" s="660"/>
      <c r="CT518" s="658"/>
      <c r="CU518" s="658"/>
      <c r="CV518" s="658"/>
      <c r="CW518" s="658"/>
      <c r="CX518" s="658"/>
      <c r="CY518" s="658"/>
    </row>
    <row r="519" spans="1:103">
      <c r="A519" s="658"/>
      <c r="B519" s="658"/>
      <c r="C519" s="658"/>
      <c r="D519" s="658"/>
      <c r="E519" s="658"/>
      <c r="F519" s="658"/>
      <c r="G519" s="658"/>
      <c r="H519" s="658"/>
      <c r="I519" s="658"/>
      <c r="J519" s="658"/>
      <c r="K519" s="658"/>
      <c r="L519" s="658"/>
      <c r="M519" s="658"/>
      <c r="N519" s="658"/>
      <c r="O519" s="658"/>
      <c r="P519" s="658"/>
      <c r="Q519" s="658"/>
      <c r="R519" s="658"/>
      <c r="S519" s="658"/>
      <c r="T519" s="658"/>
      <c r="U519" s="658"/>
      <c r="V519" s="658"/>
      <c r="W519" s="658"/>
      <c r="X519" s="658"/>
      <c r="Y519" s="658"/>
      <c r="Z519" s="658"/>
      <c r="AA519" s="658"/>
      <c r="AB519" s="658"/>
      <c r="AC519" s="658"/>
      <c r="AD519" s="658"/>
      <c r="AE519" s="658"/>
      <c r="AF519" s="658"/>
      <c r="AG519" s="743"/>
      <c r="AH519" s="713"/>
      <c r="AI519" s="658"/>
      <c r="AJ519" s="658"/>
      <c r="AK519" s="658"/>
      <c r="AL519" s="658"/>
      <c r="AM519" s="658"/>
      <c r="AN519" s="658"/>
      <c r="AO519" s="658"/>
      <c r="AP519" s="683"/>
      <c r="AQ519" s="658"/>
      <c r="AR519" s="658"/>
      <c r="AS519" s="658"/>
      <c r="AT519" s="658"/>
      <c r="AU519" s="658"/>
      <c r="AV519" s="658"/>
      <c r="AW519" s="658"/>
      <c r="AX519" s="658"/>
      <c r="AY519" s="658"/>
      <c r="AZ519" s="660"/>
      <c r="BA519" s="660"/>
      <c r="BB519" s="660"/>
      <c r="BC519" s="660"/>
      <c r="BD519" s="660"/>
      <c r="BE519" s="660"/>
      <c r="BF519" s="660"/>
      <c r="BG519" s="660"/>
      <c r="BH519" s="660"/>
      <c r="BI519" s="666"/>
      <c r="BJ519" s="666"/>
      <c r="BK519" s="666"/>
      <c r="BL519" s="30"/>
      <c r="BM519" s="30"/>
      <c r="BN519" s="30"/>
      <c r="BO519" s="679"/>
      <c r="BP519" s="679"/>
      <c r="BQ519" s="679"/>
      <c r="BR519" s="679"/>
      <c r="BS519" s="679"/>
      <c r="BT519" s="658"/>
      <c r="BU519" s="716"/>
      <c r="BV519" s="716"/>
      <c r="BW519" s="716"/>
      <c r="BX519" s="716"/>
      <c r="BY519" s="716"/>
      <c r="BZ519" s="716"/>
      <c r="CA519" s="756"/>
      <c r="CB519" s="719"/>
      <c r="CC519" s="719"/>
      <c r="CD519" s="719"/>
      <c r="CE519" s="728"/>
      <c r="CF519" s="727"/>
      <c r="CG519" s="757"/>
      <c r="CH519" s="29"/>
      <c r="CI519" s="29"/>
      <c r="CJ519" s="29"/>
      <c r="CK519" s="29"/>
      <c r="CL519" s="736"/>
      <c r="CM519" s="745"/>
      <c r="CN519" s="680"/>
      <c r="CO519" s="660"/>
      <c r="CP519" s="660"/>
      <c r="CQ519" s="681"/>
      <c r="CR519" s="660"/>
      <c r="CS519" s="660"/>
      <c r="CT519" s="658"/>
      <c r="CU519" s="658"/>
      <c r="CV519" s="658"/>
      <c r="CW519" s="658"/>
      <c r="CX519" s="658"/>
      <c r="CY519" s="658"/>
    </row>
    <row r="520" spans="1:103">
      <c r="A520" s="658"/>
      <c r="B520" s="658"/>
      <c r="C520" s="658"/>
      <c r="D520" s="658"/>
      <c r="E520" s="658"/>
      <c r="F520" s="658"/>
      <c r="G520" s="658"/>
      <c r="H520" s="658"/>
      <c r="I520" s="658"/>
      <c r="J520" s="658"/>
      <c r="K520" s="658"/>
      <c r="L520" s="658"/>
      <c r="M520" s="658"/>
      <c r="N520" s="658"/>
      <c r="O520" s="658"/>
      <c r="P520" s="658"/>
      <c r="Q520" s="658"/>
      <c r="R520" s="658"/>
      <c r="S520" s="658"/>
      <c r="T520" s="658"/>
      <c r="U520" s="658"/>
      <c r="V520" s="658"/>
      <c r="W520" s="658"/>
      <c r="X520" s="658"/>
      <c r="Y520" s="658"/>
      <c r="Z520" s="658"/>
      <c r="AA520" s="658"/>
      <c r="AB520" s="658"/>
      <c r="AC520" s="658"/>
      <c r="AD520" s="658"/>
      <c r="AE520" s="658"/>
      <c r="AF520" s="658"/>
      <c r="AG520" s="743"/>
      <c r="AH520" s="713"/>
      <c r="AI520" s="658"/>
      <c r="AJ520" s="658"/>
      <c r="AK520" s="658"/>
      <c r="AL520" s="658"/>
      <c r="AM520" s="658"/>
      <c r="AN520" s="658"/>
      <c r="AO520" s="658"/>
      <c r="AP520" s="683"/>
      <c r="AQ520" s="658"/>
      <c r="AR520" s="658"/>
      <c r="AS520" s="658"/>
      <c r="AT520" s="658"/>
      <c r="AU520" s="658"/>
      <c r="AV520" s="658"/>
      <c r="AW520" s="658"/>
      <c r="AX520" s="658"/>
      <c r="AY520" s="658"/>
      <c r="AZ520" s="660"/>
      <c r="BA520" s="660"/>
      <c r="BB520" s="660"/>
      <c r="BC520" s="660"/>
      <c r="BD520" s="660"/>
      <c r="BE520" s="660"/>
      <c r="BF520" s="660"/>
      <c r="BG520" s="660"/>
      <c r="BH520" s="660"/>
      <c r="BI520" s="666"/>
      <c r="BJ520" s="666"/>
      <c r="BK520" s="666"/>
      <c r="BL520" s="30"/>
      <c r="BM520" s="30"/>
      <c r="BN520" s="30"/>
      <c r="BO520" s="679"/>
      <c r="BP520" s="679"/>
      <c r="BQ520" s="679"/>
      <c r="BR520" s="679"/>
      <c r="BS520" s="679"/>
      <c r="BT520" s="658"/>
      <c r="BU520" s="716"/>
      <c r="BV520" s="716"/>
      <c r="BW520" s="716"/>
      <c r="BX520" s="716"/>
      <c r="BY520" s="716"/>
      <c r="BZ520" s="716"/>
      <c r="CA520" s="756"/>
      <c r="CB520" s="719"/>
      <c r="CC520" s="719"/>
      <c r="CD520" s="719"/>
      <c r="CE520" s="728"/>
      <c r="CF520" s="727"/>
      <c r="CG520" s="757"/>
      <c r="CH520" s="29"/>
      <c r="CI520" s="29"/>
      <c r="CJ520" s="29"/>
      <c r="CK520" s="29"/>
      <c r="CL520" s="736"/>
      <c r="CM520" s="745"/>
      <c r="CN520" s="680"/>
      <c r="CO520" s="660"/>
      <c r="CP520" s="660"/>
      <c r="CQ520" s="681"/>
      <c r="CR520" s="660"/>
      <c r="CS520" s="660"/>
      <c r="CT520" s="658"/>
      <c r="CU520" s="658"/>
      <c r="CV520" s="658"/>
      <c r="CW520" s="658"/>
      <c r="CX520" s="658"/>
      <c r="CY520" s="658"/>
    </row>
    <row r="521" spans="1:103">
      <c r="A521" s="658"/>
      <c r="B521" s="658"/>
      <c r="C521" s="658"/>
      <c r="D521" s="658"/>
      <c r="E521" s="658"/>
      <c r="F521" s="658"/>
      <c r="G521" s="658"/>
      <c r="H521" s="658"/>
      <c r="I521" s="658"/>
      <c r="J521" s="658"/>
      <c r="K521" s="658"/>
      <c r="L521" s="658"/>
      <c r="M521" s="658"/>
      <c r="N521" s="658"/>
      <c r="O521" s="658"/>
      <c r="P521" s="658"/>
      <c r="Q521" s="658"/>
      <c r="R521" s="658"/>
      <c r="S521" s="658"/>
      <c r="T521" s="658"/>
      <c r="U521" s="658"/>
      <c r="V521" s="658"/>
      <c r="W521" s="658"/>
      <c r="X521" s="658"/>
      <c r="Y521" s="658"/>
      <c r="Z521" s="658"/>
      <c r="AA521" s="658"/>
      <c r="AB521" s="658"/>
      <c r="AC521" s="658"/>
      <c r="AD521" s="658"/>
      <c r="AE521" s="658"/>
      <c r="AF521" s="658"/>
      <c r="AG521" s="743"/>
      <c r="AH521" s="713"/>
      <c r="AI521" s="658"/>
      <c r="AJ521" s="658"/>
      <c r="AK521" s="658"/>
      <c r="AL521" s="658"/>
      <c r="AM521" s="658"/>
      <c r="AN521" s="658"/>
      <c r="AO521" s="658"/>
      <c r="AP521" s="683"/>
      <c r="AQ521" s="658"/>
      <c r="AR521" s="658"/>
      <c r="AS521" s="658"/>
      <c r="AT521" s="658"/>
      <c r="AU521" s="658"/>
      <c r="AV521" s="658"/>
      <c r="AW521" s="658"/>
      <c r="AX521" s="658"/>
      <c r="AY521" s="658"/>
      <c r="AZ521" s="660"/>
      <c r="BA521" s="660"/>
      <c r="BB521" s="660"/>
      <c r="BC521" s="660"/>
      <c r="BD521" s="660"/>
      <c r="BE521" s="660"/>
      <c r="BF521" s="660"/>
      <c r="BG521" s="660"/>
      <c r="BH521" s="660"/>
      <c r="BI521" s="666"/>
      <c r="BJ521" s="666"/>
      <c r="BK521" s="666"/>
      <c r="BL521" s="30"/>
      <c r="BM521" s="30"/>
      <c r="BN521" s="30"/>
      <c r="BO521" s="679"/>
      <c r="BP521" s="679"/>
      <c r="BQ521" s="679"/>
      <c r="BR521" s="679"/>
      <c r="BS521" s="679"/>
      <c r="BT521" s="658"/>
      <c r="BU521" s="716"/>
      <c r="BV521" s="716"/>
      <c r="BW521" s="716"/>
      <c r="BX521" s="716"/>
      <c r="BY521" s="716"/>
      <c r="BZ521" s="716"/>
      <c r="CA521" s="756"/>
      <c r="CB521" s="719"/>
      <c r="CC521" s="719"/>
      <c r="CD521" s="719"/>
      <c r="CE521" s="728"/>
      <c r="CF521" s="727"/>
      <c r="CG521" s="757"/>
      <c r="CH521" s="29"/>
      <c r="CI521" s="29"/>
      <c r="CJ521" s="29"/>
      <c r="CK521" s="29"/>
      <c r="CL521" s="736"/>
      <c r="CM521" s="745"/>
      <c r="CN521" s="680"/>
      <c r="CO521" s="660"/>
      <c r="CP521" s="660"/>
      <c r="CQ521" s="681"/>
      <c r="CR521" s="660"/>
      <c r="CS521" s="660"/>
      <c r="CT521" s="658"/>
      <c r="CU521" s="658"/>
      <c r="CV521" s="658"/>
      <c r="CW521" s="658"/>
      <c r="CX521" s="658"/>
      <c r="CY521" s="658"/>
    </row>
    <row r="522" spans="1:103">
      <c r="A522" s="658"/>
      <c r="B522" s="658"/>
      <c r="C522" s="658"/>
      <c r="D522" s="658"/>
      <c r="E522" s="658"/>
      <c r="F522" s="658"/>
      <c r="G522" s="658"/>
      <c r="H522" s="658"/>
      <c r="I522" s="658"/>
      <c r="J522" s="658"/>
      <c r="K522" s="658"/>
      <c r="L522" s="658"/>
      <c r="M522" s="658"/>
      <c r="N522" s="658"/>
      <c r="O522" s="658"/>
      <c r="P522" s="658"/>
      <c r="Q522" s="658"/>
      <c r="R522" s="658"/>
      <c r="S522" s="658"/>
      <c r="T522" s="658"/>
      <c r="U522" s="658"/>
      <c r="V522" s="658"/>
      <c r="W522" s="658"/>
      <c r="X522" s="658"/>
      <c r="Y522" s="658"/>
      <c r="Z522" s="658"/>
      <c r="AA522" s="658"/>
      <c r="AB522" s="658"/>
      <c r="AC522" s="658"/>
      <c r="AD522" s="658"/>
      <c r="AE522" s="658"/>
      <c r="AF522" s="658"/>
      <c r="AG522" s="743"/>
      <c r="AH522" s="713"/>
      <c r="AI522" s="658"/>
      <c r="AJ522" s="658"/>
      <c r="AK522" s="658"/>
      <c r="AL522" s="658"/>
      <c r="AM522" s="658"/>
      <c r="AN522" s="658"/>
      <c r="AO522" s="658"/>
      <c r="AP522" s="683"/>
      <c r="AQ522" s="658"/>
      <c r="AR522" s="658"/>
      <c r="AS522" s="658"/>
      <c r="AT522" s="658"/>
      <c r="AU522" s="658"/>
      <c r="AV522" s="658"/>
      <c r="AW522" s="658"/>
      <c r="AX522" s="658"/>
      <c r="AY522" s="658"/>
      <c r="AZ522" s="660"/>
      <c r="BA522" s="660"/>
      <c r="BB522" s="660"/>
      <c r="BC522" s="660"/>
      <c r="BD522" s="660"/>
      <c r="BE522" s="660"/>
      <c r="BF522" s="660"/>
      <c r="BG522" s="660"/>
      <c r="BH522" s="660"/>
      <c r="BI522" s="666"/>
      <c r="BJ522" s="666"/>
      <c r="BK522" s="666"/>
      <c r="BL522" s="30"/>
      <c r="BM522" s="30"/>
      <c r="BN522" s="30"/>
      <c r="BO522" s="679"/>
      <c r="BP522" s="679"/>
      <c r="BQ522" s="679"/>
      <c r="BR522" s="679"/>
      <c r="BS522" s="679"/>
      <c r="BT522" s="658"/>
      <c r="BU522" s="716"/>
      <c r="BV522" s="716"/>
      <c r="BW522" s="716"/>
      <c r="BX522" s="716"/>
      <c r="BY522" s="716"/>
      <c r="BZ522" s="716"/>
      <c r="CA522" s="756"/>
      <c r="CB522" s="719"/>
      <c r="CC522" s="719"/>
      <c r="CD522" s="719"/>
      <c r="CE522" s="728"/>
      <c r="CF522" s="727"/>
      <c r="CG522" s="757"/>
      <c r="CH522" s="29"/>
      <c r="CI522" s="29"/>
      <c r="CJ522" s="29"/>
      <c r="CK522" s="29"/>
      <c r="CL522" s="736"/>
      <c r="CM522" s="745"/>
      <c r="CN522" s="680"/>
      <c r="CO522" s="660"/>
      <c r="CP522" s="660"/>
      <c r="CQ522" s="681"/>
      <c r="CR522" s="660"/>
      <c r="CS522" s="660"/>
      <c r="CT522" s="658"/>
      <c r="CU522" s="658"/>
      <c r="CV522" s="658"/>
      <c r="CW522" s="658"/>
      <c r="CX522" s="658"/>
      <c r="CY522" s="658"/>
    </row>
    <row r="523" spans="1:103">
      <c r="A523" s="658"/>
      <c r="B523" s="658"/>
      <c r="C523" s="658"/>
      <c r="D523" s="658"/>
      <c r="E523" s="658"/>
      <c r="F523" s="658"/>
      <c r="G523" s="658"/>
      <c r="H523" s="658"/>
      <c r="I523" s="658"/>
      <c r="J523" s="658"/>
      <c r="K523" s="658"/>
      <c r="L523" s="658"/>
      <c r="M523" s="658"/>
      <c r="N523" s="658"/>
      <c r="O523" s="658"/>
      <c r="P523" s="658"/>
      <c r="Q523" s="658"/>
      <c r="R523" s="658"/>
      <c r="S523" s="658"/>
      <c r="T523" s="658"/>
      <c r="U523" s="658"/>
      <c r="V523" s="658"/>
      <c r="W523" s="658"/>
      <c r="X523" s="658"/>
      <c r="Y523" s="658"/>
      <c r="Z523" s="658"/>
      <c r="AA523" s="658"/>
      <c r="AB523" s="658"/>
      <c r="AC523" s="658"/>
      <c r="AD523" s="658"/>
      <c r="AE523" s="658"/>
      <c r="AF523" s="658"/>
      <c r="AG523" s="743"/>
      <c r="AH523" s="713"/>
      <c r="AI523" s="658"/>
      <c r="AJ523" s="658"/>
      <c r="AK523" s="658"/>
      <c r="AL523" s="658"/>
      <c r="AM523" s="658"/>
      <c r="AN523" s="658"/>
      <c r="AO523" s="658"/>
      <c r="AP523" s="683"/>
      <c r="AQ523" s="658"/>
      <c r="AR523" s="658"/>
      <c r="AS523" s="658"/>
      <c r="AT523" s="658"/>
      <c r="AU523" s="658"/>
      <c r="AV523" s="658"/>
      <c r="AW523" s="658"/>
      <c r="AX523" s="658"/>
      <c r="AY523" s="658"/>
      <c r="AZ523" s="660"/>
      <c r="BA523" s="660"/>
      <c r="BB523" s="660"/>
      <c r="BC523" s="660"/>
      <c r="BD523" s="660"/>
      <c r="BE523" s="660"/>
      <c r="BF523" s="660"/>
      <c r="BG523" s="660"/>
      <c r="BH523" s="660"/>
      <c r="BI523" s="666"/>
      <c r="BJ523" s="666"/>
      <c r="BK523" s="666"/>
      <c r="BL523" s="30"/>
      <c r="BM523" s="30"/>
      <c r="BN523" s="30"/>
      <c r="BO523" s="679"/>
      <c r="BP523" s="679"/>
      <c r="BQ523" s="679"/>
      <c r="BR523" s="679"/>
      <c r="BS523" s="679"/>
      <c r="BT523" s="658"/>
      <c r="BU523" s="716"/>
      <c r="BV523" s="716"/>
      <c r="BW523" s="716"/>
      <c r="BX523" s="716"/>
      <c r="BY523" s="716"/>
      <c r="BZ523" s="716"/>
      <c r="CA523" s="756"/>
      <c r="CB523" s="719"/>
      <c r="CC523" s="719"/>
      <c r="CD523" s="719"/>
      <c r="CE523" s="728"/>
      <c r="CF523" s="727"/>
      <c r="CG523" s="757"/>
      <c r="CH523" s="29"/>
      <c r="CI523" s="29"/>
      <c r="CJ523" s="29"/>
      <c r="CK523" s="29"/>
      <c r="CL523" s="736"/>
      <c r="CM523" s="745"/>
      <c r="CN523" s="680"/>
      <c r="CO523" s="660"/>
      <c r="CP523" s="660"/>
      <c r="CQ523" s="681"/>
      <c r="CR523" s="660"/>
      <c r="CS523" s="660"/>
      <c r="CT523" s="658"/>
      <c r="CU523" s="658"/>
      <c r="CV523" s="658"/>
      <c r="CW523" s="658"/>
      <c r="CX523" s="658"/>
      <c r="CY523" s="658"/>
    </row>
    <row r="524" spans="1:103">
      <c r="A524" s="658"/>
      <c r="B524" s="658"/>
      <c r="C524" s="658"/>
      <c r="D524" s="658"/>
      <c r="E524" s="658"/>
      <c r="F524" s="658"/>
      <c r="G524" s="658"/>
      <c r="H524" s="658"/>
      <c r="I524" s="658"/>
      <c r="J524" s="658"/>
      <c r="K524" s="658"/>
      <c r="L524" s="658"/>
      <c r="M524" s="658"/>
      <c r="N524" s="658"/>
      <c r="O524" s="658"/>
      <c r="P524" s="658"/>
      <c r="Q524" s="658"/>
      <c r="R524" s="658"/>
      <c r="S524" s="658"/>
      <c r="T524" s="658"/>
      <c r="U524" s="658"/>
      <c r="V524" s="658"/>
      <c r="W524" s="658"/>
      <c r="X524" s="658"/>
      <c r="Y524" s="658"/>
      <c r="Z524" s="658"/>
      <c r="AA524" s="658"/>
      <c r="AB524" s="658"/>
      <c r="AC524" s="658"/>
      <c r="AD524" s="658"/>
      <c r="AE524" s="658"/>
      <c r="AF524" s="658"/>
      <c r="AG524" s="743"/>
      <c r="AH524" s="713"/>
      <c r="AI524" s="658"/>
      <c r="AJ524" s="658"/>
      <c r="AK524" s="658"/>
      <c r="AL524" s="658"/>
      <c r="AM524" s="658"/>
      <c r="AN524" s="658"/>
      <c r="AO524" s="658"/>
      <c r="AP524" s="683"/>
      <c r="AQ524" s="658"/>
      <c r="AR524" s="658"/>
      <c r="AS524" s="658"/>
      <c r="AT524" s="658"/>
      <c r="AU524" s="658"/>
      <c r="AV524" s="658"/>
      <c r="AW524" s="658"/>
      <c r="AX524" s="658"/>
      <c r="AY524" s="658"/>
      <c r="AZ524" s="660"/>
      <c r="BA524" s="660"/>
      <c r="BB524" s="660"/>
      <c r="BC524" s="660"/>
      <c r="BD524" s="660"/>
      <c r="BE524" s="660"/>
      <c r="BF524" s="660"/>
      <c r="BG524" s="660"/>
      <c r="BH524" s="660"/>
      <c r="BI524" s="666"/>
      <c r="BJ524" s="666"/>
      <c r="BK524" s="666"/>
      <c r="BL524" s="30"/>
      <c r="BM524" s="30"/>
      <c r="BN524" s="30"/>
      <c r="BO524" s="679"/>
      <c r="BP524" s="679"/>
      <c r="BQ524" s="679"/>
      <c r="BR524" s="679"/>
      <c r="BS524" s="679"/>
      <c r="BT524" s="658"/>
      <c r="BU524" s="716"/>
      <c r="BV524" s="716"/>
      <c r="BW524" s="716"/>
      <c r="BX524" s="716"/>
      <c r="BY524" s="716"/>
      <c r="BZ524" s="716"/>
      <c r="CA524" s="756"/>
      <c r="CB524" s="719"/>
      <c r="CC524" s="719"/>
      <c r="CD524" s="719"/>
      <c r="CE524" s="728"/>
      <c r="CF524" s="727"/>
      <c r="CG524" s="757"/>
      <c r="CH524" s="29"/>
      <c r="CI524" s="29"/>
      <c r="CJ524" s="29"/>
      <c r="CK524" s="29"/>
      <c r="CL524" s="736"/>
      <c r="CM524" s="745"/>
      <c r="CN524" s="680"/>
      <c r="CO524" s="660"/>
      <c r="CP524" s="660"/>
      <c r="CQ524" s="681"/>
      <c r="CR524" s="660"/>
      <c r="CS524" s="660"/>
      <c r="CT524" s="658"/>
      <c r="CU524" s="658"/>
      <c r="CV524" s="658"/>
      <c r="CW524" s="658"/>
      <c r="CX524" s="658"/>
      <c r="CY524" s="658"/>
    </row>
    <row r="525" spans="1:103">
      <c r="A525" s="658"/>
      <c r="B525" s="658"/>
      <c r="C525" s="658"/>
      <c r="D525" s="658"/>
      <c r="E525" s="658"/>
      <c r="F525" s="658"/>
      <c r="G525" s="658"/>
      <c r="H525" s="658"/>
      <c r="I525" s="658"/>
      <c r="J525" s="658"/>
      <c r="K525" s="658"/>
      <c r="L525" s="658"/>
      <c r="M525" s="658"/>
      <c r="N525" s="658"/>
      <c r="O525" s="658"/>
      <c r="P525" s="658"/>
      <c r="Q525" s="658"/>
      <c r="R525" s="658"/>
      <c r="S525" s="658"/>
      <c r="T525" s="658"/>
      <c r="U525" s="658"/>
      <c r="V525" s="658"/>
      <c r="W525" s="658"/>
      <c r="X525" s="658"/>
      <c r="Y525" s="658"/>
      <c r="Z525" s="658"/>
      <c r="AA525" s="658"/>
      <c r="AB525" s="658"/>
      <c r="AC525" s="658"/>
      <c r="AD525" s="658"/>
      <c r="AE525" s="658"/>
      <c r="AF525" s="658"/>
      <c r="AG525" s="743"/>
      <c r="AH525" s="713"/>
      <c r="AI525" s="658"/>
      <c r="AJ525" s="658"/>
      <c r="AK525" s="658"/>
      <c r="AL525" s="658"/>
      <c r="AM525" s="658"/>
      <c r="AN525" s="658"/>
      <c r="AO525" s="658"/>
      <c r="AP525" s="683"/>
      <c r="AQ525" s="658"/>
      <c r="AR525" s="658"/>
      <c r="AS525" s="658"/>
      <c r="AT525" s="658"/>
      <c r="AU525" s="658"/>
      <c r="AV525" s="658"/>
      <c r="AW525" s="658"/>
      <c r="AX525" s="658"/>
      <c r="AY525" s="658"/>
      <c r="AZ525" s="660"/>
      <c r="BA525" s="660"/>
      <c r="BB525" s="660"/>
      <c r="BC525" s="660"/>
      <c r="BD525" s="660"/>
      <c r="BE525" s="660"/>
      <c r="BF525" s="660"/>
      <c r="BG525" s="660"/>
      <c r="BH525" s="660"/>
      <c r="BI525" s="666"/>
      <c r="BJ525" s="666"/>
      <c r="BK525" s="666"/>
      <c r="BL525" s="30"/>
      <c r="BM525" s="30"/>
      <c r="BN525" s="30"/>
      <c r="BO525" s="679"/>
      <c r="BP525" s="679"/>
      <c r="BQ525" s="679"/>
      <c r="BR525" s="679"/>
      <c r="BS525" s="679"/>
      <c r="BT525" s="658"/>
      <c r="BU525" s="716"/>
      <c r="BV525" s="716"/>
      <c r="BW525" s="716"/>
      <c r="BX525" s="716"/>
      <c r="BY525" s="716"/>
      <c r="BZ525" s="716"/>
      <c r="CA525" s="756"/>
      <c r="CB525" s="719"/>
      <c r="CC525" s="719"/>
      <c r="CD525" s="719"/>
      <c r="CE525" s="728"/>
      <c r="CF525" s="727"/>
      <c r="CG525" s="757"/>
      <c r="CH525" s="29"/>
      <c r="CI525" s="29"/>
      <c r="CJ525" s="29"/>
      <c r="CK525" s="29"/>
      <c r="CL525" s="736"/>
      <c r="CM525" s="745"/>
      <c r="CN525" s="680"/>
      <c r="CO525" s="660"/>
      <c r="CP525" s="660"/>
      <c r="CQ525" s="681"/>
      <c r="CR525" s="660"/>
      <c r="CS525" s="660"/>
      <c r="CT525" s="658"/>
      <c r="CU525" s="658"/>
      <c r="CV525" s="658"/>
      <c r="CW525" s="658"/>
      <c r="CX525" s="658"/>
      <c r="CY525" s="658"/>
    </row>
    <row r="526" spans="1:103">
      <c r="A526" s="658"/>
      <c r="B526" s="658"/>
      <c r="C526" s="658"/>
      <c r="D526" s="658"/>
      <c r="E526" s="658"/>
      <c r="F526" s="658"/>
      <c r="G526" s="658"/>
      <c r="H526" s="658"/>
      <c r="I526" s="658"/>
      <c r="J526" s="658"/>
      <c r="K526" s="658"/>
      <c r="L526" s="658"/>
      <c r="M526" s="658"/>
      <c r="N526" s="658"/>
      <c r="O526" s="658"/>
      <c r="P526" s="658"/>
      <c r="Q526" s="658"/>
      <c r="R526" s="658"/>
      <c r="S526" s="658"/>
      <c r="T526" s="658"/>
      <c r="U526" s="658"/>
      <c r="V526" s="658"/>
      <c r="W526" s="658"/>
      <c r="X526" s="658"/>
      <c r="Y526" s="658"/>
      <c r="Z526" s="658"/>
      <c r="AA526" s="658"/>
      <c r="AB526" s="658"/>
      <c r="AC526" s="658"/>
      <c r="AD526" s="658"/>
      <c r="AE526" s="658"/>
      <c r="AF526" s="658"/>
      <c r="AG526" s="743"/>
      <c r="AH526" s="713"/>
      <c r="AI526" s="658"/>
      <c r="AJ526" s="658"/>
      <c r="AK526" s="658"/>
      <c r="AL526" s="658"/>
      <c r="AM526" s="658"/>
      <c r="AN526" s="658"/>
      <c r="AO526" s="658"/>
      <c r="AP526" s="683"/>
      <c r="AQ526" s="658"/>
      <c r="AR526" s="658"/>
      <c r="AS526" s="658"/>
      <c r="AT526" s="658"/>
      <c r="AU526" s="658"/>
      <c r="AV526" s="658"/>
      <c r="AW526" s="658"/>
      <c r="AX526" s="658"/>
      <c r="AY526" s="658"/>
      <c r="AZ526" s="660"/>
      <c r="BA526" s="660"/>
      <c r="BB526" s="660"/>
      <c r="BC526" s="660"/>
      <c r="BD526" s="660"/>
      <c r="BE526" s="660"/>
      <c r="BF526" s="660"/>
      <c r="BG526" s="660"/>
      <c r="BH526" s="660"/>
      <c r="BI526" s="666"/>
      <c r="BJ526" s="666"/>
      <c r="BK526" s="666"/>
      <c r="BL526" s="30"/>
      <c r="BM526" s="30"/>
      <c r="BN526" s="30"/>
      <c r="BO526" s="679"/>
      <c r="BP526" s="679"/>
      <c r="BQ526" s="679"/>
      <c r="BR526" s="679"/>
      <c r="BS526" s="679"/>
      <c r="BT526" s="658"/>
      <c r="BU526" s="716"/>
      <c r="BV526" s="716"/>
      <c r="BW526" s="716"/>
      <c r="BX526" s="716"/>
      <c r="BY526" s="716"/>
      <c r="BZ526" s="716"/>
      <c r="CA526" s="756"/>
      <c r="CB526" s="719"/>
      <c r="CC526" s="719"/>
      <c r="CD526" s="719"/>
      <c r="CE526" s="728"/>
      <c r="CF526" s="727"/>
      <c r="CG526" s="757"/>
      <c r="CH526" s="29"/>
      <c r="CI526" s="29"/>
      <c r="CJ526" s="29"/>
      <c r="CK526" s="29"/>
      <c r="CL526" s="736"/>
      <c r="CM526" s="745"/>
      <c r="CN526" s="680"/>
      <c r="CO526" s="660"/>
      <c r="CP526" s="660"/>
      <c r="CQ526" s="681"/>
      <c r="CR526" s="660"/>
      <c r="CS526" s="660"/>
      <c r="CT526" s="658"/>
      <c r="CU526" s="658"/>
      <c r="CV526" s="658"/>
      <c r="CW526" s="658"/>
      <c r="CX526" s="658"/>
      <c r="CY526" s="658"/>
    </row>
    <row r="527" spans="1:103">
      <c r="A527" s="658"/>
      <c r="B527" s="658"/>
      <c r="C527" s="658"/>
      <c r="D527" s="658"/>
      <c r="E527" s="658"/>
      <c r="F527" s="658"/>
      <c r="G527" s="658"/>
      <c r="H527" s="658"/>
      <c r="I527" s="658"/>
      <c r="J527" s="658"/>
      <c r="K527" s="658"/>
      <c r="L527" s="658"/>
      <c r="M527" s="658"/>
      <c r="N527" s="658"/>
      <c r="O527" s="658"/>
      <c r="P527" s="658"/>
      <c r="Q527" s="658"/>
      <c r="R527" s="658"/>
      <c r="S527" s="658"/>
      <c r="T527" s="658"/>
      <c r="U527" s="658"/>
      <c r="V527" s="658"/>
      <c r="W527" s="658"/>
      <c r="X527" s="658"/>
      <c r="Y527" s="658"/>
      <c r="Z527" s="658"/>
      <c r="AA527" s="658"/>
      <c r="AB527" s="658"/>
      <c r="AC527" s="658"/>
      <c r="AD527" s="658"/>
      <c r="AE527" s="658"/>
      <c r="AF527" s="658"/>
      <c r="AG527" s="743"/>
      <c r="AH527" s="713"/>
      <c r="AI527" s="658"/>
      <c r="AJ527" s="658"/>
      <c r="AK527" s="658"/>
      <c r="AL527" s="658"/>
      <c r="AM527" s="658"/>
      <c r="AN527" s="658"/>
      <c r="AO527" s="658"/>
      <c r="AP527" s="683"/>
      <c r="AQ527" s="658"/>
      <c r="AR527" s="658"/>
      <c r="AS527" s="658"/>
      <c r="AT527" s="658"/>
      <c r="AU527" s="658"/>
      <c r="AV527" s="658"/>
      <c r="AW527" s="658"/>
      <c r="AX527" s="658"/>
      <c r="AY527" s="658"/>
      <c r="AZ527" s="660"/>
      <c r="BA527" s="660"/>
      <c r="BB527" s="660"/>
      <c r="BC527" s="660"/>
      <c r="BD527" s="660"/>
      <c r="BE527" s="660"/>
      <c r="BF527" s="660"/>
      <c r="BG527" s="660"/>
      <c r="BH527" s="660"/>
      <c r="BI527" s="666"/>
      <c r="BJ527" s="666"/>
      <c r="BK527" s="666"/>
      <c r="BL527" s="30"/>
      <c r="BM527" s="30"/>
      <c r="BN527" s="30"/>
      <c r="BO527" s="679"/>
      <c r="BP527" s="679"/>
      <c r="BQ527" s="679"/>
      <c r="BR527" s="679"/>
      <c r="BS527" s="679"/>
      <c r="BT527" s="658"/>
      <c r="BU527" s="716"/>
      <c r="BV527" s="716"/>
      <c r="BW527" s="716"/>
      <c r="BX527" s="716"/>
      <c r="BY527" s="716"/>
      <c r="BZ527" s="716"/>
      <c r="CA527" s="756"/>
      <c r="CB527" s="719"/>
      <c r="CC527" s="719"/>
      <c r="CD527" s="719"/>
      <c r="CE527" s="728"/>
      <c r="CF527" s="727"/>
      <c r="CG527" s="757"/>
      <c r="CH527" s="29"/>
      <c r="CI527" s="29"/>
      <c r="CJ527" s="29"/>
      <c r="CK527" s="29"/>
      <c r="CL527" s="736"/>
      <c r="CM527" s="745"/>
      <c r="CN527" s="680"/>
      <c r="CO527" s="660"/>
      <c r="CP527" s="660"/>
      <c r="CQ527" s="681"/>
      <c r="CR527" s="660"/>
      <c r="CS527" s="660"/>
      <c r="CT527" s="658"/>
      <c r="CU527" s="658"/>
      <c r="CV527" s="658"/>
      <c r="CW527" s="658"/>
      <c r="CX527" s="658"/>
      <c r="CY527" s="658"/>
    </row>
    <row r="528" spans="1:103">
      <c r="A528" s="658"/>
      <c r="B528" s="658"/>
      <c r="C528" s="658"/>
      <c r="D528" s="658"/>
      <c r="E528" s="658"/>
      <c r="F528" s="658"/>
      <c r="G528" s="658"/>
      <c r="H528" s="658"/>
      <c r="I528" s="658"/>
      <c r="J528" s="658"/>
      <c r="K528" s="658"/>
      <c r="L528" s="658"/>
      <c r="M528" s="658"/>
      <c r="N528" s="658"/>
      <c r="O528" s="658"/>
      <c r="P528" s="658"/>
      <c r="Q528" s="658"/>
      <c r="R528" s="658"/>
      <c r="S528" s="658"/>
      <c r="T528" s="658"/>
      <c r="U528" s="658"/>
      <c r="V528" s="658"/>
      <c r="W528" s="658"/>
      <c r="X528" s="658"/>
      <c r="Y528" s="658"/>
      <c r="Z528" s="658"/>
      <c r="AA528" s="658"/>
      <c r="AB528" s="658"/>
      <c r="AC528" s="658"/>
      <c r="AD528" s="658"/>
      <c r="AE528" s="658"/>
      <c r="AF528" s="658"/>
      <c r="AG528" s="743"/>
      <c r="AH528" s="713"/>
      <c r="AI528" s="658"/>
      <c r="AJ528" s="658"/>
      <c r="AK528" s="658"/>
      <c r="AL528" s="658"/>
      <c r="AM528" s="658"/>
      <c r="AN528" s="658"/>
      <c r="AO528" s="658"/>
      <c r="AP528" s="683"/>
      <c r="AQ528" s="658"/>
      <c r="AR528" s="658"/>
      <c r="AS528" s="658"/>
      <c r="AT528" s="658"/>
      <c r="AU528" s="658"/>
      <c r="AV528" s="658"/>
      <c r="AW528" s="658"/>
      <c r="AX528" s="658"/>
      <c r="AY528" s="658"/>
      <c r="AZ528" s="660"/>
      <c r="BA528" s="660"/>
      <c r="BB528" s="660"/>
      <c r="BC528" s="660"/>
      <c r="BD528" s="660"/>
      <c r="BE528" s="660"/>
      <c r="BF528" s="660"/>
      <c r="BG528" s="660"/>
      <c r="BH528" s="660"/>
      <c r="BI528" s="666"/>
      <c r="BJ528" s="666"/>
      <c r="BK528" s="666"/>
      <c r="BL528" s="30"/>
      <c r="BM528" s="30"/>
      <c r="BN528" s="30"/>
      <c r="BO528" s="679"/>
      <c r="BP528" s="679"/>
      <c r="BQ528" s="679"/>
      <c r="BR528" s="679"/>
      <c r="BS528" s="679"/>
      <c r="BT528" s="658"/>
      <c r="BU528" s="716"/>
      <c r="BV528" s="716"/>
      <c r="BW528" s="716"/>
      <c r="BX528" s="716"/>
      <c r="BY528" s="716"/>
      <c r="BZ528" s="716"/>
      <c r="CA528" s="756"/>
      <c r="CB528" s="719"/>
      <c r="CC528" s="719"/>
      <c r="CD528" s="719"/>
      <c r="CE528" s="728"/>
      <c r="CF528" s="727"/>
      <c r="CG528" s="757"/>
      <c r="CH528" s="29"/>
      <c r="CI528" s="29"/>
      <c r="CJ528" s="29"/>
      <c r="CK528" s="29"/>
      <c r="CL528" s="736"/>
      <c r="CM528" s="745"/>
      <c r="CN528" s="680"/>
      <c r="CO528" s="660"/>
      <c r="CP528" s="660"/>
      <c r="CQ528" s="681"/>
      <c r="CR528" s="660"/>
      <c r="CS528" s="660"/>
      <c r="CT528" s="658"/>
      <c r="CU528" s="658"/>
      <c r="CV528" s="658"/>
      <c r="CW528" s="658"/>
      <c r="CX528" s="658"/>
      <c r="CY528" s="658"/>
    </row>
    <row r="529" spans="1:103">
      <c r="A529" s="658"/>
      <c r="B529" s="658"/>
      <c r="C529" s="658"/>
      <c r="D529" s="658"/>
      <c r="E529" s="658"/>
      <c r="F529" s="658"/>
      <c r="G529" s="658"/>
      <c r="H529" s="658"/>
      <c r="I529" s="658"/>
      <c r="J529" s="658"/>
      <c r="K529" s="658"/>
      <c r="L529" s="658"/>
      <c r="M529" s="658"/>
      <c r="N529" s="658"/>
      <c r="O529" s="658"/>
      <c r="P529" s="658"/>
      <c r="Q529" s="658"/>
      <c r="R529" s="658"/>
      <c r="S529" s="658"/>
      <c r="T529" s="658"/>
      <c r="U529" s="658"/>
      <c r="V529" s="658"/>
      <c r="W529" s="658"/>
      <c r="X529" s="658"/>
      <c r="Y529" s="658"/>
      <c r="Z529" s="658"/>
      <c r="AA529" s="658"/>
      <c r="AB529" s="658"/>
      <c r="AC529" s="658"/>
      <c r="AD529" s="658"/>
      <c r="AE529" s="658"/>
      <c r="AF529" s="658"/>
      <c r="AG529" s="743"/>
      <c r="AH529" s="713"/>
      <c r="AI529" s="658"/>
      <c r="AJ529" s="658"/>
      <c r="AK529" s="658"/>
      <c r="AL529" s="658"/>
      <c r="AM529" s="658"/>
      <c r="AN529" s="658"/>
      <c r="AO529" s="658"/>
      <c r="AP529" s="683"/>
      <c r="AQ529" s="658"/>
      <c r="AR529" s="658"/>
      <c r="AS529" s="658"/>
      <c r="AT529" s="658"/>
      <c r="AU529" s="658"/>
      <c r="AV529" s="658"/>
      <c r="AW529" s="658"/>
      <c r="AX529" s="658"/>
      <c r="AY529" s="658"/>
      <c r="AZ529" s="660"/>
      <c r="BA529" s="660"/>
      <c r="BB529" s="660"/>
      <c r="BC529" s="660"/>
      <c r="BD529" s="660"/>
      <c r="BE529" s="660"/>
      <c r="BF529" s="660"/>
      <c r="BG529" s="660"/>
      <c r="BH529" s="660"/>
      <c r="BI529" s="666"/>
      <c r="BJ529" s="666"/>
      <c r="BK529" s="666"/>
      <c r="BL529" s="30"/>
      <c r="BM529" s="30"/>
      <c r="BN529" s="30"/>
      <c r="BO529" s="679"/>
      <c r="BP529" s="679"/>
      <c r="BQ529" s="679"/>
      <c r="BR529" s="679"/>
      <c r="BS529" s="679"/>
      <c r="BT529" s="658"/>
      <c r="BU529" s="716"/>
      <c r="BV529" s="716"/>
      <c r="BW529" s="716"/>
      <c r="BX529" s="716"/>
      <c r="BY529" s="716"/>
      <c r="BZ529" s="716"/>
      <c r="CA529" s="756"/>
      <c r="CB529" s="719"/>
      <c r="CC529" s="719"/>
      <c r="CD529" s="719"/>
      <c r="CE529" s="728"/>
      <c r="CF529" s="727"/>
      <c r="CG529" s="757"/>
      <c r="CH529" s="29"/>
      <c r="CI529" s="29"/>
      <c r="CJ529" s="29"/>
      <c r="CK529" s="29"/>
      <c r="CL529" s="736"/>
      <c r="CM529" s="745"/>
      <c r="CN529" s="680"/>
      <c r="CO529" s="660"/>
      <c r="CP529" s="660"/>
      <c r="CQ529" s="681"/>
      <c r="CR529" s="660"/>
      <c r="CS529" s="660"/>
      <c r="CT529" s="658"/>
      <c r="CU529" s="658"/>
      <c r="CV529" s="658"/>
      <c r="CW529" s="658"/>
      <c r="CX529" s="658"/>
      <c r="CY529" s="658"/>
    </row>
    <row r="530" spans="1:103">
      <c r="A530" s="658"/>
      <c r="B530" s="658"/>
      <c r="C530" s="658"/>
      <c r="D530" s="658"/>
      <c r="E530" s="658"/>
      <c r="F530" s="658"/>
      <c r="G530" s="658"/>
      <c r="H530" s="658"/>
      <c r="I530" s="658"/>
      <c r="J530" s="658"/>
      <c r="K530" s="658"/>
      <c r="L530" s="658"/>
      <c r="M530" s="658"/>
      <c r="N530" s="658"/>
      <c r="O530" s="658"/>
      <c r="P530" s="658"/>
      <c r="Q530" s="658"/>
      <c r="R530" s="658"/>
      <c r="S530" s="658"/>
      <c r="T530" s="658"/>
      <c r="U530" s="658"/>
      <c r="V530" s="658"/>
      <c r="W530" s="658"/>
      <c r="X530" s="658"/>
      <c r="Y530" s="658"/>
      <c r="Z530" s="658"/>
      <c r="AA530" s="658"/>
      <c r="AB530" s="658"/>
      <c r="AC530" s="658"/>
      <c r="AD530" s="658"/>
      <c r="AE530" s="658"/>
      <c r="AF530" s="658"/>
      <c r="AG530" s="743"/>
      <c r="AH530" s="713"/>
      <c r="AI530" s="658"/>
      <c r="AJ530" s="658"/>
      <c r="AK530" s="658"/>
      <c r="AL530" s="658"/>
      <c r="AM530" s="658"/>
      <c r="AN530" s="658"/>
      <c r="AO530" s="658"/>
      <c r="AP530" s="683"/>
      <c r="AQ530" s="658"/>
      <c r="AR530" s="658"/>
      <c r="AS530" s="658"/>
      <c r="AT530" s="658"/>
      <c r="AU530" s="658"/>
      <c r="AV530" s="658"/>
      <c r="AW530" s="658"/>
      <c r="AX530" s="658"/>
      <c r="AY530" s="658"/>
      <c r="AZ530" s="660"/>
      <c r="BA530" s="660"/>
      <c r="BB530" s="660"/>
      <c r="BC530" s="660"/>
      <c r="BD530" s="660"/>
      <c r="BE530" s="660"/>
      <c r="BF530" s="660"/>
      <c r="BG530" s="660"/>
      <c r="BH530" s="660"/>
      <c r="BI530" s="666"/>
      <c r="BJ530" s="666"/>
      <c r="BK530" s="666"/>
      <c r="BL530" s="30"/>
      <c r="BM530" s="30"/>
      <c r="BN530" s="30"/>
      <c r="BO530" s="679"/>
      <c r="BP530" s="679"/>
      <c r="BQ530" s="679"/>
      <c r="BR530" s="679"/>
      <c r="BS530" s="679"/>
      <c r="BT530" s="658"/>
      <c r="BU530" s="716"/>
      <c r="BV530" s="716"/>
      <c r="BW530" s="716"/>
      <c r="BX530" s="716"/>
      <c r="BY530" s="716"/>
      <c r="BZ530" s="716"/>
      <c r="CA530" s="756"/>
      <c r="CB530" s="719"/>
      <c r="CC530" s="719"/>
      <c r="CD530" s="719"/>
      <c r="CE530" s="728"/>
      <c r="CF530" s="727"/>
      <c r="CG530" s="757"/>
      <c r="CH530" s="29"/>
      <c r="CI530" s="29"/>
      <c r="CJ530" s="29"/>
      <c r="CK530" s="29"/>
      <c r="CL530" s="736"/>
      <c r="CM530" s="745"/>
      <c r="CN530" s="680"/>
      <c r="CO530" s="660"/>
      <c r="CP530" s="660"/>
      <c r="CQ530" s="681"/>
      <c r="CR530" s="660"/>
      <c r="CS530" s="660"/>
      <c r="CT530" s="658"/>
      <c r="CU530" s="658"/>
      <c r="CV530" s="658"/>
      <c r="CW530" s="658"/>
      <c r="CX530" s="658"/>
      <c r="CY530" s="658"/>
    </row>
    <row r="531" spans="1:103">
      <c r="A531" s="658"/>
      <c r="B531" s="658"/>
      <c r="C531" s="658"/>
      <c r="D531" s="658"/>
      <c r="E531" s="658"/>
      <c r="F531" s="658"/>
      <c r="G531" s="658"/>
      <c r="H531" s="658"/>
      <c r="I531" s="658"/>
      <c r="J531" s="658"/>
      <c r="K531" s="658"/>
      <c r="L531" s="658"/>
      <c r="M531" s="658"/>
      <c r="N531" s="658"/>
      <c r="O531" s="658"/>
      <c r="P531" s="658"/>
      <c r="Q531" s="658"/>
      <c r="R531" s="658"/>
      <c r="S531" s="658"/>
      <c r="T531" s="658"/>
      <c r="U531" s="658"/>
      <c r="V531" s="658"/>
      <c r="W531" s="658"/>
      <c r="X531" s="658"/>
      <c r="Y531" s="658"/>
      <c r="Z531" s="658"/>
      <c r="AA531" s="658"/>
      <c r="AB531" s="658"/>
      <c r="AC531" s="658"/>
      <c r="AD531" s="658"/>
      <c r="AE531" s="658"/>
      <c r="AF531" s="658"/>
      <c r="AG531" s="743"/>
      <c r="AH531" s="713"/>
      <c r="AI531" s="658"/>
      <c r="AJ531" s="658"/>
      <c r="AK531" s="658"/>
      <c r="AL531" s="658"/>
      <c r="AM531" s="658"/>
      <c r="AN531" s="658"/>
      <c r="AO531" s="658"/>
      <c r="AP531" s="683"/>
      <c r="AQ531" s="658"/>
      <c r="AR531" s="658"/>
      <c r="AS531" s="658"/>
      <c r="AT531" s="658"/>
      <c r="AU531" s="658"/>
      <c r="AV531" s="658"/>
      <c r="AW531" s="658"/>
      <c r="AX531" s="658"/>
      <c r="AY531" s="658"/>
      <c r="AZ531" s="660"/>
      <c r="BA531" s="660"/>
      <c r="BB531" s="660"/>
      <c r="BC531" s="660"/>
      <c r="BD531" s="660"/>
      <c r="BE531" s="660"/>
      <c r="BF531" s="660"/>
      <c r="BG531" s="660"/>
      <c r="BH531" s="660"/>
      <c r="BI531" s="666"/>
      <c r="BJ531" s="666"/>
      <c r="BK531" s="666"/>
      <c r="BL531" s="30"/>
      <c r="BM531" s="30"/>
      <c r="BN531" s="30"/>
      <c r="BO531" s="679"/>
      <c r="BP531" s="679"/>
      <c r="BQ531" s="679"/>
      <c r="BR531" s="679"/>
      <c r="BS531" s="679"/>
      <c r="BT531" s="658"/>
      <c r="BU531" s="716"/>
      <c r="BV531" s="716"/>
      <c r="BW531" s="716"/>
      <c r="BX531" s="716"/>
      <c r="BY531" s="716"/>
      <c r="BZ531" s="716"/>
      <c r="CA531" s="756"/>
      <c r="CB531" s="719"/>
      <c r="CC531" s="719"/>
      <c r="CD531" s="719"/>
      <c r="CE531" s="728"/>
      <c r="CF531" s="727"/>
      <c r="CG531" s="757"/>
      <c r="CH531" s="29"/>
      <c r="CI531" s="29"/>
      <c r="CJ531" s="29"/>
      <c r="CK531" s="29"/>
      <c r="CL531" s="736"/>
      <c r="CM531" s="745"/>
      <c r="CN531" s="680"/>
      <c r="CO531" s="660"/>
      <c r="CP531" s="660"/>
      <c r="CQ531" s="681"/>
      <c r="CR531" s="660"/>
      <c r="CS531" s="660"/>
      <c r="CT531" s="658"/>
      <c r="CU531" s="658"/>
      <c r="CV531" s="658"/>
      <c r="CW531" s="658"/>
      <c r="CX531" s="658"/>
      <c r="CY531" s="658"/>
    </row>
    <row r="532" spans="1:103">
      <c r="A532" s="658"/>
      <c r="B532" s="658"/>
      <c r="C532" s="658"/>
      <c r="D532" s="658"/>
      <c r="E532" s="658"/>
      <c r="F532" s="658"/>
      <c r="G532" s="658"/>
      <c r="H532" s="658"/>
      <c r="I532" s="658"/>
      <c r="J532" s="658"/>
      <c r="K532" s="658"/>
      <c r="L532" s="658"/>
      <c r="M532" s="658"/>
      <c r="N532" s="658"/>
      <c r="O532" s="658"/>
      <c r="P532" s="658"/>
      <c r="Q532" s="658"/>
      <c r="R532" s="658"/>
      <c r="S532" s="658"/>
      <c r="T532" s="658"/>
      <c r="U532" s="658"/>
      <c r="V532" s="658"/>
      <c r="W532" s="658"/>
      <c r="X532" s="658"/>
      <c r="Y532" s="658"/>
      <c r="Z532" s="658"/>
      <c r="AA532" s="658"/>
      <c r="AB532" s="658"/>
      <c r="AC532" s="658"/>
      <c r="AD532" s="658"/>
      <c r="AE532" s="658"/>
      <c r="AF532" s="658"/>
      <c r="AG532" s="743"/>
      <c r="AH532" s="713"/>
      <c r="AI532" s="658"/>
      <c r="AJ532" s="658"/>
      <c r="AK532" s="658"/>
      <c r="AL532" s="658"/>
      <c r="AM532" s="658"/>
      <c r="AN532" s="658"/>
      <c r="AO532" s="658"/>
      <c r="AP532" s="683"/>
      <c r="AQ532" s="658"/>
      <c r="AR532" s="658"/>
      <c r="AS532" s="658"/>
      <c r="AT532" s="658"/>
      <c r="AU532" s="658"/>
      <c r="AV532" s="658"/>
      <c r="AW532" s="658"/>
      <c r="AX532" s="658"/>
      <c r="AY532" s="658"/>
      <c r="AZ532" s="660"/>
      <c r="BA532" s="660"/>
      <c r="BB532" s="660"/>
      <c r="BC532" s="660"/>
      <c r="BD532" s="660"/>
      <c r="BE532" s="660"/>
      <c r="BF532" s="660"/>
      <c r="BG532" s="660"/>
      <c r="BH532" s="660"/>
      <c r="BI532" s="666"/>
      <c r="BJ532" s="666"/>
      <c r="BK532" s="666"/>
      <c r="BL532" s="30"/>
      <c r="BM532" s="30"/>
      <c r="BN532" s="30"/>
      <c r="BO532" s="679"/>
      <c r="BP532" s="679"/>
      <c r="BQ532" s="679"/>
      <c r="BR532" s="679"/>
      <c r="BS532" s="679"/>
      <c r="BT532" s="658"/>
      <c r="BU532" s="716"/>
      <c r="BV532" s="716"/>
      <c r="BW532" s="716"/>
      <c r="BX532" s="716"/>
      <c r="BY532" s="716"/>
      <c r="BZ532" s="716"/>
      <c r="CA532" s="756"/>
      <c r="CB532" s="719"/>
      <c r="CC532" s="719"/>
      <c r="CD532" s="719"/>
      <c r="CE532" s="728"/>
      <c r="CF532" s="727"/>
      <c r="CG532" s="757"/>
      <c r="CH532" s="29"/>
      <c r="CI532" s="29"/>
      <c r="CJ532" s="29"/>
      <c r="CK532" s="29"/>
      <c r="CL532" s="736"/>
      <c r="CM532" s="745"/>
      <c r="CN532" s="680"/>
      <c r="CO532" s="660"/>
      <c r="CP532" s="660"/>
      <c r="CQ532" s="681"/>
      <c r="CR532" s="660"/>
      <c r="CS532" s="660"/>
      <c r="CT532" s="658"/>
      <c r="CU532" s="658"/>
      <c r="CV532" s="658"/>
      <c r="CW532" s="658"/>
      <c r="CX532" s="658"/>
      <c r="CY532" s="658"/>
    </row>
    <row r="533" spans="1:103">
      <c r="A533" s="658"/>
      <c r="B533" s="658"/>
      <c r="C533" s="658"/>
      <c r="D533" s="658"/>
      <c r="E533" s="658"/>
      <c r="F533" s="658"/>
      <c r="G533" s="658"/>
      <c r="H533" s="658"/>
      <c r="I533" s="658"/>
      <c r="J533" s="658"/>
      <c r="K533" s="658"/>
      <c r="L533" s="658"/>
      <c r="M533" s="658"/>
      <c r="N533" s="658"/>
      <c r="O533" s="658"/>
      <c r="P533" s="658"/>
      <c r="Q533" s="658"/>
      <c r="R533" s="658"/>
      <c r="S533" s="658"/>
      <c r="T533" s="658"/>
      <c r="U533" s="658"/>
      <c r="V533" s="658"/>
      <c r="W533" s="658"/>
      <c r="X533" s="658"/>
      <c r="Y533" s="658"/>
      <c r="Z533" s="658"/>
      <c r="AA533" s="658"/>
      <c r="AB533" s="658"/>
      <c r="AC533" s="658"/>
      <c r="AD533" s="658"/>
      <c r="AE533" s="658"/>
      <c r="AF533" s="658"/>
      <c r="AG533" s="743"/>
      <c r="AH533" s="713"/>
      <c r="AI533" s="658"/>
      <c r="AJ533" s="658"/>
      <c r="AK533" s="658"/>
      <c r="AL533" s="658"/>
      <c r="AM533" s="658"/>
      <c r="AN533" s="658"/>
      <c r="AO533" s="658"/>
      <c r="AP533" s="683"/>
      <c r="AQ533" s="658"/>
      <c r="AR533" s="658"/>
      <c r="AS533" s="658"/>
      <c r="AT533" s="658"/>
      <c r="AU533" s="658"/>
      <c r="AV533" s="658"/>
      <c r="AW533" s="658"/>
      <c r="AX533" s="658"/>
      <c r="AY533" s="658"/>
      <c r="AZ533" s="660"/>
      <c r="BA533" s="660"/>
      <c r="BB533" s="660"/>
      <c r="BC533" s="660"/>
      <c r="BD533" s="660"/>
      <c r="BE533" s="660"/>
      <c r="BF533" s="660"/>
      <c r="BG533" s="660"/>
      <c r="BH533" s="660"/>
      <c r="BI533" s="666"/>
      <c r="BJ533" s="666"/>
      <c r="BK533" s="666"/>
      <c r="BL533" s="30"/>
      <c r="BM533" s="30"/>
      <c r="BN533" s="30"/>
      <c r="BO533" s="679"/>
      <c r="BP533" s="679"/>
      <c r="BQ533" s="679"/>
      <c r="BR533" s="679"/>
      <c r="BS533" s="679"/>
      <c r="BT533" s="658"/>
      <c r="BU533" s="716"/>
      <c r="BV533" s="716"/>
      <c r="BW533" s="716"/>
      <c r="BX533" s="716"/>
      <c r="BY533" s="716"/>
      <c r="BZ533" s="716"/>
      <c r="CA533" s="756"/>
      <c r="CB533" s="719"/>
      <c r="CC533" s="719"/>
      <c r="CD533" s="719"/>
      <c r="CE533" s="728"/>
      <c r="CF533" s="727"/>
      <c r="CG533" s="757"/>
      <c r="CH533" s="29"/>
      <c r="CI533" s="29"/>
      <c r="CJ533" s="29"/>
      <c r="CK533" s="29"/>
      <c r="CL533" s="736"/>
      <c r="CM533" s="745"/>
      <c r="CN533" s="680"/>
      <c r="CO533" s="660"/>
      <c r="CP533" s="660"/>
      <c r="CQ533" s="681"/>
      <c r="CR533" s="660"/>
      <c r="CS533" s="660"/>
      <c r="CT533" s="658"/>
      <c r="CU533" s="658"/>
      <c r="CV533" s="658"/>
      <c r="CW533" s="658"/>
      <c r="CX533" s="658"/>
      <c r="CY533" s="658"/>
    </row>
    <row r="534" spans="1:103">
      <c r="A534" s="658"/>
      <c r="B534" s="658"/>
      <c r="C534" s="658"/>
      <c r="D534" s="658"/>
      <c r="E534" s="658"/>
      <c r="F534" s="658"/>
      <c r="G534" s="658"/>
      <c r="H534" s="658"/>
      <c r="I534" s="658"/>
      <c r="J534" s="658"/>
      <c r="K534" s="658"/>
      <c r="L534" s="658"/>
      <c r="M534" s="658"/>
      <c r="N534" s="658"/>
      <c r="O534" s="658"/>
      <c r="P534" s="658"/>
      <c r="Q534" s="658"/>
      <c r="R534" s="658"/>
      <c r="S534" s="658"/>
      <c r="T534" s="658"/>
      <c r="U534" s="658"/>
      <c r="V534" s="658"/>
      <c r="W534" s="658"/>
      <c r="X534" s="658"/>
      <c r="Y534" s="658"/>
      <c r="Z534" s="658"/>
      <c r="AA534" s="658"/>
      <c r="AB534" s="658"/>
      <c r="AC534" s="658"/>
      <c r="AD534" s="658"/>
      <c r="AE534" s="658"/>
      <c r="AF534" s="658"/>
      <c r="AG534" s="743"/>
      <c r="AH534" s="713"/>
      <c r="AI534" s="658"/>
      <c r="AJ534" s="658"/>
      <c r="AK534" s="658"/>
      <c r="AL534" s="658"/>
      <c r="AM534" s="658"/>
      <c r="AN534" s="658"/>
      <c r="AO534" s="658"/>
      <c r="AP534" s="683"/>
      <c r="AQ534" s="658"/>
      <c r="AR534" s="658"/>
      <c r="AS534" s="658"/>
      <c r="AT534" s="658"/>
      <c r="AU534" s="658"/>
      <c r="AV534" s="658"/>
      <c r="AW534" s="658"/>
      <c r="AX534" s="658"/>
      <c r="AY534" s="658"/>
      <c r="AZ534" s="660"/>
      <c r="BA534" s="660"/>
      <c r="BB534" s="660"/>
      <c r="BC534" s="660"/>
      <c r="BD534" s="660"/>
      <c r="BE534" s="660"/>
      <c r="BF534" s="660"/>
      <c r="BG534" s="660"/>
      <c r="BH534" s="660"/>
      <c r="BI534" s="666"/>
      <c r="BJ534" s="666"/>
      <c r="BK534" s="666"/>
      <c r="BL534" s="30"/>
      <c r="BM534" s="30"/>
      <c r="BN534" s="30"/>
      <c r="BO534" s="679"/>
      <c r="BP534" s="679"/>
      <c r="BQ534" s="679"/>
      <c r="BR534" s="679"/>
      <c r="BS534" s="679"/>
      <c r="BT534" s="658"/>
      <c r="BU534" s="716"/>
      <c r="BV534" s="716"/>
      <c r="BW534" s="716"/>
      <c r="BX534" s="716"/>
      <c r="BY534" s="716"/>
      <c r="BZ534" s="716"/>
      <c r="CA534" s="756"/>
      <c r="CB534" s="719"/>
      <c r="CC534" s="719"/>
      <c r="CD534" s="719"/>
      <c r="CE534" s="728"/>
      <c r="CF534" s="727"/>
      <c r="CG534" s="757"/>
      <c r="CH534" s="29"/>
      <c r="CI534" s="29"/>
      <c r="CJ534" s="29"/>
      <c r="CK534" s="29"/>
      <c r="CL534" s="736"/>
      <c r="CM534" s="745"/>
      <c r="CN534" s="680"/>
      <c r="CO534" s="660"/>
      <c r="CP534" s="660"/>
      <c r="CQ534" s="681"/>
      <c r="CR534" s="660"/>
      <c r="CS534" s="660"/>
      <c r="CT534" s="658"/>
      <c r="CU534" s="658"/>
      <c r="CV534" s="658"/>
      <c r="CW534" s="658"/>
      <c r="CX534" s="658"/>
      <c r="CY534" s="658"/>
    </row>
    <row r="535" spans="1:103">
      <c r="A535" s="658"/>
      <c r="B535" s="658"/>
      <c r="C535" s="658"/>
      <c r="D535" s="658"/>
      <c r="E535" s="658"/>
      <c r="F535" s="658"/>
      <c r="G535" s="658"/>
      <c r="H535" s="658"/>
      <c r="I535" s="658"/>
      <c r="J535" s="658"/>
      <c r="K535" s="658"/>
      <c r="L535" s="658"/>
      <c r="M535" s="658"/>
      <c r="N535" s="658"/>
      <c r="O535" s="658"/>
      <c r="P535" s="658"/>
      <c r="Q535" s="658"/>
      <c r="R535" s="658"/>
      <c r="S535" s="658"/>
      <c r="T535" s="658"/>
      <c r="U535" s="658"/>
      <c r="V535" s="658"/>
      <c r="W535" s="658"/>
      <c r="X535" s="658"/>
      <c r="Y535" s="658"/>
      <c r="Z535" s="658"/>
      <c r="AA535" s="658"/>
      <c r="AB535" s="658"/>
      <c r="AC535" s="658"/>
      <c r="AD535" s="658"/>
      <c r="AE535" s="658"/>
      <c r="AF535" s="658"/>
      <c r="AG535" s="743"/>
      <c r="AH535" s="713"/>
      <c r="AI535" s="658"/>
      <c r="AJ535" s="658"/>
      <c r="AK535" s="658"/>
      <c r="AL535" s="658"/>
      <c r="AM535" s="658"/>
      <c r="AN535" s="658"/>
      <c r="AO535" s="658"/>
      <c r="AP535" s="683"/>
      <c r="AQ535" s="658"/>
      <c r="AR535" s="658"/>
      <c r="AS535" s="658"/>
      <c r="AT535" s="658"/>
      <c r="AU535" s="658"/>
      <c r="AV535" s="658"/>
      <c r="AW535" s="658"/>
      <c r="AX535" s="658"/>
      <c r="AY535" s="658"/>
      <c r="AZ535" s="660"/>
      <c r="BA535" s="660"/>
      <c r="BB535" s="660"/>
      <c r="BC535" s="660"/>
      <c r="BD535" s="660"/>
      <c r="BE535" s="660"/>
      <c r="BF535" s="660"/>
      <c r="BG535" s="660"/>
      <c r="BH535" s="660"/>
      <c r="BI535" s="666"/>
      <c r="BJ535" s="666"/>
      <c r="BK535" s="666"/>
      <c r="BL535" s="30"/>
      <c r="BM535" s="30"/>
      <c r="BN535" s="30"/>
      <c r="BO535" s="679"/>
      <c r="BP535" s="679"/>
      <c r="BQ535" s="679"/>
      <c r="BR535" s="679"/>
      <c r="BS535" s="679"/>
      <c r="BT535" s="658"/>
      <c r="BU535" s="716"/>
      <c r="BV535" s="716"/>
      <c r="BW535" s="716"/>
      <c r="BX535" s="716"/>
      <c r="BY535" s="716"/>
      <c r="BZ535" s="716"/>
      <c r="CA535" s="756"/>
      <c r="CB535" s="719"/>
      <c r="CC535" s="719"/>
      <c r="CD535" s="719"/>
      <c r="CE535" s="728"/>
      <c r="CF535" s="727"/>
      <c r="CG535" s="757"/>
      <c r="CH535" s="29"/>
      <c r="CI535" s="29"/>
      <c r="CJ535" s="29"/>
      <c r="CK535" s="29"/>
      <c r="CL535" s="736"/>
      <c r="CM535" s="745"/>
      <c r="CN535" s="680"/>
      <c r="CO535" s="660"/>
      <c r="CP535" s="660"/>
      <c r="CQ535" s="681"/>
      <c r="CR535" s="660"/>
      <c r="CS535" s="660"/>
      <c r="CT535" s="658"/>
      <c r="CU535" s="658"/>
      <c r="CV535" s="658"/>
      <c r="CW535" s="658"/>
      <c r="CX535" s="658"/>
      <c r="CY535" s="658"/>
    </row>
    <row r="536" spans="1:103">
      <c r="A536" s="658"/>
      <c r="B536" s="658"/>
      <c r="C536" s="658"/>
      <c r="D536" s="658"/>
      <c r="E536" s="658"/>
      <c r="F536" s="658"/>
      <c r="G536" s="658"/>
      <c r="H536" s="658"/>
      <c r="I536" s="658"/>
      <c r="J536" s="658"/>
      <c r="K536" s="658"/>
      <c r="L536" s="658"/>
      <c r="M536" s="658"/>
      <c r="N536" s="658"/>
      <c r="O536" s="658"/>
      <c r="P536" s="658"/>
      <c r="Q536" s="658"/>
      <c r="R536" s="658"/>
      <c r="S536" s="658"/>
      <c r="T536" s="658"/>
      <c r="U536" s="658"/>
      <c r="V536" s="658"/>
      <c r="W536" s="658"/>
      <c r="X536" s="658"/>
      <c r="Y536" s="658"/>
      <c r="Z536" s="658"/>
      <c r="AA536" s="658"/>
      <c r="AB536" s="658"/>
      <c r="AC536" s="658"/>
      <c r="AD536" s="658"/>
      <c r="AE536" s="658"/>
      <c r="AF536" s="658"/>
      <c r="AG536" s="743"/>
      <c r="AH536" s="713"/>
      <c r="AI536" s="658"/>
      <c r="AJ536" s="658"/>
      <c r="AK536" s="658"/>
      <c r="AL536" s="658"/>
      <c r="AM536" s="658"/>
      <c r="AN536" s="658"/>
      <c r="AO536" s="658"/>
      <c r="AP536" s="683"/>
      <c r="AQ536" s="658"/>
      <c r="AR536" s="658"/>
      <c r="AS536" s="658"/>
      <c r="AT536" s="658"/>
      <c r="AU536" s="658"/>
      <c r="AV536" s="658"/>
      <c r="AW536" s="658"/>
      <c r="AX536" s="658"/>
      <c r="AY536" s="658"/>
      <c r="AZ536" s="660"/>
      <c r="BA536" s="660"/>
      <c r="BB536" s="660"/>
      <c r="BC536" s="660"/>
      <c r="BD536" s="660"/>
      <c r="BE536" s="660"/>
      <c r="BF536" s="660"/>
      <c r="BG536" s="660"/>
      <c r="BH536" s="660"/>
      <c r="BI536" s="666"/>
      <c r="BJ536" s="666"/>
      <c r="BK536" s="666"/>
      <c r="BL536" s="30"/>
      <c r="BM536" s="30"/>
      <c r="BN536" s="30"/>
      <c r="BO536" s="679"/>
      <c r="BP536" s="679"/>
      <c r="BQ536" s="679"/>
      <c r="BR536" s="679"/>
      <c r="BS536" s="679"/>
      <c r="BT536" s="658"/>
      <c r="BU536" s="716"/>
      <c r="BV536" s="716"/>
      <c r="BW536" s="716"/>
      <c r="BX536" s="716"/>
      <c r="BY536" s="716"/>
      <c r="BZ536" s="716"/>
      <c r="CA536" s="756"/>
      <c r="CB536" s="719"/>
      <c r="CC536" s="719"/>
      <c r="CD536" s="719"/>
      <c r="CE536" s="728"/>
      <c r="CF536" s="727"/>
      <c r="CG536" s="757"/>
      <c r="CH536" s="29"/>
      <c r="CI536" s="29"/>
      <c r="CJ536" s="29"/>
      <c r="CK536" s="29"/>
      <c r="CL536" s="736"/>
      <c r="CM536" s="745"/>
      <c r="CN536" s="680"/>
      <c r="CO536" s="660"/>
      <c r="CP536" s="660"/>
      <c r="CQ536" s="681"/>
      <c r="CR536" s="660"/>
      <c r="CS536" s="660"/>
      <c r="CT536" s="658"/>
      <c r="CU536" s="658"/>
      <c r="CV536" s="658"/>
      <c r="CW536" s="658"/>
      <c r="CX536" s="658"/>
      <c r="CY536" s="658"/>
    </row>
    <row r="537" spans="1:103">
      <c r="A537" s="658"/>
      <c r="B537" s="658"/>
      <c r="C537" s="658"/>
      <c r="D537" s="658"/>
      <c r="E537" s="658"/>
      <c r="F537" s="658"/>
      <c r="G537" s="658"/>
      <c r="H537" s="658"/>
      <c r="I537" s="658"/>
      <c r="J537" s="658"/>
      <c r="K537" s="658"/>
      <c r="L537" s="658"/>
      <c r="M537" s="658"/>
      <c r="N537" s="658"/>
      <c r="O537" s="658"/>
      <c r="P537" s="658"/>
      <c r="Q537" s="658"/>
      <c r="R537" s="658"/>
      <c r="S537" s="658"/>
      <c r="T537" s="658"/>
      <c r="U537" s="658"/>
      <c r="V537" s="658"/>
      <c r="W537" s="658"/>
      <c r="X537" s="658"/>
      <c r="Y537" s="658"/>
      <c r="Z537" s="658"/>
      <c r="AA537" s="658"/>
      <c r="AB537" s="658"/>
      <c r="AC537" s="658"/>
      <c r="AD537" s="658"/>
      <c r="AE537" s="658"/>
      <c r="AF537" s="658"/>
      <c r="AG537" s="743"/>
      <c r="AH537" s="713"/>
      <c r="AI537" s="658"/>
      <c r="AJ537" s="658"/>
      <c r="AK537" s="658"/>
      <c r="AL537" s="658"/>
      <c r="AM537" s="658"/>
      <c r="AN537" s="658"/>
      <c r="AO537" s="658"/>
      <c r="AP537" s="683"/>
      <c r="AQ537" s="658"/>
      <c r="AR537" s="658"/>
      <c r="AS537" s="658"/>
      <c r="AT537" s="658"/>
      <c r="AU537" s="658"/>
      <c r="AV537" s="658"/>
      <c r="AW537" s="658"/>
      <c r="AX537" s="658"/>
      <c r="AY537" s="658"/>
      <c r="AZ537" s="660"/>
      <c r="BA537" s="660"/>
      <c r="BB537" s="660"/>
      <c r="BC537" s="660"/>
      <c r="BD537" s="660"/>
      <c r="BE537" s="660"/>
      <c r="BF537" s="660"/>
      <c r="BG537" s="660"/>
      <c r="BH537" s="660"/>
      <c r="BI537" s="666"/>
      <c r="BJ537" s="666"/>
      <c r="BK537" s="666"/>
      <c r="BL537" s="30"/>
      <c r="BM537" s="30"/>
      <c r="BN537" s="30"/>
      <c r="BO537" s="679"/>
      <c r="BP537" s="679"/>
      <c r="BQ537" s="679"/>
      <c r="BR537" s="679"/>
      <c r="BS537" s="679"/>
      <c r="BT537" s="658"/>
      <c r="BU537" s="716"/>
      <c r="BV537" s="716"/>
      <c r="BW537" s="716"/>
      <c r="BX537" s="716"/>
      <c r="BY537" s="716"/>
      <c r="BZ537" s="716"/>
      <c r="CA537" s="756"/>
      <c r="CB537" s="719"/>
      <c r="CC537" s="719"/>
      <c r="CD537" s="719"/>
      <c r="CE537" s="728"/>
      <c r="CF537" s="727"/>
      <c r="CG537" s="757"/>
      <c r="CH537" s="29"/>
      <c r="CI537" s="29"/>
      <c r="CJ537" s="29"/>
      <c r="CK537" s="29"/>
      <c r="CL537" s="736"/>
      <c r="CM537" s="745"/>
      <c r="CN537" s="680"/>
      <c r="CO537" s="660"/>
      <c r="CP537" s="660"/>
      <c r="CQ537" s="681"/>
      <c r="CR537" s="660"/>
      <c r="CS537" s="660"/>
      <c r="CT537" s="658"/>
      <c r="CU537" s="658"/>
      <c r="CV537" s="658"/>
      <c r="CW537" s="658"/>
      <c r="CX537" s="658"/>
      <c r="CY537" s="658"/>
    </row>
    <row r="538" spans="1:103">
      <c r="A538" s="658"/>
      <c r="B538" s="658"/>
      <c r="C538" s="658"/>
      <c r="D538" s="658"/>
      <c r="E538" s="658"/>
      <c r="F538" s="658"/>
      <c r="G538" s="658"/>
      <c r="H538" s="658"/>
      <c r="I538" s="658"/>
      <c r="J538" s="658"/>
      <c r="K538" s="658"/>
      <c r="L538" s="658"/>
      <c r="M538" s="658"/>
      <c r="N538" s="658"/>
      <c r="O538" s="658"/>
      <c r="P538" s="658"/>
      <c r="Q538" s="658"/>
      <c r="R538" s="658"/>
      <c r="S538" s="658"/>
      <c r="T538" s="658"/>
      <c r="U538" s="658"/>
      <c r="V538" s="658"/>
      <c r="W538" s="658"/>
      <c r="X538" s="658"/>
      <c r="Y538" s="658"/>
      <c r="Z538" s="658"/>
      <c r="AA538" s="658"/>
      <c r="AB538" s="658"/>
      <c r="AC538" s="658"/>
      <c r="AD538" s="658"/>
      <c r="AE538" s="658"/>
      <c r="AF538" s="658"/>
      <c r="AG538" s="743"/>
      <c r="AH538" s="713"/>
      <c r="AI538" s="658"/>
      <c r="AJ538" s="658"/>
      <c r="AK538" s="658"/>
      <c r="AL538" s="658"/>
      <c r="AM538" s="658"/>
      <c r="AN538" s="658"/>
      <c r="AO538" s="658"/>
      <c r="AP538" s="683"/>
      <c r="AQ538" s="658"/>
      <c r="AR538" s="658"/>
      <c r="AS538" s="658"/>
      <c r="AT538" s="658"/>
      <c r="AU538" s="658"/>
      <c r="AV538" s="658"/>
      <c r="AW538" s="658"/>
      <c r="AX538" s="658"/>
      <c r="AY538" s="658"/>
      <c r="AZ538" s="660"/>
      <c r="BA538" s="660"/>
      <c r="BB538" s="660"/>
      <c r="BC538" s="660"/>
      <c r="BD538" s="660"/>
      <c r="BE538" s="660"/>
      <c r="BF538" s="660"/>
      <c r="BG538" s="660"/>
      <c r="BH538" s="660"/>
      <c r="BI538" s="666"/>
      <c r="BJ538" s="666"/>
      <c r="BK538" s="666"/>
      <c r="BL538" s="30"/>
      <c r="BM538" s="30"/>
      <c r="BN538" s="30"/>
      <c r="BO538" s="679"/>
      <c r="BP538" s="679"/>
      <c r="BQ538" s="679"/>
      <c r="BR538" s="679"/>
      <c r="BS538" s="679"/>
      <c r="BT538" s="658"/>
      <c r="BU538" s="716"/>
      <c r="BV538" s="716"/>
      <c r="BW538" s="716"/>
      <c r="BX538" s="716"/>
      <c r="BY538" s="716"/>
      <c r="BZ538" s="716"/>
      <c r="CA538" s="756"/>
      <c r="CB538" s="719"/>
      <c r="CC538" s="719"/>
      <c r="CD538" s="719"/>
      <c r="CE538" s="728"/>
      <c r="CF538" s="727"/>
      <c r="CG538" s="757"/>
      <c r="CH538" s="29"/>
      <c r="CI538" s="29"/>
      <c r="CJ538" s="29"/>
      <c r="CK538" s="29"/>
      <c r="CL538" s="736"/>
      <c r="CM538" s="745"/>
      <c r="CN538" s="680"/>
      <c r="CO538" s="660"/>
      <c r="CP538" s="660"/>
      <c r="CQ538" s="681"/>
      <c r="CR538" s="660"/>
      <c r="CS538" s="660"/>
      <c r="CT538" s="658"/>
      <c r="CU538" s="658"/>
      <c r="CV538" s="658"/>
      <c r="CW538" s="658"/>
      <c r="CX538" s="658"/>
      <c r="CY538" s="658"/>
    </row>
    <row r="539" spans="1:103">
      <c r="A539" s="658"/>
      <c r="B539" s="658"/>
      <c r="C539" s="658"/>
      <c r="D539" s="658"/>
      <c r="E539" s="658"/>
      <c r="F539" s="658"/>
      <c r="G539" s="658"/>
      <c r="H539" s="658"/>
      <c r="I539" s="658"/>
      <c r="J539" s="658"/>
      <c r="K539" s="658"/>
      <c r="L539" s="658"/>
      <c r="M539" s="658"/>
      <c r="N539" s="658"/>
      <c r="O539" s="658"/>
      <c r="P539" s="658"/>
      <c r="Q539" s="658"/>
      <c r="R539" s="658"/>
      <c r="S539" s="658"/>
      <c r="T539" s="658"/>
      <c r="U539" s="658"/>
      <c r="V539" s="658"/>
      <c r="W539" s="658"/>
      <c r="X539" s="658"/>
      <c r="Y539" s="658"/>
      <c r="Z539" s="658"/>
      <c r="AA539" s="658"/>
      <c r="AB539" s="658"/>
      <c r="AC539" s="658"/>
      <c r="AD539" s="658"/>
      <c r="AE539" s="658"/>
      <c r="AF539" s="658"/>
      <c r="AG539" s="743"/>
      <c r="AH539" s="713"/>
      <c r="AI539" s="658"/>
      <c r="AJ539" s="658"/>
      <c r="AK539" s="658"/>
      <c r="AL539" s="658"/>
      <c r="AM539" s="658"/>
      <c r="AN539" s="658"/>
      <c r="AO539" s="658"/>
      <c r="AP539" s="683"/>
      <c r="AQ539" s="658"/>
      <c r="AR539" s="658"/>
      <c r="AS539" s="658"/>
      <c r="AT539" s="658"/>
      <c r="AU539" s="658"/>
      <c r="AV539" s="658"/>
      <c r="AW539" s="658"/>
      <c r="AX539" s="658"/>
      <c r="AY539" s="658"/>
      <c r="AZ539" s="660"/>
      <c r="BA539" s="660"/>
      <c r="BB539" s="660"/>
      <c r="BC539" s="660"/>
      <c r="BD539" s="660"/>
      <c r="BE539" s="660"/>
      <c r="BF539" s="660"/>
      <c r="BG539" s="660"/>
      <c r="BH539" s="660"/>
      <c r="BI539" s="666"/>
      <c r="BJ539" s="666"/>
      <c r="BK539" s="666"/>
      <c r="BL539" s="30"/>
      <c r="BM539" s="30"/>
      <c r="BN539" s="30"/>
      <c r="BO539" s="679"/>
      <c r="BP539" s="679"/>
      <c r="BQ539" s="679"/>
      <c r="BR539" s="679"/>
      <c r="BS539" s="679"/>
      <c r="BT539" s="658"/>
      <c r="BU539" s="716"/>
      <c r="BV539" s="716"/>
      <c r="BW539" s="716"/>
      <c r="BX539" s="716"/>
      <c r="BY539" s="716"/>
      <c r="BZ539" s="716"/>
      <c r="CA539" s="756"/>
      <c r="CB539" s="719"/>
      <c r="CC539" s="719"/>
      <c r="CD539" s="719"/>
      <c r="CE539" s="728"/>
      <c r="CF539" s="727"/>
      <c r="CG539" s="757"/>
      <c r="CH539" s="29"/>
      <c r="CI539" s="29"/>
      <c r="CJ539" s="29"/>
      <c r="CK539" s="29"/>
      <c r="CL539" s="736"/>
      <c r="CM539" s="745"/>
      <c r="CN539" s="680"/>
      <c r="CO539" s="660"/>
      <c r="CP539" s="660"/>
      <c r="CQ539" s="681"/>
      <c r="CR539" s="660"/>
      <c r="CS539" s="660"/>
      <c r="CT539" s="658"/>
      <c r="CU539" s="658"/>
      <c r="CV539" s="658"/>
      <c r="CW539" s="658"/>
      <c r="CX539" s="658"/>
      <c r="CY539" s="658"/>
    </row>
    <row r="540" spans="1:103">
      <c r="A540" s="658"/>
      <c r="B540" s="658"/>
      <c r="C540" s="658"/>
      <c r="D540" s="658"/>
      <c r="E540" s="658"/>
      <c r="F540" s="658"/>
      <c r="G540" s="658"/>
      <c r="H540" s="658"/>
      <c r="I540" s="658"/>
      <c r="J540" s="658"/>
      <c r="K540" s="658"/>
      <c r="L540" s="658"/>
      <c r="M540" s="658"/>
      <c r="N540" s="658"/>
      <c r="O540" s="658"/>
      <c r="P540" s="658"/>
      <c r="Q540" s="658"/>
      <c r="R540" s="658"/>
      <c r="S540" s="658"/>
      <c r="T540" s="658"/>
      <c r="U540" s="658"/>
      <c r="V540" s="658"/>
      <c r="W540" s="658"/>
      <c r="X540" s="658"/>
      <c r="Y540" s="658"/>
      <c r="Z540" s="658"/>
      <c r="AA540" s="658"/>
      <c r="AB540" s="658"/>
      <c r="AC540" s="658"/>
      <c r="AD540" s="658"/>
      <c r="AE540" s="658"/>
      <c r="AF540" s="658"/>
      <c r="AG540" s="743"/>
      <c r="AH540" s="713"/>
      <c r="AI540" s="658"/>
      <c r="AJ540" s="658"/>
      <c r="AK540" s="658"/>
      <c r="AL540" s="658"/>
      <c r="AM540" s="658"/>
      <c r="AN540" s="658"/>
      <c r="AO540" s="658"/>
      <c r="AP540" s="683"/>
      <c r="AQ540" s="658"/>
      <c r="AR540" s="658"/>
      <c r="AS540" s="658"/>
      <c r="AT540" s="658"/>
      <c r="AU540" s="658"/>
      <c r="AV540" s="658"/>
      <c r="AW540" s="658"/>
      <c r="AX540" s="658"/>
      <c r="AY540" s="658"/>
      <c r="AZ540" s="660"/>
      <c r="BA540" s="660"/>
      <c r="BB540" s="660"/>
      <c r="BC540" s="660"/>
      <c r="BD540" s="660"/>
      <c r="BE540" s="660"/>
      <c r="BF540" s="660"/>
      <c r="BG540" s="660"/>
      <c r="BH540" s="660"/>
      <c r="BI540" s="666"/>
      <c r="BJ540" s="666"/>
      <c r="BK540" s="666"/>
      <c r="BL540" s="30"/>
      <c r="BM540" s="30"/>
      <c r="BN540" s="30"/>
      <c r="BO540" s="679"/>
      <c r="BP540" s="679"/>
      <c r="BQ540" s="679"/>
      <c r="BR540" s="679"/>
      <c r="BS540" s="679"/>
      <c r="BT540" s="658"/>
      <c r="BU540" s="716"/>
      <c r="BV540" s="716"/>
      <c r="BW540" s="716"/>
      <c r="BX540" s="716"/>
      <c r="BY540" s="716"/>
      <c r="BZ540" s="716"/>
      <c r="CA540" s="756"/>
      <c r="CB540" s="719"/>
      <c r="CC540" s="719"/>
      <c r="CD540" s="719"/>
      <c r="CE540" s="728"/>
      <c r="CF540" s="727"/>
      <c r="CG540" s="757"/>
      <c r="CH540" s="29"/>
      <c r="CI540" s="29"/>
      <c r="CJ540" s="29"/>
      <c r="CK540" s="29"/>
      <c r="CL540" s="736"/>
      <c r="CM540" s="745"/>
      <c r="CN540" s="680"/>
      <c r="CO540" s="660"/>
      <c r="CP540" s="660"/>
      <c r="CQ540" s="681"/>
      <c r="CR540" s="660"/>
      <c r="CS540" s="660"/>
      <c r="CT540" s="658"/>
      <c r="CU540" s="658"/>
      <c r="CV540" s="658"/>
      <c r="CW540" s="658"/>
      <c r="CX540" s="658"/>
      <c r="CY540" s="658"/>
    </row>
    <row r="541" spans="1:103">
      <c r="A541" s="658"/>
      <c r="B541" s="658"/>
      <c r="C541" s="658"/>
      <c r="D541" s="658"/>
      <c r="E541" s="658"/>
      <c r="F541" s="658"/>
      <c r="G541" s="658"/>
      <c r="H541" s="658"/>
      <c r="I541" s="658"/>
      <c r="J541" s="658"/>
      <c r="K541" s="658"/>
      <c r="L541" s="658"/>
      <c r="M541" s="658"/>
      <c r="N541" s="658"/>
      <c r="O541" s="658"/>
      <c r="P541" s="658"/>
      <c r="Q541" s="658"/>
      <c r="R541" s="658"/>
      <c r="S541" s="658"/>
      <c r="T541" s="658"/>
      <c r="U541" s="658"/>
      <c r="V541" s="658"/>
      <c r="W541" s="658"/>
      <c r="X541" s="658"/>
      <c r="Y541" s="658"/>
      <c r="Z541" s="658"/>
      <c r="AA541" s="658"/>
      <c r="AB541" s="658"/>
      <c r="AC541" s="658"/>
      <c r="AD541" s="658"/>
      <c r="AE541" s="658"/>
      <c r="AF541" s="658"/>
      <c r="AG541" s="743"/>
      <c r="AH541" s="713"/>
      <c r="AI541" s="658"/>
      <c r="AJ541" s="658"/>
      <c r="AK541" s="658"/>
      <c r="AL541" s="658"/>
      <c r="AM541" s="658"/>
      <c r="AN541" s="658"/>
      <c r="AO541" s="658"/>
      <c r="AP541" s="683"/>
      <c r="AQ541" s="658"/>
      <c r="AR541" s="658"/>
      <c r="AS541" s="658"/>
      <c r="AT541" s="658"/>
      <c r="AU541" s="658"/>
      <c r="AV541" s="658"/>
      <c r="AW541" s="658"/>
      <c r="AX541" s="658"/>
      <c r="AY541" s="658"/>
      <c r="AZ541" s="660"/>
      <c r="BA541" s="660"/>
      <c r="BB541" s="660"/>
      <c r="BC541" s="660"/>
      <c r="BD541" s="660"/>
      <c r="BE541" s="660"/>
      <c r="BF541" s="660"/>
      <c r="BG541" s="660"/>
      <c r="BH541" s="660"/>
      <c r="BI541" s="666"/>
      <c r="BJ541" s="666"/>
      <c r="BK541" s="666"/>
      <c r="BL541" s="30"/>
      <c r="BM541" s="30"/>
      <c r="BN541" s="30"/>
      <c r="BO541" s="679"/>
      <c r="BP541" s="679"/>
      <c r="BQ541" s="679"/>
      <c r="BR541" s="679"/>
      <c r="BS541" s="679"/>
      <c r="BT541" s="658"/>
      <c r="BU541" s="716"/>
      <c r="BV541" s="716"/>
      <c r="BW541" s="716"/>
      <c r="BX541" s="716"/>
      <c r="BY541" s="716"/>
      <c r="BZ541" s="716"/>
      <c r="CA541" s="756"/>
      <c r="CB541" s="719"/>
      <c r="CC541" s="719"/>
      <c r="CD541" s="719"/>
      <c r="CE541" s="728"/>
      <c r="CF541" s="727"/>
      <c r="CG541" s="757"/>
      <c r="CH541" s="29"/>
      <c r="CI541" s="29"/>
      <c r="CJ541" s="29"/>
      <c r="CK541" s="29"/>
      <c r="CL541" s="736"/>
      <c r="CM541" s="745"/>
      <c r="CN541" s="680"/>
      <c r="CO541" s="660"/>
      <c r="CP541" s="660"/>
      <c r="CQ541" s="681"/>
      <c r="CR541" s="660"/>
      <c r="CS541" s="660"/>
      <c r="CT541" s="658"/>
      <c r="CU541" s="658"/>
      <c r="CV541" s="658"/>
      <c r="CW541" s="658"/>
      <c r="CX541" s="658"/>
      <c r="CY541" s="658"/>
    </row>
    <row r="542" spans="1:103">
      <c r="A542" s="658"/>
      <c r="B542" s="658"/>
      <c r="C542" s="658"/>
      <c r="D542" s="658"/>
      <c r="E542" s="658"/>
      <c r="F542" s="658"/>
      <c r="G542" s="658"/>
      <c r="H542" s="658"/>
      <c r="I542" s="658"/>
      <c r="J542" s="658"/>
      <c r="K542" s="658"/>
      <c r="L542" s="658"/>
      <c r="M542" s="658"/>
      <c r="N542" s="658"/>
      <c r="O542" s="658"/>
      <c r="P542" s="658"/>
      <c r="Q542" s="658"/>
      <c r="R542" s="658"/>
      <c r="S542" s="658"/>
      <c r="T542" s="658"/>
      <c r="U542" s="658"/>
      <c r="V542" s="658"/>
      <c r="W542" s="658"/>
      <c r="X542" s="658"/>
      <c r="Y542" s="658"/>
      <c r="Z542" s="658"/>
      <c r="AA542" s="658"/>
      <c r="AB542" s="658"/>
      <c r="AC542" s="658"/>
      <c r="AD542" s="658"/>
      <c r="AE542" s="658"/>
      <c r="AF542" s="658"/>
      <c r="AG542" s="743"/>
      <c r="AH542" s="713"/>
      <c r="AI542" s="658"/>
      <c r="AJ542" s="658"/>
      <c r="AK542" s="658"/>
      <c r="AL542" s="658"/>
      <c r="AM542" s="658"/>
      <c r="AN542" s="658"/>
      <c r="AO542" s="658"/>
      <c r="AP542" s="683"/>
      <c r="AQ542" s="658"/>
      <c r="AR542" s="658"/>
      <c r="AS542" s="658"/>
      <c r="AT542" s="658"/>
      <c r="AU542" s="658"/>
      <c r="AV542" s="658"/>
      <c r="AW542" s="658"/>
      <c r="AX542" s="658"/>
      <c r="AY542" s="658"/>
      <c r="AZ542" s="660"/>
      <c r="BA542" s="660"/>
      <c r="BB542" s="660"/>
      <c r="BC542" s="660"/>
      <c r="BD542" s="660"/>
      <c r="BE542" s="660"/>
      <c r="BF542" s="660"/>
      <c r="BG542" s="660"/>
      <c r="BH542" s="660"/>
      <c r="BI542" s="666"/>
      <c r="BJ542" s="666"/>
      <c r="BK542" s="666"/>
      <c r="BL542" s="30"/>
      <c r="BM542" s="30"/>
      <c r="BN542" s="30"/>
      <c r="BO542" s="679"/>
      <c r="BP542" s="679"/>
      <c r="BQ542" s="679"/>
      <c r="BR542" s="679"/>
      <c r="BS542" s="679"/>
      <c r="BT542" s="658"/>
      <c r="BU542" s="716"/>
      <c r="BV542" s="716"/>
      <c r="BW542" s="716"/>
      <c r="BX542" s="716"/>
      <c r="BY542" s="716"/>
      <c r="BZ542" s="716"/>
      <c r="CA542" s="756"/>
      <c r="CB542" s="719"/>
      <c r="CC542" s="719"/>
      <c r="CD542" s="719"/>
      <c r="CE542" s="728"/>
      <c r="CF542" s="727"/>
      <c r="CG542" s="757"/>
      <c r="CH542" s="29"/>
      <c r="CI542" s="29"/>
      <c r="CJ542" s="29"/>
      <c r="CK542" s="29"/>
      <c r="CL542" s="736"/>
      <c r="CM542" s="745"/>
      <c r="CN542" s="680"/>
      <c r="CO542" s="660"/>
      <c r="CP542" s="660"/>
      <c r="CQ542" s="681"/>
      <c r="CR542" s="660"/>
      <c r="CS542" s="660"/>
      <c r="CT542" s="658"/>
      <c r="CU542" s="658"/>
      <c r="CV542" s="658"/>
      <c r="CW542" s="658"/>
      <c r="CX542" s="658"/>
      <c r="CY542" s="658"/>
    </row>
    <row r="543" spans="1:103">
      <c r="A543" s="658"/>
      <c r="B543" s="658"/>
      <c r="C543" s="658"/>
      <c r="D543" s="658"/>
      <c r="E543" s="658"/>
      <c r="F543" s="658"/>
      <c r="G543" s="658"/>
      <c r="H543" s="658"/>
      <c r="I543" s="658"/>
      <c r="J543" s="658"/>
      <c r="K543" s="658"/>
      <c r="L543" s="658"/>
      <c r="M543" s="658"/>
      <c r="N543" s="658"/>
      <c r="O543" s="658"/>
      <c r="P543" s="658"/>
      <c r="Q543" s="658"/>
      <c r="R543" s="658"/>
      <c r="S543" s="658"/>
      <c r="T543" s="658"/>
      <c r="U543" s="658"/>
      <c r="V543" s="658"/>
      <c r="W543" s="658"/>
      <c r="X543" s="658"/>
      <c r="Y543" s="658"/>
      <c r="Z543" s="658"/>
      <c r="AA543" s="658"/>
      <c r="AB543" s="658"/>
      <c r="AC543" s="658"/>
      <c r="AD543" s="658"/>
      <c r="AE543" s="658"/>
      <c r="AF543" s="658"/>
      <c r="AG543" s="743"/>
      <c r="AH543" s="713"/>
      <c r="AI543" s="658"/>
      <c r="AJ543" s="658"/>
      <c r="AK543" s="658"/>
      <c r="AL543" s="658"/>
      <c r="AM543" s="658"/>
      <c r="AN543" s="658"/>
      <c r="AO543" s="658"/>
      <c r="AP543" s="683"/>
      <c r="AQ543" s="658"/>
      <c r="AR543" s="658"/>
      <c r="AS543" s="658"/>
      <c r="AT543" s="658"/>
      <c r="AU543" s="658"/>
      <c r="AV543" s="658"/>
      <c r="AW543" s="658"/>
      <c r="AX543" s="658"/>
      <c r="AY543" s="658"/>
      <c r="AZ543" s="660"/>
      <c r="BA543" s="660"/>
      <c r="BB543" s="660"/>
      <c r="BC543" s="660"/>
      <c r="BD543" s="660"/>
      <c r="BE543" s="660"/>
      <c r="BF543" s="660"/>
      <c r="BG543" s="660"/>
      <c r="BH543" s="660"/>
      <c r="BI543" s="666"/>
      <c r="BJ543" s="666"/>
      <c r="BK543" s="666"/>
      <c r="BL543" s="30"/>
      <c r="BM543" s="30"/>
      <c r="BN543" s="30"/>
      <c r="BO543" s="679"/>
      <c r="BP543" s="679"/>
      <c r="BQ543" s="679"/>
      <c r="BR543" s="679"/>
      <c r="BS543" s="679"/>
      <c r="BT543" s="658"/>
      <c r="BU543" s="716"/>
      <c r="BV543" s="716"/>
      <c r="BW543" s="716"/>
      <c r="BX543" s="716"/>
      <c r="BY543" s="716"/>
      <c r="BZ543" s="716"/>
      <c r="CA543" s="756"/>
      <c r="CB543" s="719"/>
      <c r="CC543" s="719"/>
      <c r="CD543" s="719"/>
      <c r="CE543" s="728"/>
      <c r="CF543" s="727"/>
      <c r="CG543" s="757"/>
      <c r="CH543" s="29"/>
      <c r="CI543" s="29"/>
      <c r="CJ543" s="29"/>
      <c r="CK543" s="29"/>
      <c r="CL543" s="736"/>
      <c r="CM543" s="745"/>
      <c r="CN543" s="680"/>
      <c r="CO543" s="660"/>
      <c r="CP543" s="660"/>
      <c r="CQ543" s="681"/>
      <c r="CR543" s="660"/>
      <c r="CS543" s="660"/>
      <c r="CT543" s="658"/>
      <c r="CU543" s="658"/>
      <c r="CV543" s="658"/>
      <c r="CW543" s="658"/>
      <c r="CX543" s="658"/>
      <c r="CY543" s="658"/>
    </row>
    <row r="544" spans="1:103">
      <c r="A544" s="658"/>
      <c r="B544" s="658"/>
      <c r="C544" s="658"/>
      <c r="D544" s="658"/>
      <c r="E544" s="658"/>
      <c r="F544" s="658"/>
      <c r="G544" s="658"/>
      <c r="H544" s="658"/>
      <c r="I544" s="658"/>
      <c r="J544" s="658"/>
      <c r="K544" s="658"/>
      <c r="L544" s="658"/>
      <c r="M544" s="658"/>
      <c r="N544" s="658"/>
      <c r="O544" s="658"/>
      <c r="P544" s="658"/>
      <c r="Q544" s="658"/>
      <c r="R544" s="658"/>
      <c r="S544" s="658"/>
      <c r="T544" s="658"/>
      <c r="U544" s="658"/>
      <c r="V544" s="658"/>
      <c r="W544" s="658"/>
      <c r="X544" s="658"/>
      <c r="Y544" s="658"/>
      <c r="Z544" s="658"/>
      <c r="AA544" s="658"/>
      <c r="AB544" s="658"/>
      <c r="AC544" s="658"/>
      <c r="AD544" s="658"/>
      <c r="AE544" s="658"/>
      <c r="AF544" s="658"/>
      <c r="AG544" s="743"/>
      <c r="AH544" s="713"/>
      <c r="AI544" s="658"/>
      <c r="AJ544" s="658"/>
      <c r="AK544" s="658"/>
      <c r="AL544" s="658"/>
      <c r="AM544" s="658"/>
      <c r="AN544" s="658"/>
      <c r="AO544" s="658"/>
      <c r="AP544" s="683"/>
      <c r="AQ544" s="658"/>
      <c r="AR544" s="658"/>
      <c r="AS544" s="658"/>
      <c r="AT544" s="658"/>
      <c r="AU544" s="658"/>
      <c r="AV544" s="658"/>
      <c r="AW544" s="658"/>
      <c r="AX544" s="658"/>
      <c r="AY544" s="658"/>
      <c r="AZ544" s="660"/>
      <c r="BA544" s="660"/>
      <c r="BB544" s="660"/>
      <c r="BC544" s="660"/>
      <c r="BD544" s="660"/>
      <c r="BE544" s="660"/>
      <c r="BF544" s="660"/>
      <c r="BG544" s="660"/>
      <c r="BH544" s="660"/>
      <c r="BI544" s="666"/>
      <c r="BJ544" s="666"/>
      <c r="BK544" s="666"/>
      <c r="BL544" s="30"/>
      <c r="BM544" s="30"/>
      <c r="BN544" s="30"/>
      <c r="BO544" s="679"/>
      <c r="BP544" s="679"/>
      <c r="BQ544" s="679"/>
      <c r="BR544" s="679"/>
      <c r="BS544" s="679"/>
      <c r="BT544" s="658"/>
      <c r="BU544" s="716"/>
      <c r="BV544" s="716"/>
      <c r="BW544" s="716"/>
      <c r="BX544" s="716"/>
      <c r="BY544" s="716"/>
      <c r="BZ544" s="716"/>
      <c r="CA544" s="756"/>
      <c r="CB544" s="719"/>
      <c r="CC544" s="719"/>
      <c r="CD544" s="719"/>
      <c r="CE544" s="728"/>
      <c r="CF544" s="727"/>
      <c r="CG544" s="757"/>
      <c r="CH544" s="29"/>
      <c r="CI544" s="29"/>
      <c r="CJ544" s="29"/>
      <c r="CK544" s="29"/>
      <c r="CL544" s="736"/>
      <c r="CM544" s="745"/>
      <c r="CN544" s="680"/>
      <c r="CO544" s="660"/>
      <c r="CP544" s="660"/>
      <c r="CQ544" s="681"/>
      <c r="CR544" s="660"/>
      <c r="CS544" s="660"/>
      <c r="CT544" s="658"/>
      <c r="CU544" s="658"/>
      <c r="CV544" s="658"/>
      <c r="CW544" s="658"/>
      <c r="CX544" s="658"/>
      <c r="CY544" s="658"/>
    </row>
    <row r="545" spans="1:103">
      <c r="A545" s="658"/>
      <c r="B545" s="658"/>
      <c r="C545" s="658"/>
      <c r="D545" s="658"/>
      <c r="E545" s="658"/>
      <c r="F545" s="658"/>
      <c r="G545" s="658"/>
      <c r="H545" s="658"/>
      <c r="I545" s="658"/>
      <c r="J545" s="658"/>
      <c r="K545" s="658"/>
      <c r="L545" s="658"/>
      <c r="M545" s="658"/>
      <c r="N545" s="658"/>
      <c r="O545" s="658"/>
      <c r="P545" s="658"/>
      <c r="Q545" s="658"/>
      <c r="R545" s="658"/>
      <c r="S545" s="658"/>
      <c r="T545" s="658"/>
      <c r="U545" s="658"/>
      <c r="V545" s="658"/>
      <c r="W545" s="658"/>
      <c r="X545" s="658"/>
      <c r="Y545" s="658"/>
      <c r="Z545" s="658"/>
      <c r="AA545" s="658"/>
      <c r="AB545" s="658"/>
      <c r="AC545" s="658"/>
      <c r="AD545" s="658"/>
      <c r="AE545" s="658"/>
      <c r="AF545" s="658"/>
      <c r="AG545" s="743"/>
      <c r="AH545" s="713"/>
      <c r="AI545" s="658"/>
      <c r="AJ545" s="658"/>
      <c r="AK545" s="658"/>
      <c r="AL545" s="658"/>
      <c r="AM545" s="658"/>
      <c r="AN545" s="658"/>
      <c r="AO545" s="658"/>
      <c r="AP545" s="683"/>
      <c r="AQ545" s="658"/>
      <c r="AR545" s="658"/>
      <c r="AS545" s="658"/>
      <c r="AT545" s="658"/>
      <c r="AU545" s="658"/>
      <c r="AV545" s="658"/>
      <c r="AW545" s="658"/>
      <c r="AX545" s="658"/>
      <c r="AY545" s="658"/>
      <c r="AZ545" s="660"/>
      <c r="BA545" s="660"/>
      <c r="BB545" s="660"/>
      <c r="BC545" s="660"/>
      <c r="BD545" s="660"/>
      <c r="BE545" s="660"/>
      <c r="BF545" s="660"/>
      <c r="BG545" s="660"/>
      <c r="BH545" s="660"/>
      <c r="BI545" s="666"/>
      <c r="BJ545" s="666"/>
      <c r="BK545" s="666"/>
      <c r="BL545" s="30"/>
      <c r="BM545" s="30"/>
      <c r="BN545" s="30"/>
      <c r="BO545" s="679"/>
      <c r="BP545" s="679"/>
      <c r="BQ545" s="679"/>
      <c r="BR545" s="679"/>
      <c r="BS545" s="679"/>
      <c r="BT545" s="658"/>
      <c r="BU545" s="716"/>
      <c r="BV545" s="716"/>
      <c r="BW545" s="716"/>
      <c r="BX545" s="716"/>
      <c r="BY545" s="716"/>
      <c r="BZ545" s="716"/>
      <c r="CA545" s="756"/>
      <c r="CB545" s="719"/>
      <c r="CC545" s="719"/>
      <c r="CD545" s="719"/>
      <c r="CE545" s="728"/>
      <c r="CF545" s="727"/>
      <c r="CG545" s="757"/>
      <c r="CH545" s="29"/>
      <c r="CI545" s="29"/>
      <c r="CJ545" s="29"/>
      <c r="CK545" s="29"/>
      <c r="CL545" s="736"/>
      <c r="CM545" s="745"/>
      <c r="CN545" s="680"/>
      <c r="CO545" s="660"/>
      <c r="CP545" s="660"/>
      <c r="CQ545" s="681"/>
      <c r="CR545" s="660"/>
      <c r="CS545" s="660"/>
      <c r="CT545" s="658"/>
      <c r="CU545" s="658"/>
      <c r="CV545" s="658"/>
      <c r="CW545" s="658"/>
      <c r="CX545" s="658"/>
      <c r="CY545" s="658"/>
    </row>
    <row r="546" spans="1:103">
      <c r="A546" s="658"/>
      <c r="B546" s="658"/>
      <c r="C546" s="658"/>
      <c r="D546" s="658"/>
      <c r="E546" s="658"/>
      <c r="F546" s="658"/>
      <c r="G546" s="658"/>
      <c r="H546" s="658"/>
      <c r="I546" s="658"/>
      <c r="J546" s="658"/>
      <c r="K546" s="658"/>
      <c r="L546" s="658"/>
      <c r="M546" s="658"/>
      <c r="N546" s="658"/>
      <c r="O546" s="658"/>
      <c r="P546" s="658"/>
      <c r="Q546" s="658"/>
      <c r="R546" s="658"/>
      <c r="S546" s="658"/>
      <c r="T546" s="658"/>
      <c r="U546" s="658"/>
      <c r="V546" s="658"/>
      <c r="W546" s="658"/>
      <c r="X546" s="658"/>
      <c r="Y546" s="658"/>
      <c r="Z546" s="658"/>
      <c r="AA546" s="658"/>
      <c r="AB546" s="658"/>
      <c r="AC546" s="658"/>
      <c r="AD546" s="658"/>
      <c r="AE546" s="658"/>
      <c r="AF546" s="658"/>
      <c r="AG546" s="743"/>
      <c r="AH546" s="713"/>
      <c r="AI546" s="658"/>
      <c r="AJ546" s="658"/>
      <c r="AK546" s="658"/>
      <c r="AL546" s="658"/>
      <c r="AM546" s="658"/>
      <c r="AN546" s="658"/>
      <c r="AO546" s="658"/>
      <c r="AP546" s="683"/>
      <c r="AQ546" s="658"/>
      <c r="AR546" s="658"/>
      <c r="AS546" s="658"/>
      <c r="AT546" s="658"/>
      <c r="AU546" s="658"/>
      <c r="AV546" s="658"/>
      <c r="AW546" s="658"/>
      <c r="AX546" s="658"/>
      <c r="AY546" s="658"/>
      <c r="AZ546" s="660"/>
      <c r="BA546" s="660"/>
      <c r="BB546" s="660"/>
      <c r="BC546" s="660"/>
      <c r="BD546" s="660"/>
      <c r="BE546" s="660"/>
      <c r="BF546" s="660"/>
      <c r="BG546" s="660"/>
      <c r="BH546" s="660"/>
      <c r="BI546" s="666"/>
      <c r="BJ546" s="666"/>
      <c r="BK546" s="666"/>
      <c r="BL546" s="30"/>
      <c r="BM546" s="30"/>
      <c r="BN546" s="30"/>
      <c r="BO546" s="679"/>
      <c r="BP546" s="679"/>
      <c r="BQ546" s="679"/>
      <c r="BR546" s="679"/>
      <c r="BS546" s="679"/>
      <c r="BT546" s="658"/>
      <c r="BU546" s="716"/>
      <c r="BV546" s="716"/>
      <c r="BW546" s="716"/>
      <c r="BX546" s="716"/>
      <c r="BY546" s="716"/>
      <c r="BZ546" s="716"/>
      <c r="CA546" s="756"/>
      <c r="CB546" s="719"/>
      <c r="CC546" s="719"/>
      <c r="CD546" s="719"/>
      <c r="CE546" s="728"/>
      <c r="CF546" s="727"/>
      <c r="CG546" s="757"/>
      <c r="CH546" s="29"/>
      <c r="CI546" s="29"/>
      <c r="CJ546" s="29"/>
      <c r="CK546" s="29"/>
      <c r="CL546" s="736"/>
      <c r="CM546" s="745"/>
      <c r="CN546" s="680"/>
      <c r="CO546" s="660"/>
      <c r="CP546" s="660"/>
      <c r="CQ546" s="681"/>
      <c r="CR546" s="660"/>
      <c r="CS546" s="660"/>
      <c r="CT546" s="658"/>
      <c r="CU546" s="658"/>
      <c r="CV546" s="658"/>
      <c r="CW546" s="658"/>
      <c r="CX546" s="658"/>
      <c r="CY546" s="658"/>
    </row>
    <row r="547" spans="1:103">
      <c r="A547" s="658"/>
      <c r="B547" s="658"/>
      <c r="C547" s="658"/>
      <c r="D547" s="658"/>
      <c r="E547" s="658"/>
      <c r="F547" s="658"/>
      <c r="G547" s="658"/>
      <c r="H547" s="658"/>
      <c r="I547" s="658"/>
      <c r="J547" s="658"/>
      <c r="K547" s="658"/>
      <c r="L547" s="658"/>
      <c r="M547" s="658"/>
      <c r="N547" s="658"/>
      <c r="O547" s="658"/>
      <c r="P547" s="658"/>
      <c r="Q547" s="658"/>
      <c r="R547" s="658"/>
      <c r="S547" s="658"/>
      <c r="T547" s="658"/>
      <c r="U547" s="658"/>
      <c r="V547" s="658"/>
      <c r="W547" s="658"/>
      <c r="X547" s="658"/>
      <c r="Y547" s="658"/>
      <c r="Z547" s="658"/>
      <c r="AA547" s="658"/>
      <c r="AB547" s="658"/>
      <c r="AC547" s="658"/>
      <c r="AD547" s="658"/>
      <c r="AE547" s="658"/>
      <c r="AF547" s="658"/>
      <c r="AG547" s="743"/>
      <c r="AH547" s="713"/>
      <c r="AI547" s="658"/>
      <c r="AJ547" s="658"/>
      <c r="AK547" s="658"/>
      <c r="AL547" s="658"/>
      <c r="AM547" s="658"/>
      <c r="AN547" s="658"/>
      <c r="AO547" s="658"/>
      <c r="AP547" s="683"/>
      <c r="AQ547" s="658"/>
      <c r="AR547" s="658"/>
      <c r="AS547" s="658"/>
      <c r="AT547" s="658"/>
      <c r="AU547" s="658"/>
      <c r="AV547" s="658"/>
      <c r="AW547" s="658"/>
      <c r="AX547" s="658"/>
      <c r="AY547" s="658"/>
      <c r="AZ547" s="660"/>
      <c r="BA547" s="660"/>
      <c r="BB547" s="660"/>
      <c r="BC547" s="660"/>
      <c r="BD547" s="660"/>
      <c r="BE547" s="660"/>
      <c r="BF547" s="660"/>
      <c r="BG547" s="660"/>
      <c r="BH547" s="660"/>
      <c r="BI547" s="666"/>
      <c r="BJ547" s="666"/>
      <c r="BK547" s="666"/>
      <c r="BL547" s="30"/>
      <c r="BM547" s="30"/>
      <c r="BN547" s="30"/>
      <c r="BO547" s="679"/>
      <c r="BP547" s="679"/>
      <c r="BQ547" s="679"/>
      <c r="BR547" s="679"/>
      <c r="BS547" s="679"/>
      <c r="BT547" s="658"/>
      <c r="BU547" s="716"/>
      <c r="BV547" s="716"/>
      <c r="BW547" s="716"/>
      <c r="BX547" s="716"/>
      <c r="BY547" s="716"/>
      <c r="BZ547" s="716"/>
      <c r="CA547" s="756"/>
      <c r="CB547" s="719"/>
      <c r="CC547" s="719"/>
      <c r="CD547" s="719"/>
      <c r="CE547" s="728"/>
      <c r="CF547" s="727"/>
      <c r="CG547" s="757"/>
      <c r="CH547" s="29"/>
      <c r="CI547" s="29"/>
      <c r="CJ547" s="29"/>
      <c r="CK547" s="29"/>
      <c r="CL547" s="736"/>
      <c r="CM547" s="745"/>
      <c r="CN547" s="680"/>
      <c r="CO547" s="660"/>
      <c r="CP547" s="660"/>
      <c r="CQ547" s="681"/>
      <c r="CR547" s="660"/>
      <c r="CS547" s="660"/>
      <c r="CT547" s="658"/>
      <c r="CU547" s="658"/>
      <c r="CV547" s="658"/>
      <c r="CW547" s="658"/>
      <c r="CX547" s="658"/>
      <c r="CY547" s="658"/>
    </row>
    <row r="548" spans="1:103">
      <c r="A548" s="658"/>
      <c r="B548" s="658"/>
      <c r="C548" s="658"/>
      <c r="D548" s="658"/>
      <c r="E548" s="658"/>
      <c r="F548" s="658"/>
      <c r="G548" s="658"/>
      <c r="H548" s="658"/>
      <c r="I548" s="658"/>
      <c r="J548" s="658"/>
      <c r="K548" s="658"/>
      <c r="L548" s="658"/>
      <c r="M548" s="658"/>
      <c r="N548" s="658"/>
      <c r="O548" s="658"/>
      <c r="P548" s="658"/>
      <c r="Q548" s="658"/>
      <c r="R548" s="658"/>
      <c r="S548" s="658"/>
      <c r="T548" s="658"/>
      <c r="U548" s="658"/>
      <c r="V548" s="658"/>
      <c r="W548" s="658"/>
      <c r="X548" s="658"/>
      <c r="Y548" s="658"/>
      <c r="Z548" s="658"/>
      <c r="AA548" s="658"/>
      <c r="AB548" s="658"/>
      <c r="AC548" s="658"/>
      <c r="AD548" s="658"/>
      <c r="AE548" s="658"/>
      <c r="AF548" s="658"/>
      <c r="AG548" s="743"/>
      <c r="AH548" s="713"/>
      <c r="AI548" s="658"/>
      <c r="AJ548" s="658"/>
      <c r="AK548" s="658"/>
      <c r="AL548" s="658"/>
      <c r="AM548" s="658"/>
      <c r="AN548" s="658"/>
      <c r="AO548" s="658"/>
      <c r="AP548" s="683"/>
      <c r="AQ548" s="658"/>
      <c r="AR548" s="658"/>
      <c r="AS548" s="658"/>
      <c r="AT548" s="658"/>
      <c r="AU548" s="658"/>
      <c r="AV548" s="658"/>
      <c r="AW548" s="658"/>
      <c r="AX548" s="658"/>
      <c r="AY548" s="658"/>
      <c r="AZ548" s="660"/>
      <c r="BA548" s="660"/>
      <c r="BB548" s="660"/>
      <c r="BC548" s="660"/>
      <c r="BD548" s="660"/>
      <c r="BE548" s="660"/>
      <c r="BF548" s="660"/>
      <c r="BG548" s="660"/>
      <c r="BH548" s="660"/>
      <c r="BI548" s="666"/>
      <c r="BJ548" s="666"/>
      <c r="BK548" s="666"/>
      <c r="BL548" s="30"/>
      <c r="BM548" s="30"/>
      <c r="BN548" s="30"/>
      <c r="BO548" s="679"/>
      <c r="BP548" s="679"/>
      <c r="BQ548" s="679"/>
      <c r="BR548" s="679"/>
      <c r="BS548" s="679"/>
      <c r="BT548" s="658"/>
      <c r="BU548" s="716"/>
      <c r="BV548" s="716"/>
      <c r="BW548" s="716"/>
      <c r="BX548" s="716"/>
      <c r="BY548" s="716"/>
      <c r="BZ548" s="716"/>
      <c r="CA548" s="756"/>
      <c r="CB548" s="719"/>
      <c r="CC548" s="719"/>
      <c r="CD548" s="719"/>
      <c r="CE548" s="728"/>
      <c r="CF548" s="727"/>
      <c r="CG548" s="757"/>
      <c r="CH548" s="29"/>
      <c r="CI548" s="29"/>
      <c r="CJ548" s="29"/>
      <c r="CK548" s="29"/>
      <c r="CL548" s="736"/>
      <c r="CM548" s="745"/>
      <c r="CN548" s="680"/>
      <c r="CO548" s="660"/>
      <c r="CP548" s="660"/>
      <c r="CQ548" s="681"/>
      <c r="CR548" s="660"/>
      <c r="CS548" s="660"/>
      <c r="CT548" s="658"/>
      <c r="CU548" s="658"/>
      <c r="CV548" s="658"/>
      <c r="CW548" s="658"/>
      <c r="CX548" s="658"/>
      <c r="CY548" s="658"/>
    </row>
    <row r="549" spans="1:103">
      <c r="A549" s="658"/>
      <c r="B549" s="658"/>
      <c r="C549" s="658"/>
      <c r="D549" s="658"/>
      <c r="E549" s="658"/>
      <c r="F549" s="658"/>
      <c r="G549" s="658"/>
      <c r="H549" s="658"/>
      <c r="I549" s="658"/>
      <c r="J549" s="658"/>
      <c r="K549" s="658"/>
      <c r="L549" s="658"/>
      <c r="M549" s="658"/>
      <c r="N549" s="658"/>
      <c r="O549" s="658"/>
      <c r="P549" s="658"/>
      <c r="Q549" s="658"/>
      <c r="R549" s="658"/>
      <c r="S549" s="658"/>
      <c r="T549" s="658"/>
      <c r="U549" s="658"/>
      <c r="V549" s="658"/>
      <c r="W549" s="658"/>
      <c r="X549" s="658"/>
      <c r="Y549" s="658"/>
      <c r="Z549" s="658"/>
      <c r="AA549" s="658"/>
      <c r="AB549" s="658"/>
      <c r="AC549" s="658"/>
      <c r="AD549" s="658"/>
      <c r="AE549" s="658"/>
      <c r="AF549" s="658"/>
      <c r="AG549" s="743"/>
      <c r="AH549" s="713"/>
      <c r="AI549" s="658"/>
      <c r="AJ549" s="658"/>
      <c r="AK549" s="658"/>
      <c r="AL549" s="658"/>
      <c r="AM549" s="658"/>
      <c r="AN549" s="658"/>
      <c r="AO549" s="658"/>
      <c r="AP549" s="683"/>
      <c r="AQ549" s="658"/>
      <c r="AR549" s="658"/>
      <c r="AS549" s="658"/>
      <c r="AT549" s="658"/>
      <c r="AU549" s="658"/>
      <c r="AV549" s="658"/>
      <c r="AW549" s="658"/>
      <c r="AX549" s="658"/>
      <c r="AY549" s="658"/>
      <c r="AZ549" s="660"/>
      <c r="BA549" s="660"/>
      <c r="BB549" s="660"/>
      <c r="BC549" s="660"/>
      <c r="BD549" s="660"/>
      <c r="BE549" s="660"/>
      <c r="BF549" s="660"/>
      <c r="BG549" s="660"/>
      <c r="BH549" s="660"/>
      <c r="BI549" s="666"/>
      <c r="BJ549" s="666"/>
      <c r="BK549" s="666"/>
      <c r="BL549" s="30"/>
      <c r="BM549" s="30"/>
      <c r="BN549" s="30"/>
      <c r="BO549" s="679"/>
      <c r="BP549" s="679"/>
      <c r="BQ549" s="679"/>
      <c r="BR549" s="679"/>
      <c r="BS549" s="679"/>
      <c r="BT549" s="658"/>
      <c r="BU549" s="716"/>
      <c r="BV549" s="716"/>
      <c r="BW549" s="716"/>
      <c r="BX549" s="716"/>
      <c r="BY549" s="716"/>
      <c r="BZ549" s="716"/>
      <c r="CA549" s="756"/>
      <c r="CB549" s="719"/>
      <c r="CC549" s="719"/>
      <c r="CD549" s="719"/>
      <c r="CE549" s="728"/>
      <c r="CF549" s="727"/>
      <c r="CG549" s="757"/>
      <c r="CH549" s="29"/>
      <c r="CI549" s="29"/>
      <c r="CJ549" s="29"/>
      <c r="CK549" s="29"/>
      <c r="CL549" s="736"/>
      <c r="CM549" s="745"/>
      <c r="CN549" s="680"/>
      <c r="CO549" s="660"/>
      <c r="CP549" s="660"/>
      <c r="CQ549" s="681"/>
      <c r="CR549" s="660"/>
      <c r="CS549" s="660"/>
      <c r="CT549" s="658"/>
      <c r="CU549" s="658"/>
      <c r="CV549" s="658"/>
      <c r="CW549" s="658"/>
      <c r="CX549" s="658"/>
      <c r="CY549" s="658"/>
    </row>
    <row r="550" spans="1:103">
      <c r="A550" s="658"/>
      <c r="B550" s="658"/>
      <c r="C550" s="658"/>
      <c r="D550" s="658"/>
      <c r="E550" s="658"/>
      <c r="F550" s="658"/>
      <c r="G550" s="658"/>
      <c r="H550" s="658"/>
      <c r="I550" s="658"/>
      <c r="J550" s="658"/>
      <c r="K550" s="658"/>
      <c r="L550" s="658"/>
      <c r="M550" s="658"/>
      <c r="N550" s="658"/>
      <c r="O550" s="658"/>
      <c r="P550" s="658"/>
      <c r="Q550" s="658"/>
      <c r="R550" s="658"/>
      <c r="S550" s="658"/>
      <c r="T550" s="658"/>
      <c r="U550" s="658"/>
      <c r="V550" s="658"/>
      <c r="W550" s="658"/>
      <c r="X550" s="658"/>
      <c r="Y550" s="658"/>
      <c r="Z550" s="658"/>
      <c r="AA550" s="658"/>
      <c r="AB550" s="658"/>
      <c r="AC550" s="658"/>
      <c r="AD550" s="658"/>
      <c r="AE550" s="658"/>
      <c r="AF550" s="658"/>
      <c r="AG550" s="743"/>
      <c r="AH550" s="713"/>
      <c r="AI550" s="658"/>
      <c r="AJ550" s="658"/>
      <c r="AK550" s="658"/>
      <c r="AL550" s="658"/>
      <c r="AM550" s="658"/>
      <c r="AN550" s="658"/>
      <c r="AO550" s="658"/>
      <c r="AP550" s="683"/>
      <c r="AQ550" s="658"/>
      <c r="AR550" s="658"/>
      <c r="AS550" s="658"/>
      <c r="AT550" s="658"/>
      <c r="AU550" s="658"/>
      <c r="AV550" s="658"/>
      <c r="AW550" s="658"/>
      <c r="AX550" s="658"/>
      <c r="AY550" s="658"/>
      <c r="AZ550" s="660"/>
      <c r="BA550" s="660"/>
      <c r="BB550" s="660"/>
      <c r="BC550" s="660"/>
      <c r="BD550" s="660"/>
      <c r="BE550" s="660"/>
      <c r="BF550" s="660"/>
      <c r="BG550" s="660"/>
      <c r="BH550" s="660"/>
      <c r="BI550" s="666"/>
      <c r="BJ550" s="666"/>
      <c r="BK550" s="666"/>
      <c r="BL550" s="30"/>
      <c r="BM550" s="30"/>
      <c r="BN550" s="30"/>
      <c r="BO550" s="679"/>
      <c r="BP550" s="679"/>
      <c r="BQ550" s="679"/>
      <c r="BR550" s="679"/>
      <c r="BS550" s="679"/>
      <c r="BT550" s="658"/>
      <c r="BU550" s="716"/>
      <c r="BV550" s="716"/>
      <c r="BW550" s="716"/>
      <c r="BX550" s="716"/>
      <c r="BY550" s="716"/>
      <c r="BZ550" s="716"/>
      <c r="CA550" s="756"/>
      <c r="CB550" s="719"/>
      <c r="CC550" s="719"/>
      <c r="CD550" s="719"/>
      <c r="CE550" s="728"/>
      <c r="CF550" s="727"/>
      <c r="CG550" s="757"/>
      <c r="CH550" s="29"/>
      <c r="CI550" s="29"/>
      <c r="CJ550" s="29"/>
      <c r="CK550" s="29"/>
      <c r="CL550" s="736"/>
      <c r="CM550" s="745"/>
      <c r="CN550" s="680"/>
      <c r="CO550" s="660"/>
      <c r="CP550" s="660"/>
      <c r="CQ550" s="681"/>
      <c r="CR550" s="660"/>
      <c r="CS550" s="660"/>
      <c r="CT550" s="658"/>
      <c r="CU550" s="658"/>
      <c r="CV550" s="658"/>
      <c r="CW550" s="658"/>
      <c r="CX550" s="658"/>
      <c r="CY550" s="658"/>
    </row>
    <row r="551" spans="1:103">
      <c r="A551" s="658"/>
      <c r="B551" s="658"/>
      <c r="C551" s="658"/>
      <c r="D551" s="658"/>
      <c r="E551" s="658"/>
      <c r="F551" s="658"/>
      <c r="G551" s="658"/>
      <c r="H551" s="658"/>
      <c r="I551" s="658"/>
      <c r="J551" s="658"/>
      <c r="K551" s="658"/>
      <c r="L551" s="658"/>
      <c r="M551" s="658"/>
      <c r="N551" s="658"/>
      <c r="O551" s="658"/>
      <c r="P551" s="658"/>
      <c r="Q551" s="658"/>
      <c r="R551" s="658"/>
      <c r="S551" s="658"/>
      <c r="T551" s="658"/>
      <c r="U551" s="658"/>
      <c r="V551" s="658"/>
      <c r="W551" s="658"/>
      <c r="X551" s="658"/>
      <c r="Y551" s="658"/>
      <c r="Z551" s="658"/>
      <c r="AA551" s="658"/>
      <c r="AB551" s="658"/>
      <c r="AC551" s="658"/>
      <c r="AD551" s="658"/>
      <c r="AE551" s="658"/>
      <c r="AF551" s="658"/>
      <c r="AG551" s="743"/>
      <c r="AH551" s="713"/>
      <c r="AI551" s="658"/>
      <c r="AJ551" s="658"/>
      <c r="AK551" s="658"/>
      <c r="AL551" s="658"/>
      <c r="AM551" s="658"/>
      <c r="AN551" s="658"/>
      <c r="AO551" s="658"/>
      <c r="AP551" s="683"/>
      <c r="AQ551" s="658"/>
      <c r="AR551" s="658"/>
      <c r="AS551" s="658"/>
      <c r="AT551" s="658"/>
      <c r="AU551" s="658"/>
      <c r="AV551" s="658"/>
      <c r="AW551" s="658"/>
      <c r="AX551" s="658"/>
      <c r="AY551" s="658"/>
      <c r="AZ551" s="660"/>
      <c r="BA551" s="660"/>
      <c r="BB551" s="660"/>
      <c r="BC551" s="660"/>
      <c r="BD551" s="660"/>
      <c r="BE551" s="660"/>
      <c r="BF551" s="660"/>
      <c r="BG551" s="660"/>
      <c r="BH551" s="660"/>
      <c r="BI551" s="666"/>
      <c r="BJ551" s="666"/>
      <c r="BK551" s="666"/>
      <c r="BL551" s="30"/>
      <c r="BM551" s="30"/>
      <c r="BN551" s="30"/>
      <c r="BO551" s="679"/>
      <c r="BP551" s="679"/>
      <c r="BQ551" s="679"/>
      <c r="BR551" s="679"/>
      <c r="BS551" s="679"/>
      <c r="BT551" s="658"/>
      <c r="BU551" s="716"/>
      <c r="BV551" s="716"/>
      <c r="BW551" s="716"/>
      <c r="BX551" s="716"/>
      <c r="BY551" s="716"/>
      <c r="BZ551" s="716"/>
      <c r="CA551" s="756"/>
      <c r="CB551" s="719"/>
      <c r="CC551" s="719"/>
      <c r="CD551" s="719"/>
      <c r="CE551" s="728"/>
      <c r="CF551" s="727"/>
      <c r="CG551" s="757"/>
      <c r="CH551" s="29"/>
      <c r="CI551" s="29"/>
      <c r="CJ551" s="29"/>
      <c r="CK551" s="29"/>
      <c r="CL551" s="736"/>
      <c r="CM551" s="745"/>
      <c r="CN551" s="680"/>
      <c r="CO551" s="660"/>
      <c r="CP551" s="660"/>
      <c r="CQ551" s="681"/>
      <c r="CR551" s="660"/>
      <c r="CS551" s="660"/>
      <c r="CT551" s="658"/>
      <c r="CU551" s="658"/>
      <c r="CV551" s="658"/>
      <c r="CW551" s="658"/>
      <c r="CX551" s="658"/>
      <c r="CY551" s="658"/>
    </row>
    <row r="552" spans="1:103">
      <c r="A552" s="658"/>
      <c r="B552" s="658"/>
      <c r="C552" s="658"/>
      <c r="D552" s="658"/>
      <c r="E552" s="658"/>
      <c r="F552" s="658"/>
      <c r="G552" s="658"/>
      <c r="H552" s="658"/>
      <c r="I552" s="658"/>
      <c r="J552" s="658"/>
      <c r="K552" s="658"/>
      <c r="L552" s="658"/>
      <c r="M552" s="658"/>
      <c r="N552" s="658"/>
      <c r="O552" s="658"/>
      <c r="P552" s="658"/>
      <c r="Q552" s="658"/>
      <c r="R552" s="658"/>
      <c r="S552" s="658"/>
      <c r="T552" s="658"/>
      <c r="U552" s="658"/>
      <c r="V552" s="658"/>
      <c r="W552" s="658"/>
      <c r="X552" s="658"/>
      <c r="Y552" s="658"/>
      <c r="Z552" s="658"/>
      <c r="AA552" s="658"/>
      <c r="AB552" s="658"/>
      <c r="AC552" s="658"/>
      <c r="AD552" s="658"/>
      <c r="AE552" s="658"/>
      <c r="AF552" s="658"/>
      <c r="AG552" s="743"/>
      <c r="AH552" s="713"/>
      <c r="AI552" s="658"/>
      <c r="AJ552" s="658"/>
      <c r="AK552" s="658"/>
      <c r="AL552" s="658"/>
      <c r="AM552" s="658"/>
      <c r="AN552" s="658"/>
      <c r="AO552" s="658"/>
      <c r="AP552" s="683"/>
      <c r="AQ552" s="658"/>
      <c r="AR552" s="658"/>
      <c r="AS552" s="658"/>
      <c r="AT552" s="658"/>
      <c r="AU552" s="658"/>
      <c r="AV552" s="658"/>
      <c r="AW552" s="658"/>
      <c r="AX552" s="658"/>
      <c r="AY552" s="658"/>
      <c r="AZ552" s="660"/>
      <c r="BA552" s="660"/>
      <c r="BB552" s="660"/>
      <c r="BC552" s="660"/>
      <c r="BD552" s="660"/>
      <c r="BE552" s="660"/>
      <c r="BF552" s="660"/>
      <c r="BG552" s="660"/>
      <c r="BH552" s="660"/>
      <c r="BI552" s="666"/>
      <c r="BJ552" s="666"/>
      <c r="BK552" s="666"/>
      <c r="BL552" s="30"/>
      <c r="BM552" s="30"/>
      <c r="BN552" s="30"/>
      <c r="BO552" s="679"/>
      <c r="BP552" s="679"/>
      <c r="BQ552" s="679"/>
      <c r="BR552" s="679"/>
      <c r="BS552" s="679"/>
      <c r="BT552" s="658"/>
      <c r="BU552" s="716"/>
      <c r="BV552" s="716"/>
      <c r="BW552" s="716"/>
      <c r="BX552" s="716"/>
      <c r="BY552" s="716"/>
      <c r="BZ552" s="716"/>
      <c r="CA552" s="756"/>
      <c r="CB552" s="719"/>
      <c r="CC552" s="719"/>
      <c r="CD552" s="719"/>
      <c r="CE552" s="728"/>
      <c r="CF552" s="727"/>
      <c r="CG552" s="757"/>
      <c r="CH552" s="29"/>
      <c r="CI552" s="29"/>
      <c r="CJ552" s="29"/>
      <c r="CK552" s="29"/>
      <c r="CL552" s="736"/>
      <c r="CM552" s="745"/>
      <c r="CN552" s="680"/>
      <c r="CO552" s="660"/>
      <c r="CP552" s="660"/>
      <c r="CQ552" s="681"/>
      <c r="CR552" s="660"/>
      <c r="CS552" s="660"/>
      <c r="CT552" s="658"/>
      <c r="CU552" s="658"/>
      <c r="CV552" s="658"/>
      <c r="CW552" s="658"/>
      <c r="CX552" s="658"/>
      <c r="CY552" s="658"/>
    </row>
    <row r="553" spans="1:103">
      <c r="A553" s="658"/>
      <c r="B553" s="658"/>
      <c r="C553" s="658"/>
      <c r="D553" s="658"/>
      <c r="E553" s="658"/>
      <c r="F553" s="658"/>
      <c r="G553" s="658"/>
      <c r="H553" s="658"/>
      <c r="I553" s="658"/>
      <c r="J553" s="658"/>
      <c r="K553" s="658"/>
      <c r="L553" s="658"/>
      <c r="M553" s="658"/>
      <c r="N553" s="658"/>
      <c r="O553" s="658"/>
      <c r="P553" s="658"/>
      <c r="Q553" s="658"/>
      <c r="R553" s="658"/>
      <c r="S553" s="658"/>
      <c r="T553" s="658"/>
      <c r="U553" s="658"/>
      <c r="V553" s="658"/>
      <c r="W553" s="658"/>
      <c r="X553" s="658"/>
      <c r="Y553" s="658"/>
      <c r="Z553" s="658"/>
      <c r="AA553" s="658"/>
      <c r="AB553" s="658"/>
      <c r="AC553" s="658"/>
      <c r="AD553" s="658"/>
      <c r="AE553" s="658"/>
      <c r="AF553" s="658"/>
      <c r="AG553" s="743"/>
      <c r="AH553" s="713"/>
      <c r="AI553" s="658"/>
      <c r="AJ553" s="658"/>
      <c r="AK553" s="658"/>
      <c r="AL553" s="658"/>
      <c r="AM553" s="658"/>
      <c r="AN553" s="658"/>
      <c r="AO553" s="658"/>
      <c r="AP553" s="683"/>
      <c r="AQ553" s="658"/>
      <c r="AR553" s="658"/>
      <c r="AS553" s="658"/>
      <c r="AT553" s="658"/>
      <c r="AU553" s="658"/>
      <c r="AV553" s="658"/>
      <c r="AW553" s="658"/>
      <c r="AX553" s="658"/>
      <c r="AY553" s="658"/>
      <c r="AZ553" s="660"/>
      <c r="BA553" s="660"/>
      <c r="BB553" s="660"/>
      <c r="BC553" s="660"/>
      <c r="BD553" s="660"/>
      <c r="BE553" s="660"/>
      <c r="BF553" s="660"/>
      <c r="BG553" s="660"/>
      <c r="BH553" s="660"/>
      <c r="BI553" s="666"/>
      <c r="BJ553" s="666"/>
      <c r="BK553" s="666"/>
      <c r="BL553" s="30"/>
      <c r="BM553" s="30"/>
      <c r="BN553" s="30"/>
      <c r="BO553" s="679"/>
      <c r="BP553" s="679"/>
      <c r="BQ553" s="679"/>
      <c r="BR553" s="679"/>
      <c r="BS553" s="679"/>
      <c r="BT553" s="658"/>
      <c r="BU553" s="716"/>
      <c r="BV553" s="716"/>
      <c r="BW553" s="716"/>
      <c r="BX553" s="716"/>
      <c r="BY553" s="716"/>
      <c r="BZ553" s="716"/>
      <c r="CA553" s="756"/>
      <c r="CB553" s="719"/>
      <c r="CC553" s="719"/>
      <c r="CD553" s="719"/>
      <c r="CE553" s="728"/>
      <c r="CF553" s="727"/>
      <c r="CG553" s="757"/>
      <c r="CH553" s="29"/>
      <c r="CI553" s="29"/>
      <c r="CJ553" s="29"/>
      <c r="CK553" s="29"/>
      <c r="CL553" s="736"/>
      <c r="CM553" s="745"/>
      <c r="CN553" s="680"/>
      <c r="CO553" s="660"/>
      <c r="CP553" s="660"/>
      <c r="CQ553" s="681"/>
      <c r="CR553" s="660"/>
      <c r="CS553" s="660"/>
      <c r="CT553" s="658"/>
      <c r="CU553" s="658"/>
      <c r="CV553" s="658"/>
      <c r="CW553" s="658"/>
      <c r="CX553" s="658"/>
      <c r="CY553" s="658"/>
    </row>
    <row r="554" spans="1:103">
      <c r="A554" s="658"/>
      <c r="B554" s="658"/>
      <c r="C554" s="658"/>
      <c r="D554" s="658"/>
      <c r="E554" s="658"/>
      <c r="F554" s="658"/>
      <c r="G554" s="658"/>
      <c r="H554" s="658"/>
      <c r="I554" s="658"/>
      <c r="J554" s="658"/>
      <c r="K554" s="658"/>
      <c r="L554" s="658"/>
      <c r="M554" s="658"/>
      <c r="N554" s="658"/>
      <c r="O554" s="658"/>
      <c r="P554" s="658"/>
      <c r="Q554" s="658"/>
      <c r="R554" s="658"/>
      <c r="S554" s="658"/>
      <c r="T554" s="658"/>
      <c r="U554" s="658"/>
      <c r="V554" s="658"/>
      <c r="W554" s="658"/>
      <c r="X554" s="658"/>
      <c r="Y554" s="658"/>
      <c r="Z554" s="658"/>
      <c r="AA554" s="658"/>
      <c r="AB554" s="658"/>
      <c r="AC554" s="658"/>
      <c r="AD554" s="658"/>
      <c r="AE554" s="658"/>
      <c r="AF554" s="658"/>
      <c r="AG554" s="743"/>
      <c r="AH554" s="713"/>
      <c r="AI554" s="658"/>
      <c r="AJ554" s="658"/>
      <c r="AK554" s="658"/>
      <c r="AL554" s="658"/>
      <c r="AM554" s="658"/>
      <c r="AN554" s="658"/>
      <c r="AO554" s="658"/>
      <c r="AP554" s="683"/>
      <c r="AQ554" s="658"/>
      <c r="AR554" s="658"/>
      <c r="AS554" s="658"/>
      <c r="AT554" s="658"/>
      <c r="AU554" s="658"/>
      <c r="AV554" s="658"/>
      <c r="AW554" s="658"/>
      <c r="AX554" s="658"/>
      <c r="AY554" s="658"/>
      <c r="AZ554" s="660"/>
      <c r="BA554" s="660"/>
      <c r="BB554" s="660"/>
      <c r="BC554" s="660"/>
      <c r="BD554" s="660"/>
      <c r="BE554" s="660"/>
      <c r="BF554" s="660"/>
      <c r="BG554" s="660"/>
      <c r="BH554" s="660"/>
      <c r="BI554" s="666"/>
      <c r="BJ554" s="666"/>
      <c r="BK554" s="666"/>
      <c r="BL554" s="30"/>
      <c r="BM554" s="30"/>
      <c r="BN554" s="30"/>
      <c r="BO554" s="679"/>
      <c r="BP554" s="679"/>
      <c r="BQ554" s="679"/>
      <c r="BR554" s="679"/>
      <c r="BS554" s="679"/>
      <c r="BT554" s="658"/>
      <c r="BU554" s="716"/>
      <c r="BV554" s="716"/>
      <c r="BW554" s="716"/>
      <c r="BX554" s="716"/>
      <c r="BY554" s="716"/>
      <c r="BZ554" s="716"/>
      <c r="CA554" s="756"/>
      <c r="CB554" s="719"/>
      <c r="CC554" s="719"/>
      <c r="CD554" s="719"/>
      <c r="CE554" s="728"/>
      <c r="CF554" s="727"/>
      <c r="CG554" s="757"/>
      <c r="CH554" s="29"/>
      <c r="CI554" s="29"/>
      <c r="CJ554" s="29"/>
      <c r="CK554" s="29"/>
      <c r="CL554" s="736"/>
      <c r="CM554" s="745"/>
      <c r="CN554" s="680"/>
      <c r="CO554" s="660"/>
      <c r="CP554" s="660"/>
      <c r="CQ554" s="681"/>
      <c r="CR554" s="660"/>
      <c r="CS554" s="660"/>
      <c r="CT554" s="658"/>
      <c r="CU554" s="658"/>
      <c r="CV554" s="658"/>
      <c r="CW554" s="658"/>
      <c r="CX554" s="658"/>
      <c r="CY554" s="658"/>
    </row>
    <row r="555" spans="1:103">
      <c r="A555" s="658"/>
      <c r="B555" s="658"/>
      <c r="C555" s="658"/>
      <c r="D555" s="658"/>
      <c r="E555" s="658"/>
      <c r="F555" s="658"/>
      <c r="G555" s="658"/>
      <c r="H555" s="658"/>
      <c r="I555" s="658"/>
      <c r="J555" s="658"/>
      <c r="K555" s="658"/>
      <c r="L555" s="658"/>
      <c r="M555" s="658"/>
      <c r="N555" s="658"/>
      <c r="O555" s="658"/>
      <c r="P555" s="658"/>
      <c r="Q555" s="658"/>
      <c r="R555" s="658"/>
      <c r="S555" s="658"/>
      <c r="T555" s="658"/>
      <c r="U555" s="658"/>
      <c r="V555" s="658"/>
      <c r="W555" s="658"/>
      <c r="X555" s="658"/>
      <c r="Y555" s="658"/>
      <c r="Z555" s="658"/>
      <c r="AA555" s="658"/>
      <c r="AB555" s="658"/>
      <c r="AC555" s="658"/>
      <c r="AD555" s="658"/>
      <c r="AE555" s="658"/>
      <c r="AF555" s="658"/>
      <c r="AG555" s="743"/>
      <c r="AH555" s="713"/>
      <c r="AI555" s="658"/>
      <c r="AJ555" s="658"/>
      <c r="AK555" s="658"/>
      <c r="AL555" s="658"/>
      <c r="AM555" s="658"/>
      <c r="AN555" s="658"/>
      <c r="AO555" s="658"/>
      <c r="AP555" s="683"/>
      <c r="AQ555" s="658"/>
      <c r="AR555" s="658"/>
      <c r="AS555" s="658"/>
      <c r="AT555" s="658"/>
      <c r="AU555" s="658"/>
      <c r="AV555" s="658"/>
      <c r="AW555" s="658"/>
      <c r="AX555" s="658"/>
      <c r="AY555" s="658"/>
      <c r="AZ555" s="660"/>
      <c r="BA555" s="660"/>
      <c r="BB555" s="660"/>
      <c r="BC555" s="660"/>
      <c r="BD555" s="660"/>
      <c r="BE555" s="660"/>
      <c r="BF555" s="660"/>
      <c r="BG555" s="660"/>
      <c r="BH555" s="660"/>
      <c r="BI555" s="666"/>
      <c r="BJ555" s="666"/>
      <c r="BK555" s="666"/>
      <c r="BL555" s="30"/>
      <c r="BM555" s="30"/>
      <c r="BN555" s="30"/>
      <c r="BO555" s="679"/>
      <c r="BP555" s="679"/>
      <c r="BQ555" s="679"/>
      <c r="BR555" s="679"/>
      <c r="BS555" s="679"/>
      <c r="BT555" s="658"/>
      <c r="BU555" s="716"/>
      <c r="BV555" s="716"/>
      <c r="BW555" s="716"/>
      <c r="BX555" s="716"/>
      <c r="BY555" s="716"/>
      <c r="BZ555" s="716"/>
      <c r="CA555" s="756"/>
      <c r="CB555" s="719"/>
      <c r="CC555" s="719"/>
      <c r="CD555" s="719"/>
      <c r="CE555" s="728"/>
      <c r="CF555" s="727"/>
      <c r="CG555" s="757"/>
      <c r="CH555" s="29"/>
      <c r="CI555" s="29"/>
      <c r="CJ555" s="29"/>
      <c r="CK555" s="29"/>
      <c r="CL555" s="736"/>
      <c r="CM555" s="745"/>
      <c r="CN555" s="680"/>
      <c r="CO555" s="660"/>
      <c r="CP555" s="660"/>
      <c r="CQ555" s="681"/>
      <c r="CR555" s="660"/>
      <c r="CS555" s="660"/>
      <c r="CT555" s="658"/>
      <c r="CU555" s="658"/>
      <c r="CV555" s="658"/>
      <c r="CW555" s="658"/>
      <c r="CX555" s="658"/>
      <c r="CY555" s="658"/>
    </row>
    <row r="556" spans="1:103">
      <c r="A556" s="658"/>
      <c r="B556" s="658"/>
      <c r="C556" s="658"/>
      <c r="D556" s="658"/>
      <c r="E556" s="658"/>
      <c r="F556" s="658"/>
      <c r="G556" s="658"/>
      <c r="H556" s="658"/>
      <c r="I556" s="658"/>
      <c r="J556" s="658"/>
      <c r="K556" s="658"/>
      <c r="L556" s="658"/>
      <c r="M556" s="658"/>
      <c r="N556" s="658"/>
      <c r="O556" s="658"/>
      <c r="P556" s="658"/>
      <c r="Q556" s="658"/>
      <c r="R556" s="658"/>
      <c r="S556" s="658"/>
      <c r="T556" s="658"/>
      <c r="U556" s="658"/>
      <c r="V556" s="658"/>
      <c r="W556" s="658"/>
      <c r="X556" s="658"/>
      <c r="Y556" s="658"/>
      <c r="Z556" s="658"/>
      <c r="AA556" s="658"/>
      <c r="AB556" s="658"/>
      <c r="AC556" s="658"/>
      <c r="AD556" s="658"/>
      <c r="AE556" s="658"/>
      <c r="AF556" s="658"/>
      <c r="AG556" s="743"/>
      <c r="AH556" s="713"/>
      <c r="AI556" s="658"/>
      <c r="AJ556" s="658"/>
      <c r="AK556" s="658"/>
      <c r="AL556" s="658"/>
      <c r="AM556" s="658"/>
      <c r="AN556" s="658"/>
      <c r="AO556" s="658"/>
      <c r="AP556" s="683"/>
      <c r="AQ556" s="658"/>
      <c r="AR556" s="658"/>
      <c r="AS556" s="658"/>
      <c r="AT556" s="658"/>
      <c r="AU556" s="658"/>
      <c r="AV556" s="658"/>
      <c r="AW556" s="658"/>
      <c r="AX556" s="658"/>
      <c r="AY556" s="658"/>
      <c r="AZ556" s="660"/>
      <c r="BA556" s="660"/>
      <c r="BB556" s="660"/>
      <c r="BC556" s="660"/>
      <c r="BD556" s="660"/>
      <c r="BE556" s="660"/>
      <c r="BF556" s="660"/>
      <c r="BG556" s="660"/>
      <c r="BH556" s="660"/>
      <c r="BI556" s="666"/>
      <c r="BJ556" s="666"/>
      <c r="BK556" s="666"/>
      <c r="BL556" s="30"/>
      <c r="BM556" s="30"/>
      <c r="BN556" s="30"/>
      <c r="BO556" s="679"/>
      <c r="BP556" s="679"/>
      <c r="BQ556" s="679"/>
      <c r="BR556" s="679"/>
      <c r="BS556" s="679"/>
      <c r="BT556" s="658"/>
      <c r="BU556" s="716"/>
      <c r="BV556" s="716"/>
      <c r="BW556" s="716"/>
      <c r="BX556" s="716"/>
      <c r="BY556" s="716"/>
      <c r="BZ556" s="716"/>
      <c r="CA556" s="756"/>
      <c r="CB556" s="719"/>
      <c r="CC556" s="719"/>
      <c r="CD556" s="719"/>
      <c r="CE556" s="728"/>
      <c r="CF556" s="727"/>
      <c r="CG556" s="757"/>
      <c r="CH556" s="29"/>
      <c r="CI556" s="29"/>
      <c r="CJ556" s="29"/>
      <c r="CK556" s="29"/>
      <c r="CL556" s="736"/>
      <c r="CM556" s="745"/>
      <c r="CN556" s="680"/>
      <c r="CO556" s="660"/>
      <c r="CP556" s="660"/>
      <c r="CQ556" s="681"/>
      <c r="CR556" s="660"/>
      <c r="CS556" s="660"/>
      <c r="CT556" s="658"/>
      <c r="CU556" s="658"/>
      <c r="CV556" s="658"/>
      <c r="CW556" s="658"/>
      <c r="CX556" s="658"/>
      <c r="CY556" s="658"/>
    </row>
    <row r="557" spans="1:103">
      <c r="A557" s="658"/>
      <c r="B557" s="658"/>
      <c r="C557" s="658"/>
      <c r="D557" s="658"/>
      <c r="E557" s="658"/>
      <c r="F557" s="658"/>
      <c r="G557" s="658"/>
      <c r="H557" s="658"/>
      <c r="I557" s="658"/>
      <c r="J557" s="658"/>
      <c r="K557" s="658"/>
      <c r="L557" s="658"/>
      <c r="M557" s="658"/>
      <c r="N557" s="658"/>
      <c r="O557" s="658"/>
      <c r="P557" s="658"/>
      <c r="Q557" s="658"/>
      <c r="R557" s="658"/>
      <c r="S557" s="658"/>
      <c r="T557" s="658"/>
      <c r="U557" s="658"/>
      <c r="V557" s="658"/>
      <c r="W557" s="658"/>
      <c r="X557" s="658"/>
      <c r="Y557" s="658"/>
      <c r="Z557" s="658"/>
      <c r="AA557" s="658"/>
      <c r="AB557" s="658"/>
      <c r="AC557" s="658"/>
      <c r="AD557" s="658"/>
      <c r="AE557" s="658"/>
      <c r="AF557" s="658"/>
      <c r="AG557" s="743"/>
      <c r="AH557" s="713"/>
      <c r="AI557" s="658"/>
      <c r="AJ557" s="658"/>
      <c r="AK557" s="658"/>
      <c r="AL557" s="658"/>
      <c r="AM557" s="658"/>
      <c r="AN557" s="658"/>
      <c r="AO557" s="658"/>
      <c r="AP557" s="683"/>
      <c r="AQ557" s="658"/>
      <c r="AR557" s="658"/>
      <c r="AS557" s="658"/>
      <c r="AT557" s="658"/>
      <c r="AU557" s="658"/>
      <c r="AV557" s="658"/>
      <c r="AW557" s="658"/>
      <c r="AX557" s="658"/>
      <c r="AY557" s="658"/>
      <c r="AZ557" s="660"/>
      <c r="BA557" s="660"/>
      <c r="BB557" s="660"/>
      <c r="BC557" s="660"/>
      <c r="BD557" s="660"/>
      <c r="BE557" s="660"/>
      <c r="BF557" s="660"/>
      <c r="BG557" s="660"/>
      <c r="BH557" s="660"/>
      <c r="BI557" s="666"/>
      <c r="BJ557" s="666"/>
      <c r="BK557" s="666"/>
      <c r="BL557" s="30"/>
      <c r="BM557" s="30"/>
      <c r="BN557" s="30"/>
      <c r="BO557" s="679"/>
      <c r="BP557" s="679"/>
      <c r="BQ557" s="679"/>
      <c r="BR557" s="679"/>
      <c r="BS557" s="679"/>
      <c r="BT557" s="658"/>
      <c r="BU557" s="716"/>
      <c r="BV557" s="716"/>
      <c r="BW557" s="716"/>
      <c r="BX557" s="716"/>
      <c r="BY557" s="716"/>
      <c r="BZ557" s="716"/>
      <c r="CA557" s="756"/>
      <c r="CB557" s="719"/>
      <c r="CC557" s="719"/>
      <c r="CD557" s="719"/>
      <c r="CE557" s="728"/>
      <c r="CF557" s="727"/>
      <c r="CG557" s="757"/>
      <c r="CH557" s="29"/>
      <c r="CI557" s="29"/>
      <c r="CJ557" s="29"/>
      <c r="CK557" s="29"/>
      <c r="CL557" s="736"/>
      <c r="CM557" s="745"/>
      <c r="CN557" s="680"/>
      <c r="CO557" s="660"/>
      <c r="CP557" s="660"/>
      <c r="CQ557" s="681"/>
      <c r="CR557" s="660"/>
      <c r="CS557" s="660"/>
      <c r="CT557" s="658"/>
      <c r="CU557" s="658"/>
      <c r="CV557" s="658"/>
      <c r="CW557" s="658"/>
      <c r="CX557" s="658"/>
      <c r="CY557" s="658"/>
    </row>
    <row r="558" spans="1:103">
      <c r="A558" s="658"/>
      <c r="B558" s="658"/>
      <c r="C558" s="658"/>
      <c r="D558" s="658"/>
      <c r="E558" s="658"/>
      <c r="F558" s="658"/>
      <c r="G558" s="658"/>
      <c r="H558" s="658"/>
      <c r="I558" s="658"/>
      <c r="J558" s="658"/>
      <c r="K558" s="658"/>
      <c r="L558" s="658"/>
      <c r="M558" s="658"/>
      <c r="N558" s="658"/>
      <c r="O558" s="658"/>
      <c r="P558" s="658"/>
      <c r="Q558" s="658"/>
      <c r="R558" s="658"/>
      <c r="S558" s="658"/>
      <c r="T558" s="658"/>
      <c r="U558" s="658"/>
      <c r="V558" s="658"/>
      <c r="W558" s="658"/>
      <c r="X558" s="658"/>
      <c r="Y558" s="658"/>
      <c r="Z558" s="658"/>
      <c r="AA558" s="658"/>
      <c r="AB558" s="658"/>
      <c r="AC558" s="658"/>
      <c r="AD558" s="658"/>
      <c r="AE558" s="658"/>
      <c r="AF558" s="658"/>
      <c r="AG558" s="743"/>
      <c r="AH558" s="713"/>
      <c r="AI558" s="658"/>
      <c r="AJ558" s="658"/>
      <c r="AK558" s="658"/>
      <c r="AL558" s="658"/>
      <c r="AM558" s="658"/>
      <c r="AN558" s="658"/>
      <c r="AO558" s="658"/>
      <c r="AP558" s="683"/>
      <c r="AQ558" s="658"/>
      <c r="AR558" s="658"/>
      <c r="AS558" s="658"/>
      <c r="AT558" s="658"/>
      <c r="AU558" s="658"/>
      <c r="AV558" s="658"/>
      <c r="AW558" s="658"/>
      <c r="AX558" s="658"/>
      <c r="AY558" s="658"/>
      <c r="AZ558" s="660"/>
      <c r="BA558" s="660"/>
      <c r="BB558" s="660"/>
      <c r="BC558" s="660"/>
      <c r="BD558" s="660"/>
      <c r="BE558" s="660"/>
      <c r="BF558" s="660"/>
      <c r="BG558" s="660"/>
      <c r="BH558" s="660"/>
      <c r="BI558" s="666"/>
      <c r="BJ558" s="666"/>
      <c r="BK558" s="666"/>
      <c r="BL558" s="30"/>
      <c r="BM558" s="30"/>
      <c r="BN558" s="30"/>
      <c r="BO558" s="679"/>
      <c r="BP558" s="679"/>
      <c r="BQ558" s="679"/>
      <c r="BR558" s="679"/>
      <c r="BS558" s="679"/>
      <c r="BT558" s="658"/>
      <c r="BU558" s="716"/>
      <c r="BV558" s="716"/>
      <c r="BW558" s="716"/>
      <c r="BX558" s="716"/>
      <c r="BY558" s="716"/>
      <c r="BZ558" s="716"/>
      <c r="CA558" s="756"/>
      <c r="CB558" s="719"/>
      <c r="CC558" s="719"/>
      <c r="CD558" s="719"/>
      <c r="CE558" s="728"/>
      <c r="CF558" s="727"/>
      <c r="CG558" s="757"/>
      <c r="CH558" s="29"/>
      <c r="CI558" s="29"/>
      <c r="CJ558" s="29"/>
      <c r="CK558" s="29"/>
      <c r="CL558" s="736"/>
      <c r="CM558" s="745"/>
      <c r="CN558" s="680"/>
      <c r="CO558" s="660"/>
      <c r="CP558" s="660"/>
      <c r="CQ558" s="681"/>
      <c r="CR558" s="660"/>
      <c r="CS558" s="660"/>
      <c r="CT558" s="658"/>
      <c r="CU558" s="658"/>
      <c r="CV558" s="658"/>
      <c r="CW558" s="658"/>
      <c r="CX558" s="658"/>
      <c r="CY558" s="658"/>
    </row>
    <row r="559" spans="1:103">
      <c r="A559" s="658"/>
      <c r="B559" s="658"/>
      <c r="C559" s="658"/>
      <c r="D559" s="658"/>
      <c r="E559" s="658"/>
      <c r="F559" s="658"/>
      <c r="G559" s="658"/>
      <c r="H559" s="658"/>
      <c r="I559" s="658"/>
      <c r="J559" s="658"/>
      <c r="K559" s="658"/>
      <c r="L559" s="658"/>
      <c r="M559" s="658"/>
      <c r="N559" s="658"/>
      <c r="O559" s="658"/>
      <c r="P559" s="658"/>
      <c r="Q559" s="658"/>
      <c r="R559" s="658"/>
      <c r="S559" s="658"/>
      <c r="T559" s="658"/>
      <c r="U559" s="658"/>
      <c r="V559" s="658"/>
      <c r="W559" s="658"/>
      <c r="X559" s="658"/>
      <c r="Y559" s="658"/>
      <c r="Z559" s="658"/>
      <c r="AA559" s="658"/>
      <c r="AB559" s="658"/>
      <c r="AC559" s="658"/>
      <c r="AD559" s="658"/>
      <c r="AE559" s="658"/>
      <c r="AF559" s="658"/>
      <c r="AG559" s="743"/>
      <c r="AH559" s="713"/>
      <c r="AI559" s="658"/>
      <c r="AJ559" s="658"/>
      <c r="AK559" s="658"/>
      <c r="AL559" s="658"/>
      <c r="AM559" s="658"/>
      <c r="AN559" s="658"/>
      <c r="AO559" s="658"/>
      <c r="AP559" s="683"/>
      <c r="AQ559" s="658"/>
      <c r="AR559" s="658"/>
      <c r="AS559" s="658"/>
      <c r="AT559" s="658"/>
      <c r="AU559" s="658"/>
      <c r="AV559" s="658"/>
      <c r="AW559" s="658"/>
      <c r="AX559" s="658"/>
      <c r="AY559" s="658"/>
      <c r="AZ559" s="660"/>
      <c r="BA559" s="660"/>
      <c r="BB559" s="660"/>
      <c r="BC559" s="660"/>
      <c r="BD559" s="660"/>
      <c r="BE559" s="660"/>
      <c r="BF559" s="660"/>
      <c r="BG559" s="660"/>
      <c r="BH559" s="660"/>
      <c r="BI559" s="666"/>
      <c r="BJ559" s="666"/>
      <c r="BK559" s="666"/>
      <c r="BL559" s="30"/>
      <c r="BM559" s="30"/>
      <c r="BN559" s="30"/>
      <c r="BO559" s="679"/>
      <c r="BP559" s="679"/>
      <c r="BQ559" s="679"/>
      <c r="BR559" s="679"/>
      <c r="BS559" s="679"/>
      <c r="BT559" s="658"/>
      <c r="BU559" s="716"/>
      <c r="BV559" s="716"/>
      <c r="BW559" s="716"/>
      <c r="BX559" s="716"/>
      <c r="BY559" s="716"/>
      <c r="BZ559" s="716"/>
      <c r="CA559" s="756"/>
      <c r="CB559" s="719"/>
      <c r="CC559" s="719"/>
      <c r="CD559" s="719"/>
      <c r="CE559" s="728"/>
      <c r="CF559" s="727"/>
      <c r="CG559" s="757"/>
      <c r="CH559" s="29"/>
      <c r="CI559" s="29"/>
      <c r="CJ559" s="29"/>
      <c r="CK559" s="29"/>
      <c r="CL559" s="736"/>
      <c r="CM559" s="745"/>
      <c r="CN559" s="680"/>
      <c r="CO559" s="660"/>
      <c r="CP559" s="660"/>
      <c r="CQ559" s="681"/>
      <c r="CR559" s="660"/>
      <c r="CS559" s="660"/>
      <c r="CT559" s="658"/>
      <c r="CU559" s="658"/>
      <c r="CV559" s="658"/>
      <c r="CW559" s="658"/>
      <c r="CX559" s="658"/>
      <c r="CY559" s="658"/>
    </row>
    <row r="560" spans="1:103">
      <c r="A560" s="658"/>
      <c r="B560" s="658"/>
      <c r="C560" s="658"/>
      <c r="D560" s="658"/>
      <c r="E560" s="658"/>
      <c r="F560" s="658"/>
      <c r="G560" s="658"/>
      <c r="H560" s="658"/>
      <c r="I560" s="658"/>
      <c r="J560" s="658"/>
      <c r="K560" s="658"/>
      <c r="L560" s="658"/>
      <c r="M560" s="658"/>
      <c r="N560" s="658"/>
      <c r="O560" s="658"/>
      <c r="P560" s="658"/>
      <c r="Q560" s="658"/>
      <c r="R560" s="658"/>
      <c r="S560" s="658"/>
      <c r="T560" s="658"/>
      <c r="U560" s="658"/>
      <c r="V560" s="658"/>
      <c r="W560" s="658"/>
      <c r="X560" s="658"/>
      <c r="Y560" s="658"/>
      <c r="Z560" s="658"/>
      <c r="AA560" s="658"/>
      <c r="AB560" s="658"/>
      <c r="AC560" s="658"/>
      <c r="AD560" s="658"/>
      <c r="AE560" s="658"/>
      <c r="AF560" s="658"/>
      <c r="AG560" s="743"/>
      <c r="AH560" s="713"/>
      <c r="AI560" s="658"/>
      <c r="AJ560" s="658"/>
      <c r="AK560" s="658"/>
      <c r="AL560" s="658"/>
      <c r="AM560" s="658"/>
      <c r="AN560" s="658"/>
      <c r="AO560" s="658"/>
      <c r="AP560" s="683"/>
      <c r="AQ560" s="658"/>
      <c r="AR560" s="658"/>
      <c r="AS560" s="658"/>
      <c r="AT560" s="658"/>
      <c r="AU560" s="658"/>
      <c r="AV560" s="658"/>
      <c r="AW560" s="658"/>
      <c r="AX560" s="658"/>
      <c r="AY560" s="658"/>
      <c r="AZ560" s="660"/>
      <c r="BA560" s="660"/>
      <c r="BB560" s="660"/>
      <c r="BC560" s="660"/>
      <c r="BD560" s="660"/>
      <c r="BE560" s="660"/>
      <c r="BF560" s="660"/>
      <c r="BG560" s="660"/>
      <c r="BH560" s="660"/>
      <c r="BI560" s="666"/>
      <c r="BJ560" s="666"/>
      <c r="BK560" s="666"/>
      <c r="BL560" s="30"/>
      <c r="BM560" s="30"/>
      <c r="BN560" s="30"/>
      <c r="BO560" s="679"/>
      <c r="BP560" s="679"/>
      <c r="BQ560" s="679"/>
      <c r="BR560" s="679"/>
      <c r="BS560" s="679"/>
      <c r="BT560" s="658"/>
      <c r="BU560" s="716"/>
      <c r="BV560" s="716"/>
      <c r="BW560" s="716"/>
      <c r="BX560" s="716"/>
      <c r="BY560" s="716"/>
      <c r="BZ560" s="716"/>
      <c r="CA560" s="756"/>
      <c r="CB560" s="719"/>
      <c r="CC560" s="719"/>
      <c r="CD560" s="719"/>
      <c r="CE560" s="728"/>
      <c r="CF560" s="727"/>
      <c r="CG560" s="757"/>
      <c r="CH560" s="29"/>
      <c r="CI560" s="29"/>
      <c r="CJ560" s="29"/>
      <c r="CK560" s="29"/>
      <c r="CL560" s="736"/>
      <c r="CM560" s="745"/>
      <c r="CN560" s="680"/>
      <c r="CO560" s="660"/>
      <c r="CP560" s="660"/>
      <c r="CQ560" s="681"/>
      <c r="CR560" s="660"/>
      <c r="CS560" s="660"/>
      <c r="CT560" s="658"/>
      <c r="CU560" s="658"/>
      <c r="CV560" s="658"/>
      <c r="CW560" s="658"/>
      <c r="CX560" s="658"/>
      <c r="CY560" s="658"/>
    </row>
    <row r="561" spans="1:103">
      <c r="A561" s="658"/>
      <c r="B561" s="658"/>
      <c r="C561" s="658"/>
      <c r="D561" s="658"/>
      <c r="E561" s="658"/>
      <c r="F561" s="658"/>
      <c r="G561" s="658"/>
      <c r="H561" s="658"/>
      <c r="I561" s="658"/>
      <c r="J561" s="658"/>
      <c r="K561" s="658"/>
      <c r="L561" s="658"/>
      <c r="M561" s="658"/>
      <c r="N561" s="658"/>
      <c r="O561" s="658"/>
      <c r="P561" s="658"/>
      <c r="Q561" s="658"/>
      <c r="R561" s="658"/>
      <c r="S561" s="658"/>
      <c r="T561" s="658"/>
      <c r="U561" s="658"/>
      <c r="V561" s="658"/>
      <c r="W561" s="658"/>
      <c r="X561" s="658"/>
      <c r="Y561" s="658"/>
      <c r="Z561" s="658"/>
      <c r="AA561" s="658"/>
      <c r="AB561" s="658"/>
      <c r="AC561" s="658"/>
      <c r="AD561" s="658"/>
      <c r="AE561" s="658"/>
      <c r="AF561" s="658"/>
      <c r="AG561" s="743"/>
      <c r="AH561" s="713"/>
      <c r="AI561" s="658"/>
      <c r="AJ561" s="658"/>
      <c r="AK561" s="658"/>
      <c r="AL561" s="658"/>
      <c r="AM561" s="658"/>
      <c r="AN561" s="658"/>
      <c r="AO561" s="658"/>
      <c r="AP561" s="683"/>
      <c r="AQ561" s="658"/>
      <c r="AR561" s="658"/>
      <c r="AS561" s="658"/>
      <c r="AT561" s="658"/>
      <c r="AU561" s="658"/>
      <c r="AV561" s="658"/>
      <c r="AW561" s="658"/>
      <c r="AX561" s="658"/>
      <c r="AY561" s="658"/>
      <c r="AZ561" s="660"/>
      <c r="BA561" s="660"/>
      <c r="BB561" s="660"/>
      <c r="BC561" s="660"/>
      <c r="BD561" s="660"/>
      <c r="BE561" s="660"/>
      <c r="BF561" s="660"/>
      <c r="BG561" s="660"/>
      <c r="BH561" s="660"/>
      <c r="BI561" s="666"/>
      <c r="BJ561" s="666"/>
      <c r="BK561" s="666"/>
      <c r="BL561" s="30"/>
      <c r="BM561" s="30"/>
      <c r="BN561" s="30"/>
      <c r="BO561" s="679"/>
      <c r="BP561" s="679"/>
      <c r="BQ561" s="679"/>
      <c r="BR561" s="679"/>
      <c r="BS561" s="679"/>
      <c r="BT561" s="658"/>
      <c r="BU561" s="716"/>
      <c r="BV561" s="716"/>
      <c r="BW561" s="716"/>
      <c r="BX561" s="716"/>
      <c r="BY561" s="716"/>
      <c r="BZ561" s="716"/>
      <c r="CA561" s="756"/>
      <c r="CB561" s="719"/>
      <c r="CC561" s="719"/>
      <c r="CD561" s="719"/>
      <c r="CE561" s="728"/>
      <c r="CF561" s="727"/>
      <c r="CG561" s="757"/>
      <c r="CH561" s="29"/>
      <c r="CI561" s="29"/>
      <c r="CJ561" s="29"/>
      <c r="CK561" s="29"/>
      <c r="CL561" s="736"/>
      <c r="CM561" s="745"/>
      <c r="CN561" s="680"/>
      <c r="CO561" s="660"/>
      <c r="CP561" s="660"/>
      <c r="CQ561" s="681"/>
      <c r="CR561" s="660"/>
      <c r="CS561" s="660"/>
      <c r="CT561" s="658"/>
      <c r="CU561" s="658"/>
      <c r="CV561" s="658"/>
      <c r="CW561" s="658"/>
      <c r="CX561" s="658"/>
      <c r="CY561" s="658"/>
    </row>
    <row r="562" spans="1:103">
      <c r="A562" s="658"/>
      <c r="B562" s="658"/>
      <c r="C562" s="658"/>
      <c r="D562" s="658"/>
      <c r="E562" s="658"/>
      <c r="F562" s="658"/>
      <c r="G562" s="658"/>
      <c r="H562" s="658"/>
      <c r="I562" s="658"/>
      <c r="J562" s="658"/>
      <c r="K562" s="658"/>
      <c r="L562" s="658"/>
      <c r="M562" s="658"/>
      <c r="N562" s="658"/>
      <c r="O562" s="658"/>
      <c r="P562" s="658"/>
      <c r="Q562" s="658"/>
      <c r="R562" s="658"/>
      <c r="S562" s="658"/>
      <c r="T562" s="658"/>
      <c r="U562" s="658"/>
      <c r="V562" s="658"/>
      <c r="W562" s="658"/>
      <c r="X562" s="658"/>
      <c r="Y562" s="658"/>
      <c r="Z562" s="658"/>
      <c r="AA562" s="658"/>
      <c r="AB562" s="658"/>
      <c r="AC562" s="658"/>
      <c r="AD562" s="658"/>
      <c r="AE562" s="658"/>
      <c r="AF562" s="658"/>
      <c r="AG562" s="743"/>
      <c r="AH562" s="713"/>
      <c r="AI562" s="658"/>
      <c r="AJ562" s="658"/>
      <c r="AK562" s="658"/>
      <c r="AL562" s="658"/>
      <c r="AM562" s="658"/>
      <c r="AN562" s="658"/>
      <c r="AO562" s="658"/>
      <c r="AP562" s="683"/>
      <c r="AQ562" s="658"/>
      <c r="AR562" s="658"/>
      <c r="AS562" s="658"/>
      <c r="AT562" s="658"/>
      <c r="AU562" s="658"/>
      <c r="AV562" s="658"/>
      <c r="AW562" s="658"/>
      <c r="AX562" s="658"/>
      <c r="AY562" s="658"/>
      <c r="AZ562" s="660"/>
      <c r="BA562" s="660"/>
      <c r="BB562" s="660"/>
      <c r="BC562" s="660"/>
      <c r="BD562" s="660"/>
      <c r="BE562" s="660"/>
      <c r="BF562" s="660"/>
      <c r="BG562" s="660"/>
      <c r="BH562" s="660"/>
      <c r="BI562" s="666"/>
      <c r="BJ562" s="666"/>
      <c r="BK562" s="666"/>
      <c r="BL562" s="30"/>
      <c r="BM562" s="30"/>
      <c r="BN562" s="30"/>
      <c r="BO562" s="679"/>
      <c r="BP562" s="679"/>
      <c r="BQ562" s="679"/>
      <c r="BR562" s="679"/>
      <c r="BS562" s="679"/>
      <c r="BT562" s="658"/>
      <c r="BU562" s="716"/>
      <c r="BV562" s="716"/>
      <c r="BW562" s="716"/>
      <c r="BX562" s="716"/>
      <c r="BY562" s="716"/>
      <c r="BZ562" s="716"/>
      <c r="CA562" s="756"/>
      <c r="CB562" s="719"/>
      <c r="CC562" s="719"/>
      <c r="CD562" s="719"/>
      <c r="CE562" s="728"/>
      <c r="CF562" s="727"/>
      <c r="CG562" s="757"/>
      <c r="CH562" s="29"/>
      <c r="CI562" s="29"/>
      <c r="CJ562" s="29"/>
      <c r="CK562" s="29"/>
      <c r="CL562" s="736"/>
      <c r="CM562" s="745"/>
      <c r="CN562" s="680"/>
      <c r="CO562" s="660"/>
      <c r="CP562" s="660"/>
      <c r="CQ562" s="681"/>
      <c r="CR562" s="660"/>
      <c r="CS562" s="660"/>
      <c r="CT562" s="658"/>
      <c r="CU562" s="658"/>
      <c r="CV562" s="658"/>
      <c r="CW562" s="658"/>
      <c r="CX562" s="658"/>
      <c r="CY562" s="658"/>
    </row>
    <row r="563" spans="1:103">
      <c r="A563" s="658"/>
      <c r="B563" s="658"/>
      <c r="C563" s="658"/>
      <c r="D563" s="658"/>
      <c r="E563" s="658"/>
      <c r="F563" s="658"/>
      <c r="G563" s="658"/>
      <c r="H563" s="658"/>
      <c r="I563" s="658"/>
      <c r="J563" s="658"/>
      <c r="K563" s="658"/>
      <c r="L563" s="658"/>
      <c r="M563" s="658"/>
      <c r="N563" s="658"/>
      <c r="O563" s="658"/>
      <c r="P563" s="658"/>
      <c r="Q563" s="658"/>
      <c r="R563" s="658"/>
      <c r="S563" s="658"/>
      <c r="T563" s="658"/>
      <c r="U563" s="658"/>
      <c r="V563" s="658"/>
      <c r="W563" s="658"/>
      <c r="X563" s="658"/>
      <c r="Y563" s="658"/>
      <c r="Z563" s="658"/>
      <c r="AA563" s="658"/>
      <c r="AB563" s="658"/>
      <c r="AC563" s="658"/>
      <c r="AD563" s="658"/>
      <c r="AE563" s="658"/>
      <c r="AF563" s="658"/>
      <c r="AG563" s="743"/>
      <c r="AH563" s="713"/>
      <c r="AI563" s="658"/>
      <c r="AJ563" s="658"/>
      <c r="AK563" s="658"/>
      <c r="AL563" s="658"/>
      <c r="AM563" s="658"/>
      <c r="AN563" s="658"/>
      <c r="AO563" s="658"/>
      <c r="AP563" s="683"/>
      <c r="AQ563" s="658"/>
      <c r="AR563" s="658"/>
      <c r="AS563" s="658"/>
      <c r="AT563" s="658"/>
      <c r="AU563" s="658"/>
      <c r="AV563" s="658"/>
      <c r="AW563" s="658"/>
      <c r="AX563" s="658"/>
      <c r="AY563" s="658"/>
      <c r="AZ563" s="660"/>
      <c r="BA563" s="660"/>
      <c r="BB563" s="660"/>
      <c r="BC563" s="660"/>
      <c r="BD563" s="660"/>
      <c r="BE563" s="660"/>
      <c r="BF563" s="660"/>
      <c r="BG563" s="660"/>
      <c r="BH563" s="660"/>
      <c r="BI563" s="666"/>
      <c r="BJ563" s="666"/>
      <c r="BK563" s="666"/>
      <c r="BL563" s="30"/>
      <c r="BM563" s="30"/>
      <c r="BN563" s="30"/>
      <c r="BO563" s="679"/>
      <c r="BP563" s="679"/>
      <c r="BQ563" s="679"/>
      <c r="BR563" s="679"/>
      <c r="BS563" s="679"/>
      <c r="BT563" s="658"/>
      <c r="BU563" s="716"/>
      <c r="BV563" s="716"/>
      <c r="BW563" s="716"/>
      <c r="BX563" s="716"/>
      <c r="BY563" s="716"/>
      <c r="BZ563" s="716"/>
      <c r="CA563" s="756"/>
      <c r="CB563" s="719"/>
      <c r="CC563" s="719"/>
      <c r="CD563" s="719"/>
      <c r="CE563" s="728"/>
      <c r="CF563" s="727"/>
      <c r="CG563" s="757"/>
      <c r="CH563" s="29"/>
      <c r="CI563" s="29"/>
      <c r="CJ563" s="29"/>
      <c r="CK563" s="29"/>
      <c r="CL563" s="736"/>
      <c r="CM563" s="745"/>
      <c r="CN563" s="680"/>
      <c r="CO563" s="660"/>
      <c r="CP563" s="660"/>
      <c r="CQ563" s="681"/>
      <c r="CR563" s="660"/>
      <c r="CS563" s="660"/>
      <c r="CT563" s="658"/>
      <c r="CU563" s="658"/>
      <c r="CV563" s="658"/>
      <c r="CW563" s="658"/>
      <c r="CX563" s="658"/>
      <c r="CY563" s="658"/>
    </row>
    <row r="564" spans="1:103">
      <c r="A564" s="658"/>
      <c r="B564" s="658"/>
      <c r="C564" s="658"/>
      <c r="D564" s="658"/>
      <c r="E564" s="658"/>
      <c r="F564" s="658"/>
      <c r="G564" s="658"/>
      <c r="H564" s="658"/>
      <c r="I564" s="658"/>
      <c r="J564" s="658"/>
      <c r="K564" s="658"/>
      <c r="L564" s="658"/>
      <c r="M564" s="658"/>
      <c r="N564" s="658"/>
      <c r="O564" s="658"/>
      <c r="P564" s="658"/>
      <c r="Q564" s="658"/>
      <c r="R564" s="658"/>
      <c r="S564" s="658"/>
      <c r="T564" s="658"/>
      <c r="U564" s="658"/>
      <c r="V564" s="658"/>
      <c r="W564" s="658"/>
      <c r="X564" s="658"/>
      <c r="Y564" s="658"/>
      <c r="Z564" s="658"/>
      <c r="AA564" s="658"/>
      <c r="AB564" s="658"/>
      <c r="AC564" s="658"/>
      <c r="AD564" s="658"/>
      <c r="AE564" s="658"/>
      <c r="AF564" s="658"/>
      <c r="AG564" s="743"/>
      <c r="AH564" s="713"/>
      <c r="AI564" s="658"/>
      <c r="AJ564" s="658"/>
      <c r="AK564" s="658"/>
      <c r="AL564" s="658"/>
      <c r="AM564" s="658"/>
      <c r="AN564" s="658"/>
      <c r="AO564" s="658"/>
      <c r="AP564" s="683"/>
      <c r="AQ564" s="658"/>
      <c r="AR564" s="658"/>
      <c r="AS564" s="658"/>
      <c r="AT564" s="658"/>
      <c r="AU564" s="658"/>
      <c r="AV564" s="658"/>
      <c r="AW564" s="658"/>
      <c r="AX564" s="658"/>
      <c r="AY564" s="658"/>
      <c r="AZ564" s="660"/>
      <c r="BA564" s="660"/>
      <c r="BB564" s="660"/>
      <c r="BC564" s="660"/>
      <c r="BD564" s="660"/>
      <c r="BE564" s="660"/>
      <c r="BF564" s="660"/>
      <c r="BG564" s="660"/>
      <c r="BH564" s="660"/>
      <c r="BI564" s="666"/>
      <c r="BJ564" s="666"/>
      <c r="BK564" s="666"/>
      <c r="BL564" s="30"/>
      <c r="BM564" s="30"/>
      <c r="BN564" s="30"/>
      <c r="BO564" s="679"/>
      <c r="BP564" s="679"/>
      <c r="BQ564" s="679"/>
      <c r="BR564" s="679"/>
      <c r="BS564" s="679"/>
      <c r="BT564" s="658"/>
      <c r="BU564" s="716"/>
      <c r="BV564" s="716"/>
      <c r="BW564" s="716"/>
      <c r="BX564" s="716"/>
      <c r="BY564" s="716"/>
      <c r="BZ564" s="716"/>
      <c r="CA564" s="756"/>
      <c r="CB564" s="719"/>
      <c r="CC564" s="719"/>
      <c r="CD564" s="719"/>
      <c r="CE564" s="728"/>
      <c r="CF564" s="727"/>
      <c r="CG564" s="757"/>
      <c r="CH564" s="29"/>
      <c r="CI564" s="29"/>
      <c r="CJ564" s="29"/>
      <c r="CK564" s="29"/>
      <c r="CL564" s="736"/>
      <c r="CM564" s="745"/>
      <c r="CN564" s="680"/>
      <c r="CO564" s="660"/>
      <c r="CP564" s="660"/>
      <c r="CQ564" s="681"/>
      <c r="CR564" s="660"/>
      <c r="CS564" s="660"/>
      <c r="CT564" s="658"/>
      <c r="CU564" s="658"/>
      <c r="CV564" s="658"/>
      <c r="CW564" s="658"/>
      <c r="CX564" s="658"/>
      <c r="CY564" s="658"/>
    </row>
    <row r="565" spans="1:103">
      <c r="A565" s="658"/>
      <c r="B565" s="658"/>
      <c r="C565" s="658"/>
      <c r="D565" s="658"/>
      <c r="E565" s="658"/>
      <c r="F565" s="658"/>
      <c r="G565" s="658"/>
      <c r="H565" s="658"/>
      <c r="I565" s="658"/>
      <c r="J565" s="658"/>
      <c r="K565" s="658"/>
      <c r="L565" s="658"/>
      <c r="M565" s="658"/>
      <c r="N565" s="658"/>
      <c r="O565" s="658"/>
      <c r="P565" s="658"/>
      <c r="Q565" s="658"/>
      <c r="R565" s="658"/>
      <c r="S565" s="658"/>
      <c r="T565" s="658"/>
      <c r="U565" s="658"/>
      <c r="V565" s="658"/>
      <c r="W565" s="658"/>
      <c r="X565" s="658"/>
      <c r="Y565" s="658"/>
      <c r="Z565" s="658"/>
      <c r="AA565" s="658"/>
      <c r="AB565" s="658"/>
      <c r="AC565" s="658"/>
      <c r="AD565" s="658"/>
      <c r="AE565" s="658"/>
      <c r="AF565" s="658"/>
      <c r="AG565" s="743"/>
      <c r="AH565" s="713"/>
      <c r="AI565" s="658"/>
      <c r="AJ565" s="658"/>
      <c r="AK565" s="658"/>
      <c r="AL565" s="658"/>
      <c r="AM565" s="658"/>
      <c r="AN565" s="658"/>
      <c r="AO565" s="658"/>
      <c r="AP565" s="683"/>
      <c r="AQ565" s="658"/>
      <c r="AR565" s="658"/>
      <c r="AS565" s="658"/>
      <c r="AT565" s="658"/>
      <c r="AU565" s="658"/>
      <c r="AV565" s="658"/>
      <c r="AW565" s="658"/>
      <c r="AX565" s="658"/>
      <c r="AY565" s="658"/>
      <c r="AZ565" s="660"/>
      <c r="BA565" s="660"/>
      <c r="BB565" s="660"/>
      <c r="BC565" s="660"/>
      <c r="BD565" s="660"/>
      <c r="BE565" s="660"/>
      <c r="BF565" s="660"/>
      <c r="BG565" s="660"/>
      <c r="BH565" s="660"/>
      <c r="BI565" s="666"/>
      <c r="BJ565" s="666"/>
      <c r="BK565" s="666"/>
      <c r="BL565" s="30"/>
      <c r="BM565" s="30"/>
      <c r="BN565" s="30"/>
      <c r="BO565" s="679"/>
      <c r="BP565" s="679"/>
      <c r="BQ565" s="679"/>
      <c r="BR565" s="679"/>
      <c r="BS565" s="679"/>
      <c r="BT565" s="658"/>
      <c r="BU565" s="716"/>
      <c r="BV565" s="716"/>
      <c r="BW565" s="716"/>
      <c r="BX565" s="716"/>
      <c r="BY565" s="716"/>
      <c r="BZ565" s="716"/>
      <c r="CA565" s="756"/>
      <c r="CB565" s="719"/>
      <c r="CC565" s="719"/>
      <c r="CD565" s="719"/>
      <c r="CE565" s="728"/>
      <c r="CF565" s="727"/>
      <c r="CG565" s="757"/>
      <c r="CH565" s="29"/>
      <c r="CI565" s="29"/>
      <c r="CJ565" s="29"/>
      <c r="CK565" s="29"/>
      <c r="CL565" s="736"/>
      <c r="CM565" s="745"/>
      <c r="CN565" s="680"/>
      <c r="CO565" s="660"/>
      <c r="CP565" s="660"/>
      <c r="CQ565" s="681"/>
      <c r="CR565" s="660"/>
      <c r="CS565" s="660"/>
      <c r="CT565" s="658"/>
      <c r="CU565" s="658"/>
      <c r="CV565" s="658"/>
      <c r="CW565" s="658"/>
      <c r="CX565" s="658"/>
      <c r="CY565" s="658"/>
    </row>
    <row r="566" spans="1:103">
      <c r="A566" s="658"/>
      <c r="B566" s="658"/>
      <c r="C566" s="658"/>
      <c r="D566" s="658"/>
      <c r="E566" s="658"/>
      <c r="F566" s="658"/>
      <c r="G566" s="658"/>
      <c r="H566" s="658"/>
      <c r="I566" s="658"/>
      <c r="J566" s="658"/>
      <c r="K566" s="658"/>
      <c r="L566" s="658"/>
      <c r="M566" s="658"/>
      <c r="N566" s="658"/>
      <c r="O566" s="658"/>
      <c r="P566" s="658"/>
      <c r="Q566" s="658"/>
      <c r="R566" s="658"/>
      <c r="S566" s="658"/>
      <c r="T566" s="658"/>
      <c r="U566" s="658"/>
      <c r="V566" s="658"/>
      <c r="W566" s="658"/>
      <c r="X566" s="658"/>
      <c r="Y566" s="658"/>
      <c r="Z566" s="658"/>
      <c r="AA566" s="658"/>
      <c r="AB566" s="658"/>
      <c r="AC566" s="658"/>
      <c r="AD566" s="658"/>
      <c r="AE566" s="658"/>
      <c r="AF566" s="658"/>
      <c r="AG566" s="743"/>
      <c r="AH566" s="713"/>
      <c r="AI566" s="658"/>
      <c r="AJ566" s="658"/>
      <c r="AK566" s="658"/>
      <c r="AL566" s="658"/>
      <c r="AM566" s="658"/>
      <c r="AN566" s="658"/>
      <c r="AO566" s="658"/>
      <c r="AP566" s="683"/>
      <c r="AQ566" s="658"/>
      <c r="AR566" s="658"/>
      <c r="AS566" s="658"/>
      <c r="AT566" s="658"/>
      <c r="AU566" s="658"/>
      <c r="AV566" s="658"/>
      <c r="AW566" s="658"/>
      <c r="AX566" s="658"/>
      <c r="AY566" s="658"/>
      <c r="AZ566" s="660"/>
      <c r="BA566" s="660"/>
      <c r="BB566" s="660"/>
      <c r="BC566" s="660"/>
      <c r="BD566" s="660"/>
      <c r="BE566" s="660"/>
      <c r="BF566" s="660"/>
      <c r="BG566" s="660"/>
      <c r="BH566" s="660"/>
      <c r="BI566" s="666"/>
      <c r="BJ566" s="666"/>
      <c r="BK566" s="666"/>
      <c r="BL566" s="30"/>
      <c r="BM566" s="30"/>
      <c r="BN566" s="30"/>
      <c r="BO566" s="679"/>
      <c r="BP566" s="679"/>
      <c r="BQ566" s="679"/>
      <c r="BR566" s="679"/>
      <c r="BS566" s="679"/>
      <c r="BT566" s="658"/>
      <c r="BU566" s="716"/>
      <c r="BV566" s="716"/>
      <c r="BW566" s="716"/>
      <c r="BX566" s="716"/>
      <c r="BY566" s="716"/>
      <c r="BZ566" s="716"/>
      <c r="CA566" s="756"/>
      <c r="CB566" s="719"/>
      <c r="CC566" s="719"/>
      <c r="CD566" s="719"/>
      <c r="CE566" s="728"/>
      <c r="CF566" s="727"/>
      <c r="CG566" s="757"/>
      <c r="CH566" s="29"/>
      <c r="CI566" s="29"/>
      <c r="CJ566" s="29"/>
      <c r="CK566" s="29"/>
      <c r="CL566" s="736"/>
      <c r="CM566" s="745"/>
      <c r="CN566" s="680"/>
      <c r="CO566" s="660"/>
      <c r="CP566" s="660"/>
      <c r="CQ566" s="681"/>
      <c r="CR566" s="660"/>
      <c r="CS566" s="660"/>
      <c r="CT566" s="658"/>
      <c r="CU566" s="658"/>
      <c r="CV566" s="658"/>
      <c r="CW566" s="658"/>
      <c r="CX566" s="658"/>
      <c r="CY566" s="658"/>
    </row>
    <row r="567" spans="1:103">
      <c r="A567" s="658"/>
      <c r="B567" s="658"/>
      <c r="C567" s="658"/>
      <c r="D567" s="658"/>
      <c r="E567" s="658"/>
      <c r="F567" s="658"/>
      <c r="G567" s="658"/>
      <c r="H567" s="658"/>
      <c r="I567" s="658"/>
      <c r="J567" s="658"/>
      <c r="K567" s="658"/>
      <c r="L567" s="658"/>
      <c r="M567" s="658"/>
      <c r="N567" s="658"/>
      <c r="O567" s="658"/>
      <c r="P567" s="658"/>
      <c r="Q567" s="658"/>
      <c r="R567" s="658"/>
      <c r="S567" s="658"/>
      <c r="T567" s="658"/>
      <c r="U567" s="658"/>
      <c r="V567" s="658"/>
      <c r="W567" s="658"/>
      <c r="X567" s="658"/>
      <c r="Y567" s="658"/>
      <c r="Z567" s="658"/>
      <c r="AA567" s="658"/>
      <c r="AB567" s="658"/>
      <c r="AC567" s="658"/>
      <c r="AD567" s="658"/>
      <c r="AE567" s="658"/>
      <c r="AF567" s="658"/>
      <c r="AG567" s="743"/>
      <c r="AH567" s="713"/>
      <c r="AI567" s="658"/>
      <c r="AJ567" s="658"/>
      <c r="AK567" s="658"/>
      <c r="AL567" s="658"/>
      <c r="AM567" s="658"/>
      <c r="AN567" s="658"/>
      <c r="AO567" s="658"/>
      <c r="AP567" s="683"/>
      <c r="AQ567" s="658"/>
      <c r="AR567" s="658"/>
      <c r="AS567" s="658"/>
      <c r="AT567" s="658"/>
      <c r="AU567" s="658"/>
      <c r="AV567" s="658"/>
      <c r="AW567" s="658"/>
      <c r="AX567" s="658"/>
      <c r="AY567" s="658"/>
      <c r="AZ567" s="660"/>
      <c r="BA567" s="660"/>
      <c r="BB567" s="660"/>
      <c r="BC567" s="660"/>
      <c r="BD567" s="660"/>
      <c r="BE567" s="660"/>
      <c r="BF567" s="660"/>
      <c r="BG567" s="660"/>
      <c r="BH567" s="660"/>
      <c r="BI567" s="666"/>
      <c r="BJ567" s="666"/>
      <c r="BK567" s="666"/>
      <c r="BL567" s="30"/>
      <c r="BM567" s="30"/>
      <c r="BN567" s="30"/>
      <c r="BO567" s="679"/>
      <c r="BP567" s="679"/>
      <c r="BQ567" s="679"/>
      <c r="BR567" s="679"/>
      <c r="BS567" s="679"/>
      <c r="BT567" s="658"/>
      <c r="BU567" s="716"/>
      <c r="BV567" s="716"/>
      <c r="BW567" s="716"/>
      <c r="BX567" s="716"/>
      <c r="BY567" s="716"/>
      <c r="BZ567" s="716"/>
      <c r="CA567" s="756"/>
      <c r="CB567" s="719"/>
      <c r="CC567" s="719"/>
      <c r="CD567" s="719"/>
      <c r="CE567" s="728"/>
      <c r="CF567" s="727"/>
      <c r="CG567" s="757"/>
      <c r="CH567" s="29"/>
      <c r="CI567" s="29"/>
      <c r="CJ567" s="29"/>
      <c r="CK567" s="29"/>
      <c r="CL567" s="736"/>
      <c r="CM567" s="745"/>
      <c r="CN567" s="680"/>
      <c r="CO567" s="660"/>
      <c r="CP567" s="660"/>
      <c r="CQ567" s="681"/>
      <c r="CR567" s="660"/>
      <c r="CS567" s="660"/>
      <c r="CT567" s="658"/>
      <c r="CU567" s="658"/>
      <c r="CV567" s="658"/>
      <c r="CW567" s="658"/>
      <c r="CX567" s="658"/>
      <c r="CY567" s="658"/>
    </row>
    <row r="568" spans="1:103">
      <c r="A568" s="658"/>
      <c r="B568" s="658"/>
      <c r="C568" s="658"/>
      <c r="D568" s="658"/>
      <c r="E568" s="658"/>
      <c r="F568" s="658"/>
      <c r="G568" s="658"/>
      <c r="H568" s="658"/>
      <c r="I568" s="658"/>
      <c r="J568" s="658"/>
      <c r="K568" s="658"/>
      <c r="L568" s="658"/>
      <c r="M568" s="658"/>
      <c r="N568" s="658"/>
      <c r="O568" s="658"/>
      <c r="P568" s="658"/>
      <c r="Q568" s="658"/>
      <c r="R568" s="658"/>
      <c r="S568" s="658"/>
      <c r="T568" s="658"/>
      <c r="U568" s="658"/>
      <c r="V568" s="658"/>
      <c r="W568" s="658"/>
      <c r="X568" s="658"/>
      <c r="Y568" s="658"/>
      <c r="Z568" s="658"/>
      <c r="AA568" s="658"/>
      <c r="AB568" s="658"/>
      <c r="AC568" s="658"/>
      <c r="AD568" s="658"/>
      <c r="AE568" s="658"/>
      <c r="AF568" s="658"/>
      <c r="AG568" s="743"/>
      <c r="AH568" s="713"/>
      <c r="AI568" s="658"/>
      <c r="AJ568" s="658"/>
      <c r="AK568" s="658"/>
      <c r="AL568" s="658"/>
      <c r="AM568" s="658"/>
      <c r="AN568" s="658"/>
      <c r="AO568" s="658"/>
      <c r="AP568" s="683"/>
      <c r="AQ568" s="658"/>
      <c r="AR568" s="658"/>
      <c r="AS568" s="658"/>
      <c r="AT568" s="658"/>
      <c r="AU568" s="658"/>
      <c r="AV568" s="658"/>
      <c r="AW568" s="658"/>
      <c r="AX568" s="658"/>
      <c r="AY568" s="658"/>
      <c r="AZ568" s="660"/>
      <c r="BA568" s="660"/>
      <c r="BB568" s="660"/>
      <c r="BC568" s="660"/>
      <c r="BD568" s="660"/>
      <c r="BE568" s="660"/>
      <c r="BF568" s="660"/>
      <c r="BG568" s="660"/>
      <c r="BH568" s="660"/>
      <c r="BI568" s="666"/>
      <c r="BJ568" s="666"/>
      <c r="BK568" s="666"/>
      <c r="BL568" s="30"/>
      <c r="BM568" s="30"/>
      <c r="BN568" s="30"/>
      <c r="BO568" s="679"/>
      <c r="BP568" s="679"/>
      <c r="BQ568" s="679"/>
      <c r="BR568" s="679"/>
      <c r="BS568" s="679"/>
      <c r="BT568" s="658"/>
      <c r="BU568" s="716"/>
      <c r="BV568" s="716"/>
      <c r="BW568" s="716"/>
      <c r="BX568" s="716"/>
      <c r="BY568" s="716"/>
      <c r="BZ568" s="716"/>
      <c r="CA568" s="756"/>
      <c r="CB568" s="719"/>
      <c r="CC568" s="719"/>
      <c r="CD568" s="719"/>
      <c r="CE568" s="728"/>
      <c r="CF568" s="727"/>
      <c r="CG568" s="757"/>
      <c r="CH568" s="29"/>
      <c r="CI568" s="29"/>
      <c r="CJ568" s="29"/>
      <c r="CK568" s="29"/>
      <c r="CL568" s="736"/>
      <c r="CM568" s="745"/>
      <c r="CN568" s="680"/>
      <c r="CO568" s="660"/>
      <c r="CP568" s="660"/>
      <c r="CQ568" s="681"/>
      <c r="CR568" s="660"/>
      <c r="CS568" s="660"/>
      <c r="CT568" s="658"/>
      <c r="CU568" s="658"/>
      <c r="CV568" s="658"/>
      <c r="CW568" s="658"/>
      <c r="CX568" s="658"/>
      <c r="CY568" s="658"/>
    </row>
    <row r="569" spans="1:103">
      <c r="A569" s="658"/>
      <c r="B569" s="658"/>
      <c r="C569" s="658"/>
      <c r="D569" s="658"/>
      <c r="E569" s="658"/>
      <c r="F569" s="658"/>
      <c r="G569" s="658"/>
      <c r="H569" s="658"/>
      <c r="I569" s="658"/>
      <c r="J569" s="658"/>
      <c r="K569" s="658"/>
      <c r="L569" s="658"/>
      <c r="M569" s="658"/>
      <c r="N569" s="658"/>
      <c r="O569" s="658"/>
      <c r="P569" s="658"/>
      <c r="Q569" s="658"/>
      <c r="R569" s="658"/>
      <c r="S569" s="658"/>
      <c r="T569" s="658"/>
      <c r="U569" s="658"/>
      <c r="V569" s="658"/>
      <c r="W569" s="658"/>
      <c r="X569" s="658"/>
      <c r="Y569" s="658"/>
      <c r="Z569" s="658"/>
      <c r="AA569" s="658"/>
      <c r="AB569" s="658"/>
      <c r="AC569" s="658"/>
      <c r="AD569" s="658"/>
      <c r="AE569" s="658"/>
      <c r="AF569" s="658"/>
      <c r="AG569" s="743"/>
      <c r="AH569" s="713"/>
      <c r="AI569" s="658"/>
      <c r="AJ569" s="658"/>
      <c r="AK569" s="658"/>
      <c r="AL569" s="658"/>
      <c r="AM569" s="658"/>
      <c r="AN569" s="658"/>
      <c r="AO569" s="658"/>
      <c r="AP569" s="683"/>
      <c r="AQ569" s="658"/>
      <c r="AR569" s="658"/>
      <c r="AS569" s="658"/>
      <c r="AT569" s="658"/>
      <c r="AU569" s="658"/>
      <c r="AV569" s="658"/>
      <c r="AW569" s="658"/>
      <c r="AX569" s="658"/>
      <c r="AY569" s="658"/>
      <c r="AZ569" s="660"/>
      <c r="BA569" s="660"/>
      <c r="BB569" s="660"/>
      <c r="BC569" s="660"/>
      <c r="BD569" s="660"/>
      <c r="BE569" s="660"/>
      <c r="BF569" s="660"/>
      <c r="BG569" s="660"/>
      <c r="BH569" s="660"/>
      <c r="BI569" s="666"/>
      <c r="BJ569" s="666"/>
      <c r="BK569" s="666"/>
      <c r="BL569" s="30"/>
      <c r="BM569" s="30"/>
      <c r="BN569" s="30"/>
      <c r="BO569" s="679"/>
      <c r="BP569" s="679"/>
      <c r="BQ569" s="679"/>
      <c r="BR569" s="679"/>
      <c r="BS569" s="679"/>
      <c r="BT569" s="658"/>
      <c r="BU569" s="716"/>
      <c r="BV569" s="716"/>
      <c r="BW569" s="716"/>
      <c r="BX569" s="716"/>
      <c r="BY569" s="716"/>
      <c r="BZ569" s="716"/>
      <c r="CA569" s="756"/>
      <c r="CB569" s="719"/>
      <c r="CC569" s="719"/>
      <c r="CD569" s="719"/>
      <c r="CE569" s="728"/>
      <c r="CF569" s="727"/>
      <c r="CG569" s="757"/>
      <c r="CH569" s="29"/>
      <c r="CI569" s="29"/>
      <c r="CJ569" s="29"/>
      <c r="CK569" s="29"/>
      <c r="CL569" s="736"/>
      <c r="CM569" s="745"/>
      <c r="CN569" s="680"/>
      <c r="CO569" s="660"/>
      <c r="CP569" s="660"/>
      <c r="CQ569" s="681"/>
      <c r="CR569" s="660"/>
      <c r="CS569" s="660"/>
      <c r="CT569" s="658"/>
      <c r="CU569" s="658"/>
      <c r="CV569" s="658"/>
      <c r="CW569" s="658"/>
      <c r="CX569" s="658"/>
      <c r="CY569" s="658"/>
    </row>
    <row r="570" spans="1:103">
      <c r="A570" s="658"/>
      <c r="B570" s="658"/>
      <c r="C570" s="658"/>
      <c r="D570" s="658"/>
      <c r="E570" s="658"/>
      <c r="F570" s="658"/>
      <c r="G570" s="658"/>
      <c r="H570" s="658"/>
      <c r="I570" s="658"/>
      <c r="J570" s="658"/>
      <c r="K570" s="658"/>
      <c r="L570" s="658"/>
      <c r="M570" s="658"/>
      <c r="N570" s="658"/>
      <c r="O570" s="658"/>
      <c r="P570" s="658"/>
      <c r="Q570" s="658"/>
      <c r="R570" s="658"/>
      <c r="S570" s="658"/>
      <c r="T570" s="658"/>
      <c r="U570" s="658"/>
      <c r="V570" s="658"/>
      <c r="W570" s="658"/>
      <c r="X570" s="658"/>
      <c r="Y570" s="658"/>
      <c r="Z570" s="658"/>
      <c r="AA570" s="658"/>
      <c r="AB570" s="658"/>
      <c r="AC570" s="658"/>
      <c r="AD570" s="658"/>
      <c r="AE570" s="658"/>
      <c r="AF570" s="658"/>
      <c r="AG570" s="743"/>
      <c r="AH570" s="713"/>
      <c r="AI570" s="658"/>
      <c r="AJ570" s="658"/>
      <c r="AK570" s="658"/>
      <c r="AL570" s="658"/>
      <c r="AM570" s="658"/>
      <c r="AN570" s="658"/>
      <c r="AO570" s="658"/>
      <c r="AP570" s="683"/>
      <c r="AQ570" s="658"/>
      <c r="AR570" s="658"/>
      <c r="AS570" s="658"/>
      <c r="AT570" s="658"/>
      <c r="AU570" s="658"/>
      <c r="AV570" s="658"/>
      <c r="AW570" s="658"/>
      <c r="AX570" s="658"/>
      <c r="AY570" s="658"/>
      <c r="AZ570" s="660"/>
      <c r="BA570" s="660"/>
      <c r="BB570" s="660"/>
      <c r="BC570" s="660"/>
      <c r="BD570" s="660"/>
      <c r="BE570" s="660"/>
      <c r="BF570" s="660"/>
      <c r="BG570" s="660"/>
      <c r="BH570" s="660"/>
      <c r="BI570" s="666"/>
      <c r="BJ570" s="666"/>
      <c r="BK570" s="666"/>
      <c r="BL570" s="30"/>
      <c r="BM570" s="30"/>
      <c r="BN570" s="30"/>
      <c r="BO570" s="679"/>
      <c r="BP570" s="679"/>
      <c r="BQ570" s="679"/>
      <c r="BR570" s="679"/>
      <c r="BS570" s="679"/>
      <c r="BT570" s="658"/>
      <c r="BU570" s="716"/>
      <c r="BV570" s="716"/>
      <c r="BW570" s="716"/>
      <c r="BX570" s="716"/>
      <c r="BY570" s="716"/>
      <c r="BZ570" s="716"/>
      <c r="CA570" s="756"/>
      <c r="CB570" s="719"/>
      <c r="CC570" s="719"/>
      <c r="CD570" s="719"/>
      <c r="CE570" s="728"/>
      <c r="CF570" s="727"/>
      <c r="CG570" s="757"/>
      <c r="CH570" s="29"/>
      <c r="CI570" s="29"/>
      <c r="CJ570" s="29"/>
      <c r="CK570" s="29"/>
      <c r="CL570" s="736"/>
      <c r="CM570" s="745"/>
      <c r="CN570" s="680"/>
      <c r="CO570" s="660"/>
      <c r="CP570" s="660"/>
      <c r="CQ570" s="681"/>
      <c r="CR570" s="660"/>
      <c r="CS570" s="660"/>
      <c r="CT570" s="658"/>
      <c r="CU570" s="658"/>
      <c r="CV570" s="658"/>
      <c r="CW570" s="658"/>
      <c r="CX570" s="658"/>
      <c r="CY570" s="658"/>
    </row>
    <row r="571" spans="1:103">
      <c r="A571" s="658"/>
      <c r="B571" s="658"/>
      <c r="C571" s="658"/>
      <c r="D571" s="658"/>
      <c r="E571" s="658"/>
      <c r="F571" s="658"/>
      <c r="G571" s="658"/>
      <c r="H571" s="658"/>
      <c r="I571" s="658"/>
      <c r="J571" s="658"/>
      <c r="K571" s="658"/>
      <c r="L571" s="658"/>
      <c r="M571" s="658"/>
      <c r="N571" s="658"/>
      <c r="O571" s="658"/>
      <c r="P571" s="658"/>
      <c r="Q571" s="658"/>
      <c r="R571" s="658"/>
      <c r="S571" s="658"/>
      <c r="T571" s="658"/>
      <c r="U571" s="658"/>
      <c r="V571" s="658"/>
      <c r="W571" s="658"/>
      <c r="X571" s="658"/>
      <c r="Y571" s="658"/>
      <c r="Z571" s="658"/>
      <c r="AA571" s="658"/>
      <c r="AB571" s="658"/>
      <c r="AC571" s="658"/>
      <c r="AD571" s="658"/>
      <c r="AE571" s="658"/>
      <c r="AF571" s="658"/>
      <c r="AG571" s="743"/>
      <c r="AH571" s="713"/>
      <c r="AI571" s="658"/>
      <c r="AJ571" s="658"/>
      <c r="AK571" s="658"/>
      <c r="AL571" s="658"/>
      <c r="AM571" s="658"/>
      <c r="AN571" s="658"/>
      <c r="AO571" s="658"/>
      <c r="AP571" s="683"/>
      <c r="AQ571" s="658"/>
      <c r="AR571" s="658"/>
      <c r="AS571" s="658"/>
      <c r="AT571" s="658"/>
      <c r="AU571" s="658"/>
      <c r="AV571" s="658"/>
      <c r="AW571" s="658"/>
      <c r="AX571" s="658"/>
      <c r="AY571" s="658"/>
      <c r="AZ571" s="660"/>
      <c r="BA571" s="660"/>
      <c r="BB571" s="660"/>
      <c r="BC571" s="660"/>
      <c r="BD571" s="660"/>
      <c r="BE571" s="660"/>
      <c r="BF571" s="660"/>
      <c r="BG571" s="660"/>
      <c r="BH571" s="660"/>
      <c r="BI571" s="666"/>
      <c r="BJ571" s="666"/>
      <c r="BK571" s="666"/>
      <c r="BL571" s="30"/>
      <c r="BM571" s="30"/>
      <c r="BN571" s="30"/>
      <c r="BO571" s="679"/>
      <c r="BP571" s="679"/>
      <c r="BQ571" s="679"/>
      <c r="BR571" s="679"/>
      <c r="BS571" s="679"/>
      <c r="BT571" s="658"/>
      <c r="BU571" s="716"/>
      <c r="BV571" s="716"/>
      <c r="BW571" s="716"/>
      <c r="BX571" s="716"/>
      <c r="BY571" s="716"/>
      <c r="BZ571" s="716"/>
      <c r="CA571" s="756"/>
      <c r="CB571" s="719"/>
      <c r="CC571" s="719"/>
      <c r="CD571" s="719"/>
      <c r="CE571" s="728"/>
      <c r="CF571" s="727"/>
      <c r="CG571" s="757"/>
      <c r="CH571" s="29"/>
      <c r="CI571" s="29"/>
      <c r="CJ571" s="29"/>
      <c r="CK571" s="29"/>
      <c r="CL571" s="736"/>
      <c r="CM571" s="745"/>
      <c r="CN571" s="680"/>
      <c r="CO571" s="660"/>
      <c r="CP571" s="660"/>
      <c r="CQ571" s="681"/>
      <c r="CR571" s="660"/>
      <c r="CS571" s="660"/>
      <c r="CT571" s="658"/>
      <c r="CU571" s="658"/>
      <c r="CV571" s="658"/>
      <c r="CW571" s="658"/>
      <c r="CX571" s="658"/>
      <c r="CY571" s="658"/>
    </row>
    <row r="572" spans="1:103">
      <c r="A572" s="658"/>
      <c r="B572" s="658"/>
      <c r="C572" s="658"/>
      <c r="D572" s="658"/>
      <c r="E572" s="658"/>
      <c r="F572" s="658"/>
      <c r="G572" s="658"/>
      <c r="H572" s="658"/>
      <c r="I572" s="658"/>
      <c r="J572" s="658"/>
      <c r="K572" s="658"/>
      <c r="L572" s="658"/>
      <c r="M572" s="658"/>
      <c r="N572" s="658"/>
      <c r="O572" s="658"/>
      <c r="P572" s="658"/>
      <c r="Q572" s="658"/>
      <c r="R572" s="658"/>
      <c r="S572" s="658"/>
      <c r="T572" s="658"/>
      <c r="U572" s="658"/>
      <c r="V572" s="658"/>
      <c r="W572" s="658"/>
      <c r="X572" s="658"/>
      <c r="Y572" s="658"/>
      <c r="Z572" s="658"/>
      <c r="AA572" s="658"/>
      <c r="AB572" s="658"/>
      <c r="AC572" s="658"/>
      <c r="AD572" s="658"/>
      <c r="AE572" s="658"/>
      <c r="AF572" s="658"/>
      <c r="AG572" s="743"/>
      <c r="AH572" s="713"/>
      <c r="AI572" s="658"/>
      <c r="AJ572" s="658"/>
      <c r="AK572" s="658"/>
      <c r="AL572" s="658"/>
      <c r="AM572" s="658"/>
      <c r="AN572" s="658"/>
      <c r="AO572" s="658"/>
      <c r="AP572" s="683"/>
      <c r="AQ572" s="658"/>
      <c r="AR572" s="658"/>
      <c r="AS572" s="658"/>
      <c r="AT572" s="658"/>
      <c r="AU572" s="658"/>
      <c r="AV572" s="658"/>
      <c r="AW572" s="658"/>
      <c r="AX572" s="658"/>
      <c r="AY572" s="658"/>
      <c r="AZ572" s="660"/>
      <c r="BA572" s="660"/>
      <c r="BB572" s="660"/>
      <c r="BC572" s="660"/>
      <c r="BD572" s="660"/>
      <c r="BE572" s="660"/>
      <c r="BF572" s="660"/>
      <c r="BG572" s="660"/>
      <c r="BH572" s="660"/>
      <c r="BI572" s="666"/>
      <c r="BJ572" s="666"/>
      <c r="BK572" s="666"/>
      <c r="BL572" s="30"/>
      <c r="BM572" s="30"/>
      <c r="BN572" s="30"/>
      <c r="BO572" s="679"/>
      <c r="BP572" s="679"/>
      <c r="BQ572" s="679"/>
      <c r="BR572" s="679"/>
      <c r="BS572" s="679"/>
      <c r="BT572" s="658"/>
      <c r="BU572" s="716"/>
      <c r="BV572" s="716"/>
      <c r="BW572" s="716"/>
      <c r="BX572" s="716"/>
      <c r="BY572" s="716"/>
      <c r="BZ572" s="716"/>
      <c r="CA572" s="756"/>
      <c r="CB572" s="719"/>
      <c r="CC572" s="719"/>
      <c r="CD572" s="719"/>
      <c r="CE572" s="728"/>
      <c r="CF572" s="727"/>
      <c r="CG572" s="757"/>
      <c r="CH572" s="29"/>
      <c r="CI572" s="29"/>
      <c r="CJ572" s="29"/>
      <c r="CK572" s="29"/>
      <c r="CL572" s="736"/>
      <c r="CM572" s="745"/>
      <c r="CN572" s="680"/>
      <c r="CO572" s="660"/>
      <c r="CP572" s="660"/>
      <c r="CQ572" s="681"/>
      <c r="CR572" s="660"/>
      <c r="CS572" s="660"/>
      <c r="CT572" s="658"/>
      <c r="CU572" s="658"/>
      <c r="CV572" s="658"/>
      <c r="CW572" s="658"/>
      <c r="CX572" s="658"/>
      <c r="CY572" s="658"/>
    </row>
    <row r="573" spans="1:103">
      <c r="A573" s="658"/>
      <c r="B573" s="658"/>
      <c r="C573" s="658"/>
      <c r="D573" s="658"/>
      <c r="E573" s="658"/>
      <c r="F573" s="658"/>
      <c r="G573" s="658"/>
      <c r="H573" s="658"/>
      <c r="I573" s="658"/>
      <c r="J573" s="658"/>
      <c r="K573" s="658"/>
      <c r="L573" s="658"/>
      <c r="M573" s="658"/>
      <c r="N573" s="658"/>
      <c r="O573" s="658"/>
      <c r="P573" s="658"/>
      <c r="Q573" s="658"/>
      <c r="R573" s="658"/>
      <c r="S573" s="658"/>
      <c r="T573" s="658"/>
      <c r="U573" s="658"/>
      <c r="V573" s="658"/>
      <c r="W573" s="658"/>
      <c r="X573" s="658"/>
      <c r="Y573" s="658"/>
      <c r="Z573" s="658"/>
      <c r="AA573" s="658"/>
      <c r="AB573" s="658"/>
      <c r="AC573" s="658"/>
      <c r="AD573" s="658"/>
      <c r="AE573" s="658"/>
      <c r="AF573" s="658"/>
      <c r="AG573" s="743"/>
      <c r="AH573" s="713"/>
      <c r="AI573" s="658"/>
      <c r="AJ573" s="658"/>
      <c r="AK573" s="658"/>
      <c r="AL573" s="658"/>
      <c r="AM573" s="658"/>
      <c r="AN573" s="658"/>
      <c r="AO573" s="658"/>
      <c r="AP573" s="683"/>
      <c r="AQ573" s="658"/>
      <c r="AR573" s="658"/>
      <c r="AS573" s="658"/>
      <c r="AT573" s="658"/>
      <c r="AU573" s="658"/>
      <c r="AV573" s="658"/>
      <c r="AW573" s="658"/>
      <c r="AX573" s="658"/>
      <c r="AY573" s="658"/>
      <c r="AZ573" s="660"/>
      <c r="BA573" s="660"/>
      <c r="BB573" s="660"/>
      <c r="BC573" s="660"/>
      <c r="BD573" s="660"/>
      <c r="BE573" s="660"/>
      <c r="BF573" s="660"/>
      <c r="BG573" s="660"/>
      <c r="BH573" s="660"/>
      <c r="BI573" s="666"/>
      <c r="BJ573" s="666"/>
      <c r="BK573" s="666"/>
      <c r="BL573" s="30"/>
      <c r="BM573" s="30"/>
      <c r="BN573" s="30"/>
      <c r="BO573" s="679"/>
      <c r="BP573" s="679"/>
      <c r="BQ573" s="679"/>
      <c r="BR573" s="679"/>
      <c r="BS573" s="679"/>
      <c r="BT573" s="658"/>
      <c r="BU573" s="716"/>
      <c r="BV573" s="716"/>
      <c r="BW573" s="716"/>
      <c r="BX573" s="716"/>
      <c r="BY573" s="716"/>
      <c r="BZ573" s="716"/>
      <c r="CA573" s="756"/>
      <c r="CB573" s="719"/>
      <c r="CC573" s="719"/>
      <c r="CD573" s="719"/>
      <c r="CE573" s="728"/>
      <c r="CF573" s="727"/>
      <c r="CG573" s="757"/>
      <c r="CH573" s="29"/>
      <c r="CI573" s="29"/>
      <c r="CJ573" s="29"/>
      <c r="CK573" s="29"/>
      <c r="CL573" s="736"/>
      <c r="CM573" s="745"/>
      <c r="CN573" s="680"/>
      <c r="CO573" s="660"/>
      <c r="CP573" s="660"/>
      <c r="CQ573" s="681"/>
      <c r="CR573" s="660"/>
      <c r="CS573" s="660"/>
      <c r="CT573" s="658"/>
      <c r="CU573" s="658"/>
      <c r="CV573" s="658"/>
      <c r="CW573" s="658"/>
      <c r="CX573" s="658"/>
      <c r="CY573" s="658"/>
    </row>
    <row r="574" spans="1:103">
      <c r="A574" s="658"/>
      <c r="B574" s="658"/>
      <c r="C574" s="658"/>
      <c r="D574" s="658"/>
      <c r="E574" s="658"/>
      <c r="F574" s="658"/>
      <c r="G574" s="658"/>
      <c r="H574" s="658"/>
      <c r="I574" s="658"/>
      <c r="J574" s="658"/>
      <c r="K574" s="658"/>
      <c r="L574" s="658"/>
      <c r="M574" s="658"/>
      <c r="N574" s="658"/>
      <c r="O574" s="658"/>
      <c r="P574" s="658"/>
      <c r="Q574" s="658"/>
      <c r="R574" s="658"/>
      <c r="S574" s="658"/>
      <c r="T574" s="658"/>
      <c r="U574" s="658"/>
      <c r="V574" s="658"/>
      <c r="W574" s="658"/>
      <c r="X574" s="658"/>
      <c r="Y574" s="658"/>
      <c r="Z574" s="658"/>
      <c r="AA574" s="658"/>
      <c r="AB574" s="658"/>
      <c r="AC574" s="658"/>
      <c r="AD574" s="658"/>
      <c r="AE574" s="658"/>
      <c r="AF574" s="658"/>
      <c r="AG574" s="743"/>
      <c r="AH574" s="713"/>
      <c r="AI574" s="658"/>
      <c r="AJ574" s="658"/>
      <c r="AK574" s="658"/>
      <c r="AL574" s="658"/>
      <c r="AM574" s="658"/>
      <c r="AN574" s="658"/>
      <c r="AO574" s="658"/>
      <c r="AP574" s="683"/>
      <c r="AQ574" s="658"/>
      <c r="AR574" s="658"/>
      <c r="AS574" s="658"/>
      <c r="AT574" s="658"/>
      <c r="AU574" s="658"/>
      <c r="AV574" s="658"/>
      <c r="AW574" s="658"/>
      <c r="AX574" s="658"/>
      <c r="AY574" s="658"/>
      <c r="AZ574" s="660"/>
      <c r="BA574" s="660"/>
      <c r="BB574" s="660"/>
      <c r="BC574" s="660"/>
      <c r="BD574" s="660"/>
      <c r="BE574" s="660"/>
      <c r="BF574" s="660"/>
      <c r="BG574" s="660"/>
      <c r="BH574" s="660"/>
      <c r="BI574" s="666"/>
      <c r="BJ574" s="666"/>
      <c r="BK574" s="666"/>
      <c r="BL574" s="30"/>
      <c r="BM574" s="30"/>
      <c r="BN574" s="30"/>
      <c r="BO574" s="679"/>
      <c r="BP574" s="679"/>
      <c r="BQ574" s="679"/>
      <c r="BR574" s="679"/>
      <c r="BS574" s="679"/>
      <c r="BT574" s="658"/>
      <c r="BU574" s="716"/>
      <c r="BV574" s="716"/>
      <c r="BW574" s="716"/>
      <c r="BX574" s="716"/>
      <c r="BY574" s="716"/>
      <c r="BZ574" s="716"/>
      <c r="CA574" s="756"/>
      <c r="CB574" s="719"/>
      <c r="CC574" s="719"/>
      <c r="CD574" s="719"/>
      <c r="CE574" s="728"/>
      <c r="CF574" s="727"/>
      <c r="CG574" s="757"/>
      <c r="CH574" s="29"/>
      <c r="CI574" s="29"/>
      <c r="CJ574" s="29"/>
      <c r="CK574" s="29"/>
      <c r="CL574" s="736"/>
      <c r="CM574" s="745"/>
      <c r="CN574" s="680"/>
      <c r="CO574" s="660"/>
      <c r="CP574" s="660"/>
      <c r="CQ574" s="681"/>
      <c r="CR574" s="660"/>
      <c r="CS574" s="660"/>
      <c r="CT574" s="658"/>
      <c r="CU574" s="658"/>
      <c r="CV574" s="658"/>
      <c r="CW574" s="658"/>
      <c r="CX574" s="658"/>
      <c r="CY574" s="658"/>
    </row>
    <row r="575" spans="1:103">
      <c r="A575" s="658"/>
      <c r="B575" s="658"/>
      <c r="C575" s="658"/>
      <c r="D575" s="658"/>
      <c r="E575" s="658"/>
      <c r="F575" s="658"/>
      <c r="G575" s="658"/>
      <c r="H575" s="658"/>
      <c r="I575" s="658"/>
      <c r="J575" s="658"/>
      <c r="K575" s="658"/>
      <c r="L575" s="658"/>
      <c r="M575" s="658"/>
      <c r="N575" s="658"/>
      <c r="O575" s="658"/>
      <c r="P575" s="658"/>
      <c r="Q575" s="658"/>
      <c r="R575" s="658"/>
      <c r="S575" s="658"/>
      <c r="T575" s="658"/>
      <c r="U575" s="658"/>
      <c r="V575" s="658"/>
      <c r="W575" s="658"/>
      <c r="X575" s="658"/>
      <c r="Y575" s="658"/>
      <c r="Z575" s="658"/>
      <c r="AA575" s="658"/>
      <c r="AB575" s="658"/>
      <c r="AC575" s="658"/>
      <c r="AD575" s="658"/>
      <c r="AE575" s="658"/>
      <c r="AF575" s="658"/>
      <c r="AG575" s="743"/>
      <c r="AH575" s="713"/>
      <c r="AI575" s="658"/>
      <c r="AJ575" s="658"/>
      <c r="AK575" s="658"/>
      <c r="AL575" s="658"/>
      <c r="AM575" s="658"/>
      <c r="AN575" s="658"/>
      <c r="AO575" s="658"/>
      <c r="AP575" s="683"/>
      <c r="AQ575" s="658"/>
      <c r="AR575" s="658"/>
      <c r="AS575" s="658"/>
      <c r="AT575" s="658"/>
      <c r="AU575" s="658"/>
      <c r="AV575" s="658"/>
      <c r="AW575" s="658"/>
      <c r="AX575" s="658"/>
      <c r="AY575" s="658"/>
      <c r="AZ575" s="660"/>
      <c r="BA575" s="660"/>
      <c r="BB575" s="660"/>
      <c r="BC575" s="660"/>
      <c r="BD575" s="660"/>
      <c r="BE575" s="660"/>
      <c r="BF575" s="660"/>
      <c r="BG575" s="660"/>
      <c r="BH575" s="660"/>
      <c r="BI575" s="666"/>
      <c r="BJ575" s="666"/>
      <c r="BK575" s="666"/>
      <c r="BL575" s="30"/>
      <c r="BM575" s="30"/>
      <c r="BN575" s="30"/>
      <c r="BO575" s="679"/>
      <c r="BP575" s="679"/>
      <c r="BQ575" s="679"/>
      <c r="BR575" s="679"/>
      <c r="BS575" s="679"/>
      <c r="BT575" s="658"/>
      <c r="BU575" s="716"/>
      <c r="BV575" s="716"/>
      <c r="BW575" s="716"/>
      <c r="BX575" s="716"/>
      <c r="BY575" s="716"/>
      <c r="BZ575" s="716"/>
      <c r="CA575" s="756"/>
      <c r="CB575" s="719"/>
      <c r="CC575" s="719"/>
      <c r="CD575" s="719"/>
      <c r="CE575" s="728"/>
      <c r="CF575" s="727"/>
      <c r="CG575" s="757"/>
      <c r="CH575" s="29"/>
      <c r="CI575" s="29"/>
      <c r="CJ575" s="29"/>
      <c r="CK575" s="29"/>
      <c r="CL575" s="736"/>
      <c r="CM575" s="745"/>
      <c r="CN575" s="680"/>
      <c r="CO575" s="660"/>
      <c r="CP575" s="660"/>
      <c r="CQ575" s="681"/>
      <c r="CR575" s="660"/>
      <c r="CS575" s="660"/>
      <c r="CT575" s="658"/>
      <c r="CU575" s="658"/>
      <c r="CV575" s="658"/>
      <c r="CW575" s="658"/>
      <c r="CX575" s="658"/>
      <c r="CY575" s="658"/>
    </row>
    <row r="576" spans="1:103">
      <c r="A576" s="658"/>
      <c r="B576" s="658"/>
      <c r="C576" s="658"/>
      <c r="D576" s="658"/>
      <c r="E576" s="658"/>
      <c r="F576" s="658"/>
      <c r="G576" s="658"/>
      <c r="H576" s="658"/>
      <c r="I576" s="658"/>
      <c r="J576" s="658"/>
      <c r="K576" s="658"/>
      <c r="L576" s="658"/>
      <c r="M576" s="658"/>
      <c r="N576" s="658"/>
      <c r="O576" s="658"/>
      <c r="P576" s="658"/>
      <c r="Q576" s="658"/>
      <c r="R576" s="658"/>
      <c r="S576" s="658"/>
      <c r="T576" s="658"/>
      <c r="U576" s="658"/>
      <c r="V576" s="658"/>
      <c r="W576" s="658"/>
      <c r="X576" s="658"/>
      <c r="Y576" s="658"/>
      <c r="Z576" s="658"/>
      <c r="AA576" s="658"/>
      <c r="AB576" s="658"/>
      <c r="AC576" s="658"/>
      <c r="AD576" s="658"/>
      <c r="AE576" s="658"/>
      <c r="AF576" s="658"/>
      <c r="AG576" s="743"/>
      <c r="AH576" s="713"/>
      <c r="AI576" s="658"/>
      <c r="AJ576" s="658"/>
      <c r="AK576" s="658"/>
      <c r="AL576" s="658"/>
      <c r="AM576" s="658"/>
      <c r="AN576" s="658"/>
      <c r="AO576" s="658"/>
      <c r="AP576" s="683"/>
      <c r="AQ576" s="658"/>
      <c r="AR576" s="658"/>
      <c r="AS576" s="658"/>
      <c r="AT576" s="658"/>
      <c r="AU576" s="658"/>
      <c r="AV576" s="658"/>
      <c r="AW576" s="658"/>
      <c r="AX576" s="658"/>
      <c r="AY576" s="658"/>
      <c r="AZ576" s="660"/>
      <c r="BA576" s="660"/>
      <c r="BB576" s="660"/>
      <c r="BC576" s="660"/>
      <c r="BD576" s="660"/>
      <c r="BE576" s="660"/>
      <c r="BF576" s="660"/>
      <c r="BG576" s="660"/>
      <c r="BH576" s="660"/>
      <c r="BI576" s="666"/>
      <c r="BJ576" s="666"/>
      <c r="BK576" s="666"/>
      <c r="BL576" s="30"/>
      <c r="BM576" s="30"/>
      <c r="BN576" s="30"/>
      <c r="BO576" s="679"/>
      <c r="BP576" s="679"/>
      <c r="BQ576" s="679"/>
      <c r="BR576" s="679"/>
      <c r="BS576" s="679"/>
      <c r="BT576" s="658"/>
      <c r="BU576" s="716"/>
      <c r="BV576" s="716"/>
      <c r="BW576" s="716"/>
      <c r="BX576" s="716"/>
      <c r="BY576" s="716"/>
      <c r="BZ576" s="716"/>
      <c r="CA576" s="756"/>
      <c r="CB576" s="719"/>
      <c r="CC576" s="719"/>
      <c r="CD576" s="719"/>
      <c r="CE576" s="728"/>
      <c r="CF576" s="727"/>
      <c r="CG576" s="757"/>
      <c r="CH576" s="29"/>
      <c r="CI576" s="29"/>
      <c r="CJ576" s="29"/>
      <c r="CK576" s="29"/>
      <c r="CL576" s="736"/>
      <c r="CM576" s="745"/>
      <c r="CN576" s="680"/>
      <c r="CO576" s="660"/>
      <c r="CP576" s="660"/>
      <c r="CQ576" s="681"/>
      <c r="CR576" s="660"/>
      <c r="CS576" s="660"/>
      <c r="CT576" s="658"/>
      <c r="CU576" s="658"/>
      <c r="CV576" s="658"/>
      <c r="CW576" s="658"/>
      <c r="CX576" s="658"/>
      <c r="CY576" s="658"/>
    </row>
    <row r="577" spans="1:103">
      <c r="A577" s="658"/>
      <c r="B577" s="658"/>
      <c r="C577" s="658"/>
      <c r="D577" s="658"/>
      <c r="E577" s="658"/>
      <c r="F577" s="658"/>
      <c r="G577" s="658"/>
      <c r="H577" s="658"/>
      <c r="I577" s="658"/>
      <c r="J577" s="658"/>
      <c r="K577" s="658"/>
      <c r="L577" s="658"/>
      <c r="M577" s="658"/>
      <c r="N577" s="658"/>
      <c r="O577" s="658"/>
      <c r="P577" s="658"/>
      <c r="Q577" s="658"/>
      <c r="R577" s="658"/>
      <c r="S577" s="658"/>
      <c r="T577" s="658"/>
      <c r="U577" s="658"/>
      <c r="V577" s="658"/>
      <c r="W577" s="658"/>
      <c r="X577" s="658"/>
      <c r="Y577" s="658"/>
      <c r="Z577" s="658"/>
      <c r="AA577" s="658"/>
      <c r="AB577" s="658"/>
      <c r="AC577" s="658"/>
      <c r="AD577" s="658"/>
      <c r="AE577" s="658"/>
      <c r="AF577" s="658"/>
      <c r="AG577" s="743"/>
      <c r="AH577" s="713"/>
      <c r="AI577" s="658"/>
      <c r="AJ577" s="658"/>
      <c r="AK577" s="658"/>
      <c r="AL577" s="658"/>
      <c r="AM577" s="658"/>
      <c r="AN577" s="658"/>
      <c r="AO577" s="658"/>
      <c r="AP577" s="683"/>
      <c r="AQ577" s="658"/>
      <c r="AR577" s="658"/>
      <c r="AS577" s="658"/>
      <c r="AT577" s="658"/>
      <c r="AU577" s="658"/>
      <c r="AV577" s="658"/>
      <c r="AW577" s="658"/>
      <c r="AX577" s="658"/>
      <c r="AY577" s="658"/>
      <c r="AZ577" s="660"/>
      <c r="BA577" s="660"/>
      <c r="BB577" s="660"/>
      <c r="BC577" s="660"/>
      <c r="BD577" s="660"/>
      <c r="BE577" s="660"/>
      <c r="BF577" s="660"/>
      <c r="BG577" s="660"/>
      <c r="BH577" s="660"/>
      <c r="BI577" s="666"/>
      <c r="BJ577" s="666"/>
      <c r="BK577" s="666"/>
      <c r="BL577" s="30"/>
      <c r="BM577" s="30"/>
      <c r="BN577" s="30"/>
      <c r="BO577" s="679"/>
      <c r="BP577" s="679"/>
      <c r="BQ577" s="679"/>
      <c r="BR577" s="679"/>
      <c r="BS577" s="679"/>
      <c r="BT577" s="658"/>
      <c r="BU577" s="716"/>
      <c r="BV577" s="716"/>
      <c r="BW577" s="716"/>
      <c r="BX577" s="716"/>
      <c r="BY577" s="716"/>
      <c r="BZ577" s="716"/>
      <c r="CA577" s="756"/>
      <c r="CB577" s="719"/>
      <c r="CC577" s="719"/>
      <c r="CD577" s="719"/>
      <c r="CE577" s="728"/>
      <c r="CF577" s="727"/>
      <c r="CG577" s="757"/>
      <c r="CH577" s="29"/>
      <c r="CI577" s="29"/>
      <c r="CJ577" s="29"/>
      <c r="CK577" s="29"/>
      <c r="CL577" s="736"/>
      <c r="CM577" s="745"/>
      <c r="CN577" s="680"/>
      <c r="CO577" s="660"/>
      <c r="CP577" s="660"/>
      <c r="CQ577" s="681"/>
      <c r="CR577" s="660"/>
      <c r="CS577" s="660"/>
      <c r="CT577" s="658"/>
      <c r="CU577" s="658"/>
      <c r="CV577" s="658"/>
      <c r="CW577" s="658"/>
      <c r="CX577" s="658"/>
      <c r="CY577" s="658"/>
    </row>
    <row r="578" spans="1:103">
      <c r="A578" s="658"/>
      <c r="B578" s="658"/>
      <c r="C578" s="658"/>
      <c r="D578" s="658"/>
      <c r="E578" s="658"/>
      <c r="F578" s="658"/>
      <c r="G578" s="658"/>
      <c r="H578" s="658"/>
      <c r="I578" s="658"/>
      <c r="J578" s="658"/>
      <c r="K578" s="658"/>
      <c r="L578" s="658"/>
      <c r="M578" s="658"/>
      <c r="N578" s="658"/>
      <c r="O578" s="658"/>
      <c r="P578" s="658"/>
      <c r="Q578" s="658"/>
      <c r="R578" s="658"/>
      <c r="S578" s="658"/>
      <c r="T578" s="658"/>
      <c r="U578" s="658"/>
      <c r="V578" s="658"/>
      <c r="W578" s="658"/>
      <c r="X578" s="658"/>
      <c r="Y578" s="658"/>
      <c r="Z578" s="658"/>
      <c r="AA578" s="658"/>
      <c r="AB578" s="658"/>
      <c r="AC578" s="658"/>
      <c r="AD578" s="658"/>
      <c r="AE578" s="658"/>
      <c r="AF578" s="658"/>
      <c r="AG578" s="743"/>
      <c r="AH578" s="713"/>
      <c r="AI578" s="658"/>
      <c r="AJ578" s="658"/>
      <c r="AK578" s="658"/>
      <c r="AL578" s="658"/>
      <c r="AM578" s="658"/>
      <c r="AN578" s="658"/>
      <c r="AO578" s="658"/>
      <c r="AP578" s="683"/>
      <c r="AQ578" s="658"/>
      <c r="AR578" s="658"/>
      <c r="AS578" s="658"/>
      <c r="AT578" s="658"/>
      <c r="AU578" s="658"/>
      <c r="AV578" s="658"/>
      <c r="AW578" s="658"/>
      <c r="AX578" s="658"/>
      <c r="AY578" s="658"/>
      <c r="AZ578" s="660"/>
      <c r="BA578" s="660"/>
      <c r="BB578" s="660"/>
      <c r="BC578" s="660"/>
      <c r="BD578" s="660"/>
      <c r="BE578" s="660"/>
      <c r="BF578" s="660"/>
      <c r="BG578" s="660"/>
      <c r="BH578" s="660"/>
      <c r="BI578" s="666"/>
      <c r="BJ578" s="666"/>
      <c r="BK578" s="666"/>
      <c r="BL578" s="30"/>
      <c r="BM578" s="30"/>
      <c r="BN578" s="30"/>
      <c r="BO578" s="679"/>
      <c r="BP578" s="679"/>
      <c r="BQ578" s="679"/>
      <c r="BR578" s="679"/>
      <c r="BS578" s="679"/>
      <c r="BT578" s="658"/>
      <c r="BU578" s="716"/>
      <c r="BV578" s="716"/>
      <c r="BW578" s="716"/>
      <c r="BX578" s="716"/>
      <c r="BY578" s="716"/>
      <c r="BZ578" s="716"/>
      <c r="CA578" s="756"/>
      <c r="CB578" s="719"/>
      <c r="CC578" s="719"/>
      <c r="CD578" s="719"/>
      <c r="CE578" s="728"/>
      <c r="CF578" s="727"/>
      <c r="CG578" s="757"/>
      <c r="CH578" s="29"/>
      <c r="CI578" s="29"/>
      <c r="CJ578" s="29"/>
      <c r="CK578" s="29"/>
      <c r="CL578" s="736"/>
      <c r="CM578" s="745"/>
      <c r="CN578" s="680"/>
      <c r="CO578" s="660"/>
      <c r="CP578" s="660"/>
      <c r="CQ578" s="681"/>
      <c r="CR578" s="660"/>
      <c r="CS578" s="660"/>
      <c r="CT578" s="658"/>
      <c r="CU578" s="658"/>
      <c r="CV578" s="658"/>
      <c r="CW578" s="658"/>
      <c r="CX578" s="658"/>
      <c r="CY578" s="658"/>
    </row>
    <row r="579" spans="1:103">
      <c r="A579" s="658"/>
      <c r="B579" s="658"/>
      <c r="C579" s="658"/>
      <c r="D579" s="658"/>
      <c r="E579" s="658"/>
      <c r="F579" s="658"/>
      <c r="G579" s="658"/>
      <c r="H579" s="658"/>
      <c r="I579" s="658"/>
      <c r="J579" s="658"/>
      <c r="K579" s="658"/>
      <c r="L579" s="658"/>
      <c r="M579" s="658"/>
      <c r="N579" s="658"/>
      <c r="O579" s="658"/>
      <c r="P579" s="658"/>
      <c r="Q579" s="658"/>
      <c r="R579" s="658"/>
      <c r="S579" s="658"/>
      <c r="T579" s="658"/>
      <c r="U579" s="658"/>
      <c r="V579" s="658"/>
      <c r="W579" s="658"/>
      <c r="X579" s="658"/>
      <c r="Y579" s="658"/>
      <c r="Z579" s="658"/>
      <c r="AA579" s="658"/>
      <c r="AB579" s="658"/>
      <c r="AC579" s="658"/>
      <c r="AD579" s="658"/>
      <c r="AE579" s="658"/>
      <c r="AF579" s="658"/>
      <c r="AG579" s="743"/>
      <c r="AH579" s="713"/>
      <c r="AI579" s="658"/>
      <c r="AJ579" s="658"/>
      <c r="AK579" s="658"/>
      <c r="AL579" s="658"/>
      <c r="AM579" s="658"/>
      <c r="AN579" s="658"/>
      <c r="AO579" s="658"/>
      <c r="AP579" s="683"/>
      <c r="AQ579" s="658"/>
      <c r="AR579" s="658"/>
      <c r="AS579" s="658"/>
      <c r="AT579" s="658"/>
      <c r="AU579" s="658"/>
      <c r="AV579" s="658"/>
      <c r="AW579" s="658"/>
      <c r="AX579" s="658"/>
      <c r="AY579" s="658"/>
      <c r="AZ579" s="660"/>
      <c r="BA579" s="660"/>
      <c r="BB579" s="660"/>
      <c r="BC579" s="660"/>
      <c r="BD579" s="660"/>
      <c r="BE579" s="660"/>
      <c r="BF579" s="660"/>
      <c r="BG579" s="660"/>
      <c r="BH579" s="660"/>
      <c r="BI579" s="666"/>
      <c r="BJ579" s="666"/>
      <c r="BK579" s="666"/>
      <c r="BL579" s="30"/>
      <c r="BM579" s="30"/>
      <c r="BN579" s="30"/>
      <c r="BO579" s="679"/>
      <c r="BP579" s="679"/>
      <c r="BQ579" s="679"/>
      <c r="BR579" s="679"/>
      <c r="BS579" s="679"/>
      <c r="BT579" s="658"/>
      <c r="BU579" s="716"/>
      <c r="BV579" s="716"/>
      <c r="BW579" s="716"/>
      <c r="BX579" s="716"/>
      <c r="BY579" s="716"/>
      <c r="BZ579" s="716"/>
      <c r="CA579" s="756"/>
      <c r="CB579" s="719"/>
      <c r="CC579" s="719"/>
      <c r="CD579" s="719"/>
      <c r="CE579" s="728"/>
      <c r="CF579" s="727"/>
      <c r="CG579" s="757"/>
      <c r="CH579" s="29"/>
      <c r="CI579" s="29"/>
      <c r="CJ579" s="29"/>
      <c r="CK579" s="29"/>
      <c r="CL579" s="736"/>
      <c r="CM579" s="745"/>
      <c r="CN579" s="680"/>
      <c r="CO579" s="660"/>
      <c r="CP579" s="660"/>
      <c r="CQ579" s="681"/>
      <c r="CR579" s="660"/>
      <c r="CS579" s="660"/>
      <c r="CT579" s="658"/>
      <c r="CU579" s="658"/>
      <c r="CV579" s="658"/>
      <c r="CW579" s="658"/>
      <c r="CX579" s="658"/>
      <c r="CY579" s="658"/>
    </row>
    <row r="580" spans="1:103">
      <c r="A580" s="658"/>
      <c r="B580" s="658"/>
      <c r="C580" s="658"/>
      <c r="D580" s="658"/>
      <c r="E580" s="658"/>
      <c r="F580" s="658"/>
      <c r="G580" s="658"/>
      <c r="H580" s="658"/>
      <c r="I580" s="658"/>
      <c r="J580" s="658"/>
      <c r="K580" s="658"/>
      <c r="L580" s="658"/>
      <c r="M580" s="658"/>
      <c r="N580" s="658"/>
      <c r="O580" s="658"/>
      <c r="P580" s="658"/>
      <c r="Q580" s="658"/>
      <c r="R580" s="658"/>
      <c r="S580" s="658"/>
      <c r="T580" s="658"/>
      <c r="U580" s="658"/>
      <c r="V580" s="658"/>
      <c r="W580" s="658"/>
      <c r="X580" s="658"/>
      <c r="Y580" s="658"/>
      <c r="Z580" s="658"/>
      <c r="AA580" s="658"/>
      <c r="AB580" s="658"/>
      <c r="AC580" s="658"/>
      <c r="AD580" s="658"/>
      <c r="AE580" s="658"/>
      <c r="AF580" s="658"/>
      <c r="AG580" s="743"/>
      <c r="AH580" s="713"/>
      <c r="AI580" s="658"/>
      <c r="AJ580" s="658"/>
      <c r="AK580" s="658"/>
      <c r="AL580" s="658"/>
      <c r="AM580" s="658"/>
      <c r="AN580" s="658"/>
      <c r="AO580" s="658"/>
      <c r="AP580" s="683"/>
      <c r="AQ580" s="658"/>
      <c r="AR580" s="658"/>
      <c r="AS580" s="658"/>
      <c r="AT580" s="658"/>
      <c r="AU580" s="658"/>
      <c r="AV580" s="658"/>
      <c r="AW580" s="658"/>
      <c r="AX580" s="658"/>
      <c r="AY580" s="658"/>
      <c r="AZ580" s="660"/>
      <c r="BA580" s="660"/>
      <c r="BB580" s="660"/>
      <c r="BC580" s="660"/>
      <c r="BD580" s="660"/>
      <c r="BE580" s="660"/>
      <c r="BF580" s="660"/>
      <c r="BG580" s="660"/>
      <c r="BH580" s="660"/>
      <c r="BI580" s="666"/>
      <c r="BJ580" s="666"/>
      <c r="BK580" s="666"/>
      <c r="BL580" s="30"/>
      <c r="BM580" s="30"/>
      <c r="BN580" s="30"/>
      <c r="BO580" s="679"/>
      <c r="BP580" s="679"/>
      <c r="BQ580" s="679"/>
      <c r="BR580" s="679"/>
      <c r="BS580" s="679"/>
      <c r="BT580" s="658"/>
      <c r="BU580" s="716"/>
      <c r="BV580" s="716"/>
      <c r="BW580" s="716"/>
      <c r="BX580" s="716"/>
      <c r="BY580" s="716"/>
      <c r="BZ580" s="716"/>
      <c r="CA580" s="756"/>
      <c r="CB580" s="719"/>
      <c r="CC580" s="719"/>
      <c r="CD580" s="719"/>
      <c r="CE580" s="728"/>
      <c r="CF580" s="727"/>
      <c r="CG580" s="757"/>
      <c r="CH580" s="29"/>
      <c r="CI580" s="29"/>
      <c r="CJ580" s="29"/>
      <c r="CK580" s="29"/>
      <c r="CL580" s="736"/>
      <c r="CM580" s="745"/>
      <c r="CN580" s="680"/>
      <c r="CO580" s="660"/>
      <c r="CP580" s="660"/>
      <c r="CQ580" s="681"/>
      <c r="CR580" s="660"/>
      <c r="CS580" s="660"/>
      <c r="CT580" s="658"/>
      <c r="CU580" s="658"/>
      <c r="CV580" s="658"/>
      <c r="CW580" s="658"/>
      <c r="CX580" s="658"/>
      <c r="CY580" s="658"/>
    </row>
    <row r="581" spans="1:103">
      <c r="A581" s="658"/>
      <c r="B581" s="658"/>
      <c r="C581" s="658"/>
      <c r="D581" s="658"/>
      <c r="E581" s="658"/>
      <c r="F581" s="658"/>
      <c r="G581" s="658"/>
      <c r="H581" s="658"/>
      <c r="I581" s="658"/>
      <c r="J581" s="658"/>
      <c r="K581" s="658"/>
      <c r="L581" s="658"/>
      <c r="M581" s="658"/>
      <c r="N581" s="658"/>
      <c r="O581" s="658"/>
      <c r="P581" s="658"/>
      <c r="Q581" s="658"/>
      <c r="R581" s="658"/>
      <c r="S581" s="658"/>
      <c r="T581" s="658"/>
      <c r="U581" s="658"/>
      <c r="V581" s="658"/>
      <c r="W581" s="658"/>
      <c r="X581" s="658"/>
      <c r="Y581" s="658"/>
      <c r="Z581" s="658"/>
      <c r="AA581" s="658"/>
      <c r="AB581" s="658"/>
      <c r="AC581" s="658"/>
      <c r="AD581" s="658"/>
      <c r="AE581" s="658"/>
      <c r="AF581" s="658"/>
      <c r="AG581" s="743"/>
      <c r="AH581" s="713"/>
      <c r="AI581" s="658"/>
      <c r="AJ581" s="658"/>
      <c r="AK581" s="658"/>
      <c r="AL581" s="658"/>
      <c r="AM581" s="658"/>
      <c r="AN581" s="658"/>
      <c r="AO581" s="658"/>
      <c r="AP581" s="683"/>
      <c r="AQ581" s="658"/>
      <c r="AR581" s="658"/>
      <c r="AS581" s="658"/>
      <c r="AT581" s="658"/>
      <c r="AU581" s="658"/>
      <c r="AV581" s="658"/>
      <c r="AW581" s="658"/>
      <c r="AX581" s="658"/>
      <c r="AY581" s="658"/>
      <c r="AZ581" s="660"/>
      <c r="BA581" s="660"/>
      <c r="BB581" s="660"/>
      <c r="BC581" s="660"/>
      <c r="BD581" s="660"/>
      <c r="BE581" s="660"/>
      <c r="BF581" s="660"/>
      <c r="BG581" s="660"/>
      <c r="BH581" s="660"/>
      <c r="BI581" s="666"/>
      <c r="BJ581" s="666"/>
      <c r="BK581" s="666"/>
      <c r="BL581" s="30"/>
      <c r="BM581" s="30"/>
      <c r="BN581" s="30"/>
      <c r="BO581" s="679"/>
      <c r="BP581" s="679"/>
      <c r="BQ581" s="679"/>
      <c r="BR581" s="679"/>
      <c r="BS581" s="679"/>
      <c r="BT581" s="658"/>
      <c r="BU581" s="716"/>
      <c r="BV581" s="716"/>
      <c r="BW581" s="716"/>
      <c r="BX581" s="716"/>
      <c r="BY581" s="716"/>
      <c r="BZ581" s="716"/>
      <c r="CA581" s="756"/>
      <c r="CB581" s="719"/>
      <c r="CC581" s="719"/>
      <c r="CD581" s="719"/>
      <c r="CE581" s="728"/>
      <c r="CF581" s="727"/>
      <c r="CG581" s="757"/>
      <c r="CH581" s="29"/>
      <c r="CI581" s="29"/>
      <c r="CJ581" s="29"/>
      <c r="CK581" s="29"/>
      <c r="CL581" s="736"/>
      <c r="CM581" s="745"/>
      <c r="CN581" s="680"/>
      <c r="CO581" s="660"/>
      <c r="CP581" s="660"/>
      <c r="CQ581" s="681"/>
      <c r="CR581" s="660"/>
      <c r="CS581" s="660"/>
      <c r="CT581" s="658"/>
      <c r="CU581" s="658"/>
      <c r="CV581" s="658"/>
      <c r="CW581" s="658"/>
      <c r="CX581" s="658"/>
      <c r="CY581" s="658"/>
    </row>
    <row r="582" spans="1:103">
      <c r="A582" s="658"/>
      <c r="B582" s="658"/>
      <c r="C582" s="658"/>
      <c r="D582" s="658"/>
      <c r="E582" s="658"/>
      <c r="F582" s="658"/>
      <c r="G582" s="658"/>
      <c r="H582" s="658"/>
      <c r="I582" s="658"/>
      <c r="J582" s="658"/>
      <c r="K582" s="658"/>
      <c r="L582" s="658"/>
      <c r="M582" s="658"/>
      <c r="N582" s="658"/>
      <c r="O582" s="658"/>
      <c r="P582" s="658"/>
      <c r="Q582" s="658"/>
      <c r="R582" s="658"/>
      <c r="S582" s="658"/>
      <c r="T582" s="658"/>
      <c r="U582" s="658"/>
      <c r="V582" s="658"/>
      <c r="W582" s="658"/>
      <c r="X582" s="658"/>
      <c r="Y582" s="658"/>
      <c r="Z582" s="658"/>
      <c r="AA582" s="658"/>
      <c r="AB582" s="658"/>
      <c r="AC582" s="658"/>
      <c r="AD582" s="658"/>
      <c r="AE582" s="658"/>
      <c r="AF582" s="658"/>
      <c r="AG582" s="743"/>
      <c r="AH582" s="713"/>
      <c r="AI582" s="658"/>
      <c r="AJ582" s="658"/>
      <c r="AK582" s="658"/>
      <c r="AL582" s="658"/>
      <c r="AM582" s="658"/>
      <c r="AN582" s="658"/>
      <c r="AO582" s="658"/>
      <c r="AP582" s="683"/>
      <c r="AQ582" s="658"/>
      <c r="AR582" s="658"/>
      <c r="AS582" s="658"/>
      <c r="AT582" s="658"/>
      <c r="AU582" s="658"/>
      <c r="AV582" s="658"/>
      <c r="AW582" s="658"/>
      <c r="AX582" s="658"/>
      <c r="AY582" s="658"/>
      <c r="AZ582" s="660"/>
      <c r="BA582" s="660"/>
      <c r="BB582" s="660"/>
      <c r="BC582" s="660"/>
      <c r="BD582" s="660"/>
      <c r="BE582" s="660"/>
      <c r="BF582" s="660"/>
      <c r="BG582" s="660"/>
      <c r="BH582" s="660"/>
      <c r="BI582" s="666"/>
      <c r="BJ582" s="666"/>
      <c r="BK582" s="666"/>
      <c r="BL582" s="30"/>
      <c r="BM582" s="30"/>
      <c r="BN582" s="30"/>
      <c r="BO582" s="679"/>
      <c r="BP582" s="679"/>
      <c r="BQ582" s="679"/>
      <c r="BR582" s="679"/>
      <c r="BS582" s="679"/>
      <c r="BT582" s="658"/>
      <c r="BU582" s="716"/>
      <c r="BV582" s="716"/>
      <c r="BW582" s="716"/>
      <c r="BX582" s="716"/>
      <c r="BY582" s="716"/>
      <c r="BZ582" s="716"/>
      <c r="CA582" s="756"/>
      <c r="CB582" s="719"/>
      <c r="CC582" s="719"/>
      <c r="CD582" s="719"/>
      <c r="CE582" s="728"/>
      <c r="CF582" s="727"/>
      <c r="CG582" s="757"/>
      <c r="CH582" s="29"/>
      <c r="CI582" s="29"/>
      <c r="CJ582" s="29"/>
      <c r="CK582" s="29"/>
      <c r="CL582" s="736"/>
      <c r="CM582" s="745"/>
      <c r="CN582" s="680"/>
      <c r="CO582" s="660"/>
      <c r="CP582" s="660"/>
      <c r="CQ582" s="681"/>
      <c r="CR582" s="660"/>
      <c r="CS582" s="660"/>
      <c r="CT582" s="658"/>
      <c r="CU582" s="658"/>
      <c r="CV582" s="658"/>
      <c r="CW582" s="658"/>
      <c r="CX582" s="658"/>
      <c r="CY582" s="658"/>
    </row>
    <row r="583" spans="1:103">
      <c r="A583" s="658"/>
      <c r="B583" s="658"/>
      <c r="C583" s="658"/>
      <c r="D583" s="658"/>
      <c r="E583" s="658"/>
      <c r="F583" s="658"/>
      <c r="G583" s="658"/>
      <c r="H583" s="658"/>
      <c r="I583" s="658"/>
      <c r="J583" s="658"/>
      <c r="K583" s="658"/>
      <c r="L583" s="658"/>
      <c r="M583" s="658"/>
      <c r="N583" s="658"/>
      <c r="O583" s="658"/>
      <c r="P583" s="658"/>
      <c r="Q583" s="658"/>
      <c r="R583" s="658"/>
      <c r="S583" s="658"/>
      <c r="T583" s="658"/>
      <c r="U583" s="658"/>
      <c r="V583" s="658"/>
      <c r="W583" s="658"/>
      <c r="X583" s="658"/>
      <c r="Y583" s="658"/>
      <c r="Z583" s="658"/>
      <c r="AA583" s="658"/>
      <c r="AB583" s="658"/>
      <c r="AC583" s="658"/>
      <c r="AD583" s="658"/>
      <c r="AE583" s="658"/>
      <c r="AF583" s="658"/>
      <c r="AG583" s="743"/>
      <c r="AH583" s="713"/>
      <c r="AI583" s="658"/>
      <c r="AJ583" s="658"/>
      <c r="AK583" s="658"/>
      <c r="AL583" s="658"/>
      <c r="AM583" s="658"/>
      <c r="AN583" s="658"/>
      <c r="AO583" s="658"/>
      <c r="AP583" s="683"/>
      <c r="AQ583" s="658"/>
      <c r="AR583" s="658"/>
      <c r="AS583" s="658"/>
      <c r="AT583" s="658"/>
      <c r="AU583" s="658"/>
      <c r="AV583" s="658"/>
      <c r="AW583" s="658"/>
      <c r="AX583" s="658"/>
      <c r="AY583" s="658"/>
      <c r="AZ583" s="660"/>
      <c r="BA583" s="660"/>
      <c r="BB583" s="660"/>
      <c r="BC583" s="660"/>
      <c r="BD583" s="660"/>
      <c r="BE583" s="660"/>
      <c r="BF583" s="660"/>
      <c r="BG583" s="660"/>
      <c r="BH583" s="660"/>
      <c r="BI583" s="666"/>
      <c r="BJ583" s="666"/>
      <c r="BK583" s="666"/>
      <c r="BL583" s="30"/>
      <c r="BM583" s="30"/>
      <c r="BN583" s="30"/>
      <c r="BO583" s="679"/>
      <c r="BP583" s="679"/>
      <c r="BQ583" s="679"/>
      <c r="BR583" s="679"/>
      <c r="BS583" s="679"/>
      <c r="BT583" s="658"/>
      <c r="BU583" s="716"/>
      <c r="BV583" s="716"/>
      <c r="BW583" s="716"/>
      <c r="BX583" s="716"/>
      <c r="BY583" s="716"/>
      <c r="BZ583" s="716"/>
      <c r="CA583" s="756"/>
      <c r="CB583" s="719"/>
      <c r="CC583" s="719"/>
      <c r="CD583" s="719"/>
      <c r="CE583" s="728"/>
      <c r="CF583" s="727"/>
      <c r="CG583" s="757"/>
      <c r="CH583" s="29"/>
      <c r="CI583" s="29"/>
      <c r="CJ583" s="29"/>
      <c r="CK583" s="29"/>
      <c r="CL583" s="736"/>
      <c r="CM583" s="745"/>
      <c r="CN583" s="680"/>
      <c r="CO583" s="660"/>
      <c r="CP583" s="660"/>
      <c r="CQ583" s="681"/>
      <c r="CR583" s="660"/>
      <c r="CS583" s="660"/>
      <c r="CT583" s="658"/>
      <c r="CU583" s="658"/>
      <c r="CV583" s="658"/>
      <c r="CW583" s="658"/>
      <c r="CX583" s="658"/>
      <c r="CY583" s="658"/>
    </row>
    <row r="584" spans="1:103">
      <c r="A584" s="658"/>
      <c r="B584" s="658"/>
      <c r="C584" s="658"/>
      <c r="D584" s="658"/>
      <c r="E584" s="658"/>
      <c r="F584" s="658"/>
      <c r="G584" s="658"/>
      <c r="H584" s="658"/>
      <c r="I584" s="658"/>
      <c r="J584" s="658"/>
      <c r="K584" s="658"/>
      <c r="L584" s="658"/>
      <c r="M584" s="658"/>
      <c r="N584" s="658"/>
      <c r="O584" s="658"/>
      <c r="P584" s="658"/>
      <c r="Q584" s="658"/>
      <c r="R584" s="658"/>
      <c r="S584" s="658"/>
      <c r="T584" s="658"/>
      <c r="U584" s="658"/>
      <c r="V584" s="658"/>
      <c r="W584" s="658"/>
      <c r="X584" s="658"/>
      <c r="Y584" s="658"/>
      <c r="Z584" s="658"/>
      <c r="AA584" s="658"/>
      <c r="AB584" s="658"/>
      <c r="AC584" s="658"/>
      <c r="AD584" s="658"/>
      <c r="AE584" s="658"/>
      <c r="AF584" s="658"/>
      <c r="AG584" s="743"/>
      <c r="AH584" s="713"/>
      <c r="AI584" s="658"/>
      <c r="AJ584" s="658"/>
      <c r="AK584" s="658"/>
      <c r="AL584" s="658"/>
      <c r="AM584" s="658"/>
      <c r="AN584" s="658"/>
      <c r="AO584" s="658"/>
      <c r="AP584" s="683"/>
      <c r="AQ584" s="658"/>
      <c r="AR584" s="658"/>
      <c r="AS584" s="658"/>
      <c r="AT584" s="658"/>
      <c r="AU584" s="658"/>
      <c r="AV584" s="658"/>
      <c r="AW584" s="658"/>
      <c r="AX584" s="658"/>
      <c r="AY584" s="658"/>
      <c r="AZ584" s="660"/>
      <c r="BA584" s="660"/>
      <c r="BB584" s="660"/>
      <c r="BC584" s="660"/>
      <c r="BD584" s="660"/>
      <c r="BE584" s="660"/>
      <c r="BF584" s="660"/>
      <c r="BG584" s="660"/>
      <c r="BH584" s="660"/>
      <c r="BI584" s="666"/>
      <c r="BJ584" s="666"/>
      <c r="BK584" s="666"/>
      <c r="BL584" s="30"/>
      <c r="BM584" s="30"/>
      <c r="BN584" s="30"/>
      <c r="BO584" s="679"/>
      <c r="BP584" s="679"/>
      <c r="BQ584" s="679"/>
      <c r="BR584" s="679"/>
      <c r="BS584" s="679"/>
      <c r="BT584" s="658"/>
      <c r="BU584" s="716"/>
      <c r="BV584" s="716"/>
      <c r="BW584" s="716"/>
      <c r="BX584" s="716"/>
      <c r="BY584" s="716"/>
      <c r="BZ584" s="716"/>
      <c r="CA584" s="756"/>
      <c r="CB584" s="719"/>
      <c r="CC584" s="719"/>
      <c r="CD584" s="719"/>
      <c r="CE584" s="728"/>
      <c r="CF584" s="727"/>
      <c r="CG584" s="757"/>
      <c r="CH584" s="29"/>
      <c r="CI584" s="29"/>
      <c r="CJ584" s="29"/>
      <c r="CK584" s="29"/>
      <c r="CL584" s="736"/>
      <c r="CM584" s="745"/>
      <c r="CN584" s="680"/>
      <c r="CO584" s="660"/>
      <c r="CP584" s="660"/>
      <c r="CQ584" s="681"/>
      <c r="CR584" s="660"/>
      <c r="CS584" s="660"/>
      <c r="CT584" s="658"/>
      <c r="CU584" s="658"/>
      <c r="CV584" s="658"/>
      <c r="CW584" s="658"/>
      <c r="CX584" s="658"/>
      <c r="CY584" s="658"/>
    </row>
    <row r="585" spans="1:103">
      <c r="A585" s="658"/>
      <c r="B585" s="658"/>
      <c r="C585" s="658"/>
      <c r="D585" s="658"/>
      <c r="E585" s="658"/>
      <c r="F585" s="658"/>
      <c r="G585" s="658"/>
      <c r="H585" s="658"/>
      <c r="I585" s="658"/>
      <c r="J585" s="658"/>
      <c r="K585" s="658"/>
      <c r="L585" s="658"/>
      <c r="M585" s="658"/>
      <c r="N585" s="658"/>
      <c r="O585" s="658"/>
      <c r="P585" s="658"/>
      <c r="Q585" s="658"/>
      <c r="R585" s="658"/>
      <c r="S585" s="658"/>
      <c r="T585" s="658"/>
      <c r="U585" s="658"/>
      <c r="V585" s="658"/>
      <c r="W585" s="658"/>
      <c r="X585" s="658"/>
      <c r="Y585" s="658"/>
      <c r="Z585" s="658"/>
      <c r="AA585" s="658"/>
      <c r="AB585" s="658"/>
      <c r="AC585" s="658"/>
      <c r="AD585" s="658"/>
      <c r="AE585" s="658"/>
      <c r="AF585" s="658"/>
      <c r="AG585" s="743"/>
      <c r="AH585" s="713"/>
      <c r="AI585" s="658"/>
      <c r="AJ585" s="658"/>
      <c r="AK585" s="658"/>
      <c r="AL585" s="658"/>
      <c r="AM585" s="658"/>
      <c r="AN585" s="658"/>
      <c r="AO585" s="658"/>
      <c r="AP585" s="683"/>
      <c r="AQ585" s="658"/>
      <c r="AR585" s="658"/>
      <c r="AS585" s="658"/>
      <c r="AT585" s="658"/>
      <c r="AU585" s="658"/>
      <c r="AV585" s="658"/>
      <c r="AW585" s="658"/>
      <c r="AX585" s="658"/>
      <c r="AY585" s="658"/>
      <c r="AZ585" s="660"/>
      <c r="BA585" s="660"/>
      <c r="BB585" s="660"/>
      <c r="BC585" s="660"/>
      <c r="BD585" s="660"/>
      <c r="BE585" s="660"/>
      <c r="BF585" s="660"/>
      <c r="BG585" s="660"/>
      <c r="BH585" s="660"/>
      <c r="BI585" s="666"/>
      <c r="BJ585" s="666"/>
      <c r="BK585" s="666"/>
      <c r="BL585" s="30"/>
      <c r="BM585" s="30"/>
      <c r="BN585" s="30"/>
      <c r="BO585" s="679"/>
      <c r="BP585" s="679"/>
      <c r="BQ585" s="679"/>
      <c r="BR585" s="679"/>
      <c r="BS585" s="679"/>
      <c r="BT585" s="658"/>
      <c r="BU585" s="716"/>
      <c r="BV585" s="716"/>
      <c r="BW585" s="716"/>
      <c r="BX585" s="716"/>
      <c r="BY585" s="716"/>
      <c r="BZ585" s="716"/>
      <c r="CA585" s="756"/>
      <c r="CB585" s="719"/>
      <c r="CC585" s="719"/>
      <c r="CD585" s="719"/>
      <c r="CE585" s="728"/>
      <c r="CF585" s="727"/>
      <c r="CG585" s="757"/>
      <c r="CH585" s="29"/>
      <c r="CI585" s="29"/>
      <c r="CJ585" s="29"/>
      <c r="CK585" s="29"/>
      <c r="CL585" s="736"/>
      <c r="CM585" s="745"/>
      <c r="CN585" s="680"/>
      <c r="CO585" s="660"/>
      <c r="CP585" s="660"/>
      <c r="CQ585" s="681"/>
      <c r="CR585" s="660"/>
      <c r="CS585" s="660"/>
      <c r="CT585" s="658"/>
      <c r="CU585" s="658"/>
      <c r="CV585" s="658"/>
      <c r="CW585" s="658"/>
      <c r="CX585" s="658"/>
      <c r="CY585" s="658"/>
    </row>
    <row r="586" spans="1:103">
      <c r="A586" s="658"/>
      <c r="B586" s="658"/>
      <c r="C586" s="658"/>
      <c r="D586" s="658"/>
      <c r="E586" s="658"/>
      <c r="F586" s="658"/>
      <c r="G586" s="658"/>
      <c r="H586" s="658"/>
      <c r="I586" s="658"/>
      <c r="J586" s="658"/>
      <c r="K586" s="658"/>
      <c r="L586" s="658"/>
      <c r="M586" s="658"/>
      <c r="N586" s="658"/>
      <c r="O586" s="658"/>
      <c r="P586" s="658"/>
      <c r="Q586" s="658"/>
      <c r="R586" s="658"/>
      <c r="S586" s="658"/>
      <c r="T586" s="658"/>
      <c r="U586" s="658"/>
      <c r="V586" s="658"/>
      <c r="W586" s="658"/>
      <c r="X586" s="658"/>
      <c r="Y586" s="658"/>
      <c r="Z586" s="658"/>
      <c r="AA586" s="658"/>
      <c r="AB586" s="658"/>
      <c r="AC586" s="658"/>
      <c r="AD586" s="658"/>
      <c r="AE586" s="658"/>
      <c r="AF586" s="658"/>
      <c r="AG586" s="743"/>
      <c r="AH586" s="713"/>
      <c r="AI586" s="658"/>
      <c r="AJ586" s="658"/>
      <c r="AK586" s="658"/>
      <c r="AL586" s="658"/>
      <c r="AM586" s="658"/>
      <c r="AN586" s="658"/>
      <c r="AO586" s="658"/>
      <c r="AP586" s="683"/>
      <c r="AQ586" s="658"/>
      <c r="AR586" s="658"/>
      <c r="AS586" s="658"/>
      <c r="AT586" s="658"/>
      <c r="AU586" s="658"/>
      <c r="AV586" s="658"/>
      <c r="AW586" s="658"/>
      <c r="AX586" s="658"/>
      <c r="AY586" s="658"/>
      <c r="AZ586" s="660"/>
      <c r="BA586" s="660"/>
      <c r="BB586" s="660"/>
      <c r="BC586" s="660"/>
      <c r="BD586" s="660"/>
      <c r="BE586" s="660"/>
      <c r="BF586" s="660"/>
      <c r="BG586" s="660"/>
      <c r="BH586" s="660"/>
      <c r="BI586" s="666"/>
      <c r="BJ586" s="666"/>
      <c r="BK586" s="666"/>
      <c r="BL586" s="30"/>
      <c r="BM586" s="30"/>
      <c r="BN586" s="30"/>
      <c r="BO586" s="679"/>
      <c r="BP586" s="679"/>
      <c r="BQ586" s="679"/>
      <c r="BR586" s="679"/>
      <c r="BS586" s="679"/>
      <c r="BT586" s="658"/>
      <c r="BU586" s="716"/>
      <c r="BV586" s="716"/>
      <c r="BW586" s="716"/>
      <c r="BX586" s="716"/>
      <c r="BY586" s="716"/>
      <c r="BZ586" s="716"/>
      <c r="CA586" s="756"/>
      <c r="CB586" s="719"/>
      <c r="CC586" s="719"/>
      <c r="CD586" s="719"/>
      <c r="CE586" s="728"/>
      <c r="CF586" s="727"/>
      <c r="CG586" s="757"/>
      <c r="CH586" s="29"/>
      <c r="CI586" s="29"/>
      <c r="CJ586" s="29"/>
      <c r="CK586" s="29"/>
      <c r="CL586" s="736"/>
      <c r="CM586" s="745"/>
      <c r="CN586" s="680"/>
      <c r="CO586" s="660"/>
      <c r="CP586" s="660"/>
      <c r="CQ586" s="681"/>
      <c r="CR586" s="660"/>
      <c r="CS586" s="660"/>
      <c r="CT586" s="658"/>
      <c r="CU586" s="658"/>
      <c r="CV586" s="658"/>
      <c r="CW586" s="658"/>
      <c r="CX586" s="658"/>
      <c r="CY586" s="658"/>
    </row>
    <row r="587" spans="1:103">
      <c r="A587" s="658"/>
      <c r="B587" s="658"/>
      <c r="C587" s="658"/>
      <c r="D587" s="658"/>
      <c r="E587" s="658"/>
      <c r="F587" s="658"/>
      <c r="G587" s="658"/>
      <c r="H587" s="658"/>
      <c r="I587" s="658"/>
      <c r="J587" s="658"/>
      <c r="K587" s="658"/>
      <c r="L587" s="658"/>
      <c r="M587" s="658"/>
      <c r="N587" s="658"/>
      <c r="O587" s="658"/>
      <c r="P587" s="658"/>
      <c r="Q587" s="658"/>
      <c r="R587" s="658"/>
      <c r="S587" s="658"/>
      <c r="T587" s="658"/>
      <c r="U587" s="658"/>
      <c r="V587" s="658"/>
      <c r="W587" s="658"/>
      <c r="X587" s="658"/>
      <c r="Y587" s="658"/>
      <c r="Z587" s="658"/>
      <c r="AA587" s="658"/>
      <c r="AB587" s="658"/>
      <c r="AC587" s="658"/>
      <c r="AD587" s="658"/>
      <c r="AE587" s="658"/>
      <c r="AF587" s="658"/>
      <c r="AG587" s="743"/>
      <c r="AH587" s="713"/>
      <c r="AI587" s="658"/>
      <c r="AJ587" s="658"/>
      <c r="AK587" s="658"/>
      <c r="AL587" s="658"/>
      <c r="AM587" s="658"/>
      <c r="AN587" s="658"/>
      <c r="AO587" s="658"/>
      <c r="AP587" s="683"/>
      <c r="AQ587" s="658"/>
      <c r="AR587" s="658"/>
      <c r="AS587" s="658"/>
      <c r="AT587" s="658"/>
      <c r="AU587" s="658"/>
      <c r="AV587" s="658"/>
      <c r="AW587" s="658"/>
      <c r="AX587" s="658"/>
      <c r="AY587" s="658"/>
      <c r="AZ587" s="660"/>
      <c r="BA587" s="660"/>
      <c r="BB587" s="660"/>
      <c r="BC587" s="660"/>
      <c r="BD587" s="660"/>
      <c r="BE587" s="660"/>
      <c r="BF587" s="660"/>
      <c r="BG587" s="660"/>
      <c r="BH587" s="660"/>
      <c r="BI587" s="666"/>
      <c r="BJ587" s="666"/>
      <c r="BK587" s="666"/>
      <c r="BL587" s="30"/>
      <c r="BM587" s="30"/>
      <c r="BN587" s="30"/>
      <c r="BO587" s="679"/>
      <c r="BP587" s="679"/>
      <c r="BQ587" s="679"/>
      <c r="BR587" s="679"/>
      <c r="BS587" s="679"/>
      <c r="BT587" s="658"/>
      <c r="BU587" s="716"/>
      <c r="BV587" s="716"/>
      <c r="BW587" s="716"/>
      <c r="BX587" s="716"/>
      <c r="BY587" s="716"/>
      <c r="BZ587" s="716"/>
      <c r="CA587" s="756"/>
      <c r="CB587" s="719"/>
      <c r="CC587" s="719"/>
      <c r="CD587" s="719"/>
      <c r="CE587" s="728"/>
      <c r="CF587" s="727"/>
      <c r="CG587" s="757"/>
      <c r="CH587" s="29"/>
      <c r="CI587" s="29"/>
      <c r="CJ587" s="29"/>
      <c r="CK587" s="29"/>
      <c r="CL587" s="736"/>
      <c r="CM587" s="745"/>
      <c r="CN587" s="680"/>
      <c r="CO587" s="660"/>
      <c r="CP587" s="660"/>
      <c r="CQ587" s="681"/>
      <c r="CR587" s="660"/>
      <c r="CS587" s="660"/>
      <c r="CT587" s="658"/>
      <c r="CU587" s="658"/>
      <c r="CV587" s="658"/>
      <c r="CW587" s="658"/>
      <c r="CX587" s="658"/>
      <c r="CY587" s="658"/>
    </row>
    <row r="588" spans="1:103">
      <c r="A588" s="658"/>
      <c r="B588" s="658"/>
      <c r="C588" s="658"/>
      <c r="D588" s="658"/>
      <c r="E588" s="658"/>
      <c r="F588" s="658"/>
      <c r="G588" s="658"/>
      <c r="H588" s="658"/>
      <c r="I588" s="658"/>
      <c r="J588" s="658"/>
      <c r="K588" s="658"/>
      <c r="L588" s="658"/>
      <c r="M588" s="658"/>
      <c r="N588" s="658"/>
      <c r="O588" s="658"/>
      <c r="P588" s="658"/>
      <c r="Q588" s="658"/>
      <c r="R588" s="658"/>
      <c r="S588" s="658"/>
      <c r="T588" s="658"/>
      <c r="U588" s="658"/>
      <c r="V588" s="658"/>
      <c r="W588" s="658"/>
      <c r="X588" s="658"/>
      <c r="Y588" s="658"/>
      <c r="Z588" s="658"/>
      <c r="AA588" s="658"/>
      <c r="AB588" s="658"/>
      <c r="AC588" s="658"/>
      <c r="AD588" s="658"/>
      <c r="AE588" s="658"/>
      <c r="AF588" s="658"/>
      <c r="AG588" s="743"/>
      <c r="AH588" s="713"/>
      <c r="AI588" s="658"/>
      <c r="AJ588" s="658"/>
      <c r="AK588" s="658"/>
      <c r="AL588" s="658"/>
      <c r="AM588" s="658"/>
      <c r="AN588" s="658"/>
      <c r="AO588" s="658"/>
      <c r="AP588" s="683"/>
      <c r="AQ588" s="658"/>
      <c r="AR588" s="658"/>
      <c r="AS588" s="658"/>
      <c r="AT588" s="658"/>
      <c r="AU588" s="658"/>
      <c r="AV588" s="658"/>
      <c r="AW588" s="658"/>
      <c r="AX588" s="658"/>
      <c r="AY588" s="658"/>
      <c r="AZ588" s="660"/>
      <c r="BA588" s="660"/>
      <c r="BB588" s="660"/>
      <c r="BC588" s="660"/>
      <c r="BD588" s="660"/>
      <c r="BE588" s="660"/>
      <c r="BF588" s="660"/>
      <c r="BG588" s="660"/>
      <c r="BH588" s="660"/>
      <c r="BI588" s="666"/>
      <c r="BJ588" s="666"/>
      <c r="BK588" s="666"/>
      <c r="BL588" s="30"/>
      <c r="BM588" s="30"/>
      <c r="BN588" s="30"/>
      <c r="BO588" s="679"/>
      <c r="BP588" s="679"/>
      <c r="BQ588" s="679"/>
      <c r="BR588" s="679"/>
      <c r="BS588" s="679"/>
      <c r="BT588" s="658"/>
      <c r="BU588" s="716"/>
      <c r="BV588" s="716"/>
      <c r="BW588" s="716"/>
      <c r="BX588" s="716"/>
      <c r="BY588" s="716"/>
      <c r="BZ588" s="716"/>
      <c r="CA588" s="756"/>
      <c r="CB588" s="719"/>
      <c r="CC588" s="719"/>
      <c r="CD588" s="719"/>
      <c r="CE588" s="728"/>
      <c r="CF588" s="727"/>
      <c r="CG588" s="757"/>
      <c r="CH588" s="29"/>
      <c r="CI588" s="29"/>
      <c r="CJ588" s="29"/>
      <c r="CK588" s="29"/>
      <c r="CL588" s="736"/>
      <c r="CM588" s="745"/>
      <c r="CN588" s="680"/>
      <c r="CO588" s="660"/>
      <c r="CP588" s="660"/>
      <c r="CQ588" s="681"/>
      <c r="CR588" s="660"/>
      <c r="CS588" s="660"/>
      <c r="CT588" s="658"/>
      <c r="CU588" s="658"/>
      <c r="CV588" s="658"/>
      <c r="CW588" s="658"/>
      <c r="CX588" s="658"/>
      <c r="CY588" s="658"/>
    </row>
    <row r="589" spans="1:103">
      <c r="A589" s="658"/>
      <c r="B589" s="658"/>
      <c r="C589" s="658"/>
      <c r="D589" s="658"/>
      <c r="E589" s="658"/>
      <c r="F589" s="658"/>
      <c r="G589" s="658"/>
      <c r="H589" s="658"/>
      <c r="I589" s="658"/>
      <c r="J589" s="658"/>
      <c r="K589" s="658"/>
      <c r="L589" s="658"/>
      <c r="M589" s="658"/>
      <c r="N589" s="658"/>
      <c r="O589" s="658"/>
      <c r="P589" s="658"/>
      <c r="Q589" s="658"/>
      <c r="R589" s="658"/>
      <c r="S589" s="658"/>
      <c r="T589" s="658"/>
      <c r="U589" s="658"/>
      <c r="V589" s="658"/>
      <c r="W589" s="658"/>
      <c r="X589" s="658"/>
      <c r="Y589" s="658"/>
      <c r="Z589" s="658"/>
      <c r="AA589" s="658"/>
      <c r="AB589" s="658"/>
      <c r="AC589" s="658"/>
      <c r="AD589" s="658"/>
      <c r="AE589" s="658"/>
      <c r="AF589" s="658"/>
      <c r="AG589" s="743"/>
      <c r="AH589" s="713"/>
      <c r="AI589" s="658"/>
      <c r="AJ589" s="658"/>
      <c r="AK589" s="658"/>
      <c r="AL589" s="658"/>
      <c r="AM589" s="658"/>
      <c r="AN589" s="658"/>
      <c r="AO589" s="658"/>
      <c r="AP589" s="683"/>
      <c r="AQ589" s="658"/>
      <c r="AR589" s="658"/>
      <c r="AS589" s="658"/>
      <c r="AT589" s="658"/>
      <c r="AU589" s="658"/>
      <c r="AV589" s="658"/>
      <c r="AW589" s="658"/>
      <c r="AX589" s="658"/>
      <c r="AY589" s="658"/>
      <c r="AZ589" s="660"/>
      <c r="BA589" s="660"/>
      <c r="BB589" s="660"/>
      <c r="BC589" s="660"/>
      <c r="BD589" s="660"/>
      <c r="BE589" s="660"/>
      <c r="BF589" s="660"/>
      <c r="BG589" s="660"/>
      <c r="BH589" s="660"/>
      <c r="BI589" s="666"/>
      <c r="BJ589" s="666"/>
      <c r="BK589" s="666"/>
      <c r="BL589" s="30"/>
      <c r="BM589" s="30"/>
      <c r="BN589" s="30"/>
      <c r="BO589" s="679"/>
      <c r="BP589" s="679"/>
      <c r="BQ589" s="679"/>
      <c r="BR589" s="679"/>
      <c r="BS589" s="679"/>
      <c r="BT589" s="658"/>
      <c r="BU589" s="716"/>
      <c r="BV589" s="716"/>
      <c r="BW589" s="716"/>
      <c r="BX589" s="716"/>
      <c r="BY589" s="716"/>
      <c r="BZ589" s="716"/>
      <c r="CA589" s="756"/>
      <c r="CB589" s="719"/>
      <c r="CC589" s="719"/>
      <c r="CD589" s="719"/>
      <c r="CE589" s="728"/>
      <c r="CF589" s="727"/>
      <c r="CG589" s="757"/>
      <c r="CH589" s="29"/>
      <c r="CI589" s="29"/>
      <c r="CJ589" s="29"/>
      <c r="CK589" s="29"/>
      <c r="CL589" s="736"/>
      <c r="CM589" s="745"/>
      <c r="CN589" s="680"/>
      <c r="CO589" s="660"/>
      <c r="CP589" s="660"/>
      <c r="CQ589" s="681"/>
      <c r="CR589" s="660"/>
      <c r="CS589" s="660"/>
      <c r="CT589" s="658"/>
      <c r="CU589" s="658"/>
      <c r="CV589" s="658"/>
      <c r="CW589" s="658"/>
      <c r="CX589" s="658"/>
      <c r="CY589" s="658"/>
    </row>
    <row r="590" spans="1:103">
      <c r="A590" s="658"/>
      <c r="B590" s="658"/>
      <c r="C590" s="658"/>
      <c r="D590" s="658"/>
      <c r="E590" s="658"/>
      <c r="F590" s="658"/>
      <c r="G590" s="658"/>
      <c r="H590" s="658"/>
      <c r="I590" s="658"/>
      <c r="J590" s="658"/>
      <c r="K590" s="658"/>
      <c r="L590" s="658"/>
      <c r="M590" s="658"/>
      <c r="N590" s="658"/>
      <c r="O590" s="658"/>
      <c r="P590" s="658"/>
      <c r="Q590" s="658"/>
      <c r="R590" s="658"/>
      <c r="S590" s="658"/>
      <c r="T590" s="658"/>
      <c r="U590" s="658"/>
      <c r="V590" s="658"/>
      <c r="W590" s="658"/>
      <c r="X590" s="658"/>
      <c r="Y590" s="658"/>
      <c r="Z590" s="658"/>
      <c r="AA590" s="658"/>
      <c r="AB590" s="658"/>
      <c r="AC590" s="658"/>
      <c r="AD590" s="658"/>
      <c r="AE590" s="658"/>
      <c r="AF590" s="658"/>
      <c r="AG590" s="743"/>
      <c r="AH590" s="713"/>
      <c r="AI590" s="658"/>
      <c r="AJ590" s="658"/>
      <c r="AK590" s="658"/>
      <c r="AL590" s="658"/>
      <c r="AM590" s="658"/>
      <c r="AN590" s="658"/>
      <c r="AO590" s="658"/>
      <c r="AP590" s="683"/>
      <c r="AQ590" s="658"/>
      <c r="AR590" s="658"/>
      <c r="AS590" s="658"/>
      <c r="AT590" s="658"/>
      <c r="AU590" s="658"/>
      <c r="AV590" s="658"/>
      <c r="AW590" s="658"/>
      <c r="AX590" s="658"/>
      <c r="AY590" s="658"/>
      <c r="AZ590" s="660"/>
      <c r="BA590" s="660"/>
      <c r="BB590" s="660"/>
      <c r="BC590" s="660"/>
      <c r="BD590" s="660"/>
      <c r="BE590" s="660"/>
      <c r="BF590" s="660"/>
      <c r="BG590" s="660"/>
      <c r="BH590" s="660"/>
      <c r="BI590" s="666"/>
      <c r="BJ590" s="666"/>
      <c r="BK590" s="666"/>
      <c r="BL590" s="30"/>
      <c r="BM590" s="30"/>
      <c r="BN590" s="30"/>
      <c r="BO590" s="679"/>
      <c r="BP590" s="679"/>
      <c r="BQ590" s="679"/>
      <c r="BR590" s="679"/>
      <c r="BS590" s="679"/>
      <c r="BT590" s="658"/>
      <c r="BU590" s="716"/>
      <c r="BV590" s="716"/>
      <c r="BW590" s="716"/>
      <c r="BX590" s="716"/>
      <c r="BY590" s="716"/>
      <c r="BZ590" s="716"/>
      <c r="CA590" s="756"/>
      <c r="CB590" s="719"/>
      <c r="CC590" s="719"/>
      <c r="CD590" s="719"/>
      <c r="CE590" s="728"/>
      <c r="CF590" s="727"/>
      <c r="CG590" s="757"/>
      <c r="CH590" s="29"/>
      <c r="CI590" s="29"/>
      <c r="CJ590" s="29"/>
      <c r="CK590" s="29"/>
      <c r="CL590" s="736"/>
      <c r="CM590" s="745"/>
      <c r="CN590" s="680"/>
      <c r="CO590" s="660"/>
      <c r="CP590" s="660"/>
      <c r="CQ590" s="681"/>
      <c r="CR590" s="660"/>
      <c r="CS590" s="660"/>
      <c r="CT590" s="658"/>
      <c r="CU590" s="658"/>
      <c r="CV590" s="658"/>
      <c r="CW590" s="658"/>
      <c r="CX590" s="658"/>
      <c r="CY590" s="658"/>
    </row>
    <row r="591" spans="1:103">
      <c r="A591" s="658"/>
      <c r="B591" s="658"/>
      <c r="C591" s="658"/>
      <c r="D591" s="658"/>
      <c r="E591" s="658"/>
      <c r="F591" s="658"/>
      <c r="G591" s="658"/>
      <c r="H591" s="658"/>
      <c r="I591" s="658"/>
      <c r="J591" s="658"/>
      <c r="K591" s="658"/>
      <c r="L591" s="658"/>
      <c r="M591" s="658"/>
      <c r="N591" s="658"/>
      <c r="O591" s="658"/>
      <c r="P591" s="658"/>
      <c r="Q591" s="658"/>
      <c r="R591" s="658"/>
      <c r="S591" s="658"/>
      <c r="T591" s="658"/>
      <c r="U591" s="658"/>
      <c r="V591" s="658"/>
      <c r="W591" s="658"/>
      <c r="X591" s="658"/>
      <c r="Y591" s="658"/>
      <c r="Z591" s="658"/>
      <c r="AA591" s="658"/>
      <c r="AB591" s="658"/>
      <c r="AC591" s="658"/>
      <c r="AD591" s="658"/>
      <c r="AE591" s="658"/>
      <c r="AF591" s="658"/>
      <c r="AG591" s="743"/>
      <c r="AH591" s="713"/>
      <c r="AI591" s="658"/>
      <c r="AJ591" s="658"/>
      <c r="AK591" s="658"/>
      <c r="AL591" s="658"/>
      <c r="AM591" s="658"/>
      <c r="AN591" s="658"/>
      <c r="AO591" s="658"/>
      <c r="AP591" s="683"/>
      <c r="AQ591" s="658"/>
      <c r="AR591" s="658"/>
      <c r="AS591" s="658"/>
      <c r="AT591" s="658"/>
      <c r="AU591" s="658"/>
      <c r="AV591" s="658"/>
      <c r="AW591" s="658"/>
      <c r="AX591" s="658"/>
      <c r="AY591" s="658"/>
      <c r="AZ591" s="660"/>
      <c r="BA591" s="660"/>
      <c r="BB591" s="660"/>
      <c r="BC591" s="660"/>
      <c r="BD591" s="660"/>
      <c r="BE591" s="660"/>
      <c r="BF591" s="660"/>
      <c r="BG591" s="660"/>
      <c r="BH591" s="660"/>
      <c r="BI591" s="666"/>
      <c r="BJ591" s="666"/>
      <c r="BK591" s="666"/>
      <c r="BL591" s="30"/>
      <c r="BM591" s="30"/>
      <c r="BN591" s="30"/>
      <c r="BO591" s="679"/>
      <c r="BP591" s="679"/>
      <c r="BQ591" s="679"/>
      <c r="BR591" s="679"/>
      <c r="BS591" s="679"/>
      <c r="BT591" s="658"/>
      <c r="BU591" s="716"/>
      <c r="BV591" s="716"/>
      <c r="BW591" s="716"/>
      <c r="BX591" s="716"/>
      <c r="BY591" s="716"/>
      <c r="BZ591" s="716"/>
      <c r="CA591" s="756"/>
      <c r="CB591" s="719"/>
      <c r="CC591" s="719"/>
      <c r="CD591" s="719"/>
      <c r="CE591" s="728"/>
      <c r="CF591" s="727"/>
      <c r="CG591" s="757"/>
      <c r="CH591" s="29"/>
      <c r="CI591" s="29"/>
      <c r="CJ591" s="29"/>
      <c r="CK591" s="29"/>
      <c r="CL591" s="736"/>
      <c r="CM591" s="745"/>
      <c r="CN591" s="680"/>
      <c r="CO591" s="660"/>
      <c r="CP591" s="660"/>
      <c r="CQ591" s="681"/>
      <c r="CR591" s="660"/>
      <c r="CS591" s="660"/>
      <c r="CT591" s="658"/>
      <c r="CU591" s="658"/>
      <c r="CV591" s="658"/>
      <c r="CW591" s="658"/>
      <c r="CX591" s="658"/>
      <c r="CY591" s="658"/>
    </row>
    <row r="592" spans="1:103">
      <c r="A592" s="658"/>
      <c r="B592" s="658"/>
      <c r="C592" s="658"/>
      <c r="D592" s="658"/>
      <c r="E592" s="658"/>
      <c r="F592" s="658"/>
      <c r="G592" s="658"/>
      <c r="H592" s="658"/>
      <c r="I592" s="658"/>
      <c r="J592" s="658"/>
      <c r="K592" s="658"/>
      <c r="L592" s="658"/>
      <c r="M592" s="658"/>
      <c r="N592" s="658"/>
      <c r="O592" s="658"/>
      <c r="P592" s="658"/>
      <c r="Q592" s="658"/>
      <c r="R592" s="658"/>
      <c r="S592" s="658"/>
      <c r="T592" s="658"/>
      <c r="U592" s="658"/>
      <c r="V592" s="658"/>
      <c r="W592" s="658"/>
      <c r="X592" s="658"/>
      <c r="Y592" s="658"/>
      <c r="Z592" s="658"/>
      <c r="AA592" s="658"/>
      <c r="AB592" s="658"/>
      <c r="AC592" s="658"/>
      <c r="AD592" s="658"/>
      <c r="AE592" s="658"/>
      <c r="AF592" s="658"/>
      <c r="AG592" s="743"/>
      <c r="AH592" s="713"/>
      <c r="AI592" s="658"/>
      <c r="AJ592" s="658"/>
      <c r="AK592" s="658"/>
      <c r="AL592" s="658"/>
      <c r="AM592" s="658"/>
      <c r="AN592" s="658"/>
      <c r="AO592" s="658"/>
      <c r="AP592" s="683"/>
      <c r="AQ592" s="658"/>
      <c r="AR592" s="658"/>
      <c r="AS592" s="658"/>
      <c r="AT592" s="658"/>
      <c r="AU592" s="658"/>
      <c r="AV592" s="658"/>
      <c r="AW592" s="658"/>
      <c r="AX592" s="658"/>
      <c r="AY592" s="658"/>
      <c r="AZ592" s="660"/>
      <c r="BA592" s="660"/>
      <c r="BB592" s="660"/>
      <c r="BC592" s="660"/>
      <c r="BD592" s="660"/>
      <c r="BE592" s="660"/>
      <c r="BF592" s="660"/>
      <c r="BG592" s="660"/>
      <c r="BH592" s="660"/>
      <c r="BI592" s="666"/>
      <c r="BJ592" s="666"/>
      <c r="BK592" s="666"/>
      <c r="BL592" s="30"/>
      <c r="BM592" s="30"/>
      <c r="BN592" s="30"/>
      <c r="BO592" s="679"/>
      <c r="BP592" s="679"/>
      <c r="BQ592" s="679"/>
      <c r="BR592" s="679"/>
      <c r="BS592" s="679"/>
      <c r="BT592" s="658"/>
      <c r="BU592" s="716"/>
      <c r="BV592" s="716"/>
      <c r="BW592" s="716"/>
      <c r="BX592" s="716"/>
      <c r="BY592" s="716"/>
      <c r="BZ592" s="716"/>
      <c r="CA592" s="756"/>
      <c r="CB592" s="719"/>
      <c r="CC592" s="719"/>
      <c r="CD592" s="719"/>
      <c r="CE592" s="728"/>
      <c r="CF592" s="727"/>
      <c r="CG592" s="757"/>
      <c r="CH592" s="29"/>
      <c r="CI592" s="29"/>
      <c r="CJ592" s="29"/>
      <c r="CK592" s="29"/>
      <c r="CL592" s="736"/>
      <c r="CM592" s="745"/>
      <c r="CN592" s="680"/>
      <c r="CO592" s="660"/>
      <c r="CP592" s="660"/>
      <c r="CQ592" s="681"/>
      <c r="CR592" s="660"/>
      <c r="CS592" s="660"/>
      <c r="CT592" s="658"/>
      <c r="CU592" s="658"/>
      <c r="CV592" s="658"/>
      <c r="CW592" s="658"/>
      <c r="CX592" s="658"/>
      <c r="CY592" s="658"/>
    </row>
    <row r="593" spans="1:103">
      <c r="A593" s="658"/>
      <c r="B593" s="658"/>
      <c r="C593" s="658"/>
      <c r="D593" s="658"/>
      <c r="E593" s="658"/>
      <c r="F593" s="658"/>
      <c r="G593" s="658"/>
      <c r="H593" s="658"/>
      <c r="I593" s="658"/>
      <c r="J593" s="658"/>
      <c r="K593" s="658"/>
      <c r="L593" s="658"/>
      <c r="M593" s="658"/>
      <c r="N593" s="658"/>
      <c r="O593" s="658"/>
      <c r="P593" s="658"/>
      <c r="Q593" s="658"/>
      <c r="R593" s="658"/>
      <c r="S593" s="658"/>
      <c r="T593" s="658"/>
      <c r="U593" s="658"/>
      <c r="V593" s="658"/>
      <c r="W593" s="658"/>
      <c r="X593" s="658"/>
      <c r="Y593" s="658"/>
      <c r="Z593" s="658"/>
      <c r="AA593" s="658"/>
      <c r="AB593" s="658"/>
      <c r="AC593" s="658"/>
      <c r="AD593" s="658"/>
      <c r="AE593" s="658"/>
      <c r="AF593" s="658"/>
      <c r="AG593" s="743"/>
      <c r="AH593" s="713"/>
      <c r="AI593" s="658"/>
      <c r="AJ593" s="658"/>
      <c r="AK593" s="658"/>
      <c r="AL593" s="658"/>
      <c r="AM593" s="658"/>
      <c r="AN593" s="658"/>
      <c r="AO593" s="658"/>
      <c r="AP593" s="683"/>
      <c r="AQ593" s="658"/>
      <c r="AR593" s="658"/>
      <c r="AS593" s="658"/>
      <c r="AT593" s="658"/>
      <c r="AU593" s="658"/>
      <c r="AV593" s="658"/>
      <c r="AW593" s="658"/>
      <c r="AX593" s="658"/>
      <c r="AY593" s="658"/>
      <c r="AZ593" s="660"/>
      <c r="BA593" s="660"/>
      <c r="BB593" s="660"/>
      <c r="BC593" s="660"/>
      <c r="BD593" s="660"/>
      <c r="BE593" s="660"/>
      <c r="BF593" s="660"/>
      <c r="BG593" s="660"/>
      <c r="BH593" s="660"/>
      <c r="BI593" s="666"/>
      <c r="BJ593" s="666"/>
      <c r="BK593" s="666"/>
      <c r="BL593" s="30"/>
      <c r="BM593" s="30"/>
      <c r="BN593" s="30"/>
      <c r="BO593" s="679"/>
      <c r="BP593" s="679"/>
      <c r="BQ593" s="679"/>
      <c r="BR593" s="679"/>
      <c r="BS593" s="679"/>
      <c r="BT593" s="658"/>
      <c r="BU593" s="716"/>
      <c r="BV593" s="716"/>
      <c r="BW593" s="716"/>
      <c r="BX593" s="716"/>
      <c r="BY593" s="716"/>
      <c r="BZ593" s="716"/>
      <c r="CA593" s="756"/>
      <c r="CB593" s="719"/>
      <c r="CC593" s="719"/>
      <c r="CD593" s="719"/>
      <c r="CE593" s="728"/>
      <c r="CF593" s="727"/>
      <c r="CG593" s="757"/>
      <c r="CH593" s="29"/>
      <c r="CI593" s="29"/>
      <c r="CJ593" s="29"/>
      <c r="CK593" s="29"/>
      <c r="CL593" s="736"/>
      <c r="CM593" s="745"/>
      <c r="CN593" s="680"/>
      <c r="CO593" s="660"/>
      <c r="CP593" s="660"/>
      <c r="CQ593" s="681"/>
      <c r="CR593" s="660"/>
      <c r="CS593" s="660"/>
      <c r="CT593" s="658"/>
      <c r="CU593" s="658"/>
      <c r="CV593" s="658"/>
      <c r="CW593" s="658"/>
      <c r="CX593" s="658"/>
      <c r="CY593" s="658"/>
    </row>
    <row r="594" spans="1:103">
      <c r="A594" s="658"/>
      <c r="B594" s="658"/>
      <c r="C594" s="658"/>
      <c r="D594" s="658"/>
      <c r="E594" s="658"/>
      <c r="F594" s="658"/>
      <c r="G594" s="658"/>
      <c r="H594" s="658"/>
      <c r="I594" s="658"/>
      <c r="J594" s="658"/>
      <c r="K594" s="658"/>
      <c r="L594" s="658"/>
      <c r="M594" s="658"/>
      <c r="N594" s="658"/>
      <c r="O594" s="658"/>
      <c r="P594" s="658"/>
      <c r="Q594" s="658"/>
      <c r="R594" s="658"/>
      <c r="S594" s="658"/>
      <c r="T594" s="658"/>
      <c r="U594" s="658"/>
      <c r="V594" s="658"/>
      <c r="W594" s="658"/>
      <c r="X594" s="658"/>
      <c r="Y594" s="658"/>
      <c r="Z594" s="658"/>
      <c r="AA594" s="658"/>
      <c r="AB594" s="658"/>
      <c r="AC594" s="658"/>
      <c r="AD594" s="658"/>
      <c r="AE594" s="658"/>
      <c r="AF594" s="658"/>
      <c r="AG594" s="743"/>
      <c r="AH594" s="713"/>
      <c r="AI594" s="658"/>
      <c r="AJ594" s="658"/>
      <c r="AK594" s="658"/>
      <c r="AL594" s="658"/>
      <c r="AM594" s="658"/>
      <c r="AN594" s="658"/>
      <c r="AO594" s="658"/>
      <c r="AP594" s="683"/>
      <c r="AQ594" s="658"/>
      <c r="AR594" s="658"/>
      <c r="AS594" s="658"/>
      <c r="AT594" s="658"/>
      <c r="AU594" s="658"/>
      <c r="AV594" s="658"/>
      <c r="AW594" s="658"/>
      <c r="AX594" s="658"/>
      <c r="AY594" s="658"/>
      <c r="AZ594" s="660"/>
      <c r="BA594" s="660"/>
      <c r="BB594" s="660"/>
      <c r="BC594" s="660"/>
      <c r="BD594" s="660"/>
      <c r="BE594" s="660"/>
      <c r="BF594" s="660"/>
      <c r="BG594" s="660"/>
      <c r="BH594" s="660"/>
      <c r="BI594" s="666"/>
      <c r="BJ594" s="666"/>
      <c r="BK594" s="666"/>
      <c r="BL594" s="30"/>
      <c r="BM594" s="30"/>
      <c r="BN594" s="30"/>
      <c r="BO594" s="679"/>
      <c r="BP594" s="679"/>
      <c r="BQ594" s="679"/>
      <c r="BR594" s="679"/>
      <c r="BS594" s="679"/>
      <c r="BT594" s="658"/>
      <c r="BU594" s="716"/>
      <c r="BV594" s="716"/>
      <c r="BW594" s="716"/>
      <c r="BX594" s="716"/>
      <c r="BY594" s="716"/>
      <c r="BZ594" s="716"/>
      <c r="CA594" s="756"/>
      <c r="CB594" s="719"/>
      <c r="CC594" s="719"/>
      <c r="CD594" s="719"/>
      <c r="CE594" s="728"/>
      <c r="CF594" s="727"/>
      <c r="CG594" s="757"/>
      <c r="CH594" s="29"/>
      <c r="CI594" s="29"/>
      <c r="CJ594" s="29"/>
      <c r="CK594" s="29"/>
      <c r="CL594" s="736"/>
      <c r="CM594" s="745"/>
      <c r="CN594" s="680"/>
      <c r="CO594" s="660"/>
      <c r="CP594" s="660"/>
      <c r="CQ594" s="681"/>
      <c r="CR594" s="660"/>
      <c r="CS594" s="660"/>
      <c r="CT594" s="658"/>
      <c r="CU594" s="658"/>
      <c r="CV594" s="658"/>
      <c r="CW594" s="658"/>
      <c r="CX594" s="658"/>
      <c r="CY594" s="658"/>
    </row>
    <row r="595" spans="1:103">
      <c r="A595" s="658"/>
      <c r="B595" s="658"/>
      <c r="C595" s="658"/>
      <c r="D595" s="658"/>
      <c r="E595" s="658"/>
      <c r="F595" s="658"/>
      <c r="G595" s="658"/>
      <c r="H595" s="658"/>
      <c r="I595" s="658"/>
      <c r="J595" s="658"/>
      <c r="K595" s="658"/>
      <c r="L595" s="658"/>
      <c r="M595" s="658"/>
      <c r="N595" s="658"/>
      <c r="O595" s="658"/>
      <c r="P595" s="658"/>
      <c r="Q595" s="658"/>
      <c r="R595" s="658"/>
      <c r="S595" s="658"/>
      <c r="T595" s="658"/>
      <c r="U595" s="658"/>
      <c r="V595" s="658"/>
      <c r="W595" s="658"/>
      <c r="X595" s="658"/>
      <c r="Y595" s="658"/>
      <c r="Z595" s="658"/>
      <c r="AA595" s="658"/>
      <c r="AB595" s="658"/>
      <c r="AC595" s="658"/>
      <c r="AD595" s="658"/>
      <c r="AE595" s="658"/>
      <c r="AF595" s="658"/>
      <c r="AG595" s="743"/>
      <c r="AH595" s="713"/>
      <c r="AI595" s="658"/>
      <c r="AJ595" s="658"/>
      <c r="AK595" s="658"/>
      <c r="AL595" s="658"/>
      <c r="AM595" s="658"/>
      <c r="AN595" s="658"/>
      <c r="AO595" s="658"/>
      <c r="AP595" s="683"/>
      <c r="AQ595" s="658"/>
      <c r="AR595" s="658"/>
      <c r="AS595" s="658"/>
      <c r="AT595" s="658"/>
      <c r="AU595" s="658"/>
      <c r="AV595" s="658"/>
      <c r="AW595" s="658"/>
      <c r="AX595" s="658"/>
      <c r="AY595" s="658"/>
      <c r="AZ595" s="660"/>
      <c r="BA595" s="660"/>
      <c r="BB595" s="660"/>
      <c r="BC595" s="660"/>
      <c r="BD595" s="660"/>
      <c r="BE595" s="660"/>
      <c r="BF595" s="660"/>
      <c r="BG595" s="660"/>
      <c r="BH595" s="660"/>
      <c r="BI595" s="666"/>
      <c r="BJ595" s="666"/>
      <c r="BK595" s="666"/>
      <c r="BL595" s="30"/>
      <c r="BM595" s="30"/>
      <c r="BN595" s="30"/>
      <c r="BO595" s="679"/>
      <c r="BP595" s="679"/>
      <c r="BQ595" s="679"/>
      <c r="BR595" s="679"/>
      <c r="BS595" s="679"/>
      <c r="BT595" s="658"/>
      <c r="BU595" s="716"/>
      <c r="BV595" s="716"/>
      <c r="BW595" s="716"/>
      <c r="BX595" s="716"/>
      <c r="BY595" s="716"/>
      <c r="BZ595" s="716"/>
      <c r="CA595" s="756"/>
      <c r="CB595" s="719"/>
      <c r="CC595" s="719"/>
      <c r="CD595" s="719"/>
      <c r="CE595" s="728"/>
      <c r="CF595" s="727"/>
      <c r="CG595" s="757"/>
      <c r="CH595" s="29"/>
      <c r="CI595" s="29"/>
      <c r="CJ595" s="29"/>
      <c r="CK595" s="29"/>
      <c r="CL595" s="736"/>
      <c r="CM595" s="745"/>
      <c r="CN595" s="680"/>
      <c r="CO595" s="660"/>
      <c r="CP595" s="660"/>
      <c r="CQ595" s="681"/>
      <c r="CR595" s="660"/>
      <c r="CS595" s="660"/>
      <c r="CT595" s="658"/>
      <c r="CU595" s="658"/>
      <c r="CV595" s="658"/>
      <c r="CW595" s="658"/>
      <c r="CX595" s="658"/>
      <c r="CY595" s="658"/>
    </row>
  </sheetData>
  <sortState xmlns:xlrd2="http://schemas.microsoft.com/office/spreadsheetml/2017/richdata2" ref="B104:BC115">
    <sortCondition ref="B3"/>
  </sortState>
  <mergeCells count="867">
    <mergeCell ref="U49:V49"/>
    <mergeCell ref="Q49:R49"/>
    <mergeCell ref="AE44:AF44"/>
    <mergeCell ref="AC48:AD48"/>
    <mergeCell ref="AE48:AF48"/>
    <mergeCell ref="AC49:AD49"/>
    <mergeCell ref="AE49:AF49"/>
    <mergeCell ref="U44:V44"/>
    <mergeCell ref="AA44:AB44"/>
    <mergeCell ref="AC46:AD46"/>
    <mergeCell ref="AE46:AF46"/>
    <mergeCell ref="AC45:AD45"/>
    <mergeCell ref="AE45:AF45"/>
    <mergeCell ref="Y44:Z44"/>
    <mergeCell ref="AC44:AD44"/>
    <mergeCell ref="Q44:R44"/>
    <mergeCell ref="S45:T45"/>
    <mergeCell ref="S44:T44"/>
    <mergeCell ref="E9:F9"/>
    <mergeCell ref="K49:L49"/>
    <mergeCell ref="G49:H49"/>
    <mergeCell ref="E54:F54"/>
    <mergeCell ref="G54:H54"/>
    <mergeCell ref="E51:F51"/>
    <mergeCell ref="E50:F50"/>
    <mergeCell ref="E23:F23"/>
    <mergeCell ref="E24:F24"/>
    <mergeCell ref="G50:H50"/>
    <mergeCell ref="I50:J50"/>
    <mergeCell ref="I40:J40"/>
    <mergeCell ref="I41:J41"/>
    <mergeCell ref="K41:L41"/>
    <mergeCell ref="E44:F44"/>
    <mergeCell ref="E48:F48"/>
    <mergeCell ref="E49:F49"/>
    <mergeCell ref="E45:F45"/>
    <mergeCell ref="E22:F22"/>
    <mergeCell ref="E21:F21"/>
    <mergeCell ref="E20:F20"/>
    <mergeCell ref="E19:F19"/>
    <mergeCell ref="G19:H19"/>
    <mergeCell ref="G36:H36"/>
    <mergeCell ref="A85:G85"/>
    <mergeCell ref="A77:G77"/>
    <mergeCell ref="A78:G78"/>
    <mergeCell ref="A68:G68"/>
    <mergeCell ref="A52:D52"/>
    <mergeCell ref="E52:F52"/>
    <mergeCell ref="G52:H52"/>
    <mergeCell ref="I52:J52"/>
    <mergeCell ref="K52:L52"/>
    <mergeCell ref="I54:J54"/>
    <mergeCell ref="H81:J81"/>
    <mergeCell ref="H82:J82"/>
    <mergeCell ref="H83:J83"/>
    <mergeCell ref="H84:J84"/>
    <mergeCell ref="A79:G79"/>
    <mergeCell ref="A80:G80"/>
    <mergeCell ref="A69:G69"/>
    <mergeCell ref="A54:D54"/>
    <mergeCell ref="A55:D55"/>
    <mergeCell ref="A81:G81"/>
    <mergeCell ref="A82:G82"/>
    <mergeCell ref="A83:G83"/>
    <mergeCell ref="A84:G84"/>
    <mergeCell ref="A72:G72"/>
    <mergeCell ref="A74:G74"/>
    <mergeCell ref="A70:G70"/>
    <mergeCell ref="G59:H59"/>
    <mergeCell ref="A48:D48"/>
    <mergeCell ref="A49:D49"/>
    <mergeCell ref="H79:J79"/>
    <mergeCell ref="H80:J80"/>
    <mergeCell ref="H76:J76"/>
    <mergeCell ref="H69:J69"/>
    <mergeCell ref="E59:F59"/>
    <mergeCell ref="A75:G75"/>
    <mergeCell ref="A76:G76"/>
    <mergeCell ref="H71:J71"/>
    <mergeCell ref="H72:J72"/>
    <mergeCell ref="H73:J73"/>
    <mergeCell ref="H74:J74"/>
    <mergeCell ref="H75:J75"/>
    <mergeCell ref="H63:J63"/>
    <mergeCell ref="H66:J66"/>
    <mergeCell ref="H67:J67"/>
    <mergeCell ref="H70:J70"/>
    <mergeCell ref="A73:G73"/>
    <mergeCell ref="G55:H55"/>
    <mergeCell ref="I55:J55"/>
    <mergeCell ref="AE55:AF55"/>
    <mergeCell ref="Q47:R47"/>
    <mergeCell ref="K47:L47"/>
    <mergeCell ref="AE54:AF54"/>
    <mergeCell ref="AE50:AF50"/>
    <mergeCell ref="K54:L54"/>
    <mergeCell ref="K50:L50"/>
    <mergeCell ref="M56:N56"/>
    <mergeCell ref="AC47:AD47"/>
    <mergeCell ref="AE47:AF47"/>
    <mergeCell ref="AC56:AD56"/>
    <mergeCell ref="W56:X56"/>
    <mergeCell ref="Y56:Z56"/>
    <mergeCell ref="AE52:AF52"/>
    <mergeCell ref="M52:N52"/>
    <mergeCell ref="O52:P52"/>
    <mergeCell ref="Q52:R52"/>
    <mergeCell ref="S52:T52"/>
    <mergeCell ref="U52:V52"/>
    <mergeCell ref="W52:X52"/>
    <mergeCell ref="Y52:Z52"/>
    <mergeCell ref="AA52:AB52"/>
    <mergeCell ref="AC52:AD52"/>
    <mergeCell ref="AA55:AB55"/>
    <mergeCell ref="AC55:AD55"/>
    <mergeCell ref="Y54:Z54"/>
    <mergeCell ref="AA54:AB54"/>
    <mergeCell ref="AC54:AD54"/>
    <mergeCell ref="Y55:Z55"/>
    <mergeCell ref="E47:F47"/>
    <mergeCell ref="G48:H48"/>
    <mergeCell ref="G56:H56"/>
    <mergeCell ref="E55:F55"/>
    <mergeCell ref="I49:J49"/>
    <mergeCell ref="Y50:Z50"/>
    <mergeCell ref="AA50:AB50"/>
    <mergeCell ref="G47:H47"/>
    <mergeCell ref="I48:J48"/>
    <mergeCell ref="AC50:AD50"/>
    <mergeCell ref="U54:V54"/>
    <mergeCell ref="S53:T53"/>
    <mergeCell ref="U53:V53"/>
    <mergeCell ref="W53:X53"/>
    <mergeCell ref="Y53:Z53"/>
    <mergeCell ref="O47:P47"/>
    <mergeCell ref="S49:T49"/>
    <mergeCell ref="W54:X54"/>
    <mergeCell ref="O49:P49"/>
    <mergeCell ref="I45:J45"/>
    <mergeCell ref="K45:L45"/>
    <mergeCell ref="M45:N45"/>
    <mergeCell ref="O45:P45"/>
    <mergeCell ref="Q45:R45"/>
    <mergeCell ref="Y48:Z48"/>
    <mergeCell ref="AA48:AB48"/>
    <mergeCell ref="Y49:Z49"/>
    <mergeCell ref="AA49:AB49"/>
    <mergeCell ref="Y46:Z46"/>
    <mergeCell ref="Y47:Z47"/>
    <mergeCell ref="AA46:AB46"/>
    <mergeCell ref="AA47:AB47"/>
    <mergeCell ref="S48:T48"/>
    <mergeCell ref="Q48:R48"/>
    <mergeCell ref="U45:V45"/>
    <mergeCell ref="W45:X45"/>
    <mergeCell ref="O48:P48"/>
    <mergeCell ref="S46:T46"/>
    <mergeCell ref="U46:V46"/>
    <mergeCell ref="U47:V47"/>
    <mergeCell ref="Y45:Z45"/>
    <mergeCell ref="AA45:AB45"/>
    <mergeCell ref="Q46:R46"/>
    <mergeCell ref="K46:L46"/>
    <mergeCell ref="M44:N44"/>
    <mergeCell ref="Q50:R50"/>
    <mergeCell ref="S50:T50"/>
    <mergeCell ref="U50:V50"/>
    <mergeCell ref="W50:X50"/>
    <mergeCell ref="W49:X49"/>
    <mergeCell ref="M55:N55"/>
    <mergeCell ref="O55:P55"/>
    <mergeCell ref="Q55:R55"/>
    <mergeCell ref="S55:T55"/>
    <mergeCell ref="U55:V55"/>
    <mergeCell ref="W55:X55"/>
    <mergeCell ref="M54:N54"/>
    <mergeCell ref="O54:P54"/>
    <mergeCell ref="Q54:R54"/>
    <mergeCell ref="S54:T54"/>
    <mergeCell ref="M48:N48"/>
    <mergeCell ref="W44:X44"/>
    <mergeCell ref="W48:X48"/>
    <mergeCell ref="U48:V48"/>
    <mergeCell ref="S47:T47"/>
    <mergeCell ref="M49:N49"/>
    <mergeCell ref="W51:X51"/>
    <mergeCell ref="A58:D58"/>
    <mergeCell ref="A60:F60"/>
    <mergeCell ref="G57:H57"/>
    <mergeCell ref="I56:J56"/>
    <mergeCell ref="I57:J57"/>
    <mergeCell ref="E58:F58"/>
    <mergeCell ref="A56:D56"/>
    <mergeCell ref="A57:D57"/>
    <mergeCell ref="E56:F56"/>
    <mergeCell ref="E57:F57"/>
    <mergeCell ref="H64:J64"/>
    <mergeCell ref="H65:J65"/>
    <mergeCell ref="H68:J68"/>
    <mergeCell ref="M57:N57"/>
    <mergeCell ref="O56:P56"/>
    <mergeCell ref="O57:P57"/>
    <mergeCell ref="U56:V56"/>
    <mergeCell ref="U57:V57"/>
    <mergeCell ref="Q56:R56"/>
    <mergeCell ref="Q57:R57"/>
    <mergeCell ref="S56:T56"/>
    <mergeCell ref="S60:U60"/>
    <mergeCell ref="U58:V58"/>
    <mergeCell ref="S59:T59"/>
    <mergeCell ref="U59:V59"/>
    <mergeCell ref="M50:N50"/>
    <mergeCell ref="H62:J62"/>
    <mergeCell ref="L61:R61"/>
    <mergeCell ref="L62:R62"/>
    <mergeCell ref="H60:J60"/>
    <mergeCell ref="H61:J61"/>
    <mergeCell ref="O58:P58"/>
    <mergeCell ref="K56:L56"/>
    <mergeCell ref="K57:L57"/>
    <mergeCell ref="I59:J59"/>
    <mergeCell ref="G58:H58"/>
    <mergeCell ref="I58:J58"/>
    <mergeCell ref="L60:Q60"/>
    <mergeCell ref="G51:H51"/>
    <mergeCell ref="K55:L55"/>
    <mergeCell ref="O50:P50"/>
    <mergeCell ref="Q59:R59"/>
    <mergeCell ref="A9:D9"/>
    <mergeCell ref="A20:D20"/>
    <mergeCell ref="A91:G91"/>
    <mergeCell ref="A61:G61"/>
    <mergeCell ref="A62:G62"/>
    <mergeCell ref="A63:G63"/>
    <mergeCell ref="A64:G64"/>
    <mergeCell ref="A65:G65"/>
    <mergeCell ref="A66:G66"/>
    <mergeCell ref="A67:G67"/>
    <mergeCell ref="A36:D36"/>
    <mergeCell ref="A44:D44"/>
    <mergeCell ref="A90:G90"/>
    <mergeCell ref="A86:G86"/>
    <mergeCell ref="A87:G87"/>
    <mergeCell ref="A88:G88"/>
    <mergeCell ref="A89:G89"/>
    <mergeCell ref="A50:D50"/>
    <mergeCell ref="A10:D18"/>
    <mergeCell ref="A19:D19"/>
    <mergeCell ref="A21:D21"/>
    <mergeCell ref="A22:D22"/>
    <mergeCell ref="A23:D23"/>
    <mergeCell ref="A71:G71"/>
    <mergeCell ref="A1:D1"/>
    <mergeCell ref="A29:D29"/>
    <mergeCell ref="E34:F34"/>
    <mergeCell ref="E33:F33"/>
    <mergeCell ref="M46:N46"/>
    <mergeCell ref="M47:N47"/>
    <mergeCell ref="K44:L44"/>
    <mergeCell ref="O44:P44"/>
    <mergeCell ref="K48:L48"/>
    <mergeCell ref="A34:D34"/>
    <mergeCell ref="A35:D35"/>
    <mergeCell ref="E46:F46"/>
    <mergeCell ref="I46:J46"/>
    <mergeCell ref="I47:J47"/>
    <mergeCell ref="I44:J44"/>
    <mergeCell ref="G44:H44"/>
    <mergeCell ref="I38:J38"/>
    <mergeCell ref="I42:J42"/>
    <mergeCell ref="I43:J43"/>
    <mergeCell ref="E38:F38"/>
    <mergeCell ref="E39:F39"/>
    <mergeCell ref="E40:F40"/>
    <mergeCell ref="E41:F41"/>
    <mergeCell ref="E42:F42"/>
    <mergeCell ref="A24:D24"/>
    <mergeCell ref="A25:D25"/>
    <mergeCell ref="A37:D37"/>
    <mergeCell ref="A26:D26"/>
    <mergeCell ref="A27:D27"/>
    <mergeCell ref="A28:D28"/>
    <mergeCell ref="E31:F31"/>
    <mergeCell ref="E32:F32"/>
    <mergeCell ref="E37:F37"/>
    <mergeCell ref="E26:F26"/>
    <mergeCell ref="E27:F27"/>
    <mergeCell ref="E28:F28"/>
    <mergeCell ref="E29:F29"/>
    <mergeCell ref="E30:F30"/>
    <mergeCell ref="E25:F25"/>
    <mergeCell ref="A32:D32"/>
    <mergeCell ref="A31:D31"/>
    <mergeCell ref="A33:D33"/>
    <mergeCell ref="E35:F35"/>
    <mergeCell ref="E36:F36"/>
    <mergeCell ref="G27:H27"/>
    <mergeCell ref="G28:H28"/>
    <mergeCell ref="A38:D38"/>
    <mergeCell ref="A47:D47"/>
    <mergeCell ref="A30:D30"/>
    <mergeCell ref="A39:D39"/>
    <mergeCell ref="A40:D40"/>
    <mergeCell ref="A41:D41"/>
    <mergeCell ref="A46:D46"/>
    <mergeCell ref="A42:D42"/>
    <mergeCell ref="A43:D43"/>
    <mergeCell ref="A45:D45"/>
    <mergeCell ref="G46:H46"/>
    <mergeCell ref="G45:H45"/>
    <mergeCell ref="G33:H33"/>
    <mergeCell ref="E43:F43"/>
    <mergeCell ref="G34:H34"/>
    <mergeCell ref="U35:V35"/>
    <mergeCell ref="G42:H42"/>
    <mergeCell ref="G43:H43"/>
    <mergeCell ref="G40:H40"/>
    <mergeCell ref="G41:H41"/>
    <mergeCell ref="G37:H37"/>
    <mergeCell ref="M41:N41"/>
    <mergeCell ref="O41:P41"/>
    <mergeCell ref="I37:J37"/>
    <mergeCell ref="K37:L37"/>
    <mergeCell ref="M37:N37"/>
    <mergeCell ref="M35:N35"/>
    <mergeCell ref="G38:H38"/>
    <mergeCell ref="G39:H39"/>
    <mergeCell ref="S39:T39"/>
    <mergeCell ref="I39:J39"/>
    <mergeCell ref="U39:V39"/>
    <mergeCell ref="U38:V38"/>
    <mergeCell ref="O38:P38"/>
    <mergeCell ref="Q38:R38"/>
    <mergeCell ref="S38:T38"/>
    <mergeCell ref="K39:L39"/>
    <mergeCell ref="M39:N39"/>
    <mergeCell ref="K38:L38"/>
    <mergeCell ref="I34:J34"/>
    <mergeCell ref="K34:L34"/>
    <mergeCell ref="M34:N34"/>
    <mergeCell ref="O34:P34"/>
    <mergeCell ref="Q34:R34"/>
    <mergeCell ref="S34:T34"/>
    <mergeCell ref="U34:V34"/>
    <mergeCell ref="W34:X34"/>
    <mergeCell ref="O31:P31"/>
    <mergeCell ref="Q31:R31"/>
    <mergeCell ref="S31:T31"/>
    <mergeCell ref="U31:V31"/>
    <mergeCell ref="W33:X33"/>
    <mergeCell ref="I33:J33"/>
    <mergeCell ref="K33:L33"/>
    <mergeCell ref="M33:N33"/>
    <mergeCell ref="O33:P33"/>
    <mergeCell ref="Q33:R33"/>
    <mergeCell ref="S33:T33"/>
    <mergeCell ref="U33:V33"/>
    <mergeCell ref="M22:N22"/>
    <mergeCell ref="M27:N27"/>
    <mergeCell ref="I23:J23"/>
    <mergeCell ref="M25:N25"/>
    <mergeCell ref="I19:J19"/>
    <mergeCell ref="G24:H24"/>
    <mergeCell ref="AC31:AD31"/>
    <mergeCell ref="S26:T26"/>
    <mergeCell ref="Q26:R26"/>
    <mergeCell ref="G25:H25"/>
    <mergeCell ref="I26:J26"/>
    <mergeCell ref="K26:L26"/>
    <mergeCell ref="M26:N26"/>
    <mergeCell ref="O26:P26"/>
    <mergeCell ref="I30:J30"/>
    <mergeCell ref="O30:P30"/>
    <mergeCell ref="Q30:R30"/>
    <mergeCell ref="S30:T30"/>
    <mergeCell ref="O28:P28"/>
    <mergeCell ref="AC25:AD25"/>
    <mergeCell ref="S25:T25"/>
    <mergeCell ref="U25:V25"/>
    <mergeCell ref="G31:H31"/>
    <mergeCell ref="I31:J31"/>
    <mergeCell ref="K29:L29"/>
    <mergeCell ref="K24:L24"/>
    <mergeCell ref="M24:N24"/>
    <mergeCell ref="M31:N31"/>
    <mergeCell ref="M28:N28"/>
    <mergeCell ref="I32:J32"/>
    <mergeCell ref="K32:L32"/>
    <mergeCell ref="M32:N32"/>
    <mergeCell ref="M29:N29"/>
    <mergeCell ref="I27:J27"/>
    <mergeCell ref="I28:J28"/>
    <mergeCell ref="I29:J29"/>
    <mergeCell ref="K31:L31"/>
    <mergeCell ref="G23:H23"/>
    <mergeCell ref="G20:H20"/>
    <mergeCell ref="K30:L30"/>
    <mergeCell ref="M30:N30"/>
    <mergeCell ref="G21:H21"/>
    <mergeCell ref="I24:J24"/>
    <mergeCell ref="I25:J25"/>
    <mergeCell ref="Q37:R37"/>
    <mergeCell ref="Q28:R28"/>
    <mergeCell ref="K25:L25"/>
    <mergeCell ref="K27:L27"/>
    <mergeCell ref="K28:L28"/>
    <mergeCell ref="M23:N23"/>
    <mergeCell ref="O23:P23"/>
    <mergeCell ref="O20:P20"/>
    <mergeCell ref="G30:H30"/>
    <mergeCell ref="O37:P37"/>
    <mergeCell ref="O24:P24"/>
    <mergeCell ref="Q24:R24"/>
    <mergeCell ref="G29:H29"/>
    <mergeCell ref="G26:H26"/>
    <mergeCell ref="G32:H32"/>
    <mergeCell ref="Q23:R23"/>
    <mergeCell ref="O29:P29"/>
    <mergeCell ref="M38:N38"/>
    <mergeCell ref="G35:H35"/>
    <mergeCell ref="I36:J36"/>
    <mergeCell ref="K36:L36"/>
    <mergeCell ref="M36:N36"/>
    <mergeCell ref="O36:P36"/>
    <mergeCell ref="Q36:R36"/>
    <mergeCell ref="S36:T36"/>
    <mergeCell ref="I35:J35"/>
    <mergeCell ref="K35:L35"/>
    <mergeCell ref="O35:P35"/>
    <mergeCell ref="Q35:R35"/>
    <mergeCell ref="S35:T35"/>
    <mergeCell ref="Y35:Z35"/>
    <mergeCell ref="AA35:AB35"/>
    <mergeCell ref="AC35:AD35"/>
    <mergeCell ref="W39:X39"/>
    <mergeCell ref="Y41:Z41"/>
    <mergeCell ref="AA41:AB41"/>
    <mergeCell ref="AC39:AD39"/>
    <mergeCell ref="AC41:AD41"/>
    <mergeCell ref="AC38:AD38"/>
    <mergeCell ref="W38:X38"/>
    <mergeCell ref="Y38:Z38"/>
    <mergeCell ref="AA38:AB38"/>
    <mergeCell ref="AE10:AF18"/>
    <mergeCell ref="AA20:AB20"/>
    <mergeCell ref="AC20:AD20"/>
    <mergeCell ref="K9:L9"/>
    <mergeCell ref="AE20:AF20"/>
    <mergeCell ref="AC19:AD19"/>
    <mergeCell ref="AE19:AF19"/>
    <mergeCell ref="Y20:Z20"/>
    <mergeCell ref="AC10:AD18"/>
    <mergeCell ref="M9:N9"/>
    <mergeCell ref="O9:P9"/>
    <mergeCell ref="Q9:R9"/>
    <mergeCell ref="S9:T9"/>
    <mergeCell ref="U9:V9"/>
    <mergeCell ref="W9:X9"/>
    <mergeCell ref="Y9:Z9"/>
    <mergeCell ref="Y19:Z19"/>
    <mergeCell ref="Q10:R18"/>
    <mergeCell ref="S10:T18"/>
    <mergeCell ref="M19:N19"/>
    <mergeCell ref="M20:N20"/>
    <mergeCell ref="U10:V18"/>
    <mergeCell ref="W10:X18"/>
    <mergeCell ref="Y10:Z18"/>
    <mergeCell ref="K20:L20"/>
    <mergeCell ref="Q19:R19"/>
    <mergeCell ref="W19:X19"/>
    <mergeCell ref="W21:X21"/>
    <mergeCell ref="Q20:R20"/>
    <mergeCell ref="S20:T20"/>
    <mergeCell ref="U20:V20"/>
    <mergeCell ref="U19:V19"/>
    <mergeCell ref="S19:T19"/>
    <mergeCell ref="K19:L19"/>
    <mergeCell ref="AE32:AF32"/>
    <mergeCell ref="AE25:AF25"/>
    <mergeCell ref="AC26:AD26"/>
    <mergeCell ref="AE26:AF26"/>
    <mergeCell ref="AC27:AD27"/>
    <mergeCell ref="AE27:AF27"/>
    <mergeCell ref="AC28:AD28"/>
    <mergeCell ref="AE28:AF28"/>
    <mergeCell ref="W27:X27"/>
    <mergeCell ref="W26:X26"/>
    <mergeCell ref="Y26:Z26"/>
    <mergeCell ref="AE29:AF29"/>
    <mergeCell ref="AA30:AB30"/>
    <mergeCell ref="AC30:AD30"/>
    <mergeCell ref="AE30:AF30"/>
    <mergeCell ref="W29:X29"/>
    <mergeCell ref="Y31:Z31"/>
    <mergeCell ref="AC22:AD22"/>
    <mergeCell ref="O25:P25"/>
    <mergeCell ref="Q25:R25"/>
    <mergeCell ref="AA25:AB25"/>
    <mergeCell ref="O32:P32"/>
    <mergeCell ref="Q32:R32"/>
    <mergeCell ref="Q27:R27"/>
    <mergeCell ref="AE41:AF41"/>
    <mergeCell ref="AE39:AF39"/>
    <mergeCell ref="AC40:AD40"/>
    <mergeCell ref="AE40:AF40"/>
    <mergeCell ref="O39:P39"/>
    <mergeCell ref="Q39:R39"/>
    <mergeCell ref="Y39:Z39"/>
    <mergeCell ref="AA39:AB39"/>
    <mergeCell ref="AE38:AF38"/>
    <mergeCell ref="W32:X32"/>
    <mergeCell ref="Y32:Z32"/>
    <mergeCell ref="AA32:AB32"/>
    <mergeCell ref="AC32:AD32"/>
    <mergeCell ref="AA33:AB33"/>
    <mergeCell ref="W35:X35"/>
    <mergeCell ref="Y33:Z33"/>
    <mergeCell ref="U27:V27"/>
    <mergeCell ref="U26:V26"/>
    <mergeCell ref="O27:P27"/>
    <mergeCell ref="Y27:Z27"/>
    <mergeCell ref="Y37:Z37"/>
    <mergeCell ref="AA37:AB37"/>
    <mergeCell ref="AC37:AD37"/>
    <mergeCell ref="AE37:AF37"/>
    <mergeCell ref="W37:X37"/>
    <mergeCell ref="AC33:AD33"/>
    <mergeCell ref="AA29:AB29"/>
    <mergeCell ref="AC29:AD29"/>
    <mergeCell ref="Q29:R29"/>
    <mergeCell ref="S29:T29"/>
    <mergeCell ref="U29:V29"/>
    <mergeCell ref="AE31:AF31"/>
    <mergeCell ref="AA31:AB31"/>
    <mergeCell ref="W31:X31"/>
    <mergeCell ref="AE33:AF33"/>
    <mergeCell ref="Y34:Z34"/>
    <mergeCell ref="AA34:AB34"/>
    <mergeCell ref="AC34:AD34"/>
    <mergeCell ref="AE34:AF34"/>
    <mergeCell ref="AE35:AF35"/>
    <mergeCell ref="U36:V36"/>
    <mergeCell ref="AE36:AF36"/>
    <mergeCell ref="AE43:AF43"/>
    <mergeCell ref="K43:L43"/>
    <mergeCell ref="M43:N43"/>
    <mergeCell ref="O43:P43"/>
    <mergeCell ref="Q43:R43"/>
    <mergeCell ref="S43:T43"/>
    <mergeCell ref="U43:V43"/>
    <mergeCell ref="W43:X43"/>
    <mergeCell ref="Y43:Z43"/>
    <mergeCell ref="AA43:AB43"/>
    <mergeCell ref="AC43:AD43"/>
    <mergeCell ref="AE42:AF42"/>
    <mergeCell ref="M42:N42"/>
    <mergeCell ref="O42:P42"/>
    <mergeCell ref="Q42:R42"/>
    <mergeCell ref="K42:L42"/>
    <mergeCell ref="U41:V41"/>
    <mergeCell ref="W41:X41"/>
    <mergeCell ref="AC42:AD42"/>
    <mergeCell ref="W36:X36"/>
    <mergeCell ref="Y36:Z36"/>
    <mergeCell ref="AA36:AB36"/>
    <mergeCell ref="AC36:AD36"/>
    <mergeCell ref="A2:A8"/>
    <mergeCell ref="B2:B8"/>
    <mergeCell ref="C2:C8"/>
    <mergeCell ref="D2:D8"/>
    <mergeCell ref="Q3:Q8"/>
    <mergeCell ref="R3:R8"/>
    <mergeCell ref="S3:S8"/>
    <mergeCell ref="T3:T8"/>
    <mergeCell ref="U3:U8"/>
    <mergeCell ref="P3:P8"/>
    <mergeCell ref="M3:M8"/>
    <mergeCell ref="E2:F2"/>
    <mergeCell ref="G2:H2"/>
    <mergeCell ref="I2:J2"/>
    <mergeCell ref="K2:L2"/>
    <mergeCell ref="M2:N2"/>
    <mergeCell ref="O2:P2"/>
    <mergeCell ref="AE22:AF22"/>
    <mergeCell ref="E3:E8"/>
    <mergeCell ref="M10:N18"/>
    <mergeCell ref="O10:P18"/>
    <mergeCell ref="K22:L22"/>
    <mergeCell ref="I22:J22"/>
    <mergeCell ref="I20:J20"/>
    <mergeCell ref="I21:J21"/>
    <mergeCell ref="O22:P22"/>
    <mergeCell ref="Q22:R22"/>
    <mergeCell ref="F3:F8"/>
    <mergeCell ref="G3:G8"/>
    <mergeCell ref="H3:H8"/>
    <mergeCell ref="I3:I8"/>
    <mergeCell ref="J3:J8"/>
    <mergeCell ref="K3:K8"/>
    <mergeCell ref="L3:L8"/>
    <mergeCell ref="E10:F18"/>
    <mergeCell ref="G10:H18"/>
    <mergeCell ref="I10:J18"/>
    <mergeCell ref="K10:L18"/>
    <mergeCell ref="I9:J9"/>
    <mergeCell ref="G9:H9"/>
    <mergeCell ref="G22:H22"/>
    <mergeCell ref="Y23:Z23"/>
    <mergeCell ref="S41:T41"/>
    <mergeCell ref="AF3:AF8"/>
    <mergeCell ref="N3:N8"/>
    <mergeCell ref="O3:O8"/>
    <mergeCell ref="Q2:R2"/>
    <mergeCell ref="S2:T2"/>
    <mergeCell ref="U2:V2"/>
    <mergeCell ref="W2:X2"/>
    <mergeCell ref="Y2:Z2"/>
    <mergeCell ref="AA2:AB2"/>
    <mergeCell ref="AC2:AD2"/>
    <mergeCell ref="AE2:AF2"/>
    <mergeCell ref="AE3:AE8"/>
    <mergeCell ref="W3:W8"/>
    <mergeCell ref="X3:X8"/>
    <mergeCell ref="Y3:Y8"/>
    <mergeCell ref="Z3:Z8"/>
    <mergeCell ref="AA3:AA8"/>
    <mergeCell ref="AB3:AB8"/>
    <mergeCell ref="AC3:AC8"/>
    <mergeCell ref="AD3:AD8"/>
    <mergeCell ref="V3:V8"/>
    <mergeCell ref="S40:T40"/>
    <mergeCell ref="U40:V40"/>
    <mergeCell ref="W40:X40"/>
    <mergeCell ref="Y40:Z40"/>
    <mergeCell ref="AA40:AB40"/>
    <mergeCell ref="S42:T42"/>
    <mergeCell ref="U42:V42"/>
    <mergeCell ref="W42:X42"/>
    <mergeCell ref="Y42:Z42"/>
    <mergeCell ref="AA42:AB42"/>
    <mergeCell ref="AA19:AB19"/>
    <mergeCell ref="AA9:AB9"/>
    <mergeCell ref="AA22:AB22"/>
    <mergeCell ref="W46:X46"/>
    <mergeCell ref="W47:X47"/>
    <mergeCell ref="O46:P46"/>
    <mergeCell ref="W20:X20"/>
    <mergeCell ref="K23:L23"/>
    <mergeCell ref="K21:L21"/>
    <mergeCell ref="M21:N21"/>
    <mergeCell ref="O21:P21"/>
    <mergeCell ref="S21:T21"/>
    <mergeCell ref="Q41:R41"/>
    <mergeCell ref="K40:L40"/>
    <mergeCell ref="M40:N40"/>
    <mergeCell ref="O40:P40"/>
    <mergeCell ref="AA10:AB18"/>
    <mergeCell ref="Q40:R40"/>
    <mergeCell ref="S22:T22"/>
    <mergeCell ref="U22:V22"/>
    <mergeCell ref="W22:X22"/>
    <mergeCell ref="Q21:R21"/>
    <mergeCell ref="U21:V21"/>
    <mergeCell ref="O19:P19"/>
    <mergeCell ref="S23:T23"/>
    <mergeCell ref="AC23:AD23"/>
    <mergeCell ref="S37:T37"/>
    <mergeCell ref="U37:V37"/>
    <mergeCell ref="S24:T24"/>
    <mergeCell ref="U24:V24"/>
    <mergeCell ref="S32:T32"/>
    <mergeCell ref="U32:V32"/>
    <mergeCell ref="U30:V30"/>
    <mergeCell ref="S28:T28"/>
    <mergeCell ref="U28:V28"/>
    <mergeCell ref="S27:T27"/>
    <mergeCell ref="W25:X25"/>
    <mergeCell ref="W24:X24"/>
    <mergeCell ref="AA23:AB23"/>
    <mergeCell ref="U23:V23"/>
    <mergeCell ref="W23:X23"/>
    <mergeCell ref="W28:X28"/>
    <mergeCell ref="Y28:Z28"/>
    <mergeCell ref="AA28:AB28"/>
    <mergeCell ref="Y29:Z29"/>
    <mergeCell ref="AA27:AB27"/>
    <mergeCell ref="W30:X30"/>
    <mergeCell ref="Y30:Z30"/>
    <mergeCell ref="AC57:AD57"/>
    <mergeCell ref="AC58:AD58"/>
    <mergeCell ref="K59:L59"/>
    <mergeCell ref="M59:N59"/>
    <mergeCell ref="AC64:AF64"/>
    <mergeCell ref="AE59:AF59"/>
    <mergeCell ref="AC62:AF62"/>
    <mergeCell ref="AA59:AB59"/>
    <mergeCell ref="AC59:AD59"/>
    <mergeCell ref="S57:T57"/>
    <mergeCell ref="Y59:Z59"/>
    <mergeCell ref="K58:L58"/>
    <mergeCell ref="W57:X57"/>
    <mergeCell ref="Y57:Z57"/>
    <mergeCell ref="Y58:Z58"/>
    <mergeCell ref="Q58:R58"/>
    <mergeCell ref="W59:X59"/>
    <mergeCell ref="M58:N58"/>
    <mergeCell ref="S58:T58"/>
    <mergeCell ref="W58:X58"/>
    <mergeCell ref="AC63:AF63"/>
    <mergeCell ref="W60:AB60"/>
    <mergeCell ref="W62:AB62"/>
    <mergeCell ref="W64:AB64"/>
    <mergeCell ref="H91:J91"/>
    <mergeCell ref="AB74:AC74"/>
    <mergeCell ref="AB75:AC75"/>
    <mergeCell ref="AB76:AC76"/>
    <mergeCell ref="AB77:AC77"/>
    <mergeCell ref="AB78:AC78"/>
    <mergeCell ref="S75:U75"/>
    <mergeCell ref="S76:U76"/>
    <mergeCell ref="S77:U77"/>
    <mergeCell ref="S78:U78"/>
    <mergeCell ref="S79:U79"/>
    <mergeCell ref="S80:U80"/>
    <mergeCell ref="S81:U81"/>
    <mergeCell ref="S84:U84"/>
    <mergeCell ref="S85:U85"/>
    <mergeCell ref="S86:U86"/>
    <mergeCell ref="S74:U74"/>
    <mergeCell ref="H77:J77"/>
    <mergeCell ref="H78:J78"/>
    <mergeCell ref="H90:J90"/>
    <mergeCell ref="H85:J85"/>
    <mergeCell ref="H86:J86"/>
    <mergeCell ref="H87:J87"/>
    <mergeCell ref="L74:R74"/>
    <mergeCell ref="W70:AB70"/>
    <mergeCell ref="S67:U67"/>
    <mergeCell ref="S68:U68"/>
    <mergeCell ref="S69:U69"/>
    <mergeCell ref="S61:U61"/>
    <mergeCell ref="S62:U62"/>
    <mergeCell ref="L68:R68"/>
    <mergeCell ref="L69:R69"/>
    <mergeCell ref="S73:U73"/>
    <mergeCell ref="L71:R71"/>
    <mergeCell ref="S71:U71"/>
    <mergeCell ref="S66:U66"/>
    <mergeCell ref="L63:R63"/>
    <mergeCell ref="L64:R64"/>
    <mergeCell ref="L65:R65"/>
    <mergeCell ref="L66:R66"/>
    <mergeCell ref="W66:AB66"/>
    <mergeCell ref="L67:R67"/>
    <mergeCell ref="AC70:AF70"/>
    <mergeCell ref="AA21:AB21"/>
    <mergeCell ref="AC21:AD21"/>
    <mergeCell ref="AE21:AF21"/>
    <mergeCell ref="Y21:Z21"/>
    <mergeCell ref="AC9:AD9"/>
    <mergeCell ref="AE9:AF9"/>
    <mergeCell ref="AE56:AF56"/>
    <mergeCell ref="AE57:AF57"/>
    <mergeCell ref="AE58:AF58"/>
    <mergeCell ref="AA56:AB56"/>
    <mergeCell ref="AA57:AB57"/>
    <mergeCell ref="AA58:AB58"/>
    <mergeCell ref="Y22:Z22"/>
    <mergeCell ref="AE23:AF23"/>
    <mergeCell ref="Y24:Z24"/>
    <mergeCell ref="AA24:AB24"/>
    <mergeCell ref="AC24:AD24"/>
    <mergeCell ref="AE24:AF24"/>
    <mergeCell ref="AA26:AB26"/>
    <mergeCell ref="Y25:Z25"/>
    <mergeCell ref="AC60:AF60"/>
    <mergeCell ref="AC61:AF61"/>
    <mergeCell ref="AC53:AD53"/>
    <mergeCell ref="S87:U87"/>
    <mergeCell ref="S88:U88"/>
    <mergeCell ref="L72:R72"/>
    <mergeCell ref="L73:R73"/>
    <mergeCell ref="L76:R76"/>
    <mergeCell ref="L77:R77"/>
    <mergeCell ref="L81:R81"/>
    <mergeCell ref="L78:R78"/>
    <mergeCell ref="L70:R70"/>
    <mergeCell ref="S72:U72"/>
    <mergeCell ref="L87:R87"/>
    <mergeCell ref="L88:R88"/>
    <mergeCell ref="L83:R83"/>
    <mergeCell ref="L84:R84"/>
    <mergeCell ref="L85:R85"/>
    <mergeCell ref="L75:R75"/>
    <mergeCell ref="S70:U70"/>
    <mergeCell ref="A94:D94"/>
    <mergeCell ref="A95:D95"/>
    <mergeCell ref="U94:V94"/>
    <mergeCell ref="E94:F94"/>
    <mergeCell ref="E95:F95"/>
    <mergeCell ref="S63:U63"/>
    <mergeCell ref="S64:U64"/>
    <mergeCell ref="S82:U82"/>
    <mergeCell ref="S83:U83"/>
    <mergeCell ref="L79:R79"/>
    <mergeCell ref="L80:R80"/>
    <mergeCell ref="I94:J94"/>
    <mergeCell ref="K94:L94"/>
    <mergeCell ref="M94:N94"/>
    <mergeCell ref="O94:P94"/>
    <mergeCell ref="Q94:R94"/>
    <mergeCell ref="S94:T94"/>
    <mergeCell ref="S90:U90"/>
    <mergeCell ref="S91:U91"/>
    <mergeCell ref="L91:R91"/>
    <mergeCell ref="L89:R89"/>
    <mergeCell ref="S65:U65"/>
    <mergeCell ref="H89:J89"/>
    <mergeCell ref="L90:R90"/>
    <mergeCell ref="S51:T51"/>
    <mergeCell ref="U51:V51"/>
    <mergeCell ref="W94:X94"/>
    <mergeCell ref="Y94:Z94"/>
    <mergeCell ref="AA94:AB94"/>
    <mergeCell ref="AC94:AD94"/>
    <mergeCell ref="AE94:AF94"/>
    <mergeCell ref="G95:H95"/>
    <mergeCell ref="I95:J95"/>
    <mergeCell ref="K95:L95"/>
    <mergeCell ref="M95:N95"/>
    <mergeCell ref="O95:P95"/>
    <mergeCell ref="Q95:R95"/>
    <mergeCell ref="S95:T95"/>
    <mergeCell ref="U95:V95"/>
    <mergeCell ref="W95:X95"/>
    <mergeCell ref="Y95:Z95"/>
    <mergeCell ref="AA95:AB95"/>
    <mergeCell ref="AC95:AD95"/>
    <mergeCell ref="AE95:AF95"/>
    <mergeCell ref="G94:H94"/>
    <mergeCell ref="S89:U89"/>
    <mergeCell ref="H88:J88"/>
    <mergeCell ref="O59:P59"/>
    <mergeCell ref="AC65:AF65"/>
    <mergeCell ref="AC66:AF66"/>
    <mergeCell ref="L86:R86"/>
    <mergeCell ref="L82:R82"/>
    <mergeCell ref="AE53:AF53"/>
    <mergeCell ref="A51:D51"/>
    <mergeCell ref="A53:D53"/>
    <mergeCell ref="E53:F53"/>
    <mergeCell ref="G53:H53"/>
    <mergeCell ref="I53:J53"/>
    <mergeCell ref="K53:L53"/>
    <mergeCell ref="M53:N53"/>
    <mergeCell ref="O53:P53"/>
    <mergeCell ref="Q53:R53"/>
    <mergeCell ref="Y51:Z51"/>
    <mergeCell ref="AA51:AB51"/>
    <mergeCell ref="AC51:AD51"/>
    <mergeCell ref="AE51:AF51"/>
    <mergeCell ref="AA53:AB53"/>
    <mergeCell ref="I51:J51"/>
    <mergeCell ref="K51:L51"/>
    <mergeCell ref="M51:N51"/>
    <mergeCell ref="O51:P51"/>
    <mergeCell ref="Q51:R51"/>
  </mergeCells>
  <conditionalFormatting sqref="F3:F8 G54:H54 K54:L54 O54:P54 S54:T54 W54:X54 AA54:AB54 AE54:AF54">
    <cfRule type="cellIs" dxfId="1080" priority="82" operator="equal">
      <formula>0</formula>
    </cfRule>
  </conditionalFormatting>
  <conditionalFormatting sqref="H3:H8">
    <cfRule type="cellIs" dxfId="1079" priority="81" operator="equal">
      <formula>0</formula>
    </cfRule>
  </conditionalFormatting>
  <conditionalFormatting sqref="J3:J8">
    <cfRule type="cellIs" dxfId="1078" priority="80" operator="equal">
      <formula>0</formula>
    </cfRule>
  </conditionalFormatting>
  <conditionalFormatting sqref="L3:L8">
    <cfRule type="cellIs" dxfId="1077" priority="79" operator="equal">
      <formula>0</formula>
    </cfRule>
  </conditionalFormatting>
  <conditionalFormatting sqref="N3:N8">
    <cfRule type="cellIs" dxfId="1076" priority="78" operator="equal">
      <formula>0</formula>
    </cfRule>
  </conditionalFormatting>
  <conditionalFormatting sqref="P3:P8">
    <cfRule type="cellIs" dxfId="1075" priority="77" operator="equal">
      <formula>0</formula>
    </cfRule>
  </conditionalFormatting>
  <conditionalFormatting sqref="R3:R8">
    <cfRule type="cellIs" dxfId="1074" priority="76" operator="equal">
      <formula>0</formula>
    </cfRule>
  </conditionalFormatting>
  <conditionalFormatting sqref="T3:T8">
    <cfRule type="cellIs" dxfId="1073" priority="75" operator="equal">
      <formula>0</formula>
    </cfRule>
  </conditionalFormatting>
  <conditionalFormatting sqref="V3:V8">
    <cfRule type="cellIs" dxfId="1072" priority="74" operator="equal">
      <formula>0</formula>
    </cfRule>
  </conditionalFormatting>
  <conditionalFormatting sqref="X3:X8">
    <cfRule type="cellIs" dxfId="1071" priority="73" operator="equal">
      <formula>0</formula>
    </cfRule>
  </conditionalFormatting>
  <conditionalFormatting sqref="Z3:Z8">
    <cfRule type="cellIs" dxfId="1070" priority="72" operator="equal">
      <formula>0</formula>
    </cfRule>
  </conditionalFormatting>
  <conditionalFormatting sqref="AB3:AB8">
    <cfRule type="cellIs" dxfId="1069" priority="71" operator="equal">
      <formula>0</formula>
    </cfRule>
  </conditionalFormatting>
  <conditionalFormatting sqref="AD3:AD8">
    <cfRule type="cellIs" dxfId="1068" priority="70" operator="equal">
      <formula>0</formula>
    </cfRule>
  </conditionalFormatting>
  <conditionalFormatting sqref="AF3:AF8">
    <cfRule type="cellIs" dxfId="1067" priority="69" operator="equal">
      <formula>0</formula>
    </cfRule>
  </conditionalFormatting>
  <conditionalFormatting sqref="G39:H39 G41:H41 G43:H43 K43:L43 K41:L41 K39:L39 O39:P39 O41:P41 O43:P43 S43:T43 S41:T41 S39:T39 W39:X39 W41:X41 W43:X43 AA43:AB43 AA41:AB41 AA39:AB39 AE39:AF39 AE41:AF41 AE43:AF43 E54:F54 I54:J54 M54:N54 Q54:R54 U54:V54 Y54:Z54 AC54:AD54">
    <cfRule type="cellIs" dxfId="1066" priority="68" operator="equal">
      <formula>0</formula>
    </cfRule>
  </conditionalFormatting>
  <conditionalFormatting sqref="E38:AF38">
    <cfRule type="cellIs" dxfId="1065" priority="67" operator="equal">
      <formula>0</formula>
    </cfRule>
  </conditionalFormatting>
  <conditionalFormatting sqref="E40:AF40">
    <cfRule type="cellIs" dxfId="1064" priority="66" operator="equal">
      <formula>0</formula>
    </cfRule>
  </conditionalFormatting>
  <conditionalFormatting sqref="E42:AF42">
    <cfRule type="cellIs" dxfId="1063" priority="65" operator="equal">
      <formula>0</formula>
    </cfRule>
  </conditionalFormatting>
  <conditionalFormatting sqref="E39:F39 E41:F41 E43:F43 I39:J39 I41:J41 I43:J43 M39:N39 M41:N41 M43:N43 Q39:R39 Q41:R41 Q43:R43 U39:V39 U41:V41 U43:V43 Y39:Z39 Y41:Z41 Y43:Z43 AC39:AD39 AC41:AD41 AC43:AD43">
    <cfRule type="cellIs" dxfId="1062" priority="64" operator="equal">
      <formula>0</formula>
    </cfRule>
  </conditionalFormatting>
  <conditionalFormatting sqref="E10:F18 I10:J18 M10:N18 Q10:R18 U10:V18 Y10:Z18 AC10:AD18">
    <cfRule type="cellIs" dxfId="1061" priority="63" operator="equal">
      <formula>0</formula>
    </cfRule>
  </conditionalFormatting>
  <conditionalFormatting sqref="G10:H18 K10:L18 O10:P18 S10:T18 W10:X18 AA10:AB18 AE10:AF18">
    <cfRule type="cellIs" dxfId="1060" priority="62" operator="equal">
      <formula>0</formula>
    </cfRule>
  </conditionalFormatting>
  <conditionalFormatting sqref="E19:F19 I19:J19 M19:N19 Q19:R19 U19:V19 Y19:Z19 AC19:AD19">
    <cfRule type="cellIs" dxfId="1059" priority="58" operator="equal">
      <formula>0</formula>
    </cfRule>
  </conditionalFormatting>
  <conditionalFormatting sqref="G19:H19 K19:L19 O19:P19 S19:T19 W19:X19 AA19:AB19 AE19:AF19">
    <cfRule type="cellIs" dxfId="1058" priority="57" operator="equal">
      <formula>0</formula>
    </cfRule>
  </conditionalFormatting>
  <conditionalFormatting sqref="E45:X47">
    <cfRule type="cellIs" dxfId="1057" priority="56" operator="equal">
      <formula>0</formula>
    </cfRule>
  </conditionalFormatting>
  <conditionalFormatting sqref="E48:F48 E50:F50 I48:J48 I50:J50 M48:N48 M50:N50 Q48:R48 Q50:R50 U48:V48 U50:V50 Y48:Z48 Y50:Z50 AC48:AD48 AC50:AD50">
    <cfRule type="cellIs" dxfId="1056" priority="55" operator="equal">
      <formula>0</formula>
    </cfRule>
  </conditionalFormatting>
  <conditionalFormatting sqref="G48:H48 G50:H50 K48:L48 K50:L50 O48:P48 O50:P50 S48:T48 S50:T50 W48:X48 W50:X50 AA48:AB48 AA50:AB50 AE48:AF48 AE50:AF50">
    <cfRule type="cellIs" dxfId="1055" priority="54" operator="equal">
      <formula>0</formula>
    </cfRule>
  </conditionalFormatting>
  <conditionalFormatting sqref="E49:AF49">
    <cfRule type="cellIs" dxfId="1054" priority="53" operator="equal">
      <formula>0</formula>
    </cfRule>
  </conditionalFormatting>
  <conditionalFormatting sqref="K28:L28 K30:L30 K32:L32 K34:L34 K36:L36 O36:P36 O34:P34 O32:P32 O30:P30 O28:P28 S28:T28 S30:T30 S32:T32 S34:T34 S36:T36 W36:X36 W34:X34 W32:X32 W30:X30 W28:X28 AA28:AB28 AA30:AB30 AA32:AB32 AA34:AB34 AA36:AB36 AE36:AF36 AE34:AF34 AE32:AF32 AE30:AF30 AE28:AF28 AE26:AF26 AA26:AB26 W26:X26 S26:T26 O26:P26 K26:L26 G26:H26 G28:H28 G30:H30 G32:H32 G34:H34 G36:H36">
    <cfRule type="cellIs" dxfId="1053" priority="52" operator="equal">
      <formula>0</formula>
    </cfRule>
  </conditionalFormatting>
  <conditionalFormatting sqref="E26:F26 E28:F28 E30:F30 E32:F32 E34:F34 E36:F36 I36:J36 I34:J34 I32:J32 I30:J30 I28:J28 I26:J26 M26:N26 M28:N28 M30:N30 M32:N32 M34:N34 M36:N36 Q36:R36 Q34:R34 Q32:R32 Q30:R30 Q28:R28 Q26:R26 U26:V26 U28:V28 U30:V30 U32:V32 U34:V34 U36:V36 Y36:Z36 Y34:Z34 Y32:Z32 Y30:Z30 Y28:Z28 Y26:Z26 AC26:AD26 AC28:AD28 AC30:AD30 AC32:AD32 AC34:AD34 AC36:AD36">
    <cfRule type="cellIs" dxfId="1052" priority="51" operator="equal">
      <formula>0</formula>
    </cfRule>
  </conditionalFormatting>
  <conditionalFormatting sqref="E27:AF27 E29:AF29 E31:AF31 E33:AF33 E35:AF35">
    <cfRule type="cellIs" dxfId="1051" priority="50" operator="equal">
      <formula>0</formula>
    </cfRule>
  </conditionalFormatting>
  <conditionalFormatting sqref="E20:F20 E22:F22 E24:F24 I24:J24 I22:J22 I20:J20 M20:N20 M22:N22 M24:N24 Q24:R24 Q22:R22 Q20:R20 U20:V20 U22:V22 U24:V24 Y24:Z24 Y22:Z22 Y20:Z20 AC20:AD20 AC22:AD22 AC24:AD24">
    <cfRule type="cellIs" dxfId="1050" priority="49" operator="equal">
      <formula>0</formula>
    </cfRule>
  </conditionalFormatting>
  <conditionalFormatting sqref="G20:H20 E21:F21 E23:F23 G24:H24 G22:H22 I21:J21 I23:J23 K20:L20 K22:L22 K24:L24 M23:N23 M21:N21 O20:P20 O22:P22 O24:P24 Q21:R21 Q23:R23 S20:T20 S22:T22 S24:T24 U23:V23 U21:V21 W20:X20 W22:X22 W24:X24 Y23:Z23 Y21:Z21 AA20:AB20 AA22:AB22 AA24:AB24 AC23:AD23 AC21:AD21 AE20:AF20 AE22:AF22 AE24:AF24">
    <cfRule type="cellIs" dxfId="1049" priority="48" operator="equal">
      <formula>0</formula>
    </cfRule>
  </conditionalFormatting>
  <conditionalFormatting sqref="G21:H21 G23:H23 K23:L23 K21:L21 O21:P21 O23:P23 S23:T23 S21:T21 W21:X21 W23:X23 AA23:AB23 AA21:AB21 AE21:AF21 AE23:AF23">
    <cfRule type="cellIs" dxfId="1048" priority="47" operator="equal">
      <formula>0</formula>
    </cfRule>
  </conditionalFormatting>
  <conditionalFormatting sqref="G25:H25 K25:L25 O25:P25 S25:T25 W25:X25 AA25:AB25 AE25:AF25">
    <cfRule type="cellIs" dxfId="1047" priority="46" operator="equal">
      <formula>0</formula>
    </cfRule>
  </conditionalFormatting>
  <conditionalFormatting sqref="E25:F25 I25:J25 M25:N25 Q25:R25 U25:V25 Y25:Z25 AC25:AD25">
    <cfRule type="cellIs" dxfId="1046" priority="45" operator="equal">
      <formula>0</formula>
    </cfRule>
  </conditionalFormatting>
  <conditionalFormatting sqref="AB78">
    <cfRule type="cellIs" dxfId="1045" priority="42" operator="equal">
      <formula>0</formula>
    </cfRule>
  </conditionalFormatting>
  <conditionalFormatting sqref="AB76">
    <cfRule type="cellIs" dxfId="1044" priority="43" operator="equal">
      <formula>0</formula>
    </cfRule>
  </conditionalFormatting>
  <conditionalFormatting sqref="E55:AF58">
    <cfRule type="cellIs" dxfId="1043" priority="41" operator="equal">
      <formula>0</formula>
    </cfRule>
  </conditionalFormatting>
  <conditionalFormatting sqref="CA297:CF1048576">
    <cfRule type="cellIs" dxfId="1042" priority="40" operator="equal">
      <formula>0</formula>
    </cfRule>
  </conditionalFormatting>
  <conditionalFormatting sqref="E51:AF51">
    <cfRule type="cellIs" dxfId="1041" priority="3" operator="equal">
      <formula>$AI$1</formula>
    </cfRule>
    <cfRule type="cellIs" dxfId="1040" priority="9" operator="equal">
      <formula>0</formula>
    </cfRule>
  </conditionalFormatting>
  <conditionalFormatting sqref="E53:AF53">
    <cfRule type="cellIs" dxfId="1039" priority="4" operator="equal">
      <formula>0</formula>
    </cfRule>
  </conditionalFormatting>
  <conditionalFormatting sqref="E45:AF45">
    <cfRule type="cellIs" dxfId="1038" priority="2" operator="lessThan">
      <formula>6</formula>
    </cfRule>
  </conditionalFormatting>
  <conditionalFormatting sqref="E52:AF52">
    <cfRule type="cellIs" dxfId="1037" priority="1" operator="equal">
      <formula>0</formula>
    </cfRule>
  </conditionalFormatting>
  <pageMargins left="0.25" right="0.25" top="0.75" bottom="0.75" header="0.3" footer="0.3"/>
  <pageSetup orientation="portrait" r:id="rId1"/>
  <headerFooter>
    <oddHeader>&amp;C&amp;"MasonSerifAltBold,Regular"&amp;14DM PARTY SHEET</oddHead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'EOTP Characters'!$BN$23:$BN$28</xm:f>
          </x14:formula1>
          <xm:sqref>E37:AF37</xm:sqref>
        </x14:dataValidation>
        <x14:dataValidation type="list" allowBlank="1" showInputMessage="1" showErrorMessage="1" xr:uid="{00000000-0002-0000-0300-000001000000}">
          <x14:formula1>
            <xm:f>'EOTP Characters'!$B$2:$B$100</xm:f>
          </x14:formula1>
          <xm:sqref>E3:E8 AE3:AE8 AA3:AA8 W3:W8 S3:S8 O3:O8 K3:K8 G3:G8 AC3:AC8 Y3:Y8 U3:U8 Q3:Q8 M3:M8 I3:I8</xm:sqref>
        </x14:dataValidation>
        <x14:dataValidation type="list" allowBlank="1" showInputMessage="1" showErrorMessage="1" xr:uid="{00000000-0002-0000-0300-000000000000}">
          <x14:formula1>
            <xm:f>'EOTP Characters'!$BO$1:$BO$15</xm:f>
          </x14:formula1>
          <xm:sqref>D2:D8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rgb="FFFFC000"/>
  </sheetPr>
  <dimension ref="A1:AN499"/>
  <sheetViews>
    <sheetView workbookViewId="0">
      <pane ySplit="20" topLeftCell="A21" activePane="bottomLeft" state="frozen"/>
      <selection pane="bottomLeft" activeCell="A2" sqref="A2"/>
    </sheetView>
  </sheetViews>
  <sheetFormatPr defaultColWidth="8.7109375" defaultRowHeight="15"/>
  <cols>
    <col min="1" max="1" width="15.5703125" style="1066" customWidth="1"/>
    <col min="2" max="2" width="15.5703125" style="1067" customWidth="1"/>
    <col min="3" max="3" width="15.5703125" style="1072" customWidth="1"/>
    <col min="4" max="10" width="15.5703125" style="1015" customWidth="1"/>
    <col min="11" max="12" width="2.5703125" style="1015" customWidth="1"/>
    <col min="13" max="13" width="8.7109375" style="1015"/>
    <col min="14" max="16" width="4.5703125" style="1015" customWidth="1"/>
    <col min="17" max="17" width="12.5703125" style="1015" customWidth="1"/>
    <col min="18" max="18" width="4.5703125" style="1015" customWidth="1"/>
    <col min="19" max="19" width="12.5703125" style="1015" customWidth="1"/>
    <col min="20" max="20" width="8.7109375" style="1015"/>
    <col min="21" max="21" width="10.5703125" style="1015" customWidth="1"/>
    <col min="22" max="22" width="8.7109375" style="1015"/>
    <col min="23" max="24" width="12.5703125" style="1015" customWidth="1"/>
    <col min="25" max="25" width="8.7109375" style="1064"/>
    <col min="26" max="16384" width="8.7109375" style="1015"/>
  </cols>
  <sheetData>
    <row r="1" spans="1:40" ht="30" customHeight="1" thickTop="1">
      <c r="A1" s="1291" t="s">
        <v>2350</v>
      </c>
      <c r="B1" s="1292" t="s">
        <v>2351</v>
      </c>
      <c r="C1" s="1293" t="s">
        <v>3716</v>
      </c>
      <c r="D1" s="1013"/>
      <c r="E1" s="1013"/>
      <c r="F1" s="1013"/>
      <c r="G1" s="1013"/>
      <c r="H1" s="1013"/>
      <c r="I1" s="1013"/>
      <c r="J1" s="1013"/>
      <c r="K1" s="1014"/>
      <c r="L1" s="1014"/>
      <c r="M1" s="1014"/>
      <c r="N1" s="1014"/>
      <c r="O1" s="1014"/>
      <c r="P1" s="1014"/>
      <c r="Q1" s="1014"/>
      <c r="R1" s="1014"/>
      <c r="S1" s="1014"/>
      <c r="T1" s="1014"/>
      <c r="U1" s="1014"/>
      <c r="V1" s="1014"/>
      <c r="W1" s="1014"/>
      <c r="X1" s="1650" t="s">
        <v>2352</v>
      </c>
      <c r="Y1" s="1651"/>
      <c r="Z1" s="1014"/>
      <c r="AA1" s="1014"/>
      <c r="AB1" s="1014"/>
      <c r="AC1" s="1014"/>
      <c r="AD1" s="1014"/>
      <c r="AE1" s="1014"/>
      <c r="AF1" s="1014"/>
      <c r="AG1" s="1014"/>
      <c r="AH1" s="1014"/>
      <c r="AI1" s="1014"/>
      <c r="AJ1" s="1014"/>
      <c r="AK1" s="1014"/>
      <c r="AL1" s="1014"/>
      <c r="AM1" s="1014"/>
      <c r="AN1" s="1014"/>
    </row>
    <row r="2" spans="1:40" ht="30" customHeight="1" thickBot="1">
      <c r="A2" s="1294">
        <v>20</v>
      </c>
      <c r="B2" s="1295">
        <v>2880</v>
      </c>
      <c r="C2" s="1296">
        <f>SUM(B2*20)</f>
        <v>57600</v>
      </c>
      <c r="D2" s="1016"/>
      <c r="E2" s="1016"/>
      <c r="F2" s="1016"/>
      <c r="G2" s="1016"/>
      <c r="H2" s="1016"/>
      <c r="I2" s="1016"/>
      <c r="J2" s="1016"/>
      <c r="K2" s="1014"/>
      <c r="L2" s="1014"/>
      <c r="M2" s="1659" t="s">
        <v>4012</v>
      </c>
      <c r="N2" s="1659"/>
      <c r="O2" s="1659"/>
      <c r="P2" s="1659"/>
      <c r="Q2" s="1659"/>
      <c r="R2" s="1659"/>
      <c r="S2" s="1659"/>
      <c r="T2" s="1659"/>
      <c r="U2" s="1014"/>
      <c r="V2" s="1014"/>
      <c r="W2" s="1014"/>
      <c r="X2" s="1017">
        <f>SUM($Q$7*0.01)</f>
        <v>56000</v>
      </c>
      <c r="Y2" s="1018">
        <v>0.01</v>
      </c>
      <c r="Z2" s="1014"/>
      <c r="AA2" s="1014"/>
      <c r="AB2" s="1014"/>
      <c r="AC2" s="1014"/>
      <c r="AD2" s="1014"/>
      <c r="AE2" s="1014"/>
      <c r="AF2" s="1014"/>
      <c r="AG2" s="1014"/>
      <c r="AH2" s="1014"/>
      <c r="AI2" s="1014"/>
      <c r="AJ2" s="1014"/>
      <c r="AK2" s="1014"/>
      <c r="AL2" s="1014"/>
      <c r="AM2" s="1014"/>
      <c r="AN2" s="1014"/>
    </row>
    <row r="3" spans="1:40" ht="30" customHeight="1" thickTop="1">
      <c r="A3" s="1661" t="s">
        <v>2353</v>
      </c>
      <c r="B3" s="1449" t="s">
        <v>4023</v>
      </c>
      <c r="C3" s="1450" t="s">
        <v>4014</v>
      </c>
      <c r="D3" s="1298" t="s">
        <v>4015</v>
      </c>
      <c r="E3" s="1305" t="s">
        <v>4016</v>
      </c>
      <c r="F3" s="1132" t="s">
        <v>4017</v>
      </c>
      <c r="G3" s="1451" t="s">
        <v>4018</v>
      </c>
      <c r="H3" s="1452" t="s">
        <v>4019</v>
      </c>
      <c r="I3" s="1019"/>
      <c r="J3" s="1019"/>
      <c r="K3" s="1014"/>
      <c r="L3" s="1014"/>
      <c r="M3" s="1020" t="s">
        <v>2354</v>
      </c>
      <c r="N3" s="1020"/>
      <c r="O3" s="1020" t="s">
        <v>2355</v>
      </c>
      <c r="P3" s="1020"/>
      <c r="Q3" s="1020"/>
      <c r="R3" s="1020"/>
      <c r="S3" s="1020"/>
      <c r="T3" s="1020"/>
      <c r="U3" s="1014"/>
      <c r="V3" s="1014"/>
      <c r="W3" s="1014"/>
      <c r="X3" s="1017">
        <f>SUM($Q$7*0.02)</f>
        <v>112000</v>
      </c>
      <c r="Y3" s="1018">
        <v>0.02</v>
      </c>
      <c r="Z3" s="1014"/>
      <c r="AA3" s="1014"/>
      <c r="AB3" s="1014"/>
      <c r="AC3" s="1014"/>
      <c r="AD3" s="1014"/>
      <c r="AE3" s="1014"/>
      <c r="AF3" s="1014"/>
      <c r="AG3" s="1014"/>
      <c r="AH3" s="1014"/>
      <c r="AI3" s="1014"/>
      <c r="AJ3" s="1014"/>
      <c r="AK3" s="1014"/>
      <c r="AL3" s="1014"/>
      <c r="AM3" s="1014"/>
      <c r="AN3" s="1014"/>
    </row>
    <row r="4" spans="1:40" ht="15.75" thickBot="1">
      <c r="A4" s="1661"/>
      <c r="B4" s="1021">
        <f>SUM($A$2*4)</f>
        <v>80</v>
      </c>
      <c r="C4" s="1297">
        <f>SUM(A2)</f>
        <v>20</v>
      </c>
      <c r="D4" s="1299">
        <f>SUM($A$2/20)</f>
        <v>1</v>
      </c>
      <c r="E4" s="1023">
        <f>SUM($A$2/100)</f>
        <v>0.2</v>
      </c>
      <c r="F4" s="1133">
        <f>SUM($A$2/300)</f>
        <v>6.6666666666666666E-2</v>
      </c>
      <c r="G4" s="1022">
        <f>SUM($A$2/6000)</f>
        <v>3.3333333333333335E-3</v>
      </c>
      <c r="H4" s="1024">
        <f>SUM($A$2/12000)</f>
        <v>1.6666666666666668E-3</v>
      </c>
      <c r="I4" s="1025"/>
      <c r="J4" s="1025"/>
      <c r="K4" s="1014"/>
      <c r="L4" s="1014"/>
      <c r="M4" s="1026">
        <v>800000</v>
      </c>
      <c r="N4" s="1027" t="s">
        <v>2356</v>
      </c>
      <c r="O4" s="1028">
        <v>7</v>
      </c>
      <c r="P4" s="1029" t="s">
        <v>2357</v>
      </c>
      <c r="Q4" s="1030">
        <f>SUM(M4*O4)</f>
        <v>5600000</v>
      </c>
      <c r="R4" s="1031" t="s">
        <v>2358</v>
      </c>
      <c r="S4" s="1030">
        <f>SUM(Q4*20)</f>
        <v>112000000</v>
      </c>
      <c r="T4" s="1031" t="s">
        <v>2359</v>
      </c>
      <c r="U4" s="1655" t="s">
        <v>2360</v>
      </c>
      <c r="V4" s="1655"/>
      <c r="W4" s="1032">
        <f>SUM(C22:C499)</f>
        <v>1085373</v>
      </c>
      <c r="X4" s="1017">
        <f>SUM($Q$7*0.03)</f>
        <v>168000</v>
      </c>
      <c r="Y4" s="1018">
        <v>0.03</v>
      </c>
      <c r="Z4" s="1014"/>
      <c r="AA4" s="1014"/>
      <c r="AB4" s="1014"/>
      <c r="AC4" s="1014"/>
      <c r="AD4" s="1014"/>
      <c r="AE4" s="1014"/>
      <c r="AF4" s="1014"/>
      <c r="AG4" s="1014"/>
      <c r="AH4" s="1014"/>
      <c r="AI4" s="1014"/>
      <c r="AJ4" s="1014"/>
      <c r="AK4" s="1014"/>
      <c r="AL4" s="1014"/>
      <c r="AM4" s="1014"/>
      <c r="AN4" s="1014"/>
    </row>
    <row r="5" spans="1:40" s="1014" customFormat="1" ht="15.75" thickTop="1">
      <c r="A5" s="1033"/>
      <c r="B5" s="1016"/>
      <c r="C5" s="1016"/>
      <c r="D5" s="1016"/>
      <c r="E5" s="1016"/>
      <c r="F5" s="1016"/>
      <c r="G5" s="1016"/>
      <c r="H5" s="1016"/>
      <c r="I5" s="1016"/>
      <c r="J5" s="1016"/>
      <c r="M5" s="1030"/>
      <c r="N5" s="1027"/>
      <c r="O5" s="1027"/>
      <c r="P5" s="1027"/>
      <c r="Q5" s="1027" t="s">
        <v>2341</v>
      </c>
      <c r="R5" s="1027"/>
      <c r="S5" s="1027"/>
      <c r="T5" s="1027"/>
      <c r="U5" s="1655" t="s">
        <v>2361</v>
      </c>
      <c r="V5" s="1655"/>
      <c r="W5" s="1032">
        <f>SUM(B22:B499)</f>
        <v>21707460</v>
      </c>
      <c r="X5" s="1017">
        <f>SUM($Q$7*0.04)</f>
        <v>224000</v>
      </c>
      <c r="Y5" s="1018">
        <v>0.04</v>
      </c>
    </row>
    <row r="6" spans="1:40" ht="30" customHeight="1">
      <c r="A6" s="1661" t="s">
        <v>2362</v>
      </c>
      <c r="B6" s="1453" t="s">
        <v>4020</v>
      </c>
      <c r="C6" s="1454" t="s">
        <v>4021</v>
      </c>
      <c r="D6" s="1455" t="s">
        <v>4022</v>
      </c>
      <c r="E6" s="1300" t="s">
        <v>4024</v>
      </c>
      <c r="F6" s="1019"/>
      <c r="G6" s="1019"/>
      <c r="H6" s="1019"/>
      <c r="I6" s="1019"/>
      <c r="J6" s="1019"/>
      <c r="K6" s="1014"/>
      <c r="L6" s="1014"/>
      <c r="M6" s="1656" t="s">
        <v>2785</v>
      </c>
      <c r="N6" s="1656"/>
      <c r="O6" s="1656"/>
      <c r="P6" s="1134"/>
      <c r="Q6" s="1028">
        <v>1</v>
      </c>
      <c r="R6" s="1027"/>
      <c r="S6" s="1027"/>
      <c r="T6" s="1027"/>
      <c r="U6" s="1014"/>
      <c r="V6" s="1014"/>
      <c r="W6" s="1014"/>
      <c r="X6" s="1017">
        <f>SUM($Q$7*0.05)</f>
        <v>280000</v>
      </c>
      <c r="Y6" s="1018">
        <v>0.05</v>
      </c>
      <c r="Z6" s="1014"/>
      <c r="AA6" s="1014"/>
      <c r="AB6" s="1014"/>
      <c r="AC6" s="1014"/>
      <c r="AD6" s="1014"/>
      <c r="AE6" s="1014"/>
      <c r="AF6" s="1014"/>
      <c r="AG6" s="1014"/>
      <c r="AH6" s="1014"/>
      <c r="AI6" s="1014"/>
      <c r="AJ6" s="1014"/>
      <c r="AK6" s="1014"/>
      <c r="AL6" s="1014"/>
      <c r="AM6" s="1014"/>
      <c r="AN6" s="1014"/>
    </row>
    <row r="7" spans="1:40">
      <c r="A7" s="1661"/>
      <c r="B7" s="1034">
        <f>SUM($A$2*2)</f>
        <v>40</v>
      </c>
      <c r="C7" s="1035">
        <f>SUM($A$2/2)</f>
        <v>10</v>
      </c>
      <c r="D7" s="1036">
        <f>SUM($A$2/10)</f>
        <v>2</v>
      </c>
      <c r="E7" s="1135">
        <f>SUM($A$2/100)</f>
        <v>0.2</v>
      </c>
      <c r="F7" s="1025"/>
      <c r="G7" s="1025"/>
      <c r="H7" s="1025"/>
      <c r="I7" s="1025"/>
      <c r="J7" s="1025"/>
      <c r="K7" s="1014"/>
      <c r="L7" s="1014"/>
      <c r="M7" s="1030"/>
      <c r="N7" s="1027"/>
      <c r="O7" s="1027"/>
      <c r="P7" s="1027"/>
      <c r="Q7" s="1037">
        <f>SUM(Q4*Q6)</f>
        <v>5600000</v>
      </c>
      <c r="R7" s="1031" t="s">
        <v>2358</v>
      </c>
      <c r="S7" s="1038">
        <f>SUM(Q7*20)</f>
        <v>112000000</v>
      </c>
      <c r="T7" s="1031" t="s">
        <v>2359</v>
      </c>
      <c r="U7" s="1014"/>
      <c r="V7" s="1014"/>
      <c r="W7" s="1017"/>
      <c r="X7" s="1017">
        <f>SUM($Q$7*0.08)</f>
        <v>448000</v>
      </c>
      <c r="Y7" s="1018">
        <v>0.08</v>
      </c>
      <c r="Z7" s="1014"/>
      <c r="AA7" s="1014"/>
      <c r="AB7" s="1014"/>
      <c r="AC7" s="1014"/>
      <c r="AD7" s="1014"/>
      <c r="AE7" s="1014"/>
      <c r="AF7" s="1014"/>
      <c r="AG7" s="1014"/>
      <c r="AH7" s="1014"/>
      <c r="AI7" s="1014"/>
      <c r="AJ7" s="1014"/>
      <c r="AK7" s="1014"/>
      <c r="AL7" s="1014"/>
      <c r="AM7" s="1014"/>
      <c r="AN7" s="1014"/>
    </row>
    <row r="8" spans="1:40" s="1014" customFormat="1">
      <c r="A8" s="1033"/>
      <c r="B8" s="1016"/>
      <c r="C8" s="1016"/>
      <c r="D8" s="1016"/>
      <c r="E8" s="1016"/>
      <c r="F8" s="1016"/>
      <c r="G8" s="1016"/>
      <c r="H8" s="1016"/>
      <c r="I8" s="1016"/>
      <c r="J8" s="1016"/>
      <c r="M8" s="1039"/>
      <c r="N8" s="1039"/>
      <c r="O8" s="1039"/>
      <c r="P8" s="1039"/>
      <c r="Q8" s="1039"/>
      <c r="R8" s="1039"/>
      <c r="S8" s="1039"/>
      <c r="T8" s="1039"/>
      <c r="X8" s="1017">
        <f>SUM($Q$7*0.1)</f>
        <v>560000</v>
      </c>
      <c r="Y8" s="1018">
        <v>0.1</v>
      </c>
    </row>
    <row r="9" spans="1:40" ht="30" customHeight="1">
      <c r="A9" s="1661" t="s">
        <v>2363</v>
      </c>
      <c r="B9" s="1456" t="s">
        <v>4025</v>
      </c>
      <c r="C9" s="1457" t="s">
        <v>4026</v>
      </c>
      <c r="D9" s="1451" t="s">
        <v>4027</v>
      </c>
      <c r="E9" s="1458" t="s">
        <v>4028</v>
      </c>
      <c r="F9" s="1452" t="s">
        <v>4029</v>
      </c>
      <c r="G9" s="1305" t="s">
        <v>4030</v>
      </c>
      <c r="H9" s="1132" t="s">
        <v>4031</v>
      </c>
      <c r="I9" s="1019"/>
      <c r="J9" s="1019"/>
      <c r="K9" s="1014"/>
      <c r="L9" s="1014"/>
      <c r="M9" s="1660" t="s">
        <v>2364</v>
      </c>
      <c r="N9" s="1660"/>
      <c r="O9" s="1660"/>
      <c r="P9" s="1660"/>
      <c r="Q9" s="1040">
        <v>137</v>
      </c>
      <c r="R9" s="1041"/>
      <c r="S9" s="1042">
        <f>SUM(S7/Q9)</f>
        <v>817518.2481751825</v>
      </c>
      <c r="T9" s="1041" t="s">
        <v>2365</v>
      </c>
      <c r="U9" s="1042">
        <f>SUM(S9/20)</f>
        <v>40875.912408759126</v>
      </c>
      <c r="V9" s="1041" t="s">
        <v>2366</v>
      </c>
      <c r="W9" s="1014"/>
      <c r="X9" s="1017">
        <f>SUM($Q$7*0.13)</f>
        <v>728000</v>
      </c>
      <c r="Y9" s="1018">
        <v>0.13</v>
      </c>
      <c r="Z9" s="1014"/>
      <c r="AA9" s="1014"/>
      <c r="AB9" s="1014"/>
      <c r="AC9" s="1014"/>
      <c r="AD9" s="1014"/>
      <c r="AE9" s="1014"/>
      <c r="AF9" s="1014"/>
      <c r="AG9" s="1014"/>
      <c r="AH9" s="1014"/>
      <c r="AI9" s="1014"/>
      <c r="AJ9" s="1014"/>
      <c r="AK9" s="1014"/>
      <c r="AL9" s="1014"/>
      <c r="AM9" s="1014"/>
      <c r="AN9" s="1014"/>
    </row>
    <row r="10" spans="1:40">
      <c r="A10" s="1661"/>
      <c r="B10" s="1043">
        <f>SUM($A$2*4)</f>
        <v>80</v>
      </c>
      <c r="C10" s="1044">
        <f>SUM($A$2*2)</f>
        <v>40</v>
      </c>
      <c r="D10" s="1022">
        <f>SUM($A$2/25)</f>
        <v>0.8</v>
      </c>
      <c r="E10" s="1045">
        <f>SUM($A$2/30)</f>
        <v>0.66666666666666663</v>
      </c>
      <c r="F10" s="1024">
        <f>SUM($A$2/40)</f>
        <v>0.5</v>
      </c>
      <c r="G10" s="1023">
        <f>SUM($A$2/300)</f>
        <v>6.6666666666666666E-2</v>
      </c>
      <c r="H10" s="1133">
        <f>SUM($A$2/1500)</f>
        <v>1.3333333333333334E-2</v>
      </c>
      <c r="I10" s="1025"/>
      <c r="J10" s="1025"/>
      <c r="K10" s="1014"/>
      <c r="L10" s="1014"/>
      <c r="M10" s="1654" t="s">
        <v>2367</v>
      </c>
      <c r="N10" s="1654"/>
      <c r="O10" s="1654"/>
      <c r="P10" s="1654"/>
      <c r="Q10" s="1046">
        <f>SUM(Q7-W4)</f>
        <v>4514627</v>
      </c>
      <c r="R10" s="1039" t="s">
        <v>2358</v>
      </c>
      <c r="S10" s="1046">
        <f>SUM(S7-W5)</f>
        <v>90292540</v>
      </c>
      <c r="T10" s="1039" t="s">
        <v>2359</v>
      </c>
      <c r="U10" s="1014"/>
      <c r="V10" s="1014"/>
      <c r="W10" s="1014"/>
      <c r="X10" s="1017">
        <f>SUM($Q$7*0.2)</f>
        <v>1120000</v>
      </c>
      <c r="Y10" s="1018">
        <v>0.2</v>
      </c>
      <c r="Z10" s="1014"/>
      <c r="AA10" s="1014"/>
      <c r="AB10" s="1014"/>
      <c r="AC10" s="1014"/>
      <c r="AD10" s="1014"/>
      <c r="AE10" s="1014"/>
      <c r="AF10" s="1014"/>
      <c r="AG10" s="1014"/>
      <c r="AH10" s="1014"/>
      <c r="AI10" s="1014"/>
      <c r="AJ10" s="1014"/>
      <c r="AK10" s="1014"/>
      <c r="AL10" s="1014"/>
      <c r="AM10" s="1014"/>
      <c r="AN10" s="1014"/>
    </row>
    <row r="11" spans="1:40" s="1014" customFormat="1">
      <c r="A11" s="1033"/>
      <c r="B11" s="1016"/>
      <c r="C11" s="1016"/>
      <c r="D11" s="1016"/>
      <c r="E11" s="1016"/>
      <c r="F11" s="1016"/>
      <c r="G11" s="1016"/>
      <c r="H11" s="1016"/>
      <c r="I11" s="1016"/>
      <c r="J11" s="1016"/>
      <c r="M11" s="1654" t="s">
        <v>3805</v>
      </c>
      <c r="N11" s="1654"/>
      <c r="O11" s="1654"/>
      <c r="P11" s="1654"/>
      <c r="Q11" s="1046">
        <f>SUM(Q10/Q9)</f>
        <v>32953.481751824816</v>
      </c>
      <c r="R11" s="1039" t="s">
        <v>2358</v>
      </c>
      <c r="S11" s="1046">
        <f>SUM(S10/Q9)</f>
        <v>659069.63503649633</v>
      </c>
      <c r="T11" s="1039" t="s">
        <v>2359</v>
      </c>
      <c r="X11" s="1017">
        <f>SUM($Q$7*0.25)</f>
        <v>1400000</v>
      </c>
      <c r="Y11" s="1018">
        <v>0.25</v>
      </c>
    </row>
    <row r="12" spans="1:40" ht="30" customHeight="1">
      <c r="A12" s="1661" t="s">
        <v>2368</v>
      </c>
      <c r="B12" s="1459" t="s">
        <v>4032</v>
      </c>
      <c r="C12" s="1449" t="s">
        <v>4033</v>
      </c>
      <c r="D12" s="1460" t="s">
        <v>4034</v>
      </c>
      <c r="E12" s="1461" t="s">
        <v>4035</v>
      </c>
      <c r="F12" s="1462" t="s">
        <v>4036</v>
      </c>
      <c r="G12" s="1452" t="s">
        <v>4037</v>
      </c>
      <c r="H12" s="1452" t="s">
        <v>4038</v>
      </c>
      <c r="I12" s="1301" t="s">
        <v>4039</v>
      </c>
      <c r="J12" s="1019"/>
      <c r="K12" s="1014"/>
      <c r="L12" s="1014"/>
      <c r="M12" s="1654" t="s">
        <v>2369</v>
      </c>
      <c r="N12" s="1654"/>
      <c r="O12" s="1654"/>
      <c r="P12" s="1654"/>
      <c r="Q12" s="1047">
        <f>SUM(Q10/Q7)</f>
        <v>0.80618339285714291</v>
      </c>
      <c r="R12" s="1039"/>
      <c r="S12" s="1039"/>
      <c r="T12" s="1039"/>
      <c r="U12" s="1014"/>
      <c r="V12" s="1014"/>
      <c r="W12" s="1014"/>
      <c r="X12" s="1017">
        <f>SUM($Q$7*0.4)</f>
        <v>2240000</v>
      </c>
      <c r="Y12" s="1018">
        <v>0.4</v>
      </c>
      <c r="Z12" s="1014"/>
      <c r="AA12" s="1014"/>
      <c r="AB12" s="1014"/>
      <c r="AC12" s="1014"/>
      <c r="AD12" s="1014"/>
      <c r="AE12" s="1014"/>
      <c r="AF12" s="1014"/>
      <c r="AG12" s="1014"/>
      <c r="AH12" s="1014"/>
      <c r="AI12" s="1014"/>
      <c r="AJ12" s="1014"/>
      <c r="AK12" s="1014"/>
      <c r="AL12" s="1014"/>
      <c r="AM12" s="1014"/>
      <c r="AN12" s="1014"/>
    </row>
    <row r="13" spans="1:40">
      <c r="A13" s="1661"/>
      <c r="B13" s="1048">
        <f>SUM($A$2*10)</f>
        <v>200</v>
      </c>
      <c r="C13" s="1021">
        <f>SUM($A$2*2)</f>
        <v>40</v>
      </c>
      <c r="D13" s="1049">
        <f>SUM($A$2/2)</f>
        <v>10</v>
      </c>
      <c r="E13" s="1050">
        <f>SUM($A$2/10)</f>
        <v>2</v>
      </c>
      <c r="F13" s="1051">
        <f>SUM($A$2/20)</f>
        <v>1</v>
      </c>
      <c r="G13" s="1024">
        <f>SUM($A$2/50)</f>
        <v>0.4</v>
      </c>
      <c r="H13" s="1024">
        <f>SUM($A$2/300)</f>
        <v>6.6666666666666666E-2</v>
      </c>
      <c r="I13" s="1136">
        <f>SUM($A$2/900)</f>
        <v>2.2222222222222223E-2</v>
      </c>
      <c r="J13" s="1025"/>
      <c r="K13" s="1014"/>
      <c r="L13" s="1014"/>
      <c r="M13" s="1039"/>
      <c r="N13" s="1039"/>
      <c r="O13" s="1039"/>
      <c r="P13" s="1039"/>
      <c r="Q13" s="1039"/>
      <c r="R13" s="1039"/>
      <c r="S13" s="1039"/>
      <c r="T13" s="1039"/>
      <c r="U13" s="1014"/>
      <c r="V13" s="1014"/>
      <c r="W13" s="1014"/>
      <c r="X13" s="1017">
        <f>SUM($Q$7*0.5)</f>
        <v>2800000</v>
      </c>
      <c r="Y13" s="1018">
        <v>0.5</v>
      </c>
      <c r="Z13" s="1014"/>
      <c r="AA13" s="1014"/>
      <c r="AB13" s="1014"/>
      <c r="AC13" s="1014"/>
      <c r="AD13" s="1014"/>
      <c r="AE13" s="1014"/>
      <c r="AF13" s="1014"/>
      <c r="AG13" s="1014"/>
      <c r="AH13" s="1014"/>
      <c r="AI13" s="1014"/>
      <c r="AJ13" s="1014"/>
      <c r="AK13" s="1014"/>
      <c r="AL13" s="1014"/>
      <c r="AM13" s="1014"/>
      <c r="AN13" s="1014"/>
    </row>
    <row r="14" spans="1:40" s="1014" customFormat="1">
      <c r="A14" s="1033"/>
      <c r="B14" s="1016"/>
      <c r="C14" s="1016"/>
      <c r="D14" s="1016"/>
      <c r="E14" s="1016"/>
      <c r="F14" s="1016"/>
      <c r="G14" s="1016"/>
      <c r="H14" s="1016"/>
      <c r="I14" s="1016"/>
      <c r="J14" s="1016"/>
      <c r="M14" s="1039"/>
      <c r="N14" s="1039"/>
      <c r="O14" s="1039"/>
      <c r="P14" s="1039"/>
      <c r="Q14" s="1039"/>
      <c r="R14" s="1039"/>
      <c r="S14" s="1039"/>
      <c r="T14" s="1039"/>
      <c r="X14" s="1017">
        <f>SUM($Q$7*0.6)</f>
        <v>3360000</v>
      </c>
      <c r="Y14" s="1018">
        <v>0.6</v>
      </c>
    </row>
    <row r="15" spans="1:40" ht="30" customHeight="1">
      <c r="A15" s="1661" t="s">
        <v>2370</v>
      </c>
      <c r="B15" s="1305" t="s">
        <v>4040</v>
      </c>
      <c r="C15" s="1449" t="s">
        <v>4041</v>
      </c>
      <c r="D15" s="1305" t="s">
        <v>4042</v>
      </c>
      <c r="E15" s="1463" t="s">
        <v>4043</v>
      </c>
      <c r="F15" s="1132" t="s">
        <v>2371</v>
      </c>
      <c r="G15" s="1025"/>
      <c r="H15" s="1025"/>
      <c r="I15" s="1025"/>
      <c r="J15" s="1025"/>
      <c r="K15" s="1014"/>
      <c r="L15" s="1014"/>
      <c r="M15" s="1039"/>
      <c r="N15" s="1039"/>
      <c r="O15" s="1039"/>
      <c r="P15" s="1039"/>
      <c r="Q15" s="1039"/>
      <c r="R15" s="1039"/>
      <c r="S15" s="1039"/>
      <c r="T15" s="1039"/>
      <c r="U15" s="1014"/>
      <c r="V15" s="1014"/>
      <c r="W15" s="1014"/>
      <c r="X15" s="1017">
        <f>SUM($Q$7*0.7)</f>
        <v>3919999.9999999995</v>
      </c>
      <c r="Y15" s="1018">
        <v>0.7</v>
      </c>
      <c r="Z15" s="1014"/>
      <c r="AA15" s="1014"/>
      <c r="AB15" s="1014"/>
      <c r="AC15" s="1014"/>
      <c r="AD15" s="1014"/>
      <c r="AE15" s="1014"/>
      <c r="AF15" s="1014"/>
      <c r="AG15" s="1014"/>
      <c r="AH15" s="1014"/>
      <c r="AI15" s="1014"/>
      <c r="AJ15" s="1014"/>
      <c r="AK15" s="1014"/>
      <c r="AL15" s="1014"/>
      <c r="AM15" s="1014"/>
      <c r="AN15" s="1014"/>
    </row>
    <row r="16" spans="1:40">
      <c r="A16" s="1661"/>
      <c r="B16" s="1023">
        <f>SUM($A$2/200)</f>
        <v>0.1</v>
      </c>
      <c r="C16" s="1021">
        <f>SUM($A$2/300)</f>
        <v>6.6666666666666666E-2</v>
      </c>
      <c r="D16" s="1023">
        <f>SUM($A$2/1600)</f>
        <v>1.2500000000000001E-2</v>
      </c>
      <c r="E16" s="1052">
        <f>SUM($A$2/20000)</f>
        <v>1E-3</v>
      </c>
      <c r="F16" s="1133">
        <f>SUM($A$2/4800000)</f>
        <v>4.1666666666666669E-6</v>
      </c>
      <c r="G16" s="1025"/>
      <c r="H16" s="1025"/>
      <c r="I16" s="1025"/>
      <c r="J16" s="1025"/>
      <c r="K16" s="1014"/>
      <c r="L16" s="1014"/>
      <c r="M16" s="1039"/>
      <c r="N16" s="1039"/>
      <c r="O16" s="1039"/>
      <c r="P16" s="1039"/>
      <c r="Q16" s="1039"/>
      <c r="R16" s="1039"/>
      <c r="S16" s="1039"/>
      <c r="T16" s="1039"/>
      <c r="U16" s="1014"/>
      <c r="V16" s="1014"/>
      <c r="W16" s="1014"/>
      <c r="X16" s="1017">
        <f>SUM($Q$7*0.8)</f>
        <v>4480000</v>
      </c>
      <c r="Y16" s="1018">
        <v>0.8</v>
      </c>
      <c r="Z16" s="1014"/>
      <c r="AA16" s="1014"/>
      <c r="AB16" s="1014"/>
      <c r="AC16" s="1014"/>
      <c r="AD16" s="1014"/>
      <c r="AE16" s="1014"/>
      <c r="AF16" s="1014"/>
      <c r="AG16" s="1014"/>
      <c r="AH16" s="1014"/>
      <c r="AI16" s="1014"/>
      <c r="AJ16" s="1014"/>
      <c r="AK16" s="1014"/>
      <c r="AL16" s="1014"/>
      <c r="AM16" s="1014"/>
      <c r="AN16" s="1014"/>
    </row>
    <row r="17" spans="1:40" s="1014" customFormat="1">
      <c r="A17" s="1033"/>
      <c r="B17" s="1016"/>
      <c r="C17" s="1016"/>
      <c r="D17" s="1016"/>
      <c r="E17" s="1016"/>
      <c r="F17" s="1016"/>
      <c r="G17" s="1016"/>
      <c r="H17" s="1016"/>
      <c r="I17" s="1016"/>
      <c r="J17" s="1016"/>
      <c r="M17" s="1039"/>
      <c r="N17" s="1039"/>
      <c r="O17" s="1039"/>
      <c r="P17" s="1039"/>
      <c r="Q17" s="1039"/>
      <c r="R17" s="1039"/>
      <c r="S17" s="1039"/>
      <c r="T17" s="1039"/>
      <c r="X17" s="1017">
        <f>SUM($Q$7*0.9)</f>
        <v>5040000</v>
      </c>
      <c r="Y17" s="1018">
        <v>0.9</v>
      </c>
    </row>
    <row r="18" spans="1:40" ht="30" customHeight="1">
      <c r="A18" s="1661" t="s">
        <v>2372</v>
      </c>
      <c r="B18" s="1302" t="s">
        <v>4044</v>
      </c>
      <c r="C18" s="1458" t="s">
        <v>4045</v>
      </c>
      <c r="D18" s="1464" t="s">
        <v>4046</v>
      </c>
      <c r="E18" s="1303" t="s">
        <v>4047</v>
      </c>
      <c r="F18" s="1465" t="s">
        <v>4048</v>
      </c>
      <c r="G18" s="1304" t="s">
        <v>4049</v>
      </c>
      <c r="H18" s="1466" t="s">
        <v>4050</v>
      </c>
      <c r="I18" s="1467" t="s">
        <v>4051</v>
      </c>
      <c r="J18" s="1464" t="s">
        <v>4052</v>
      </c>
      <c r="K18" s="1014"/>
      <c r="L18" s="1014"/>
      <c r="M18" s="1039"/>
      <c r="N18" s="1039"/>
      <c r="O18" s="1039"/>
      <c r="P18" s="1039"/>
      <c r="Q18" s="1039"/>
      <c r="R18" s="1039"/>
      <c r="S18" s="1039"/>
      <c r="T18" s="1039"/>
      <c r="U18" s="1014"/>
      <c r="V18" s="1014"/>
      <c r="W18" s="1014"/>
      <c r="X18" s="1014"/>
      <c r="Y18" s="1053"/>
      <c r="Z18" s="1014"/>
      <c r="AA18" s="1014"/>
      <c r="AB18" s="1014"/>
      <c r="AC18" s="1014"/>
      <c r="AD18" s="1014"/>
      <c r="AE18" s="1014"/>
      <c r="AF18" s="1014"/>
      <c r="AG18" s="1014"/>
      <c r="AH18" s="1014"/>
      <c r="AI18" s="1014"/>
      <c r="AJ18" s="1014"/>
      <c r="AK18" s="1014"/>
      <c r="AL18" s="1014"/>
      <c r="AM18" s="1014"/>
      <c r="AN18" s="1014"/>
    </row>
    <row r="19" spans="1:40">
      <c r="A19" s="1661"/>
      <c r="B19" s="1137">
        <f>SUM($A$2/20)</f>
        <v>1</v>
      </c>
      <c r="C19" s="1045">
        <f>SUM($A$2/30)</f>
        <v>0.66666666666666663</v>
      </c>
      <c r="D19" s="1054">
        <f>SUM($A$2/40)</f>
        <v>0.5</v>
      </c>
      <c r="E19" s="1138">
        <f>SUM($A$2/100)</f>
        <v>0.2</v>
      </c>
      <c r="F19" s="1055">
        <f>SUM($A$2/1000)</f>
        <v>0.02</v>
      </c>
      <c r="G19" s="1139">
        <f>SUM($A$2/2000)</f>
        <v>0.01</v>
      </c>
      <c r="H19" s="1056">
        <f>SUM($A$2/3000)</f>
        <v>6.6666666666666671E-3</v>
      </c>
      <c r="I19" s="1057">
        <f>SUM($A$2/6000)</f>
        <v>3.3333333333333335E-3</v>
      </c>
      <c r="J19" s="1054">
        <f>SUM($A$2/24000)</f>
        <v>8.3333333333333339E-4</v>
      </c>
      <c r="K19" s="1014"/>
      <c r="L19" s="1014"/>
      <c r="M19" s="1039"/>
      <c r="N19" s="1039"/>
      <c r="O19" s="1039"/>
      <c r="P19" s="1039"/>
      <c r="Q19" s="1039"/>
      <c r="R19" s="1039"/>
      <c r="S19" s="1039"/>
      <c r="T19" s="1039"/>
      <c r="U19" s="1014"/>
      <c r="V19" s="1014"/>
      <c r="W19" s="1014"/>
      <c r="X19" s="1058"/>
      <c r="Y19" s="1053"/>
      <c r="Z19" s="1014"/>
      <c r="AA19" s="1014"/>
      <c r="AB19" s="1014"/>
      <c r="AC19" s="1014"/>
      <c r="AD19" s="1014"/>
      <c r="AE19" s="1014"/>
      <c r="AF19" s="1014"/>
      <c r="AG19" s="1014"/>
      <c r="AH19" s="1014"/>
      <c r="AI19" s="1014"/>
      <c r="AJ19" s="1014"/>
      <c r="AK19" s="1014"/>
      <c r="AL19" s="1014"/>
      <c r="AM19" s="1014"/>
      <c r="AN19" s="1014"/>
    </row>
    <row r="20" spans="1:40" s="1014" customFormat="1">
      <c r="A20" s="1059"/>
      <c r="B20" s="1059"/>
      <c r="Y20" s="1060"/>
    </row>
    <row r="21" spans="1:40">
      <c r="A21" s="1061" t="s">
        <v>2373</v>
      </c>
      <c r="B21" s="1062" t="s">
        <v>2374</v>
      </c>
      <c r="C21" s="1063" t="s">
        <v>2375</v>
      </c>
      <c r="D21" s="1653" t="s">
        <v>2376</v>
      </c>
      <c r="E21" s="1653"/>
      <c r="F21" s="1653"/>
      <c r="G21" s="1653"/>
      <c r="H21" s="1653"/>
    </row>
    <row r="22" spans="1:40">
      <c r="A22" s="1065"/>
      <c r="B22" s="1066">
        <f t="shared" ref="B22:B85" si="0">SUM(C22*20)</f>
        <v>0</v>
      </c>
      <c r="C22" s="1067"/>
      <c r="D22" s="1657"/>
      <c r="E22" s="1652"/>
      <c r="F22" s="1652"/>
      <c r="G22" s="1652"/>
      <c r="H22" s="1652"/>
    </row>
    <row r="23" spans="1:40">
      <c r="A23" s="1065"/>
      <c r="B23" s="1066">
        <f t="shared" si="0"/>
        <v>0</v>
      </c>
      <c r="C23" s="1067"/>
      <c r="D23" s="1657"/>
      <c r="E23" s="1652"/>
      <c r="F23" s="1652"/>
      <c r="G23" s="1652"/>
      <c r="H23" s="1652"/>
    </row>
    <row r="24" spans="1:40">
      <c r="A24" s="1065"/>
      <c r="B24" s="1066">
        <f t="shared" si="0"/>
        <v>0</v>
      </c>
      <c r="C24" s="1067"/>
      <c r="D24" s="1657"/>
      <c r="E24" s="1652"/>
      <c r="F24" s="1652"/>
      <c r="G24" s="1652"/>
      <c r="H24" s="1652"/>
    </row>
    <row r="25" spans="1:40" s="1070" customFormat="1" ht="15.75" thickBot="1">
      <c r="A25" s="1068"/>
      <c r="B25" s="1066">
        <f t="shared" si="0"/>
        <v>0</v>
      </c>
      <c r="C25" s="1069"/>
      <c r="D25" s="1658"/>
      <c r="E25" s="1658"/>
      <c r="F25" s="1658"/>
      <c r="G25" s="1658"/>
      <c r="H25" s="1658"/>
      <c r="Y25" s="1071"/>
    </row>
    <row r="26" spans="1:40" ht="15.75" thickTop="1">
      <c r="A26" s="1448" t="s">
        <v>4013</v>
      </c>
      <c r="B26" s="1066">
        <f t="shared" si="0"/>
        <v>500000</v>
      </c>
      <c r="C26" s="1067">
        <v>25000</v>
      </c>
      <c r="D26" s="1657" t="s">
        <v>4053</v>
      </c>
      <c r="E26" s="1652"/>
      <c r="F26" s="1652"/>
      <c r="G26" s="1652"/>
      <c r="H26" s="1652"/>
      <c r="X26" s="146" t="s">
        <v>4295</v>
      </c>
      <c r="Y26" s="1499" t="s">
        <v>4296</v>
      </c>
      <c r="Z26" s="146" t="s">
        <v>4297</v>
      </c>
      <c r="AA26" s="146" t="s">
        <v>4298</v>
      </c>
      <c r="AB26" s="146" t="s">
        <v>4299</v>
      </c>
      <c r="AC26" s="146" t="s">
        <v>4300</v>
      </c>
    </row>
    <row r="27" spans="1:40">
      <c r="A27" s="1448" t="s">
        <v>4013</v>
      </c>
      <c r="B27" s="1066">
        <f t="shared" si="0"/>
        <v>17360</v>
      </c>
      <c r="C27" s="1067">
        <v>868</v>
      </c>
      <c r="D27" s="1657" t="s">
        <v>4056</v>
      </c>
      <c r="E27" s="1652"/>
      <c r="F27" s="1652"/>
      <c r="G27" s="1652"/>
      <c r="H27" s="1652"/>
      <c r="X27" t="s">
        <v>4282</v>
      </c>
      <c r="Y27" s="1064">
        <v>10</v>
      </c>
      <c r="Z27" s="1015">
        <v>160</v>
      </c>
      <c r="AA27" s="1015">
        <v>20</v>
      </c>
      <c r="AB27" s="1015">
        <f>SUM(AA27*Y27)</f>
        <v>200</v>
      </c>
      <c r="AC27" s="1015">
        <f>SUM(AA27*Z27)</f>
        <v>3200</v>
      </c>
    </row>
    <row r="28" spans="1:40">
      <c r="A28" s="1448" t="s">
        <v>4013</v>
      </c>
      <c r="B28" s="1066">
        <f t="shared" si="0"/>
        <v>57500</v>
      </c>
      <c r="C28" s="1067">
        <v>2875</v>
      </c>
      <c r="D28" s="1657" t="s">
        <v>4054</v>
      </c>
      <c r="E28" s="1652"/>
      <c r="F28" s="1652"/>
      <c r="G28" s="1652"/>
      <c r="H28" s="1652"/>
      <c r="X28" t="s">
        <v>4283</v>
      </c>
      <c r="Y28" s="1064">
        <v>13</v>
      </c>
      <c r="Z28" s="1015">
        <v>360</v>
      </c>
      <c r="AA28" s="1015">
        <v>9</v>
      </c>
      <c r="AB28" s="1015">
        <f t="shared" ref="AB28:AB39" si="1">SUM(AA28*Y28)</f>
        <v>117</v>
      </c>
      <c r="AC28" s="1015">
        <f t="shared" ref="AC28:AC39" si="2">SUM(AA28*Z28)</f>
        <v>3240</v>
      </c>
    </row>
    <row r="29" spans="1:40">
      <c r="A29" s="1448" t="s">
        <v>4013</v>
      </c>
      <c r="B29" s="1066">
        <f t="shared" si="0"/>
        <v>600</v>
      </c>
      <c r="C29" s="1067">
        <v>30</v>
      </c>
      <c r="D29" s="1657" t="s">
        <v>4055</v>
      </c>
      <c r="E29" s="1652"/>
      <c r="F29" s="1652"/>
      <c r="G29" s="1652"/>
      <c r="H29" s="1652"/>
      <c r="X29" t="s">
        <v>4284</v>
      </c>
      <c r="Y29" s="1064">
        <v>2.5</v>
      </c>
      <c r="Z29" s="1015">
        <v>20</v>
      </c>
      <c r="AA29" s="1015">
        <v>50</v>
      </c>
      <c r="AB29" s="1015">
        <f t="shared" si="1"/>
        <v>125</v>
      </c>
      <c r="AC29" s="1015">
        <f t="shared" si="2"/>
        <v>1000</v>
      </c>
    </row>
    <row r="30" spans="1:40">
      <c r="A30" s="1448" t="s">
        <v>4013</v>
      </c>
      <c r="B30" s="1066">
        <f t="shared" si="0"/>
        <v>18000</v>
      </c>
      <c r="C30" s="1067">
        <v>900</v>
      </c>
      <c r="D30" s="1657" t="s">
        <v>4057</v>
      </c>
      <c r="E30" s="1652"/>
      <c r="F30" s="1652"/>
      <c r="G30" s="1652"/>
      <c r="H30" s="1652"/>
      <c r="I30" s="1414">
        <f>SUM(C26:C30)</f>
        <v>29673</v>
      </c>
      <c r="X30" t="s">
        <v>4285</v>
      </c>
      <c r="Y30" s="1064">
        <v>1</v>
      </c>
      <c r="Z30">
        <v>50</v>
      </c>
      <c r="AA30">
        <v>200</v>
      </c>
      <c r="AB30" s="1015">
        <f t="shared" si="1"/>
        <v>200</v>
      </c>
      <c r="AC30" s="1015">
        <f t="shared" si="2"/>
        <v>10000</v>
      </c>
    </row>
    <row r="31" spans="1:40">
      <c r="A31" s="1448" t="s">
        <v>4059</v>
      </c>
      <c r="B31" s="1066">
        <f t="shared" si="0"/>
        <v>882000</v>
      </c>
      <c r="C31" s="1067">
        <v>44100</v>
      </c>
      <c r="D31" s="1657" t="s">
        <v>4058</v>
      </c>
      <c r="E31" s="1652"/>
      <c r="F31" s="1652"/>
      <c r="G31" s="1652"/>
      <c r="H31" s="1652"/>
      <c r="X31" t="s">
        <v>4286</v>
      </c>
      <c r="Y31" s="1064">
        <v>5</v>
      </c>
      <c r="Z31">
        <v>1000</v>
      </c>
      <c r="AA31">
        <v>4</v>
      </c>
      <c r="AB31" s="1015">
        <f t="shared" si="1"/>
        <v>20</v>
      </c>
      <c r="AC31" s="1015">
        <f t="shared" si="2"/>
        <v>4000</v>
      </c>
    </row>
    <row r="32" spans="1:40">
      <c r="A32" s="1448" t="s">
        <v>4068</v>
      </c>
      <c r="B32" s="1066">
        <f t="shared" si="0"/>
        <v>192000</v>
      </c>
      <c r="C32" s="1067">
        <v>9600</v>
      </c>
      <c r="D32" s="1657" t="s">
        <v>4076</v>
      </c>
      <c r="E32" s="1652"/>
      <c r="F32" s="1652"/>
      <c r="G32" s="1652"/>
      <c r="H32" s="1652"/>
      <c r="X32" t="s">
        <v>4287</v>
      </c>
      <c r="Y32" s="1064">
        <v>7</v>
      </c>
      <c r="Z32">
        <v>800</v>
      </c>
      <c r="AA32">
        <v>11</v>
      </c>
      <c r="AB32" s="1015">
        <f t="shared" si="1"/>
        <v>77</v>
      </c>
      <c r="AC32" s="1015">
        <f t="shared" si="2"/>
        <v>8800</v>
      </c>
    </row>
    <row r="33" spans="1:29">
      <c r="A33" s="1448" t="s">
        <v>4068</v>
      </c>
      <c r="B33" s="1066">
        <f t="shared" si="0"/>
        <v>60000</v>
      </c>
      <c r="C33" s="1067">
        <v>3000</v>
      </c>
      <c r="D33" s="1657" t="s">
        <v>4077</v>
      </c>
      <c r="E33" s="1652"/>
      <c r="F33" s="1652"/>
      <c r="G33" s="1652"/>
      <c r="H33" s="1652"/>
      <c r="X33" t="s">
        <v>4288</v>
      </c>
      <c r="Y33" s="1064">
        <v>4</v>
      </c>
      <c r="Z33">
        <v>1600</v>
      </c>
      <c r="AA33">
        <v>2</v>
      </c>
      <c r="AB33" s="1015">
        <f t="shared" si="1"/>
        <v>8</v>
      </c>
      <c r="AC33" s="1015">
        <f t="shared" si="2"/>
        <v>3200</v>
      </c>
    </row>
    <row r="34" spans="1:29">
      <c r="A34" s="1448" t="s">
        <v>4069</v>
      </c>
      <c r="B34" s="1066">
        <f t="shared" si="0"/>
        <v>19980000</v>
      </c>
      <c r="C34" s="1067">
        <v>999000</v>
      </c>
      <c r="D34" s="1657" t="s">
        <v>4070</v>
      </c>
      <c r="E34" s="1652"/>
      <c r="F34" s="1652"/>
      <c r="G34" s="1652"/>
      <c r="H34" s="1652"/>
      <c r="X34" t="s">
        <v>4289</v>
      </c>
      <c r="Y34" s="1064">
        <v>6</v>
      </c>
      <c r="Z34">
        <v>700</v>
      </c>
      <c r="AA34">
        <v>1</v>
      </c>
      <c r="AB34" s="1015">
        <f t="shared" si="1"/>
        <v>6</v>
      </c>
      <c r="AC34" s="1015">
        <f t="shared" si="2"/>
        <v>700</v>
      </c>
    </row>
    <row r="35" spans="1:29">
      <c r="A35" s="1448"/>
      <c r="B35" s="1066">
        <f t="shared" si="0"/>
        <v>0</v>
      </c>
      <c r="C35" s="1067"/>
      <c r="D35" s="1657"/>
      <c r="E35" s="1652"/>
      <c r="F35" s="1652"/>
      <c r="G35" s="1652"/>
      <c r="H35" s="1652"/>
      <c r="X35" t="s">
        <v>4290</v>
      </c>
      <c r="Y35" s="1064">
        <v>2</v>
      </c>
      <c r="Z35">
        <v>940</v>
      </c>
      <c r="AA35">
        <v>70</v>
      </c>
      <c r="AB35" s="1015">
        <f t="shared" si="1"/>
        <v>140</v>
      </c>
      <c r="AC35" s="1015">
        <f t="shared" si="2"/>
        <v>65800</v>
      </c>
    </row>
    <row r="36" spans="1:29">
      <c r="A36" s="1448"/>
      <c r="B36" s="1066">
        <f t="shared" si="0"/>
        <v>0</v>
      </c>
      <c r="C36" s="1067"/>
      <c r="D36" s="1657"/>
      <c r="E36" s="1652"/>
      <c r="F36" s="1652"/>
      <c r="G36" s="1652"/>
      <c r="H36" s="1652"/>
      <c r="X36" t="s">
        <v>4291</v>
      </c>
      <c r="Y36" s="1064">
        <v>5</v>
      </c>
      <c r="Z36">
        <v>160</v>
      </c>
      <c r="AA36">
        <v>4</v>
      </c>
      <c r="AB36" s="1015">
        <f t="shared" si="1"/>
        <v>20</v>
      </c>
      <c r="AC36" s="1015">
        <f t="shared" si="2"/>
        <v>640</v>
      </c>
    </row>
    <row r="37" spans="1:29">
      <c r="A37" s="1448"/>
      <c r="B37" s="1066">
        <f t="shared" si="0"/>
        <v>0</v>
      </c>
      <c r="C37" s="1067"/>
      <c r="D37" s="1657"/>
      <c r="E37" s="1652"/>
      <c r="F37" s="1652"/>
      <c r="G37" s="1652"/>
      <c r="H37" s="1652"/>
      <c r="X37" t="s">
        <v>4292</v>
      </c>
      <c r="Y37" s="1064">
        <v>1</v>
      </c>
      <c r="Z37">
        <v>2000</v>
      </c>
      <c r="AA37">
        <v>2</v>
      </c>
      <c r="AB37" s="1015">
        <f t="shared" si="1"/>
        <v>2</v>
      </c>
      <c r="AC37" s="1015">
        <f t="shared" si="2"/>
        <v>4000</v>
      </c>
    </row>
    <row r="38" spans="1:29">
      <c r="A38" s="1448"/>
      <c r="B38" s="1066">
        <f t="shared" si="0"/>
        <v>0</v>
      </c>
      <c r="C38" s="1067"/>
      <c r="D38" s="1657"/>
      <c r="E38" s="1652"/>
      <c r="F38" s="1652"/>
      <c r="G38" s="1652"/>
      <c r="H38" s="1652"/>
      <c r="X38" t="s">
        <v>4293</v>
      </c>
      <c r="Y38" s="1064">
        <v>10</v>
      </c>
      <c r="Z38">
        <v>100000</v>
      </c>
      <c r="AA38">
        <v>1</v>
      </c>
      <c r="AB38" s="1015">
        <f t="shared" si="1"/>
        <v>10</v>
      </c>
      <c r="AC38" s="1015">
        <f t="shared" si="2"/>
        <v>100000</v>
      </c>
    </row>
    <row r="39" spans="1:29">
      <c r="A39" s="1448"/>
      <c r="B39" s="1066">
        <f t="shared" si="0"/>
        <v>0</v>
      </c>
      <c r="C39" s="1067"/>
      <c r="D39" s="1657"/>
      <c r="E39" s="1652"/>
      <c r="F39" s="1652"/>
      <c r="G39" s="1652"/>
      <c r="H39" s="1652"/>
      <c r="X39" t="s">
        <v>4294</v>
      </c>
      <c r="Y39" s="1064">
        <v>15</v>
      </c>
      <c r="Z39">
        <v>24000</v>
      </c>
      <c r="AB39" s="1015">
        <f t="shared" si="1"/>
        <v>0</v>
      </c>
      <c r="AC39" s="1015">
        <f t="shared" si="2"/>
        <v>0</v>
      </c>
    </row>
    <row r="40" spans="1:29">
      <c r="A40" s="1448"/>
      <c r="B40" s="1066">
        <f t="shared" si="0"/>
        <v>0</v>
      </c>
      <c r="C40" s="1067"/>
      <c r="D40" s="1657"/>
      <c r="E40" s="1652"/>
      <c r="F40" s="1652"/>
      <c r="G40" s="1652"/>
      <c r="H40" s="1652"/>
    </row>
    <row r="41" spans="1:29">
      <c r="A41" s="1448"/>
      <c r="B41" s="1066">
        <f t="shared" si="0"/>
        <v>0</v>
      </c>
      <c r="C41" s="1067"/>
      <c r="D41" s="1657"/>
      <c r="E41" s="1652"/>
      <c r="F41" s="1652"/>
      <c r="G41" s="1652"/>
      <c r="H41" s="1652"/>
    </row>
    <row r="42" spans="1:29">
      <c r="A42" s="1448"/>
      <c r="B42" s="1066">
        <f t="shared" si="0"/>
        <v>0</v>
      </c>
      <c r="C42" s="1067"/>
      <c r="D42" s="1657"/>
      <c r="E42" s="1652"/>
      <c r="F42" s="1652"/>
      <c r="G42" s="1652"/>
      <c r="H42" s="1652"/>
    </row>
    <row r="43" spans="1:29">
      <c r="A43" s="1448"/>
      <c r="B43" s="1066">
        <f t="shared" si="0"/>
        <v>0</v>
      </c>
      <c r="C43" s="1067"/>
      <c r="D43" s="1657"/>
      <c r="E43" s="1652"/>
      <c r="F43" s="1652"/>
      <c r="G43" s="1652"/>
      <c r="H43" s="1652"/>
      <c r="J43" s="1414"/>
    </row>
    <row r="44" spans="1:29">
      <c r="A44" s="1448"/>
      <c r="B44" s="1066">
        <f t="shared" si="0"/>
        <v>0</v>
      </c>
      <c r="C44" s="1067"/>
      <c r="D44" s="1657"/>
      <c r="E44" s="1652"/>
      <c r="F44" s="1652"/>
      <c r="G44" s="1652"/>
      <c r="H44" s="1652"/>
      <c r="AA44" s="251" t="s">
        <v>4301</v>
      </c>
      <c r="AB44" s="1015">
        <f>SUM(AB27:AB39)</f>
        <v>925</v>
      </c>
      <c r="AC44" s="1015">
        <f>SUM(AC27:AC39)</f>
        <v>204580</v>
      </c>
    </row>
    <row r="45" spans="1:29">
      <c r="A45" s="1448"/>
      <c r="B45" s="1066">
        <f t="shared" si="0"/>
        <v>0</v>
      </c>
      <c r="C45" s="1067"/>
      <c r="D45" s="1657"/>
      <c r="E45" s="1652"/>
      <c r="F45" s="1652"/>
      <c r="G45" s="1652"/>
      <c r="H45" s="1652"/>
    </row>
    <row r="46" spans="1:29">
      <c r="A46" s="1448"/>
      <c r="B46" s="1066">
        <f t="shared" si="0"/>
        <v>0</v>
      </c>
      <c r="C46" s="1067"/>
      <c r="D46" s="1657"/>
      <c r="E46" s="1652"/>
      <c r="F46" s="1652"/>
      <c r="G46" s="1652"/>
      <c r="H46" s="1652"/>
    </row>
    <row r="47" spans="1:29">
      <c r="A47" s="1448"/>
      <c r="B47" s="1066">
        <f t="shared" si="0"/>
        <v>0</v>
      </c>
      <c r="C47" s="1067"/>
      <c r="D47" s="1657"/>
      <c r="E47" s="1652"/>
      <c r="F47" s="1652"/>
      <c r="G47" s="1652"/>
      <c r="H47" s="1652"/>
    </row>
    <row r="48" spans="1:29">
      <c r="A48" s="1448"/>
      <c r="B48" s="1066">
        <f t="shared" si="0"/>
        <v>0</v>
      </c>
      <c r="C48" s="1067"/>
      <c r="D48" s="1657"/>
      <c r="E48" s="1652"/>
      <c r="F48" s="1652"/>
      <c r="G48" s="1652"/>
      <c r="H48" s="1652"/>
    </row>
    <row r="49" spans="1:8">
      <c r="A49" s="1448"/>
      <c r="B49" s="1066">
        <f t="shared" si="0"/>
        <v>0</v>
      </c>
      <c r="C49" s="1067"/>
      <c r="D49" s="1657"/>
      <c r="E49" s="1652"/>
      <c r="F49" s="1652"/>
      <c r="G49" s="1652"/>
      <c r="H49" s="1652"/>
    </row>
    <row r="50" spans="1:8">
      <c r="A50" s="1448"/>
      <c r="B50" s="1066">
        <f t="shared" si="0"/>
        <v>0</v>
      </c>
      <c r="C50" s="1067"/>
      <c r="D50" s="1657"/>
      <c r="E50" s="1652"/>
      <c r="F50" s="1652"/>
      <c r="G50" s="1652"/>
      <c r="H50" s="1652"/>
    </row>
    <row r="51" spans="1:8">
      <c r="A51" s="1448"/>
      <c r="B51" s="1066">
        <f t="shared" si="0"/>
        <v>0</v>
      </c>
      <c r="C51" s="1067"/>
      <c r="D51" s="1657"/>
      <c r="E51" s="1652"/>
      <c r="F51" s="1652"/>
      <c r="G51" s="1652"/>
      <c r="H51" s="1652"/>
    </row>
    <row r="52" spans="1:8">
      <c r="A52" s="1448"/>
      <c r="B52" s="1066">
        <f t="shared" si="0"/>
        <v>0</v>
      </c>
      <c r="C52" s="1067"/>
      <c r="D52" s="1657"/>
      <c r="E52" s="1652"/>
      <c r="F52" s="1652"/>
      <c r="G52" s="1652"/>
      <c r="H52" s="1652"/>
    </row>
    <row r="53" spans="1:8">
      <c r="A53" s="1448"/>
      <c r="B53" s="1066">
        <f t="shared" si="0"/>
        <v>0</v>
      </c>
      <c r="C53" s="1067"/>
      <c r="D53" s="1657"/>
      <c r="E53" s="1652"/>
      <c r="F53" s="1652"/>
      <c r="G53" s="1652"/>
      <c r="H53" s="1652"/>
    </row>
    <row r="54" spans="1:8">
      <c r="A54" s="1448"/>
      <c r="B54" s="1066">
        <f t="shared" si="0"/>
        <v>0</v>
      </c>
      <c r="C54" s="1067"/>
      <c r="D54" s="1657"/>
      <c r="E54" s="1652"/>
      <c r="F54" s="1652"/>
      <c r="G54" s="1652"/>
      <c r="H54" s="1652"/>
    </row>
    <row r="55" spans="1:8">
      <c r="A55" s="1448"/>
      <c r="B55" s="1066">
        <f t="shared" si="0"/>
        <v>0</v>
      </c>
      <c r="C55" s="1067"/>
      <c r="D55" s="1657"/>
      <c r="E55" s="1652"/>
      <c r="F55" s="1652"/>
      <c r="G55" s="1652"/>
      <c r="H55" s="1652"/>
    </row>
    <row r="56" spans="1:8">
      <c r="A56" s="1448"/>
      <c r="B56" s="1066">
        <f t="shared" si="0"/>
        <v>0</v>
      </c>
      <c r="C56" s="1067"/>
      <c r="D56" s="1657"/>
      <c r="E56" s="1652"/>
      <c r="F56" s="1652"/>
      <c r="G56" s="1652"/>
      <c r="H56" s="1652"/>
    </row>
    <row r="57" spans="1:8">
      <c r="A57" s="1448"/>
      <c r="B57" s="1066">
        <f t="shared" si="0"/>
        <v>0</v>
      </c>
      <c r="C57" s="1067"/>
      <c r="D57" s="1657"/>
      <c r="E57" s="1652"/>
      <c r="F57" s="1652"/>
      <c r="G57" s="1652"/>
      <c r="H57" s="1652"/>
    </row>
    <row r="58" spans="1:8">
      <c r="A58" s="1448"/>
      <c r="B58" s="1066">
        <f t="shared" ref="B58:B69" si="3">SUM(C58*20)</f>
        <v>0</v>
      </c>
      <c r="C58" s="1067"/>
      <c r="D58" s="1657"/>
      <c r="E58" s="1652"/>
      <c r="F58" s="1652"/>
      <c r="G58" s="1652"/>
      <c r="H58" s="1652"/>
    </row>
    <row r="59" spans="1:8">
      <c r="A59" s="1448"/>
      <c r="B59" s="1066">
        <f t="shared" si="3"/>
        <v>0</v>
      </c>
      <c r="C59" s="1067"/>
      <c r="D59" s="1415"/>
      <c r="E59" s="1416"/>
      <c r="F59" s="1416"/>
      <c r="G59" s="1416"/>
      <c r="H59" s="1416"/>
    </row>
    <row r="60" spans="1:8">
      <c r="A60" s="1448"/>
      <c r="B60" s="1066">
        <f t="shared" si="3"/>
        <v>0</v>
      </c>
      <c r="C60" s="1067"/>
      <c r="D60" s="1415"/>
      <c r="E60" s="1416"/>
      <c r="F60" s="1416"/>
      <c r="G60" s="1416"/>
      <c r="H60" s="1416"/>
    </row>
    <row r="61" spans="1:8">
      <c r="A61" s="1448"/>
      <c r="B61" s="1066">
        <f t="shared" si="3"/>
        <v>0</v>
      </c>
      <c r="C61" s="1067"/>
      <c r="D61" s="1415"/>
      <c r="E61" s="1416"/>
      <c r="F61" s="1416"/>
      <c r="G61" s="1416"/>
      <c r="H61" s="1416"/>
    </row>
    <row r="62" spans="1:8">
      <c r="A62" s="1448"/>
      <c r="B62" s="1066">
        <f t="shared" si="3"/>
        <v>0</v>
      </c>
      <c r="C62" s="1067"/>
      <c r="D62" s="1415"/>
      <c r="E62" s="1416"/>
      <c r="F62" s="1416"/>
      <c r="G62" s="1416"/>
      <c r="H62" s="1416"/>
    </row>
    <row r="63" spans="1:8">
      <c r="A63" s="1448"/>
      <c r="B63" s="1066">
        <f t="shared" si="3"/>
        <v>0</v>
      </c>
      <c r="C63" s="1067"/>
      <c r="D63" s="1415"/>
      <c r="E63" s="1416"/>
      <c r="F63" s="1416"/>
      <c r="G63" s="1416"/>
      <c r="H63" s="1416"/>
    </row>
    <row r="64" spans="1:8">
      <c r="A64" s="1448"/>
      <c r="B64" s="1066">
        <f t="shared" si="3"/>
        <v>0</v>
      </c>
      <c r="C64" s="1067"/>
      <c r="D64" s="1415"/>
      <c r="E64" s="1416"/>
      <c r="F64" s="1416"/>
      <c r="G64" s="1416"/>
      <c r="H64" s="1416"/>
    </row>
    <row r="65" spans="1:8">
      <c r="A65" s="1448"/>
      <c r="B65" s="1066">
        <f t="shared" si="3"/>
        <v>0</v>
      </c>
      <c r="C65" s="1067"/>
      <c r="D65" s="1415"/>
      <c r="E65" s="1416"/>
      <c r="F65" s="1416"/>
      <c r="G65" s="1416"/>
      <c r="H65" s="1416"/>
    </row>
    <row r="66" spans="1:8">
      <c r="A66" s="1448"/>
      <c r="B66" s="1066">
        <f t="shared" si="3"/>
        <v>0</v>
      </c>
      <c r="C66" s="1067"/>
      <c r="D66" s="1415"/>
      <c r="E66" s="1416"/>
      <c r="F66" s="1416"/>
      <c r="G66" s="1416"/>
      <c r="H66" s="1416"/>
    </row>
    <row r="67" spans="1:8">
      <c r="A67" s="1448"/>
      <c r="B67" s="1066">
        <f t="shared" si="3"/>
        <v>0</v>
      </c>
      <c r="C67" s="1067"/>
      <c r="D67" s="1415"/>
      <c r="E67" s="1416"/>
      <c r="F67" s="1416"/>
      <c r="G67" s="1416"/>
      <c r="H67" s="1416"/>
    </row>
    <row r="68" spans="1:8">
      <c r="A68" s="1448"/>
      <c r="B68" s="1066">
        <f>SUM(C68*20)</f>
        <v>0</v>
      </c>
      <c r="C68" s="1067"/>
      <c r="D68" s="1415"/>
      <c r="E68" s="1416"/>
      <c r="F68" s="1416"/>
      <c r="G68" s="1416"/>
      <c r="H68" s="1416"/>
    </row>
    <row r="69" spans="1:8">
      <c r="A69" s="1448"/>
      <c r="B69" s="1066">
        <f t="shared" si="3"/>
        <v>0</v>
      </c>
      <c r="C69" s="1067"/>
      <c r="D69" s="1415"/>
      <c r="E69" s="1416"/>
      <c r="F69" s="1416"/>
      <c r="G69" s="1416"/>
      <c r="H69" s="1416"/>
    </row>
    <row r="70" spans="1:8">
      <c r="A70" s="1448"/>
      <c r="B70" s="1066">
        <f t="shared" si="0"/>
        <v>0</v>
      </c>
      <c r="C70" s="1067"/>
      <c r="D70" s="1415"/>
      <c r="E70" s="1416"/>
      <c r="F70" s="1416"/>
      <c r="G70" s="1416"/>
      <c r="H70" s="1416"/>
    </row>
    <row r="71" spans="1:8">
      <c r="A71" s="1448"/>
      <c r="B71" s="1066">
        <f t="shared" si="0"/>
        <v>0</v>
      </c>
      <c r="C71" s="1067"/>
      <c r="D71" s="1415"/>
      <c r="E71" s="1416"/>
      <c r="F71" s="1416"/>
      <c r="G71" s="1416"/>
      <c r="H71" s="1416"/>
    </row>
    <row r="72" spans="1:8">
      <c r="A72" s="1448"/>
      <c r="B72" s="1066">
        <f t="shared" si="0"/>
        <v>0</v>
      </c>
      <c r="C72" s="1067"/>
      <c r="D72" s="1415"/>
      <c r="E72" s="1416"/>
      <c r="F72" s="1416"/>
      <c r="G72" s="1416"/>
      <c r="H72" s="1416"/>
    </row>
    <row r="73" spans="1:8">
      <c r="A73" s="1448"/>
      <c r="B73" s="1066">
        <f t="shared" si="0"/>
        <v>0</v>
      </c>
      <c r="C73" s="1067"/>
      <c r="D73" s="1415"/>
      <c r="E73" s="1416"/>
      <c r="F73" s="1416"/>
      <c r="G73" s="1416"/>
      <c r="H73" s="1416"/>
    </row>
    <row r="74" spans="1:8">
      <c r="A74" s="1448"/>
      <c r="B74" s="1066">
        <f t="shared" si="0"/>
        <v>0</v>
      </c>
      <c r="C74" s="1067"/>
      <c r="D74" s="1415"/>
      <c r="E74" s="1416"/>
      <c r="F74" s="1416"/>
      <c r="G74" s="1416"/>
      <c r="H74" s="1416"/>
    </row>
    <row r="75" spans="1:8">
      <c r="A75" s="1448"/>
      <c r="B75" s="1066">
        <f t="shared" si="0"/>
        <v>0</v>
      </c>
      <c r="C75" s="1067"/>
      <c r="D75" s="1657"/>
      <c r="E75" s="1652"/>
      <c r="F75" s="1652"/>
      <c r="G75" s="1652"/>
      <c r="H75" s="1652"/>
    </row>
    <row r="76" spans="1:8">
      <c r="A76" s="1448"/>
      <c r="B76" s="1066">
        <f t="shared" si="0"/>
        <v>0</v>
      </c>
      <c r="C76" s="1067"/>
      <c r="D76" s="1657"/>
      <c r="E76" s="1652"/>
      <c r="F76" s="1652"/>
      <c r="G76" s="1652"/>
      <c r="H76" s="1652"/>
    </row>
    <row r="77" spans="1:8">
      <c r="A77" s="1448"/>
      <c r="B77" s="1066">
        <f t="shared" si="0"/>
        <v>0</v>
      </c>
      <c r="C77" s="1067"/>
      <c r="D77" s="1657"/>
      <c r="E77" s="1652"/>
      <c r="F77" s="1652"/>
      <c r="G77" s="1652"/>
      <c r="H77" s="1652"/>
    </row>
    <row r="78" spans="1:8">
      <c r="A78" s="1448"/>
      <c r="B78" s="1066">
        <f t="shared" si="0"/>
        <v>0</v>
      </c>
      <c r="C78" s="1067"/>
      <c r="D78" s="1657"/>
      <c r="E78" s="1652"/>
      <c r="F78" s="1652"/>
      <c r="G78" s="1652"/>
      <c r="H78" s="1652"/>
    </row>
    <row r="79" spans="1:8">
      <c r="A79" s="1448"/>
      <c r="B79" s="1066">
        <f t="shared" si="0"/>
        <v>0</v>
      </c>
      <c r="C79" s="1067"/>
      <c r="D79" s="1657"/>
      <c r="E79" s="1652"/>
      <c r="F79" s="1652"/>
      <c r="G79" s="1652"/>
      <c r="H79" s="1652"/>
    </row>
    <row r="80" spans="1:8">
      <c r="A80" s="1448"/>
      <c r="B80" s="1066">
        <f t="shared" si="0"/>
        <v>0</v>
      </c>
      <c r="C80" s="1067"/>
      <c r="D80" s="1657"/>
      <c r="E80" s="1652"/>
      <c r="F80" s="1652"/>
      <c r="G80" s="1652"/>
      <c r="H80" s="1652"/>
    </row>
    <row r="81" spans="1:10">
      <c r="A81" s="1448"/>
      <c r="B81" s="1066">
        <f t="shared" si="0"/>
        <v>0</v>
      </c>
      <c r="C81" s="1067"/>
      <c r="D81" s="1657"/>
      <c r="E81" s="1652"/>
      <c r="F81" s="1652"/>
      <c r="G81" s="1652"/>
      <c r="H81" s="1652"/>
    </row>
    <row r="82" spans="1:10">
      <c r="A82" s="1448"/>
      <c r="B82" s="1066">
        <f t="shared" si="0"/>
        <v>0</v>
      </c>
      <c r="C82" s="1067"/>
      <c r="D82" s="1657"/>
      <c r="E82" s="1652"/>
      <c r="F82" s="1652"/>
      <c r="G82" s="1652"/>
      <c r="H82" s="1652"/>
    </row>
    <row r="83" spans="1:10">
      <c r="A83" s="1448"/>
      <c r="B83" s="1066">
        <f t="shared" si="0"/>
        <v>0</v>
      </c>
      <c r="C83" s="1067"/>
      <c r="D83" s="1657"/>
      <c r="E83" s="1652"/>
      <c r="F83" s="1652"/>
      <c r="G83" s="1652"/>
      <c r="H83" s="1652"/>
    </row>
    <row r="84" spans="1:10">
      <c r="A84" s="1448"/>
      <c r="B84" s="1066">
        <f t="shared" si="0"/>
        <v>0</v>
      </c>
      <c r="C84" s="1067"/>
      <c r="D84" s="1657"/>
      <c r="E84" s="1652"/>
      <c r="F84" s="1652"/>
      <c r="G84" s="1652"/>
      <c r="H84" s="1652"/>
    </row>
    <row r="85" spans="1:10">
      <c r="A85" s="1448"/>
      <c r="B85" s="1066">
        <f t="shared" si="0"/>
        <v>0</v>
      </c>
      <c r="C85" s="1067"/>
      <c r="D85" s="1657"/>
      <c r="E85" s="1652"/>
      <c r="F85" s="1652"/>
      <c r="G85" s="1652"/>
      <c r="H85" s="1652"/>
    </row>
    <row r="86" spans="1:10">
      <c r="A86" s="1448"/>
      <c r="B86" s="1066">
        <f t="shared" ref="B86:B113" si="4">SUM(C86*20)</f>
        <v>0</v>
      </c>
      <c r="C86" s="1067"/>
      <c r="D86" s="1657"/>
      <c r="E86" s="1652"/>
      <c r="F86" s="1652"/>
      <c r="G86" s="1652"/>
      <c r="H86" s="1652"/>
    </row>
    <row r="87" spans="1:10">
      <c r="A87" s="1448"/>
      <c r="B87" s="1066">
        <f t="shared" si="4"/>
        <v>0</v>
      </c>
      <c r="C87" s="1067"/>
      <c r="D87" s="1657"/>
      <c r="E87" s="1652"/>
      <c r="F87" s="1652"/>
      <c r="G87" s="1652"/>
      <c r="H87" s="1652"/>
    </row>
    <row r="88" spans="1:10">
      <c r="A88" s="1448"/>
      <c r="B88" s="1066">
        <f t="shared" si="4"/>
        <v>0</v>
      </c>
      <c r="C88" s="1067"/>
      <c r="D88" s="1657"/>
      <c r="E88" s="1652"/>
      <c r="F88" s="1652"/>
      <c r="G88" s="1652"/>
      <c r="H88" s="1652"/>
    </row>
    <row r="89" spans="1:10">
      <c r="A89" s="1448"/>
      <c r="B89" s="1066">
        <f t="shared" si="4"/>
        <v>0</v>
      </c>
      <c r="C89" s="1067"/>
      <c r="D89" s="1657"/>
      <c r="E89" s="1652"/>
      <c r="F89" s="1652"/>
      <c r="G89" s="1652"/>
      <c r="H89" s="1652"/>
    </row>
    <row r="90" spans="1:10">
      <c r="A90" s="1448"/>
      <c r="B90" s="1066">
        <f t="shared" si="4"/>
        <v>0</v>
      </c>
      <c r="C90" s="1067"/>
      <c r="D90" s="1657"/>
      <c r="E90" s="1652"/>
      <c r="F90" s="1652"/>
      <c r="G90" s="1652"/>
      <c r="H90" s="1652"/>
    </row>
    <row r="91" spans="1:10">
      <c r="A91" s="1448"/>
      <c r="B91" s="1066">
        <f t="shared" si="4"/>
        <v>0</v>
      </c>
      <c r="C91" s="1067"/>
      <c r="D91" s="1657"/>
      <c r="E91" s="1652"/>
      <c r="F91" s="1652"/>
      <c r="G91" s="1652"/>
      <c r="H91" s="1652"/>
    </row>
    <row r="92" spans="1:10">
      <c r="A92" s="1448"/>
      <c r="B92" s="1066">
        <f t="shared" si="4"/>
        <v>0</v>
      </c>
      <c r="C92" s="1067"/>
      <c r="D92" s="1657"/>
      <c r="E92" s="1652"/>
      <c r="F92" s="1652"/>
      <c r="G92" s="1652"/>
      <c r="H92" s="1652"/>
    </row>
    <row r="93" spans="1:10">
      <c r="A93" s="1448"/>
      <c r="B93" s="1066">
        <f t="shared" si="4"/>
        <v>0</v>
      </c>
      <c r="C93" s="1067"/>
      <c r="D93" s="1657"/>
      <c r="E93" s="1652"/>
      <c r="F93" s="1652"/>
      <c r="G93" s="1652"/>
      <c r="H93" s="1652"/>
    </row>
    <row r="94" spans="1:10">
      <c r="A94" s="1448"/>
      <c r="B94" s="1066">
        <f t="shared" si="4"/>
        <v>0</v>
      </c>
      <c r="C94" s="1067"/>
      <c r="D94" s="1657"/>
      <c r="E94" s="1652"/>
      <c r="F94" s="1652"/>
      <c r="G94" s="1652"/>
      <c r="H94" s="1652"/>
      <c r="J94" s="1414"/>
    </row>
    <row r="95" spans="1:10">
      <c r="A95" s="1448"/>
      <c r="B95" s="1066">
        <f t="shared" si="4"/>
        <v>0</v>
      </c>
      <c r="C95" s="1067"/>
      <c r="D95" s="1657"/>
      <c r="E95" s="1652"/>
      <c r="F95" s="1652"/>
      <c r="G95" s="1652"/>
      <c r="H95" s="1652"/>
    </row>
    <row r="96" spans="1:10">
      <c r="A96" s="1448"/>
      <c r="B96" s="1066">
        <f t="shared" si="4"/>
        <v>0</v>
      </c>
      <c r="C96" s="1067"/>
      <c r="D96" s="1657"/>
      <c r="E96" s="1652"/>
      <c r="F96" s="1652"/>
      <c r="G96" s="1652"/>
      <c r="H96" s="1652"/>
    </row>
    <row r="97" spans="1:8">
      <c r="A97" s="1448"/>
      <c r="B97" s="1066">
        <f t="shared" si="4"/>
        <v>0</v>
      </c>
      <c r="C97" s="1067"/>
      <c r="D97" s="1657"/>
      <c r="E97" s="1652"/>
      <c r="F97" s="1652"/>
      <c r="G97" s="1652"/>
      <c r="H97" s="1652"/>
    </row>
    <row r="98" spans="1:8">
      <c r="A98" s="1448"/>
      <c r="B98" s="1066">
        <f t="shared" si="4"/>
        <v>0</v>
      </c>
      <c r="C98" s="1067"/>
      <c r="D98" s="1657"/>
      <c r="E98" s="1652"/>
      <c r="F98" s="1652"/>
      <c r="G98" s="1652"/>
      <c r="H98" s="1652"/>
    </row>
    <row r="99" spans="1:8">
      <c r="A99" s="1448"/>
      <c r="B99" s="1066">
        <f t="shared" si="4"/>
        <v>0</v>
      </c>
      <c r="C99" s="1067"/>
      <c r="D99" s="1657"/>
      <c r="E99" s="1652"/>
      <c r="F99" s="1652"/>
      <c r="G99" s="1652"/>
      <c r="H99" s="1652"/>
    </row>
    <row r="100" spans="1:8">
      <c r="A100" s="1448"/>
      <c r="B100" s="1066">
        <f t="shared" si="4"/>
        <v>0</v>
      </c>
      <c r="C100" s="1067"/>
      <c r="D100" s="1657"/>
      <c r="E100" s="1652"/>
      <c r="F100" s="1652"/>
      <c r="G100" s="1652"/>
      <c r="H100" s="1652"/>
    </row>
    <row r="101" spans="1:8">
      <c r="A101" s="1448"/>
      <c r="B101" s="1066">
        <f t="shared" si="4"/>
        <v>0</v>
      </c>
      <c r="C101" s="1067"/>
      <c r="D101" s="1657"/>
      <c r="E101" s="1652"/>
      <c r="F101" s="1652"/>
      <c r="G101" s="1652"/>
      <c r="H101" s="1652"/>
    </row>
    <row r="102" spans="1:8">
      <c r="A102" s="1448"/>
      <c r="B102" s="1066">
        <f t="shared" si="4"/>
        <v>0</v>
      </c>
      <c r="C102" s="1067"/>
      <c r="D102" s="1657"/>
      <c r="E102" s="1652"/>
      <c r="F102" s="1652"/>
      <c r="G102" s="1652"/>
      <c r="H102" s="1652"/>
    </row>
    <row r="103" spans="1:8">
      <c r="A103" s="1448"/>
      <c r="B103" s="1066">
        <f t="shared" si="4"/>
        <v>0</v>
      </c>
      <c r="C103" s="1067"/>
      <c r="D103" s="1657"/>
      <c r="E103" s="1652"/>
      <c r="F103" s="1652"/>
      <c r="G103" s="1652"/>
      <c r="H103" s="1652"/>
    </row>
    <row r="104" spans="1:8">
      <c r="A104" s="1448"/>
      <c r="B104" s="1066">
        <f t="shared" si="4"/>
        <v>0</v>
      </c>
      <c r="C104" s="1067"/>
      <c r="D104" s="1657"/>
      <c r="E104" s="1652"/>
      <c r="F104" s="1652"/>
      <c r="G104" s="1652"/>
      <c r="H104" s="1652"/>
    </row>
    <row r="105" spans="1:8">
      <c r="A105" s="1448"/>
      <c r="B105" s="1066">
        <f t="shared" si="4"/>
        <v>0</v>
      </c>
      <c r="C105" s="1067"/>
      <c r="D105" s="1657"/>
      <c r="E105" s="1652"/>
      <c r="F105" s="1652"/>
      <c r="G105" s="1652"/>
      <c r="H105" s="1652"/>
    </row>
    <row r="106" spans="1:8">
      <c r="A106" s="1448"/>
      <c r="B106" s="1066">
        <f t="shared" si="4"/>
        <v>0</v>
      </c>
      <c r="C106" s="1067"/>
      <c r="D106" s="1657"/>
      <c r="E106" s="1652"/>
      <c r="F106" s="1652"/>
      <c r="G106" s="1652"/>
      <c r="H106" s="1652"/>
    </row>
    <row r="107" spans="1:8">
      <c r="A107" s="1448"/>
      <c r="B107" s="1066">
        <f t="shared" si="4"/>
        <v>0</v>
      </c>
      <c r="C107" s="1067"/>
      <c r="D107" s="1657"/>
      <c r="E107" s="1652"/>
      <c r="F107" s="1652"/>
      <c r="G107" s="1652"/>
      <c r="H107" s="1652"/>
    </row>
    <row r="108" spans="1:8">
      <c r="A108" s="1448"/>
      <c r="B108" s="1066">
        <f t="shared" si="4"/>
        <v>0</v>
      </c>
      <c r="C108" s="1067"/>
      <c r="D108" s="1657"/>
      <c r="E108" s="1652"/>
      <c r="F108" s="1652"/>
      <c r="G108" s="1652"/>
      <c r="H108" s="1652"/>
    </row>
    <row r="109" spans="1:8">
      <c r="A109" s="1448"/>
      <c r="B109" s="1066">
        <f t="shared" si="4"/>
        <v>0</v>
      </c>
      <c r="C109" s="1067"/>
      <c r="D109" s="1657"/>
      <c r="E109" s="1652"/>
      <c r="F109" s="1652"/>
      <c r="G109" s="1652"/>
      <c r="H109" s="1652"/>
    </row>
    <row r="110" spans="1:8">
      <c r="A110" s="1448"/>
      <c r="B110" s="1066">
        <f t="shared" si="4"/>
        <v>0</v>
      </c>
      <c r="C110" s="1067"/>
      <c r="D110" s="1657"/>
      <c r="E110" s="1652"/>
      <c r="F110" s="1652"/>
      <c r="G110" s="1652"/>
      <c r="H110" s="1652"/>
    </row>
    <row r="111" spans="1:8">
      <c r="A111" s="1448"/>
      <c r="B111" s="1066">
        <f t="shared" si="4"/>
        <v>0</v>
      </c>
      <c r="C111" s="1067"/>
      <c r="D111" s="1657"/>
      <c r="E111" s="1652"/>
      <c r="F111" s="1652"/>
      <c r="G111" s="1652"/>
      <c r="H111" s="1652"/>
    </row>
    <row r="112" spans="1:8">
      <c r="A112" s="1448"/>
      <c r="B112" s="1066">
        <f t="shared" si="4"/>
        <v>0</v>
      </c>
      <c r="C112" s="1067"/>
      <c r="D112" s="1657"/>
      <c r="E112" s="1652"/>
      <c r="F112" s="1652"/>
      <c r="G112" s="1652"/>
      <c r="H112" s="1652"/>
    </row>
    <row r="113" spans="1:9">
      <c r="A113" s="1448"/>
      <c r="B113" s="1066">
        <f t="shared" si="4"/>
        <v>0</v>
      </c>
      <c r="C113" s="1067"/>
      <c r="D113" s="1657"/>
      <c r="E113" s="1652"/>
      <c r="F113" s="1652"/>
      <c r="G113" s="1652"/>
      <c r="H113" s="1652"/>
    </row>
    <row r="114" spans="1:9">
      <c r="A114" s="1448"/>
      <c r="B114" s="1066">
        <f t="shared" ref="B114:B128" si="5">SUM(C114*20)</f>
        <v>0</v>
      </c>
      <c r="C114" s="1067"/>
      <c r="D114" s="1657"/>
      <c r="E114" s="1652"/>
      <c r="F114" s="1652"/>
      <c r="G114" s="1652"/>
      <c r="H114" s="1652"/>
    </row>
    <row r="115" spans="1:9">
      <c r="A115" s="1448"/>
      <c r="B115" s="1066">
        <f t="shared" si="5"/>
        <v>0</v>
      </c>
      <c r="C115" s="1067"/>
      <c r="D115" s="1657"/>
      <c r="E115" s="1652"/>
      <c r="F115" s="1652"/>
      <c r="G115" s="1652"/>
      <c r="H115" s="1652"/>
    </row>
    <row r="116" spans="1:9">
      <c r="A116" s="1448"/>
      <c r="B116" s="1066">
        <f t="shared" si="5"/>
        <v>0</v>
      </c>
      <c r="C116" s="1067"/>
      <c r="D116" s="1657"/>
      <c r="E116" s="1652"/>
      <c r="F116" s="1652"/>
      <c r="G116" s="1652"/>
      <c r="H116" s="1652"/>
    </row>
    <row r="117" spans="1:9">
      <c r="A117" s="1448"/>
      <c r="B117" s="1066">
        <f t="shared" si="5"/>
        <v>0</v>
      </c>
      <c r="C117" s="1067"/>
      <c r="D117" s="1657"/>
      <c r="E117" s="1652"/>
      <c r="F117" s="1652"/>
      <c r="G117" s="1652"/>
      <c r="H117" s="1652"/>
    </row>
    <row r="118" spans="1:9">
      <c r="A118" s="1448"/>
      <c r="B118" s="1066">
        <f t="shared" si="5"/>
        <v>0</v>
      </c>
      <c r="C118" s="1067"/>
      <c r="D118" s="1657"/>
      <c r="E118" s="1652"/>
      <c r="F118" s="1652"/>
      <c r="G118" s="1652"/>
      <c r="H118" s="1652"/>
    </row>
    <row r="119" spans="1:9">
      <c r="A119" s="1448"/>
      <c r="B119" s="1066">
        <f t="shared" si="5"/>
        <v>0</v>
      </c>
      <c r="C119" s="1067"/>
      <c r="D119" s="1657"/>
      <c r="E119" s="1652"/>
      <c r="F119" s="1652"/>
      <c r="G119" s="1652"/>
      <c r="H119" s="1652"/>
    </row>
    <row r="120" spans="1:9">
      <c r="A120" s="1448"/>
      <c r="B120" s="1066">
        <f t="shared" si="5"/>
        <v>0</v>
      </c>
      <c r="C120" s="1067"/>
      <c r="D120" s="1657"/>
      <c r="E120" s="1652"/>
      <c r="F120" s="1652"/>
      <c r="G120" s="1652"/>
      <c r="H120" s="1652"/>
    </row>
    <row r="121" spans="1:9">
      <c r="A121" s="1448"/>
      <c r="B121" s="1066">
        <f t="shared" si="5"/>
        <v>0</v>
      </c>
      <c r="C121" s="1067"/>
      <c r="D121" s="1657"/>
      <c r="E121" s="1652"/>
      <c r="F121" s="1652"/>
      <c r="G121" s="1652"/>
      <c r="H121" s="1652"/>
      <c r="I121" s="1414"/>
    </row>
    <row r="122" spans="1:9">
      <c r="A122" s="1448"/>
      <c r="B122" s="1066">
        <f t="shared" si="5"/>
        <v>0</v>
      </c>
      <c r="C122" s="1067"/>
      <c r="D122" s="1657"/>
      <c r="E122" s="1652"/>
      <c r="F122" s="1652"/>
      <c r="G122" s="1652"/>
      <c r="H122" s="1652"/>
    </row>
    <row r="123" spans="1:9">
      <c r="A123" s="1448"/>
      <c r="B123" s="1066">
        <f t="shared" si="5"/>
        <v>0</v>
      </c>
      <c r="C123" s="1067"/>
      <c r="D123" s="1657"/>
      <c r="E123" s="1652"/>
      <c r="F123" s="1652"/>
      <c r="G123" s="1652"/>
      <c r="H123" s="1652"/>
    </row>
    <row r="124" spans="1:9">
      <c r="A124" s="1448"/>
      <c r="B124" s="1066">
        <f t="shared" si="5"/>
        <v>0</v>
      </c>
      <c r="C124" s="1067"/>
      <c r="D124" s="1657"/>
      <c r="E124" s="1652"/>
      <c r="F124" s="1652"/>
      <c r="G124" s="1652"/>
      <c r="H124" s="1652"/>
    </row>
    <row r="125" spans="1:9">
      <c r="A125" s="1448"/>
      <c r="B125" s="1066">
        <f t="shared" si="5"/>
        <v>0</v>
      </c>
      <c r="C125" s="1067"/>
      <c r="D125" s="1657"/>
      <c r="E125" s="1652"/>
      <c r="F125" s="1652"/>
      <c r="G125" s="1652"/>
      <c r="H125" s="1652"/>
    </row>
    <row r="126" spans="1:9">
      <c r="A126" s="1448"/>
      <c r="B126" s="1066">
        <f t="shared" si="5"/>
        <v>0</v>
      </c>
      <c r="C126" s="1067"/>
      <c r="D126" s="1657"/>
      <c r="E126" s="1652"/>
      <c r="F126" s="1652"/>
      <c r="G126" s="1652"/>
      <c r="H126" s="1652"/>
    </row>
    <row r="127" spans="1:9">
      <c r="A127" s="1448"/>
      <c r="B127" s="1066">
        <f t="shared" si="5"/>
        <v>0</v>
      </c>
      <c r="C127" s="1067"/>
      <c r="D127" s="1657"/>
      <c r="E127" s="1652"/>
      <c r="F127" s="1652"/>
      <c r="G127" s="1652"/>
      <c r="H127" s="1652"/>
    </row>
    <row r="128" spans="1:9">
      <c r="A128" s="1448"/>
      <c r="B128" s="1066">
        <f t="shared" si="5"/>
        <v>0</v>
      </c>
      <c r="C128" s="1067"/>
      <c r="D128" s="1657"/>
      <c r="E128" s="1652"/>
      <c r="F128" s="1652"/>
      <c r="G128" s="1652"/>
      <c r="H128" s="1652"/>
    </row>
    <row r="129" spans="1:8">
      <c r="A129" s="1448"/>
      <c r="B129" s="1066">
        <f t="shared" ref="B129:B192" si="6">SUM(C129*20)</f>
        <v>0</v>
      </c>
      <c r="C129" s="1067"/>
      <c r="D129" s="1657"/>
      <c r="E129" s="1652"/>
      <c r="F129" s="1652"/>
      <c r="G129" s="1652"/>
      <c r="H129" s="1652"/>
    </row>
    <row r="130" spans="1:8">
      <c r="A130" s="1448"/>
      <c r="B130" s="1066">
        <f t="shared" si="6"/>
        <v>0</v>
      </c>
      <c r="C130" s="1067"/>
      <c r="D130" s="1657"/>
      <c r="E130" s="1652"/>
      <c r="F130" s="1652"/>
      <c r="G130" s="1652"/>
      <c r="H130" s="1652"/>
    </row>
    <row r="131" spans="1:8">
      <c r="A131" s="1448"/>
      <c r="B131" s="1066">
        <f t="shared" si="6"/>
        <v>0</v>
      </c>
      <c r="C131" s="1067"/>
      <c r="D131" s="1657"/>
      <c r="E131" s="1652"/>
      <c r="F131" s="1652"/>
      <c r="G131" s="1652"/>
      <c r="H131" s="1652"/>
    </row>
    <row r="132" spans="1:8">
      <c r="A132" s="1448"/>
      <c r="B132" s="1066">
        <f t="shared" si="6"/>
        <v>0</v>
      </c>
      <c r="C132" s="1067"/>
      <c r="D132" s="1657"/>
      <c r="E132" s="1652"/>
      <c r="F132" s="1652"/>
      <c r="G132" s="1652"/>
      <c r="H132" s="1652"/>
    </row>
    <row r="133" spans="1:8">
      <c r="A133" s="1448"/>
      <c r="B133" s="1066">
        <f t="shared" si="6"/>
        <v>0</v>
      </c>
      <c r="C133" s="1067"/>
      <c r="D133" s="1657"/>
      <c r="E133" s="1652"/>
      <c r="F133" s="1652"/>
      <c r="G133" s="1652"/>
      <c r="H133" s="1652"/>
    </row>
    <row r="134" spans="1:8">
      <c r="A134" s="1448"/>
      <c r="B134" s="1066">
        <f t="shared" si="6"/>
        <v>0</v>
      </c>
      <c r="C134" s="1067"/>
      <c r="D134" s="1657"/>
      <c r="E134" s="1652"/>
      <c r="F134" s="1652"/>
      <c r="G134" s="1652"/>
      <c r="H134" s="1652"/>
    </row>
    <row r="135" spans="1:8">
      <c r="A135" s="1448"/>
      <c r="B135" s="1066">
        <f t="shared" si="6"/>
        <v>0</v>
      </c>
      <c r="C135" s="1067"/>
      <c r="D135" s="1657"/>
      <c r="E135" s="1652"/>
      <c r="F135" s="1652"/>
      <c r="G135" s="1652"/>
      <c r="H135" s="1652"/>
    </row>
    <row r="136" spans="1:8">
      <c r="A136" s="1448"/>
      <c r="B136" s="1066">
        <f t="shared" si="6"/>
        <v>0</v>
      </c>
      <c r="C136" s="1067"/>
      <c r="D136" s="1657"/>
      <c r="E136" s="1652"/>
      <c r="F136" s="1652"/>
      <c r="G136" s="1652"/>
      <c r="H136" s="1652"/>
    </row>
    <row r="137" spans="1:8">
      <c r="A137" s="1448"/>
      <c r="B137" s="1066">
        <f t="shared" si="6"/>
        <v>0</v>
      </c>
      <c r="C137" s="1067"/>
      <c r="D137" s="1657"/>
      <c r="E137" s="1652"/>
      <c r="F137" s="1652"/>
      <c r="G137" s="1652"/>
      <c r="H137" s="1652"/>
    </row>
    <row r="138" spans="1:8">
      <c r="A138" s="1448"/>
      <c r="B138" s="1066">
        <f t="shared" si="6"/>
        <v>0</v>
      </c>
      <c r="C138" s="1067"/>
      <c r="D138" s="1657"/>
      <c r="E138" s="1652"/>
      <c r="F138" s="1652"/>
      <c r="G138" s="1652"/>
      <c r="H138" s="1652"/>
    </row>
    <row r="139" spans="1:8">
      <c r="A139" s="1448"/>
      <c r="B139" s="1066">
        <f t="shared" si="6"/>
        <v>0</v>
      </c>
      <c r="C139" s="1067"/>
      <c r="D139" s="1657"/>
      <c r="E139" s="1652"/>
      <c r="F139" s="1652"/>
      <c r="G139" s="1652"/>
      <c r="H139" s="1652"/>
    </row>
    <row r="140" spans="1:8">
      <c r="A140" s="1448"/>
      <c r="B140" s="1066">
        <f t="shared" si="6"/>
        <v>0</v>
      </c>
      <c r="C140" s="1067"/>
      <c r="D140" s="1657"/>
      <c r="E140" s="1652"/>
      <c r="F140" s="1652"/>
      <c r="G140" s="1652"/>
      <c r="H140" s="1652"/>
    </row>
    <row r="141" spans="1:8">
      <c r="A141" s="1448"/>
      <c r="B141" s="1066">
        <f t="shared" si="6"/>
        <v>0</v>
      </c>
      <c r="C141" s="1067"/>
      <c r="D141" s="1657"/>
      <c r="E141" s="1652"/>
      <c r="F141" s="1652"/>
      <c r="G141" s="1652"/>
      <c r="H141" s="1652"/>
    </row>
    <row r="142" spans="1:8">
      <c r="A142" s="1448"/>
      <c r="B142" s="1066">
        <f t="shared" si="6"/>
        <v>0</v>
      </c>
      <c r="C142" s="1067"/>
      <c r="D142" s="1657"/>
      <c r="E142" s="1652"/>
      <c r="F142" s="1652"/>
      <c r="G142" s="1652"/>
      <c r="H142" s="1652"/>
    </row>
    <row r="143" spans="1:8">
      <c r="A143" s="1448"/>
      <c r="B143" s="1066">
        <f t="shared" si="6"/>
        <v>0</v>
      </c>
      <c r="C143" s="1067"/>
      <c r="D143" s="1657"/>
      <c r="E143" s="1652"/>
      <c r="F143" s="1652"/>
      <c r="G143" s="1652"/>
      <c r="H143" s="1652"/>
    </row>
    <row r="144" spans="1:8">
      <c r="A144" s="1448"/>
      <c r="B144" s="1066">
        <f t="shared" si="6"/>
        <v>0</v>
      </c>
      <c r="C144" s="1067"/>
      <c r="D144" s="1657"/>
      <c r="E144" s="1652"/>
      <c r="F144" s="1652"/>
      <c r="G144" s="1652"/>
      <c r="H144" s="1652"/>
    </row>
    <row r="145" spans="1:8">
      <c r="A145" s="1448"/>
      <c r="B145" s="1066">
        <f t="shared" si="6"/>
        <v>0</v>
      </c>
      <c r="C145" s="1067"/>
      <c r="D145" s="1657"/>
      <c r="E145" s="1652"/>
      <c r="F145" s="1652"/>
      <c r="G145" s="1652"/>
      <c r="H145" s="1652"/>
    </row>
    <row r="146" spans="1:8">
      <c r="A146" s="1448"/>
      <c r="B146" s="1066">
        <f t="shared" si="6"/>
        <v>0</v>
      </c>
      <c r="C146" s="1067"/>
      <c r="D146" s="1657"/>
      <c r="E146" s="1652"/>
      <c r="F146" s="1652"/>
      <c r="G146" s="1652"/>
      <c r="H146" s="1652"/>
    </row>
    <row r="147" spans="1:8">
      <c r="A147" s="1448"/>
      <c r="B147" s="1066">
        <f t="shared" si="6"/>
        <v>0</v>
      </c>
      <c r="C147" s="1067"/>
      <c r="D147" s="1657"/>
      <c r="E147" s="1652"/>
      <c r="F147" s="1652"/>
      <c r="G147" s="1652"/>
      <c r="H147" s="1652"/>
    </row>
    <row r="148" spans="1:8">
      <c r="A148" s="1448"/>
      <c r="B148" s="1066">
        <f t="shared" si="6"/>
        <v>0</v>
      </c>
      <c r="C148" s="1067"/>
      <c r="D148" s="1657"/>
      <c r="E148" s="1652"/>
      <c r="F148" s="1652"/>
      <c r="G148" s="1652"/>
      <c r="H148" s="1652"/>
    </row>
    <row r="149" spans="1:8">
      <c r="A149" s="1448"/>
      <c r="B149" s="1066">
        <f t="shared" si="6"/>
        <v>0</v>
      </c>
      <c r="C149" s="1067"/>
      <c r="D149" s="1657"/>
      <c r="E149" s="1652"/>
      <c r="F149" s="1652"/>
      <c r="G149" s="1652"/>
      <c r="H149" s="1652"/>
    </row>
    <row r="150" spans="1:8">
      <c r="A150" s="1448"/>
      <c r="B150" s="1066">
        <f t="shared" si="6"/>
        <v>0</v>
      </c>
      <c r="C150" s="1067"/>
      <c r="D150" s="1657"/>
      <c r="E150" s="1652"/>
      <c r="F150" s="1652"/>
      <c r="G150" s="1652"/>
      <c r="H150" s="1652"/>
    </row>
    <row r="151" spans="1:8">
      <c r="A151" s="1448"/>
      <c r="B151" s="1066">
        <f t="shared" si="6"/>
        <v>0</v>
      </c>
      <c r="C151" s="1067"/>
      <c r="D151" s="1657"/>
      <c r="E151" s="1652"/>
      <c r="F151" s="1652"/>
      <c r="G151" s="1652"/>
      <c r="H151" s="1652"/>
    </row>
    <row r="152" spans="1:8">
      <c r="A152" s="1448"/>
      <c r="B152" s="1066">
        <f t="shared" si="6"/>
        <v>0</v>
      </c>
      <c r="C152" s="1067"/>
      <c r="D152" s="1657"/>
      <c r="E152" s="1652"/>
      <c r="F152" s="1652"/>
      <c r="G152" s="1652"/>
      <c r="H152" s="1652"/>
    </row>
    <row r="153" spans="1:8">
      <c r="A153" s="1448"/>
      <c r="B153" s="1066">
        <f t="shared" si="6"/>
        <v>0</v>
      </c>
      <c r="C153" s="1067"/>
      <c r="D153" s="1657"/>
      <c r="E153" s="1652"/>
      <c r="F153" s="1652"/>
      <c r="G153" s="1652"/>
      <c r="H153" s="1652"/>
    </row>
    <row r="154" spans="1:8">
      <c r="A154" s="1448"/>
      <c r="B154" s="1066">
        <f t="shared" si="6"/>
        <v>0</v>
      </c>
      <c r="C154" s="1067"/>
      <c r="D154" s="1657"/>
      <c r="E154" s="1652"/>
      <c r="F154" s="1652"/>
      <c r="G154" s="1652"/>
      <c r="H154" s="1652"/>
    </row>
    <row r="155" spans="1:8">
      <c r="A155" s="1448"/>
      <c r="B155" s="1066">
        <f t="shared" si="6"/>
        <v>0</v>
      </c>
      <c r="C155" s="1067"/>
      <c r="D155" s="1657"/>
      <c r="E155" s="1652"/>
      <c r="F155" s="1652"/>
      <c r="G155" s="1652"/>
      <c r="H155" s="1652"/>
    </row>
    <row r="156" spans="1:8">
      <c r="A156" s="1448"/>
      <c r="B156" s="1066">
        <f t="shared" si="6"/>
        <v>0</v>
      </c>
      <c r="C156" s="1067"/>
      <c r="D156" s="1657"/>
      <c r="E156" s="1652"/>
      <c r="F156" s="1652"/>
      <c r="G156" s="1652"/>
      <c r="H156" s="1652"/>
    </row>
    <row r="157" spans="1:8">
      <c r="A157" s="1448"/>
      <c r="B157" s="1066">
        <f t="shared" si="6"/>
        <v>0</v>
      </c>
      <c r="C157" s="1067"/>
      <c r="D157" s="1657"/>
      <c r="E157" s="1652"/>
      <c r="F157" s="1652"/>
      <c r="G157" s="1652"/>
      <c r="H157" s="1652"/>
    </row>
    <row r="158" spans="1:8">
      <c r="A158" s="1448"/>
      <c r="B158" s="1066">
        <f t="shared" si="6"/>
        <v>0</v>
      </c>
      <c r="C158" s="1067"/>
      <c r="D158" s="1657"/>
      <c r="E158" s="1652"/>
      <c r="F158" s="1652"/>
      <c r="G158" s="1652"/>
      <c r="H158" s="1652"/>
    </row>
    <row r="159" spans="1:8">
      <c r="A159" s="1448"/>
      <c r="B159" s="1066">
        <f t="shared" si="6"/>
        <v>0</v>
      </c>
      <c r="C159" s="1067"/>
      <c r="D159" s="1657"/>
      <c r="E159" s="1652"/>
      <c r="F159" s="1652"/>
      <c r="G159" s="1652"/>
      <c r="H159" s="1652"/>
    </row>
    <row r="160" spans="1:8">
      <c r="A160" s="1448"/>
      <c r="B160" s="1066">
        <f t="shared" si="6"/>
        <v>0</v>
      </c>
      <c r="C160" s="1067"/>
      <c r="D160" s="1657"/>
      <c r="E160" s="1652"/>
      <c r="F160" s="1652"/>
      <c r="G160" s="1652"/>
      <c r="H160" s="1652"/>
    </row>
    <row r="161" spans="1:8">
      <c r="A161" s="1448"/>
      <c r="B161" s="1066">
        <f t="shared" si="6"/>
        <v>0</v>
      </c>
      <c r="C161" s="1067"/>
      <c r="D161" s="1657"/>
      <c r="E161" s="1652"/>
      <c r="F161" s="1652"/>
      <c r="G161" s="1652"/>
      <c r="H161" s="1652"/>
    </row>
    <row r="162" spans="1:8">
      <c r="A162" s="1448"/>
      <c r="B162" s="1066">
        <f t="shared" si="6"/>
        <v>0</v>
      </c>
      <c r="C162" s="1067"/>
      <c r="D162" s="1657"/>
      <c r="E162" s="1652"/>
      <c r="F162" s="1652"/>
      <c r="G162" s="1652"/>
      <c r="H162" s="1652"/>
    </row>
    <row r="163" spans="1:8">
      <c r="A163" s="1448"/>
      <c r="B163" s="1066">
        <f t="shared" si="6"/>
        <v>0</v>
      </c>
      <c r="C163" s="1067"/>
      <c r="D163" s="1657"/>
      <c r="E163" s="1652"/>
      <c r="F163" s="1652"/>
      <c r="G163" s="1652"/>
      <c r="H163" s="1652"/>
    </row>
    <row r="164" spans="1:8">
      <c r="A164" s="1448"/>
      <c r="B164" s="1066">
        <f t="shared" si="6"/>
        <v>0</v>
      </c>
      <c r="C164" s="1067"/>
      <c r="D164" s="1657"/>
      <c r="E164" s="1652"/>
      <c r="F164" s="1652"/>
      <c r="G164" s="1652"/>
      <c r="H164" s="1652"/>
    </row>
    <row r="165" spans="1:8">
      <c r="A165" s="1448"/>
      <c r="B165" s="1066">
        <f t="shared" si="6"/>
        <v>0</v>
      </c>
      <c r="C165" s="1067"/>
      <c r="D165" s="1657"/>
      <c r="E165" s="1652"/>
      <c r="F165" s="1652"/>
      <c r="G165" s="1652"/>
      <c r="H165" s="1652"/>
    </row>
    <row r="166" spans="1:8">
      <c r="A166" s="1448"/>
      <c r="B166" s="1066">
        <f t="shared" si="6"/>
        <v>0</v>
      </c>
      <c r="C166" s="1067"/>
      <c r="D166" s="1657"/>
      <c r="E166" s="1652"/>
      <c r="F166" s="1652"/>
      <c r="G166" s="1652"/>
      <c r="H166" s="1652"/>
    </row>
    <row r="167" spans="1:8">
      <c r="A167" s="1448"/>
      <c r="B167" s="1066">
        <f t="shared" si="6"/>
        <v>0</v>
      </c>
      <c r="C167" s="1067"/>
      <c r="D167" s="1657"/>
      <c r="E167" s="1652"/>
      <c r="F167" s="1652"/>
      <c r="G167" s="1652"/>
      <c r="H167" s="1652"/>
    </row>
    <row r="168" spans="1:8">
      <c r="A168" s="1448"/>
      <c r="B168" s="1066">
        <f t="shared" si="6"/>
        <v>0</v>
      </c>
      <c r="C168" s="1067"/>
      <c r="D168" s="1657"/>
      <c r="E168" s="1652"/>
      <c r="F168" s="1652"/>
      <c r="G168" s="1652"/>
      <c r="H168" s="1652"/>
    </row>
    <row r="169" spans="1:8">
      <c r="A169" s="1448"/>
      <c r="B169" s="1066">
        <f t="shared" si="6"/>
        <v>0</v>
      </c>
      <c r="C169" s="1067"/>
      <c r="D169" s="1657"/>
      <c r="E169" s="1652"/>
      <c r="F169" s="1652"/>
      <c r="G169" s="1652"/>
      <c r="H169" s="1652"/>
    </row>
    <row r="170" spans="1:8">
      <c r="A170" s="1448"/>
      <c r="B170" s="1066">
        <f t="shared" si="6"/>
        <v>0</v>
      </c>
      <c r="C170" s="1067"/>
      <c r="D170" s="1657"/>
      <c r="E170" s="1652"/>
      <c r="F170" s="1652"/>
      <c r="G170" s="1652"/>
      <c r="H170" s="1652"/>
    </row>
    <row r="171" spans="1:8">
      <c r="A171" s="1448"/>
      <c r="B171" s="1066">
        <f t="shared" si="6"/>
        <v>0</v>
      </c>
      <c r="C171" s="1067"/>
      <c r="D171" s="1657"/>
      <c r="E171" s="1652"/>
      <c r="F171" s="1652"/>
      <c r="G171" s="1652"/>
      <c r="H171" s="1652"/>
    </row>
    <row r="172" spans="1:8">
      <c r="A172" s="1448"/>
      <c r="B172" s="1066">
        <f t="shared" si="6"/>
        <v>0</v>
      </c>
      <c r="C172" s="1067"/>
      <c r="D172" s="1657"/>
      <c r="E172" s="1652"/>
      <c r="F172" s="1652"/>
      <c r="G172" s="1652"/>
      <c r="H172" s="1652"/>
    </row>
    <row r="173" spans="1:8">
      <c r="A173" s="1448"/>
      <c r="B173" s="1066">
        <f t="shared" si="6"/>
        <v>0</v>
      </c>
      <c r="C173" s="1067"/>
      <c r="D173" s="1657"/>
      <c r="E173" s="1652"/>
      <c r="F173" s="1652"/>
      <c r="G173" s="1652"/>
      <c r="H173" s="1652"/>
    </row>
    <row r="174" spans="1:8">
      <c r="A174" s="1448"/>
      <c r="B174" s="1066">
        <f t="shared" si="6"/>
        <v>0</v>
      </c>
      <c r="C174" s="1067"/>
      <c r="D174" s="1657"/>
      <c r="E174" s="1652"/>
      <c r="F174" s="1652"/>
      <c r="G174" s="1652"/>
      <c r="H174" s="1652"/>
    </row>
    <row r="175" spans="1:8">
      <c r="A175" s="1448"/>
      <c r="B175" s="1066">
        <f t="shared" si="6"/>
        <v>0</v>
      </c>
      <c r="C175" s="1067"/>
      <c r="D175" s="1657"/>
      <c r="E175" s="1652"/>
      <c r="F175" s="1652"/>
      <c r="G175" s="1652"/>
      <c r="H175" s="1652"/>
    </row>
    <row r="176" spans="1:8">
      <c r="A176" s="1448"/>
      <c r="B176" s="1066">
        <f t="shared" si="6"/>
        <v>0</v>
      </c>
      <c r="C176" s="1067"/>
      <c r="D176" s="1657"/>
      <c r="E176" s="1652"/>
      <c r="F176" s="1652"/>
      <c r="G176" s="1652"/>
      <c r="H176" s="1652"/>
    </row>
    <row r="177" spans="1:8">
      <c r="A177" s="1448"/>
      <c r="B177" s="1066">
        <f t="shared" si="6"/>
        <v>0</v>
      </c>
      <c r="C177" s="1067"/>
      <c r="D177" s="1657"/>
      <c r="E177" s="1652"/>
      <c r="F177" s="1652"/>
      <c r="G177" s="1652"/>
      <c r="H177" s="1652"/>
    </row>
    <row r="178" spans="1:8">
      <c r="A178" s="1448"/>
      <c r="B178" s="1066">
        <f t="shared" si="6"/>
        <v>0</v>
      </c>
      <c r="C178" s="1067"/>
      <c r="D178" s="1657"/>
      <c r="E178" s="1652"/>
      <c r="F178" s="1652"/>
      <c r="G178" s="1652"/>
      <c r="H178" s="1652"/>
    </row>
    <row r="179" spans="1:8">
      <c r="A179" s="1448"/>
      <c r="B179" s="1066">
        <f t="shared" si="6"/>
        <v>0</v>
      </c>
      <c r="C179" s="1067"/>
      <c r="D179" s="1657"/>
      <c r="E179" s="1652"/>
      <c r="F179" s="1652"/>
      <c r="G179" s="1652"/>
      <c r="H179" s="1652"/>
    </row>
    <row r="180" spans="1:8">
      <c r="A180" s="1448"/>
      <c r="B180" s="1066">
        <f t="shared" si="6"/>
        <v>0</v>
      </c>
      <c r="C180" s="1067"/>
      <c r="D180" s="1657"/>
      <c r="E180" s="1652"/>
      <c r="F180" s="1652"/>
      <c r="G180" s="1652"/>
      <c r="H180" s="1652"/>
    </row>
    <row r="181" spans="1:8">
      <c r="A181" s="1448"/>
      <c r="B181" s="1066">
        <f t="shared" si="6"/>
        <v>0</v>
      </c>
      <c r="C181" s="1067"/>
      <c r="D181" s="1657"/>
      <c r="E181" s="1652"/>
      <c r="F181" s="1652"/>
      <c r="G181" s="1652"/>
      <c r="H181" s="1652"/>
    </row>
    <row r="182" spans="1:8">
      <c r="A182" s="1448"/>
      <c r="B182" s="1066">
        <f t="shared" si="6"/>
        <v>0</v>
      </c>
      <c r="C182" s="1067"/>
      <c r="D182" s="1657"/>
      <c r="E182" s="1652"/>
      <c r="F182" s="1652"/>
      <c r="G182" s="1652"/>
      <c r="H182" s="1652"/>
    </row>
    <row r="183" spans="1:8">
      <c r="A183" s="1448"/>
      <c r="B183" s="1066">
        <f t="shared" si="6"/>
        <v>0</v>
      </c>
      <c r="C183" s="1067"/>
      <c r="D183" s="1657"/>
      <c r="E183" s="1652"/>
      <c r="F183" s="1652"/>
      <c r="G183" s="1652"/>
      <c r="H183" s="1652"/>
    </row>
    <row r="184" spans="1:8">
      <c r="A184" s="1448"/>
      <c r="B184" s="1066">
        <f t="shared" si="6"/>
        <v>0</v>
      </c>
      <c r="C184" s="1067"/>
      <c r="D184" s="1657"/>
      <c r="E184" s="1652"/>
      <c r="F184" s="1652"/>
      <c r="G184" s="1652"/>
      <c r="H184" s="1652"/>
    </row>
    <row r="185" spans="1:8">
      <c r="A185" s="1448"/>
      <c r="B185" s="1066">
        <f t="shared" si="6"/>
        <v>0</v>
      </c>
      <c r="C185" s="1067"/>
      <c r="D185" s="1657"/>
      <c r="E185" s="1652"/>
      <c r="F185" s="1652"/>
      <c r="G185" s="1652"/>
      <c r="H185" s="1652"/>
    </row>
    <row r="186" spans="1:8">
      <c r="A186" s="1448"/>
      <c r="B186" s="1066">
        <f t="shared" si="6"/>
        <v>0</v>
      </c>
      <c r="C186" s="1067"/>
      <c r="D186" s="1657"/>
      <c r="E186" s="1652"/>
      <c r="F186" s="1652"/>
      <c r="G186" s="1652"/>
      <c r="H186" s="1652"/>
    </row>
    <row r="187" spans="1:8">
      <c r="A187" s="1448"/>
      <c r="B187" s="1066">
        <f t="shared" si="6"/>
        <v>0</v>
      </c>
      <c r="C187" s="1067"/>
      <c r="D187" s="1657"/>
      <c r="E187" s="1652"/>
      <c r="F187" s="1652"/>
      <c r="G187" s="1652"/>
      <c r="H187" s="1652"/>
    </row>
    <row r="188" spans="1:8">
      <c r="A188" s="1448"/>
      <c r="B188" s="1066">
        <f t="shared" si="6"/>
        <v>0</v>
      </c>
      <c r="C188" s="1067"/>
      <c r="D188" s="1657"/>
      <c r="E188" s="1652"/>
      <c r="F188" s="1652"/>
      <c r="G188" s="1652"/>
      <c r="H188" s="1652"/>
    </row>
    <row r="189" spans="1:8">
      <c r="A189" s="1448"/>
      <c r="B189" s="1066">
        <f t="shared" si="6"/>
        <v>0</v>
      </c>
      <c r="C189" s="1067"/>
      <c r="D189" s="1657"/>
      <c r="E189" s="1652"/>
      <c r="F189" s="1652"/>
      <c r="G189" s="1652"/>
      <c r="H189" s="1652"/>
    </row>
    <row r="190" spans="1:8">
      <c r="A190" s="1448"/>
      <c r="B190" s="1066">
        <f t="shared" si="6"/>
        <v>0</v>
      </c>
      <c r="C190" s="1067"/>
      <c r="D190" s="1657"/>
      <c r="E190" s="1652"/>
      <c r="F190" s="1652"/>
      <c r="G190" s="1652"/>
      <c r="H190" s="1652"/>
    </row>
    <row r="191" spans="1:8">
      <c r="A191" s="1448"/>
      <c r="B191" s="1066">
        <f t="shared" si="6"/>
        <v>0</v>
      </c>
      <c r="C191" s="1067"/>
      <c r="D191" s="1652"/>
      <c r="E191" s="1652"/>
      <c r="F191" s="1652"/>
      <c r="G191" s="1652"/>
      <c r="H191" s="1652"/>
    </row>
    <row r="192" spans="1:8">
      <c r="A192" s="1448"/>
      <c r="B192" s="1066">
        <f t="shared" si="6"/>
        <v>0</v>
      </c>
      <c r="C192" s="1067"/>
      <c r="D192" s="1652"/>
      <c r="E192" s="1652"/>
      <c r="F192" s="1652"/>
      <c r="G192" s="1652"/>
      <c r="H192" s="1652"/>
    </row>
    <row r="193" spans="1:8">
      <c r="A193" s="1448"/>
      <c r="B193" s="1066">
        <f t="shared" ref="B193:B256" si="7">SUM(C193*20)</f>
        <v>0</v>
      </c>
      <c r="C193" s="1067"/>
      <c r="D193" s="1652"/>
      <c r="E193" s="1652"/>
      <c r="F193" s="1652"/>
      <c r="G193" s="1652"/>
      <c r="H193" s="1652"/>
    </row>
    <row r="194" spans="1:8">
      <c r="A194" s="1448"/>
      <c r="B194" s="1066">
        <f t="shared" si="7"/>
        <v>0</v>
      </c>
      <c r="C194" s="1067"/>
      <c r="D194" s="1652"/>
      <c r="E194" s="1652"/>
      <c r="F194" s="1652"/>
      <c r="G194" s="1652"/>
      <c r="H194" s="1652"/>
    </row>
    <row r="195" spans="1:8">
      <c r="A195" s="1448"/>
      <c r="B195" s="1066">
        <f t="shared" si="7"/>
        <v>0</v>
      </c>
      <c r="C195" s="1067"/>
      <c r="D195" s="1652"/>
      <c r="E195" s="1652"/>
      <c r="F195" s="1652"/>
      <c r="G195" s="1652"/>
      <c r="H195" s="1652"/>
    </row>
    <row r="196" spans="1:8">
      <c r="A196" s="1448"/>
      <c r="B196" s="1066">
        <f t="shared" si="7"/>
        <v>0</v>
      </c>
      <c r="C196" s="1067"/>
      <c r="D196" s="1652"/>
      <c r="E196" s="1652"/>
      <c r="F196" s="1652"/>
      <c r="G196" s="1652"/>
      <c r="H196" s="1652"/>
    </row>
    <row r="197" spans="1:8">
      <c r="A197" s="1448"/>
      <c r="B197" s="1066">
        <f t="shared" si="7"/>
        <v>0</v>
      </c>
      <c r="C197" s="1067"/>
      <c r="D197" s="1652"/>
      <c r="E197" s="1652"/>
      <c r="F197" s="1652"/>
      <c r="G197" s="1652"/>
      <c r="H197" s="1652"/>
    </row>
    <row r="198" spans="1:8">
      <c r="A198" s="1448"/>
      <c r="B198" s="1066">
        <f t="shared" si="7"/>
        <v>0</v>
      </c>
      <c r="C198" s="1067"/>
      <c r="D198" s="1652"/>
      <c r="E198" s="1652"/>
      <c r="F198" s="1652"/>
      <c r="G198" s="1652"/>
      <c r="H198" s="1652"/>
    </row>
    <row r="199" spans="1:8">
      <c r="A199" s="1448"/>
      <c r="B199" s="1066">
        <f t="shared" si="7"/>
        <v>0</v>
      </c>
      <c r="C199" s="1067"/>
      <c r="D199" s="1652"/>
      <c r="E199" s="1652"/>
      <c r="F199" s="1652"/>
      <c r="G199" s="1652"/>
      <c r="H199" s="1652"/>
    </row>
    <row r="200" spans="1:8">
      <c r="A200" s="1448"/>
      <c r="B200" s="1066">
        <f t="shared" si="7"/>
        <v>0</v>
      </c>
      <c r="C200" s="1067"/>
      <c r="D200" s="1652"/>
      <c r="E200" s="1652"/>
      <c r="F200" s="1652"/>
      <c r="G200" s="1652"/>
      <c r="H200" s="1652"/>
    </row>
    <row r="201" spans="1:8">
      <c r="A201" s="1448"/>
      <c r="B201" s="1066">
        <f t="shared" si="7"/>
        <v>0</v>
      </c>
      <c r="C201" s="1067"/>
      <c r="D201" s="1652"/>
      <c r="E201" s="1652"/>
      <c r="F201" s="1652"/>
      <c r="G201" s="1652"/>
      <c r="H201" s="1652"/>
    </row>
    <row r="202" spans="1:8">
      <c r="A202" s="1448"/>
      <c r="B202" s="1066">
        <f t="shared" si="7"/>
        <v>0</v>
      </c>
      <c r="C202" s="1067"/>
      <c r="D202" s="1652"/>
      <c r="E202" s="1652"/>
      <c r="F202" s="1652"/>
      <c r="G202" s="1652"/>
      <c r="H202" s="1652"/>
    </row>
    <row r="203" spans="1:8">
      <c r="A203" s="1448"/>
      <c r="B203" s="1066">
        <f t="shared" si="7"/>
        <v>0</v>
      </c>
      <c r="C203" s="1067"/>
      <c r="D203" s="1652"/>
      <c r="E203" s="1652"/>
      <c r="F203" s="1652"/>
      <c r="G203" s="1652"/>
      <c r="H203" s="1652"/>
    </row>
    <row r="204" spans="1:8">
      <c r="A204" s="1448"/>
      <c r="B204" s="1066">
        <f t="shared" si="7"/>
        <v>0</v>
      </c>
      <c r="C204" s="1067"/>
      <c r="D204" s="1652"/>
      <c r="E204" s="1652"/>
      <c r="F204" s="1652"/>
      <c r="G204" s="1652"/>
      <c r="H204" s="1652"/>
    </row>
    <row r="205" spans="1:8">
      <c r="A205" s="1448"/>
      <c r="B205" s="1066">
        <f t="shared" si="7"/>
        <v>0</v>
      </c>
      <c r="C205" s="1067"/>
      <c r="D205" s="1652"/>
      <c r="E205" s="1652"/>
      <c r="F205" s="1652"/>
      <c r="G205" s="1652"/>
      <c r="H205" s="1652"/>
    </row>
    <row r="206" spans="1:8">
      <c r="A206" s="1448"/>
      <c r="B206" s="1066">
        <f t="shared" si="7"/>
        <v>0</v>
      </c>
      <c r="C206" s="1067"/>
      <c r="D206" s="1652"/>
      <c r="E206" s="1652"/>
      <c r="F206" s="1652"/>
      <c r="G206" s="1652"/>
      <c r="H206" s="1652"/>
    </row>
    <row r="207" spans="1:8">
      <c r="A207" s="1448"/>
      <c r="B207" s="1066">
        <f t="shared" si="7"/>
        <v>0</v>
      </c>
      <c r="C207" s="1067"/>
      <c r="D207" s="1652"/>
      <c r="E207" s="1652"/>
      <c r="F207" s="1652"/>
      <c r="G207" s="1652"/>
      <c r="H207" s="1652"/>
    </row>
    <row r="208" spans="1:8">
      <c r="A208" s="1448"/>
      <c r="B208" s="1066">
        <f t="shared" si="7"/>
        <v>0</v>
      </c>
      <c r="C208" s="1067"/>
      <c r="D208" s="1652"/>
      <c r="E208" s="1652"/>
      <c r="F208" s="1652"/>
      <c r="G208" s="1652"/>
      <c r="H208" s="1652"/>
    </row>
    <row r="209" spans="1:8">
      <c r="A209" s="1448"/>
      <c r="B209" s="1066">
        <f t="shared" si="7"/>
        <v>0</v>
      </c>
      <c r="C209" s="1067"/>
      <c r="D209" s="1652"/>
      <c r="E209" s="1652"/>
      <c r="F209" s="1652"/>
      <c r="G209" s="1652"/>
      <c r="H209" s="1652"/>
    </row>
    <row r="210" spans="1:8">
      <c r="A210" s="1448"/>
      <c r="B210" s="1066">
        <f t="shared" si="7"/>
        <v>0</v>
      </c>
      <c r="C210" s="1067"/>
      <c r="D210" s="1652"/>
      <c r="E210" s="1652"/>
      <c r="F210" s="1652"/>
      <c r="G210" s="1652"/>
      <c r="H210" s="1652"/>
    </row>
    <row r="211" spans="1:8">
      <c r="A211" s="1448"/>
      <c r="B211" s="1066">
        <f t="shared" si="7"/>
        <v>0</v>
      </c>
      <c r="C211" s="1067"/>
      <c r="D211" s="1652"/>
      <c r="E211" s="1652"/>
      <c r="F211" s="1652"/>
      <c r="G211" s="1652"/>
      <c r="H211" s="1652"/>
    </row>
    <row r="212" spans="1:8">
      <c r="A212" s="1448"/>
      <c r="B212" s="1066">
        <f t="shared" si="7"/>
        <v>0</v>
      </c>
      <c r="C212" s="1067"/>
      <c r="D212" s="1652"/>
      <c r="E212" s="1652"/>
      <c r="F212" s="1652"/>
      <c r="G212" s="1652"/>
      <c r="H212" s="1652"/>
    </row>
    <row r="213" spans="1:8">
      <c r="A213" s="1448"/>
      <c r="B213" s="1066">
        <f t="shared" si="7"/>
        <v>0</v>
      </c>
      <c r="C213" s="1067"/>
      <c r="D213" s="1652"/>
      <c r="E213" s="1652"/>
      <c r="F213" s="1652"/>
      <c r="G213" s="1652"/>
      <c r="H213" s="1652"/>
    </row>
    <row r="214" spans="1:8">
      <c r="A214" s="1448"/>
      <c r="B214" s="1066">
        <f t="shared" si="7"/>
        <v>0</v>
      </c>
      <c r="C214" s="1067"/>
      <c r="D214" s="1652"/>
      <c r="E214" s="1652"/>
      <c r="F214" s="1652"/>
      <c r="G214" s="1652"/>
      <c r="H214" s="1652"/>
    </row>
    <row r="215" spans="1:8">
      <c r="A215" s="1448"/>
      <c r="B215" s="1066">
        <f t="shared" si="7"/>
        <v>0</v>
      </c>
      <c r="C215" s="1067"/>
      <c r="D215" s="1652"/>
      <c r="E215" s="1652"/>
      <c r="F215" s="1652"/>
      <c r="G215" s="1652"/>
      <c r="H215" s="1652"/>
    </row>
    <row r="216" spans="1:8">
      <c r="A216" s="1448"/>
      <c r="B216" s="1066">
        <f t="shared" si="7"/>
        <v>0</v>
      </c>
      <c r="C216" s="1067"/>
      <c r="D216" s="1652"/>
      <c r="E216" s="1652"/>
      <c r="F216" s="1652"/>
      <c r="G216" s="1652"/>
      <c r="H216" s="1652"/>
    </row>
    <row r="217" spans="1:8">
      <c r="A217" s="1448"/>
      <c r="B217" s="1066">
        <f t="shared" si="7"/>
        <v>0</v>
      </c>
      <c r="C217" s="1067"/>
      <c r="D217" s="1652"/>
      <c r="E217" s="1652"/>
      <c r="F217" s="1652"/>
      <c r="G217" s="1652"/>
      <c r="H217" s="1652"/>
    </row>
    <row r="218" spans="1:8">
      <c r="A218" s="1448"/>
      <c r="B218" s="1066">
        <f t="shared" si="7"/>
        <v>0</v>
      </c>
      <c r="C218" s="1067"/>
      <c r="D218" s="1652"/>
      <c r="E218" s="1652"/>
      <c r="F218" s="1652"/>
      <c r="G218" s="1652"/>
      <c r="H218" s="1652"/>
    </row>
    <row r="219" spans="1:8">
      <c r="A219" s="1448"/>
      <c r="B219" s="1066">
        <f t="shared" si="7"/>
        <v>0</v>
      </c>
      <c r="C219" s="1067"/>
      <c r="D219" s="1652"/>
      <c r="E219" s="1652"/>
      <c r="F219" s="1652"/>
      <c r="G219" s="1652"/>
      <c r="H219" s="1652"/>
    </row>
    <row r="220" spans="1:8">
      <c r="A220" s="1448"/>
      <c r="B220" s="1066">
        <f t="shared" si="7"/>
        <v>0</v>
      </c>
      <c r="C220" s="1067"/>
      <c r="D220" s="1652"/>
      <c r="E220" s="1652"/>
      <c r="F220" s="1652"/>
      <c r="G220" s="1652"/>
      <c r="H220" s="1652"/>
    </row>
    <row r="221" spans="1:8">
      <c r="A221" s="1448"/>
      <c r="B221" s="1066">
        <f t="shared" si="7"/>
        <v>0</v>
      </c>
      <c r="C221" s="1067"/>
      <c r="D221" s="1652"/>
      <c r="E221" s="1652"/>
      <c r="F221" s="1652"/>
      <c r="G221" s="1652"/>
      <c r="H221" s="1652"/>
    </row>
    <row r="222" spans="1:8">
      <c r="A222" s="1448"/>
      <c r="B222" s="1066">
        <f t="shared" si="7"/>
        <v>0</v>
      </c>
      <c r="C222" s="1067"/>
      <c r="D222" s="1652"/>
      <c r="E222" s="1652"/>
      <c r="F222" s="1652"/>
      <c r="G222" s="1652"/>
      <c r="H222" s="1652"/>
    </row>
    <row r="223" spans="1:8">
      <c r="A223" s="1448"/>
      <c r="B223" s="1066">
        <f t="shared" si="7"/>
        <v>0</v>
      </c>
      <c r="C223" s="1067"/>
      <c r="D223" s="1652"/>
      <c r="E223" s="1652"/>
      <c r="F223" s="1652"/>
      <c r="G223" s="1652"/>
      <c r="H223" s="1652"/>
    </row>
    <row r="224" spans="1:8">
      <c r="A224" s="1448"/>
      <c r="B224" s="1066">
        <f t="shared" si="7"/>
        <v>0</v>
      </c>
      <c r="C224" s="1067"/>
      <c r="D224" s="1652"/>
      <c r="E224" s="1652"/>
      <c r="F224" s="1652"/>
      <c r="G224" s="1652"/>
      <c r="H224" s="1652"/>
    </row>
    <row r="225" spans="1:8">
      <c r="A225" s="1448"/>
      <c r="B225" s="1066">
        <f t="shared" si="7"/>
        <v>0</v>
      </c>
      <c r="C225" s="1067"/>
      <c r="D225" s="1652"/>
      <c r="E225" s="1652"/>
      <c r="F225" s="1652"/>
      <c r="G225" s="1652"/>
      <c r="H225" s="1652"/>
    </row>
    <row r="226" spans="1:8">
      <c r="A226" s="1448"/>
      <c r="B226" s="1066">
        <f t="shared" si="7"/>
        <v>0</v>
      </c>
      <c r="C226" s="1067"/>
      <c r="D226" s="1652"/>
      <c r="E226" s="1652"/>
      <c r="F226" s="1652"/>
      <c r="G226" s="1652"/>
      <c r="H226" s="1652"/>
    </row>
    <row r="227" spans="1:8">
      <c r="A227" s="1448"/>
      <c r="B227" s="1066">
        <f t="shared" si="7"/>
        <v>0</v>
      </c>
      <c r="C227" s="1067"/>
      <c r="D227" s="1652"/>
      <c r="E227" s="1652"/>
      <c r="F227" s="1652"/>
      <c r="G227" s="1652"/>
      <c r="H227" s="1652"/>
    </row>
    <row r="228" spans="1:8">
      <c r="A228" s="1448"/>
      <c r="B228" s="1066">
        <f t="shared" si="7"/>
        <v>0</v>
      </c>
      <c r="C228" s="1067"/>
      <c r="D228" s="1652"/>
      <c r="E228" s="1652"/>
      <c r="F228" s="1652"/>
      <c r="G228" s="1652"/>
      <c r="H228" s="1652"/>
    </row>
    <row r="229" spans="1:8">
      <c r="A229" s="1448"/>
      <c r="B229" s="1066">
        <f t="shared" si="7"/>
        <v>0</v>
      </c>
      <c r="C229" s="1067"/>
      <c r="D229" s="1652"/>
      <c r="E229" s="1652"/>
      <c r="F229" s="1652"/>
      <c r="G229" s="1652"/>
      <c r="H229" s="1652"/>
    </row>
    <row r="230" spans="1:8">
      <c r="A230" s="1448"/>
      <c r="B230" s="1066">
        <f t="shared" si="7"/>
        <v>0</v>
      </c>
      <c r="C230" s="1067"/>
      <c r="D230" s="1652"/>
      <c r="E230" s="1652"/>
      <c r="F230" s="1652"/>
      <c r="G230" s="1652"/>
      <c r="H230" s="1652"/>
    </row>
    <row r="231" spans="1:8">
      <c r="A231" s="1448"/>
      <c r="B231" s="1066">
        <f t="shared" si="7"/>
        <v>0</v>
      </c>
      <c r="C231" s="1067"/>
      <c r="D231" s="1652"/>
      <c r="E231" s="1652"/>
      <c r="F231" s="1652"/>
      <c r="G231" s="1652"/>
      <c r="H231" s="1652"/>
    </row>
    <row r="232" spans="1:8">
      <c r="A232" s="1448"/>
      <c r="B232" s="1066">
        <f t="shared" si="7"/>
        <v>0</v>
      </c>
      <c r="C232" s="1067"/>
      <c r="D232" s="1652"/>
      <c r="E232" s="1652"/>
      <c r="F232" s="1652"/>
      <c r="G232" s="1652"/>
      <c r="H232" s="1652"/>
    </row>
    <row r="233" spans="1:8">
      <c r="A233" s="1448"/>
      <c r="B233" s="1066">
        <f t="shared" si="7"/>
        <v>0</v>
      </c>
      <c r="C233" s="1067"/>
      <c r="D233" s="1652"/>
      <c r="E233" s="1652"/>
      <c r="F233" s="1652"/>
      <c r="G233" s="1652"/>
      <c r="H233" s="1652"/>
    </row>
    <row r="234" spans="1:8">
      <c r="A234" s="1448"/>
      <c r="B234" s="1066">
        <f t="shared" si="7"/>
        <v>0</v>
      </c>
      <c r="C234" s="1067"/>
      <c r="D234" s="1652"/>
      <c r="E234" s="1652"/>
      <c r="F234" s="1652"/>
      <c r="G234" s="1652"/>
      <c r="H234" s="1652"/>
    </row>
    <row r="235" spans="1:8">
      <c r="A235" s="1448"/>
      <c r="B235" s="1066">
        <f t="shared" si="7"/>
        <v>0</v>
      </c>
      <c r="C235" s="1067"/>
      <c r="D235" s="1652"/>
      <c r="E235" s="1652"/>
      <c r="F235" s="1652"/>
      <c r="G235" s="1652"/>
      <c r="H235" s="1652"/>
    </row>
    <row r="236" spans="1:8">
      <c r="A236" s="1448"/>
      <c r="B236" s="1066">
        <f t="shared" si="7"/>
        <v>0</v>
      </c>
      <c r="C236" s="1067"/>
      <c r="D236" s="1652"/>
      <c r="E236" s="1652"/>
      <c r="F236" s="1652"/>
      <c r="G236" s="1652"/>
      <c r="H236" s="1652"/>
    </row>
    <row r="237" spans="1:8">
      <c r="A237" s="1448"/>
      <c r="B237" s="1066">
        <f t="shared" si="7"/>
        <v>0</v>
      </c>
      <c r="C237" s="1067"/>
      <c r="D237" s="1652"/>
      <c r="E237" s="1652"/>
      <c r="F237" s="1652"/>
      <c r="G237" s="1652"/>
      <c r="H237" s="1652"/>
    </row>
    <row r="238" spans="1:8">
      <c r="A238" s="1448"/>
      <c r="B238" s="1066">
        <f t="shared" si="7"/>
        <v>0</v>
      </c>
      <c r="C238" s="1067"/>
      <c r="D238" s="1652"/>
      <c r="E238" s="1652"/>
      <c r="F238" s="1652"/>
      <c r="G238" s="1652"/>
      <c r="H238" s="1652"/>
    </row>
    <row r="239" spans="1:8">
      <c r="A239" s="1448"/>
      <c r="B239" s="1066">
        <f t="shared" si="7"/>
        <v>0</v>
      </c>
      <c r="C239" s="1067"/>
      <c r="D239" s="1652"/>
      <c r="E239" s="1652"/>
      <c r="F239" s="1652"/>
      <c r="G239" s="1652"/>
      <c r="H239" s="1652"/>
    </row>
    <row r="240" spans="1:8">
      <c r="A240" s="1448"/>
      <c r="B240" s="1066">
        <f t="shared" si="7"/>
        <v>0</v>
      </c>
      <c r="C240" s="1067"/>
      <c r="D240" s="1652"/>
      <c r="E240" s="1652"/>
      <c r="F240" s="1652"/>
      <c r="G240" s="1652"/>
      <c r="H240" s="1652"/>
    </row>
    <row r="241" spans="1:8">
      <c r="A241" s="1448"/>
      <c r="B241" s="1066">
        <f t="shared" si="7"/>
        <v>0</v>
      </c>
      <c r="C241" s="1067"/>
      <c r="D241" s="1652"/>
      <c r="E241" s="1652"/>
      <c r="F241" s="1652"/>
      <c r="G241" s="1652"/>
      <c r="H241" s="1652"/>
    </row>
    <row r="242" spans="1:8">
      <c r="A242" s="1448"/>
      <c r="B242" s="1066">
        <f t="shared" si="7"/>
        <v>0</v>
      </c>
      <c r="C242" s="1067"/>
      <c r="D242" s="1652"/>
      <c r="E242" s="1652"/>
      <c r="F242" s="1652"/>
      <c r="G242" s="1652"/>
      <c r="H242" s="1652"/>
    </row>
    <row r="243" spans="1:8">
      <c r="A243" s="1448"/>
      <c r="B243" s="1066">
        <f t="shared" si="7"/>
        <v>0</v>
      </c>
      <c r="C243" s="1067"/>
      <c r="D243" s="1652"/>
      <c r="E243" s="1652"/>
      <c r="F243" s="1652"/>
      <c r="G243" s="1652"/>
      <c r="H243" s="1652"/>
    </row>
    <row r="244" spans="1:8">
      <c r="A244" s="1448"/>
      <c r="B244" s="1066">
        <f t="shared" si="7"/>
        <v>0</v>
      </c>
      <c r="C244" s="1067"/>
      <c r="D244" s="1652"/>
      <c r="E244" s="1652"/>
      <c r="F244" s="1652"/>
      <c r="G244" s="1652"/>
      <c r="H244" s="1652"/>
    </row>
    <row r="245" spans="1:8">
      <c r="A245" s="1448"/>
      <c r="B245" s="1066">
        <f t="shared" si="7"/>
        <v>0</v>
      </c>
      <c r="C245" s="1067"/>
      <c r="D245" s="1652"/>
      <c r="E245" s="1652"/>
      <c r="F245" s="1652"/>
      <c r="G245" s="1652"/>
      <c r="H245" s="1652"/>
    </row>
    <row r="246" spans="1:8">
      <c r="A246" s="1448"/>
      <c r="B246" s="1066">
        <f t="shared" si="7"/>
        <v>0</v>
      </c>
      <c r="C246" s="1067"/>
      <c r="D246" s="1652"/>
      <c r="E246" s="1652"/>
      <c r="F246" s="1652"/>
      <c r="G246" s="1652"/>
      <c r="H246" s="1652"/>
    </row>
    <row r="247" spans="1:8">
      <c r="A247" s="1448"/>
      <c r="B247" s="1066">
        <f t="shared" si="7"/>
        <v>0</v>
      </c>
      <c r="C247" s="1067"/>
      <c r="D247" s="1652"/>
      <c r="E247" s="1652"/>
      <c r="F247" s="1652"/>
      <c r="G247" s="1652"/>
      <c r="H247" s="1652"/>
    </row>
    <row r="248" spans="1:8">
      <c r="A248" s="1448"/>
      <c r="B248" s="1066">
        <f t="shared" si="7"/>
        <v>0</v>
      </c>
      <c r="C248" s="1067"/>
      <c r="D248" s="1652"/>
      <c r="E248" s="1652"/>
      <c r="F248" s="1652"/>
      <c r="G248" s="1652"/>
      <c r="H248" s="1652"/>
    </row>
    <row r="249" spans="1:8">
      <c r="A249" s="1448"/>
      <c r="B249" s="1066">
        <f t="shared" si="7"/>
        <v>0</v>
      </c>
      <c r="C249" s="1067"/>
      <c r="D249" s="1652"/>
      <c r="E249" s="1652"/>
      <c r="F249" s="1652"/>
      <c r="G249" s="1652"/>
      <c r="H249" s="1652"/>
    </row>
    <row r="250" spans="1:8">
      <c r="A250" s="1448"/>
      <c r="B250" s="1066">
        <f t="shared" si="7"/>
        <v>0</v>
      </c>
      <c r="C250" s="1067"/>
      <c r="D250" s="1652"/>
      <c r="E250" s="1652"/>
      <c r="F250" s="1652"/>
      <c r="G250" s="1652"/>
      <c r="H250" s="1652"/>
    </row>
    <row r="251" spans="1:8">
      <c r="A251" s="1448"/>
      <c r="B251" s="1066">
        <f t="shared" si="7"/>
        <v>0</v>
      </c>
      <c r="C251" s="1067"/>
      <c r="D251" s="1652"/>
      <c r="E251" s="1652"/>
      <c r="F251" s="1652"/>
      <c r="G251" s="1652"/>
      <c r="H251" s="1652"/>
    </row>
    <row r="252" spans="1:8">
      <c r="A252" s="1448"/>
      <c r="B252" s="1066">
        <f t="shared" si="7"/>
        <v>0</v>
      </c>
      <c r="C252" s="1067"/>
      <c r="D252" s="1652"/>
      <c r="E252" s="1652"/>
      <c r="F252" s="1652"/>
      <c r="G252" s="1652"/>
      <c r="H252" s="1652"/>
    </row>
    <row r="253" spans="1:8">
      <c r="A253" s="1448"/>
      <c r="B253" s="1066">
        <f t="shared" si="7"/>
        <v>0</v>
      </c>
      <c r="C253" s="1067"/>
      <c r="D253" s="1652"/>
      <c r="E253" s="1652"/>
      <c r="F253" s="1652"/>
      <c r="G253" s="1652"/>
      <c r="H253" s="1652"/>
    </row>
    <row r="254" spans="1:8">
      <c r="A254" s="1448"/>
      <c r="B254" s="1066">
        <f t="shared" si="7"/>
        <v>0</v>
      </c>
      <c r="C254" s="1067"/>
      <c r="D254" s="1652"/>
      <c r="E254" s="1652"/>
      <c r="F254" s="1652"/>
      <c r="G254" s="1652"/>
      <c r="H254" s="1652"/>
    </row>
    <row r="255" spans="1:8">
      <c r="A255" s="1448"/>
      <c r="B255" s="1066">
        <f t="shared" si="7"/>
        <v>0</v>
      </c>
      <c r="C255" s="1067"/>
      <c r="D255" s="1652"/>
      <c r="E255" s="1652"/>
      <c r="F255" s="1652"/>
      <c r="G255" s="1652"/>
      <c r="H255" s="1652"/>
    </row>
    <row r="256" spans="1:8">
      <c r="A256" s="1448"/>
      <c r="B256" s="1066">
        <f t="shared" si="7"/>
        <v>0</v>
      </c>
      <c r="C256" s="1067"/>
      <c r="D256" s="1652"/>
      <c r="E256" s="1652"/>
      <c r="F256" s="1652"/>
      <c r="G256" s="1652"/>
      <c r="H256" s="1652"/>
    </row>
    <row r="257" spans="1:8">
      <c r="A257" s="1448"/>
      <c r="B257" s="1066">
        <f t="shared" ref="B257:B320" si="8">SUM(C257*20)</f>
        <v>0</v>
      </c>
      <c r="C257" s="1067"/>
      <c r="D257" s="1652"/>
      <c r="E257" s="1652"/>
      <c r="F257" s="1652"/>
      <c r="G257" s="1652"/>
      <c r="H257" s="1652"/>
    </row>
    <row r="258" spans="1:8">
      <c r="A258" s="1448"/>
      <c r="B258" s="1066">
        <f t="shared" si="8"/>
        <v>0</v>
      </c>
      <c r="C258" s="1067"/>
      <c r="D258" s="1652"/>
      <c r="E258" s="1652"/>
      <c r="F258" s="1652"/>
      <c r="G258" s="1652"/>
      <c r="H258" s="1652"/>
    </row>
    <row r="259" spans="1:8">
      <c r="A259" s="1448"/>
      <c r="B259" s="1066">
        <f t="shared" si="8"/>
        <v>0</v>
      </c>
      <c r="C259" s="1067"/>
      <c r="D259" s="1652"/>
      <c r="E259" s="1652"/>
      <c r="F259" s="1652"/>
      <c r="G259" s="1652"/>
      <c r="H259" s="1652"/>
    </row>
    <row r="260" spans="1:8">
      <c r="A260" s="1448"/>
      <c r="B260" s="1066">
        <f t="shared" si="8"/>
        <v>0</v>
      </c>
      <c r="C260" s="1067"/>
      <c r="D260" s="1652"/>
      <c r="E260" s="1652"/>
      <c r="F260" s="1652"/>
      <c r="G260" s="1652"/>
      <c r="H260" s="1652"/>
    </row>
    <row r="261" spans="1:8">
      <c r="A261" s="1448"/>
      <c r="B261" s="1066">
        <f t="shared" si="8"/>
        <v>0</v>
      </c>
      <c r="C261" s="1067"/>
      <c r="D261" s="1652"/>
      <c r="E261" s="1652"/>
      <c r="F261" s="1652"/>
      <c r="G261" s="1652"/>
      <c r="H261" s="1652"/>
    </row>
    <row r="262" spans="1:8">
      <c r="A262" s="1448"/>
      <c r="B262" s="1066">
        <f t="shared" si="8"/>
        <v>0</v>
      </c>
      <c r="C262" s="1067"/>
      <c r="D262" s="1652"/>
      <c r="E262" s="1652"/>
      <c r="F262" s="1652"/>
      <c r="G262" s="1652"/>
      <c r="H262" s="1652"/>
    </row>
    <row r="263" spans="1:8">
      <c r="A263" s="1448"/>
      <c r="B263" s="1066">
        <f t="shared" si="8"/>
        <v>0</v>
      </c>
      <c r="C263" s="1067"/>
      <c r="D263" s="1652"/>
      <c r="E263" s="1652"/>
      <c r="F263" s="1652"/>
      <c r="G263" s="1652"/>
      <c r="H263" s="1652"/>
    </row>
    <row r="264" spans="1:8">
      <c r="A264" s="1448"/>
      <c r="B264" s="1066">
        <f t="shared" si="8"/>
        <v>0</v>
      </c>
      <c r="C264" s="1067"/>
      <c r="D264" s="1652"/>
      <c r="E264" s="1652"/>
      <c r="F264" s="1652"/>
      <c r="G264" s="1652"/>
      <c r="H264" s="1652"/>
    </row>
    <row r="265" spans="1:8">
      <c r="A265" s="1448"/>
      <c r="B265" s="1066">
        <f t="shared" si="8"/>
        <v>0</v>
      </c>
      <c r="C265" s="1067"/>
      <c r="D265" s="1652"/>
      <c r="E265" s="1652"/>
      <c r="F265" s="1652"/>
      <c r="G265" s="1652"/>
      <c r="H265" s="1652"/>
    </row>
    <row r="266" spans="1:8">
      <c r="A266" s="1448"/>
      <c r="B266" s="1066">
        <f t="shared" si="8"/>
        <v>0</v>
      </c>
      <c r="C266" s="1067"/>
      <c r="D266" s="1652"/>
      <c r="E266" s="1652"/>
      <c r="F266" s="1652"/>
      <c r="G266" s="1652"/>
      <c r="H266" s="1652"/>
    </row>
    <row r="267" spans="1:8">
      <c r="A267" s="1448"/>
      <c r="B267" s="1066">
        <f t="shared" si="8"/>
        <v>0</v>
      </c>
      <c r="C267" s="1067"/>
      <c r="D267" s="1652"/>
      <c r="E267" s="1652"/>
      <c r="F267" s="1652"/>
      <c r="G267" s="1652"/>
      <c r="H267" s="1652"/>
    </row>
    <row r="268" spans="1:8">
      <c r="A268" s="1448"/>
      <c r="B268" s="1066">
        <f t="shared" si="8"/>
        <v>0</v>
      </c>
      <c r="C268" s="1067"/>
      <c r="D268" s="1652"/>
      <c r="E268" s="1652"/>
      <c r="F268" s="1652"/>
      <c r="G268" s="1652"/>
      <c r="H268" s="1652"/>
    </row>
    <row r="269" spans="1:8">
      <c r="A269" s="1448"/>
      <c r="B269" s="1066">
        <f t="shared" si="8"/>
        <v>0</v>
      </c>
      <c r="C269" s="1067"/>
      <c r="D269" s="1652"/>
      <c r="E269" s="1652"/>
      <c r="F269" s="1652"/>
      <c r="G269" s="1652"/>
      <c r="H269" s="1652"/>
    </row>
    <row r="270" spans="1:8">
      <c r="A270" s="1448"/>
      <c r="B270" s="1066">
        <f t="shared" si="8"/>
        <v>0</v>
      </c>
      <c r="C270" s="1067"/>
      <c r="D270" s="1652"/>
      <c r="E270" s="1652"/>
      <c r="F270" s="1652"/>
      <c r="G270" s="1652"/>
      <c r="H270" s="1652"/>
    </row>
    <row r="271" spans="1:8">
      <c r="A271" s="1448"/>
      <c r="B271" s="1066">
        <f t="shared" si="8"/>
        <v>0</v>
      </c>
      <c r="C271" s="1067"/>
      <c r="D271" s="1652"/>
      <c r="E271" s="1652"/>
      <c r="F271" s="1652"/>
      <c r="G271" s="1652"/>
      <c r="H271" s="1652"/>
    </row>
    <row r="272" spans="1:8">
      <c r="A272" s="1448"/>
      <c r="B272" s="1066">
        <f t="shared" si="8"/>
        <v>0</v>
      </c>
      <c r="C272" s="1067"/>
      <c r="D272" s="1652"/>
      <c r="E272" s="1652"/>
      <c r="F272" s="1652"/>
      <c r="G272" s="1652"/>
      <c r="H272" s="1652"/>
    </row>
    <row r="273" spans="1:8">
      <c r="A273" s="1448"/>
      <c r="B273" s="1066">
        <f t="shared" si="8"/>
        <v>0</v>
      </c>
      <c r="C273" s="1067"/>
      <c r="D273" s="1652"/>
      <c r="E273" s="1652"/>
      <c r="F273" s="1652"/>
      <c r="G273" s="1652"/>
      <c r="H273" s="1652"/>
    </row>
    <row r="274" spans="1:8">
      <c r="A274" s="1448"/>
      <c r="B274" s="1066">
        <f t="shared" si="8"/>
        <v>0</v>
      </c>
      <c r="C274" s="1067"/>
      <c r="D274" s="1652"/>
      <c r="E274" s="1652"/>
      <c r="F274" s="1652"/>
      <c r="G274" s="1652"/>
      <c r="H274" s="1652"/>
    </row>
    <row r="275" spans="1:8">
      <c r="A275" s="1448"/>
      <c r="B275" s="1066">
        <f t="shared" si="8"/>
        <v>0</v>
      </c>
      <c r="C275" s="1067"/>
      <c r="D275" s="1652"/>
      <c r="E275" s="1652"/>
      <c r="F275" s="1652"/>
      <c r="G275" s="1652"/>
      <c r="H275" s="1652"/>
    </row>
    <row r="276" spans="1:8">
      <c r="A276" s="1448"/>
      <c r="B276" s="1066">
        <f t="shared" si="8"/>
        <v>0</v>
      </c>
      <c r="C276" s="1067"/>
      <c r="D276" s="1652"/>
      <c r="E276" s="1652"/>
      <c r="F276" s="1652"/>
      <c r="G276" s="1652"/>
      <c r="H276" s="1652"/>
    </row>
    <row r="277" spans="1:8">
      <c r="A277" s="1448"/>
      <c r="B277" s="1066">
        <f t="shared" si="8"/>
        <v>0</v>
      </c>
      <c r="C277" s="1067"/>
      <c r="D277" s="1652"/>
      <c r="E277" s="1652"/>
      <c r="F277" s="1652"/>
      <c r="G277" s="1652"/>
      <c r="H277" s="1652"/>
    </row>
    <row r="278" spans="1:8">
      <c r="A278" s="1448"/>
      <c r="B278" s="1066">
        <f t="shared" si="8"/>
        <v>0</v>
      </c>
      <c r="C278" s="1067"/>
      <c r="D278" s="1652"/>
      <c r="E278" s="1652"/>
      <c r="F278" s="1652"/>
      <c r="G278" s="1652"/>
      <c r="H278" s="1652"/>
    </row>
    <row r="279" spans="1:8">
      <c r="A279" s="1448"/>
      <c r="B279" s="1066">
        <f t="shared" si="8"/>
        <v>0</v>
      </c>
      <c r="C279" s="1067"/>
      <c r="D279" s="1652"/>
      <c r="E279" s="1652"/>
      <c r="F279" s="1652"/>
      <c r="G279" s="1652"/>
      <c r="H279" s="1652"/>
    </row>
    <row r="280" spans="1:8">
      <c r="A280" s="1448"/>
      <c r="B280" s="1066">
        <f t="shared" si="8"/>
        <v>0</v>
      </c>
      <c r="C280" s="1067"/>
      <c r="D280" s="1652"/>
      <c r="E280" s="1652"/>
      <c r="F280" s="1652"/>
      <c r="G280" s="1652"/>
      <c r="H280" s="1652"/>
    </row>
    <row r="281" spans="1:8">
      <c r="A281" s="1448"/>
      <c r="B281" s="1066">
        <f t="shared" si="8"/>
        <v>0</v>
      </c>
      <c r="C281" s="1067"/>
      <c r="D281" s="1652"/>
      <c r="E281" s="1652"/>
      <c r="F281" s="1652"/>
      <c r="G281" s="1652"/>
      <c r="H281" s="1652"/>
    </row>
    <row r="282" spans="1:8">
      <c r="A282" s="1448"/>
      <c r="B282" s="1066">
        <f t="shared" si="8"/>
        <v>0</v>
      </c>
      <c r="C282" s="1067"/>
      <c r="D282" s="1652"/>
      <c r="E282" s="1652"/>
      <c r="F282" s="1652"/>
      <c r="G282" s="1652"/>
      <c r="H282" s="1652"/>
    </row>
    <row r="283" spans="1:8">
      <c r="A283" s="1448"/>
      <c r="B283" s="1066">
        <f t="shared" si="8"/>
        <v>0</v>
      </c>
      <c r="C283" s="1067"/>
      <c r="D283" s="1652"/>
      <c r="E283" s="1652"/>
      <c r="F283" s="1652"/>
      <c r="G283" s="1652"/>
      <c r="H283" s="1652"/>
    </row>
    <row r="284" spans="1:8">
      <c r="A284" s="1448"/>
      <c r="B284" s="1066">
        <f t="shared" si="8"/>
        <v>0</v>
      </c>
      <c r="C284" s="1067"/>
      <c r="D284" s="1652"/>
      <c r="E284" s="1652"/>
      <c r="F284" s="1652"/>
      <c r="G284" s="1652"/>
      <c r="H284" s="1652"/>
    </row>
    <row r="285" spans="1:8">
      <c r="A285" s="1448"/>
      <c r="B285" s="1066">
        <f t="shared" si="8"/>
        <v>0</v>
      </c>
      <c r="C285" s="1067"/>
      <c r="D285" s="1652"/>
      <c r="E285" s="1652"/>
      <c r="F285" s="1652"/>
      <c r="G285" s="1652"/>
      <c r="H285" s="1652"/>
    </row>
    <row r="286" spans="1:8">
      <c r="A286" s="1448"/>
      <c r="B286" s="1066">
        <f t="shared" si="8"/>
        <v>0</v>
      </c>
      <c r="C286" s="1067"/>
      <c r="D286" s="1652"/>
      <c r="E286" s="1652"/>
      <c r="F286" s="1652"/>
      <c r="G286" s="1652"/>
      <c r="H286" s="1652"/>
    </row>
    <row r="287" spans="1:8">
      <c r="A287" s="1448"/>
      <c r="B287" s="1066">
        <f t="shared" si="8"/>
        <v>0</v>
      </c>
      <c r="C287" s="1067"/>
      <c r="D287" s="1652"/>
      <c r="E287" s="1652"/>
      <c r="F287" s="1652"/>
      <c r="G287" s="1652"/>
      <c r="H287" s="1652"/>
    </row>
    <row r="288" spans="1:8">
      <c r="A288" s="1448"/>
      <c r="B288" s="1066">
        <f t="shared" si="8"/>
        <v>0</v>
      </c>
      <c r="C288" s="1067"/>
      <c r="D288" s="1652"/>
      <c r="E288" s="1652"/>
      <c r="F288" s="1652"/>
      <c r="G288" s="1652"/>
      <c r="H288" s="1652"/>
    </row>
    <row r="289" spans="1:8">
      <c r="A289" s="1448"/>
      <c r="B289" s="1066">
        <f t="shared" si="8"/>
        <v>0</v>
      </c>
      <c r="C289" s="1067"/>
      <c r="D289" s="1652"/>
      <c r="E289" s="1652"/>
      <c r="F289" s="1652"/>
      <c r="G289" s="1652"/>
      <c r="H289" s="1652"/>
    </row>
    <row r="290" spans="1:8">
      <c r="A290" s="1448"/>
      <c r="B290" s="1066">
        <f t="shared" si="8"/>
        <v>0</v>
      </c>
      <c r="C290" s="1067"/>
      <c r="D290" s="1652"/>
      <c r="E290" s="1652"/>
      <c r="F290" s="1652"/>
      <c r="G290" s="1652"/>
      <c r="H290" s="1652"/>
    </row>
    <row r="291" spans="1:8">
      <c r="A291" s="1448"/>
      <c r="B291" s="1066">
        <f t="shared" si="8"/>
        <v>0</v>
      </c>
      <c r="C291" s="1067"/>
      <c r="D291" s="1652"/>
      <c r="E291" s="1652"/>
      <c r="F291" s="1652"/>
      <c r="G291" s="1652"/>
      <c r="H291" s="1652"/>
    </row>
    <row r="292" spans="1:8">
      <c r="A292" s="1448"/>
      <c r="B292" s="1066">
        <f t="shared" si="8"/>
        <v>0</v>
      </c>
      <c r="C292" s="1067"/>
      <c r="D292" s="1652"/>
      <c r="E292" s="1652"/>
      <c r="F292" s="1652"/>
      <c r="G292" s="1652"/>
      <c r="H292" s="1652"/>
    </row>
    <row r="293" spans="1:8">
      <c r="A293" s="1448"/>
      <c r="B293" s="1066">
        <f t="shared" si="8"/>
        <v>0</v>
      </c>
      <c r="C293" s="1067"/>
      <c r="D293" s="1652"/>
      <c r="E293" s="1652"/>
      <c r="F293" s="1652"/>
      <c r="G293" s="1652"/>
      <c r="H293" s="1652"/>
    </row>
    <row r="294" spans="1:8">
      <c r="A294" s="1448"/>
      <c r="B294" s="1066">
        <f t="shared" si="8"/>
        <v>0</v>
      </c>
      <c r="C294" s="1067"/>
      <c r="D294" s="1652"/>
      <c r="E294" s="1652"/>
      <c r="F294" s="1652"/>
      <c r="G294" s="1652"/>
      <c r="H294" s="1652"/>
    </row>
    <row r="295" spans="1:8">
      <c r="A295" s="1448"/>
      <c r="B295" s="1066">
        <f t="shared" si="8"/>
        <v>0</v>
      </c>
      <c r="C295" s="1067"/>
      <c r="D295" s="1652"/>
      <c r="E295" s="1652"/>
      <c r="F295" s="1652"/>
      <c r="G295" s="1652"/>
      <c r="H295" s="1652"/>
    </row>
    <row r="296" spans="1:8">
      <c r="A296" s="1448"/>
      <c r="B296" s="1066">
        <f t="shared" si="8"/>
        <v>0</v>
      </c>
      <c r="C296" s="1067"/>
      <c r="D296" s="1652"/>
      <c r="E296" s="1652"/>
      <c r="F296" s="1652"/>
      <c r="G296" s="1652"/>
      <c r="H296" s="1652"/>
    </row>
    <row r="297" spans="1:8">
      <c r="A297" s="1448"/>
      <c r="B297" s="1066">
        <f t="shared" si="8"/>
        <v>0</v>
      </c>
      <c r="C297" s="1067"/>
      <c r="D297" s="1652"/>
      <c r="E297" s="1652"/>
      <c r="F297" s="1652"/>
      <c r="G297" s="1652"/>
      <c r="H297" s="1652"/>
    </row>
    <row r="298" spans="1:8">
      <c r="A298" s="1448"/>
      <c r="B298" s="1066">
        <f t="shared" si="8"/>
        <v>0</v>
      </c>
      <c r="C298" s="1067"/>
      <c r="D298" s="1652"/>
      <c r="E298" s="1652"/>
      <c r="F298" s="1652"/>
      <c r="G298" s="1652"/>
      <c r="H298" s="1652"/>
    </row>
    <row r="299" spans="1:8">
      <c r="A299" s="1448"/>
      <c r="B299" s="1066">
        <f t="shared" si="8"/>
        <v>0</v>
      </c>
      <c r="C299" s="1067"/>
      <c r="D299" s="1652"/>
      <c r="E299" s="1652"/>
      <c r="F299" s="1652"/>
      <c r="G299" s="1652"/>
      <c r="H299" s="1652"/>
    </row>
    <row r="300" spans="1:8">
      <c r="A300" s="1448"/>
      <c r="B300" s="1066">
        <f t="shared" si="8"/>
        <v>0</v>
      </c>
      <c r="C300" s="1067"/>
      <c r="D300" s="1652"/>
      <c r="E300" s="1652"/>
      <c r="F300" s="1652"/>
      <c r="G300" s="1652"/>
      <c r="H300" s="1652"/>
    </row>
    <row r="301" spans="1:8">
      <c r="A301" s="1448"/>
      <c r="B301" s="1066">
        <f t="shared" si="8"/>
        <v>0</v>
      </c>
      <c r="C301" s="1067"/>
      <c r="D301" s="1652"/>
      <c r="E301" s="1652"/>
      <c r="F301" s="1652"/>
      <c r="G301" s="1652"/>
      <c r="H301" s="1652"/>
    </row>
    <row r="302" spans="1:8">
      <c r="A302" s="1448"/>
      <c r="B302" s="1066">
        <f t="shared" si="8"/>
        <v>0</v>
      </c>
      <c r="C302" s="1067"/>
      <c r="D302" s="1652"/>
      <c r="E302" s="1652"/>
      <c r="F302" s="1652"/>
      <c r="G302" s="1652"/>
      <c r="H302" s="1652"/>
    </row>
    <row r="303" spans="1:8">
      <c r="A303" s="1448"/>
      <c r="B303" s="1066">
        <f t="shared" si="8"/>
        <v>0</v>
      </c>
      <c r="C303" s="1067"/>
      <c r="D303" s="1652"/>
      <c r="E303" s="1652"/>
      <c r="F303" s="1652"/>
      <c r="G303" s="1652"/>
      <c r="H303" s="1652"/>
    </row>
    <row r="304" spans="1:8">
      <c r="A304" s="1448"/>
      <c r="B304" s="1066">
        <f t="shared" si="8"/>
        <v>0</v>
      </c>
      <c r="C304" s="1067"/>
      <c r="D304" s="1652"/>
      <c r="E304" s="1652"/>
      <c r="F304" s="1652"/>
      <c r="G304" s="1652"/>
      <c r="H304" s="1652"/>
    </row>
    <row r="305" spans="1:8">
      <c r="A305" s="1448"/>
      <c r="B305" s="1066">
        <f t="shared" si="8"/>
        <v>0</v>
      </c>
      <c r="C305" s="1067"/>
      <c r="D305" s="1652"/>
      <c r="E305" s="1652"/>
      <c r="F305" s="1652"/>
      <c r="G305" s="1652"/>
      <c r="H305" s="1652"/>
    </row>
    <row r="306" spans="1:8">
      <c r="A306" s="1448"/>
      <c r="B306" s="1066">
        <f t="shared" si="8"/>
        <v>0</v>
      </c>
      <c r="C306" s="1067"/>
      <c r="D306" s="1652"/>
      <c r="E306" s="1652"/>
      <c r="F306" s="1652"/>
      <c r="G306" s="1652"/>
      <c r="H306" s="1652"/>
    </row>
    <row r="307" spans="1:8">
      <c r="A307" s="1448"/>
      <c r="B307" s="1066">
        <f t="shared" si="8"/>
        <v>0</v>
      </c>
      <c r="C307" s="1067"/>
      <c r="D307" s="1652"/>
      <c r="E307" s="1652"/>
      <c r="F307" s="1652"/>
      <c r="G307" s="1652"/>
      <c r="H307" s="1652"/>
    </row>
    <row r="308" spans="1:8">
      <c r="A308" s="1448"/>
      <c r="B308" s="1066">
        <f t="shared" si="8"/>
        <v>0</v>
      </c>
      <c r="C308" s="1067"/>
      <c r="D308" s="1652"/>
      <c r="E308" s="1652"/>
      <c r="F308" s="1652"/>
      <c r="G308" s="1652"/>
      <c r="H308" s="1652"/>
    </row>
    <row r="309" spans="1:8">
      <c r="A309" s="1448"/>
      <c r="B309" s="1066">
        <f t="shared" si="8"/>
        <v>0</v>
      </c>
      <c r="C309" s="1067"/>
      <c r="D309" s="1652"/>
      <c r="E309" s="1652"/>
      <c r="F309" s="1652"/>
      <c r="G309" s="1652"/>
      <c r="H309" s="1652"/>
    </row>
    <row r="310" spans="1:8">
      <c r="A310" s="1448"/>
      <c r="B310" s="1066">
        <f t="shared" si="8"/>
        <v>0</v>
      </c>
      <c r="C310" s="1067"/>
      <c r="D310" s="1652"/>
      <c r="E310" s="1652"/>
      <c r="F310" s="1652"/>
      <c r="G310" s="1652"/>
      <c r="H310" s="1652"/>
    </row>
    <row r="311" spans="1:8">
      <c r="A311" s="1448"/>
      <c r="B311" s="1066">
        <f t="shared" si="8"/>
        <v>0</v>
      </c>
      <c r="C311" s="1067"/>
      <c r="D311" s="1652"/>
      <c r="E311" s="1652"/>
      <c r="F311" s="1652"/>
      <c r="G311" s="1652"/>
      <c r="H311" s="1652"/>
    </row>
    <row r="312" spans="1:8">
      <c r="A312" s="1448"/>
      <c r="B312" s="1066">
        <f t="shared" si="8"/>
        <v>0</v>
      </c>
      <c r="C312" s="1067"/>
      <c r="D312" s="1652"/>
      <c r="E312" s="1652"/>
      <c r="F312" s="1652"/>
      <c r="G312" s="1652"/>
      <c r="H312" s="1652"/>
    </row>
    <row r="313" spans="1:8">
      <c r="A313" s="1448"/>
      <c r="B313" s="1066">
        <f t="shared" si="8"/>
        <v>0</v>
      </c>
      <c r="C313" s="1067"/>
      <c r="D313" s="1652"/>
      <c r="E313" s="1652"/>
      <c r="F313" s="1652"/>
      <c r="G313" s="1652"/>
      <c r="H313" s="1652"/>
    </row>
    <row r="314" spans="1:8">
      <c r="A314" s="1448"/>
      <c r="B314" s="1066">
        <f t="shared" si="8"/>
        <v>0</v>
      </c>
      <c r="C314" s="1067"/>
      <c r="D314" s="1652"/>
      <c r="E314" s="1652"/>
      <c r="F314" s="1652"/>
      <c r="G314" s="1652"/>
      <c r="H314" s="1652"/>
    </row>
    <row r="315" spans="1:8">
      <c r="A315" s="1448"/>
      <c r="B315" s="1066">
        <f t="shared" si="8"/>
        <v>0</v>
      </c>
      <c r="C315" s="1067"/>
      <c r="D315" s="1652"/>
      <c r="E315" s="1652"/>
      <c r="F315" s="1652"/>
      <c r="G315" s="1652"/>
      <c r="H315" s="1652"/>
    </row>
    <row r="316" spans="1:8">
      <c r="A316" s="1448"/>
      <c r="B316" s="1066">
        <f t="shared" si="8"/>
        <v>0</v>
      </c>
      <c r="C316" s="1067"/>
      <c r="D316" s="1652"/>
      <c r="E316" s="1652"/>
      <c r="F316" s="1652"/>
      <c r="G316" s="1652"/>
      <c r="H316" s="1652"/>
    </row>
    <row r="317" spans="1:8">
      <c r="A317" s="1448"/>
      <c r="B317" s="1066">
        <f t="shared" si="8"/>
        <v>0</v>
      </c>
      <c r="C317" s="1067"/>
      <c r="D317" s="1652"/>
      <c r="E317" s="1652"/>
      <c r="F317" s="1652"/>
      <c r="G317" s="1652"/>
      <c r="H317" s="1652"/>
    </row>
    <row r="318" spans="1:8">
      <c r="A318" s="1448"/>
      <c r="B318" s="1066">
        <f t="shared" si="8"/>
        <v>0</v>
      </c>
      <c r="C318" s="1067"/>
      <c r="D318" s="1652"/>
      <c r="E318" s="1652"/>
      <c r="F318" s="1652"/>
      <c r="G318" s="1652"/>
      <c r="H318" s="1652"/>
    </row>
    <row r="319" spans="1:8">
      <c r="A319" s="1448"/>
      <c r="B319" s="1066">
        <f t="shared" si="8"/>
        <v>0</v>
      </c>
      <c r="C319" s="1067"/>
      <c r="D319" s="1652"/>
      <c r="E319" s="1652"/>
      <c r="F319" s="1652"/>
      <c r="G319" s="1652"/>
      <c r="H319" s="1652"/>
    </row>
    <row r="320" spans="1:8">
      <c r="A320" s="1448"/>
      <c r="B320" s="1066">
        <f t="shared" si="8"/>
        <v>0</v>
      </c>
      <c r="C320" s="1067"/>
      <c r="D320" s="1652"/>
      <c r="E320" s="1652"/>
      <c r="F320" s="1652"/>
      <c r="G320" s="1652"/>
      <c r="H320" s="1652"/>
    </row>
    <row r="321" spans="1:8">
      <c r="A321" s="1448"/>
      <c r="B321" s="1066">
        <f t="shared" ref="B321:B384" si="9">SUM(C321*20)</f>
        <v>0</v>
      </c>
      <c r="C321" s="1067"/>
      <c r="D321" s="1652"/>
      <c r="E321" s="1652"/>
      <c r="F321" s="1652"/>
      <c r="G321" s="1652"/>
      <c r="H321" s="1652"/>
    </row>
    <row r="322" spans="1:8">
      <c r="A322" s="1448"/>
      <c r="B322" s="1066">
        <f t="shared" si="9"/>
        <v>0</v>
      </c>
      <c r="C322" s="1067"/>
      <c r="D322" s="1652"/>
      <c r="E322" s="1652"/>
      <c r="F322" s="1652"/>
      <c r="G322" s="1652"/>
      <c r="H322" s="1652"/>
    </row>
    <row r="323" spans="1:8">
      <c r="A323" s="1448"/>
      <c r="B323" s="1066">
        <f t="shared" si="9"/>
        <v>0</v>
      </c>
      <c r="C323" s="1067"/>
      <c r="D323" s="1652"/>
      <c r="E323" s="1652"/>
      <c r="F323" s="1652"/>
      <c r="G323" s="1652"/>
      <c r="H323" s="1652"/>
    </row>
    <row r="324" spans="1:8">
      <c r="A324" s="1448"/>
      <c r="B324" s="1066">
        <f t="shared" si="9"/>
        <v>0</v>
      </c>
      <c r="C324" s="1067"/>
      <c r="D324" s="1652"/>
      <c r="E324" s="1652"/>
      <c r="F324" s="1652"/>
      <c r="G324" s="1652"/>
      <c r="H324" s="1652"/>
    </row>
    <row r="325" spans="1:8">
      <c r="A325" s="1448"/>
      <c r="B325" s="1066">
        <f t="shared" si="9"/>
        <v>0</v>
      </c>
      <c r="C325" s="1067"/>
      <c r="D325" s="1652"/>
      <c r="E325" s="1652"/>
      <c r="F325" s="1652"/>
      <c r="G325" s="1652"/>
      <c r="H325" s="1652"/>
    </row>
    <row r="326" spans="1:8">
      <c r="A326" s="1448"/>
      <c r="B326" s="1066">
        <f t="shared" si="9"/>
        <v>0</v>
      </c>
      <c r="C326" s="1067"/>
      <c r="D326" s="1652"/>
      <c r="E326" s="1652"/>
      <c r="F326" s="1652"/>
      <c r="G326" s="1652"/>
      <c r="H326" s="1652"/>
    </row>
    <row r="327" spans="1:8">
      <c r="A327" s="1448"/>
      <c r="B327" s="1066">
        <f t="shared" si="9"/>
        <v>0</v>
      </c>
      <c r="C327" s="1067"/>
      <c r="D327" s="1652"/>
      <c r="E327" s="1652"/>
      <c r="F327" s="1652"/>
      <c r="G327" s="1652"/>
      <c r="H327" s="1652"/>
    </row>
    <row r="328" spans="1:8">
      <c r="A328" s="1448"/>
      <c r="B328" s="1066">
        <f t="shared" si="9"/>
        <v>0</v>
      </c>
      <c r="C328" s="1067"/>
      <c r="D328" s="1652"/>
      <c r="E328" s="1652"/>
      <c r="F328" s="1652"/>
      <c r="G328" s="1652"/>
      <c r="H328" s="1652"/>
    </row>
    <row r="329" spans="1:8">
      <c r="A329" s="1448"/>
      <c r="B329" s="1066">
        <f t="shared" si="9"/>
        <v>0</v>
      </c>
      <c r="C329" s="1067"/>
      <c r="D329" s="1652"/>
      <c r="E329" s="1652"/>
      <c r="F329" s="1652"/>
      <c r="G329" s="1652"/>
      <c r="H329" s="1652"/>
    </row>
    <row r="330" spans="1:8">
      <c r="A330" s="1448"/>
      <c r="B330" s="1066">
        <f t="shared" si="9"/>
        <v>0</v>
      </c>
      <c r="C330" s="1067"/>
      <c r="D330" s="1652"/>
      <c r="E330" s="1652"/>
      <c r="F330" s="1652"/>
      <c r="G330" s="1652"/>
      <c r="H330" s="1652"/>
    </row>
    <row r="331" spans="1:8">
      <c r="A331" s="1448"/>
      <c r="B331" s="1066">
        <f t="shared" si="9"/>
        <v>0</v>
      </c>
      <c r="C331" s="1067"/>
      <c r="D331" s="1652"/>
      <c r="E331" s="1652"/>
      <c r="F331" s="1652"/>
      <c r="G331" s="1652"/>
      <c r="H331" s="1652"/>
    </row>
    <row r="332" spans="1:8">
      <c r="A332" s="1448"/>
      <c r="B332" s="1066">
        <f t="shared" si="9"/>
        <v>0</v>
      </c>
      <c r="C332" s="1067"/>
      <c r="D332" s="1652"/>
      <c r="E332" s="1652"/>
      <c r="F332" s="1652"/>
      <c r="G332" s="1652"/>
      <c r="H332" s="1652"/>
    </row>
    <row r="333" spans="1:8">
      <c r="A333" s="1448"/>
      <c r="B333" s="1066">
        <f t="shared" si="9"/>
        <v>0</v>
      </c>
      <c r="C333" s="1067"/>
      <c r="D333" s="1652"/>
      <c r="E333" s="1652"/>
      <c r="F333" s="1652"/>
      <c r="G333" s="1652"/>
      <c r="H333" s="1652"/>
    </row>
    <row r="334" spans="1:8">
      <c r="A334" s="1448"/>
      <c r="B334" s="1066">
        <f t="shared" si="9"/>
        <v>0</v>
      </c>
      <c r="C334" s="1067"/>
      <c r="D334" s="1652"/>
      <c r="E334" s="1652"/>
      <c r="F334" s="1652"/>
      <c r="G334" s="1652"/>
      <c r="H334" s="1652"/>
    </row>
    <row r="335" spans="1:8">
      <c r="A335" s="1448"/>
      <c r="B335" s="1066">
        <f t="shared" si="9"/>
        <v>0</v>
      </c>
      <c r="C335" s="1067"/>
      <c r="D335" s="1652"/>
      <c r="E335" s="1652"/>
      <c r="F335" s="1652"/>
      <c r="G335" s="1652"/>
      <c r="H335" s="1652"/>
    </row>
    <row r="336" spans="1:8">
      <c r="A336" s="1448"/>
      <c r="B336" s="1066">
        <f t="shared" si="9"/>
        <v>0</v>
      </c>
      <c r="C336" s="1067"/>
      <c r="D336" s="1652"/>
      <c r="E336" s="1652"/>
      <c r="F336" s="1652"/>
      <c r="G336" s="1652"/>
      <c r="H336" s="1652"/>
    </row>
    <row r="337" spans="1:8">
      <c r="A337" s="1448"/>
      <c r="B337" s="1066">
        <f t="shared" si="9"/>
        <v>0</v>
      </c>
      <c r="C337" s="1067"/>
      <c r="D337" s="1652"/>
      <c r="E337" s="1652"/>
      <c r="F337" s="1652"/>
      <c r="G337" s="1652"/>
      <c r="H337" s="1652"/>
    </row>
    <row r="338" spans="1:8">
      <c r="A338" s="1448"/>
      <c r="B338" s="1066">
        <f t="shared" si="9"/>
        <v>0</v>
      </c>
      <c r="C338" s="1067"/>
      <c r="D338" s="1652"/>
      <c r="E338" s="1652"/>
      <c r="F338" s="1652"/>
      <c r="G338" s="1652"/>
      <c r="H338" s="1652"/>
    </row>
    <row r="339" spans="1:8">
      <c r="A339" s="1448"/>
      <c r="B339" s="1066">
        <f t="shared" si="9"/>
        <v>0</v>
      </c>
      <c r="C339" s="1067"/>
      <c r="D339" s="1652"/>
      <c r="E339" s="1652"/>
      <c r="F339" s="1652"/>
      <c r="G339" s="1652"/>
      <c r="H339" s="1652"/>
    </row>
    <row r="340" spans="1:8">
      <c r="A340" s="1448"/>
      <c r="B340" s="1066">
        <f t="shared" si="9"/>
        <v>0</v>
      </c>
      <c r="C340" s="1067"/>
      <c r="D340" s="1652"/>
      <c r="E340" s="1652"/>
      <c r="F340" s="1652"/>
      <c r="G340" s="1652"/>
      <c r="H340" s="1652"/>
    </row>
    <row r="341" spans="1:8">
      <c r="A341" s="1448"/>
      <c r="B341" s="1066">
        <f t="shared" si="9"/>
        <v>0</v>
      </c>
      <c r="C341" s="1067"/>
      <c r="D341" s="1652"/>
      <c r="E341" s="1652"/>
      <c r="F341" s="1652"/>
      <c r="G341" s="1652"/>
      <c r="H341" s="1652"/>
    </row>
    <row r="342" spans="1:8">
      <c r="A342" s="1448"/>
      <c r="B342" s="1066">
        <f t="shared" si="9"/>
        <v>0</v>
      </c>
      <c r="C342" s="1067"/>
      <c r="D342" s="1652"/>
      <c r="E342" s="1652"/>
      <c r="F342" s="1652"/>
      <c r="G342" s="1652"/>
      <c r="H342" s="1652"/>
    </row>
    <row r="343" spans="1:8">
      <c r="A343" s="1448"/>
      <c r="B343" s="1066">
        <f t="shared" si="9"/>
        <v>0</v>
      </c>
      <c r="C343" s="1067"/>
      <c r="D343" s="1652"/>
      <c r="E343" s="1652"/>
      <c r="F343" s="1652"/>
      <c r="G343" s="1652"/>
      <c r="H343" s="1652"/>
    </row>
    <row r="344" spans="1:8">
      <c r="A344" s="1448"/>
      <c r="B344" s="1066">
        <f t="shared" si="9"/>
        <v>0</v>
      </c>
      <c r="C344" s="1067"/>
      <c r="D344" s="1652"/>
      <c r="E344" s="1652"/>
      <c r="F344" s="1652"/>
      <c r="G344" s="1652"/>
      <c r="H344" s="1652"/>
    </row>
    <row r="345" spans="1:8">
      <c r="A345" s="1448"/>
      <c r="B345" s="1066">
        <f t="shared" si="9"/>
        <v>0</v>
      </c>
      <c r="C345" s="1067"/>
      <c r="D345" s="1652"/>
      <c r="E345" s="1652"/>
      <c r="F345" s="1652"/>
      <c r="G345" s="1652"/>
      <c r="H345" s="1652"/>
    </row>
    <row r="346" spans="1:8">
      <c r="A346" s="1448"/>
      <c r="B346" s="1066">
        <f t="shared" si="9"/>
        <v>0</v>
      </c>
      <c r="C346" s="1067"/>
      <c r="D346" s="1652"/>
      <c r="E346" s="1652"/>
      <c r="F346" s="1652"/>
      <c r="G346" s="1652"/>
      <c r="H346" s="1652"/>
    </row>
    <row r="347" spans="1:8">
      <c r="A347" s="1448"/>
      <c r="B347" s="1066">
        <f t="shared" si="9"/>
        <v>0</v>
      </c>
      <c r="C347" s="1067"/>
      <c r="D347" s="1652"/>
      <c r="E347" s="1652"/>
      <c r="F347" s="1652"/>
      <c r="G347" s="1652"/>
      <c r="H347" s="1652"/>
    </row>
    <row r="348" spans="1:8">
      <c r="A348" s="1448"/>
      <c r="B348" s="1066">
        <f t="shared" si="9"/>
        <v>0</v>
      </c>
      <c r="C348" s="1067"/>
      <c r="D348" s="1652"/>
      <c r="E348" s="1652"/>
      <c r="F348" s="1652"/>
      <c r="G348" s="1652"/>
      <c r="H348" s="1652"/>
    </row>
    <row r="349" spans="1:8">
      <c r="A349" s="1448"/>
      <c r="B349" s="1066">
        <f t="shared" si="9"/>
        <v>0</v>
      </c>
      <c r="C349" s="1067"/>
      <c r="D349" s="1652"/>
      <c r="E349" s="1652"/>
      <c r="F349" s="1652"/>
      <c r="G349" s="1652"/>
      <c r="H349" s="1652"/>
    </row>
    <row r="350" spans="1:8">
      <c r="A350" s="1448"/>
      <c r="B350" s="1066">
        <f t="shared" si="9"/>
        <v>0</v>
      </c>
      <c r="C350" s="1067"/>
      <c r="D350" s="1652"/>
      <c r="E350" s="1652"/>
      <c r="F350" s="1652"/>
      <c r="G350" s="1652"/>
      <c r="H350" s="1652"/>
    </row>
    <row r="351" spans="1:8">
      <c r="A351" s="1448"/>
      <c r="B351" s="1066">
        <f t="shared" si="9"/>
        <v>0</v>
      </c>
      <c r="C351" s="1067"/>
      <c r="D351" s="1652"/>
      <c r="E351" s="1652"/>
      <c r="F351" s="1652"/>
      <c r="G351" s="1652"/>
      <c r="H351" s="1652"/>
    </row>
    <row r="352" spans="1:8">
      <c r="A352" s="1448"/>
      <c r="B352" s="1066">
        <f t="shared" si="9"/>
        <v>0</v>
      </c>
      <c r="C352" s="1067"/>
      <c r="D352" s="1652"/>
      <c r="E352" s="1652"/>
      <c r="F352" s="1652"/>
      <c r="G352" s="1652"/>
      <c r="H352" s="1652"/>
    </row>
    <row r="353" spans="1:8">
      <c r="A353" s="1448"/>
      <c r="B353" s="1066">
        <f t="shared" si="9"/>
        <v>0</v>
      </c>
      <c r="C353" s="1067"/>
      <c r="D353" s="1652"/>
      <c r="E353" s="1652"/>
      <c r="F353" s="1652"/>
      <c r="G353" s="1652"/>
      <c r="H353" s="1652"/>
    </row>
    <row r="354" spans="1:8">
      <c r="A354" s="1448"/>
      <c r="B354" s="1066">
        <f t="shared" si="9"/>
        <v>0</v>
      </c>
      <c r="C354" s="1067"/>
      <c r="D354" s="1652"/>
      <c r="E354" s="1652"/>
      <c r="F354" s="1652"/>
      <c r="G354" s="1652"/>
      <c r="H354" s="1652"/>
    </row>
    <row r="355" spans="1:8">
      <c r="A355" s="1448"/>
      <c r="B355" s="1066">
        <f t="shared" si="9"/>
        <v>0</v>
      </c>
      <c r="C355" s="1067"/>
      <c r="D355" s="1652"/>
      <c r="E355" s="1652"/>
      <c r="F355" s="1652"/>
      <c r="G355" s="1652"/>
      <c r="H355" s="1652"/>
    </row>
    <row r="356" spans="1:8">
      <c r="A356" s="1448"/>
      <c r="B356" s="1066">
        <f t="shared" si="9"/>
        <v>0</v>
      </c>
      <c r="C356" s="1067"/>
      <c r="D356" s="1652"/>
      <c r="E356" s="1652"/>
      <c r="F356" s="1652"/>
      <c r="G356" s="1652"/>
      <c r="H356" s="1652"/>
    </row>
    <row r="357" spans="1:8">
      <c r="A357" s="1448"/>
      <c r="B357" s="1066">
        <f t="shared" si="9"/>
        <v>0</v>
      </c>
      <c r="C357" s="1067"/>
      <c r="D357" s="1652"/>
      <c r="E357" s="1652"/>
      <c r="F357" s="1652"/>
      <c r="G357" s="1652"/>
      <c r="H357" s="1652"/>
    </row>
    <row r="358" spans="1:8">
      <c r="A358" s="1448"/>
      <c r="B358" s="1066">
        <f t="shared" si="9"/>
        <v>0</v>
      </c>
      <c r="C358" s="1067"/>
      <c r="D358" s="1652"/>
      <c r="E358" s="1652"/>
      <c r="F358" s="1652"/>
      <c r="G358" s="1652"/>
      <c r="H358" s="1652"/>
    </row>
    <row r="359" spans="1:8">
      <c r="A359" s="1448"/>
      <c r="B359" s="1066">
        <f t="shared" si="9"/>
        <v>0</v>
      </c>
      <c r="C359" s="1067"/>
      <c r="D359" s="1652"/>
      <c r="E359" s="1652"/>
      <c r="F359" s="1652"/>
      <c r="G359" s="1652"/>
      <c r="H359" s="1652"/>
    </row>
    <row r="360" spans="1:8">
      <c r="A360" s="1448"/>
      <c r="B360" s="1066">
        <f t="shared" si="9"/>
        <v>0</v>
      </c>
      <c r="C360" s="1067"/>
      <c r="D360" s="1652"/>
      <c r="E360" s="1652"/>
      <c r="F360" s="1652"/>
      <c r="G360" s="1652"/>
      <c r="H360" s="1652"/>
    </row>
    <row r="361" spans="1:8">
      <c r="A361" s="1448"/>
      <c r="B361" s="1066">
        <f t="shared" si="9"/>
        <v>0</v>
      </c>
      <c r="C361" s="1067"/>
      <c r="D361" s="1652"/>
      <c r="E361" s="1652"/>
      <c r="F361" s="1652"/>
      <c r="G361" s="1652"/>
      <c r="H361" s="1652"/>
    </row>
    <row r="362" spans="1:8">
      <c r="A362" s="1448"/>
      <c r="B362" s="1066">
        <f t="shared" si="9"/>
        <v>0</v>
      </c>
      <c r="C362" s="1067"/>
      <c r="D362" s="1652"/>
      <c r="E362" s="1652"/>
      <c r="F362" s="1652"/>
      <c r="G362" s="1652"/>
      <c r="H362" s="1652"/>
    </row>
    <row r="363" spans="1:8">
      <c r="A363" s="1448"/>
      <c r="B363" s="1066">
        <f t="shared" si="9"/>
        <v>0</v>
      </c>
      <c r="C363" s="1067"/>
      <c r="D363" s="1652"/>
      <c r="E363" s="1652"/>
      <c r="F363" s="1652"/>
      <c r="G363" s="1652"/>
      <c r="H363" s="1652"/>
    </row>
    <row r="364" spans="1:8">
      <c r="A364" s="1448"/>
      <c r="B364" s="1066">
        <f t="shared" si="9"/>
        <v>0</v>
      </c>
      <c r="C364" s="1067"/>
      <c r="D364" s="1652"/>
      <c r="E364" s="1652"/>
      <c r="F364" s="1652"/>
      <c r="G364" s="1652"/>
      <c r="H364" s="1652"/>
    </row>
    <row r="365" spans="1:8">
      <c r="A365" s="1448"/>
      <c r="B365" s="1066">
        <f t="shared" si="9"/>
        <v>0</v>
      </c>
      <c r="C365" s="1067"/>
      <c r="D365" s="1652"/>
      <c r="E365" s="1652"/>
      <c r="F365" s="1652"/>
      <c r="G365" s="1652"/>
      <c r="H365" s="1652"/>
    </row>
    <row r="366" spans="1:8">
      <c r="A366" s="1448"/>
      <c r="B366" s="1066">
        <f t="shared" si="9"/>
        <v>0</v>
      </c>
      <c r="C366" s="1067"/>
      <c r="D366" s="1652"/>
      <c r="E366" s="1652"/>
      <c r="F366" s="1652"/>
      <c r="G366" s="1652"/>
      <c r="H366" s="1652"/>
    </row>
    <row r="367" spans="1:8">
      <c r="A367" s="1448"/>
      <c r="B367" s="1066">
        <f t="shared" si="9"/>
        <v>0</v>
      </c>
      <c r="C367" s="1067"/>
      <c r="D367" s="1652"/>
      <c r="E367" s="1652"/>
      <c r="F367" s="1652"/>
      <c r="G367" s="1652"/>
      <c r="H367" s="1652"/>
    </row>
    <row r="368" spans="1:8">
      <c r="A368" s="1448"/>
      <c r="B368" s="1066">
        <f t="shared" si="9"/>
        <v>0</v>
      </c>
      <c r="C368" s="1067"/>
      <c r="D368" s="1652"/>
      <c r="E368" s="1652"/>
      <c r="F368" s="1652"/>
      <c r="G368" s="1652"/>
      <c r="H368" s="1652"/>
    </row>
    <row r="369" spans="1:8">
      <c r="A369" s="1448"/>
      <c r="B369" s="1066">
        <f t="shared" si="9"/>
        <v>0</v>
      </c>
      <c r="C369" s="1067"/>
      <c r="D369" s="1652"/>
      <c r="E369" s="1652"/>
      <c r="F369" s="1652"/>
      <c r="G369" s="1652"/>
      <c r="H369" s="1652"/>
    </row>
    <row r="370" spans="1:8">
      <c r="A370" s="1448"/>
      <c r="B370" s="1066">
        <f t="shared" si="9"/>
        <v>0</v>
      </c>
      <c r="C370" s="1067"/>
      <c r="D370" s="1652"/>
      <c r="E370" s="1652"/>
      <c r="F370" s="1652"/>
      <c r="G370" s="1652"/>
      <c r="H370" s="1652"/>
    </row>
    <row r="371" spans="1:8">
      <c r="A371" s="1448"/>
      <c r="B371" s="1066">
        <f t="shared" si="9"/>
        <v>0</v>
      </c>
      <c r="C371" s="1067"/>
      <c r="D371" s="1652"/>
      <c r="E371" s="1652"/>
      <c r="F371" s="1652"/>
      <c r="G371" s="1652"/>
      <c r="H371" s="1652"/>
    </row>
    <row r="372" spans="1:8">
      <c r="A372" s="1448"/>
      <c r="B372" s="1066">
        <f t="shared" si="9"/>
        <v>0</v>
      </c>
      <c r="C372" s="1067"/>
      <c r="D372" s="1652"/>
      <c r="E372" s="1652"/>
      <c r="F372" s="1652"/>
      <c r="G372" s="1652"/>
      <c r="H372" s="1652"/>
    </row>
    <row r="373" spans="1:8">
      <c r="A373" s="1448"/>
      <c r="B373" s="1066">
        <f t="shared" si="9"/>
        <v>0</v>
      </c>
      <c r="C373" s="1067"/>
      <c r="D373" s="1652"/>
      <c r="E373" s="1652"/>
      <c r="F373" s="1652"/>
      <c r="G373" s="1652"/>
      <c r="H373" s="1652"/>
    </row>
    <row r="374" spans="1:8">
      <c r="A374" s="1448"/>
      <c r="B374" s="1066">
        <f t="shared" si="9"/>
        <v>0</v>
      </c>
      <c r="C374" s="1067"/>
      <c r="D374" s="1652"/>
      <c r="E374" s="1652"/>
      <c r="F374" s="1652"/>
      <c r="G374" s="1652"/>
      <c r="H374" s="1652"/>
    </row>
    <row r="375" spans="1:8">
      <c r="A375" s="1448"/>
      <c r="B375" s="1066">
        <f t="shared" si="9"/>
        <v>0</v>
      </c>
      <c r="C375" s="1067"/>
      <c r="D375" s="1652"/>
      <c r="E375" s="1652"/>
      <c r="F375" s="1652"/>
      <c r="G375" s="1652"/>
      <c r="H375" s="1652"/>
    </row>
    <row r="376" spans="1:8">
      <c r="A376" s="1448"/>
      <c r="B376" s="1066">
        <f t="shared" si="9"/>
        <v>0</v>
      </c>
      <c r="C376" s="1067"/>
      <c r="D376" s="1652"/>
      <c r="E376" s="1652"/>
      <c r="F376" s="1652"/>
      <c r="G376" s="1652"/>
      <c r="H376" s="1652"/>
    </row>
    <row r="377" spans="1:8">
      <c r="A377" s="1448"/>
      <c r="B377" s="1066">
        <f t="shared" si="9"/>
        <v>0</v>
      </c>
      <c r="C377" s="1067"/>
      <c r="D377" s="1652"/>
      <c r="E377" s="1652"/>
      <c r="F377" s="1652"/>
      <c r="G377" s="1652"/>
      <c r="H377" s="1652"/>
    </row>
    <row r="378" spans="1:8">
      <c r="A378" s="1448"/>
      <c r="B378" s="1066">
        <f t="shared" si="9"/>
        <v>0</v>
      </c>
      <c r="C378" s="1067"/>
      <c r="D378" s="1652"/>
      <c r="E378" s="1652"/>
      <c r="F378" s="1652"/>
      <c r="G378" s="1652"/>
      <c r="H378" s="1652"/>
    </row>
    <row r="379" spans="1:8">
      <c r="A379" s="1448"/>
      <c r="B379" s="1066">
        <f t="shared" si="9"/>
        <v>0</v>
      </c>
      <c r="C379" s="1067"/>
      <c r="D379" s="1652"/>
      <c r="E379" s="1652"/>
      <c r="F379" s="1652"/>
      <c r="G379" s="1652"/>
      <c r="H379" s="1652"/>
    </row>
    <row r="380" spans="1:8">
      <c r="A380" s="1448"/>
      <c r="B380" s="1066">
        <f t="shared" si="9"/>
        <v>0</v>
      </c>
      <c r="C380" s="1067"/>
      <c r="D380" s="1652"/>
      <c r="E380" s="1652"/>
      <c r="F380" s="1652"/>
      <c r="G380" s="1652"/>
      <c r="H380" s="1652"/>
    </row>
    <row r="381" spans="1:8">
      <c r="A381" s="1448"/>
      <c r="B381" s="1066">
        <f t="shared" si="9"/>
        <v>0</v>
      </c>
      <c r="C381" s="1067"/>
      <c r="D381" s="1652"/>
      <c r="E381" s="1652"/>
      <c r="F381" s="1652"/>
      <c r="G381" s="1652"/>
      <c r="H381" s="1652"/>
    </row>
    <row r="382" spans="1:8">
      <c r="A382" s="1448"/>
      <c r="B382" s="1066">
        <f t="shared" si="9"/>
        <v>0</v>
      </c>
      <c r="C382" s="1067"/>
      <c r="D382" s="1652"/>
      <c r="E382" s="1652"/>
      <c r="F382" s="1652"/>
      <c r="G382" s="1652"/>
      <c r="H382" s="1652"/>
    </row>
    <row r="383" spans="1:8">
      <c r="A383" s="1448"/>
      <c r="B383" s="1066">
        <f t="shared" si="9"/>
        <v>0</v>
      </c>
      <c r="C383" s="1067"/>
      <c r="D383" s="1652"/>
      <c r="E383" s="1652"/>
      <c r="F383" s="1652"/>
      <c r="G383" s="1652"/>
      <c r="H383" s="1652"/>
    </row>
    <row r="384" spans="1:8">
      <c r="A384" s="1448"/>
      <c r="B384" s="1066">
        <f t="shared" si="9"/>
        <v>0</v>
      </c>
      <c r="C384" s="1067"/>
      <c r="D384" s="1652"/>
      <c r="E384" s="1652"/>
      <c r="F384" s="1652"/>
      <c r="G384" s="1652"/>
      <c r="H384" s="1652"/>
    </row>
    <row r="385" spans="1:8">
      <c r="A385" s="1448"/>
      <c r="B385" s="1066">
        <f t="shared" ref="B385:B448" si="10">SUM(C385*20)</f>
        <v>0</v>
      </c>
      <c r="C385" s="1067"/>
      <c r="D385" s="1652"/>
      <c r="E385" s="1652"/>
      <c r="F385" s="1652"/>
      <c r="G385" s="1652"/>
      <c r="H385" s="1652"/>
    </row>
    <row r="386" spans="1:8">
      <c r="A386" s="1448"/>
      <c r="B386" s="1066">
        <f t="shared" si="10"/>
        <v>0</v>
      </c>
      <c r="C386" s="1067"/>
      <c r="D386" s="1652"/>
      <c r="E386" s="1652"/>
      <c r="F386" s="1652"/>
      <c r="G386" s="1652"/>
      <c r="H386" s="1652"/>
    </row>
    <row r="387" spans="1:8">
      <c r="A387" s="1448"/>
      <c r="B387" s="1066">
        <f t="shared" si="10"/>
        <v>0</v>
      </c>
      <c r="C387" s="1067"/>
      <c r="D387" s="1652"/>
      <c r="E387" s="1652"/>
      <c r="F387" s="1652"/>
      <c r="G387" s="1652"/>
      <c r="H387" s="1652"/>
    </row>
    <row r="388" spans="1:8">
      <c r="A388" s="1448"/>
      <c r="B388" s="1066">
        <f t="shared" si="10"/>
        <v>0</v>
      </c>
      <c r="C388" s="1067"/>
      <c r="D388" s="1652"/>
      <c r="E388" s="1652"/>
      <c r="F388" s="1652"/>
      <c r="G388" s="1652"/>
      <c r="H388" s="1652"/>
    </row>
    <row r="389" spans="1:8">
      <c r="A389" s="1448"/>
      <c r="B389" s="1066">
        <f t="shared" si="10"/>
        <v>0</v>
      </c>
      <c r="C389" s="1067"/>
      <c r="D389" s="1652"/>
      <c r="E389" s="1652"/>
      <c r="F389" s="1652"/>
      <c r="G389" s="1652"/>
      <c r="H389" s="1652"/>
    </row>
    <row r="390" spans="1:8">
      <c r="A390" s="1448"/>
      <c r="B390" s="1066">
        <f t="shared" si="10"/>
        <v>0</v>
      </c>
      <c r="C390" s="1067"/>
      <c r="D390" s="1652"/>
      <c r="E390" s="1652"/>
      <c r="F390" s="1652"/>
      <c r="G390" s="1652"/>
      <c r="H390" s="1652"/>
    </row>
    <row r="391" spans="1:8">
      <c r="A391" s="1448"/>
      <c r="B391" s="1066">
        <f t="shared" si="10"/>
        <v>0</v>
      </c>
      <c r="C391" s="1067"/>
      <c r="D391" s="1652"/>
      <c r="E391" s="1652"/>
      <c r="F391" s="1652"/>
      <c r="G391" s="1652"/>
      <c r="H391" s="1652"/>
    </row>
    <row r="392" spans="1:8">
      <c r="A392" s="1448"/>
      <c r="B392" s="1066">
        <f t="shared" si="10"/>
        <v>0</v>
      </c>
      <c r="C392" s="1067"/>
      <c r="D392" s="1652"/>
      <c r="E392" s="1652"/>
      <c r="F392" s="1652"/>
      <c r="G392" s="1652"/>
      <c r="H392" s="1652"/>
    </row>
    <row r="393" spans="1:8">
      <c r="A393" s="1448"/>
      <c r="B393" s="1066">
        <f t="shared" si="10"/>
        <v>0</v>
      </c>
      <c r="C393" s="1067"/>
      <c r="D393" s="1652"/>
      <c r="E393" s="1652"/>
      <c r="F393" s="1652"/>
      <c r="G393" s="1652"/>
      <c r="H393" s="1652"/>
    </row>
    <row r="394" spans="1:8">
      <c r="A394" s="1448"/>
      <c r="B394" s="1066">
        <f t="shared" si="10"/>
        <v>0</v>
      </c>
      <c r="C394" s="1067"/>
      <c r="D394" s="1652"/>
      <c r="E394" s="1652"/>
      <c r="F394" s="1652"/>
      <c r="G394" s="1652"/>
      <c r="H394" s="1652"/>
    </row>
    <row r="395" spans="1:8">
      <c r="A395" s="1448"/>
      <c r="B395" s="1066">
        <f t="shared" si="10"/>
        <v>0</v>
      </c>
      <c r="C395" s="1067"/>
      <c r="D395" s="1652"/>
      <c r="E395" s="1652"/>
      <c r="F395" s="1652"/>
      <c r="G395" s="1652"/>
      <c r="H395" s="1652"/>
    </row>
    <row r="396" spans="1:8">
      <c r="A396" s="1448"/>
      <c r="B396" s="1066">
        <f t="shared" si="10"/>
        <v>0</v>
      </c>
      <c r="C396" s="1067"/>
      <c r="D396" s="1652"/>
      <c r="E396" s="1652"/>
      <c r="F396" s="1652"/>
      <c r="G396" s="1652"/>
      <c r="H396" s="1652"/>
    </row>
    <row r="397" spans="1:8">
      <c r="A397" s="1448"/>
      <c r="B397" s="1066">
        <f t="shared" si="10"/>
        <v>0</v>
      </c>
      <c r="C397" s="1067"/>
      <c r="D397" s="1652"/>
      <c r="E397" s="1652"/>
      <c r="F397" s="1652"/>
      <c r="G397" s="1652"/>
      <c r="H397" s="1652"/>
    </row>
    <row r="398" spans="1:8">
      <c r="A398" s="1448"/>
      <c r="B398" s="1066">
        <f t="shared" si="10"/>
        <v>0</v>
      </c>
      <c r="C398" s="1067"/>
      <c r="D398" s="1652"/>
      <c r="E398" s="1652"/>
      <c r="F398" s="1652"/>
      <c r="G398" s="1652"/>
      <c r="H398" s="1652"/>
    </row>
    <row r="399" spans="1:8">
      <c r="A399" s="1448"/>
      <c r="B399" s="1066">
        <f t="shared" si="10"/>
        <v>0</v>
      </c>
      <c r="C399" s="1067"/>
      <c r="D399" s="1652"/>
      <c r="E399" s="1652"/>
      <c r="F399" s="1652"/>
      <c r="G399" s="1652"/>
      <c r="H399" s="1652"/>
    </row>
    <row r="400" spans="1:8">
      <c r="A400" s="1448"/>
      <c r="B400" s="1066">
        <f t="shared" si="10"/>
        <v>0</v>
      </c>
      <c r="C400" s="1067"/>
      <c r="D400" s="1652"/>
      <c r="E400" s="1652"/>
      <c r="F400" s="1652"/>
      <c r="G400" s="1652"/>
      <c r="H400" s="1652"/>
    </row>
    <row r="401" spans="1:8">
      <c r="A401" s="1448"/>
      <c r="B401" s="1066">
        <f t="shared" si="10"/>
        <v>0</v>
      </c>
      <c r="C401" s="1067"/>
      <c r="D401" s="1652"/>
      <c r="E401" s="1652"/>
      <c r="F401" s="1652"/>
      <c r="G401" s="1652"/>
      <c r="H401" s="1652"/>
    </row>
    <row r="402" spans="1:8">
      <c r="A402" s="1448"/>
      <c r="B402" s="1066">
        <f t="shared" si="10"/>
        <v>0</v>
      </c>
      <c r="C402" s="1067"/>
      <c r="D402" s="1652"/>
      <c r="E402" s="1652"/>
      <c r="F402" s="1652"/>
      <c r="G402" s="1652"/>
      <c r="H402" s="1652"/>
    </row>
    <row r="403" spans="1:8">
      <c r="A403" s="1448"/>
      <c r="B403" s="1066">
        <f t="shared" si="10"/>
        <v>0</v>
      </c>
      <c r="C403" s="1067"/>
      <c r="D403" s="1652"/>
      <c r="E403" s="1652"/>
      <c r="F403" s="1652"/>
      <c r="G403" s="1652"/>
      <c r="H403" s="1652"/>
    </row>
    <row r="404" spans="1:8">
      <c r="A404" s="1448"/>
      <c r="B404" s="1066">
        <f t="shared" si="10"/>
        <v>0</v>
      </c>
      <c r="C404" s="1067"/>
      <c r="D404" s="1652"/>
      <c r="E404" s="1652"/>
      <c r="F404" s="1652"/>
      <c r="G404" s="1652"/>
      <c r="H404" s="1652"/>
    </row>
    <row r="405" spans="1:8">
      <c r="A405" s="1448"/>
      <c r="B405" s="1066">
        <f t="shared" si="10"/>
        <v>0</v>
      </c>
      <c r="C405" s="1067"/>
      <c r="D405" s="1652"/>
      <c r="E405" s="1652"/>
      <c r="F405" s="1652"/>
      <c r="G405" s="1652"/>
      <c r="H405" s="1652"/>
    </row>
    <row r="406" spans="1:8">
      <c r="A406" s="1448"/>
      <c r="B406" s="1066">
        <f t="shared" si="10"/>
        <v>0</v>
      </c>
      <c r="C406" s="1067"/>
      <c r="D406" s="1652"/>
      <c r="E406" s="1652"/>
      <c r="F406" s="1652"/>
      <c r="G406" s="1652"/>
      <c r="H406" s="1652"/>
    </row>
    <row r="407" spans="1:8">
      <c r="A407" s="1448"/>
      <c r="B407" s="1066">
        <f t="shared" si="10"/>
        <v>0</v>
      </c>
      <c r="C407" s="1067"/>
      <c r="D407" s="1652"/>
      <c r="E407" s="1652"/>
      <c r="F407" s="1652"/>
      <c r="G407" s="1652"/>
      <c r="H407" s="1652"/>
    </row>
    <row r="408" spans="1:8">
      <c r="A408" s="1448"/>
      <c r="B408" s="1066">
        <f t="shared" si="10"/>
        <v>0</v>
      </c>
      <c r="C408" s="1067"/>
      <c r="D408" s="1652"/>
      <c r="E408" s="1652"/>
      <c r="F408" s="1652"/>
      <c r="G408" s="1652"/>
      <c r="H408" s="1652"/>
    </row>
    <row r="409" spans="1:8">
      <c r="A409" s="1448"/>
      <c r="B409" s="1066">
        <f t="shared" si="10"/>
        <v>0</v>
      </c>
      <c r="C409" s="1067"/>
      <c r="D409" s="1652"/>
      <c r="E409" s="1652"/>
      <c r="F409" s="1652"/>
      <c r="G409" s="1652"/>
      <c r="H409" s="1652"/>
    </row>
    <row r="410" spans="1:8">
      <c r="A410" s="1448"/>
      <c r="B410" s="1066">
        <f t="shared" si="10"/>
        <v>0</v>
      </c>
      <c r="C410" s="1067"/>
      <c r="D410" s="1652"/>
      <c r="E410" s="1652"/>
      <c r="F410" s="1652"/>
      <c r="G410" s="1652"/>
      <c r="H410" s="1652"/>
    </row>
    <row r="411" spans="1:8">
      <c r="A411" s="1448"/>
      <c r="B411" s="1066">
        <f t="shared" si="10"/>
        <v>0</v>
      </c>
      <c r="C411" s="1067"/>
      <c r="D411" s="1652"/>
      <c r="E411" s="1652"/>
      <c r="F411" s="1652"/>
      <c r="G411" s="1652"/>
      <c r="H411" s="1652"/>
    </row>
    <row r="412" spans="1:8">
      <c r="A412" s="1448"/>
      <c r="B412" s="1066">
        <f t="shared" si="10"/>
        <v>0</v>
      </c>
      <c r="C412" s="1067"/>
      <c r="D412" s="1652"/>
      <c r="E412" s="1652"/>
      <c r="F412" s="1652"/>
      <c r="G412" s="1652"/>
      <c r="H412" s="1652"/>
    </row>
    <row r="413" spans="1:8">
      <c r="A413" s="1448"/>
      <c r="B413" s="1066">
        <f t="shared" si="10"/>
        <v>0</v>
      </c>
      <c r="C413" s="1067"/>
      <c r="D413" s="1652"/>
      <c r="E413" s="1652"/>
      <c r="F413" s="1652"/>
      <c r="G413" s="1652"/>
      <c r="H413" s="1652"/>
    </row>
    <row r="414" spans="1:8">
      <c r="A414" s="1448"/>
      <c r="B414" s="1066">
        <f t="shared" si="10"/>
        <v>0</v>
      </c>
      <c r="C414" s="1067"/>
      <c r="D414" s="1652"/>
      <c r="E414" s="1652"/>
      <c r="F414" s="1652"/>
      <c r="G414" s="1652"/>
      <c r="H414" s="1652"/>
    </row>
    <row r="415" spans="1:8">
      <c r="A415" s="1448"/>
      <c r="B415" s="1066">
        <f t="shared" si="10"/>
        <v>0</v>
      </c>
      <c r="C415" s="1067"/>
      <c r="D415" s="1652"/>
      <c r="E415" s="1652"/>
      <c r="F415" s="1652"/>
      <c r="G415" s="1652"/>
      <c r="H415" s="1652"/>
    </row>
    <row r="416" spans="1:8">
      <c r="A416" s="1448"/>
      <c r="B416" s="1066">
        <f t="shared" si="10"/>
        <v>0</v>
      </c>
      <c r="C416" s="1067"/>
      <c r="D416" s="1652"/>
      <c r="E416" s="1652"/>
      <c r="F416" s="1652"/>
      <c r="G416" s="1652"/>
      <c r="H416" s="1652"/>
    </row>
    <row r="417" spans="1:8">
      <c r="A417" s="1448"/>
      <c r="B417" s="1066">
        <f t="shared" si="10"/>
        <v>0</v>
      </c>
      <c r="C417" s="1067"/>
      <c r="D417" s="1652"/>
      <c r="E417" s="1652"/>
      <c r="F417" s="1652"/>
      <c r="G417" s="1652"/>
      <c r="H417" s="1652"/>
    </row>
    <row r="418" spans="1:8">
      <c r="A418" s="1448"/>
      <c r="B418" s="1066">
        <f t="shared" si="10"/>
        <v>0</v>
      </c>
      <c r="C418" s="1067"/>
      <c r="D418" s="1652"/>
      <c r="E418" s="1652"/>
      <c r="F418" s="1652"/>
      <c r="G418" s="1652"/>
      <c r="H418" s="1652"/>
    </row>
    <row r="419" spans="1:8">
      <c r="A419" s="1448"/>
      <c r="B419" s="1066">
        <f t="shared" si="10"/>
        <v>0</v>
      </c>
      <c r="C419" s="1067"/>
      <c r="D419" s="1652"/>
      <c r="E419" s="1652"/>
      <c r="F419" s="1652"/>
      <c r="G419" s="1652"/>
      <c r="H419" s="1652"/>
    </row>
    <row r="420" spans="1:8">
      <c r="A420" s="1448"/>
      <c r="B420" s="1066">
        <f t="shared" si="10"/>
        <v>0</v>
      </c>
      <c r="C420" s="1067"/>
      <c r="D420" s="1652"/>
      <c r="E420" s="1652"/>
      <c r="F420" s="1652"/>
      <c r="G420" s="1652"/>
      <c r="H420" s="1652"/>
    </row>
    <row r="421" spans="1:8">
      <c r="A421" s="1448"/>
      <c r="B421" s="1066">
        <f t="shared" si="10"/>
        <v>0</v>
      </c>
      <c r="C421" s="1067"/>
      <c r="D421" s="1652"/>
      <c r="E421" s="1652"/>
      <c r="F421" s="1652"/>
      <c r="G421" s="1652"/>
      <c r="H421" s="1652"/>
    </row>
    <row r="422" spans="1:8">
      <c r="A422" s="1448"/>
      <c r="B422" s="1066">
        <f t="shared" si="10"/>
        <v>0</v>
      </c>
      <c r="C422" s="1067"/>
      <c r="D422" s="1652"/>
      <c r="E422" s="1652"/>
      <c r="F422" s="1652"/>
      <c r="G422" s="1652"/>
      <c r="H422" s="1652"/>
    </row>
    <row r="423" spans="1:8">
      <c r="A423" s="1448"/>
      <c r="B423" s="1066">
        <f t="shared" si="10"/>
        <v>0</v>
      </c>
      <c r="C423" s="1067"/>
      <c r="D423" s="1652"/>
      <c r="E423" s="1652"/>
      <c r="F423" s="1652"/>
      <c r="G423" s="1652"/>
      <c r="H423" s="1652"/>
    </row>
    <row r="424" spans="1:8">
      <c r="A424" s="1448"/>
      <c r="B424" s="1066">
        <f t="shared" si="10"/>
        <v>0</v>
      </c>
      <c r="C424" s="1067"/>
      <c r="D424" s="1652"/>
      <c r="E424" s="1652"/>
      <c r="F424" s="1652"/>
      <c r="G424" s="1652"/>
      <c r="H424" s="1652"/>
    </row>
    <row r="425" spans="1:8">
      <c r="A425" s="1448"/>
      <c r="B425" s="1066">
        <f t="shared" si="10"/>
        <v>0</v>
      </c>
      <c r="C425" s="1067"/>
      <c r="D425" s="1652"/>
      <c r="E425" s="1652"/>
      <c r="F425" s="1652"/>
      <c r="G425" s="1652"/>
      <c r="H425" s="1652"/>
    </row>
    <row r="426" spans="1:8">
      <c r="A426" s="1448"/>
      <c r="B426" s="1066">
        <f t="shared" si="10"/>
        <v>0</v>
      </c>
      <c r="C426" s="1067"/>
      <c r="D426" s="1652"/>
      <c r="E426" s="1652"/>
      <c r="F426" s="1652"/>
      <c r="G426" s="1652"/>
      <c r="H426" s="1652"/>
    </row>
    <row r="427" spans="1:8">
      <c r="A427" s="1448"/>
      <c r="B427" s="1066">
        <f t="shared" si="10"/>
        <v>0</v>
      </c>
      <c r="C427" s="1067"/>
      <c r="D427" s="1652"/>
      <c r="E427" s="1652"/>
      <c r="F427" s="1652"/>
      <c r="G427" s="1652"/>
      <c r="H427" s="1652"/>
    </row>
    <row r="428" spans="1:8">
      <c r="A428" s="1448"/>
      <c r="B428" s="1066">
        <f t="shared" si="10"/>
        <v>0</v>
      </c>
      <c r="C428" s="1067"/>
      <c r="D428" s="1652"/>
      <c r="E428" s="1652"/>
      <c r="F428" s="1652"/>
      <c r="G428" s="1652"/>
      <c r="H428" s="1652"/>
    </row>
    <row r="429" spans="1:8">
      <c r="A429" s="1448"/>
      <c r="B429" s="1066">
        <f t="shared" si="10"/>
        <v>0</v>
      </c>
      <c r="C429" s="1067"/>
      <c r="D429" s="1652"/>
      <c r="E429" s="1652"/>
      <c r="F429" s="1652"/>
      <c r="G429" s="1652"/>
      <c r="H429" s="1652"/>
    </row>
    <row r="430" spans="1:8">
      <c r="A430" s="1448"/>
      <c r="B430" s="1066">
        <f t="shared" si="10"/>
        <v>0</v>
      </c>
      <c r="C430" s="1067"/>
      <c r="D430" s="1652"/>
      <c r="E430" s="1652"/>
      <c r="F430" s="1652"/>
      <c r="G430" s="1652"/>
      <c r="H430" s="1652"/>
    </row>
    <row r="431" spans="1:8">
      <c r="A431" s="1448"/>
      <c r="B431" s="1066">
        <f t="shared" si="10"/>
        <v>0</v>
      </c>
      <c r="C431" s="1067"/>
      <c r="D431" s="1652"/>
      <c r="E431" s="1652"/>
      <c r="F431" s="1652"/>
      <c r="G431" s="1652"/>
      <c r="H431" s="1652"/>
    </row>
    <row r="432" spans="1:8">
      <c r="A432" s="1448"/>
      <c r="B432" s="1066">
        <f t="shared" si="10"/>
        <v>0</v>
      </c>
      <c r="C432" s="1067"/>
      <c r="D432" s="1652"/>
      <c r="E432" s="1652"/>
      <c r="F432" s="1652"/>
      <c r="G432" s="1652"/>
      <c r="H432" s="1652"/>
    </row>
    <row r="433" spans="1:8">
      <c r="A433" s="1448"/>
      <c r="B433" s="1066">
        <f t="shared" si="10"/>
        <v>0</v>
      </c>
      <c r="C433" s="1067"/>
      <c r="D433" s="1652"/>
      <c r="E433" s="1652"/>
      <c r="F433" s="1652"/>
      <c r="G433" s="1652"/>
      <c r="H433" s="1652"/>
    </row>
    <row r="434" spans="1:8">
      <c r="A434" s="1448"/>
      <c r="B434" s="1066">
        <f t="shared" si="10"/>
        <v>0</v>
      </c>
      <c r="C434" s="1067"/>
      <c r="D434" s="1652"/>
      <c r="E434" s="1652"/>
      <c r="F434" s="1652"/>
      <c r="G434" s="1652"/>
      <c r="H434" s="1652"/>
    </row>
    <row r="435" spans="1:8">
      <c r="A435" s="1448"/>
      <c r="B435" s="1066">
        <f t="shared" si="10"/>
        <v>0</v>
      </c>
      <c r="C435" s="1067"/>
      <c r="D435" s="1652"/>
      <c r="E435" s="1652"/>
      <c r="F435" s="1652"/>
      <c r="G435" s="1652"/>
      <c r="H435" s="1652"/>
    </row>
    <row r="436" spans="1:8">
      <c r="A436" s="1448"/>
      <c r="B436" s="1066">
        <f t="shared" si="10"/>
        <v>0</v>
      </c>
      <c r="C436" s="1067"/>
      <c r="D436" s="1652"/>
      <c r="E436" s="1652"/>
      <c r="F436" s="1652"/>
      <c r="G436" s="1652"/>
      <c r="H436" s="1652"/>
    </row>
    <row r="437" spans="1:8">
      <c r="A437" s="1448"/>
      <c r="B437" s="1066">
        <f t="shared" si="10"/>
        <v>0</v>
      </c>
      <c r="C437" s="1067"/>
      <c r="D437" s="1652"/>
      <c r="E437" s="1652"/>
      <c r="F437" s="1652"/>
      <c r="G437" s="1652"/>
      <c r="H437" s="1652"/>
    </row>
    <row r="438" spans="1:8">
      <c r="A438" s="1448"/>
      <c r="B438" s="1066">
        <f t="shared" si="10"/>
        <v>0</v>
      </c>
      <c r="C438" s="1067"/>
      <c r="D438" s="1652"/>
      <c r="E438" s="1652"/>
      <c r="F438" s="1652"/>
      <c r="G438" s="1652"/>
      <c r="H438" s="1652"/>
    </row>
    <row r="439" spans="1:8">
      <c r="A439" s="1448"/>
      <c r="B439" s="1066">
        <f t="shared" si="10"/>
        <v>0</v>
      </c>
      <c r="C439" s="1067"/>
      <c r="D439" s="1652"/>
      <c r="E439" s="1652"/>
      <c r="F439" s="1652"/>
      <c r="G439" s="1652"/>
      <c r="H439" s="1652"/>
    </row>
    <row r="440" spans="1:8">
      <c r="A440" s="1448"/>
      <c r="B440" s="1066">
        <f t="shared" si="10"/>
        <v>0</v>
      </c>
      <c r="C440" s="1067"/>
      <c r="D440" s="1652"/>
      <c r="E440" s="1652"/>
      <c r="F440" s="1652"/>
      <c r="G440" s="1652"/>
      <c r="H440" s="1652"/>
    </row>
    <row r="441" spans="1:8">
      <c r="A441" s="1448"/>
      <c r="B441" s="1066">
        <f t="shared" si="10"/>
        <v>0</v>
      </c>
      <c r="C441" s="1067"/>
      <c r="D441" s="1652"/>
      <c r="E441" s="1652"/>
      <c r="F441" s="1652"/>
      <c r="G441" s="1652"/>
      <c r="H441" s="1652"/>
    </row>
    <row r="442" spans="1:8">
      <c r="A442" s="1448"/>
      <c r="B442" s="1066">
        <f t="shared" si="10"/>
        <v>0</v>
      </c>
      <c r="C442" s="1067"/>
      <c r="D442" s="1652"/>
      <c r="E442" s="1652"/>
      <c r="F442" s="1652"/>
      <c r="G442" s="1652"/>
      <c r="H442" s="1652"/>
    </row>
    <row r="443" spans="1:8">
      <c r="A443" s="1448"/>
      <c r="B443" s="1066">
        <f t="shared" si="10"/>
        <v>0</v>
      </c>
      <c r="C443" s="1067"/>
      <c r="D443" s="1652"/>
      <c r="E443" s="1652"/>
      <c r="F443" s="1652"/>
      <c r="G443" s="1652"/>
      <c r="H443" s="1652"/>
    </row>
    <row r="444" spans="1:8">
      <c r="A444" s="1448"/>
      <c r="B444" s="1066">
        <f t="shared" si="10"/>
        <v>0</v>
      </c>
      <c r="C444" s="1067"/>
      <c r="D444" s="1652"/>
      <c r="E444" s="1652"/>
      <c r="F444" s="1652"/>
      <c r="G444" s="1652"/>
      <c r="H444" s="1652"/>
    </row>
    <row r="445" spans="1:8">
      <c r="A445" s="1448"/>
      <c r="B445" s="1066">
        <f t="shared" si="10"/>
        <v>0</v>
      </c>
      <c r="C445" s="1067"/>
      <c r="D445" s="1652"/>
      <c r="E445" s="1652"/>
      <c r="F445" s="1652"/>
      <c r="G445" s="1652"/>
      <c r="H445" s="1652"/>
    </row>
    <row r="446" spans="1:8">
      <c r="A446" s="1448"/>
      <c r="B446" s="1066">
        <f t="shared" si="10"/>
        <v>0</v>
      </c>
      <c r="C446" s="1067"/>
      <c r="D446" s="1652"/>
      <c r="E446" s="1652"/>
      <c r="F446" s="1652"/>
      <c r="G446" s="1652"/>
      <c r="H446" s="1652"/>
    </row>
    <row r="447" spans="1:8">
      <c r="A447" s="1448"/>
      <c r="B447" s="1066">
        <f t="shared" si="10"/>
        <v>0</v>
      </c>
      <c r="C447" s="1067"/>
      <c r="D447" s="1652"/>
      <c r="E447" s="1652"/>
      <c r="F447" s="1652"/>
      <c r="G447" s="1652"/>
      <c r="H447" s="1652"/>
    </row>
    <row r="448" spans="1:8">
      <c r="A448" s="1448"/>
      <c r="B448" s="1066">
        <f t="shared" si="10"/>
        <v>0</v>
      </c>
      <c r="C448" s="1067"/>
      <c r="D448" s="1652"/>
      <c r="E448" s="1652"/>
      <c r="F448" s="1652"/>
      <c r="G448" s="1652"/>
      <c r="H448" s="1652"/>
    </row>
    <row r="449" spans="1:8">
      <c r="A449" s="1448"/>
      <c r="B449" s="1066">
        <f t="shared" ref="B449:B499" si="11">SUM(C449*20)</f>
        <v>0</v>
      </c>
      <c r="C449" s="1067"/>
      <c r="D449" s="1652"/>
      <c r="E449" s="1652"/>
      <c r="F449" s="1652"/>
      <c r="G449" s="1652"/>
      <c r="H449" s="1652"/>
    </row>
    <row r="450" spans="1:8">
      <c r="A450" s="1448"/>
      <c r="B450" s="1066">
        <f t="shared" si="11"/>
        <v>0</v>
      </c>
      <c r="C450" s="1067"/>
      <c r="D450" s="1652"/>
      <c r="E450" s="1652"/>
      <c r="F450" s="1652"/>
      <c r="G450" s="1652"/>
      <c r="H450" s="1652"/>
    </row>
    <row r="451" spans="1:8">
      <c r="A451" s="1448"/>
      <c r="B451" s="1066">
        <f t="shared" si="11"/>
        <v>0</v>
      </c>
      <c r="C451" s="1067"/>
      <c r="D451" s="1652"/>
      <c r="E451" s="1652"/>
      <c r="F451" s="1652"/>
      <c r="G451" s="1652"/>
      <c r="H451" s="1652"/>
    </row>
    <row r="452" spans="1:8">
      <c r="A452" s="1448"/>
      <c r="B452" s="1066">
        <f t="shared" si="11"/>
        <v>0</v>
      </c>
      <c r="C452" s="1067"/>
      <c r="D452" s="1652"/>
      <c r="E452" s="1652"/>
      <c r="F452" s="1652"/>
      <c r="G452" s="1652"/>
      <c r="H452" s="1652"/>
    </row>
    <row r="453" spans="1:8">
      <c r="A453" s="1448"/>
      <c r="B453" s="1066">
        <f t="shared" si="11"/>
        <v>0</v>
      </c>
      <c r="C453" s="1067"/>
      <c r="D453" s="1652"/>
      <c r="E453" s="1652"/>
      <c r="F453" s="1652"/>
      <c r="G453" s="1652"/>
      <c r="H453" s="1652"/>
    </row>
    <row r="454" spans="1:8">
      <c r="A454" s="1448"/>
      <c r="B454" s="1066">
        <f t="shared" si="11"/>
        <v>0</v>
      </c>
      <c r="C454" s="1067"/>
      <c r="D454" s="1652"/>
      <c r="E454" s="1652"/>
      <c r="F454" s="1652"/>
      <c r="G454" s="1652"/>
      <c r="H454" s="1652"/>
    </row>
    <row r="455" spans="1:8">
      <c r="A455" s="1448"/>
      <c r="B455" s="1066">
        <f t="shared" si="11"/>
        <v>0</v>
      </c>
      <c r="C455" s="1067"/>
      <c r="D455" s="1652"/>
      <c r="E455" s="1652"/>
      <c r="F455" s="1652"/>
      <c r="G455" s="1652"/>
      <c r="H455" s="1652"/>
    </row>
    <row r="456" spans="1:8">
      <c r="A456" s="1448"/>
      <c r="B456" s="1066">
        <f t="shared" si="11"/>
        <v>0</v>
      </c>
      <c r="C456" s="1067"/>
      <c r="D456" s="1652"/>
      <c r="E456" s="1652"/>
      <c r="F456" s="1652"/>
      <c r="G456" s="1652"/>
      <c r="H456" s="1652"/>
    </row>
    <row r="457" spans="1:8">
      <c r="A457" s="1448"/>
      <c r="B457" s="1066">
        <f t="shared" si="11"/>
        <v>0</v>
      </c>
      <c r="C457" s="1067"/>
      <c r="D457" s="1652"/>
      <c r="E457" s="1652"/>
      <c r="F457" s="1652"/>
      <c r="G457" s="1652"/>
      <c r="H457" s="1652"/>
    </row>
    <row r="458" spans="1:8">
      <c r="A458" s="1448"/>
      <c r="B458" s="1066">
        <f t="shared" si="11"/>
        <v>0</v>
      </c>
      <c r="C458" s="1067"/>
      <c r="D458" s="1652"/>
      <c r="E458" s="1652"/>
      <c r="F458" s="1652"/>
      <c r="G458" s="1652"/>
      <c r="H458" s="1652"/>
    </row>
    <row r="459" spans="1:8">
      <c r="A459" s="1448"/>
      <c r="B459" s="1066">
        <f t="shared" si="11"/>
        <v>0</v>
      </c>
      <c r="C459" s="1067"/>
      <c r="D459" s="1652"/>
      <c r="E459" s="1652"/>
      <c r="F459" s="1652"/>
      <c r="G459" s="1652"/>
      <c r="H459" s="1652"/>
    </row>
    <row r="460" spans="1:8">
      <c r="A460" s="1448"/>
      <c r="B460" s="1066">
        <f t="shared" si="11"/>
        <v>0</v>
      </c>
      <c r="C460" s="1067"/>
      <c r="D460" s="1652"/>
      <c r="E460" s="1652"/>
      <c r="F460" s="1652"/>
      <c r="G460" s="1652"/>
      <c r="H460" s="1652"/>
    </row>
    <row r="461" spans="1:8">
      <c r="A461" s="1448"/>
      <c r="B461" s="1066">
        <f t="shared" si="11"/>
        <v>0</v>
      </c>
      <c r="C461" s="1067"/>
      <c r="D461" s="1652"/>
      <c r="E461" s="1652"/>
      <c r="F461" s="1652"/>
      <c r="G461" s="1652"/>
      <c r="H461" s="1652"/>
    </row>
    <row r="462" spans="1:8">
      <c r="A462" s="1448"/>
      <c r="B462" s="1066">
        <f t="shared" si="11"/>
        <v>0</v>
      </c>
      <c r="C462" s="1067"/>
      <c r="D462" s="1652"/>
      <c r="E462" s="1652"/>
      <c r="F462" s="1652"/>
      <c r="G462" s="1652"/>
      <c r="H462" s="1652"/>
    </row>
    <row r="463" spans="1:8">
      <c r="A463" s="1448"/>
      <c r="B463" s="1066">
        <f t="shared" si="11"/>
        <v>0</v>
      </c>
      <c r="C463" s="1067"/>
      <c r="D463" s="1652"/>
      <c r="E463" s="1652"/>
      <c r="F463" s="1652"/>
      <c r="G463" s="1652"/>
      <c r="H463" s="1652"/>
    </row>
    <row r="464" spans="1:8">
      <c r="A464" s="1448"/>
      <c r="B464" s="1066">
        <f t="shared" si="11"/>
        <v>0</v>
      </c>
      <c r="C464" s="1067"/>
      <c r="D464" s="1652"/>
      <c r="E464" s="1652"/>
      <c r="F464" s="1652"/>
      <c r="G464" s="1652"/>
      <c r="H464" s="1652"/>
    </row>
    <row r="465" spans="1:8">
      <c r="A465" s="1448"/>
      <c r="B465" s="1066">
        <f t="shared" si="11"/>
        <v>0</v>
      </c>
      <c r="C465" s="1067"/>
      <c r="D465" s="1652"/>
      <c r="E465" s="1652"/>
      <c r="F465" s="1652"/>
      <c r="G465" s="1652"/>
      <c r="H465" s="1652"/>
    </row>
    <row r="466" spans="1:8">
      <c r="A466" s="1448"/>
      <c r="B466" s="1066">
        <f t="shared" si="11"/>
        <v>0</v>
      </c>
      <c r="C466" s="1067"/>
      <c r="D466" s="1652"/>
      <c r="E466" s="1652"/>
      <c r="F466" s="1652"/>
      <c r="G466" s="1652"/>
      <c r="H466" s="1652"/>
    </row>
    <row r="467" spans="1:8">
      <c r="A467" s="1448"/>
      <c r="B467" s="1066">
        <f t="shared" si="11"/>
        <v>0</v>
      </c>
      <c r="C467" s="1067"/>
      <c r="D467" s="1652"/>
      <c r="E467" s="1652"/>
      <c r="F467" s="1652"/>
      <c r="G467" s="1652"/>
      <c r="H467" s="1652"/>
    </row>
    <row r="468" spans="1:8">
      <c r="A468" s="1448"/>
      <c r="B468" s="1066">
        <f t="shared" si="11"/>
        <v>0</v>
      </c>
      <c r="C468" s="1067"/>
      <c r="D468" s="1652"/>
      <c r="E468" s="1652"/>
      <c r="F468" s="1652"/>
      <c r="G468" s="1652"/>
      <c r="H468" s="1652"/>
    </row>
    <row r="469" spans="1:8">
      <c r="A469" s="1448"/>
      <c r="B469" s="1066">
        <f t="shared" si="11"/>
        <v>0</v>
      </c>
      <c r="C469" s="1067"/>
      <c r="D469" s="1652"/>
      <c r="E469" s="1652"/>
      <c r="F469" s="1652"/>
      <c r="G469" s="1652"/>
      <c r="H469" s="1652"/>
    </row>
    <row r="470" spans="1:8">
      <c r="A470" s="1448"/>
      <c r="B470" s="1066">
        <f t="shared" si="11"/>
        <v>0</v>
      </c>
      <c r="C470" s="1067"/>
      <c r="D470" s="1652"/>
      <c r="E470" s="1652"/>
      <c r="F470" s="1652"/>
      <c r="G470" s="1652"/>
      <c r="H470" s="1652"/>
    </row>
    <row r="471" spans="1:8">
      <c r="A471" s="1448"/>
      <c r="B471" s="1066">
        <f t="shared" si="11"/>
        <v>0</v>
      </c>
      <c r="C471" s="1067"/>
      <c r="D471" s="1652"/>
      <c r="E471" s="1652"/>
      <c r="F471" s="1652"/>
      <c r="G471" s="1652"/>
      <c r="H471" s="1652"/>
    </row>
    <row r="472" spans="1:8">
      <c r="A472" s="1448"/>
      <c r="B472" s="1066">
        <f t="shared" si="11"/>
        <v>0</v>
      </c>
      <c r="C472" s="1067"/>
      <c r="D472" s="1652"/>
      <c r="E472" s="1652"/>
      <c r="F472" s="1652"/>
      <c r="G472" s="1652"/>
      <c r="H472" s="1652"/>
    </row>
    <row r="473" spans="1:8">
      <c r="A473" s="1448"/>
      <c r="B473" s="1066">
        <f t="shared" si="11"/>
        <v>0</v>
      </c>
      <c r="C473" s="1067"/>
      <c r="D473" s="1652"/>
      <c r="E473" s="1652"/>
      <c r="F473" s="1652"/>
      <c r="G473" s="1652"/>
      <c r="H473" s="1652"/>
    </row>
    <row r="474" spans="1:8">
      <c r="A474" s="1448"/>
      <c r="B474" s="1066">
        <f t="shared" si="11"/>
        <v>0</v>
      </c>
      <c r="C474" s="1067"/>
      <c r="D474" s="1652"/>
      <c r="E474" s="1652"/>
      <c r="F474" s="1652"/>
      <c r="G474" s="1652"/>
      <c r="H474" s="1652"/>
    </row>
    <row r="475" spans="1:8">
      <c r="A475" s="1448"/>
      <c r="B475" s="1066">
        <f t="shared" si="11"/>
        <v>0</v>
      </c>
      <c r="C475" s="1067"/>
      <c r="D475" s="1652"/>
      <c r="E475" s="1652"/>
      <c r="F475" s="1652"/>
      <c r="G475" s="1652"/>
      <c r="H475" s="1652"/>
    </row>
    <row r="476" spans="1:8">
      <c r="A476" s="1448"/>
      <c r="B476" s="1066">
        <f t="shared" si="11"/>
        <v>0</v>
      </c>
      <c r="C476" s="1067"/>
      <c r="D476" s="1652"/>
      <c r="E476" s="1652"/>
      <c r="F476" s="1652"/>
      <c r="G476" s="1652"/>
      <c r="H476" s="1652"/>
    </row>
    <row r="477" spans="1:8">
      <c r="A477" s="1448"/>
      <c r="B477" s="1066">
        <f t="shared" si="11"/>
        <v>0</v>
      </c>
      <c r="C477" s="1067"/>
      <c r="D477" s="1652"/>
      <c r="E477" s="1652"/>
      <c r="F477" s="1652"/>
      <c r="G477" s="1652"/>
      <c r="H477" s="1652"/>
    </row>
    <row r="478" spans="1:8">
      <c r="A478" s="1448"/>
      <c r="B478" s="1066">
        <f t="shared" si="11"/>
        <v>0</v>
      </c>
      <c r="C478" s="1067"/>
      <c r="D478" s="1652"/>
      <c r="E478" s="1652"/>
      <c r="F478" s="1652"/>
      <c r="G478" s="1652"/>
      <c r="H478" s="1652"/>
    </row>
    <row r="479" spans="1:8">
      <c r="A479" s="1448"/>
      <c r="B479" s="1066">
        <f t="shared" si="11"/>
        <v>0</v>
      </c>
      <c r="C479" s="1067"/>
      <c r="D479" s="1652"/>
      <c r="E479" s="1652"/>
      <c r="F479" s="1652"/>
      <c r="G479" s="1652"/>
      <c r="H479" s="1652"/>
    </row>
    <row r="480" spans="1:8">
      <c r="A480" s="1448"/>
      <c r="B480" s="1066">
        <f t="shared" si="11"/>
        <v>0</v>
      </c>
      <c r="C480" s="1067"/>
      <c r="D480" s="1652"/>
      <c r="E480" s="1652"/>
      <c r="F480" s="1652"/>
      <c r="G480" s="1652"/>
      <c r="H480" s="1652"/>
    </row>
    <row r="481" spans="1:8">
      <c r="A481" s="1448"/>
      <c r="B481" s="1066">
        <f t="shared" si="11"/>
        <v>0</v>
      </c>
      <c r="C481" s="1067"/>
      <c r="D481" s="1652"/>
      <c r="E481" s="1652"/>
      <c r="F481" s="1652"/>
      <c r="G481" s="1652"/>
      <c r="H481" s="1652"/>
    </row>
    <row r="482" spans="1:8">
      <c r="A482" s="1448"/>
      <c r="B482" s="1066">
        <f t="shared" si="11"/>
        <v>0</v>
      </c>
      <c r="C482" s="1067"/>
      <c r="D482" s="1652"/>
      <c r="E482" s="1652"/>
      <c r="F482" s="1652"/>
      <c r="G482" s="1652"/>
      <c r="H482" s="1652"/>
    </row>
    <row r="483" spans="1:8">
      <c r="A483" s="1448"/>
      <c r="B483" s="1066">
        <f t="shared" si="11"/>
        <v>0</v>
      </c>
      <c r="C483" s="1067"/>
      <c r="D483" s="1652"/>
      <c r="E483" s="1652"/>
      <c r="F483" s="1652"/>
      <c r="G483" s="1652"/>
      <c r="H483" s="1652"/>
    </row>
    <row r="484" spans="1:8">
      <c r="A484" s="1448"/>
      <c r="B484" s="1066">
        <f t="shared" si="11"/>
        <v>0</v>
      </c>
      <c r="C484" s="1067"/>
      <c r="D484" s="1652"/>
      <c r="E484" s="1652"/>
      <c r="F484" s="1652"/>
      <c r="G484" s="1652"/>
      <c r="H484" s="1652"/>
    </row>
    <row r="485" spans="1:8">
      <c r="A485" s="1448"/>
      <c r="B485" s="1066">
        <f t="shared" si="11"/>
        <v>0</v>
      </c>
      <c r="C485" s="1067"/>
      <c r="D485" s="1652"/>
      <c r="E485" s="1652"/>
      <c r="F485" s="1652"/>
      <c r="G485" s="1652"/>
      <c r="H485" s="1652"/>
    </row>
    <row r="486" spans="1:8">
      <c r="A486" s="1448"/>
      <c r="B486" s="1066">
        <f t="shared" si="11"/>
        <v>0</v>
      </c>
      <c r="C486" s="1067"/>
      <c r="D486" s="1652"/>
      <c r="E486" s="1652"/>
      <c r="F486" s="1652"/>
      <c r="G486" s="1652"/>
      <c r="H486" s="1652"/>
    </row>
    <row r="487" spans="1:8">
      <c r="A487" s="1448"/>
      <c r="B487" s="1066">
        <f t="shared" si="11"/>
        <v>0</v>
      </c>
      <c r="C487" s="1067"/>
      <c r="D487" s="1652"/>
      <c r="E487" s="1652"/>
      <c r="F487" s="1652"/>
      <c r="G487" s="1652"/>
      <c r="H487" s="1652"/>
    </row>
    <row r="488" spans="1:8">
      <c r="A488" s="1448"/>
      <c r="B488" s="1066">
        <f t="shared" si="11"/>
        <v>0</v>
      </c>
      <c r="C488" s="1067"/>
      <c r="D488" s="1652"/>
      <c r="E488" s="1652"/>
      <c r="F488" s="1652"/>
      <c r="G488" s="1652"/>
      <c r="H488" s="1652"/>
    </row>
    <row r="489" spans="1:8">
      <c r="A489" s="1448"/>
      <c r="B489" s="1066">
        <f t="shared" si="11"/>
        <v>0</v>
      </c>
      <c r="C489" s="1067"/>
      <c r="D489" s="1652"/>
      <c r="E489" s="1652"/>
      <c r="F489" s="1652"/>
      <c r="G489" s="1652"/>
      <c r="H489" s="1652"/>
    </row>
    <row r="490" spans="1:8">
      <c r="A490" s="1448"/>
      <c r="B490" s="1066">
        <f t="shared" si="11"/>
        <v>0</v>
      </c>
      <c r="C490" s="1067"/>
      <c r="D490" s="1652"/>
      <c r="E490" s="1652"/>
      <c r="F490" s="1652"/>
      <c r="G490" s="1652"/>
      <c r="H490" s="1652"/>
    </row>
    <row r="491" spans="1:8">
      <c r="A491" s="1448"/>
      <c r="B491" s="1066">
        <f t="shared" si="11"/>
        <v>0</v>
      </c>
      <c r="C491" s="1067"/>
      <c r="D491" s="1652"/>
      <c r="E491" s="1652"/>
      <c r="F491" s="1652"/>
      <c r="G491" s="1652"/>
      <c r="H491" s="1652"/>
    </row>
    <row r="492" spans="1:8">
      <c r="A492" s="1448"/>
      <c r="B492" s="1066">
        <f t="shared" si="11"/>
        <v>0</v>
      </c>
      <c r="C492" s="1067"/>
      <c r="D492" s="1652"/>
      <c r="E492" s="1652"/>
      <c r="F492" s="1652"/>
      <c r="G492" s="1652"/>
      <c r="H492" s="1652"/>
    </row>
    <row r="493" spans="1:8">
      <c r="A493" s="1448"/>
      <c r="B493" s="1066">
        <f t="shared" si="11"/>
        <v>0</v>
      </c>
      <c r="C493" s="1067"/>
      <c r="D493" s="1652"/>
      <c r="E493" s="1652"/>
      <c r="F493" s="1652"/>
      <c r="G493" s="1652"/>
      <c r="H493" s="1652"/>
    </row>
    <row r="494" spans="1:8">
      <c r="A494" s="1448"/>
      <c r="B494" s="1066">
        <f t="shared" si="11"/>
        <v>0</v>
      </c>
      <c r="C494" s="1067"/>
      <c r="D494" s="1652"/>
      <c r="E494" s="1652"/>
      <c r="F494" s="1652"/>
      <c r="G494" s="1652"/>
      <c r="H494" s="1652"/>
    </row>
    <row r="495" spans="1:8">
      <c r="A495" s="1448"/>
      <c r="B495" s="1066">
        <f t="shared" si="11"/>
        <v>0</v>
      </c>
      <c r="C495" s="1067"/>
      <c r="D495" s="1652"/>
      <c r="E495" s="1652"/>
      <c r="F495" s="1652"/>
      <c r="G495" s="1652"/>
      <c r="H495" s="1652"/>
    </row>
    <row r="496" spans="1:8">
      <c r="A496" s="1448"/>
      <c r="B496" s="1066">
        <f t="shared" si="11"/>
        <v>0</v>
      </c>
      <c r="C496" s="1067"/>
      <c r="D496" s="1652"/>
      <c r="E496" s="1652"/>
      <c r="F496" s="1652"/>
      <c r="G496" s="1652"/>
      <c r="H496" s="1652"/>
    </row>
    <row r="497" spans="1:8">
      <c r="A497" s="1448"/>
      <c r="B497" s="1066">
        <f t="shared" si="11"/>
        <v>0</v>
      </c>
      <c r="C497" s="1067"/>
      <c r="D497" s="1652"/>
      <c r="E497" s="1652"/>
      <c r="F497" s="1652"/>
      <c r="G497" s="1652"/>
      <c r="H497" s="1652"/>
    </row>
    <row r="498" spans="1:8">
      <c r="A498" s="1448"/>
      <c r="B498" s="1066">
        <f t="shared" si="11"/>
        <v>0</v>
      </c>
      <c r="C498" s="1067"/>
      <c r="D498" s="1652"/>
      <c r="E498" s="1652"/>
      <c r="F498" s="1652"/>
      <c r="G498" s="1652"/>
      <c r="H498" s="1652"/>
    </row>
    <row r="499" spans="1:8">
      <c r="A499" s="1448"/>
      <c r="B499" s="1066">
        <f t="shared" si="11"/>
        <v>0</v>
      </c>
      <c r="C499" s="1067"/>
      <c r="D499" s="1652"/>
      <c r="E499" s="1652"/>
      <c r="F499" s="1652"/>
      <c r="G499" s="1652"/>
      <c r="H499" s="1652"/>
    </row>
  </sheetData>
  <mergeCells count="478">
    <mergeCell ref="M2:T2"/>
    <mergeCell ref="M9:P9"/>
    <mergeCell ref="D22:H22"/>
    <mergeCell ref="D23:H23"/>
    <mergeCell ref="A3:A4"/>
    <mergeCell ref="A6:A7"/>
    <mergeCell ref="A9:A10"/>
    <mergeCell ref="A12:A13"/>
    <mergeCell ref="A15:A16"/>
    <mergeCell ref="A18:A19"/>
    <mergeCell ref="M12:P12"/>
    <mergeCell ref="M11:P11"/>
    <mergeCell ref="D30:H30"/>
    <mergeCell ref="D31:H31"/>
    <mergeCell ref="D32:H32"/>
    <mergeCell ref="D33:H33"/>
    <mergeCell ref="D34:H34"/>
    <mergeCell ref="D35:H35"/>
    <mergeCell ref="D24:H24"/>
    <mergeCell ref="D25:H25"/>
    <mergeCell ref="D26:H26"/>
    <mergeCell ref="D27:H27"/>
    <mergeCell ref="D28:H28"/>
    <mergeCell ref="D29:H29"/>
    <mergeCell ref="D42:H42"/>
    <mergeCell ref="D43:H43"/>
    <mergeCell ref="D44:H44"/>
    <mergeCell ref="D45:H45"/>
    <mergeCell ref="D46:H46"/>
    <mergeCell ref="D47:H47"/>
    <mergeCell ref="D36:H36"/>
    <mergeCell ref="D37:H37"/>
    <mergeCell ref="D38:H38"/>
    <mergeCell ref="D39:H39"/>
    <mergeCell ref="D40:H40"/>
    <mergeCell ref="D41:H41"/>
    <mergeCell ref="D54:H54"/>
    <mergeCell ref="D55:H55"/>
    <mergeCell ref="D56:H56"/>
    <mergeCell ref="D57:H57"/>
    <mergeCell ref="D58:H58"/>
    <mergeCell ref="D48:H48"/>
    <mergeCell ref="D49:H49"/>
    <mergeCell ref="D50:H50"/>
    <mergeCell ref="D51:H51"/>
    <mergeCell ref="D52:H52"/>
    <mergeCell ref="D53:H53"/>
    <mergeCell ref="D78:H78"/>
    <mergeCell ref="D79:H79"/>
    <mergeCell ref="D80:H80"/>
    <mergeCell ref="D81:H81"/>
    <mergeCell ref="D82:H82"/>
    <mergeCell ref="D83:H83"/>
    <mergeCell ref="D75:H75"/>
    <mergeCell ref="D76:H76"/>
    <mergeCell ref="D77:H77"/>
    <mergeCell ref="D90:H90"/>
    <mergeCell ref="D91:H91"/>
    <mergeCell ref="D92:H92"/>
    <mergeCell ref="D93:H93"/>
    <mergeCell ref="D94:H94"/>
    <mergeCell ref="D95:H95"/>
    <mergeCell ref="D84:H84"/>
    <mergeCell ref="D85:H85"/>
    <mergeCell ref="D86:H86"/>
    <mergeCell ref="D87:H87"/>
    <mergeCell ref="D88:H88"/>
    <mergeCell ref="D89:H89"/>
    <mergeCell ref="D102:H102"/>
    <mergeCell ref="D103:H103"/>
    <mergeCell ref="D104:H104"/>
    <mergeCell ref="D105:H105"/>
    <mergeCell ref="D106:H106"/>
    <mergeCell ref="D107:H107"/>
    <mergeCell ref="D96:H96"/>
    <mergeCell ref="D97:H97"/>
    <mergeCell ref="D98:H98"/>
    <mergeCell ref="D99:H99"/>
    <mergeCell ref="D100:H100"/>
    <mergeCell ref="D101:H101"/>
    <mergeCell ref="D114:H114"/>
    <mergeCell ref="D115:H115"/>
    <mergeCell ref="D116:H116"/>
    <mergeCell ref="D117:H117"/>
    <mergeCell ref="D118:H118"/>
    <mergeCell ref="D119:H119"/>
    <mergeCell ref="D108:H108"/>
    <mergeCell ref="D109:H109"/>
    <mergeCell ref="D110:H110"/>
    <mergeCell ref="D111:H111"/>
    <mergeCell ref="D112:H112"/>
    <mergeCell ref="D113:H113"/>
    <mergeCell ref="D126:H126"/>
    <mergeCell ref="D127:H127"/>
    <mergeCell ref="D128:H128"/>
    <mergeCell ref="D129:H129"/>
    <mergeCell ref="D130:H130"/>
    <mergeCell ref="D131:H131"/>
    <mergeCell ref="D120:H120"/>
    <mergeCell ref="D121:H121"/>
    <mergeCell ref="D122:H122"/>
    <mergeCell ref="D123:H123"/>
    <mergeCell ref="D124:H124"/>
    <mergeCell ref="D125:H125"/>
    <mergeCell ref="D138:H138"/>
    <mergeCell ref="D139:H139"/>
    <mergeCell ref="D140:H140"/>
    <mergeCell ref="D141:H141"/>
    <mergeCell ref="D142:H142"/>
    <mergeCell ref="D143:H143"/>
    <mergeCell ref="D132:H132"/>
    <mergeCell ref="D133:H133"/>
    <mergeCell ref="D134:H134"/>
    <mergeCell ref="D135:H135"/>
    <mergeCell ref="D136:H136"/>
    <mergeCell ref="D137:H137"/>
    <mergeCell ref="D150:H150"/>
    <mergeCell ref="D151:H151"/>
    <mergeCell ref="D152:H152"/>
    <mergeCell ref="D153:H153"/>
    <mergeCell ref="D154:H154"/>
    <mergeCell ref="D155:H155"/>
    <mergeCell ref="D144:H144"/>
    <mergeCell ref="D145:H145"/>
    <mergeCell ref="D146:H146"/>
    <mergeCell ref="D147:H147"/>
    <mergeCell ref="D148:H148"/>
    <mergeCell ref="D149:H149"/>
    <mergeCell ref="D162:H162"/>
    <mergeCell ref="D163:H163"/>
    <mergeCell ref="D164:H164"/>
    <mergeCell ref="D165:H165"/>
    <mergeCell ref="D166:H166"/>
    <mergeCell ref="D167:H167"/>
    <mergeCell ref="D156:H156"/>
    <mergeCell ref="D157:H157"/>
    <mergeCell ref="D158:H158"/>
    <mergeCell ref="D159:H159"/>
    <mergeCell ref="D160:H160"/>
    <mergeCell ref="D161:H161"/>
    <mergeCell ref="D174:H174"/>
    <mergeCell ref="D175:H175"/>
    <mergeCell ref="D176:H176"/>
    <mergeCell ref="D177:H177"/>
    <mergeCell ref="D178:H178"/>
    <mergeCell ref="D179:H179"/>
    <mergeCell ref="D168:H168"/>
    <mergeCell ref="D169:H169"/>
    <mergeCell ref="D170:H170"/>
    <mergeCell ref="D171:H171"/>
    <mergeCell ref="D172:H172"/>
    <mergeCell ref="D173:H173"/>
    <mergeCell ref="D186:H186"/>
    <mergeCell ref="D187:H187"/>
    <mergeCell ref="D188:H188"/>
    <mergeCell ref="D189:H189"/>
    <mergeCell ref="D190:H190"/>
    <mergeCell ref="D191:H191"/>
    <mergeCell ref="D180:H180"/>
    <mergeCell ref="D181:H181"/>
    <mergeCell ref="D182:H182"/>
    <mergeCell ref="D183:H183"/>
    <mergeCell ref="D184:H184"/>
    <mergeCell ref="D185:H185"/>
    <mergeCell ref="D198:H198"/>
    <mergeCell ref="D199:H199"/>
    <mergeCell ref="D200:H200"/>
    <mergeCell ref="D201:H201"/>
    <mergeCell ref="D202:H202"/>
    <mergeCell ref="D203:H203"/>
    <mergeCell ref="D192:H192"/>
    <mergeCell ref="D193:H193"/>
    <mergeCell ref="D194:H194"/>
    <mergeCell ref="D195:H195"/>
    <mergeCell ref="D196:H196"/>
    <mergeCell ref="D197:H197"/>
    <mergeCell ref="D210:H210"/>
    <mergeCell ref="D211:H211"/>
    <mergeCell ref="D212:H212"/>
    <mergeCell ref="D213:H213"/>
    <mergeCell ref="D214:H214"/>
    <mergeCell ref="D215:H215"/>
    <mergeCell ref="D204:H204"/>
    <mergeCell ref="D205:H205"/>
    <mergeCell ref="D206:H206"/>
    <mergeCell ref="D207:H207"/>
    <mergeCell ref="D208:H208"/>
    <mergeCell ref="D209:H209"/>
    <mergeCell ref="D222:H222"/>
    <mergeCell ref="D223:H223"/>
    <mergeCell ref="D224:H224"/>
    <mergeCell ref="D225:H225"/>
    <mergeCell ref="D226:H226"/>
    <mergeCell ref="D227:H227"/>
    <mergeCell ref="D216:H216"/>
    <mergeCell ref="D217:H217"/>
    <mergeCell ref="D218:H218"/>
    <mergeCell ref="D219:H219"/>
    <mergeCell ref="D220:H220"/>
    <mergeCell ref="D221:H221"/>
    <mergeCell ref="D234:H234"/>
    <mergeCell ref="D235:H235"/>
    <mergeCell ref="D236:H236"/>
    <mergeCell ref="D237:H237"/>
    <mergeCell ref="D238:H238"/>
    <mergeCell ref="D239:H239"/>
    <mergeCell ref="D228:H228"/>
    <mergeCell ref="D229:H229"/>
    <mergeCell ref="D230:H230"/>
    <mergeCell ref="D231:H231"/>
    <mergeCell ref="D232:H232"/>
    <mergeCell ref="D233:H233"/>
    <mergeCell ref="D246:H246"/>
    <mergeCell ref="D247:H247"/>
    <mergeCell ref="D248:H248"/>
    <mergeCell ref="D249:H249"/>
    <mergeCell ref="D250:H250"/>
    <mergeCell ref="D251:H251"/>
    <mergeCell ref="D240:H240"/>
    <mergeCell ref="D241:H241"/>
    <mergeCell ref="D242:H242"/>
    <mergeCell ref="D243:H243"/>
    <mergeCell ref="D244:H244"/>
    <mergeCell ref="D245:H245"/>
    <mergeCell ref="D258:H258"/>
    <mergeCell ref="D259:H259"/>
    <mergeCell ref="D260:H260"/>
    <mergeCell ref="D261:H261"/>
    <mergeCell ref="D262:H262"/>
    <mergeCell ref="D263:H263"/>
    <mergeCell ref="D252:H252"/>
    <mergeCell ref="D253:H253"/>
    <mergeCell ref="D254:H254"/>
    <mergeCell ref="D255:H255"/>
    <mergeCell ref="D256:H256"/>
    <mergeCell ref="D257:H257"/>
    <mergeCell ref="D270:H270"/>
    <mergeCell ref="D271:H271"/>
    <mergeCell ref="D272:H272"/>
    <mergeCell ref="D273:H273"/>
    <mergeCell ref="D274:H274"/>
    <mergeCell ref="D275:H275"/>
    <mergeCell ref="D264:H264"/>
    <mergeCell ref="D265:H265"/>
    <mergeCell ref="D266:H266"/>
    <mergeCell ref="D267:H267"/>
    <mergeCell ref="D268:H268"/>
    <mergeCell ref="D269:H269"/>
    <mergeCell ref="D282:H282"/>
    <mergeCell ref="D283:H283"/>
    <mergeCell ref="D284:H284"/>
    <mergeCell ref="D285:H285"/>
    <mergeCell ref="D286:H286"/>
    <mergeCell ref="D287:H287"/>
    <mergeCell ref="D276:H276"/>
    <mergeCell ref="D277:H277"/>
    <mergeCell ref="D278:H278"/>
    <mergeCell ref="D279:H279"/>
    <mergeCell ref="D280:H280"/>
    <mergeCell ref="D281:H281"/>
    <mergeCell ref="D294:H294"/>
    <mergeCell ref="D295:H295"/>
    <mergeCell ref="D296:H296"/>
    <mergeCell ref="D297:H297"/>
    <mergeCell ref="D298:H298"/>
    <mergeCell ref="D299:H299"/>
    <mergeCell ref="D288:H288"/>
    <mergeCell ref="D289:H289"/>
    <mergeCell ref="D290:H290"/>
    <mergeCell ref="D291:H291"/>
    <mergeCell ref="D292:H292"/>
    <mergeCell ref="D293:H293"/>
    <mergeCell ref="D306:H306"/>
    <mergeCell ref="D307:H307"/>
    <mergeCell ref="D308:H308"/>
    <mergeCell ref="D309:H309"/>
    <mergeCell ref="D310:H310"/>
    <mergeCell ref="D311:H311"/>
    <mergeCell ref="D300:H300"/>
    <mergeCell ref="D301:H301"/>
    <mergeCell ref="D302:H302"/>
    <mergeCell ref="D303:H303"/>
    <mergeCell ref="D304:H304"/>
    <mergeCell ref="D305:H305"/>
    <mergeCell ref="D318:H318"/>
    <mergeCell ref="D319:H319"/>
    <mergeCell ref="D320:H320"/>
    <mergeCell ref="D321:H321"/>
    <mergeCell ref="D322:H322"/>
    <mergeCell ref="D323:H323"/>
    <mergeCell ref="D312:H312"/>
    <mergeCell ref="D313:H313"/>
    <mergeCell ref="D314:H314"/>
    <mergeCell ref="D315:H315"/>
    <mergeCell ref="D316:H316"/>
    <mergeCell ref="D317:H317"/>
    <mergeCell ref="D330:H330"/>
    <mergeCell ref="D331:H331"/>
    <mergeCell ref="D332:H332"/>
    <mergeCell ref="D333:H333"/>
    <mergeCell ref="D334:H334"/>
    <mergeCell ref="D335:H335"/>
    <mergeCell ref="D324:H324"/>
    <mergeCell ref="D325:H325"/>
    <mergeCell ref="D326:H326"/>
    <mergeCell ref="D327:H327"/>
    <mergeCell ref="D328:H328"/>
    <mergeCell ref="D329:H329"/>
    <mergeCell ref="D342:H342"/>
    <mergeCell ref="D343:H343"/>
    <mergeCell ref="D344:H344"/>
    <mergeCell ref="D345:H345"/>
    <mergeCell ref="D346:H346"/>
    <mergeCell ref="D347:H347"/>
    <mergeCell ref="D336:H336"/>
    <mergeCell ref="D337:H337"/>
    <mergeCell ref="D338:H338"/>
    <mergeCell ref="D339:H339"/>
    <mergeCell ref="D340:H340"/>
    <mergeCell ref="D341:H341"/>
    <mergeCell ref="D354:H354"/>
    <mergeCell ref="D355:H355"/>
    <mergeCell ref="D356:H356"/>
    <mergeCell ref="D357:H357"/>
    <mergeCell ref="D358:H358"/>
    <mergeCell ref="D359:H359"/>
    <mergeCell ref="D348:H348"/>
    <mergeCell ref="D349:H349"/>
    <mergeCell ref="D350:H350"/>
    <mergeCell ref="D351:H351"/>
    <mergeCell ref="D352:H352"/>
    <mergeCell ref="D353:H353"/>
    <mergeCell ref="D366:H366"/>
    <mergeCell ref="D367:H367"/>
    <mergeCell ref="D368:H368"/>
    <mergeCell ref="D369:H369"/>
    <mergeCell ref="D370:H370"/>
    <mergeCell ref="D371:H371"/>
    <mergeCell ref="D360:H360"/>
    <mergeCell ref="D361:H361"/>
    <mergeCell ref="D362:H362"/>
    <mergeCell ref="D363:H363"/>
    <mergeCell ref="D364:H364"/>
    <mergeCell ref="D365:H365"/>
    <mergeCell ref="D378:H378"/>
    <mergeCell ref="D379:H379"/>
    <mergeCell ref="D380:H380"/>
    <mergeCell ref="D381:H381"/>
    <mergeCell ref="D382:H382"/>
    <mergeCell ref="D383:H383"/>
    <mergeCell ref="D372:H372"/>
    <mergeCell ref="D373:H373"/>
    <mergeCell ref="D374:H374"/>
    <mergeCell ref="D375:H375"/>
    <mergeCell ref="D376:H376"/>
    <mergeCell ref="D377:H377"/>
    <mergeCell ref="D390:H390"/>
    <mergeCell ref="D391:H391"/>
    <mergeCell ref="D392:H392"/>
    <mergeCell ref="D393:H393"/>
    <mergeCell ref="D394:H394"/>
    <mergeCell ref="D395:H395"/>
    <mergeCell ref="D384:H384"/>
    <mergeCell ref="D385:H385"/>
    <mergeCell ref="D386:H386"/>
    <mergeCell ref="D387:H387"/>
    <mergeCell ref="D388:H388"/>
    <mergeCell ref="D389:H389"/>
    <mergeCell ref="D402:H402"/>
    <mergeCell ref="D403:H403"/>
    <mergeCell ref="D404:H404"/>
    <mergeCell ref="D405:H405"/>
    <mergeCell ref="D406:H406"/>
    <mergeCell ref="D407:H407"/>
    <mergeCell ref="D396:H396"/>
    <mergeCell ref="D397:H397"/>
    <mergeCell ref="D398:H398"/>
    <mergeCell ref="D399:H399"/>
    <mergeCell ref="D400:H400"/>
    <mergeCell ref="D401:H401"/>
    <mergeCell ref="D414:H414"/>
    <mergeCell ref="D415:H415"/>
    <mergeCell ref="D416:H416"/>
    <mergeCell ref="D417:H417"/>
    <mergeCell ref="D418:H418"/>
    <mergeCell ref="D419:H419"/>
    <mergeCell ref="D408:H408"/>
    <mergeCell ref="D409:H409"/>
    <mergeCell ref="D410:H410"/>
    <mergeCell ref="D411:H411"/>
    <mergeCell ref="D412:H412"/>
    <mergeCell ref="D413:H413"/>
    <mergeCell ref="D426:H426"/>
    <mergeCell ref="D427:H427"/>
    <mergeCell ref="D428:H428"/>
    <mergeCell ref="D429:H429"/>
    <mergeCell ref="D430:H430"/>
    <mergeCell ref="D431:H431"/>
    <mergeCell ref="D420:H420"/>
    <mergeCell ref="D421:H421"/>
    <mergeCell ref="D422:H422"/>
    <mergeCell ref="D423:H423"/>
    <mergeCell ref="D424:H424"/>
    <mergeCell ref="D425:H425"/>
    <mergeCell ref="D438:H438"/>
    <mergeCell ref="D439:H439"/>
    <mergeCell ref="D440:H440"/>
    <mergeCell ref="D441:H441"/>
    <mergeCell ref="D442:H442"/>
    <mergeCell ref="D443:H443"/>
    <mergeCell ref="D432:H432"/>
    <mergeCell ref="D433:H433"/>
    <mergeCell ref="D434:H434"/>
    <mergeCell ref="D435:H435"/>
    <mergeCell ref="D436:H436"/>
    <mergeCell ref="D437:H437"/>
    <mergeCell ref="D450:H450"/>
    <mergeCell ref="D451:H451"/>
    <mergeCell ref="D452:H452"/>
    <mergeCell ref="D453:H453"/>
    <mergeCell ref="D454:H454"/>
    <mergeCell ref="D455:H455"/>
    <mergeCell ref="D444:H444"/>
    <mergeCell ref="D445:H445"/>
    <mergeCell ref="D446:H446"/>
    <mergeCell ref="D447:H447"/>
    <mergeCell ref="D448:H448"/>
    <mergeCell ref="D449:H449"/>
    <mergeCell ref="D462:H462"/>
    <mergeCell ref="D463:H463"/>
    <mergeCell ref="D464:H464"/>
    <mergeCell ref="D465:H465"/>
    <mergeCell ref="D466:H466"/>
    <mergeCell ref="D467:H467"/>
    <mergeCell ref="D456:H456"/>
    <mergeCell ref="D457:H457"/>
    <mergeCell ref="D458:H458"/>
    <mergeCell ref="D459:H459"/>
    <mergeCell ref="D460:H460"/>
    <mergeCell ref="D461:H461"/>
    <mergeCell ref="D484:H484"/>
    <mergeCell ref="D485:H485"/>
    <mergeCell ref="D474:H474"/>
    <mergeCell ref="D475:H475"/>
    <mergeCell ref="D476:H476"/>
    <mergeCell ref="D477:H477"/>
    <mergeCell ref="D478:H478"/>
    <mergeCell ref="D479:H479"/>
    <mergeCell ref="D468:H468"/>
    <mergeCell ref="D469:H469"/>
    <mergeCell ref="D470:H470"/>
    <mergeCell ref="D471:H471"/>
    <mergeCell ref="D472:H472"/>
    <mergeCell ref="D473:H473"/>
    <mergeCell ref="X1:Y1"/>
    <mergeCell ref="D498:H498"/>
    <mergeCell ref="D499:H499"/>
    <mergeCell ref="D21:H21"/>
    <mergeCell ref="M10:P10"/>
    <mergeCell ref="U4:V4"/>
    <mergeCell ref="U5:V5"/>
    <mergeCell ref="M6:O6"/>
    <mergeCell ref="D492:H492"/>
    <mergeCell ref="D493:H493"/>
    <mergeCell ref="D494:H494"/>
    <mergeCell ref="D495:H495"/>
    <mergeCell ref="D496:H496"/>
    <mergeCell ref="D497:H497"/>
    <mergeCell ref="D486:H486"/>
    <mergeCell ref="D487:H487"/>
    <mergeCell ref="D488:H488"/>
    <mergeCell ref="D489:H489"/>
    <mergeCell ref="D490:H490"/>
    <mergeCell ref="D491:H491"/>
    <mergeCell ref="D480:H480"/>
    <mergeCell ref="D481:H481"/>
    <mergeCell ref="D482:H482"/>
    <mergeCell ref="D483:H483"/>
  </mergeCells>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338FA-A660-43D8-A611-20A2E831DBAD}">
  <sheetPr codeName="Sheet12">
    <tabColor rgb="FF00B0F0"/>
  </sheetPr>
  <dimension ref="A1:F137"/>
  <sheetViews>
    <sheetView zoomScaleNormal="100" workbookViewId="0">
      <pane ySplit="1" topLeftCell="A24" activePane="bottomLeft" state="frozen"/>
      <selection pane="bottomLeft" activeCell="A51" sqref="A51:XFD51"/>
    </sheetView>
  </sheetViews>
  <sheetFormatPr defaultColWidth="8.7109375" defaultRowHeight="15"/>
  <cols>
    <col min="1" max="1" width="25.5703125" style="174" customWidth="1"/>
    <col min="2" max="2" width="32.85546875" style="174" customWidth="1"/>
    <col min="3" max="3" width="25.5703125" style="174" customWidth="1"/>
    <col min="4" max="4" width="12.5703125" style="135" customWidth="1"/>
    <col min="5" max="5" width="8.28515625" style="135" customWidth="1"/>
    <col min="6" max="6" width="122" style="174" customWidth="1"/>
    <col min="7" max="16" width="25.5703125" style="174" customWidth="1"/>
    <col min="17" max="16384" width="8.7109375" style="174"/>
  </cols>
  <sheetData>
    <row r="1" spans="1:6">
      <c r="A1" s="174" t="s">
        <v>440</v>
      </c>
      <c r="B1" s="174" t="s">
        <v>3037</v>
      </c>
      <c r="C1" s="174" t="s">
        <v>3038</v>
      </c>
      <c r="D1" s="135" t="s">
        <v>441</v>
      </c>
      <c r="E1" s="135" t="s">
        <v>655</v>
      </c>
      <c r="F1" s="174" t="s">
        <v>3040</v>
      </c>
    </row>
    <row r="2" spans="1:6">
      <c r="A2" s="174" t="s">
        <v>3567</v>
      </c>
      <c r="B2" s="174" t="s">
        <v>3575</v>
      </c>
      <c r="C2" s="174" t="s">
        <v>3100</v>
      </c>
      <c r="D2" s="135" t="s">
        <v>557</v>
      </c>
      <c r="E2" s="135" t="s">
        <v>1472</v>
      </c>
      <c r="F2" s="174" t="s">
        <v>3570</v>
      </c>
    </row>
    <row r="3" spans="1:6">
      <c r="A3" s="174" t="s">
        <v>3651</v>
      </c>
      <c r="B3" s="174" t="s">
        <v>3573</v>
      </c>
      <c r="C3" s="174" t="s">
        <v>3100</v>
      </c>
      <c r="E3" s="135" t="s">
        <v>1489</v>
      </c>
      <c r="F3" s="174" t="s">
        <v>3571</v>
      </c>
    </row>
    <row r="4" spans="1:6">
      <c r="A4" s="174" t="s">
        <v>3568</v>
      </c>
      <c r="B4" s="174" t="s">
        <v>3574</v>
      </c>
      <c r="C4" s="174" t="s">
        <v>3100</v>
      </c>
      <c r="D4" s="135" t="s">
        <v>3569</v>
      </c>
      <c r="E4" s="135" t="s">
        <v>1480</v>
      </c>
      <c r="F4" s="174" t="s">
        <v>3572</v>
      </c>
    </row>
    <row r="5" spans="1:6">
      <c r="A5" s="1203" t="s">
        <v>3635</v>
      </c>
      <c r="B5" s="1287" t="s">
        <v>3644</v>
      </c>
      <c r="C5" s="174" t="s">
        <v>3636</v>
      </c>
      <c r="F5" s="174" t="s">
        <v>3637</v>
      </c>
    </row>
    <row r="6" spans="1:6">
      <c r="A6" s="174" t="s">
        <v>4334</v>
      </c>
      <c r="B6" s="174" t="s">
        <v>4336</v>
      </c>
      <c r="C6" s="174" t="s">
        <v>4337</v>
      </c>
      <c r="D6" s="135" t="s">
        <v>528</v>
      </c>
      <c r="E6" s="135" t="s">
        <v>1480</v>
      </c>
      <c r="F6" s="174" t="s">
        <v>4335</v>
      </c>
    </row>
    <row r="7" spans="1:6">
      <c r="A7" t="s">
        <v>3077</v>
      </c>
      <c r="C7" s="174" t="s">
        <v>3059</v>
      </c>
      <c r="D7" s="135" t="s">
        <v>540</v>
      </c>
      <c r="E7" s="135" t="s">
        <v>537</v>
      </c>
      <c r="F7" s="174" t="s">
        <v>3099</v>
      </c>
    </row>
    <row r="8" spans="1:6">
      <c r="A8" t="s">
        <v>3057</v>
      </c>
      <c r="B8" s="174" t="s">
        <v>3058</v>
      </c>
      <c r="C8" s="174" t="s">
        <v>3059</v>
      </c>
      <c r="D8" s="135" t="s">
        <v>2439</v>
      </c>
      <c r="E8" s="135" t="s">
        <v>562</v>
      </c>
      <c r="F8" s="174" t="s">
        <v>3101</v>
      </c>
    </row>
    <row r="9" spans="1:6">
      <c r="A9" s="174" t="s">
        <v>3368</v>
      </c>
      <c r="B9" s="174" t="s">
        <v>3370</v>
      </c>
      <c r="C9" s="174" t="s">
        <v>3059</v>
      </c>
      <c r="D9" s="135" t="s">
        <v>557</v>
      </c>
      <c r="E9" s="135" t="s">
        <v>570</v>
      </c>
      <c r="F9" s="174" t="s">
        <v>3369</v>
      </c>
    </row>
    <row r="10" spans="1:6">
      <c r="A10" s="174" t="s">
        <v>3432</v>
      </c>
      <c r="B10" s="174" t="s">
        <v>3433</v>
      </c>
      <c r="C10" s="174" t="s">
        <v>3059</v>
      </c>
      <c r="D10" s="135" t="s">
        <v>489</v>
      </c>
    </row>
    <row r="11" spans="1:6">
      <c r="A11" s="174" t="s">
        <v>3147</v>
      </c>
      <c r="B11" s="174" t="s">
        <v>3132</v>
      </c>
      <c r="C11" s="174" t="s">
        <v>3059</v>
      </c>
      <c r="D11" s="135" t="s">
        <v>557</v>
      </c>
      <c r="E11" s="135" t="s">
        <v>496</v>
      </c>
    </row>
    <row r="12" spans="1:6">
      <c r="A12" s="174" t="s">
        <v>3131</v>
      </c>
      <c r="B12" s="174" t="s">
        <v>3208</v>
      </c>
      <c r="C12" s="174" t="s">
        <v>3204</v>
      </c>
      <c r="D12" s="135" t="s">
        <v>557</v>
      </c>
      <c r="E12" s="135" t="s">
        <v>496</v>
      </c>
      <c r="F12" s="174" t="s">
        <v>3203</v>
      </c>
    </row>
    <row r="13" spans="1:6">
      <c r="A13" s="174" t="s">
        <v>3143</v>
      </c>
      <c r="B13" s="174" t="s">
        <v>3144</v>
      </c>
      <c r="C13" s="174" t="s">
        <v>3120</v>
      </c>
      <c r="D13" s="135" t="s">
        <v>489</v>
      </c>
    </row>
    <row r="14" spans="1:6">
      <c r="A14" s="1203" t="s">
        <v>3134</v>
      </c>
      <c r="C14" s="174" t="s">
        <v>3120</v>
      </c>
      <c r="D14" s="135" t="s">
        <v>557</v>
      </c>
      <c r="E14" s="135" t="s">
        <v>570</v>
      </c>
    </row>
    <row r="15" spans="1:6">
      <c r="A15" s="174" t="s">
        <v>3141</v>
      </c>
      <c r="B15" s="174" t="s">
        <v>3142</v>
      </c>
      <c r="C15" s="174" t="s">
        <v>3120</v>
      </c>
      <c r="D15" s="135" t="s">
        <v>489</v>
      </c>
    </row>
    <row r="16" spans="1:6">
      <c r="A16" s="174" t="s">
        <v>3145</v>
      </c>
      <c r="B16" s="174" t="s">
        <v>3146</v>
      </c>
      <c r="C16" s="174" t="s">
        <v>3120</v>
      </c>
      <c r="D16" s="135" t="s">
        <v>489</v>
      </c>
    </row>
    <row r="17" spans="1:6">
      <c r="A17" s="174" t="s">
        <v>3176</v>
      </c>
      <c r="C17" s="174" t="s">
        <v>3173</v>
      </c>
      <c r="D17" s="135" t="s">
        <v>3180</v>
      </c>
    </row>
    <row r="18" spans="1:6">
      <c r="A18" s="174" t="s">
        <v>3178</v>
      </c>
      <c r="C18" s="174" t="s">
        <v>3173</v>
      </c>
      <c r="D18" s="135" t="s">
        <v>3181</v>
      </c>
    </row>
    <row r="19" spans="1:6">
      <c r="A19" s="174" t="s">
        <v>3175</v>
      </c>
      <c r="C19" s="174" t="s">
        <v>3173</v>
      </c>
      <c r="D19" s="135" t="s">
        <v>3179</v>
      </c>
    </row>
    <row r="20" spans="1:6">
      <c r="A20" s="174" t="s">
        <v>3174</v>
      </c>
      <c r="C20" s="174" t="s">
        <v>3173</v>
      </c>
      <c r="D20" s="135" t="s">
        <v>3179</v>
      </c>
    </row>
    <row r="21" spans="1:6">
      <c r="A21" s="174" t="s">
        <v>3177</v>
      </c>
      <c r="C21" s="174" t="s">
        <v>3173</v>
      </c>
      <c r="D21" s="135" t="s">
        <v>3179</v>
      </c>
    </row>
    <row r="22" spans="1:6">
      <c r="A22" s="174" t="s">
        <v>4338</v>
      </c>
      <c r="B22" s="174" t="s">
        <v>4339</v>
      </c>
      <c r="C22" s="174" t="s">
        <v>4325</v>
      </c>
      <c r="D22" s="135" t="s">
        <v>2102</v>
      </c>
      <c r="E22" s="135" t="s">
        <v>2102</v>
      </c>
      <c r="F22" s="174" t="s">
        <v>4340</v>
      </c>
    </row>
    <row r="23" spans="1:6">
      <c r="A23" s="174" t="s">
        <v>4324</v>
      </c>
      <c r="C23" s="174" t="s">
        <v>4325</v>
      </c>
      <c r="F23" s="174" t="s">
        <v>4326</v>
      </c>
    </row>
    <row r="24" spans="1:6">
      <c r="A24" s="1203" t="s">
        <v>2411</v>
      </c>
      <c r="B24" s="174" t="s">
        <v>3080</v>
      </c>
      <c r="C24" s="174" t="s">
        <v>3081</v>
      </c>
      <c r="D24" s="135" t="s">
        <v>540</v>
      </c>
      <c r="E24" s="135">
        <v>9</v>
      </c>
      <c r="F24" s="174" t="s">
        <v>2413</v>
      </c>
    </row>
    <row r="25" spans="1:6">
      <c r="A25" s="1203" t="s">
        <v>2420</v>
      </c>
      <c r="B25" s="174" t="s">
        <v>2393</v>
      </c>
      <c r="C25" s="174" t="s">
        <v>3081</v>
      </c>
      <c r="D25" s="135" t="s">
        <v>557</v>
      </c>
      <c r="E25" s="135">
        <v>10</v>
      </c>
      <c r="F25" s="174" t="s">
        <v>2421</v>
      </c>
    </row>
    <row r="26" spans="1:6">
      <c r="A26" s="1203" t="s">
        <v>3158</v>
      </c>
      <c r="B26" s="174" t="s">
        <v>3157</v>
      </c>
      <c r="C26" s="174" t="s">
        <v>3169</v>
      </c>
    </row>
    <row r="27" spans="1:6">
      <c r="A27" s="1203" t="s">
        <v>3161</v>
      </c>
      <c r="B27" s="174" t="s">
        <v>3156</v>
      </c>
      <c r="C27" s="174" t="s">
        <v>3169</v>
      </c>
    </row>
    <row r="28" spans="1:6">
      <c r="A28" s="1203" t="s">
        <v>3163</v>
      </c>
      <c r="B28" s="174" t="s">
        <v>3156</v>
      </c>
      <c r="C28" s="174" t="s">
        <v>3169</v>
      </c>
    </row>
    <row r="29" spans="1:6">
      <c r="A29" s="1203" t="s">
        <v>3148</v>
      </c>
      <c r="B29" s="174" t="s">
        <v>3156</v>
      </c>
      <c r="C29" s="174" t="s">
        <v>3169</v>
      </c>
      <c r="F29" s="174" t="s">
        <v>3155</v>
      </c>
    </row>
    <row r="30" spans="1:6">
      <c r="A30" s="1203" t="s">
        <v>2438</v>
      </c>
      <c r="B30" s="174" t="s">
        <v>2380</v>
      </c>
      <c r="C30" s="174" t="s">
        <v>3169</v>
      </c>
      <c r="D30" s="135" t="s">
        <v>2439</v>
      </c>
      <c r="E30" s="135">
        <v>4</v>
      </c>
    </row>
    <row r="31" spans="1:6">
      <c r="A31" s="1203" t="s">
        <v>3162</v>
      </c>
      <c r="B31" s="174" t="s">
        <v>3156</v>
      </c>
      <c r="C31" s="174" t="s">
        <v>3169</v>
      </c>
    </row>
    <row r="32" spans="1:6">
      <c r="A32" s="1203" t="s">
        <v>3159</v>
      </c>
      <c r="B32" s="174" t="s">
        <v>3156</v>
      </c>
      <c r="C32" s="174" t="s">
        <v>3169</v>
      </c>
    </row>
    <row r="33" spans="1:6">
      <c r="A33" s="1203" t="s">
        <v>3160</v>
      </c>
      <c r="B33" s="174" t="s">
        <v>3156</v>
      </c>
      <c r="C33" s="174" t="s">
        <v>3169</v>
      </c>
    </row>
    <row r="34" spans="1:6">
      <c r="A34" s="1203" t="s">
        <v>3405</v>
      </c>
      <c r="B34" s="174" t="s">
        <v>3406</v>
      </c>
      <c r="C34" s="174" t="s">
        <v>3408</v>
      </c>
      <c r="D34" s="135" t="s">
        <v>3409</v>
      </c>
      <c r="E34" s="135" t="s">
        <v>631</v>
      </c>
      <c r="F34" s="174" t="s">
        <v>3407</v>
      </c>
    </row>
    <row r="35" spans="1:6">
      <c r="A35" s="174" t="s">
        <v>3704</v>
      </c>
      <c r="B35" s="174" t="s">
        <v>3705</v>
      </c>
      <c r="C35" s="174" t="s">
        <v>3685</v>
      </c>
      <c r="D35" s="135" t="s">
        <v>557</v>
      </c>
      <c r="E35" s="135" t="s">
        <v>570</v>
      </c>
      <c r="F35" s="174" t="s">
        <v>3706</v>
      </c>
    </row>
    <row r="36" spans="1:6">
      <c r="A36" t="s">
        <v>3555</v>
      </c>
      <c r="B36" s="174" t="s">
        <v>3556</v>
      </c>
      <c r="C36" s="174" t="s">
        <v>3685</v>
      </c>
      <c r="F36" s="174" t="s">
        <v>3686</v>
      </c>
    </row>
    <row r="37" spans="1:6">
      <c r="A37" s="174" t="s">
        <v>3687</v>
      </c>
      <c r="B37" s="174" t="s">
        <v>3688</v>
      </c>
      <c r="C37" s="174" t="s">
        <v>3685</v>
      </c>
    </row>
    <row r="38" spans="1:6">
      <c r="A38" s="174" t="s">
        <v>3682</v>
      </c>
      <c r="B38" s="174" t="s">
        <v>3683</v>
      </c>
      <c r="C38" s="174" t="s">
        <v>3684</v>
      </c>
    </row>
    <row r="39" spans="1:6">
      <c r="A39" s="1203" t="s">
        <v>3066</v>
      </c>
      <c r="B39" s="174" t="s">
        <v>3069</v>
      </c>
      <c r="C39" s="174" t="s">
        <v>3122</v>
      </c>
      <c r="D39" s="135" t="s">
        <v>557</v>
      </c>
      <c r="E39" s="135" t="s">
        <v>553</v>
      </c>
      <c r="F39" s="174" t="s">
        <v>3084</v>
      </c>
    </row>
    <row r="40" spans="1:6">
      <c r="A40" s="1203" t="s">
        <v>3067</v>
      </c>
      <c r="B40" s="174" t="s">
        <v>3070</v>
      </c>
      <c r="C40" s="174" t="s">
        <v>3122</v>
      </c>
      <c r="D40" s="135" t="s">
        <v>489</v>
      </c>
      <c r="F40" s="174" t="s">
        <v>3085</v>
      </c>
    </row>
    <row r="41" spans="1:6">
      <c r="A41" s="1203" t="s">
        <v>3068</v>
      </c>
      <c r="B41" s="174" t="s">
        <v>3045</v>
      </c>
      <c r="C41" s="174" t="s">
        <v>3122</v>
      </c>
      <c r="D41" s="135" t="s">
        <v>557</v>
      </c>
      <c r="E41" s="135" t="s">
        <v>570</v>
      </c>
      <c r="F41" s="174" t="s">
        <v>3086</v>
      </c>
    </row>
    <row r="42" spans="1:6">
      <c r="A42" t="s">
        <v>2409</v>
      </c>
      <c r="B42" s="174" t="s">
        <v>2391</v>
      </c>
      <c r="C42" s="174" t="s">
        <v>3079</v>
      </c>
      <c r="D42" s="135" t="s">
        <v>516</v>
      </c>
      <c r="E42" s="135">
        <v>4</v>
      </c>
      <c r="F42" s="174" t="s">
        <v>3082</v>
      </c>
    </row>
    <row r="43" spans="1:6">
      <c r="A43" s="174" t="s">
        <v>3149</v>
      </c>
      <c r="C43" s="174" t="s">
        <v>3079</v>
      </c>
      <c r="D43" s="135" t="s">
        <v>557</v>
      </c>
      <c r="E43" s="135" t="s">
        <v>496</v>
      </c>
      <c r="F43" s="174" t="s">
        <v>3150</v>
      </c>
    </row>
    <row r="44" spans="1:6">
      <c r="A44" s="174" t="s">
        <v>3183</v>
      </c>
      <c r="C44" s="174" t="s">
        <v>4317</v>
      </c>
      <c r="D44" s="135" t="s">
        <v>489</v>
      </c>
      <c r="E44" s="135" t="s">
        <v>510</v>
      </c>
      <c r="F44" s="174" t="s">
        <v>3184</v>
      </c>
    </row>
    <row r="45" spans="1:6">
      <c r="A45" s="174" t="s">
        <v>4319</v>
      </c>
      <c r="B45" s="174" t="s">
        <v>4320</v>
      </c>
      <c r="C45" s="174" t="s">
        <v>4317</v>
      </c>
    </row>
    <row r="46" spans="1:6">
      <c r="A46" s="174" t="s">
        <v>4008</v>
      </c>
      <c r="B46" s="174" t="s">
        <v>4011</v>
      </c>
      <c r="C46" s="174" t="s">
        <v>4009</v>
      </c>
      <c r="D46" s="135" t="s">
        <v>516</v>
      </c>
      <c r="E46" s="135" t="s">
        <v>1480</v>
      </c>
      <c r="F46" s="174" t="s">
        <v>4010</v>
      </c>
    </row>
    <row r="47" spans="1:6">
      <c r="A47" s="1203" t="s">
        <v>3630</v>
      </c>
      <c r="B47" s="1287" t="s">
        <v>3641</v>
      </c>
      <c r="C47" s="174" t="s">
        <v>3634</v>
      </c>
      <c r="F47" s="174" t="s">
        <v>3631</v>
      </c>
    </row>
    <row r="48" spans="1:6">
      <c r="A48" s="1203" t="s">
        <v>3632</v>
      </c>
      <c r="B48" s="1287" t="s">
        <v>3642</v>
      </c>
      <c r="C48" s="174" t="s">
        <v>3634</v>
      </c>
      <c r="F48" s="174" t="s">
        <v>3633</v>
      </c>
    </row>
    <row r="49" spans="1:6">
      <c r="A49" s="174" t="s">
        <v>3410</v>
      </c>
      <c r="B49" s="174" t="s">
        <v>3431</v>
      </c>
      <c r="C49" s="174" t="s">
        <v>4318</v>
      </c>
      <c r="D49" s="135" t="s">
        <v>489</v>
      </c>
      <c r="F49" s="174" t="s">
        <v>3411</v>
      </c>
    </row>
    <row r="50" spans="1:6">
      <c r="A50" s="174" t="s">
        <v>3366</v>
      </c>
      <c r="B50" s="174" t="s">
        <v>3367</v>
      </c>
      <c r="C50" s="174" t="s">
        <v>3365</v>
      </c>
      <c r="D50" s="135" t="s">
        <v>524</v>
      </c>
      <c r="E50" s="135" t="s">
        <v>547</v>
      </c>
      <c r="F50" s="174" t="s">
        <v>4328</v>
      </c>
    </row>
    <row r="51" spans="1:6">
      <c r="A51" s="174" t="s">
        <v>4246</v>
      </c>
      <c r="B51" s="174" t="s">
        <v>4248</v>
      </c>
      <c r="C51" s="174" t="s">
        <v>4249</v>
      </c>
      <c r="F51" s="174" t="s">
        <v>4247</v>
      </c>
    </row>
    <row r="52" spans="1:6">
      <c r="A52" s="174" t="s">
        <v>3553</v>
      </c>
      <c r="C52" s="174" t="s">
        <v>3554</v>
      </c>
      <c r="D52" s="135" t="s">
        <v>574</v>
      </c>
      <c r="E52" s="135" t="s">
        <v>1489</v>
      </c>
    </row>
    <row r="53" spans="1:6">
      <c r="A53" s="1285" t="s">
        <v>2414</v>
      </c>
      <c r="B53" s="1287" t="s">
        <v>3088</v>
      </c>
      <c r="C53" s="174" t="s">
        <v>4329</v>
      </c>
      <c r="D53" s="41" t="s">
        <v>516</v>
      </c>
      <c r="E53" s="135" t="s">
        <v>1453</v>
      </c>
      <c r="F53" t="s">
        <v>3649</v>
      </c>
    </row>
    <row r="54" spans="1:6">
      <c r="A54" s="174" t="s">
        <v>3222</v>
      </c>
      <c r="B54" s="174" t="s">
        <v>3223</v>
      </c>
      <c r="C54" s="174" t="s">
        <v>3224</v>
      </c>
      <c r="D54" s="135" t="s">
        <v>552</v>
      </c>
      <c r="E54" s="135" t="s">
        <v>1453</v>
      </c>
    </row>
    <row r="55" spans="1:6">
      <c r="A55" s="174" t="s">
        <v>3997</v>
      </c>
      <c r="B55" s="174" t="s">
        <v>3998</v>
      </c>
      <c r="C55" s="174" t="s">
        <v>3996</v>
      </c>
      <c r="D55" s="135" t="s">
        <v>528</v>
      </c>
      <c r="E55" s="135" t="s">
        <v>570</v>
      </c>
      <c r="F55" s="174" t="s">
        <v>3999</v>
      </c>
    </row>
    <row r="56" spans="1:6">
      <c r="A56" t="s">
        <v>3060</v>
      </c>
      <c r="B56" s="174" t="s">
        <v>3576</v>
      </c>
      <c r="C56" s="174" t="s">
        <v>3995</v>
      </c>
      <c r="D56" s="135" t="s">
        <v>596</v>
      </c>
      <c r="F56" s="174" t="s">
        <v>3093</v>
      </c>
    </row>
    <row r="57" spans="1:6">
      <c r="A57" s="174" t="s">
        <v>3984</v>
      </c>
      <c r="C57" s="174" t="s">
        <v>3063</v>
      </c>
      <c r="D57" s="135" t="s">
        <v>3168</v>
      </c>
      <c r="F57" s="174" t="s">
        <v>4124</v>
      </c>
    </row>
    <row r="58" spans="1:6">
      <c r="A58" s="174" t="s">
        <v>3655</v>
      </c>
      <c r="B58" s="174" t="s">
        <v>3656</v>
      </c>
      <c r="C58" s="174" t="s">
        <v>3063</v>
      </c>
      <c r="D58" s="135" t="s">
        <v>3657</v>
      </c>
      <c r="E58" s="135" t="s">
        <v>3658</v>
      </c>
      <c r="F58" s="174" t="s">
        <v>3659</v>
      </c>
    </row>
    <row r="59" spans="1:6">
      <c r="A59" s="174" t="s">
        <v>3562</v>
      </c>
      <c r="B59" s="174" t="s">
        <v>3546</v>
      </c>
      <c r="C59" s="174" t="s">
        <v>3560</v>
      </c>
      <c r="D59" s="135" t="s">
        <v>2665</v>
      </c>
      <c r="E59" s="135" t="s">
        <v>1443</v>
      </c>
      <c r="F59" s="174" t="s">
        <v>3563</v>
      </c>
    </row>
    <row r="60" spans="1:6">
      <c r="A60" s="174" t="s">
        <v>3558</v>
      </c>
      <c r="B60" s="174" t="s">
        <v>3559</v>
      </c>
      <c r="C60" s="174" t="s">
        <v>3560</v>
      </c>
      <c r="F60" s="174" t="s">
        <v>3561</v>
      </c>
    </row>
    <row r="61" spans="1:6">
      <c r="A61" s="1203" t="s">
        <v>3133</v>
      </c>
      <c r="B61" s="174" t="s">
        <v>3206</v>
      </c>
      <c r="C61" s="174" t="s">
        <v>3205</v>
      </c>
      <c r="D61" s="135" t="s">
        <v>2439</v>
      </c>
      <c r="E61" s="135" t="s">
        <v>1458</v>
      </c>
      <c r="F61" s="174" t="s">
        <v>3207</v>
      </c>
    </row>
    <row r="62" spans="1:6">
      <c r="A62" s="174" t="s">
        <v>3702</v>
      </c>
      <c r="B62" s="174" t="s">
        <v>3698</v>
      </c>
      <c r="C62" s="174" t="s">
        <v>3699</v>
      </c>
      <c r="D62" s="135" t="s">
        <v>573</v>
      </c>
      <c r="F62" s="174" t="s">
        <v>3703</v>
      </c>
    </row>
    <row r="63" spans="1:6">
      <c r="A63" s="174" t="s">
        <v>3697</v>
      </c>
      <c r="B63" s="174" t="s">
        <v>3698</v>
      </c>
      <c r="C63" s="174" t="s">
        <v>3699</v>
      </c>
      <c r="D63" s="135" t="s">
        <v>3700</v>
      </c>
      <c r="F63" s="174" t="s">
        <v>3701</v>
      </c>
    </row>
    <row r="64" spans="1:6">
      <c r="A64" s="1285" t="s">
        <v>3645</v>
      </c>
      <c r="B64" s="1287" t="s">
        <v>3646</v>
      </c>
      <c r="C64" s="174" t="s">
        <v>4004</v>
      </c>
      <c r="D64" s="135" t="s">
        <v>557</v>
      </c>
      <c r="E64" s="135" t="s">
        <v>522</v>
      </c>
      <c r="F64" s="174" t="s">
        <v>4006</v>
      </c>
    </row>
    <row r="65" spans="1:6">
      <c r="A65" s="174" t="s">
        <v>3689</v>
      </c>
      <c r="B65" s="174" t="s">
        <v>3690</v>
      </c>
      <c r="C65" s="174" t="s">
        <v>3692</v>
      </c>
      <c r="D65" s="135" t="s">
        <v>3172</v>
      </c>
      <c r="F65" s="174" t="s">
        <v>3691</v>
      </c>
    </row>
    <row r="66" spans="1:6">
      <c r="A66" s="174" t="s">
        <v>3695</v>
      </c>
      <c r="B66" s="174" t="s">
        <v>3696</v>
      </c>
      <c r="C66" s="174" t="s">
        <v>3692</v>
      </c>
    </row>
    <row r="67" spans="1:6">
      <c r="A67" s="174" t="s">
        <v>3693</v>
      </c>
      <c r="B67" s="174" t="s">
        <v>3694</v>
      </c>
      <c r="C67" s="174" t="s">
        <v>3692</v>
      </c>
    </row>
    <row r="68" spans="1:6">
      <c r="A68" s="174" t="s">
        <v>4099</v>
      </c>
      <c r="B68" s="174" t="s">
        <v>4101</v>
      </c>
      <c r="C68" s="174" t="s">
        <v>4102</v>
      </c>
      <c r="D68" s="135" t="s">
        <v>4101</v>
      </c>
      <c r="E68" s="135" t="s">
        <v>1505</v>
      </c>
      <c r="F68" s="174" t="s">
        <v>4100</v>
      </c>
    </row>
    <row r="69" spans="1:6">
      <c r="A69" s="174" t="s">
        <v>4103</v>
      </c>
      <c r="B69" s="174" t="s">
        <v>3223</v>
      </c>
      <c r="C69" s="174" t="s">
        <v>4104</v>
      </c>
      <c r="D69" s="135" t="s">
        <v>552</v>
      </c>
      <c r="E69" s="135" t="s">
        <v>1453</v>
      </c>
      <c r="F69" s="174" t="s">
        <v>4245</v>
      </c>
    </row>
    <row r="70" spans="1:6">
      <c r="A70" t="s">
        <v>3042</v>
      </c>
      <c r="C70" s="174" t="s">
        <v>3044</v>
      </c>
      <c r="D70" s="135" t="s">
        <v>489</v>
      </c>
      <c r="E70" s="135">
        <v>0</v>
      </c>
      <c r="F70" s="174" t="s">
        <v>3043</v>
      </c>
    </row>
    <row r="71" spans="1:6">
      <c r="A71" t="s">
        <v>3371</v>
      </c>
      <c r="B71" s="174" t="s">
        <v>3051</v>
      </c>
      <c r="C71" s="174" t="s">
        <v>3044</v>
      </c>
      <c r="D71" s="135" t="s">
        <v>516</v>
      </c>
      <c r="E71" s="135">
        <v>3</v>
      </c>
      <c r="F71" s="174" t="s">
        <v>3052</v>
      </c>
    </row>
    <row r="72" spans="1:6">
      <c r="A72" s="174" t="s">
        <v>3354</v>
      </c>
      <c r="B72" s="174" t="s">
        <v>3355</v>
      </c>
      <c r="C72" s="174" t="s">
        <v>3044</v>
      </c>
      <c r="D72" s="135" t="s">
        <v>489</v>
      </c>
      <c r="F72" s="174" t="s">
        <v>3356</v>
      </c>
    </row>
    <row r="73" spans="1:6">
      <c r="A73" t="s">
        <v>3053</v>
      </c>
      <c r="C73" s="174" t="s">
        <v>3044</v>
      </c>
      <c r="D73" s="135" t="s">
        <v>573</v>
      </c>
      <c r="E73" s="135">
        <v>2</v>
      </c>
      <c r="F73" s="174" t="s">
        <v>3052</v>
      </c>
    </row>
    <row r="74" spans="1:6">
      <c r="A74" t="s">
        <v>3054</v>
      </c>
      <c r="C74" s="174" t="s">
        <v>3044</v>
      </c>
      <c r="D74" s="135" t="s">
        <v>3055</v>
      </c>
      <c r="E74" s="135" t="s">
        <v>3056</v>
      </c>
      <c r="F74" s="174" t="s">
        <v>3564</v>
      </c>
    </row>
    <row r="75" spans="1:6">
      <c r="A75" s="174" t="s">
        <v>3565</v>
      </c>
      <c r="C75" s="174" t="s">
        <v>3044</v>
      </c>
      <c r="D75" s="135" t="s">
        <v>557</v>
      </c>
      <c r="E75" s="135" t="s">
        <v>631</v>
      </c>
      <c r="F75" s="174" t="s">
        <v>3566</v>
      </c>
    </row>
    <row r="76" spans="1:6">
      <c r="A76" s="174" t="s">
        <v>3185</v>
      </c>
      <c r="B76" s="174" t="s">
        <v>3186</v>
      </c>
      <c r="C76" s="174" t="s">
        <v>3044</v>
      </c>
      <c r="D76" s="135" t="s">
        <v>3187</v>
      </c>
      <c r="E76" s="135" t="s">
        <v>510</v>
      </c>
      <c r="F76" s="174" t="s">
        <v>3188</v>
      </c>
    </row>
    <row r="77" spans="1:6">
      <c r="A77" s="174" t="s">
        <v>4005</v>
      </c>
      <c r="B77" s="174" t="s">
        <v>3399</v>
      </c>
      <c r="C77" s="174" t="s">
        <v>4281</v>
      </c>
      <c r="D77" s="135" t="s">
        <v>3400</v>
      </c>
      <c r="E77" s="135" t="s">
        <v>3401</v>
      </c>
      <c r="F77" s="174" t="s">
        <v>3093</v>
      </c>
    </row>
    <row r="78" spans="1:6">
      <c r="A78" s="174" t="s">
        <v>3193</v>
      </c>
      <c r="B78" s="174" t="s">
        <v>3194</v>
      </c>
      <c r="C78" s="174" t="s">
        <v>4281</v>
      </c>
      <c r="D78" s="135" t="s">
        <v>489</v>
      </c>
      <c r="F78" s="174" t="s">
        <v>3195</v>
      </c>
    </row>
    <row r="79" spans="1:6">
      <c r="A79" s="174" t="s">
        <v>3427</v>
      </c>
      <c r="B79" s="174" t="s">
        <v>3428</v>
      </c>
      <c r="C79" s="174" t="s">
        <v>3126</v>
      </c>
      <c r="D79" s="135" t="s">
        <v>489</v>
      </c>
      <c r="E79" s="135" t="s">
        <v>510</v>
      </c>
      <c r="F79" s="174" t="s">
        <v>3429</v>
      </c>
    </row>
    <row r="80" spans="1:6">
      <c r="A80" s="174" t="s">
        <v>3125</v>
      </c>
      <c r="B80" s="174" t="s">
        <v>3127</v>
      </c>
      <c r="C80" s="174" t="s">
        <v>3126</v>
      </c>
      <c r="D80" s="135" t="s">
        <v>489</v>
      </c>
    </row>
    <row r="81" spans="1:6">
      <c r="A81" s="1203" t="s">
        <v>3075</v>
      </c>
      <c r="C81" s="174" t="s">
        <v>3117</v>
      </c>
      <c r="D81" s="135" t="s">
        <v>3092</v>
      </c>
      <c r="E81" s="135" t="s">
        <v>570</v>
      </c>
      <c r="F81" s="174" t="s">
        <v>3094</v>
      </c>
    </row>
    <row r="82" spans="1:6">
      <c r="A82" s="1203" t="s">
        <v>3071</v>
      </c>
      <c r="C82" s="174" t="s">
        <v>3117</v>
      </c>
      <c r="D82" s="135" t="s">
        <v>489</v>
      </c>
      <c r="F82" s="174" t="s">
        <v>3072</v>
      </c>
    </row>
    <row r="83" spans="1:6">
      <c r="A83" s="1203" t="s">
        <v>3202</v>
      </c>
      <c r="B83" s="174" t="s">
        <v>3045</v>
      </c>
      <c r="C83" s="174" t="s">
        <v>3117</v>
      </c>
    </row>
    <row r="84" spans="1:6">
      <c r="A84" s="1203" t="s">
        <v>3073</v>
      </c>
      <c r="C84" s="1204" t="s">
        <v>3117</v>
      </c>
      <c r="D84" s="135" t="s">
        <v>2439</v>
      </c>
      <c r="E84" s="135" t="s">
        <v>562</v>
      </c>
      <c r="F84" s="174" t="s">
        <v>3094</v>
      </c>
    </row>
    <row r="85" spans="1:6">
      <c r="A85" s="1203" t="s">
        <v>3078</v>
      </c>
      <c r="B85" s="174" t="s">
        <v>3097</v>
      </c>
      <c r="C85" s="174" t="s">
        <v>3117</v>
      </c>
      <c r="D85" s="135" t="s">
        <v>540</v>
      </c>
      <c r="E85" s="135" t="s">
        <v>522</v>
      </c>
      <c r="F85" s="174" t="s">
        <v>3098</v>
      </c>
    </row>
    <row r="86" spans="1:6">
      <c r="A86" s="1203" t="s">
        <v>3103</v>
      </c>
      <c r="B86" s="174" t="s">
        <v>3104</v>
      </c>
      <c r="C86" s="174" t="s">
        <v>3117</v>
      </c>
      <c r="D86" s="135" t="s">
        <v>3104</v>
      </c>
      <c r="E86" s="135" t="s">
        <v>1453</v>
      </c>
      <c r="F86" s="174" t="s">
        <v>3105</v>
      </c>
    </row>
    <row r="87" spans="1:6">
      <c r="A87" s="1203" t="s">
        <v>3154</v>
      </c>
      <c r="C87" s="174" t="s">
        <v>3117</v>
      </c>
      <c r="D87" s="135" t="s">
        <v>3153</v>
      </c>
      <c r="E87" s="135" t="s">
        <v>631</v>
      </c>
      <c r="F87" s="174" t="s">
        <v>3167</v>
      </c>
    </row>
    <row r="88" spans="1:6">
      <c r="A88" s="1203" t="s">
        <v>3095</v>
      </c>
      <c r="B88" s="174" t="s">
        <v>3045</v>
      </c>
      <c r="C88" s="174" t="s">
        <v>3117</v>
      </c>
      <c r="D88" s="135" t="s">
        <v>557</v>
      </c>
      <c r="E88" s="135" t="s">
        <v>537</v>
      </c>
      <c r="F88" s="174" t="s">
        <v>3108</v>
      </c>
    </row>
    <row r="89" spans="1:6">
      <c r="A89" s="1203" t="s">
        <v>3638</v>
      </c>
      <c r="B89" s="1287" t="s">
        <v>3643</v>
      </c>
      <c r="C89" s="174" t="s">
        <v>3117</v>
      </c>
      <c r="F89" s="174" t="s">
        <v>3637</v>
      </c>
    </row>
    <row r="90" spans="1:6">
      <c r="A90" s="1203" t="s">
        <v>3061</v>
      </c>
      <c r="B90" s="174" t="s">
        <v>3062</v>
      </c>
      <c r="C90" s="174" t="s">
        <v>3117</v>
      </c>
      <c r="D90" s="135" t="s">
        <v>489</v>
      </c>
      <c r="F90" s="174" t="s">
        <v>3106</v>
      </c>
    </row>
    <row r="91" spans="1:6">
      <c r="A91" s="1203" t="s">
        <v>3076</v>
      </c>
      <c r="C91" s="174" t="s">
        <v>3117</v>
      </c>
      <c r="D91" s="135" t="s">
        <v>540</v>
      </c>
      <c r="E91" s="135" t="s">
        <v>553</v>
      </c>
      <c r="F91" s="174" t="s">
        <v>3107</v>
      </c>
    </row>
    <row r="92" spans="1:6">
      <c r="A92" s="1203" t="s">
        <v>3096</v>
      </c>
      <c r="C92" s="174" t="s">
        <v>3117</v>
      </c>
      <c r="D92" s="135" t="s">
        <v>491</v>
      </c>
      <c r="E92" s="135" t="s">
        <v>522</v>
      </c>
      <c r="F92" s="174" t="s">
        <v>3109</v>
      </c>
    </row>
    <row r="93" spans="1:6">
      <c r="A93" s="1203" t="s">
        <v>3357</v>
      </c>
      <c r="B93" s="174" t="s">
        <v>3359</v>
      </c>
      <c r="C93" s="174" t="s">
        <v>3117</v>
      </c>
      <c r="D93" s="135" t="s">
        <v>3104</v>
      </c>
      <c r="F93" s="174" t="s">
        <v>3358</v>
      </c>
    </row>
    <row r="94" spans="1:6">
      <c r="A94" t="s">
        <v>3046</v>
      </c>
      <c r="B94" s="174" t="s">
        <v>3047</v>
      </c>
      <c r="C94" s="174" t="s">
        <v>3123</v>
      </c>
      <c r="D94" s="135" t="s">
        <v>516</v>
      </c>
      <c r="E94" s="135">
        <v>1</v>
      </c>
    </row>
    <row r="95" spans="1:6">
      <c r="A95" s="1203" t="s">
        <v>3034</v>
      </c>
      <c r="B95" s="174" t="s">
        <v>2385</v>
      </c>
      <c r="C95" s="174" t="s">
        <v>3123</v>
      </c>
      <c r="D95" s="135" t="s">
        <v>540</v>
      </c>
      <c r="E95" s="135">
        <v>10</v>
      </c>
      <c r="F95" s="174" t="s">
        <v>3983</v>
      </c>
    </row>
    <row r="96" spans="1:6">
      <c r="A96" s="174" t="s">
        <v>3422</v>
      </c>
      <c r="B96" s="174" t="s">
        <v>3196</v>
      </c>
      <c r="C96" s="174" t="s">
        <v>3197</v>
      </c>
      <c r="D96" s="135" t="s">
        <v>573</v>
      </c>
      <c r="E96" s="135" t="s">
        <v>1453</v>
      </c>
      <c r="F96" s="174" t="s">
        <v>3198</v>
      </c>
    </row>
    <row r="97" spans="1:6">
      <c r="A97" t="s">
        <v>3035</v>
      </c>
      <c r="B97" s="174" t="s">
        <v>3036</v>
      </c>
      <c r="C97" s="174" t="s">
        <v>3121</v>
      </c>
      <c r="D97" s="135" t="s">
        <v>516</v>
      </c>
      <c r="E97" s="135" t="s">
        <v>1443</v>
      </c>
      <c r="F97" s="174" t="s">
        <v>3110</v>
      </c>
    </row>
    <row r="98" spans="1:6">
      <c r="A98" s="1203" t="s">
        <v>3064</v>
      </c>
      <c r="B98" s="174" t="s">
        <v>3065</v>
      </c>
      <c r="C98" s="174" t="s">
        <v>3118</v>
      </c>
      <c r="D98" s="135" t="s">
        <v>573</v>
      </c>
      <c r="E98" s="135" t="s">
        <v>570</v>
      </c>
      <c r="F98" s="174" t="s">
        <v>3083</v>
      </c>
    </row>
    <row r="99" spans="1:6">
      <c r="A99" s="1203" t="s">
        <v>3397</v>
      </c>
      <c r="B99" s="174" t="s">
        <v>3398</v>
      </c>
      <c r="C99" s="174" t="s">
        <v>3986</v>
      </c>
    </row>
    <row r="100" spans="1:6">
      <c r="A100" s="174" t="s">
        <v>3113</v>
      </c>
      <c r="C100" s="174" t="s">
        <v>3114</v>
      </c>
      <c r="D100" s="135" t="s">
        <v>557</v>
      </c>
      <c r="E100" s="135" t="s">
        <v>496</v>
      </c>
    </row>
    <row r="101" spans="1:6">
      <c r="A101" s="174" t="s">
        <v>3111</v>
      </c>
      <c r="B101" s="1287" t="s">
        <v>3112</v>
      </c>
      <c r="C101" s="174" t="s">
        <v>3115</v>
      </c>
      <c r="D101" s="135" t="s">
        <v>516</v>
      </c>
      <c r="E101" s="135" t="s">
        <v>547</v>
      </c>
    </row>
    <row r="102" spans="1:6">
      <c r="A102" s="174" t="s">
        <v>3102</v>
      </c>
      <c r="B102" s="174" t="s">
        <v>3097</v>
      </c>
      <c r="C102" s="174" t="s">
        <v>3116</v>
      </c>
      <c r="D102" s="135" t="s">
        <v>540</v>
      </c>
      <c r="E102" s="135" t="s">
        <v>570</v>
      </c>
    </row>
    <row r="103" spans="1:6" ht="15.75" thickBot="1">
      <c r="A103" t="s">
        <v>3041</v>
      </c>
      <c r="B103" s="174" t="s">
        <v>3045</v>
      </c>
      <c r="C103" s="174" t="s">
        <v>3124</v>
      </c>
      <c r="D103" s="135" t="s">
        <v>596</v>
      </c>
      <c r="E103" s="135" t="s">
        <v>1453</v>
      </c>
    </row>
    <row r="104" spans="1:6" ht="16.5" thickTop="1" thickBot="1">
      <c r="A104" s="1286" t="s">
        <v>3350</v>
      </c>
      <c r="B104" s="174" t="s">
        <v>3351</v>
      </c>
      <c r="C104" s="174" t="s">
        <v>3124</v>
      </c>
      <c r="D104" s="135" t="s">
        <v>573</v>
      </c>
      <c r="E104" s="135" t="s">
        <v>496</v>
      </c>
      <c r="F104" s="174" t="s">
        <v>3412</v>
      </c>
    </row>
    <row r="105" spans="1:6" ht="15.75" thickTop="1">
      <c r="A105" s="174" t="s">
        <v>3352</v>
      </c>
      <c r="B105" s="174" t="s">
        <v>3353</v>
      </c>
      <c r="C105" s="174" t="s">
        <v>3124</v>
      </c>
      <c r="D105" s="135" t="s">
        <v>573</v>
      </c>
      <c r="E105" s="135" t="s">
        <v>562</v>
      </c>
    </row>
    <row r="106" spans="1:6">
      <c r="A106" s="174" t="s">
        <v>3171</v>
      </c>
      <c r="B106" s="174" t="s">
        <v>3182</v>
      </c>
      <c r="C106" s="174" t="s">
        <v>3039</v>
      </c>
      <c r="D106" s="135" t="s">
        <v>3172</v>
      </c>
      <c r="E106" s="135" t="s">
        <v>522</v>
      </c>
      <c r="F106" s="174" t="s">
        <v>3104</v>
      </c>
    </row>
    <row r="107" spans="1:6">
      <c r="A107" t="s">
        <v>2422</v>
      </c>
      <c r="B107" s="174" t="s">
        <v>2381</v>
      </c>
      <c r="C107" s="174" t="s">
        <v>3039</v>
      </c>
      <c r="D107" s="135" t="s">
        <v>573</v>
      </c>
      <c r="E107" s="135">
        <v>4</v>
      </c>
      <c r="F107" s="174" t="s">
        <v>4330</v>
      </c>
    </row>
    <row r="108" spans="1:6">
      <c r="A108" s="1203" t="s">
        <v>2436</v>
      </c>
      <c r="B108" s="174" t="s">
        <v>2387</v>
      </c>
      <c r="C108" s="174" t="s">
        <v>3119</v>
      </c>
      <c r="D108" s="135" t="s">
        <v>557</v>
      </c>
      <c r="E108" s="135" t="s">
        <v>570</v>
      </c>
      <c r="F108" s="174" t="s">
        <v>3087</v>
      </c>
    </row>
    <row r="109" spans="1:6">
      <c r="A109" s="174" t="s">
        <v>4084</v>
      </c>
      <c r="C109" s="174" t="s">
        <v>4085</v>
      </c>
      <c r="D109" s="135" t="s">
        <v>2665</v>
      </c>
      <c r="E109" s="135" t="s">
        <v>547</v>
      </c>
      <c r="F109" s="174" t="s">
        <v>4086</v>
      </c>
    </row>
    <row r="110" spans="1:6">
      <c r="A110" s="174" t="s">
        <v>3987</v>
      </c>
      <c r="B110" s="174" t="s">
        <v>3988</v>
      </c>
      <c r="C110" s="174" t="s">
        <v>3130</v>
      </c>
      <c r="D110" s="135" t="s">
        <v>528</v>
      </c>
      <c r="F110" s="174" t="s">
        <v>3989</v>
      </c>
    </row>
    <row r="111" spans="1:6">
      <c r="A111" s="174" t="s">
        <v>3128</v>
      </c>
      <c r="B111" s="174" t="s">
        <v>3129</v>
      </c>
      <c r="C111" s="174" t="s">
        <v>3130</v>
      </c>
      <c r="D111" s="135" t="s">
        <v>557</v>
      </c>
      <c r="E111" s="135" t="s">
        <v>537</v>
      </c>
    </row>
    <row r="112" spans="1:6">
      <c r="A112" s="174" t="s">
        <v>3164</v>
      </c>
      <c r="B112" s="174" t="s">
        <v>3165</v>
      </c>
      <c r="C112" s="174" t="s">
        <v>3166</v>
      </c>
      <c r="D112" s="135" t="s">
        <v>2439</v>
      </c>
      <c r="E112" s="135" t="s">
        <v>1496</v>
      </c>
    </row>
    <row r="113" spans="1:6">
      <c r="A113" s="174" t="s">
        <v>3217</v>
      </c>
      <c r="B113" s="174" t="s">
        <v>3218</v>
      </c>
      <c r="C113" s="174" t="s">
        <v>3219</v>
      </c>
      <c r="D113" s="135" t="s">
        <v>557</v>
      </c>
      <c r="E113" s="135" t="s">
        <v>496</v>
      </c>
    </row>
    <row r="114" spans="1:6">
      <c r="A114" s="174" t="s">
        <v>3214</v>
      </c>
      <c r="B114" s="174" t="s">
        <v>3215</v>
      </c>
      <c r="C114" s="174" t="s">
        <v>3216</v>
      </c>
    </row>
    <row r="115" spans="1:6">
      <c r="A115" s="174" t="s">
        <v>3550</v>
      </c>
      <c r="B115" s="174" t="s">
        <v>3127</v>
      </c>
      <c r="C115" s="174" t="s">
        <v>3551</v>
      </c>
      <c r="D115" s="135" t="s">
        <v>489</v>
      </c>
      <c r="F115" s="174" t="s">
        <v>3552</v>
      </c>
    </row>
    <row r="116" spans="1:6">
      <c r="A116" s="174" t="s">
        <v>3137</v>
      </c>
      <c r="B116" s="174" t="s">
        <v>3140</v>
      </c>
      <c r="C116" s="174" t="s">
        <v>3050</v>
      </c>
      <c r="D116" s="135" t="s">
        <v>3139</v>
      </c>
    </row>
    <row r="117" spans="1:6">
      <c r="A117" s="174" t="s">
        <v>4323</v>
      </c>
      <c r="B117" s="174" t="s">
        <v>4327</v>
      </c>
      <c r="C117" s="1202" t="s">
        <v>3050</v>
      </c>
      <c r="F117" s="174" t="s">
        <v>1109</v>
      </c>
    </row>
    <row r="118" spans="1:6">
      <c r="A118" s="1288" t="s">
        <v>3660</v>
      </c>
      <c r="B118" s="174" t="s">
        <v>3665</v>
      </c>
      <c r="C118" s="1288" t="s">
        <v>3050</v>
      </c>
      <c r="D118" s="135" t="s">
        <v>516</v>
      </c>
      <c r="E118" s="135" t="s">
        <v>575</v>
      </c>
      <c r="F118" s="174" t="s">
        <v>3664</v>
      </c>
    </row>
    <row r="119" spans="1:6">
      <c r="A119" s="1203" t="s">
        <v>3074</v>
      </c>
      <c r="C119" s="174" t="s">
        <v>3050</v>
      </c>
      <c r="D119" s="135" t="s">
        <v>528</v>
      </c>
      <c r="E119" s="135" t="s">
        <v>562</v>
      </c>
      <c r="F119" s="174" t="s">
        <v>3094</v>
      </c>
    </row>
    <row r="120" spans="1:6">
      <c r="A120" s="174" t="s">
        <v>3136</v>
      </c>
      <c r="B120" s="174" t="s">
        <v>3140</v>
      </c>
      <c r="C120" s="174" t="s">
        <v>3050</v>
      </c>
      <c r="D120" s="135" t="s">
        <v>3139</v>
      </c>
    </row>
    <row r="121" spans="1:6">
      <c r="A121" s="1202" t="s">
        <v>3152</v>
      </c>
      <c r="C121" s="1202" t="s">
        <v>3050</v>
      </c>
      <c r="D121" s="135" t="s">
        <v>516</v>
      </c>
      <c r="E121" s="135" t="s">
        <v>1453</v>
      </c>
    </row>
    <row r="122" spans="1:6">
      <c r="A122" s="1203" t="s">
        <v>3647</v>
      </c>
      <c r="B122" s="1287" t="s">
        <v>3648</v>
      </c>
      <c r="C122" s="174" t="s">
        <v>3050</v>
      </c>
      <c r="D122" s="135" t="s">
        <v>2431</v>
      </c>
      <c r="E122" s="135" t="s">
        <v>3091</v>
      </c>
      <c r="F122" s="174" t="s">
        <v>3650</v>
      </c>
    </row>
    <row r="123" spans="1:6">
      <c r="A123" s="1202" t="s">
        <v>3048</v>
      </c>
      <c r="B123" s="174" t="s">
        <v>3049</v>
      </c>
      <c r="C123" s="1202" t="s">
        <v>3050</v>
      </c>
      <c r="D123" s="135" t="s">
        <v>489</v>
      </c>
    </row>
    <row r="124" spans="1:6">
      <c r="A124" s="1202" t="s">
        <v>2425</v>
      </c>
      <c r="B124" s="174" t="s">
        <v>3135</v>
      </c>
      <c r="C124" s="1202" t="s">
        <v>3050</v>
      </c>
      <c r="D124" s="135" t="s">
        <v>557</v>
      </c>
      <c r="E124" s="135">
        <v>14</v>
      </c>
    </row>
    <row r="125" spans="1:6">
      <c r="A125" s="174" t="s">
        <v>321</v>
      </c>
      <c r="B125" s="174" t="s">
        <v>3666</v>
      </c>
      <c r="C125" s="174" t="s">
        <v>3050</v>
      </c>
      <c r="D125" s="135" t="s">
        <v>501</v>
      </c>
      <c r="E125" s="135" t="s">
        <v>562</v>
      </c>
      <c r="F125" s="174" t="s">
        <v>3985</v>
      </c>
    </row>
    <row r="126" spans="1:6">
      <c r="A126" s="1288" t="s">
        <v>3661</v>
      </c>
      <c r="B126" s="174" t="s">
        <v>3662</v>
      </c>
      <c r="C126" s="1288" t="s">
        <v>3050</v>
      </c>
      <c r="D126" s="135" t="s">
        <v>540</v>
      </c>
      <c r="E126" s="135" t="s">
        <v>570</v>
      </c>
      <c r="F126" s="174" t="s">
        <v>3663</v>
      </c>
    </row>
    <row r="127" spans="1:6">
      <c r="A127" s="174" t="s">
        <v>3425</v>
      </c>
      <c r="C127" s="174" t="s">
        <v>3050</v>
      </c>
      <c r="D127" s="135" t="s">
        <v>3426</v>
      </c>
      <c r="E127" s="135" t="s">
        <v>553</v>
      </c>
      <c r="F127" s="174" t="s">
        <v>4003</v>
      </c>
    </row>
    <row r="128" spans="1:6">
      <c r="A128" s="174" t="s">
        <v>3423</v>
      </c>
      <c r="C128" s="174" t="s">
        <v>3050</v>
      </c>
      <c r="D128" s="135" t="s">
        <v>3424</v>
      </c>
      <c r="E128" s="135" t="s">
        <v>553</v>
      </c>
      <c r="F128" s="174" t="s">
        <v>3707</v>
      </c>
    </row>
    <row r="129" spans="1:6">
      <c r="A129" s="174" t="s">
        <v>3209</v>
      </c>
      <c r="B129" s="174" t="s">
        <v>3210</v>
      </c>
      <c r="C129" s="174" t="s">
        <v>3050</v>
      </c>
      <c r="D129" s="135" t="s">
        <v>3211</v>
      </c>
      <c r="E129" s="135" t="s">
        <v>1505</v>
      </c>
    </row>
    <row r="130" spans="1:6" ht="15.75" thickBot="1">
      <c r="A130" s="1202" t="s">
        <v>2440</v>
      </c>
      <c r="B130" s="174" t="s">
        <v>2391</v>
      </c>
      <c r="C130" s="1202" t="s">
        <v>3050</v>
      </c>
      <c r="D130" s="135" t="s">
        <v>573</v>
      </c>
      <c r="E130" s="135" t="s">
        <v>1443</v>
      </c>
    </row>
    <row r="131" spans="1:6" ht="16.5" thickTop="1" thickBot="1">
      <c r="A131" s="1286" t="s">
        <v>3138</v>
      </c>
      <c r="B131" s="174" t="s">
        <v>3140</v>
      </c>
      <c r="C131" s="174" t="s">
        <v>3050</v>
      </c>
      <c r="D131" s="135" t="s">
        <v>3139</v>
      </c>
    </row>
    <row r="132" spans="1:6" ht="15.75" thickTop="1">
      <c r="A132" s="1202" t="s">
        <v>3151</v>
      </c>
      <c r="C132" s="1202" t="s">
        <v>3050</v>
      </c>
      <c r="D132" s="135" t="s">
        <v>2439</v>
      </c>
      <c r="E132" s="135" t="s">
        <v>1458</v>
      </c>
    </row>
    <row r="133" spans="1:6">
      <c r="A133" s="1285" t="s">
        <v>3639</v>
      </c>
      <c r="B133" s="1287" t="s">
        <v>3652</v>
      </c>
      <c r="C133" s="174" t="s">
        <v>3640</v>
      </c>
      <c r="D133" s="135" t="s">
        <v>501</v>
      </c>
      <c r="E133" s="135" t="s">
        <v>1472</v>
      </c>
      <c r="F133" s="174" t="s">
        <v>3653</v>
      </c>
    </row>
    <row r="134" spans="1:6">
      <c r="A134" s="1285" t="s">
        <v>2416</v>
      </c>
      <c r="B134" s="174" t="s">
        <v>2389</v>
      </c>
      <c r="C134" s="174" t="s">
        <v>3089</v>
      </c>
      <c r="D134" s="135" t="s">
        <v>2417</v>
      </c>
      <c r="E134" s="135" t="s">
        <v>3090</v>
      </c>
      <c r="F134" s="174" t="s">
        <v>3430</v>
      </c>
    </row>
    <row r="135" spans="1:6">
      <c r="A135" s="174" t="s">
        <v>4316</v>
      </c>
    </row>
    <row r="136" spans="1:6">
      <c r="A136" s="174" t="s">
        <v>3221</v>
      </c>
      <c r="B136" s="174" t="s">
        <v>500</v>
      </c>
    </row>
    <row r="137" spans="1:6">
      <c r="A137" s="174" t="s">
        <v>3220</v>
      </c>
      <c r="B137" s="174" t="s">
        <v>500</v>
      </c>
    </row>
  </sheetData>
  <autoFilter ref="A1:P1" xr:uid="{5812B503-80F1-43DB-B821-CECF9AFC9FE0}">
    <sortState xmlns:xlrd2="http://schemas.microsoft.com/office/spreadsheetml/2017/richdata2" ref="A2:P137">
      <sortCondition ref="C1"/>
    </sortState>
  </autoFilter>
  <sortState xmlns:xlrd2="http://schemas.microsoft.com/office/spreadsheetml/2017/richdata2" ref="A2:F137">
    <sortCondition ref="C1:C137"/>
  </sortState>
  <hyperlinks>
    <hyperlink ref="A107" r:id="rId1" xr:uid="{3253E070-19E1-411F-BDD6-EB4A1C92FD9D}"/>
  </hyperlinks>
  <pageMargins left="0.7" right="0.7" top="0.75" bottom="0.75" header="0.3" footer="0.3"/>
  <pageSetup orientation="portrait" horizontalDpi="4294967292" verticalDpi="0"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00B0F0"/>
  </sheetPr>
  <dimension ref="A1:DA704"/>
  <sheetViews>
    <sheetView workbookViewId="0">
      <pane ySplit="3" topLeftCell="A4" activePane="bottomLeft" state="frozen"/>
      <selection pane="bottomLeft" activeCell="L5" sqref="L5"/>
    </sheetView>
  </sheetViews>
  <sheetFormatPr defaultRowHeight="15"/>
  <cols>
    <col min="1" max="1" width="2.7109375" customWidth="1"/>
    <col min="2" max="2" width="11.7109375" style="112" customWidth="1"/>
    <col min="3" max="3" width="5.7109375" style="22" customWidth="1"/>
    <col min="4" max="4" width="4.7109375" style="136" customWidth="1"/>
    <col min="5" max="5" width="4.7109375" style="138" customWidth="1"/>
    <col min="6" max="6" width="4.7109375" style="142" customWidth="1"/>
    <col min="7" max="7" width="4.7109375" style="143" customWidth="1"/>
    <col min="8" max="8" width="7.7109375" style="141" customWidth="1"/>
    <col min="9" max="9" width="6.7109375" style="140" customWidth="1"/>
    <col min="10" max="10" width="4.7109375" style="139" customWidth="1"/>
    <col min="11" max="11" width="9.140625" style="141"/>
    <col min="12" max="12" width="10.7109375" style="139" customWidth="1"/>
    <col min="13" max="13" width="4.7109375" style="139" customWidth="1"/>
    <col min="14" max="14" width="10.7109375" style="97" customWidth="1"/>
    <col min="15" max="15" width="5.7109375" style="104" customWidth="1"/>
    <col min="16" max="16" width="15.7109375" style="97" customWidth="1"/>
    <col min="17" max="17" width="5.7109375" style="41" customWidth="1"/>
    <col min="18" max="18" width="15.7109375" customWidth="1"/>
    <col min="19" max="19" width="5.7109375" style="41" customWidth="1"/>
    <col min="20" max="30" width="4.7109375" style="41" customWidth="1"/>
    <col min="31" max="31" width="70.7109375" style="144" customWidth="1"/>
    <col min="32" max="32" width="70.7109375" style="145" customWidth="1"/>
    <col min="38" max="46" width="9.140625" style="29"/>
    <col min="53" max="53" width="9.140625" style="41"/>
    <col min="64" max="64" width="15.7109375" customWidth="1"/>
    <col min="68" max="68" width="20.7109375" customWidth="1"/>
    <col min="71" max="71" width="20.7109375" customWidth="1"/>
    <col min="72" max="72" width="9.140625" style="41"/>
    <col min="78" max="78" width="9.140625" style="41"/>
    <col min="87" max="87" width="9.140625" style="41"/>
    <col min="92" max="92" width="9.140625" style="41"/>
    <col min="93" max="102" width="4.7109375" style="41" customWidth="1"/>
    <col min="104" max="104" width="15.7109375" customWidth="1"/>
    <col min="105" max="105" width="140.7109375" customWidth="1"/>
  </cols>
  <sheetData>
    <row r="1" spans="1:105" s="186" customFormat="1" ht="23.25">
      <c r="A1" s="1675" t="s">
        <v>654</v>
      </c>
      <c r="B1" s="1675"/>
      <c r="C1" s="1675"/>
      <c r="D1" s="1675"/>
      <c r="E1" s="1675"/>
      <c r="F1" s="1675"/>
      <c r="G1" s="1675"/>
      <c r="H1" s="1675"/>
      <c r="I1" s="1675"/>
      <c r="J1" s="1675"/>
      <c r="K1" s="1675"/>
      <c r="L1" s="1675"/>
      <c r="M1" s="1675"/>
      <c r="N1" s="1675"/>
      <c r="O1" s="1675"/>
      <c r="P1" s="1675"/>
      <c r="Q1" s="1675"/>
      <c r="R1" s="1675"/>
      <c r="S1" s="1675"/>
      <c r="T1" s="1675"/>
      <c r="U1" s="1675"/>
      <c r="V1" s="1675"/>
      <c r="W1" s="1675"/>
      <c r="X1" s="1675"/>
      <c r="Y1" s="1675"/>
      <c r="Z1" s="1675"/>
      <c r="AA1" s="1675"/>
      <c r="AB1" s="1675"/>
      <c r="AC1" s="1675"/>
      <c r="AD1" s="1675"/>
      <c r="BA1" s="187"/>
      <c r="BT1" s="187"/>
      <c r="BZ1" s="187"/>
      <c r="CI1" s="187"/>
      <c r="CN1" s="187"/>
      <c r="CO1" s="187"/>
      <c r="CP1" s="187"/>
      <c r="CQ1" s="187"/>
      <c r="CR1" s="187"/>
      <c r="CS1" s="187"/>
      <c r="CT1" s="187"/>
      <c r="CU1" s="187"/>
      <c r="CV1" s="187"/>
      <c r="CW1" s="187"/>
      <c r="CX1" s="187"/>
    </row>
    <row r="2" spans="1:105">
      <c r="A2" s="188"/>
      <c r="B2" s="1666" t="s">
        <v>441</v>
      </c>
      <c r="C2" s="1671" t="s">
        <v>655</v>
      </c>
      <c r="D2" s="1672" t="s">
        <v>656</v>
      </c>
      <c r="E2" s="1673" t="s">
        <v>386</v>
      </c>
      <c r="F2" s="1674" t="s">
        <v>456</v>
      </c>
      <c r="G2" s="1678" t="s">
        <v>657</v>
      </c>
      <c r="H2" s="1679" t="s">
        <v>658</v>
      </c>
      <c r="I2" s="1680" t="s">
        <v>659</v>
      </c>
      <c r="J2" s="1681" t="s">
        <v>660</v>
      </c>
      <c r="K2" s="1679" t="s">
        <v>661</v>
      </c>
      <c r="L2" s="1681" t="s">
        <v>662</v>
      </c>
      <c r="M2" s="1681" t="s">
        <v>660</v>
      </c>
      <c r="N2" s="1666" t="s">
        <v>663</v>
      </c>
      <c r="O2" s="1665" t="s">
        <v>664</v>
      </c>
      <c r="P2" s="1666" t="s">
        <v>665</v>
      </c>
      <c r="Q2" s="1665" t="s">
        <v>666</v>
      </c>
      <c r="R2" s="1666" t="s">
        <v>667</v>
      </c>
      <c r="S2" s="1665" t="s">
        <v>668</v>
      </c>
      <c r="T2" s="1666" t="s">
        <v>442</v>
      </c>
      <c r="U2" s="1671" t="s">
        <v>445</v>
      </c>
      <c r="V2" s="1667" t="s">
        <v>669</v>
      </c>
      <c r="W2" s="1667"/>
      <c r="X2" s="1667"/>
      <c r="Y2" s="1667"/>
      <c r="Z2" s="1667"/>
      <c r="AA2" s="1667"/>
      <c r="AB2" s="1667"/>
      <c r="AC2" s="1667"/>
      <c r="AD2" s="1667"/>
      <c r="AE2" s="1668"/>
      <c r="AF2" s="1668"/>
      <c r="AG2" s="1676" t="s">
        <v>670</v>
      </c>
      <c r="AH2" s="1676"/>
      <c r="AI2" s="1676"/>
      <c r="AJ2" s="1676"/>
      <c r="AK2" s="1676"/>
      <c r="AU2" s="1664" t="s">
        <v>671</v>
      </c>
      <c r="AV2" s="1664" t="s">
        <v>672</v>
      </c>
      <c r="AW2" s="1664" t="s">
        <v>673</v>
      </c>
      <c r="AX2" s="1664" t="s">
        <v>674</v>
      </c>
      <c r="AY2" s="1664" t="s">
        <v>675</v>
      </c>
      <c r="AZ2" s="1664" t="s">
        <v>676</v>
      </c>
      <c r="BA2" s="1664" t="s">
        <v>677</v>
      </c>
    </row>
    <row r="3" spans="1:105" s="102" customFormat="1" ht="20.25" customHeight="1">
      <c r="A3" s="189"/>
      <c r="B3" s="1666"/>
      <c r="C3" s="1671"/>
      <c r="D3" s="1672"/>
      <c r="E3" s="1673"/>
      <c r="F3" s="1674"/>
      <c r="G3" s="1678"/>
      <c r="H3" s="1679"/>
      <c r="I3" s="1680"/>
      <c r="J3" s="1681"/>
      <c r="K3" s="1679"/>
      <c r="L3" s="1681"/>
      <c r="M3" s="1681"/>
      <c r="N3" s="1666"/>
      <c r="O3" s="1665"/>
      <c r="P3" s="1666"/>
      <c r="Q3" s="1665"/>
      <c r="R3" s="1666"/>
      <c r="S3" s="1665"/>
      <c r="T3" s="1666"/>
      <c r="U3" s="1671"/>
      <c r="V3" s="100" t="s">
        <v>410</v>
      </c>
      <c r="W3" s="100" t="s">
        <v>409</v>
      </c>
      <c r="X3" s="100" t="s">
        <v>408</v>
      </c>
      <c r="Y3" s="100" t="s">
        <v>411</v>
      </c>
      <c r="Z3" s="100" t="s">
        <v>539</v>
      </c>
      <c r="AA3" s="100" t="s">
        <v>548</v>
      </c>
      <c r="AB3" s="100" t="s">
        <v>555</v>
      </c>
      <c r="AC3" s="100" t="s">
        <v>564</v>
      </c>
      <c r="AD3" s="100" t="s">
        <v>572</v>
      </c>
      <c r="AE3" s="1669" t="s">
        <v>678</v>
      </c>
      <c r="AF3" s="1669"/>
      <c r="AG3" s="1667"/>
      <c r="AH3" s="1667"/>
      <c r="AI3" s="1667"/>
      <c r="AJ3" s="1667"/>
      <c r="AK3" s="1667"/>
      <c r="AL3" s="175"/>
      <c r="AM3" s="175"/>
      <c r="AN3" s="175"/>
      <c r="AO3" s="175"/>
      <c r="AP3" s="175"/>
      <c r="AQ3" s="175"/>
      <c r="AR3" s="175"/>
      <c r="AS3" s="175"/>
      <c r="AT3" s="175"/>
      <c r="AU3" s="1664"/>
      <c r="AV3" s="1664"/>
      <c r="AW3" s="1664"/>
      <c r="AX3" s="1664"/>
      <c r="AY3" s="1664"/>
      <c r="AZ3" s="1664"/>
      <c r="BA3" s="1664"/>
      <c r="BB3" s="102" t="s">
        <v>679</v>
      </c>
      <c r="BC3" s="102" t="s">
        <v>680</v>
      </c>
      <c r="BD3" s="102" t="s">
        <v>681</v>
      </c>
      <c r="BE3" s="102" t="s">
        <v>682</v>
      </c>
      <c r="BW3" s="146" t="s">
        <v>683</v>
      </c>
      <c r="BX3" s="146" t="s">
        <v>684</v>
      </c>
      <c r="BY3" s="146" t="s">
        <v>685</v>
      </c>
      <c r="BZ3" s="1109" t="s">
        <v>686</v>
      </c>
      <c r="CA3" s="146"/>
      <c r="CB3" s="146"/>
      <c r="CC3" s="146"/>
      <c r="CD3" s="146" t="s">
        <v>687</v>
      </c>
      <c r="CE3" s="146" t="s">
        <v>688</v>
      </c>
      <c r="CF3" s="146" t="s">
        <v>687</v>
      </c>
      <c r="CG3" s="102" t="s">
        <v>386</v>
      </c>
      <c r="CI3" s="41"/>
      <c r="CN3" s="41" t="s">
        <v>689</v>
      </c>
      <c r="CO3" s="41" t="s">
        <v>690</v>
      </c>
      <c r="CP3" s="41" t="s">
        <v>410</v>
      </c>
      <c r="CQ3" s="41" t="s">
        <v>409</v>
      </c>
      <c r="CR3" s="41" t="s">
        <v>408</v>
      </c>
      <c r="CS3" s="41" t="s">
        <v>411</v>
      </c>
      <c r="CT3" s="41" t="s">
        <v>539</v>
      </c>
      <c r="CU3" s="41" t="s">
        <v>548</v>
      </c>
      <c r="CV3" s="41" t="s">
        <v>555</v>
      </c>
      <c r="CW3" s="41" t="s">
        <v>564</v>
      </c>
      <c r="CX3" s="41" t="s">
        <v>572</v>
      </c>
    </row>
    <row r="4" spans="1:105">
      <c r="A4" s="188">
        <v>1</v>
      </c>
      <c r="B4" s="1106" t="s">
        <v>516</v>
      </c>
      <c r="C4" s="22">
        <v>3</v>
      </c>
      <c r="D4" s="137">
        <v>4</v>
      </c>
      <c r="E4" s="138">
        <f>IFERROR(SUM(AU4+AX4),20)</f>
        <v>5</v>
      </c>
      <c r="F4" s="142">
        <f>(IF(ISNA(VLOOKUP(N4,NPCPartyMaker!$BL$5:$BN$32,3,FALSE)),"",VLOOKUP(N4,NPCPartyMaker!$BL$5:$BN$32,3,FALSE)))</f>
        <v>9</v>
      </c>
      <c r="G4" s="168">
        <f t="array" ref="G4">IFERROR(INDEX($BZ$4:$BZ$234,MATCH(B4,IF($BX$4:$BX$234=C4,$BW$4:$BW$234),0)),0)</f>
        <v>1</v>
      </c>
      <c r="H4" s="141">
        <f t="shared" ref="H4:H13" si="0">IFERROR(SUM(AW4-Q4),0)</f>
        <v>19</v>
      </c>
      <c r="I4" s="140" t="str">
        <f>(IF(ISNA(VLOOKUP(P4,NPCPartyMaker!$BP$5:$BR$48,2,FALSE)),"",VLOOKUP(P4,NPCPartyMaker!$BP$5:$BR$48,2,FALSE)))</f>
        <v>2-7</v>
      </c>
      <c r="J4" s="140">
        <f>IFERROR(SUM(BC4+Q4),0)</f>
        <v>0</v>
      </c>
      <c r="K4" s="141">
        <f t="shared" ref="K4:K13" si="1">IFERROR(SUM(AV4-S4),0)</f>
        <v>19</v>
      </c>
      <c r="L4" s="140" t="str">
        <f>(IF(ISNA(VLOOKUP(R4,NPCPartyMaker!$BS$5:$BT$13,2,FALSE)),"",VLOOKUP(R4,NPCPartyMaker!$BS$5:$BT$13,2,FALSE)))</f>
        <v>1x(1d4)</v>
      </c>
      <c r="M4" s="140">
        <f>SUM(S4+0)</f>
        <v>0</v>
      </c>
      <c r="N4" s="113" t="s">
        <v>747</v>
      </c>
      <c r="O4" s="162" t="s">
        <v>510</v>
      </c>
      <c r="P4" s="113" t="s">
        <v>692</v>
      </c>
      <c r="Q4" s="162" t="s">
        <v>510</v>
      </c>
      <c r="R4" s="113" t="s">
        <v>737</v>
      </c>
      <c r="S4" s="162" t="s">
        <v>510</v>
      </c>
      <c r="T4" s="1124">
        <v>15</v>
      </c>
      <c r="U4" s="162">
        <v>14</v>
      </c>
      <c r="V4" s="104">
        <f t="array" ref="V4">IFERROR(INDEX($CP$4:$CP$147,MATCH(B4,IF($CO$4:$CO$147=C4,$CN$4:$CN$147),0)),0)</f>
        <v>2</v>
      </c>
      <c r="W4" s="104">
        <f t="array" ref="W4">IFERROR(INDEX($CQ$4:$CQ$147,MATCH(B4,IF($CO$4:$CO$147=C4,$CN$4:$CN$147),0)),0)</f>
        <v>1</v>
      </c>
      <c r="X4" s="104">
        <f t="array" ref="X4">IFERROR(INDEX($CR$4:$CR$147,MATCH(B4,IF($CO$4:$CO$147=C4,$CN$4:$CN$147),0)),0)</f>
        <v>0</v>
      </c>
      <c r="Y4" s="104">
        <f t="array" ref="Y4">IFERROR(INDEX($CS$4:$CS$147,MATCH(B4,IF($CO$4:$CO$147=C4,$CN$4:$CN$147),0)),0)</f>
        <v>0</v>
      </c>
      <c r="Z4" s="104">
        <f t="array" ref="Z4">IFERROR(INDEX($CT$4:$CT$147,MATCH(B4,IF($CO$4:$CO$147=C4,$CN$4:$CN$147),0)),0)</f>
        <v>0</v>
      </c>
      <c r="AA4" s="104">
        <f t="array" ref="AA4">IFERROR(INDEX($CU$4:$CU$147,MATCH(B4,IF($CO$4:$CO$147=C4,$CN$4:$CN$147),0)),0)</f>
        <v>0</v>
      </c>
      <c r="AB4" s="104">
        <f t="array" ref="AB4">IFERROR(INDEX($CV$4:$CV$147,MATCH(B4,IF($CO$4:$CO$147=C4,$CN$4:$CN$147),0)),0)</f>
        <v>0</v>
      </c>
      <c r="AC4" s="104">
        <f t="array" ref="AC4">IFERROR(INDEX($CW$4:$CW$147,MATCH(B4,IF($CO$4:$CO$147=C4,$CN$4:$CN$147),0)),0)</f>
        <v>0</v>
      </c>
      <c r="AD4" s="104">
        <f t="array" ref="AD4">IFERROR(INDEX($CX$4:$CX$147,MATCH(B4,IF($CO$4:$CO$147=C4,$CN$4:$CN$147),0)),0)</f>
        <v>0</v>
      </c>
      <c r="AE4" s="1662" t="str">
        <f>(IF(ISNA(VLOOKUP(B4,NPCPartyMaker!$CZ$4:$DA$16,2,FALSE)),"",VLOOKUP(B4,NPCPartyMaker!$CZ$4:$DA$16,2,FALSE)))</f>
        <v>turn: undead/paladins/devils/demons</v>
      </c>
      <c r="AF4" s="1662"/>
      <c r="AG4" s="1677"/>
      <c r="AH4" s="1677"/>
      <c r="AI4" s="1677"/>
      <c r="AJ4" s="1677"/>
      <c r="AK4" s="1677"/>
      <c r="AU4">
        <f>SUM(AZ4+BE4)</f>
        <v>5</v>
      </c>
      <c r="AV4">
        <f>SUM(BA4-BD4)</f>
        <v>19</v>
      </c>
      <c r="AW4">
        <f>SUM(BA4-BB4)</f>
        <v>19</v>
      </c>
      <c r="AX4">
        <f>(IF(ISNA(VLOOKUP(O4,NPCPartyMaker!$BP$63:$BQ$71,2,FALSE)),"",VLOOKUP(O4,NPCPartyMaker!$BP$63:$BQ$71,2,FALSE)))</f>
        <v>0</v>
      </c>
      <c r="AY4">
        <f>(IF(ISNA(VLOOKUP(N4,NPCPartyMaker!$BL$5:$BN$32,3,FALSE)),"",VLOOKUP(N4,NPCPartyMaker!$BL$5:$BN$32,3,FALSE)))</f>
        <v>9</v>
      </c>
      <c r="AZ4">
        <f>(IF(ISNA(VLOOKUP(N4,NPCPartyMaker!$BL$5:$BN$32,2,FALSE)),"",VLOOKUP(N4,NPCPartyMaker!$BL$5:$BN$32,2,FALSE)))</f>
        <v>5</v>
      </c>
      <c r="BA4" s="41">
        <f t="array" ref="BA4">IFERROR(INDEX($BY$4:$BY$234,MATCH(B4,IF($BX$4:$BX$234=C4,$BW$4:$BW$234),0)),0)</f>
        <v>19</v>
      </c>
      <c r="BB4" t="str">
        <f>(IF(ISNA(VLOOKUP(T4,NPCPartyMaker!$BF$5:$BH$32,2,FALSE)),"",VLOOKUP(T4,NPCPartyMaker!$BF$5:$BH$32,2,FALSE)))</f>
        <v>0</v>
      </c>
      <c r="BC4" t="str">
        <f>(IF(ISNA(VLOOKUP(T4,NPCPartyMaker!$BF$5:$BH$32,3,FALSE)),"",VLOOKUP(T4,NPCPartyMaker!$BF$5:$BH$32,3,FALSE)))</f>
        <v>0</v>
      </c>
      <c r="BD4" t="str">
        <f>(IF(ISNA(VLOOKUP(U4,NPCPartyMaker!$BI$5:$BK$27,2,FALSE)),"",VLOOKUP(U4,NPCPartyMaker!$BI$5:$BK$27,2,FALSE)))</f>
        <v>0</v>
      </c>
      <c r="BE4" t="str">
        <f>(IF(ISNA(VLOOKUP(U4,NPCPartyMaker!$BI$5:$BK$27,3,FALSE)),"",VLOOKUP(U4,NPCPartyMaker!$BI$5:$BK$27,3,FALSE)))</f>
        <v>0</v>
      </c>
      <c r="BF4" s="146" t="s">
        <v>442</v>
      </c>
      <c r="BG4" t="s">
        <v>695</v>
      </c>
      <c r="BH4" t="s">
        <v>696</v>
      </c>
      <c r="BI4" t="s">
        <v>445</v>
      </c>
      <c r="BJ4" s="146" t="s">
        <v>695</v>
      </c>
      <c r="BK4" t="s">
        <v>697</v>
      </c>
      <c r="BL4" s="109" t="s">
        <v>698</v>
      </c>
      <c r="BM4" s="12" t="s">
        <v>386</v>
      </c>
      <c r="BN4" t="s">
        <v>456</v>
      </c>
      <c r="BP4" s="109" t="s">
        <v>699</v>
      </c>
      <c r="BQ4" t="s">
        <v>700</v>
      </c>
      <c r="BR4" t="s">
        <v>701</v>
      </c>
      <c r="BS4" s="109" t="s">
        <v>702</v>
      </c>
      <c r="BT4" s="41" t="s">
        <v>700</v>
      </c>
      <c r="BW4" t="s">
        <v>557</v>
      </c>
      <c r="BX4">
        <v>1</v>
      </c>
      <c r="BY4">
        <v>20</v>
      </c>
      <c r="BZ4" s="135">
        <v>1</v>
      </c>
      <c r="CA4" t="s">
        <v>516</v>
      </c>
      <c r="CB4">
        <v>1</v>
      </c>
      <c r="CD4">
        <v>1</v>
      </c>
      <c r="CE4">
        <v>15</v>
      </c>
      <c r="CF4">
        <v>1</v>
      </c>
      <c r="CG4">
        <v>10</v>
      </c>
      <c r="CH4">
        <v>1</v>
      </c>
      <c r="CI4" s="135">
        <v>1</v>
      </c>
      <c r="CJ4" s="135" t="s">
        <v>703</v>
      </c>
      <c r="CK4" t="s">
        <v>704</v>
      </c>
      <c r="CN4" s="41" t="s">
        <v>516</v>
      </c>
      <c r="CO4" s="41">
        <v>1</v>
      </c>
      <c r="CP4" s="41">
        <v>1</v>
      </c>
      <c r="CZ4" t="s">
        <v>516</v>
      </c>
      <c r="DA4" s="172" t="s">
        <v>705</v>
      </c>
    </row>
    <row r="5" spans="1:105">
      <c r="A5" s="188">
        <v>2</v>
      </c>
      <c r="B5" s="1106" t="s">
        <v>505</v>
      </c>
      <c r="C5" s="22">
        <v>6</v>
      </c>
      <c r="D5" s="137">
        <v>9</v>
      </c>
      <c r="E5" s="138">
        <f t="shared" ref="E5:E13" si="2">IFERROR(SUM(AU5+AX5),20)</f>
        <v>9</v>
      </c>
      <c r="F5" s="142">
        <f>(IF(ISNA(VLOOKUP(N5,NPCPartyMaker!$BL$5:$BN$32,3,FALSE)),"",VLOOKUP(N5,NPCPartyMaker!$BL$5:$BN$32,3,FALSE)))</f>
        <v>12</v>
      </c>
      <c r="G5" s="168">
        <f t="array" ref="G5">IFERROR(INDEX($BZ$4:$BZ$234,MATCH(B5,IF($BX$4:$BX$234=C5,$BW$4:$BW$234),0)),0)</f>
        <v>1</v>
      </c>
      <c r="H5" s="141">
        <f t="shared" si="0"/>
        <v>19</v>
      </c>
      <c r="I5" s="140" t="str">
        <f>(IF(ISNA(VLOOKUP(P5,NPCPartyMaker!$BP$5:$BR$48,2,FALSE)),"",VLOOKUP(P5,NPCPartyMaker!$BP$5:$BR$48,2,FALSE)))</f>
        <v>1-4</v>
      </c>
      <c r="J5" s="140">
        <f t="shared" ref="J5:J13" si="3">IFERROR(SUM(BC5+Q5),0)</f>
        <v>0</v>
      </c>
      <c r="K5" s="141">
        <f t="shared" si="1"/>
        <v>19</v>
      </c>
      <c r="L5" s="140" t="str">
        <f>(IF(ISNA(VLOOKUP(R5,NPCPartyMaker!$BS$5:$BT$13,2,FALSE)),"",VLOOKUP(R5,NPCPartyMaker!$BS$5:$BT$13,2,FALSE)))</f>
        <v>3x(1d3)</v>
      </c>
      <c r="M5" s="140">
        <f t="shared" ref="M5:M13" si="4">SUM(S5+0)</f>
        <v>0</v>
      </c>
      <c r="N5" s="113" t="s">
        <v>707</v>
      </c>
      <c r="O5" s="162" t="s">
        <v>510</v>
      </c>
      <c r="P5" s="113" t="s">
        <v>754</v>
      </c>
      <c r="Q5" s="162" t="s">
        <v>510</v>
      </c>
      <c r="R5" s="113" t="s">
        <v>743</v>
      </c>
      <c r="S5" s="162" t="s">
        <v>510</v>
      </c>
      <c r="T5" s="1124">
        <v>12</v>
      </c>
      <c r="U5" s="162">
        <v>15</v>
      </c>
      <c r="V5" s="104">
        <f t="array" ref="V5">IFERROR(INDEX($CP$4:$CP$147,MATCH(B5,IF($CO$4:$CO$147=C5,$CN$4:$CN$147),0)),0)</f>
        <v>4</v>
      </c>
      <c r="W5" s="104">
        <f t="array" ref="W5">IFERROR(INDEX($CQ$4:$CQ$147,MATCH(B5,IF($CO$4:$CO$147=C5,$CN$4:$CN$147),0)),0)</f>
        <v>2</v>
      </c>
      <c r="X5" s="104">
        <f t="array" ref="X5">IFERROR(INDEX($CR$4:$CR$147,MATCH(B5,IF($CO$4:$CO$147=C5,$CN$4:$CN$147),0)),0)</f>
        <v>2</v>
      </c>
      <c r="Y5" s="104">
        <f t="array" ref="Y5">IFERROR(INDEX($CS$4:$CS$147,MATCH(B5,IF($CO$4:$CO$147=C5,$CN$4:$CN$147),0)),0)</f>
        <v>0</v>
      </c>
      <c r="Z5" s="104">
        <f t="array" ref="Z5">IFERROR(INDEX($CT$4:$CT$147,MATCH(B5,IF($CO$4:$CO$147=C5,$CN$4:$CN$147),0)),0)</f>
        <v>0</v>
      </c>
      <c r="AA5" s="104">
        <f t="array" ref="AA5">IFERROR(INDEX($CU$4:$CU$147,MATCH(B5,IF($CO$4:$CO$147=C5,$CN$4:$CN$147),0)),0)</f>
        <v>0</v>
      </c>
      <c r="AB5" s="104">
        <f t="array" ref="AB5">IFERROR(INDEX($CV$4:$CV$147,MATCH(B5,IF($CO$4:$CO$147=C5,$CN$4:$CN$147),0)),0)</f>
        <v>0</v>
      </c>
      <c r="AC5" s="104">
        <f t="array" ref="AC5">IFERROR(INDEX($CW$4:$CW$147,MATCH(B5,IF($CO$4:$CO$147=C5,$CN$4:$CN$147),0)),0)</f>
        <v>0</v>
      </c>
      <c r="AD5" s="104">
        <f t="array" ref="AD5">IFERROR(INDEX($CX$4:$CX$147,MATCH(B5,IF($CO$4:$CO$147=C5,$CN$4:$CN$147),0)),0)</f>
        <v>0</v>
      </c>
      <c r="AE5" s="1662" t="str">
        <f>(IF(ISNA(VLOOKUP(B5,NPCPartyMaker!$CZ$4:$DA$16,2,FALSE)),"",VLOOKUP(B5,NPCPartyMaker!$CZ$4:$DA$16,2,FALSE)))</f>
        <v>7th: manufacture potions/scrolls; 12th: Enchant Items; 16th: Enchant Major Items</v>
      </c>
      <c r="AF5" s="1662"/>
      <c r="AG5" s="1677"/>
      <c r="AH5" s="1677"/>
      <c r="AI5" s="1677"/>
      <c r="AJ5" s="1677"/>
      <c r="AK5" s="1677"/>
      <c r="AU5">
        <f t="shared" ref="AU5:AU23" si="5">SUM(AZ5+BE5)</f>
        <v>9</v>
      </c>
      <c r="AV5">
        <f t="shared" ref="AV5:AV23" si="6">SUM(BA5-BD5)</f>
        <v>19</v>
      </c>
      <c r="AW5">
        <f t="shared" ref="AW5:AW23" si="7">SUM(BA5-BB5)</f>
        <v>19</v>
      </c>
      <c r="AX5">
        <f>(IF(ISNA(VLOOKUP(O5,NPCPartyMaker!$BP$63:$BQ$71,2,FALSE)),"",VLOOKUP(O5,NPCPartyMaker!$BP$63:$BQ$71,2,FALSE)))</f>
        <v>0</v>
      </c>
      <c r="AY5">
        <f>(IF(ISNA(VLOOKUP(N5,NPCPartyMaker!$BL$5:$BN$32,3,FALSE)),"",VLOOKUP(N5,NPCPartyMaker!$BL$5:$BN$32,3,FALSE)))</f>
        <v>12</v>
      </c>
      <c r="AZ5">
        <f>(IF(ISNA(VLOOKUP(N5,NPCPartyMaker!$BL$5:$BN$32,2,FALSE)),"",VLOOKUP(N5,NPCPartyMaker!$BL$5:$BN$32,2,FALSE)))</f>
        <v>10</v>
      </c>
      <c r="BA5" s="41">
        <f t="array" ref="BA5">IFERROR(INDEX($BY$4:$BY$234,MATCH(B5,IF($BX$4:$BX$234=C5,$BW$4:$BW$234),0)),0)</f>
        <v>19</v>
      </c>
      <c r="BB5" t="str">
        <f>(IF(ISNA(VLOOKUP(T5,NPCPartyMaker!$BF$5:$BH$32,2,FALSE)),"",VLOOKUP(T5,NPCPartyMaker!$BF$5:$BH$32,2,FALSE)))</f>
        <v>0</v>
      </c>
      <c r="BC5" t="str">
        <f>(IF(ISNA(VLOOKUP(T5,NPCPartyMaker!$BF$5:$BH$32,3,FALSE)),"",VLOOKUP(T5,NPCPartyMaker!$BF$5:$BH$32,3,FALSE)))</f>
        <v>0</v>
      </c>
      <c r="BD5" t="str">
        <f>(IF(ISNA(VLOOKUP(U5,NPCPartyMaker!$BI$5:$BK$27,2,FALSE)),"",VLOOKUP(U5,NPCPartyMaker!$BI$5:$BK$27,2,FALSE)))</f>
        <v>0</v>
      </c>
      <c r="BE5" t="str">
        <f>(IF(ISNA(VLOOKUP(U5,NPCPartyMaker!$BI$5:$BK$27,3,FALSE)),"",VLOOKUP(U5,NPCPartyMaker!$BI$5:$BK$27,3,FALSE)))</f>
        <v>-1</v>
      </c>
      <c r="BF5" s="108">
        <v>3</v>
      </c>
      <c r="BG5" s="14" t="s">
        <v>594</v>
      </c>
      <c r="BH5" s="14" t="s">
        <v>589</v>
      </c>
      <c r="BI5" s="12">
        <v>3</v>
      </c>
      <c r="BJ5" s="1127" t="s">
        <v>594</v>
      </c>
      <c r="BK5" s="1127" t="s">
        <v>706</v>
      </c>
      <c r="BL5" s="12" t="s">
        <v>707</v>
      </c>
      <c r="BM5" s="12">
        <v>10</v>
      </c>
      <c r="BN5">
        <v>12</v>
      </c>
      <c r="BO5" s="41">
        <v>0</v>
      </c>
      <c r="BP5" s="12" t="s">
        <v>708</v>
      </c>
      <c r="BQ5" s="105" t="s">
        <v>709</v>
      </c>
      <c r="BR5" s="106">
        <v>7</v>
      </c>
      <c r="BS5" t="s">
        <v>710</v>
      </c>
      <c r="BT5" s="41" t="s">
        <v>711</v>
      </c>
      <c r="BW5" t="s">
        <v>557</v>
      </c>
      <c r="BX5">
        <v>2</v>
      </c>
      <c r="BY5">
        <v>19</v>
      </c>
      <c r="BZ5" s="135">
        <v>1</v>
      </c>
      <c r="CA5" t="s">
        <v>552</v>
      </c>
      <c r="CB5">
        <v>2</v>
      </c>
      <c r="CD5">
        <v>2</v>
      </c>
      <c r="CE5">
        <v>15</v>
      </c>
      <c r="CF5">
        <v>2</v>
      </c>
      <c r="CG5">
        <v>9</v>
      </c>
      <c r="CH5">
        <v>2</v>
      </c>
      <c r="CI5" s="135">
        <v>1</v>
      </c>
      <c r="CJ5" s="135" t="s">
        <v>712</v>
      </c>
      <c r="CK5" t="s">
        <v>704</v>
      </c>
      <c r="CN5" s="41" t="s">
        <v>516</v>
      </c>
      <c r="CO5" s="41">
        <v>2</v>
      </c>
      <c r="CP5" s="41">
        <v>2</v>
      </c>
      <c r="CZ5" t="s">
        <v>552</v>
      </c>
      <c r="DA5" s="172" t="s">
        <v>713</v>
      </c>
    </row>
    <row r="6" spans="1:105">
      <c r="A6" s="188">
        <v>3</v>
      </c>
      <c r="B6" s="1106" t="s">
        <v>573</v>
      </c>
      <c r="C6" s="22">
        <v>5</v>
      </c>
      <c r="D6" s="137"/>
      <c r="E6" s="138">
        <f t="shared" si="2"/>
        <v>5</v>
      </c>
      <c r="F6" s="142">
        <f>(IF(ISNA(VLOOKUP(N6,NPCPartyMaker!$BL$5:$BN$32,3,FALSE)),"",VLOOKUP(N6,NPCPartyMaker!$BL$5:$BN$32,3,FALSE)))</f>
        <v>12</v>
      </c>
      <c r="G6" s="168">
        <f t="array" ref="G6">IFERROR(INDEX($BZ$4:$BZ$234,MATCH(B6,IF($BX$4:$BX$234=C6,$BW$4:$BW$234),0)),0)</f>
        <v>1</v>
      </c>
      <c r="H6" s="141">
        <f t="shared" si="0"/>
        <v>19</v>
      </c>
      <c r="I6" s="140" t="str">
        <f>(IF(ISNA(VLOOKUP(P6,NPCPartyMaker!$BP$5:$BR$48,2,FALSE)),"",VLOOKUP(P6,NPCPartyMaker!$BP$5:$BR$48,2,FALSE)))</f>
        <v>1-8</v>
      </c>
      <c r="J6" s="140">
        <f t="shared" si="3"/>
        <v>0</v>
      </c>
      <c r="K6" s="141">
        <f t="shared" si="1"/>
        <v>17</v>
      </c>
      <c r="L6" s="140" t="str">
        <f>(IF(ISNA(VLOOKUP(R6,NPCPartyMaker!$BS$5:$BT$13,2,FALSE)),"",VLOOKUP(R6,NPCPartyMaker!$BS$5:$BT$13,2,FALSE)))</f>
        <v>2x(1d6)</v>
      </c>
      <c r="M6" s="140">
        <f t="shared" si="4"/>
        <v>0</v>
      </c>
      <c r="N6" s="113" t="s">
        <v>714</v>
      </c>
      <c r="O6" s="162" t="s">
        <v>510</v>
      </c>
      <c r="P6" s="113" t="s">
        <v>916</v>
      </c>
      <c r="Q6" s="162" t="s">
        <v>510</v>
      </c>
      <c r="R6" s="113" t="s">
        <v>716</v>
      </c>
      <c r="S6" s="162" t="s">
        <v>510</v>
      </c>
      <c r="T6" s="1124">
        <v>13</v>
      </c>
      <c r="U6" s="162">
        <v>17</v>
      </c>
      <c r="V6" s="104">
        <f t="array" ref="V6">IFERROR(INDEX($CP$4:$CP$147,MATCH(B6,IF($CO$4:$CO$147=C6,$CN$4:$CN$147),0)),0)</f>
        <v>0</v>
      </c>
      <c r="W6" s="104">
        <f t="array" ref="W6">IFERROR(INDEX($CQ$4:$CQ$147,MATCH(B6,IF($CO$4:$CO$147=C6,$CN$4:$CN$147),0)),0)</f>
        <v>0</v>
      </c>
      <c r="X6" s="104">
        <f t="array" ref="X6">IFERROR(INDEX($CR$4:$CR$147,MATCH(B6,IF($CO$4:$CO$147=C6,$CN$4:$CN$147),0)),0)</f>
        <v>0</v>
      </c>
      <c r="Y6" s="104">
        <f t="array" ref="Y6">IFERROR(INDEX($CS$4:$CS$147,MATCH(B6,IF($CO$4:$CO$147=C6,$CN$4:$CN$147),0)),0)</f>
        <v>0</v>
      </c>
      <c r="Z6" s="104">
        <f t="array" ref="Z6">IFERROR(INDEX($CT$4:$CT$147,MATCH(B6,IF($CO$4:$CO$147=C6,$CN$4:$CN$147),0)),0)</f>
        <v>0</v>
      </c>
      <c r="AA6" s="104">
        <f t="array" ref="AA6">IFERROR(INDEX($CU$4:$CU$147,MATCH(B6,IF($CO$4:$CO$147=C6,$CN$4:$CN$147),0)),0)</f>
        <v>0</v>
      </c>
      <c r="AB6" s="104">
        <f t="array" ref="AB6">IFERROR(INDEX($CV$4:$CV$147,MATCH(B6,IF($CO$4:$CO$147=C6,$CN$4:$CN$147),0)),0)</f>
        <v>0</v>
      </c>
      <c r="AC6" s="104">
        <f t="array" ref="AC6">IFERROR(INDEX($CW$4:$CW$147,MATCH(B6,IF($CO$4:$CO$147=C6,$CN$4:$CN$147),0)),0)</f>
        <v>0</v>
      </c>
      <c r="AD6" s="104">
        <f t="array" ref="AD6">IFERROR(INDEX($CX$4:$CX$147,MATCH(B6,IF($CO$4:$CO$147=C6,$CN$4:$CN$147),0)),0)</f>
        <v>0</v>
      </c>
      <c r="AE6" s="1662" t="str">
        <f>(IF(ISNA(VLOOKUP(B6,NPCPartyMaker!$CZ$4:$DA$16,2,FALSE)),"",VLOOKUP(B6,NPCPartyMaker!$CZ$4:$DA$16,2,FALSE)))</f>
        <v>+4 to hit backstab 1st x2; 5th x3; 9th x4; 13th x5; Thieves' Cant; thief skills</v>
      </c>
      <c r="AF6" s="1662"/>
      <c r="AG6" s="1677"/>
      <c r="AH6" s="1677"/>
      <c r="AI6" s="1677"/>
      <c r="AJ6" s="1677"/>
      <c r="AK6" s="1677"/>
      <c r="AU6">
        <f t="shared" si="5"/>
        <v>5</v>
      </c>
      <c r="AV6">
        <f t="shared" si="6"/>
        <v>17</v>
      </c>
      <c r="AW6">
        <f t="shared" si="7"/>
        <v>19</v>
      </c>
      <c r="AX6">
        <f>(IF(ISNA(VLOOKUP(O6,NPCPartyMaker!$BP$63:$BQ$71,2,FALSE)),"",VLOOKUP(O6,NPCPartyMaker!$BP$63:$BQ$71,2,FALSE)))</f>
        <v>0</v>
      </c>
      <c r="AY6">
        <f>(IF(ISNA(VLOOKUP(N6,NPCPartyMaker!$BL$5:$BN$32,3,FALSE)),"",VLOOKUP(N6,NPCPartyMaker!$BL$5:$BN$32,3,FALSE)))</f>
        <v>12</v>
      </c>
      <c r="AZ6">
        <f>(IF(ISNA(VLOOKUP(N6,NPCPartyMaker!$BL$5:$BN$32,2,FALSE)),"",VLOOKUP(N6,NPCPartyMaker!$BL$5:$BN$32,2,FALSE)))</f>
        <v>8</v>
      </c>
      <c r="BA6" s="41">
        <f t="array" ref="BA6">IFERROR(INDEX($BY$4:$BY$234,MATCH(B6,IF($BX$4:$BX$234=C6,$BW$4:$BW$234),0)),0)</f>
        <v>19</v>
      </c>
      <c r="BB6" t="str">
        <f>(IF(ISNA(VLOOKUP(T6,NPCPartyMaker!$BF$5:$BH$32,2,FALSE)),"",VLOOKUP(T6,NPCPartyMaker!$BF$5:$BH$32,2,FALSE)))</f>
        <v>0</v>
      </c>
      <c r="BC6" t="str">
        <f>(IF(ISNA(VLOOKUP(T6,NPCPartyMaker!$BF$5:$BH$32,3,FALSE)),"",VLOOKUP(T6,NPCPartyMaker!$BF$5:$BH$32,3,FALSE)))</f>
        <v>0</v>
      </c>
      <c r="BD6" t="str">
        <f>(IF(ISNA(VLOOKUP(U6,NPCPartyMaker!$BI$5:$BK$27,2,FALSE)),"",VLOOKUP(U6,NPCPartyMaker!$BI$5:$BK$27,2,FALSE)))</f>
        <v>+2</v>
      </c>
      <c r="BE6" t="str">
        <f>(IF(ISNA(VLOOKUP(U6,NPCPartyMaker!$BI$5:$BK$27,3,FALSE)),"",VLOOKUP(U6,NPCPartyMaker!$BI$5:$BK$27,3,FALSE)))</f>
        <v>-3</v>
      </c>
      <c r="BF6" s="108">
        <v>4</v>
      </c>
      <c r="BG6" s="14" t="s">
        <v>593</v>
      </c>
      <c r="BH6" s="14" t="s">
        <v>589</v>
      </c>
      <c r="BI6" s="12">
        <v>4</v>
      </c>
      <c r="BJ6" s="1127" t="s">
        <v>593</v>
      </c>
      <c r="BK6" s="1127" t="s">
        <v>717</v>
      </c>
      <c r="BL6" s="12" t="s">
        <v>714</v>
      </c>
      <c r="BM6" s="12">
        <v>8</v>
      </c>
      <c r="BN6">
        <v>12</v>
      </c>
      <c r="BO6" s="41">
        <v>5</v>
      </c>
      <c r="BP6" s="12" t="s">
        <v>718</v>
      </c>
      <c r="BQ6" s="105" t="s">
        <v>719</v>
      </c>
      <c r="BR6" s="106">
        <v>4</v>
      </c>
      <c r="BS6" s="12" t="s">
        <v>720</v>
      </c>
      <c r="BT6" s="41" t="s">
        <v>721</v>
      </c>
      <c r="BW6" t="s">
        <v>557</v>
      </c>
      <c r="BX6">
        <v>3</v>
      </c>
      <c r="BY6">
        <v>18</v>
      </c>
      <c r="BZ6" s="135">
        <v>1</v>
      </c>
      <c r="CA6" t="s">
        <v>596</v>
      </c>
      <c r="CB6">
        <v>3</v>
      </c>
      <c r="CD6">
        <v>3</v>
      </c>
      <c r="CE6">
        <v>18</v>
      </c>
      <c r="CF6">
        <v>3</v>
      </c>
      <c r="CG6">
        <v>8</v>
      </c>
      <c r="CH6">
        <v>3</v>
      </c>
      <c r="CI6" s="135">
        <v>1</v>
      </c>
      <c r="CJ6" s="135" t="s">
        <v>719</v>
      </c>
      <c r="CK6" t="s">
        <v>704</v>
      </c>
      <c r="CN6" s="41" t="s">
        <v>516</v>
      </c>
      <c r="CO6" s="41">
        <v>3</v>
      </c>
      <c r="CP6" s="41">
        <v>2</v>
      </c>
      <c r="CQ6" s="41">
        <v>1</v>
      </c>
      <c r="CZ6" t="s">
        <v>596</v>
      </c>
      <c r="DA6" s="172" t="s">
        <v>722</v>
      </c>
    </row>
    <row r="7" spans="1:105">
      <c r="A7" s="188">
        <v>4</v>
      </c>
      <c r="B7" s="1106" t="s">
        <v>513</v>
      </c>
      <c r="C7" s="22">
        <v>7</v>
      </c>
      <c r="D7" s="137"/>
      <c r="E7" s="138">
        <f t="shared" si="2"/>
        <v>3</v>
      </c>
      <c r="F7" s="142">
        <f>(IF(ISNA(VLOOKUP(N7,NPCPartyMaker!$BL$5:$BN$32,3,FALSE)),"",VLOOKUP(N7,NPCPartyMaker!$BL$5:$BN$32,3,FALSE)))</f>
        <v>9</v>
      </c>
      <c r="G7" s="168">
        <f t="array" ref="G7">IFERROR(INDEX($BZ$4:$BZ$234,MATCH(B7,IF($BX$4:$BX$234=C7,$BW$4:$BW$234),0)),0)</f>
        <v>1</v>
      </c>
      <c r="H7" s="141">
        <f t="shared" si="0"/>
        <v>17</v>
      </c>
      <c r="I7" s="140" t="str">
        <f>(IF(ISNA(VLOOKUP(P7,NPCPartyMaker!$BP$5:$BR$48,2,FALSE)),"",VLOOKUP(P7,NPCPartyMaker!$BP$5:$BR$48,2,FALSE)))</f>
        <v>2-8</v>
      </c>
      <c r="J7" s="140">
        <f t="shared" si="3"/>
        <v>1</v>
      </c>
      <c r="K7" s="141">
        <f t="shared" si="1"/>
        <v>15</v>
      </c>
      <c r="L7" s="140" t="str">
        <f>(IF(ISNA(VLOOKUP(R7,NPCPartyMaker!$BS$5:$BT$13,2,FALSE)),"",VLOOKUP(R7,NPCPartyMaker!$BS$5:$BT$13,2,FALSE)))</f>
        <v>2x(1d6)</v>
      </c>
      <c r="M7" s="140">
        <f t="shared" si="4"/>
        <v>0</v>
      </c>
      <c r="N7" s="113" t="s">
        <v>730</v>
      </c>
      <c r="O7" s="162" t="s">
        <v>510</v>
      </c>
      <c r="P7" s="113" t="s">
        <v>912</v>
      </c>
      <c r="Q7" s="162" t="s">
        <v>510</v>
      </c>
      <c r="R7" s="113" t="s">
        <v>716</v>
      </c>
      <c r="S7" s="162" t="s">
        <v>510</v>
      </c>
      <c r="T7" s="1124">
        <v>17</v>
      </c>
      <c r="U7" s="162">
        <v>18</v>
      </c>
      <c r="V7" s="104">
        <f t="array" ref="V7">IFERROR(INDEX($CP$4:$CP$147,MATCH(B7,IF($CO$4:$CO$147=C7,$CN$4:$CN$147),0)),0)</f>
        <v>0</v>
      </c>
      <c r="W7" s="104">
        <f t="array" ref="W7">IFERROR(INDEX($CQ$4:$CQ$147,MATCH(B7,IF($CO$4:$CO$147=C7,$CN$4:$CN$147),0)),0)</f>
        <v>0</v>
      </c>
      <c r="X7" s="104">
        <f t="array" ref="X7">IFERROR(INDEX($CR$4:$CR$147,MATCH(B7,IF($CO$4:$CO$147=C7,$CN$4:$CN$147),0)),0)</f>
        <v>0</v>
      </c>
      <c r="Y7" s="104">
        <f t="array" ref="Y7">IFERROR(INDEX($CS$4:$CS$147,MATCH(B7,IF($CO$4:$CO$147=C7,$CN$4:$CN$147),0)),0)</f>
        <v>0</v>
      </c>
      <c r="Z7" s="104">
        <f t="array" ref="Z7">IFERROR(INDEX($CT$4:$CT$147,MATCH(B7,IF($CO$4:$CO$147=C7,$CN$4:$CN$147),0)),0)</f>
        <v>0</v>
      </c>
      <c r="AA7" s="104">
        <f t="array" ref="AA7">IFERROR(INDEX($CU$4:$CU$147,MATCH(B7,IF($CO$4:$CO$147=C7,$CN$4:$CN$147),0)),0)</f>
        <v>0</v>
      </c>
      <c r="AB7" s="104">
        <f t="array" ref="AB7">IFERROR(INDEX($CV$4:$CV$147,MATCH(B7,IF($CO$4:$CO$147=C7,$CN$4:$CN$147),0)),0)</f>
        <v>0</v>
      </c>
      <c r="AC7" s="104">
        <f t="array" ref="AC7">IFERROR(INDEX($CW$4:$CW$147,MATCH(B7,IF($CO$4:$CO$147=C7,$CN$4:$CN$147),0)),0)</f>
        <v>0</v>
      </c>
      <c r="AD7" s="104">
        <f t="array" ref="AD7">IFERROR(INDEX($CX$4:$CX$147,MATCH(B7,IF($CO$4:$CO$147=C7,$CN$4:$CN$147),0)),0)</f>
        <v>0</v>
      </c>
      <c r="AE7" s="1662" t="str">
        <f>(IF(ISNA(VLOOKUP(B7,NPCPartyMaker!$CZ$4:$DA$16,2,FALSE)),"",VLOOKUP(B7,NPCPartyMaker!$CZ$4:$DA$16,2,FALSE)))</f>
        <v>+4 to hit backstab 1st x2; 5th x3; 9th x4; 13th x5; poison; assassinate; alignment tongue; disguise; spy; thief skills</v>
      </c>
      <c r="AF7" s="1662"/>
      <c r="AG7" s="1677"/>
      <c r="AH7" s="1677"/>
      <c r="AI7" s="1677"/>
      <c r="AJ7" s="1677"/>
      <c r="AK7" s="1677"/>
      <c r="AU7">
        <f t="shared" si="5"/>
        <v>3</v>
      </c>
      <c r="AV7">
        <f t="shared" si="6"/>
        <v>15</v>
      </c>
      <c r="AW7">
        <f t="shared" si="7"/>
        <v>17</v>
      </c>
      <c r="AX7">
        <f>(IF(ISNA(VLOOKUP(O7,NPCPartyMaker!$BP$63:$BQ$71,2,FALSE)),"",VLOOKUP(O7,NPCPartyMaker!$BP$63:$BQ$71,2,FALSE)))</f>
        <v>0</v>
      </c>
      <c r="AY7">
        <f>(IF(ISNA(VLOOKUP(N7,NPCPartyMaker!$BL$5:$BN$32,3,FALSE)),"",VLOOKUP(N7,NPCPartyMaker!$BL$5:$BN$32,3,FALSE)))</f>
        <v>9</v>
      </c>
      <c r="AZ7">
        <f>(IF(ISNA(VLOOKUP(N7,NPCPartyMaker!$BL$5:$BN$32,2,FALSE)),"",VLOOKUP(N7,NPCPartyMaker!$BL$5:$BN$32,2,FALSE)))</f>
        <v>7</v>
      </c>
      <c r="BA7" s="41">
        <f t="array" ref="BA7">IFERROR(INDEX($BY$4:$BY$234,MATCH(B7,IF($BX$4:$BX$234=C7,$BW$4:$BW$234),0)),0)</f>
        <v>18</v>
      </c>
      <c r="BB7" t="str">
        <f>(IF(ISNA(VLOOKUP(T7,NPCPartyMaker!$BF$5:$BH$32,2,FALSE)),"",VLOOKUP(T7,NPCPartyMaker!$BF$5:$BH$32,2,FALSE)))</f>
        <v>+1</v>
      </c>
      <c r="BC7" t="str">
        <f>(IF(ISNA(VLOOKUP(T7,NPCPartyMaker!$BF$5:$BH$32,3,FALSE)),"",VLOOKUP(T7,NPCPartyMaker!$BF$5:$BH$32,3,FALSE)))</f>
        <v>+1</v>
      </c>
      <c r="BD7" t="str">
        <f>(IF(ISNA(VLOOKUP(U7,NPCPartyMaker!$BI$5:$BK$27,2,FALSE)),"",VLOOKUP(U7,NPCPartyMaker!$BI$5:$BK$27,2,FALSE)))</f>
        <v>+3</v>
      </c>
      <c r="BE7" t="str">
        <f>(IF(ISNA(VLOOKUP(U7,NPCPartyMaker!$BI$5:$BK$27,3,FALSE)),"",VLOOKUP(U7,NPCPartyMaker!$BI$5:$BK$27,3,FALSE)))</f>
        <v>-4</v>
      </c>
      <c r="BF7" s="108">
        <v>5</v>
      </c>
      <c r="BG7" s="14" t="s">
        <v>593</v>
      </c>
      <c r="BH7" s="14" t="s">
        <v>510</v>
      </c>
      <c r="BI7" s="12">
        <v>5</v>
      </c>
      <c r="BJ7" s="1127" t="s">
        <v>589</v>
      </c>
      <c r="BK7" s="1127" t="s">
        <v>723</v>
      </c>
      <c r="BL7" s="12" t="s">
        <v>724</v>
      </c>
      <c r="BM7" s="12">
        <v>8</v>
      </c>
      <c r="BN7">
        <v>9</v>
      </c>
      <c r="BO7" s="41">
        <v>4</v>
      </c>
      <c r="BP7" s="12" t="s">
        <v>725</v>
      </c>
      <c r="BQ7" s="105" t="s">
        <v>726</v>
      </c>
      <c r="BR7" s="106">
        <v>9</v>
      </c>
      <c r="BS7" s="12" t="s">
        <v>716</v>
      </c>
      <c r="BT7" s="41" t="s">
        <v>721</v>
      </c>
      <c r="BW7" t="s">
        <v>557</v>
      </c>
      <c r="BX7">
        <v>4</v>
      </c>
      <c r="BY7">
        <v>17</v>
      </c>
      <c r="BZ7" s="135">
        <v>1</v>
      </c>
      <c r="CA7" t="s">
        <v>505</v>
      </c>
      <c r="CB7">
        <v>4</v>
      </c>
      <c r="CD7">
        <v>4</v>
      </c>
      <c r="CE7">
        <v>18</v>
      </c>
      <c r="CF7">
        <v>4</v>
      </c>
      <c r="CG7">
        <v>7</v>
      </c>
      <c r="CH7">
        <v>4</v>
      </c>
      <c r="CI7" s="135" t="s">
        <v>727</v>
      </c>
      <c r="CJ7" s="135" t="s">
        <v>719</v>
      </c>
      <c r="CK7" t="s">
        <v>704</v>
      </c>
      <c r="CN7" s="41" t="s">
        <v>516</v>
      </c>
      <c r="CO7" s="41">
        <v>4</v>
      </c>
      <c r="CP7" s="41">
        <v>3</v>
      </c>
      <c r="CQ7" s="41">
        <v>2</v>
      </c>
      <c r="CZ7" t="s">
        <v>505</v>
      </c>
      <c r="DA7" s="172" t="s">
        <v>728</v>
      </c>
    </row>
    <row r="8" spans="1:105">
      <c r="A8" s="188">
        <v>5</v>
      </c>
      <c r="B8" s="1106" t="s">
        <v>557</v>
      </c>
      <c r="C8" s="22">
        <v>7</v>
      </c>
      <c r="D8" s="137">
        <v>9</v>
      </c>
      <c r="E8" s="138">
        <f t="shared" si="2"/>
        <v>4</v>
      </c>
      <c r="F8" s="142">
        <f>(IF(ISNA(VLOOKUP(N8,NPCPartyMaker!$BL$5:$BN$32,3,FALSE)),"",VLOOKUP(N8,NPCPartyMaker!$BL$5:$BN$32,3,FALSE)))</f>
        <v>12</v>
      </c>
      <c r="G8" s="168" t="str">
        <f t="array" ref="G8">IFERROR(INDEX($BZ$4:$BZ$234,MATCH(B8,IF($BX$4:$BX$234=C8,$BW$4:$BW$234),0)),0)</f>
        <v>3/2</v>
      </c>
      <c r="H8" s="141">
        <f t="shared" si="0"/>
        <v>13</v>
      </c>
      <c r="I8" s="140" t="str">
        <f>(IF(ISNA(VLOOKUP(P8,NPCPartyMaker!$BP$5:$BR$48,2,FALSE)),"",VLOOKUP(P8,NPCPartyMaker!$BP$5:$BR$48,2,FALSE)))</f>
        <v>1-8</v>
      </c>
      <c r="J8" s="140">
        <f t="shared" si="3"/>
        <v>1</v>
      </c>
      <c r="K8" s="141">
        <f t="shared" si="1"/>
        <v>11</v>
      </c>
      <c r="L8" s="140" t="str">
        <f>(IF(ISNA(VLOOKUP(R8,NPCPartyMaker!$BS$5:$BT$13,2,FALSE)),"",VLOOKUP(R8,NPCPartyMaker!$BS$5:$BT$13,2,FALSE)))</f>
        <v>1x(1d4)</v>
      </c>
      <c r="M8" s="140">
        <f t="shared" si="4"/>
        <v>0</v>
      </c>
      <c r="N8" s="113" t="s">
        <v>714</v>
      </c>
      <c r="O8" s="162" t="s">
        <v>510</v>
      </c>
      <c r="P8" s="113" t="s">
        <v>916</v>
      </c>
      <c r="Q8" s="162" t="s">
        <v>510</v>
      </c>
      <c r="R8" s="113" t="s">
        <v>737</v>
      </c>
      <c r="S8" s="162" t="s">
        <v>510</v>
      </c>
      <c r="T8" s="1124">
        <v>17</v>
      </c>
      <c r="U8" s="162">
        <v>18</v>
      </c>
      <c r="V8" s="104">
        <f t="array" ref="V8">IFERROR(INDEX($CP$4:$CP$147,MATCH(B8,IF($CO$4:$CO$147=C8,$CN$4:$CN$147),0)),0)</f>
        <v>0</v>
      </c>
      <c r="W8" s="104">
        <f t="array" ref="W8">IFERROR(INDEX($CQ$4:$CQ$147,MATCH(B8,IF($CO$4:$CO$147=C8,$CN$4:$CN$147),0)),0)</f>
        <v>0</v>
      </c>
      <c r="X8" s="104">
        <f t="array" ref="X8">IFERROR(INDEX($CR$4:$CR$147,MATCH(B8,IF($CO$4:$CO$147=C8,$CN$4:$CN$147),0)),0)</f>
        <v>0</v>
      </c>
      <c r="Y8" s="104">
        <f t="array" ref="Y8">IFERROR(INDEX($CS$4:$CS$147,MATCH(B8,IF($CO$4:$CO$147=C8,$CN$4:$CN$147),0)),0)</f>
        <v>0</v>
      </c>
      <c r="Z8" s="104">
        <f t="array" ref="Z8">IFERROR(INDEX($CT$4:$CT$147,MATCH(B8,IF($CO$4:$CO$147=C8,$CN$4:$CN$147),0)),0)</f>
        <v>0</v>
      </c>
      <c r="AA8" s="104">
        <f t="array" ref="AA8">IFERROR(INDEX($CU$4:$CU$147,MATCH(B8,IF($CO$4:$CO$147=C8,$CN$4:$CN$147),0)),0)</f>
        <v>0</v>
      </c>
      <c r="AB8" s="104">
        <f t="array" ref="AB8">IFERROR(INDEX($CV$4:$CV$147,MATCH(B8,IF($CO$4:$CO$147=C8,$CN$4:$CN$147),0)),0)</f>
        <v>0</v>
      </c>
      <c r="AC8" s="104">
        <f t="array" ref="AC8">IFERROR(INDEX($CW$4:$CW$147,MATCH(B8,IF($CO$4:$CO$147=C8,$CN$4:$CN$147),0)),0)</f>
        <v>0</v>
      </c>
      <c r="AD8" s="104">
        <f t="array" ref="AD8">IFERROR(INDEX($CX$4:$CX$147,MATCH(B8,IF($CO$4:$CO$147=C8,$CN$4:$CN$147),0)),0)</f>
        <v>0</v>
      </c>
      <c r="AE8" s="1662" t="str">
        <f>(IF(ISNA(VLOOKUP(B8,NPCPartyMaker!$CZ$4:$DA$16,2,FALSE)),"",VLOOKUP(B8,NPCPartyMaker!$CZ$4:$DA$16,2,FALSE)))</f>
        <v>attack 1/round x (fighter level) vs 1HD creatures</v>
      </c>
      <c r="AF8" s="1662"/>
      <c r="AG8" s="1677"/>
      <c r="AH8" s="1677"/>
      <c r="AI8" s="1677"/>
      <c r="AJ8" s="1677"/>
      <c r="AK8" s="1677"/>
      <c r="AU8">
        <f t="shared" si="5"/>
        <v>4</v>
      </c>
      <c r="AV8">
        <f t="shared" si="6"/>
        <v>11</v>
      </c>
      <c r="AW8">
        <f t="shared" si="7"/>
        <v>13</v>
      </c>
      <c r="AX8">
        <f>(IF(ISNA(VLOOKUP(O8,NPCPartyMaker!$BP$63:$BQ$71,2,FALSE)),"",VLOOKUP(O8,NPCPartyMaker!$BP$63:$BQ$71,2,FALSE)))</f>
        <v>0</v>
      </c>
      <c r="AY8">
        <f>(IF(ISNA(VLOOKUP(N8,NPCPartyMaker!$BL$5:$BN$32,3,FALSE)),"",VLOOKUP(N8,NPCPartyMaker!$BL$5:$BN$32,3,FALSE)))</f>
        <v>12</v>
      </c>
      <c r="AZ8">
        <f>(IF(ISNA(VLOOKUP(N8,NPCPartyMaker!$BL$5:$BN$32,2,FALSE)),"",VLOOKUP(N8,NPCPartyMaker!$BL$5:$BN$32,2,FALSE)))</f>
        <v>8</v>
      </c>
      <c r="BA8" s="41">
        <f t="array" ref="BA8">IFERROR(INDEX($BY$4:$BY$234,MATCH(B8,IF($BX$4:$BX$234=C8,$BW$4:$BW$234),0)),0)</f>
        <v>14</v>
      </c>
      <c r="BB8" t="str">
        <f>(IF(ISNA(VLOOKUP(T8,NPCPartyMaker!$BF$5:$BH$32,2,FALSE)),"",VLOOKUP(T8,NPCPartyMaker!$BF$5:$BH$32,2,FALSE)))</f>
        <v>+1</v>
      </c>
      <c r="BC8" t="str">
        <f>(IF(ISNA(VLOOKUP(T8,NPCPartyMaker!$BF$5:$BH$32,3,FALSE)),"",VLOOKUP(T8,NPCPartyMaker!$BF$5:$BH$32,3,FALSE)))</f>
        <v>+1</v>
      </c>
      <c r="BD8" t="str">
        <f>(IF(ISNA(VLOOKUP(U8,NPCPartyMaker!$BI$5:$BK$27,2,FALSE)),"",VLOOKUP(U8,NPCPartyMaker!$BI$5:$BK$27,2,FALSE)))</f>
        <v>+3</v>
      </c>
      <c r="BE8" t="str">
        <f>(IF(ISNA(VLOOKUP(U8,NPCPartyMaker!$BI$5:$BK$27,3,FALSE)),"",VLOOKUP(U8,NPCPartyMaker!$BI$5:$BK$27,3,FALSE)))</f>
        <v>-4</v>
      </c>
      <c r="BF8" s="108">
        <v>6</v>
      </c>
      <c r="BG8" s="14" t="s">
        <v>589</v>
      </c>
      <c r="BH8" s="14" t="s">
        <v>510</v>
      </c>
      <c r="BI8" s="12">
        <v>6</v>
      </c>
      <c r="BJ8" s="1127" t="s">
        <v>510</v>
      </c>
      <c r="BK8" s="1127" t="s">
        <v>693</v>
      </c>
      <c r="BL8" s="12" t="s">
        <v>730</v>
      </c>
      <c r="BM8" s="12">
        <v>7</v>
      </c>
      <c r="BN8">
        <v>9</v>
      </c>
      <c r="BO8" s="41">
        <v>15</v>
      </c>
      <c r="BP8" s="12" t="s">
        <v>731</v>
      </c>
      <c r="BQ8" s="105" t="s">
        <v>709</v>
      </c>
      <c r="BR8" s="106">
        <v>9</v>
      </c>
      <c r="BS8" s="12" t="s">
        <v>694</v>
      </c>
      <c r="BT8" s="41" t="s">
        <v>732</v>
      </c>
      <c r="BW8" t="s">
        <v>557</v>
      </c>
      <c r="BX8">
        <v>5</v>
      </c>
      <c r="BY8">
        <v>16</v>
      </c>
      <c r="BZ8" s="135">
        <v>1</v>
      </c>
      <c r="CA8" t="s">
        <v>546</v>
      </c>
      <c r="CB8">
        <v>5</v>
      </c>
      <c r="CD8">
        <v>5</v>
      </c>
      <c r="CE8">
        <v>18</v>
      </c>
      <c r="CF8">
        <v>5</v>
      </c>
      <c r="CG8">
        <v>7</v>
      </c>
      <c r="CH8">
        <v>5</v>
      </c>
      <c r="CI8" s="135" t="s">
        <v>727</v>
      </c>
      <c r="CJ8" s="135" t="s">
        <v>733</v>
      </c>
      <c r="CK8" t="s">
        <v>704</v>
      </c>
      <c r="CN8" s="41" t="s">
        <v>516</v>
      </c>
      <c r="CO8" s="41">
        <v>5</v>
      </c>
      <c r="CP8" s="41">
        <v>3</v>
      </c>
      <c r="CQ8" s="41">
        <v>3</v>
      </c>
      <c r="CR8" s="41">
        <v>1</v>
      </c>
      <c r="CZ8" t="s">
        <v>546</v>
      </c>
      <c r="DA8" s="172" t="s">
        <v>734</v>
      </c>
    </row>
    <row r="9" spans="1:105">
      <c r="A9" s="188">
        <v>6</v>
      </c>
      <c r="B9" s="1106" t="s">
        <v>491</v>
      </c>
      <c r="C9" s="22">
        <v>4</v>
      </c>
      <c r="D9" s="137">
        <v>19</v>
      </c>
      <c r="E9" s="138">
        <f t="shared" si="2"/>
        <v>5</v>
      </c>
      <c r="F9" s="142">
        <f>(IF(ISNA(VLOOKUP(N9,NPCPartyMaker!$BL$5:$BN$32,3,FALSE)),"",VLOOKUP(N9,NPCPartyMaker!$BL$5:$BN$32,3,FALSE)))</f>
        <v>9</v>
      </c>
      <c r="G9" s="168">
        <f t="array" ref="G9">IFERROR(INDEX($BZ$4:$BZ$234,MATCH(B9,IF($BX$4:$BX$234=C9,$BW$4:$BW$234),0)),0)</f>
        <v>1</v>
      </c>
      <c r="H9" s="141">
        <f t="shared" si="0"/>
        <v>17</v>
      </c>
      <c r="I9" s="140" t="str">
        <f>(IF(ISNA(VLOOKUP(P9,NPCPartyMaker!$BP$5:$BR$48,2,FALSE)),"",VLOOKUP(P9,NPCPartyMaker!$BP$5:$BR$48,2,FALSE)))</f>
        <v>2-8</v>
      </c>
      <c r="J9" s="140">
        <f t="shared" si="3"/>
        <v>1</v>
      </c>
      <c r="K9" s="141">
        <f t="shared" si="1"/>
        <v>16</v>
      </c>
      <c r="L9" s="140" t="str">
        <f>(IF(ISNA(VLOOKUP(R9,NPCPartyMaker!$BS$5:$BT$13,2,FALSE)),"",VLOOKUP(R9,NPCPartyMaker!$BS$5:$BT$13,2,FALSE)))</f>
        <v>2x(1d6)</v>
      </c>
      <c r="M9" s="140">
        <f t="shared" si="4"/>
        <v>0</v>
      </c>
      <c r="N9" s="113" t="s">
        <v>730</v>
      </c>
      <c r="O9" s="162" t="s">
        <v>510</v>
      </c>
      <c r="P9" s="113" t="s">
        <v>912</v>
      </c>
      <c r="Q9" s="162" t="s">
        <v>510</v>
      </c>
      <c r="R9" s="113" t="s">
        <v>720</v>
      </c>
      <c r="S9" s="162" t="s">
        <v>510</v>
      </c>
      <c r="T9" s="1124">
        <v>16</v>
      </c>
      <c r="U9" s="162">
        <v>16</v>
      </c>
      <c r="V9" s="104">
        <f t="array" ref="V9">IFERROR(INDEX($CP$4:$CP$147,MATCH(B9,IF($CO$4:$CO$147=C9,$CN$4:$CN$147),0)),0)</f>
        <v>0</v>
      </c>
      <c r="W9" s="104">
        <f t="array" ref="W9">IFERROR(INDEX($CQ$4:$CQ$147,MATCH(B9,IF($CO$4:$CO$147=C9,$CN$4:$CN$147),0)),0)</f>
        <v>0</v>
      </c>
      <c r="X9" s="104">
        <f t="array" ref="X9">IFERROR(INDEX($CR$4:$CR$147,MATCH(B9,IF($CO$4:$CO$147=C9,$CN$4:$CN$147),0)),0)</f>
        <v>0</v>
      </c>
      <c r="Y9" s="104">
        <f t="array" ref="Y9">IFERROR(INDEX($CS$4:$CS$147,MATCH(B9,IF($CO$4:$CO$147=C9,$CN$4:$CN$147),0)),0)</f>
        <v>0</v>
      </c>
      <c r="Z9" s="104">
        <f t="array" ref="Z9">IFERROR(INDEX($CT$4:$CT$147,MATCH(B9,IF($CO$4:$CO$147=C9,$CN$4:$CN$147),0)),0)</f>
        <v>0</v>
      </c>
      <c r="AA9" s="104">
        <f t="array" ref="AA9">IFERROR(INDEX($CU$4:$CU$147,MATCH(B9,IF($CO$4:$CO$147=C9,$CN$4:$CN$147),0)),0)</f>
        <v>0</v>
      </c>
      <c r="AB9" s="104">
        <f t="array" ref="AB9">IFERROR(INDEX($CV$4:$CV$147,MATCH(B9,IF($CO$4:$CO$147=C9,$CN$4:$CN$147),0)),0)</f>
        <v>0</v>
      </c>
      <c r="AC9" s="104">
        <f t="array" ref="AC9">IFERROR(INDEX($CW$4:$CW$147,MATCH(B9,IF($CO$4:$CO$147=C9,$CN$4:$CN$147),0)),0)</f>
        <v>0</v>
      </c>
      <c r="AD9" s="104">
        <f t="array" ref="AD9">IFERROR(INDEX($CX$4:$CX$147,MATCH(B9,IF($CO$4:$CO$147=C9,$CN$4:$CN$147),0)),0)</f>
        <v>0</v>
      </c>
      <c r="AE9" s="1662" t="str">
        <f>(IF(ISNA(VLOOKUP(B9,NPCPartyMaker!$CZ$4:$DA$16,2,FALSE)),"",VLOOKUP(B9,NPCPartyMaker!$CZ$4:$DA$16,2,FALSE)))</f>
        <v xml:space="preserve">+1hp/level vs Humanoids; surprise others 50%; surprised 1 in 6; track base 10% per level + 10%; attack 1/round x (fighter level) vs 1HD creatures  </v>
      </c>
      <c r="AF9" s="1662"/>
      <c r="AG9" s="1677"/>
      <c r="AH9" s="1677"/>
      <c r="AI9" s="1677"/>
      <c r="AJ9" s="1677"/>
      <c r="AK9" s="1677"/>
      <c r="AU9">
        <f t="shared" si="5"/>
        <v>5</v>
      </c>
      <c r="AV9">
        <f t="shared" si="6"/>
        <v>16</v>
      </c>
      <c r="AW9">
        <f t="shared" si="7"/>
        <v>17</v>
      </c>
      <c r="AX9">
        <f>(IF(ISNA(VLOOKUP(O9,NPCPartyMaker!$BP$63:$BQ$71,2,FALSE)),"",VLOOKUP(O9,NPCPartyMaker!$BP$63:$BQ$71,2,FALSE)))</f>
        <v>0</v>
      </c>
      <c r="AY9">
        <f>(IF(ISNA(VLOOKUP(N9,NPCPartyMaker!$BL$5:$BN$32,3,FALSE)),"",VLOOKUP(N9,NPCPartyMaker!$BL$5:$BN$32,3,FALSE)))</f>
        <v>9</v>
      </c>
      <c r="AZ9">
        <f>(IF(ISNA(VLOOKUP(N9,NPCPartyMaker!$BL$5:$BN$32,2,FALSE)),"",VLOOKUP(N9,NPCPartyMaker!$BL$5:$BN$32,2,FALSE)))</f>
        <v>7</v>
      </c>
      <c r="BA9" s="41">
        <f t="array" ref="BA9">IFERROR(INDEX($BY$4:$BY$234,MATCH(B9,IF($BX$4:$BX$234=C9,$BW$4:$BW$234),0)),0)</f>
        <v>17</v>
      </c>
      <c r="BB9" t="str">
        <f>(IF(ISNA(VLOOKUP(T9,NPCPartyMaker!$BF$5:$BH$32,2,FALSE)),"",VLOOKUP(T9,NPCPartyMaker!$BF$5:$BH$32,2,FALSE)))</f>
        <v>0</v>
      </c>
      <c r="BC9" t="str">
        <f>(IF(ISNA(VLOOKUP(T9,NPCPartyMaker!$BF$5:$BH$32,3,FALSE)),"",VLOOKUP(T9,NPCPartyMaker!$BF$5:$BH$32,3,FALSE)))</f>
        <v>+1</v>
      </c>
      <c r="BD9" t="str">
        <f>(IF(ISNA(VLOOKUP(U9,NPCPartyMaker!$BI$5:$BK$27,2,FALSE)),"",VLOOKUP(U9,NPCPartyMaker!$BI$5:$BK$27,2,FALSE)))</f>
        <v>+1</v>
      </c>
      <c r="BE9" t="str">
        <f>(IF(ISNA(VLOOKUP(U9,NPCPartyMaker!$BI$5:$BK$27,3,FALSE)),"",VLOOKUP(U9,NPCPartyMaker!$BI$5:$BK$27,3,FALSE)))</f>
        <v>-2</v>
      </c>
      <c r="BF9" s="108">
        <v>7</v>
      </c>
      <c r="BG9" s="14" t="s">
        <v>589</v>
      </c>
      <c r="BH9" s="14" t="s">
        <v>510</v>
      </c>
      <c r="BI9" s="12">
        <v>7</v>
      </c>
      <c r="BJ9" s="1127" t="s">
        <v>510</v>
      </c>
      <c r="BK9" s="1127" t="s">
        <v>510</v>
      </c>
      <c r="BL9" s="12" t="s">
        <v>735</v>
      </c>
      <c r="BM9" s="12">
        <v>7</v>
      </c>
      <c r="BN9">
        <v>9</v>
      </c>
      <c r="BO9" s="41">
        <v>30</v>
      </c>
      <c r="BP9" s="12" t="s">
        <v>736</v>
      </c>
      <c r="BQ9" s="105" t="s">
        <v>726</v>
      </c>
      <c r="BR9" s="106">
        <v>10</v>
      </c>
      <c r="BS9" s="12" t="s">
        <v>737</v>
      </c>
      <c r="BT9" s="41" t="s">
        <v>738</v>
      </c>
      <c r="BW9" t="s">
        <v>557</v>
      </c>
      <c r="BX9">
        <v>6</v>
      </c>
      <c r="BY9">
        <v>15</v>
      </c>
      <c r="BZ9" s="135">
        <v>1</v>
      </c>
      <c r="CA9" t="s">
        <v>573</v>
      </c>
      <c r="CB9">
        <v>6</v>
      </c>
      <c r="CD9">
        <v>6</v>
      </c>
      <c r="CE9">
        <v>21</v>
      </c>
      <c r="CF9">
        <v>6</v>
      </c>
      <c r="CG9">
        <v>6</v>
      </c>
      <c r="CH9">
        <v>6</v>
      </c>
      <c r="CI9" s="135" t="s">
        <v>739</v>
      </c>
      <c r="CJ9" s="135" t="s">
        <v>726</v>
      </c>
      <c r="CK9" t="s">
        <v>704</v>
      </c>
      <c r="CN9" s="41" t="s">
        <v>516</v>
      </c>
      <c r="CO9" s="41">
        <v>6</v>
      </c>
      <c r="CP9" s="41">
        <v>3</v>
      </c>
      <c r="CQ9" s="41">
        <v>3</v>
      </c>
      <c r="CR9" s="41">
        <v>2</v>
      </c>
      <c r="CZ9" t="s">
        <v>573</v>
      </c>
      <c r="DA9" s="172" t="s">
        <v>740</v>
      </c>
    </row>
    <row r="10" spans="1:105">
      <c r="A10" s="188">
        <v>7</v>
      </c>
      <c r="B10" s="1106" t="s">
        <v>540</v>
      </c>
      <c r="D10" s="137"/>
      <c r="E10" s="138">
        <f t="shared" si="2"/>
        <v>20</v>
      </c>
      <c r="F10" s="142" t="str">
        <f>(IF(ISNA(VLOOKUP(N10,NPCPartyMaker!$BL$5:$BN$32,3,FALSE)),"",VLOOKUP(N10,NPCPartyMaker!$BL$5:$BN$32,3,FALSE)))</f>
        <v/>
      </c>
      <c r="G10" s="168">
        <f t="array" ref="G10">IFERROR(INDEX($BZ$4:$BZ$234,MATCH(B10,IF($BX$4:$BX$234=C10,$BW$4:$BW$234),0)),0)</f>
        <v>0</v>
      </c>
      <c r="H10" s="141">
        <f t="shared" si="0"/>
        <v>0</v>
      </c>
      <c r="I10" s="140" t="str">
        <f>(IF(ISNA(VLOOKUP(P10,NPCPartyMaker!$BP$5:$BR$48,2,FALSE)),"",VLOOKUP(P10,NPCPartyMaker!$BP$5:$BR$48,2,FALSE)))</f>
        <v/>
      </c>
      <c r="J10" s="140">
        <f t="shared" si="3"/>
        <v>0</v>
      </c>
      <c r="K10" s="141">
        <f t="shared" si="1"/>
        <v>0</v>
      </c>
      <c r="L10" s="140" t="str">
        <f>(IF(ISNA(VLOOKUP(R10,NPCPartyMaker!$BS$5:$BT$13,2,FALSE)),"",VLOOKUP(R10,NPCPartyMaker!$BS$5:$BT$13,2,FALSE)))</f>
        <v/>
      </c>
      <c r="M10" s="140">
        <f t="shared" si="4"/>
        <v>0</v>
      </c>
      <c r="N10" s="113"/>
      <c r="O10" s="162"/>
      <c r="P10" s="113"/>
      <c r="Q10" s="162"/>
      <c r="R10" s="113"/>
      <c r="S10" s="162"/>
      <c r="T10" s="1124"/>
      <c r="U10" s="162"/>
      <c r="V10" s="104">
        <f t="array" ref="V10">IFERROR(INDEX($CP$4:$CP$147,MATCH(B10,IF($CO$4:$CO$147=C10,$CN$4:$CN$147),0)),0)</f>
        <v>0</v>
      </c>
      <c r="W10" s="104">
        <f t="array" ref="W10">IFERROR(INDEX($CQ$4:$CQ$147,MATCH(B10,IF($CO$4:$CO$147=C10,$CN$4:$CN$147),0)),0)</f>
        <v>0</v>
      </c>
      <c r="X10" s="104">
        <f t="array" ref="X10">IFERROR(INDEX($CR$4:$CR$147,MATCH(B10,IF($CO$4:$CO$147=C10,$CN$4:$CN$147),0)),0)</f>
        <v>0</v>
      </c>
      <c r="Y10" s="104">
        <f t="array" ref="Y10">IFERROR(INDEX($CS$4:$CS$147,MATCH(B10,IF($CO$4:$CO$147=C10,$CN$4:$CN$147),0)),0)</f>
        <v>0</v>
      </c>
      <c r="Z10" s="104">
        <f t="array" ref="Z10">IFERROR(INDEX($CT$4:$CT$147,MATCH(B10,IF($CO$4:$CO$147=C10,$CN$4:$CN$147),0)),0)</f>
        <v>0</v>
      </c>
      <c r="AA10" s="104">
        <f t="array" ref="AA10">IFERROR(INDEX($CU$4:$CU$147,MATCH(B10,IF($CO$4:$CO$147=C10,$CN$4:$CN$147),0)),0)</f>
        <v>0</v>
      </c>
      <c r="AB10" s="104">
        <f t="array" ref="AB10">IFERROR(INDEX($CV$4:$CV$147,MATCH(B10,IF($CO$4:$CO$147=C10,$CN$4:$CN$147),0)),0)</f>
        <v>0</v>
      </c>
      <c r="AC10" s="104">
        <f t="array" ref="AC10">IFERROR(INDEX($CW$4:$CW$147,MATCH(B10,IF($CO$4:$CO$147=C10,$CN$4:$CN$147),0)),0)</f>
        <v>0</v>
      </c>
      <c r="AD10" s="104">
        <f t="array" ref="AD10">IFERROR(INDEX($CX$4:$CX$147,MATCH(B10,IF($CO$4:$CO$147=C10,$CN$4:$CN$147),0)),0)</f>
        <v>0</v>
      </c>
      <c r="AE10" s="1662" t="str">
        <f>(IF(ISNA(VLOOKUP(B10,NPCPartyMaker!$CZ$4:$DA$16,2,FALSE)),"",VLOOKUP(B10,NPCPartyMaker!$CZ$4:$DA$16,2,FALSE)))</f>
        <v>immune fear; detect evil; saves +2; immune disease; heal 2hp/level 1 per day; cure disease 1/week; prot evil 10' r.; turn undead; attack 1/round x (fighter level) vs 1HD creatures</v>
      </c>
      <c r="AF10" s="1662"/>
      <c r="AG10" s="1677"/>
      <c r="AH10" s="1677"/>
      <c r="AI10" s="1677"/>
      <c r="AJ10" s="1677"/>
      <c r="AK10" s="1677"/>
      <c r="AU10" t="e">
        <f t="shared" si="5"/>
        <v>#VALUE!</v>
      </c>
      <c r="AV10" t="e">
        <f t="shared" si="6"/>
        <v>#VALUE!</v>
      </c>
      <c r="AW10" t="e">
        <f t="shared" si="7"/>
        <v>#VALUE!</v>
      </c>
      <c r="AX10" t="str">
        <f>(IF(ISNA(VLOOKUP(O10,NPCPartyMaker!$BP$63:$BQ$71,2,FALSE)),"",VLOOKUP(O10,NPCPartyMaker!$BP$63:$BQ$71,2,FALSE)))</f>
        <v/>
      </c>
      <c r="AY10" t="str">
        <f>(IF(ISNA(VLOOKUP(N10,NPCPartyMaker!$BL$5:$BN$32,3,FALSE)),"",VLOOKUP(N10,NPCPartyMaker!$BL$5:$BN$32,3,FALSE)))</f>
        <v/>
      </c>
      <c r="AZ10" t="str">
        <f>(IF(ISNA(VLOOKUP(N10,NPCPartyMaker!$BL$5:$BN$32,2,FALSE)),"",VLOOKUP(N10,NPCPartyMaker!$BL$5:$BN$32,2,FALSE)))</f>
        <v/>
      </c>
      <c r="BA10" s="41">
        <f t="array" ref="BA10">IFERROR(INDEX($BY$4:$BY$234,MATCH(B10,IF($BX$4:$BX$234=C10,$BW$4:$BW$234),0)),0)</f>
        <v>0</v>
      </c>
      <c r="BB10" t="str">
        <f>(IF(ISNA(VLOOKUP(T10,NPCPartyMaker!$BF$5:$BH$32,2,FALSE)),"",VLOOKUP(T10,NPCPartyMaker!$BF$5:$BH$32,2,FALSE)))</f>
        <v/>
      </c>
      <c r="BC10" t="str">
        <f>(IF(ISNA(VLOOKUP(T10,NPCPartyMaker!$BF$5:$BH$32,3,FALSE)),"",VLOOKUP(T10,NPCPartyMaker!$BF$5:$BH$32,3,FALSE)))</f>
        <v/>
      </c>
      <c r="BD10" t="str">
        <f>(IF(ISNA(VLOOKUP(U10,NPCPartyMaker!$BI$5:$BK$27,2,FALSE)),"",VLOOKUP(U10,NPCPartyMaker!$BI$5:$BK$27,2,FALSE)))</f>
        <v/>
      </c>
      <c r="BE10" t="str">
        <f>(IF(ISNA(VLOOKUP(U10,NPCPartyMaker!$BI$5:$BK$27,3,FALSE)),"",VLOOKUP(U10,NPCPartyMaker!$BI$5:$BK$27,3,FALSE)))</f>
        <v/>
      </c>
      <c r="BF10" s="108">
        <v>8</v>
      </c>
      <c r="BG10" s="14" t="s">
        <v>510</v>
      </c>
      <c r="BH10" s="14" t="s">
        <v>510</v>
      </c>
      <c r="BI10" s="12">
        <v>8</v>
      </c>
      <c r="BJ10" s="1127" t="s">
        <v>510</v>
      </c>
      <c r="BK10" s="1127" t="s">
        <v>510</v>
      </c>
      <c r="BL10" s="12" t="s">
        <v>741</v>
      </c>
      <c r="BM10" s="12">
        <v>6</v>
      </c>
      <c r="BN10">
        <v>6</v>
      </c>
      <c r="BO10" s="41">
        <v>45</v>
      </c>
      <c r="BP10" s="12" t="s">
        <v>742</v>
      </c>
      <c r="BQ10" s="105" t="s">
        <v>719</v>
      </c>
      <c r="BR10" s="106">
        <v>3</v>
      </c>
      <c r="BS10" s="12" t="s">
        <v>743</v>
      </c>
      <c r="BT10" s="41" t="s">
        <v>744</v>
      </c>
      <c r="BW10" t="s">
        <v>557</v>
      </c>
      <c r="BX10">
        <v>7</v>
      </c>
      <c r="BY10">
        <v>14</v>
      </c>
      <c r="BZ10" s="135" t="s">
        <v>739</v>
      </c>
      <c r="CA10" t="s">
        <v>513</v>
      </c>
      <c r="CB10">
        <v>7</v>
      </c>
      <c r="CD10">
        <v>7</v>
      </c>
      <c r="CE10">
        <v>21</v>
      </c>
      <c r="CF10">
        <v>7</v>
      </c>
      <c r="CG10">
        <v>5</v>
      </c>
      <c r="CH10">
        <v>7</v>
      </c>
      <c r="CI10" s="135" t="s">
        <v>739</v>
      </c>
      <c r="CJ10" s="135" t="s">
        <v>745</v>
      </c>
      <c r="CK10" t="s">
        <v>704</v>
      </c>
      <c r="CN10" s="41" t="s">
        <v>516</v>
      </c>
      <c r="CO10" s="41">
        <v>7</v>
      </c>
      <c r="CP10" s="41">
        <v>3</v>
      </c>
      <c r="CQ10" s="41">
        <v>3</v>
      </c>
      <c r="CR10" s="41">
        <v>2</v>
      </c>
      <c r="CS10" s="41">
        <v>1</v>
      </c>
      <c r="CZ10" t="s">
        <v>513</v>
      </c>
      <c r="DA10" s="172" t="s">
        <v>746</v>
      </c>
    </row>
    <row r="11" spans="1:105">
      <c r="A11" s="188">
        <v>8</v>
      </c>
      <c r="B11" s="1106" t="s">
        <v>501</v>
      </c>
      <c r="C11" s="22">
        <v>9</v>
      </c>
      <c r="D11" s="137">
        <v>13</v>
      </c>
      <c r="E11" s="138">
        <f t="shared" si="2"/>
        <v>-2</v>
      </c>
      <c r="F11" s="142">
        <f>(IF(ISNA(VLOOKUP(N11,NPCPartyMaker!$BL$5:$BN$32,3,FALSE)),"",VLOOKUP(N11,NPCPartyMaker!$BL$5:$BN$32,3,FALSE)))</f>
        <v>6</v>
      </c>
      <c r="G11" s="168" t="str">
        <f t="array" ref="G11">IFERROR(INDEX($BZ$4:$BZ$234,MATCH(B11,IF($BX$4:$BX$234=C11,$BW$4:$BW$234),0)),0)</f>
        <v>3/2</v>
      </c>
      <c r="H11" s="141">
        <f t="shared" si="0"/>
        <v>8</v>
      </c>
      <c r="I11" s="140" t="str">
        <f>(IF(ISNA(VLOOKUP(P11,NPCPartyMaker!$BP$5:$BR$48,2,FALSE)),"",VLOOKUP(P11,NPCPartyMaker!$BP$5:$BR$48,2,FALSE)))</f>
        <v>1-10</v>
      </c>
      <c r="J11" s="140">
        <f t="shared" si="3"/>
        <v>7</v>
      </c>
      <c r="K11" s="141">
        <f t="shared" si="1"/>
        <v>6</v>
      </c>
      <c r="L11" s="140" t="str">
        <f>(IF(ISNA(VLOOKUP(R11,NPCPartyMaker!$BS$5:$BT$13,2,FALSE)),"",VLOOKUP(R11,NPCPartyMaker!$BS$5:$BT$13,2,FALSE)))</f>
        <v>.5x(1d4+1)</v>
      </c>
      <c r="M11" s="140">
        <f t="shared" si="4"/>
        <v>3</v>
      </c>
      <c r="N11" s="113" t="s">
        <v>691</v>
      </c>
      <c r="O11" s="162" t="s">
        <v>693</v>
      </c>
      <c r="P11" s="113" t="s">
        <v>923</v>
      </c>
      <c r="Q11" s="162" t="s">
        <v>693</v>
      </c>
      <c r="R11" s="113" t="s">
        <v>694</v>
      </c>
      <c r="S11" s="162" t="s">
        <v>717</v>
      </c>
      <c r="T11" s="1124" t="s">
        <v>807</v>
      </c>
      <c r="U11" s="162">
        <v>18</v>
      </c>
      <c r="V11" s="104">
        <f t="array" ref="V11">IFERROR(INDEX($CP$4:$CP$147,MATCH(B11,IF($CO$4:$CO$147=C11,$CN$4:$CN$147),0)),0)</f>
        <v>1</v>
      </c>
      <c r="W11" s="104">
        <f t="array" ref="W11">IFERROR(INDEX($CQ$4:$CQ$147,MATCH(B11,IF($CO$4:$CO$147=C11,$CN$4:$CN$147),0)),0)</f>
        <v>0</v>
      </c>
      <c r="X11" s="104">
        <f t="array" ref="X11">IFERROR(INDEX($CR$4:$CR$147,MATCH(B11,IF($CO$4:$CO$147=C11,$CN$4:$CN$147),0)),0)</f>
        <v>0</v>
      </c>
      <c r="Y11" s="104">
        <f t="array" ref="Y11">IFERROR(INDEX($CS$4:$CS$147,MATCH(B11,IF($CO$4:$CO$147=C11,$CN$4:$CN$147),0)),0)</f>
        <v>0</v>
      </c>
      <c r="Z11" s="104">
        <f t="array" ref="Z11">IFERROR(INDEX($CT$4:$CT$147,MATCH(B11,IF($CO$4:$CO$147=C11,$CN$4:$CN$147),0)),0)</f>
        <v>0</v>
      </c>
      <c r="AA11" s="104">
        <f t="array" ref="AA11">IFERROR(INDEX($CU$4:$CU$147,MATCH(B11,IF($CO$4:$CO$147=C11,$CN$4:$CN$147),0)),0)</f>
        <v>0</v>
      </c>
      <c r="AB11" s="104">
        <f t="array" ref="AB11">IFERROR(INDEX($CV$4:$CV$147,MATCH(B11,IF($CO$4:$CO$147=C11,$CN$4:$CN$147),0)),0)</f>
        <v>0</v>
      </c>
      <c r="AC11" s="104">
        <f t="array" ref="AC11">IFERROR(INDEX($CW$4:$CW$147,MATCH(B11,IF($CO$4:$CO$147=C11,$CN$4:$CN$147),0)),0)</f>
        <v>0</v>
      </c>
      <c r="AD11" s="104">
        <f t="array" ref="AD11">IFERROR(INDEX($CX$4:$CX$147,MATCH(B11,IF($CO$4:$CO$147=C11,$CN$4:$CN$147),0)),0)</f>
        <v>0</v>
      </c>
      <c r="AE11" s="1662" t="str">
        <f>(IF(ISNA(VLOOKUP(B11,NPCPartyMaker!$CZ$4:$DA$16,2,FALSE)),"",VLOOKUP(B11,NPCPartyMaker!$CZ$4:$DA$16,2,FALSE)))</f>
        <v>charm or fear at will; Dex of 18 = 21; +2 saves; immune disease; inflict disease 1/week x (level); heal self or harm other 2hp/level 1 per day; +4 backstab; protection good 10'r.; poison; control undead/demons etc.</v>
      </c>
      <c r="AF11" s="1662"/>
      <c r="AG11" s="1677"/>
      <c r="AH11" s="1677"/>
      <c r="AI11" s="1677"/>
      <c r="AJ11" s="1677"/>
      <c r="AK11" s="1677"/>
      <c r="AU11">
        <f t="shared" si="5"/>
        <v>-1</v>
      </c>
      <c r="AV11">
        <f t="shared" si="6"/>
        <v>9</v>
      </c>
      <c r="AW11">
        <f t="shared" si="7"/>
        <v>9</v>
      </c>
      <c r="AX11">
        <f>(IF(ISNA(VLOOKUP(O11,NPCPartyMaker!$BP$63:$BQ$71,2,FALSE)),"",VLOOKUP(O11,NPCPartyMaker!$BP$63:$BQ$71,2,FALSE)))</f>
        <v>-1</v>
      </c>
      <c r="AY11">
        <f>(IF(ISNA(VLOOKUP(N11,NPCPartyMaker!$BL$5:$BN$32,3,FALSE)),"",VLOOKUP(N11,NPCPartyMaker!$BL$5:$BN$32,3,FALSE)))</f>
        <v>6</v>
      </c>
      <c r="AZ11">
        <f>(IF(ISNA(VLOOKUP(N11,NPCPartyMaker!$BL$5:$BN$32,2,FALSE)),"",VLOOKUP(N11,NPCPartyMaker!$BL$5:$BN$32,2,FALSE)))</f>
        <v>3</v>
      </c>
      <c r="BA11" s="41">
        <f t="array" ref="BA11">IFERROR(INDEX($BY$4:$BY$234,MATCH(B11,IF($BX$4:$BX$234=C11,$BW$4:$BW$234),0)),0)</f>
        <v>12</v>
      </c>
      <c r="BB11" t="str">
        <f>(IF(ISNA(VLOOKUP(T11,NPCPartyMaker!$BF$5:$BH$32,2,FALSE)),"",VLOOKUP(T11,NPCPartyMaker!$BF$5:$BH$32,2,FALSE)))</f>
        <v>+3</v>
      </c>
      <c r="BC11" t="str">
        <f>(IF(ISNA(VLOOKUP(T11,NPCPartyMaker!$BF$5:$BH$32,3,FALSE)),"",VLOOKUP(T11,NPCPartyMaker!$BF$5:$BH$32,3,FALSE)))</f>
        <v>+6</v>
      </c>
      <c r="BD11" t="str">
        <f>(IF(ISNA(VLOOKUP(U11,NPCPartyMaker!$BI$5:$BK$27,2,FALSE)),"",VLOOKUP(U11,NPCPartyMaker!$BI$5:$BK$27,2,FALSE)))</f>
        <v>+3</v>
      </c>
      <c r="BE11" t="str">
        <f>(IF(ISNA(VLOOKUP(U11,NPCPartyMaker!$BI$5:$BK$27,3,FALSE)),"",VLOOKUP(U11,NPCPartyMaker!$BI$5:$BK$27,3,FALSE)))</f>
        <v>-4</v>
      </c>
      <c r="BF11" s="108">
        <v>9</v>
      </c>
      <c r="BG11" s="14" t="s">
        <v>510</v>
      </c>
      <c r="BH11" s="14" t="s">
        <v>510</v>
      </c>
      <c r="BI11" s="12">
        <v>9</v>
      </c>
      <c r="BJ11" s="1127" t="s">
        <v>510</v>
      </c>
      <c r="BK11" s="1127" t="s">
        <v>510</v>
      </c>
      <c r="BL11" s="12" t="s">
        <v>747</v>
      </c>
      <c r="BM11" s="12">
        <v>5</v>
      </c>
      <c r="BN11">
        <v>9</v>
      </c>
      <c r="BO11" s="41">
        <v>75</v>
      </c>
      <c r="BP11" s="12" t="s">
        <v>748</v>
      </c>
      <c r="BQ11" s="105" t="s">
        <v>719</v>
      </c>
      <c r="BR11" s="106">
        <v>4</v>
      </c>
      <c r="BS11" s="12" t="s">
        <v>749</v>
      </c>
      <c r="BT11" s="41" t="s">
        <v>711</v>
      </c>
      <c r="BW11" t="s">
        <v>557</v>
      </c>
      <c r="BX11">
        <v>8</v>
      </c>
      <c r="BY11">
        <v>13</v>
      </c>
      <c r="BZ11" s="135" t="s">
        <v>750</v>
      </c>
      <c r="CA11" t="s">
        <v>557</v>
      </c>
      <c r="CB11">
        <v>8</v>
      </c>
      <c r="CD11">
        <v>8</v>
      </c>
      <c r="CE11">
        <v>21</v>
      </c>
      <c r="CF11">
        <v>8</v>
      </c>
      <c r="CG11">
        <v>4</v>
      </c>
      <c r="CH11">
        <v>8</v>
      </c>
      <c r="CI11" s="135" t="s">
        <v>739</v>
      </c>
      <c r="CJ11" s="135" t="s">
        <v>751</v>
      </c>
      <c r="CK11" t="s">
        <v>704</v>
      </c>
      <c r="CN11" s="41" t="s">
        <v>516</v>
      </c>
      <c r="CO11" s="41">
        <v>8</v>
      </c>
      <c r="CP11" s="41">
        <v>3</v>
      </c>
      <c r="CQ11" s="41">
        <v>3</v>
      </c>
      <c r="CR11" s="41">
        <v>3</v>
      </c>
      <c r="CS11" s="41">
        <v>2</v>
      </c>
      <c r="CZ11" t="s">
        <v>557</v>
      </c>
      <c r="DA11" s="172" t="s">
        <v>752</v>
      </c>
    </row>
    <row r="12" spans="1:105">
      <c r="A12" s="188">
        <v>9</v>
      </c>
      <c r="B12" s="1106" t="s">
        <v>546</v>
      </c>
      <c r="D12" s="137"/>
      <c r="E12" s="138">
        <f t="shared" si="2"/>
        <v>20</v>
      </c>
      <c r="F12" s="142" t="str">
        <f>(IF(ISNA(VLOOKUP(N12,NPCPartyMaker!$BL$5:$BN$32,3,FALSE)),"",VLOOKUP(N12,NPCPartyMaker!$BL$5:$BN$32,3,FALSE)))</f>
        <v/>
      </c>
      <c r="G12" s="168">
        <f t="array" ref="G12">IFERROR(INDEX($BZ$4:$BZ$234,MATCH(B12,IF($BX$4:$BX$234=C12,$BW$4:$BW$234),0)),0)</f>
        <v>0</v>
      </c>
      <c r="H12" s="141">
        <f t="shared" si="0"/>
        <v>0</v>
      </c>
      <c r="I12" s="140" t="str">
        <f>(IF(ISNA(VLOOKUP(P12,NPCPartyMaker!$BP$5:$BR$48,2,FALSE)),"",VLOOKUP(P12,NPCPartyMaker!$BP$5:$BR$48,2,FALSE)))</f>
        <v/>
      </c>
      <c r="J12" s="140">
        <f t="shared" si="3"/>
        <v>0</v>
      </c>
      <c r="K12" s="141">
        <f t="shared" si="1"/>
        <v>0</v>
      </c>
      <c r="L12" s="140" t="str">
        <f>(IF(ISNA(VLOOKUP(R12,NPCPartyMaker!$BS$5:$BT$13,2,FALSE)),"",VLOOKUP(R12,NPCPartyMaker!$BS$5:$BT$13,2,FALSE)))</f>
        <v/>
      </c>
      <c r="M12" s="140">
        <f t="shared" si="4"/>
        <v>0</v>
      </c>
      <c r="N12" s="113"/>
      <c r="O12" s="162"/>
      <c r="P12" s="113"/>
      <c r="Q12" s="162"/>
      <c r="R12" s="113"/>
      <c r="S12" s="162"/>
      <c r="T12" s="1124"/>
      <c r="U12" s="162"/>
      <c r="V12" s="104">
        <f t="array" ref="V12">IFERROR(INDEX($CP$4:$CP$147,MATCH(B12,IF($CO$4:$CO$147=C12,$CN$4:$CN$147),0)),0)</f>
        <v>0</v>
      </c>
      <c r="W12" s="104">
        <f t="array" ref="W12">IFERROR(INDEX($CQ$4:$CQ$147,MATCH(B12,IF($CO$4:$CO$147=C12,$CN$4:$CN$147),0)),0)</f>
        <v>0</v>
      </c>
      <c r="X12" s="104">
        <f t="array" ref="X12">IFERROR(INDEX($CR$4:$CR$147,MATCH(B12,IF($CO$4:$CO$147=C12,$CN$4:$CN$147),0)),0)</f>
        <v>0</v>
      </c>
      <c r="Y12" s="104">
        <f t="array" ref="Y12">IFERROR(INDEX($CS$4:$CS$147,MATCH(B12,IF($CO$4:$CO$147=C12,$CN$4:$CN$147),0)),0)</f>
        <v>0</v>
      </c>
      <c r="Z12" s="104">
        <f t="array" ref="Z12">IFERROR(INDEX($CT$4:$CT$147,MATCH(B12,IF($CO$4:$CO$147=C12,$CN$4:$CN$147),0)),0)</f>
        <v>0</v>
      </c>
      <c r="AA12" s="104">
        <f t="array" ref="AA12">IFERROR(INDEX($CU$4:$CU$147,MATCH(B12,IF($CO$4:$CO$147=C12,$CN$4:$CN$147),0)),0)</f>
        <v>0</v>
      </c>
      <c r="AB12" s="104">
        <f t="array" ref="AB12">IFERROR(INDEX($CV$4:$CV$147,MATCH(B12,IF($CO$4:$CO$147=C12,$CN$4:$CN$147),0)),0)</f>
        <v>0</v>
      </c>
      <c r="AC12" s="104">
        <f t="array" ref="AC12">IFERROR(INDEX($CW$4:$CW$147,MATCH(B12,IF($CO$4:$CO$147=C12,$CN$4:$CN$147),0)),0)</f>
        <v>0</v>
      </c>
      <c r="AD12" s="104">
        <f t="array" ref="AD12">IFERROR(INDEX($CX$4:$CX$147,MATCH(B12,IF($CO$4:$CO$147=C12,$CN$4:$CN$147),0)),0)</f>
        <v>0</v>
      </c>
      <c r="AE12" s="1662" t="str">
        <f>(IF(ISNA(VLOOKUP(B12,NPCPartyMaker!$CZ$4:$DA$16,2,FALSE)),"",VLOOKUP(B12,NPCPartyMaker!$CZ$4:$DA$16,2,FALSE)))</f>
        <v>x2 effect potion undead control; must roll &lt;8 on d20 for undead to attack; speak undead; speak w/ dead; res sleep &amp; charm</v>
      </c>
      <c r="AF12" s="1662"/>
      <c r="AG12" s="1677"/>
      <c r="AH12" s="1677"/>
      <c r="AI12" s="1677"/>
      <c r="AJ12" s="1677"/>
      <c r="AK12" s="1677"/>
      <c r="AU12" t="e">
        <f t="shared" si="5"/>
        <v>#VALUE!</v>
      </c>
      <c r="AV12" t="e">
        <f t="shared" si="6"/>
        <v>#VALUE!</v>
      </c>
      <c r="AW12" t="e">
        <f t="shared" si="7"/>
        <v>#VALUE!</v>
      </c>
      <c r="AX12" t="str">
        <f>(IF(ISNA(VLOOKUP(O12,NPCPartyMaker!$BP$63:$BQ$71,2,FALSE)),"",VLOOKUP(O12,NPCPartyMaker!$BP$63:$BQ$71,2,FALSE)))</f>
        <v/>
      </c>
      <c r="AY12" t="str">
        <f>(IF(ISNA(VLOOKUP(N12,NPCPartyMaker!$BL$5:$BN$32,3,FALSE)),"",VLOOKUP(N12,NPCPartyMaker!$BL$5:$BN$32,3,FALSE)))</f>
        <v/>
      </c>
      <c r="AZ12" t="str">
        <f>(IF(ISNA(VLOOKUP(N12,NPCPartyMaker!$BL$5:$BN$32,2,FALSE)),"",VLOOKUP(N12,NPCPartyMaker!$BL$5:$BN$32,2,FALSE)))</f>
        <v/>
      </c>
      <c r="BA12" s="41">
        <f t="array" ref="BA12">IFERROR(INDEX($BY$4:$BY$234,MATCH(B12,IF($BX$4:$BX$234=C12,$BW$4:$BW$234),0)),0)</f>
        <v>0</v>
      </c>
      <c r="BB12" t="str">
        <f>(IF(ISNA(VLOOKUP(T12,NPCPartyMaker!$BF$5:$BH$32,2,FALSE)),"",VLOOKUP(T12,NPCPartyMaker!$BF$5:$BH$32,2,FALSE)))</f>
        <v/>
      </c>
      <c r="BC12" t="str">
        <f>(IF(ISNA(VLOOKUP(T12,NPCPartyMaker!$BF$5:$BH$32,3,FALSE)),"",VLOOKUP(T12,NPCPartyMaker!$BF$5:$BH$32,3,FALSE)))</f>
        <v/>
      </c>
      <c r="BD12" t="str">
        <f>(IF(ISNA(VLOOKUP(U12,NPCPartyMaker!$BI$5:$BK$27,2,FALSE)),"",VLOOKUP(U12,NPCPartyMaker!$BI$5:$BK$27,2,FALSE)))</f>
        <v/>
      </c>
      <c r="BE12" t="str">
        <f>(IF(ISNA(VLOOKUP(U12,NPCPartyMaker!$BI$5:$BK$27,3,FALSE)),"",VLOOKUP(U12,NPCPartyMaker!$BI$5:$BK$27,3,FALSE)))</f>
        <v/>
      </c>
      <c r="BF12" s="108">
        <v>10</v>
      </c>
      <c r="BG12" s="14" t="s">
        <v>510</v>
      </c>
      <c r="BH12" s="14" t="s">
        <v>510</v>
      </c>
      <c r="BI12" s="12">
        <v>10</v>
      </c>
      <c r="BJ12" s="1127" t="s">
        <v>510</v>
      </c>
      <c r="BK12" s="1127" t="s">
        <v>510</v>
      </c>
      <c r="BL12" s="12" t="s">
        <v>753</v>
      </c>
      <c r="BM12" s="12">
        <v>4</v>
      </c>
      <c r="BN12">
        <v>6</v>
      </c>
      <c r="BO12" s="41">
        <v>80</v>
      </c>
      <c r="BP12" s="12" t="s">
        <v>754</v>
      </c>
      <c r="BQ12" s="105" t="s">
        <v>712</v>
      </c>
      <c r="BR12" s="106">
        <v>2</v>
      </c>
      <c r="BS12" s="12" t="s">
        <v>755</v>
      </c>
      <c r="BT12" s="41" t="s">
        <v>756</v>
      </c>
      <c r="BW12" t="s">
        <v>557</v>
      </c>
      <c r="BX12">
        <v>9</v>
      </c>
      <c r="BY12">
        <v>12</v>
      </c>
      <c r="BZ12" s="135" t="s">
        <v>739</v>
      </c>
      <c r="CA12" t="s">
        <v>491</v>
      </c>
      <c r="CB12">
        <v>9</v>
      </c>
      <c r="CD12">
        <v>9</v>
      </c>
      <c r="CE12">
        <v>24</v>
      </c>
      <c r="CF12">
        <v>9</v>
      </c>
      <c r="CG12">
        <v>3</v>
      </c>
      <c r="CH12">
        <v>9</v>
      </c>
      <c r="CI12" s="135" t="s">
        <v>496</v>
      </c>
      <c r="CJ12" s="135" t="s">
        <v>757</v>
      </c>
      <c r="CK12" t="s">
        <v>704</v>
      </c>
      <c r="CN12" s="41" t="s">
        <v>516</v>
      </c>
      <c r="CO12" s="41">
        <v>9</v>
      </c>
      <c r="CP12" s="41">
        <v>4</v>
      </c>
      <c r="CQ12" s="41">
        <v>4</v>
      </c>
      <c r="CR12" s="41">
        <v>3</v>
      </c>
      <c r="CS12" s="41">
        <v>2</v>
      </c>
      <c r="CT12" s="41">
        <v>1</v>
      </c>
      <c r="CZ12" t="s">
        <v>491</v>
      </c>
      <c r="DA12" s="172" t="s">
        <v>758</v>
      </c>
    </row>
    <row r="13" spans="1:105">
      <c r="A13" s="190">
        <v>10</v>
      </c>
      <c r="B13" s="160" t="s">
        <v>552</v>
      </c>
      <c r="C13" s="148">
        <v>4</v>
      </c>
      <c r="D13" s="149"/>
      <c r="E13" s="150">
        <f t="shared" si="2"/>
        <v>8</v>
      </c>
      <c r="F13" s="151">
        <f>(IF(ISNA(VLOOKUP(N13,NPCPartyMaker!$BL$5:$BN$32,3,FALSE)),"",VLOOKUP(N13,NPCPartyMaker!$BL$5:$BN$32,3,FALSE)))</f>
        <v>12</v>
      </c>
      <c r="G13" s="168">
        <f t="array" ref="G13">IFERROR(INDEX($BZ$4:$BZ$234,MATCH(B13,IF($BX$4:$BX$234=C13,$BW$4:$BW$234),0)),0)</f>
        <v>1</v>
      </c>
      <c r="H13" s="152">
        <f t="shared" si="0"/>
        <v>18</v>
      </c>
      <c r="I13" s="156" t="str">
        <f>(IF(ISNA(VLOOKUP(P13,NPCPartyMaker!$BP$5:$BR$48,2,FALSE)),"",VLOOKUP(P13,NPCPartyMaker!$BP$5:$BR$48,2,FALSE)))</f>
        <v>1-6</v>
      </c>
      <c r="J13" s="140">
        <f t="shared" si="3"/>
        <v>0</v>
      </c>
      <c r="K13" s="152">
        <f t="shared" si="1"/>
        <v>18</v>
      </c>
      <c r="L13" s="156" t="str">
        <f>(IF(ISNA(VLOOKUP(R13,NPCPartyMaker!$BS$5:$BT$13,2,FALSE)),"",VLOOKUP(R13,NPCPartyMaker!$BS$5:$BT$13,2,FALSE)))</f>
        <v>3x(1d3)</v>
      </c>
      <c r="M13" s="140">
        <f t="shared" si="4"/>
        <v>0</v>
      </c>
      <c r="N13" s="161" t="s">
        <v>714</v>
      </c>
      <c r="O13" s="163" t="s">
        <v>510</v>
      </c>
      <c r="P13" s="161" t="s">
        <v>766</v>
      </c>
      <c r="Q13" s="163" t="s">
        <v>510</v>
      </c>
      <c r="R13" s="161" t="s">
        <v>743</v>
      </c>
      <c r="S13" s="163" t="s">
        <v>510</v>
      </c>
      <c r="T13" s="164">
        <v>13</v>
      </c>
      <c r="U13" s="163">
        <v>14</v>
      </c>
      <c r="V13" s="104">
        <f t="array" ref="V13">IFERROR(INDEX($CP$4:$CP$147,MATCH(B13,IF($CO$4:$CO$147=C13,$CN$4:$CN$147),0)),0)</f>
        <v>4</v>
      </c>
      <c r="W13" s="104">
        <f t="array" ref="W13">IFERROR(INDEX($CQ$4:$CQ$147,MATCH(B13,IF($CO$4:$CO$147=C13,$CN$4:$CN$147),0)),0)</f>
        <v>2</v>
      </c>
      <c r="X13" s="104">
        <f t="array" ref="X13">IFERROR(INDEX($CR$4:$CR$147,MATCH(B13,IF($CO$4:$CO$147=C13,$CN$4:$CN$147),0)),0)</f>
        <v>2</v>
      </c>
      <c r="Y13" s="104">
        <f t="array" ref="Y13">IFERROR(INDEX($CS$4:$CS$147,MATCH(B13,IF($CO$4:$CO$147=C13,$CN$4:$CN$147),0)),0)</f>
        <v>0</v>
      </c>
      <c r="Z13" s="104">
        <f t="array" ref="Z13">IFERROR(INDEX($CT$4:$CT$147,MATCH(B13,IF($CO$4:$CO$147=C13,$CN$4:$CN$147),0)),0)</f>
        <v>0</v>
      </c>
      <c r="AA13" s="104">
        <f t="array" ref="AA13">IFERROR(INDEX($CU$4:$CU$147,MATCH(B13,IF($CO$4:$CO$147=C13,$CN$4:$CN$147),0)),0)</f>
        <v>0</v>
      </c>
      <c r="AB13" s="104">
        <f t="array" ref="AB13">IFERROR(INDEX($CV$4:$CV$147,MATCH(B13,IF($CO$4:$CO$147=C13,$CN$4:$CN$147),0)),0)</f>
        <v>0</v>
      </c>
      <c r="AC13" s="104">
        <f t="array" ref="AC13">IFERROR(INDEX($CW$4:$CW$147,MATCH(B13,IF($CO$4:$CO$147=C13,$CN$4:$CN$147),0)),0)</f>
        <v>0</v>
      </c>
      <c r="AD13" s="104">
        <f t="array" ref="AD13">IFERROR(INDEX($CX$4:$CX$147,MATCH(B13,IF($CO$4:$CO$147=C13,$CN$4:$CN$147),0)),0)</f>
        <v>0</v>
      </c>
      <c r="AE13" s="1662" t="str">
        <f>(IF(ISNA(VLOOKUP(B13,NPCPartyMaker!$CZ$4:$DA$16,2,FALSE)),"",VLOOKUP(B13,NPCPartyMaker!$CZ$4:$DA$16,2,FALSE)))</f>
        <v xml:space="preserve">3rd: identify plant/animal/pure water; pass through plants; 7th: immune woodland charm; change form 3x/day; Druidic </v>
      </c>
      <c r="AF13" s="1662"/>
      <c r="AG13" s="1677"/>
      <c r="AH13" s="1677"/>
      <c r="AI13" s="1677"/>
      <c r="AJ13" s="1677"/>
      <c r="AK13" s="1677"/>
      <c r="AU13">
        <f t="shared" si="5"/>
        <v>8</v>
      </c>
      <c r="AV13">
        <f t="shared" si="6"/>
        <v>18</v>
      </c>
      <c r="AW13">
        <f t="shared" si="7"/>
        <v>18</v>
      </c>
      <c r="AX13">
        <f>(IF(ISNA(VLOOKUP(O13,NPCPartyMaker!$BP$63:$BQ$71,2,FALSE)),"",VLOOKUP(O13,NPCPartyMaker!$BP$63:$BQ$71,2,FALSE)))</f>
        <v>0</v>
      </c>
      <c r="AY13">
        <f>(IF(ISNA(VLOOKUP(N13,NPCPartyMaker!$BL$5:$BN$32,3,FALSE)),"",VLOOKUP(N13,NPCPartyMaker!$BL$5:$BN$32,3,FALSE)))</f>
        <v>12</v>
      </c>
      <c r="AZ13">
        <f>(IF(ISNA(VLOOKUP(N13,NPCPartyMaker!$BL$5:$BN$32,2,FALSE)),"",VLOOKUP(N13,NPCPartyMaker!$BL$5:$BN$32,2,FALSE)))</f>
        <v>8</v>
      </c>
      <c r="BA13" s="41">
        <f t="array" ref="BA13">IFERROR(INDEX($BY$4:$BY$234,MATCH(B13,IF($BX$4:$BX$234=C13,$BW$4:$BW$234),0)),0)</f>
        <v>18</v>
      </c>
      <c r="BB13" t="str">
        <f>(IF(ISNA(VLOOKUP(T13,NPCPartyMaker!$BF$5:$BH$32,2,FALSE)),"",VLOOKUP(T13,NPCPartyMaker!$BF$5:$BH$32,2,FALSE)))</f>
        <v>0</v>
      </c>
      <c r="BC13" t="str">
        <f>(IF(ISNA(VLOOKUP(T13,NPCPartyMaker!$BF$5:$BH$32,3,FALSE)),"",VLOOKUP(T13,NPCPartyMaker!$BF$5:$BH$32,3,FALSE)))</f>
        <v>0</v>
      </c>
      <c r="BD13" t="str">
        <f>(IF(ISNA(VLOOKUP(U13,NPCPartyMaker!$BI$5:$BK$27,2,FALSE)),"",VLOOKUP(U13,NPCPartyMaker!$BI$5:$BK$27,2,FALSE)))</f>
        <v>0</v>
      </c>
      <c r="BE13" t="str">
        <f>(IF(ISNA(VLOOKUP(U13,NPCPartyMaker!$BI$5:$BK$27,3,FALSE)),"",VLOOKUP(U13,NPCPartyMaker!$BI$5:$BK$27,3,FALSE)))</f>
        <v>0</v>
      </c>
      <c r="BF13" s="108">
        <v>11</v>
      </c>
      <c r="BG13" s="14" t="s">
        <v>510</v>
      </c>
      <c r="BH13" s="14" t="s">
        <v>510</v>
      </c>
      <c r="BI13" s="12">
        <v>11</v>
      </c>
      <c r="BJ13" s="1127" t="s">
        <v>510</v>
      </c>
      <c r="BK13" s="1127" t="s">
        <v>510</v>
      </c>
      <c r="BL13" s="12" t="s">
        <v>759</v>
      </c>
      <c r="BM13" s="12">
        <v>4</v>
      </c>
      <c r="BN13">
        <v>9</v>
      </c>
      <c r="BO13" s="41">
        <v>90</v>
      </c>
      <c r="BP13" s="12" t="s">
        <v>760</v>
      </c>
      <c r="BQ13" s="105" t="s">
        <v>719</v>
      </c>
      <c r="BR13" s="106">
        <v>8</v>
      </c>
      <c r="BS13" s="12" t="s">
        <v>761</v>
      </c>
      <c r="BT13" s="41" t="s">
        <v>738</v>
      </c>
      <c r="BW13" t="s">
        <v>557</v>
      </c>
      <c r="BX13">
        <v>10</v>
      </c>
      <c r="BY13">
        <v>11</v>
      </c>
      <c r="BZ13" s="135" t="s">
        <v>739</v>
      </c>
      <c r="CA13" t="s">
        <v>540</v>
      </c>
      <c r="CB13">
        <v>10</v>
      </c>
      <c r="CD13">
        <v>10</v>
      </c>
      <c r="CE13">
        <v>24</v>
      </c>
      <c r="CF13">
        <v>10</v>
      </c>
      <c r="CG13">
        <v>3</v>
      </c>
      <c r="CH13">
        <v>10</v>
      </c>
      <c r="CI13" s="135" t="s">
        <v>496</v>
      </c>
      <c r="CJ13" s="135" t="s">
        <v>762</v>
      </c>
      <c r="CK13" t="s">
        <v>704</v>
      </c>
      <c r="CN13" s="41" t="s">
        <v>516</v>
      </c>
      <c r="CO13" s="41">
        <v>10</v>
      </c>
      <c r="CP13" s="41">
        <v>4</v>
      </c>
      <c r="CQ13" s="41">
        <v>4</v>
      </c>
      <c r="CR13" s="41">
        <v>3</v>
      </c>
      <c r="CS13" s="41">
        <v>3</v>
      </c>
      <c r="CT13" s="41">
        <v>2</v>
      </c>
      <c r="CZ13" t="s">
        <v>540</v>
      </c>
      <c r="DA13" s="172" t="s">
        <v>763</v>
      </c>
    </row>
    <row r="14" spans="1:105">
      <c r="A14" s="191">
        <v>11</v>
      </c>
      <c r="B14" s="1670" t="s">
        <v>764</v>
      </c>
      <c r="C14" s="1670"/>
      <c r="D14" s="1670"/>
      <c r="E14" s="1670"/>
      <c r="F14" s="1670"/>
      <c r="G14" s="165"/>
      <c r="H14" s="165"/>
      <c r="I14" s="165"/>
      <c r="J14" s="165"/>
      <c r="K14" s="165"/>
      <c r="L14" s="165"/>
      <c r="M14" s="165"/>
      <c r="N14" s="165"/>
      <c r="O14" s="165"/>
      <c r="P14" s="165"/>
      <c r="Q14" s="165"/>
      <c r="R14" s="165"/>
      <c r="S14" s="165"/>
      <c r="T14" s="166"/>
      <c r="U14" s="166"/>
      <c r="V14" s="166"/>
      <c r="W14" s="166"/>
      <c r="X14" s="166"/>
      <c r="Y14" s="166"/>
      <c r="Z14" s="166"/>
      <c r="AA14" s="166"/>
      <c r="AB14" s="166"/>
      <c r="AC14" s="166"/>
      <c r="AD14" s="166"/>
      <c r="AE14" s="1663"/>
      <c r="AF14" s="1663"/>
      <c r="AG14" s="29"/>
      <c r="AH14" s="29"/>
      <c r="AI14" s="29"/>
      <c r="AJ14" s="29"/>
      <c r="AK14" s="29"/>
      <c r="AU14" s="29" t="e">
        <f t="shared" si="5"/>
        <v>#VALUE!</v>
      </c>
      <c r="AV14" s="29" t="e">
        <f t="shared" si="6"/>
        <v>#VALUE!</v>
      </c>
      <c r="AW14" s="29" t="e">
        <f t="shared" si="7"/>
        <v>#VALUE!</v>
      </c>
      <c r="AX14" s="29" t="str">
        <f>(IF(ISNA(VLOOKUP(O14,NPCPartyMaker!$BP$63:$BQ$71,2,FALSE)),"",VLOOKUP(O14,NPCPartyMaker!$BP$63:$BQ$71,2,FALSE)))</f>
        <v/>
      </c>
      <c r="AY14" s="29" t="str">
        <f>(IF(ISNA(VLOOKUP(N14,NPCPartyMaker!$BL$5:$BN$32,3,FALSE)),"",VLOOKUP(N14,NPCPartyMaker!$BL$5:$BN$32,3,FALSE)))</f>
        <v/>
      </c>
      <c r="AZ14" s="29" t="str">
        <f>(IF(ISNA(VLOOKUP(N14,NPCPartyMaker!$BL$5:$BN$32,2,FALSE)),"",VLOOKUP(N14,NPCPartyMaker!$BL$5:$BN$32,2,FALSE)))</f>
        <v/>
      </c>
      <c r="BA14" s="30">
        <f t="array" ref="BA14">IFERROR(INDEX($BY$4:$BY$234,MATCH(B14,IF($BX$4:$BX$234=C14,$BW$4:$BW$234),0)),0)</f>
        <v>0</v>
      </c>
      <c r="BB14" s="29" t="str">
        <f>(IF(ISNA(VLOOKUP(T14,NPCPartyMaker!$BF$5:$BH$32,2,FALSE)),"",VLOOKUP(T14,NPCPartyMaker!$BF$5:$BH$32,2,FALSE)))</f>
        <v/>
      </c>
      <c r="BC14" s="29" t="str">
        <f>(IF(ISNA(VLOOKUP(T14,NPCPartyMaker!$BF$5:$BH$32,3,FALSE)),"",VLOOKUP(T14,NPCPartyMaker!$BF$5:$BH$32,3,FALSE)))</f>
        <v/>
      </c>
      <c r="BD14" s="29" t="str">
        <f>(IF(ISNA(VLOOKUP(U14,NPCPartyMaker!$BI$5:$BK$27,2,FALSE)),"",VLOOKUP(U14,NPCPartyMaker!$BI$5:$BK$27,2,FALSE)))</f>
        <v/>
      </c>
      <c r="BE14" s="29" t="str">
        <f>(IF(ISNA(VLOOKUP(U14,NPCPartyMaker!$BI$5:$BK$27,3,FALSE)),"",VLOOKUP(U14,NPCPartyMaker!$BI$5:$BK$27,3,FALSE)))</f>
        <v/>
      </c>
      <c r="BF14" s="108">
        <v>12</v>
      </c>
      <c r="BG14" s="14" t="s">
        <v>510</v>
      </c>
      <c r="BH14" s="14" t="s">
        <v>510</v>
      </c>
      <c r="BI14" s="12">
        <v>12</v>
      </c>
      <c r="BJ14" s="1127" t="s">
        <v>510</v>
      </c>
      <c r="BK14" s="1127" t="s">
        <v>510</v>
      </c>
      <c r="BL14" s="12" t="s">
        <v>691</v>
      </c>
      <c r="BM14" s="12">
        <v>3</v>
      </c>
      <c r="BN14">
        <v>6</v>
      </c>
      <c r="BO14" s="41">
        <v>400</v>
      </c>
      <c r="BP14" s="12" t="s">
        <v>765</v>
      </c>
      <c r="BQ14" s="105" t="s">
        <v>709</v>
      </c>
      <c r="BR14" s="106">
        <v>8</v>
      </c>
      <c r="BS14" s="12" t="s">
        <v>766</v>
      </c>
      <c r="BT14" s="41" t="s">
        <v>711</v>
      </c>
      <c r="BW14" t="s">
        <v>557</v>
      </c>
      <c r="BX14">
        <v>11</v>
      </c>
      <c r="BY14">
        <v>10</v>
      </c>
      <c r="BZ14" s="135" t="s">
        <v>739</v>
      </c>
      <c r="CA14" t="s">
        <v>501</v>
      </c>
      <c r="CB14">
        <v>11</v>
      </c>
      <c r="CD14">
        <v>11</v>
      </c>
      <c r="CE14">
        <v>24</v>
      </c>
      <c r="CF14">
        <v>11</v>
      </c>
      <c r="CG14">
        <v>2</v>
      </c>
      <c r="CH14">
        <v>11</v>
      </c>
      <c r="CI14" s="135" t="s">
        <v>767</v>
      </c>
      <c r="CJ14" s="135" t="s">
        <v>768</v>
      </c>
      <c r="CK14" t="s">
        <v>704</v>
      </c>
      <c r="CN14" s="41" t="s">
        <v>516</v>
      </c>
      <c r="CO14" s="41">
        <v>11</v>
      </c>
      <c r="CP14" s="41">
        <v>5</v>
      </c>
      <c r="CQ14" s="41">
        <v>4</v>
      </c>
      <c r="CR14" s="41">
        <v>4</v>
      </c>
      <c r="CS14" s="41">
        <v>3</v>
      </c>
      <c r="CT14" s="41">
        <v>2</v>
      </c>
      <c r="CU14" s="41">
        <v>1</v>
      </c>
      <c r="CZ14" t="s">
        <v>501</v>
      </c>
      <c r="DA14" s="172" t="s">
        <v>769</v>
      </c>
    </row>
    <row r="15" spans="1:105">
      <c r="A15" s="188">
        <v>11</v>
      </c>
      <c r="B15" s="1106" t="s">
        <v>524</v>
      </c>
      <c r="C15" s="22">
        <v>3</v>
      </c>
      <c r="D15" s="137">
        <v>18</v>
      </c>
      <c r="E15" s="138">
        <f>IFERROR(SUM(AZ15+AX15),20)</f>
        <v>8</v>
      </c>
      <c r="F15" s="167">
        <f>(IF(ISNA(VLOOKUP(C15,NPCPartyMaker!$CD$4:$CE$20,2,FALSE)),"",VLOOKUP(C15,NPCPartyMaker!$CD$4:$CE$20,2,FALSE)))</f>
        <v>18</v>
      </c>
      <c r="G15" s="168">
        <f>(IF(ISNA(VLOOKUP(C15,NPCPartyMaker!$CH$4:$CI$21,2,FALSE)),"",VLOOKUP(C15,NPCPartyMaker!$CH$4:$CI$21,2,FALSE)))</f>
        <v>1</v>
      </c>
      <c r="H15" s="141">
        <f>IFERROR(SUM(BA15),0)</f>
        <v>20</v>
      </c>
      <c r="I15" s="140" t="str">
        <f>(IF(ISNA(VLOOKUP(C15,NPCPartyMaker!$CH$4:$CK$21,3,FALSE)),"",VLOOKUP(C15,NPCPartyMaker!$CH$4:$CK$21,3,FALSE)))</f>
        <v>1-6</v>
      </c>
      <c r="J15" s="140">
        <f t="shared" ref="J15:J23" si="8">IFERROR(SUM(BB15+Q15),0)</f>
        <v>0</v>
      </c>
      <c r="K15" s="141">
        <f t="shared" ref="K15:K23" si="9">IFERROR(SUM(AV15-S15),0)</f>
        <v>18</v>
      </c>
      <c r="L15" s="140" t="str">
        <f>(IF(ISNA(VLOOKUP(R15,NPCPartyMaker!$BS$5:$BT$13,2,FALSE)),"",VLOOKUP(R15,NPCPartyMaker!$BS$5:$BT$13,2,FALSE)))</f>
        <v>2x(1d6)</v>
      </c>
      <c r="M15" s="140">
        <f t="shared" ref="M15:M23" si="10">SUM(S15)</f>
        <v>0</v>
      </c>
      <c r="N15" s="113" t="s">
        <v>707</v>
      </c>
      <c r="O15" s="162" t="s">
        <v>510</v>
      </c>
      <c r="P15" s="170" t="str">
        <f>(IF(ISNA(VLOOKUP(C15,NPCPartyMaker!$CH$4:$CK$21,4,FALSE)),"",VLOOKUP(C15,NPCPartyMaker!$CH$4:$CK$21,4,FALSE)))</f>
        <v>open hand</v>
      </c>
      <c r="Q15" s="162"/>
      <c r="R15" s="113" t="s">
        <v>716</v>
      </c>
      <c r="S15" s="162" t="s">
        <v>693</v>
      </c>
      <c r="T15" s="1124">
        <v>16</v>
      </c>
      <c r="U15" s="162">
        <v>16</v>
      </c>
      <c r="AE15" s="1662" t="str">
        <f>(IF(ISNA(VLOOKUP(B15,NPCPartyMaker!$CZ$4:$DA$16,2,FALSE)),"",VLOOKUP(B15,NPCPartyMaker!$CZ$4:$DA$16,2,FALSE)))</f>
        <v>+.5hp/level dmg with weapons; hit roll exceeded by 5 stuns 1d6 rounds; (AC - 7) + Monk Level = % kill on a stun; save vs pet avoids non magic missiles; saves reduce dmg to zero; 5th: immune disease; 7th: heal self</v>
      </c>
      <c r="AF15" s="1662"/>
      <c r="AG15" s="1677"/>
      <c r="AH15" s="1677"/>
      <c r="AI15" s="1677"/>
      <c r="AJ15" s="1677"/>
      <c r="AK15" s="1677"/>
      <c r="AU15">
        <f t="shared" si="5"/>
        <v>6</v>
      </c>
      <c r="AV15">
        <f t="shared" si="6"/>
        <v>19</v>
      </c>
      <c r="AW15">
        <f t="shared" si="7"/>
        <v>20</v>
      </c>
      <c r="AX15">
        <f>(IF(ISNA(VLOOKUP(O15,NPCPartyMaker!$BP$63:$BQ$71,2,FALSE)),"",VLOOKUP(O15,NPCPartyMaker!$BP$63:$BQ$71,2,FALSE)))</f>
        <v>0</v>
      </c>
      <c r="AY15">
        <f>(IF(ISNA(VLOOKUP(N15,NPCPartyMaker!$BL$5:$BN$32,3,FALSE)),"",VLOOKUP(N15,NPCPartyMaker!$BL$5:$BN$32,3,FALSE)))</f>
        <v>12</v>
      </c>
      <c r="AZ15">
        <f>(IF(ISNA(VLOOKUP(C15,NPCPartyMaker!$CF$4:$CG$20,2,FALSE)),"",VLOOKUP(C15,NPCPartyMaker!$CF$4:$CG$20,2,FALSE)))</f>
        <v>8</v>
      </c>
      <c r="BA15" s="41">
        <f t="array" ref="BA15">IFERROR(INDEX($BY$4:$BY$255,MATCH(B15,IF($BX$4:$BX$255=C15,$BW$4:$BW$255),0)),0)</f>
        <v>20</v>
      </c>
      <c r="BB15" t="str">
        <f>(IF(ISNA(VLOOKUP(T15,NPCPartyMaker!$BF$5:$BH$32,2,FALSE)),"",VLOOKUP(T15,NPCPartyMaker!$BF$5:$BH$32,2,FALSE)))</f>
        <v>0</v>
      </c>
      <c r="BC15" t="str">
        <f>(IF(ISNA(VLOOKUP(T15,NPCPartyMaker!$BF$5:$BH$32,3,FALSE)),"",VLOOKUP(T15,NPCPartyMaker!$BF$5:$BH$32,3,FALSE)))</f>
        <v>+1</v>
      </c>
      <c r="BD15" t="str">
        <f>(IF(ISNA(VLOOKUP(U15,NPCPartyMaker!$BI$5:$BK$27,2,FALSE)),"",VLOOKUP(U15,NPCPartyMaker!$BI$5:$BK$27,2,FALSE)))</f>
        <v>+1</v>
      </c>
      <c r="BE15" t="str">
        <f>(IF(ISNA(VLOOKUP(U15,NPCPartyMaker!$BI$5:$BK$27,3,FALSE)),"",VLOOKUP(U15,NPCPartyMaker!$BI$5:$BK$27,3,FALSE)))</f>
        <v>-2</v>
      </c>
      <c r="BF15" s="108">
        <v>13</v>
      </c>
      <c r="BG15" s="14" t="s">
        <v>510</v>
      </c>
      <c r="BH15" s="14" t="s">
        <v>510</v>
      </c>
      <c r="BI15" s="12">
        <v>13</v>
      </c>
      <c r="BJ15" s="1127" t="s">
        <v>510</v>
      </c>
      <c r="BK15" s="1127" t="s">
        <v>510</v>
      </c>
      <c r="BL15" s="12" t="s">
        <v>770</v>
      </c>
      <c r="BM15" s="12">
        <v>10</v>
      </c>
      <c r="BN15">
        <v>12</v>
      </c>
      <c r="BO15" s="41"/>
      <c r="BP15" s="12" t="s">
        <v>771</v>
      </c>
      <c r="BQ15" s="105" t="s">
        <v>772</v>
      </c>
      <c r="BR15" s="106">
        <v>1</v>
      </c>
      <c r="BW15" t="s">
        <v>557</v>
      </c>
      <c r="BX15">
        <v>12</v>
      </c>
      <c r="BY15">
        <v>9</v>
      </c>
      <c r="BZ15" s="135" t="s">
        <v>739</v>
      </c>
      <c r="CB15">
        <v>12</v>
      </c>
      <c r="CD15">
        <v>12</v>
      </c>
      <c r="CE15">
        <v>27</v>
      </c>
      <c r="CF15">
        <v>12</v>
      </c>
      <c r="CG15">
        <v>1</v>
      </c>
      <c r="CH15">
        <v>12</v>
      </c>
      <c r="CI15" s="135" t="s">
        <v>767</v>
      </c>
      <c r="CJ15" s="135" t="s">
        <v>773</v>
      </c>
      <c r="CK15" t="s">
        <v>704</v>
      </c>
      <c r="CN15" s="41" t="s">
        <v>516</v>
      </c>
      <c r="CO15" s="41">
        <v>12</v>
      </c>
      <c r="CP15" s="41">
        <v>6</v>
      </c>
      <c r="CQ15" s="41">
        <v>5</v>
      </c>
      <c r="CR15" s="41">
        <v>5</v>
      </c>
      <c r="CS15" s="41">
        <v>3</v>
      </c>
      <c r="CT15" s="41">
        <v>2</v>
      </c>
      <c r="CU15" s="41">
        <v>2</v>
      </c>
      <c r="DA15" s="172"/>
    </row>
    <row r="16" spans="1:105">
      <c r="A16" s="188">
        <v>12</v>
      </c>
      <c r="B16" s="1106"/>
      <c r="D16" s="137"/>
      <c r="E16" s="138">
        <f t="shared" ref="E16:E23" si="11">IFERROR(SUM(AZ16+AX16),20)</f>
        <v>20</v>
      </c>
      <c r="F16" s="142" t="str">
        <f>(IF(ISNA(VLOOKUP(C16,NPCPartyMaker!$CD$4:$CE$20,2,FALSE)),"",VLOOKUP(C16,NPCPartyMaker!$CD$4:$CE$20,2,FALSE)))</f>
        <v/>
      </c>
      <c r="G16" s="168" t="str">
        <f>(IF(ISNA(VLOOKUP(C16,NPCPartyMaker!$CH$4:$CI$21,2,FALSE)),"",VLOOKUP(C16,NPCPartyMaker!$CH$4:$CI$21,2,FALSE)))</f>
        <v/>
      </c>
      <c r="H16" s="141">
        <f t="shared" ref="H16:H23" si="12">IFERROR(SUM(BA16),0)</f>
        <v>0</v>
      </c>
      <c r="I16" s="140" t="str">
        <f>(IF(ISNA(VLOOKUP(C16,NPCPartyMaker!$CH$4:$CK$21,3,FALSE)),"",VLOOKUP(C16,NPCPartyMaker!$CH$4:$CK$21,3,FALSE)))</f>
        <v/>
      </c>
      <c r="J16" s="140">
        <f t="shared" si="8"/>
        <v>0</v>
      </c>
      <c r="K16" s="141">
        <f t="shared" si="9"/>
        <v>0</v>
      </c>
      <c r="L16" s="140" t="str">
        <f>(IF(ISNA(VLOOKUP(R16,NPCPartyMaker!$BS$5:$BT$13,2,FALSE)),"",VLOOKUP(R16,NPCPartyMaker!$BS$5:$BT$13,2,FALSE)))</f>
        <v/>
      </c>
      <c r="M16" s="140">
        <f t="shared" si="10"/>
        <v>0</v>
      </c>
      <c r="N16" s="113"/>
      <c r="O16" s="162"/>
      <c r="P16" s="170" t="str">
        <f>(IF(ISNA(VLOOKUP(C16,NPCPartyMaker!$CH$4:$CK$21,4,FALSE)),"",VLOOKUP(C16,NPCPartyMaker!$CH$4:$CK$21,4,FALSE)))</f>
        <v/>
      </c>
      <c r="Q16" s="162"/>
      <c r="R16" s="113"/>
      <c r="S16" s="162"/>
      <c r="T16" s="1124"/>
      <c r="U16" s="162"/>
      <c r="AE16" s="1662" t="str">
        <f>(IF(ISNA(VLOOKUP(B16,NPCPartyMaker!$CZ$4:$DA$16,2,FALSE)),"",VLOOKUP(B16,NPCPartyMaker!$CZ$4:$DA$16,2,FALSE)))</f>
        <v/>
      </c>
      <c r="AF16" s="1662"/>
      <c r="AG16" s="1677"/>
      <c r="AH16" s="1677"/>
      <c r="AI16" s="1677"/>
      <c r="AJ16" s="1677"/>
      <c r="AK16" s="1677"/>
      <c r="AU16" t="e">
        <f t="shared" si="5"/>
        <v>#VALUE!</v>
      </c>
      <c r="AV16" t="e">
        <f t="shared" si="6"/>
        <v>#VALUE!</v>
      </c>
      <c r="AW16" t="e">
        <f t="shared" si="7"/>
        <v>#VALUE!</v>
      </c>
      <c r="AX16" t="str">
        <f>(IF(ISNA(VLOOKUP(O16,NPCPartyMaker!$BP$63:$BQ$71,2,FALSE)),"",VLOOKUP(O16,NPCPartyMaker!$BP$63:$BQ$71,2,FALSE)))</f>
        <v/>
      </c>
      <c r="AY16" t="str">
        <f>(IF(ISNA(VLOOKUP(N16,NPCPartyMaker!$BL$5:$BN$32,3,FALSE)),"",VLOOKUP(N16,NPCPartyMaker!$BL$5:$BN$32,3,FALSE)))</f>
        <v/>
      </c>
      <c r="AZ16" t="str">
        <f>(IF(ISNA(VLOOKUP(C16,NPCPartyMaker!$CF$4:$CG$20,2,FALSE)),"",VLOOKUP(C16,NPCPartyMaker!$CF$4:$CG$20,2,FALSE)))</f>
        <v/>
      </c>
      <c r="BA16" s="41">
        <f t="array" ref="BA16">IFERROR(INDEX($BY$4:$BY$255,MATCH(B16,IF($BX$4:$BX$255=C16,$BW$4:$BW$255),0)),0)</f>
        <v>0</v>
      </c>
      <c r="BB16" t="str">
        <f>(IF(ISNA(VLOOKUP(T16,NPCPartyMaker!$BF$5:$BH$32,2,FALSE)),"",VLOOKUP(T16,NPCPartyMaker!$BF$5:$BH$32,2,FALSE)))</f>
        <v/>
      </c>
      <c r="BC16" t="str">
        <f>(IF(ISNA(VLOOKUP(T16,NPCPartyMaker!$BF$5:$BH$32,3,FALSE)),"",VLOOKUP(T16,NPCPartyMaker!$BF$5:$BH$32,3,FALSE)))</f>
        <v/>
      </c>
      <c r="BD16" t="str">
        <f>(IF(ISNA(VLOOKUP(U16,NPCPartyMaker!$BI$5:$BK$27,2,FALSE)),"",VLOOKUP(U16,NPCPartyMaker!$BI$5:$BK$27,2,FALSE)))</f>
        <v/>
      </c>
      <c r="BE16" t="str">
        <f>(IF(ISNA(VLOOKUP(U16,NPCPartyMaker!$BI$5:$BK$27,3,FALSE)),"",VLOOKUP(U16,NPCPartyMaker!$BI$5:$BK$27,3,FALSE)))</f>
        <v/>
      </c>
      <c r="BF16" s="108">
        <v>14</v>
      </c>
      <c r="BG16" s="14" t="s">
        <v>510</v>
      </c>
      <c r="BH16" s="14" t="s">
        <v>510</v>
      </c>
      <c r="BI16" s="12">
        <v>14</v>
      </c>
      <c r="BJ16" s="1127" t="s">
        <v>510</v>
      </c>
      <c r="BK16" s="1127" t="s">
        <v>510</v>
      </c>
      <c r="BL16" s="12" t="s">
        <v>774</v>
      </c>
      <c r="BM16" s="12">
        <v>8</v>
      </c>
      <c r="BN16">
        <v>12</v>
      </c>
      <c r="BO16" s="41"/>
      <c r="BP16" s="12" t="s">
        <v>692</v>
      </c>
      <c r="BQ16" s="105" t="s">
        <v>733</v>
      </c>
      <c r="BR16" s="106">
        <v>7</v>
      </c>
      <c r="BW16" t="s">
        <v>557</v>
      </c>
      <c r="BX16">
        <v>13</v>
      </c>
      <c r="BY16">
        <v>8</v>
      </c>
      <c r="BZ16" s="135" t="s">
        <v>496</v>
      </c>
      <c r="CA16" t="s">
        <v>524</v>
      </c>
      <c r="CB16">
        <v>13</v>
      </c>
      <c r="CD16">
        <v>13</v>
      </c>
      <c r="CE16">
        <v>27</v>
      </c>
      <c r="CF16">
        <v>13</v>
      </c>
      <c r="CG16">
        <v>0</v>
      </c>
      <c r="CH16">
        <v>13</v>
      </c>
      <c r="CI16" s="135" t="s">
        <v>767</v>
      </c>
      <c r="CJ16" s="135" t="s">
        <v>775</v>
      </c>
      <c r="CK16" t="s">
        <v>704</v>
      </c>
      <c r="CN16" s="41" t="s">
        <v>516</v>
      </c>
      <c r="CO16" s="41">
        <v>13</v>
      </c>
      <c r="CP16" s="41">
        <v>6</v>
      </c>
      <c r="CQ16" s="41">
        <v>6</v>
      </c>
      <c r="CR16" s="41">
        <v>6</v>
      </c>
      <c r="CS16" s="41">
        <v>4</v>
      </c>
      <c r="CT16" s="41">
        <v>2</v>
      </c>
      <c r="CU16" s="41">
        <v>2</v>
      </c>
      <c r="CZ16" t="s">
        <v>524</v>
      </c>
      <c r="DA16" s="172" t="s">
        <v>776</v>
      </c>
    </row>
    <row r="17" spans="1:102">
      <c r="A17" s="188">
        <v>13</v>
      </c>
      <c r="B17" s="1106"/>
      <c r="D17" s="137"/>
      <c r="E17" s="138">
        <f t="shared" si="11"/>
        <v>20</v>
      </c>
      <c r="F17" s="142" t="str">
        <f>(IF(ISNA(VLOOKUP(C17,NPCPartyMaker!$CD$4:$CE$20,2,FALSE)),"",VLOOKUP(C17,NPCPartyMaker!$CD$4:$CE$20,2,FALSE)))</f>
        <v/>
      </c>
      <c r="G17" s="168" t="str">
        <f>(IF(ISNA(VLOOKUP(C17,NPCPartyMaker!$CH$4:$CI$21,2,FALSE)),"",VLOOKUP(C17,NPCPartyMaker!$CH$4:$CI$21,2,FALSE)))</f>
        <v/>
      </c>
      <c r="H17" s="141">
        <f t="shared" si="12"/>
        <v>0</v>
      </c>
      <c r="I17" s="140" t="str">
        <f>(IF(ISNA(VLOOKUP(C17,NPCPartyMaker!$CH$4:$CK$21,3,FALSE)),"",VLOOKUP(C17,NPCPartyMaker!$CH$4:$CK$21,3,FALSE)))</f>
        <v/>
      </c>
      <c r="J17" s="140">
        <f t="shared" si="8"/>
        <v>0</v>
      </c>
      <c r="K17" s="141">
        <f t="shared" si="9"/>
        <v>0</v>
      </c>
      <c r="L17" s="140" t="str">
        <f>(IF(ISNA(VLOOKUP(R17,NPCPartyMaker!$BS$5:$BT$13,2,FALSE)),"",VLOOKUP(R17,NPCPartyMaker!$BS$5:$BT$13,2,FALSE)))</f>
        <v/>
      </c>
      <c r="M17" s="140">
        <f t="shared" si="10"/>
        <v>0</v>
      </c>
      <c r="N17" s="113"/>
      <c r="O17" s="162"/>
      <c r="P17" s="170" t="str">
        <f>(IF(ISNA(VLOOKUP(C17,NPCPartyMaker!$CH$4:$CK$21,4,FALSE)),"",VLOOKUP(C17,NPCPartyMaker!$CH$4:$CK$21,4,FALSE)))</f>
        <v/>
      </c>
      <c r="Q17" s="162"/>
      <c r="R17" s="113"/>
      <c r="S17" s="162"/>
      <c r="T17" s="1124"/>
      <c r="U17" s="162"/>
      <c r="AE17" s="1662" t="str">
        <f>(IF(ISNA(VLOOKUP(B17,NPCPartyMaker!$CZ$4:$DA$16,2,FALSE)),"",VLOOKUP(B17,NPCPartyMaker!$CZ$4:$DA$16,2,FALSE)))</f>
        <v/>
      </c>
      <c r="AF17" s="1662"/>
      <c r="AG17" s="1677"/>
      <c r="AH17" s="1677"/>
      <c r="AI17" s="1677"/>
      <c r="AJ17" s="1677"/>
      <c r="AK17" s="1677"/>
      <c r="AU17" t="e">
        <f t="shared" si="5"/>
        <v>#VALUE!</v>
      </c>
      <c r="AV17" t="e">
        <f t="shared" si="6"/>
        <v>#VALUE!</v>
      </c>
      <c r="AW17" t="e">
        <f t="shared" si="7"/>
        <v>#VALUE!</v>
      </c>
      <c r="AX17" t="str">
        <f>(IF(ISNA(VLOOKUP(O17,NPCPartyMaker!$BP$63:$BQ$71,2,FALSE)),"",VLOOKUP(O17,NPCPartyMaker!$BP$63:$BQ$71,2,FALSE)))</f>
        <v/>
      </c>
      <c r="AY17" t="str">
        <f>(IF(ISNA(VLOOKUP(N17,NPCPartyMaker!$BL$5:$BN$32,3,FALSE)),"",VLOOKUP(N17,NPCPartyMaker!$BL$5:$BN$32,3,FALSE)))</f>
        <v/>
      </c>
      <c r="AZ17" t="str">
        <f>(IF(ISNA(VLOOKUP(C17,NPCPartyMaker!$CF$4:$CG$20,2,FALSE)),"",VLOOKUP(C17,NPCPartyMaker!$CF$4:$CG$20,2,FALSE)))</f>
        <v/>
      </c>
      <c r="BA17" s="41">
        <f t="array" ref="BA17">IFERROR(INDEX($BY$4:$BY$255,MATCH(B17,IF($BX$4:$BX$255=C17,$BW$4:$BW$255),0)),0)</f>
        <v>0</v>
      </c>
      <c r="BB17" t="str">
        <f>(IF(ISNA(VLOOKUP(T17,NPCPartyMaker!$BF$5:$BH$32,2,FALSE)),"",VLOOKUP(T17,NPCPartyMaker!$BF$5:$BH$32,2,FALSE)))</f>
        <v/>
      </c>
      <c r="BC17" t="str">
        <f>(IF(ISNA(VLOOKUP(T17,NPCPartyMaker!$BF$5:$BH$32,3,FALSE)),"",VLOOKUP(T17,NPCPartyMaker!$BF$5:$BH$32,3,FALSE)))</f>
        <v/>
      </c>
      <c r="BD17" t="str">
        <f>(IF(ISNA(VLOOKUP(U17,NPCPartyMaker!$BI$5:$BK$27,2,FALSE)),"",VLOOKUP(U17,NPCPartyMaker!$BI$5:$BK$27,2,FALSE)))</f>
        <v/>
      </c>
      <c r="BE17" t="str">
        <f>(IF(ISNA(VLOOKUP(U17,NPCPartyMaker!$BI$5:$BK$27,3,FALSE)),"",VLOOKUP(U17,NPCPartyMaker!$BI$5:$BK$27,3,FALSE)))</f>
        <v/>
      </c>
      <c r="BF17" s="108">
        <v>15</v>
      </c>
      <c r="BG17" s="14" t="s">
        <v>510</v>
      </c>
      <c r="BH17" s="14" t="s">
        <v>510</v>
      </c>
      <c r="BI17" s="12">
        <v>15</v>
      </c>
      <c r="BJ17" s="1127" t="s">
        <v>510</v>
      </c>
      <c r="BK17" s="1127" t="s">
        <v>589</v>
      </c>
      <c r="BL17" s="12" t="s">
        <v>777</v>
      </c>
      <c r="BM17" s="12">
        <v>8</v>
      </c>
      <c r="BN17">
        <v>12</v>
      </c>
      <c r="BO17" s="41"/>
      <c r="BP17" s="12" t="s">
        <v>778</v>
      </c>
      <c r="BQ17" s="105" t="s">
        <v>779</v>
      </c>
      <c r="BR17" s="106">
        <v>6</v>
      </c>
      <c r="BW17" t="s">
        <v>557</v>
      </c>
      <c r="BX17">
        <v>14</v>
      </c>
      <c r="BY17">
        <v>7</v>
      </c>
      <c r="BZ17" s="135" t="s">
        <v>496</v>
      </c>
      <c r="CB17">
        <v>14</v>
      </c>
      <c r="CD17">
        <v>14</v>
      </c>
      <c r="CE17">
        <v>27</v>
      </c>
      <c r="CF17">
        <v>14</v>
      </c>
      <c r="CG17">
        <v>-1</v>
      </c>
      <c r="CH17">
        <v>14</v>
      </c>
      <c r="CI17" s="135" t="s">
        <v>575</v>
      </c>
      <c r="CJ17" s="135" t="s">
        <v>780</v>
      </c>
      <c r="CK17" t="s">
        <v>704</v>
      </c>
      <c r="CN17" s="41" t="s">
        <v>516</v>
      </c>
      <c r="CO17" s="41">
        <v>14</v>
      </c>
      <c r="CP17" s="41">
        <v>6</v>
      </c>
      <c r="CQ17" s="41">
        <v>6</v>
      </c>
      <c r="CR17" s="41">
        <v>6</v>
      </c>
      <c r="CS17" s="41">
        <v>5</v>
      </c>
      <c r="CT17" s="41">
        <v>3</v>
      </c>
      <c r="CU17" s="41">
        <v>2</v>
      </c>
    </row>
    <row r="18" spans="1:102">
      <c r="A18" s="188">
        <v>14</v>
      </c>
      <c r="B18" s="1106"/>
      <c r="D18" s="137"/>
      <c r="E18" s="138">
        <f t="shared" si="11"/>
        <v>20</v>
      </c>
      <c r="F18" s="142" t="str">
        <f>(IF(ISNA(VLOOKUP(C18,NPCPartyMaker!$CD$4:$CE$20,2,FALSE)),"",VLOOKUP(C18,NPCPartyMaker!$CD$4:$CE$20,2,FALSE)))</f>
        <v/>
      </c>
      <c r="G18" s="168" t="str">
        <f>(IF(ISNA(VLOOKUP(C18,NPCPartyMaker!$CH$4:$CI$21,2,FALSE)),"",VLOOKUP(C18,NPCPartyMaker!$CH$4:$CI$21,2,FALSE)))</f>
        <v/>
      </c>
      <c r="H18" s="141">
        <f t="shared" si="12"/>
        <v>0</v>
      </c>
      <c r="I18" s="140" t="str">
        <f>(IF(ISNA(VLOOKUP(C18,NPCPartyMaker!$CH$4:$CK$21,3,FALSE)),"",VLOOKUP(C18,NPCPartyMaker!$CH$4:$CK$21,3,FALSE)))</f>
        <v/>
      </c>
      <c r="J18" s="140">
        <f t="shared" si="8"/>
        <v>0</v>
      </c>
      <c r="K18" s="141">
        <f t="shared" si="9"/>
        <v>0</v>
      </c>
      <c r="L18" s="140" t="str">
        <f>(IF(ISNA(VLOOKUP(R18,NPCPartyMaker!$BS$5:$BT$13,2,FALSE)),"",VLOOKUP(R18,NPCPartyMaker!$BS$5:$BT$13,2,FALSE)))</f>
        <v/>
      </c>
      <c r="M18" s="140">
        <f t="shared" si="10"/>
        <v>0</v>
      </c>
      <c r="N18" s="113"/>
      <c r="O18" s="162"/>
      <c r="P18" s="170" t="str">
        <f>(IF(ISNA(VLOOKUP(C18,NPCPartyMaker!$CH$4:$CK$21,4,FALSE)),"",VLOOKUP(C18,NPCPartyMaker!$CH$4:$CK$21,4,FALSE)))</f>
        <v/>
      </c>
      <c r="Q18" s="162"/>
      <c r="R18" s="113"/>
      <c r="S18" s="162"/>
      <c r="T18" s="1124"/>
      <c r="U18" s="162"/>
      <c r="AE18" s="1662" t="str">
        <f>(IF(ISNA(VLOOKUP(B18,NPCPartyMaker!$CZ$4:$DA$16,2,FALSE)),"",VLOOKUP(B18,NPCPartyMaker!$CZ$4:$DA$16,2,FALSE)))</f>
        <v/>
      </c>
      <c r="AF18" s="1662"/>
      <c r="AG18" s="1677"/>
      <c r="AH18" s="1677"/>
      <c r="AI18" s="1677"/>
      <c r="AJ18" s="1677"/>
      <c r="AK18" s="1677"/>
      <c r="AU18" t="e">
        <f t="shared" si="5"/>
        <v>#VALUE!</v>
      </c>
      <c r="AV18" t="e">
        <f t="shared" si="6"/>
        <v>#VALUE!</v>
      </c>
      <c r="AW18" t="e">
        <f t="shared" si="7"/>
        <v>#VALUE!</v>
      </c>
      <c r="AX18" t="str">
        <f>(IF(ISNA(VLOOKUP(O18,NPCPartyMaker!$BP$63:$BQ$71,2,FALSE)),"",VLOOKUP(O18,NPCPartyMaker!$BP$63:$BQ$71,2,FALSE)))</f>
        <v/>
      </c>
      <c r="AY18" t="str">
        <f>(IF(ISNA(VLOOKUP(N18,NPCPartyMaker!$BL$5:$BN$32,3,FALSE)),"",VLOOKUP(N18,NPCPartyMaker!$BL$5:$BN$32,3,FALSE)))</f>
        <v/>
      </c>
      <c r="AZ18" t="str">
        <f>(IF(ISNA(VLOOKUP(C18,NPCPartyMaker!$CF$4:$CG$20,2,FALSE)),"",VLOOKUP(C18,NPCPartyMaker!$CF$4:$CG$20,2,FALSE)))</f>
        <v/>
      </c>
      <c r="BA18" s="41">
        <f t="array" ref="BA18">IFERROR(INDEX($BY$4:$BY$255,MATCH(B18,IF($BX$4:$BX$255=C18,$BW$4:$BW$255),0)),0)</f>
        <v>0</v>
      </c>
      <c r="BB18" t="str">
        <f>(IF(ISNA(VLOOKUP(T18,NPCPartyMaker!$BF$5:$BH$32,2,FALSE)),"",VLOOKUP(T18,NPCPartyMaker!$BF$5:$BH$32,2,FALSE)))</f>
        <v/>
      </c>
      <c r="BC18" t="str">
        <f>(IF(ISNA(VLOOKUP(T18,NPCPartyMaker!$BF$5:$BH$32,3,FALSE)),"",VLOOKUP(T18,NPCPartyMaker!$BF$5:$BH$32,3,FALSE)))</f>
        <v/>
      </c>
      <c r="BD18" t="str">
        <f>(IF(ISNA(VLOOKUP(U18,NPCPartyMaker!$BI$5:$BK$27,2,FALSE)),"",VLOOKUP(U18,NPCPartyMaker!$BI$5:$BK$27,2,FALSE)))</f>
        <v/>
      </c>
      <c r="BE18" t="str">
        <f>(IF(ISNA(VLOOKUP(U18,NPCPartyMaker!$BI$5:$BK$27,3,FALSE)),"",VLOOKUP(U18,NPCPartyMaker!$BI$5:$BK$27,3,FALSE)))</f>
        <v/>
      </c>
      <c r="BF18" s="108">
        <v>16</v>
      </c>
      <c r="BG18" s="14" t="s">
        <v>510</v>
      </c>
      <c r="BH18" s="14" t="s">
        <v>693</v>
      </c>
      <c r="BI18" s="12">
        <v>16</v>
      </c>
      <c r="BJ18" s="1127" t="s">
        <v>693</v>
      </c>
      <c r="BK18" s="1127" t="s">
        <v>593</v>
      </c>
      <c r="BL18" s="12" t="s">
        <v>781</v>
      </c>
      <c r="BM18" s="12">
        <v>7</v>
      </c>
      <c r="BN18">
        <v>12</v>
      </c>
      <c r="BO18" s="41"/>
      <c r="BP18" s="12" t="s">
        <v>782</v>
      </c>
      <c r="BQ18" s="105" t="s">
        <v>709</v>
      </c>
      <c r="BR18" s="106">
        <v>7</v>
      </c>
      <c r="BW18" t="s">
        <v>557</v>
      </c>
      <c r="BX18">
        <v>15</v>
      </c>
      <c r="BY18">
        <v>6</v>
      </c>
      <c r="BZ18" s="135" t="s">
        <v>496</v>
      </c>
      <c r="CB18">
        <v>15</v>
      </c>
      <c r="CD18">
        <v>15</v>
      </c>
      <c r="CE18">
        <v>30</v>
      </c>
      <c r="CF18">
        <v>15</v>
      </c>
      <c r="CG18">
        <v>-1</v>
      </c>
      <c r="CH18">
        <v>15</v>
      </c>
      <c r="CI18" s="135" t="s">
        <v>575</v>
      </c>
      <c r="CJ18" s="135" t="s">
        <v>783</v>
      </c>
      <c r="CK18" t="s">
        <v>704</v>
      </c>
      <c r="CN18" s="41" t="s">
        <v>516</v>
      </c>
      <c r="CO18" s="41">
        <v>15</v>
      </c>
      <c r="CP18" s="41">
        <v>7</v>
      </c>
      <c r="CQ18" s="41">
        <v>7</v>
      </c>
      <c r="CR18" s="41">
        <v>7</v>
      </c>
      <c r="CS18" s="41">
        <v>5</v>
      </c>
      <c r="CT18" s="41">
        <v>4</v>
      </c>
      <c r="CU18" s="41">
        <v>2</v>
      </c>
    </row>
    <row r="19" spans="1:102">
      <c r="A19" s="188">
        <v>15</v>
      </c>
      <c r="B19" s="1106"/>
      <c r="D19" s="137"/>
      <c r="E19" s="138">
        <f t="shared" si="11"/>
        <v>20</v>
      </c>
      <c r="F19" s="142" t="str">
        <f>(IF(ISNA(VLOOKUP(C19,NPCPartyMaker!$CD$4:$CE$20,2,FALSE)),"",VLOOKUP(C19,NPCPartyMaker!$CD$4:$CE$20,2,FALSE)))</f>
        <v/>
      </c>
      <c r="G19" s="168" t="str">
        <f>(IF(ISNA(VLOOKUP(C19,NPCPartyMaker!$CH$4:$CI$21,2,FALSE)),"",VLOOKUP(C19,NPCPartyMaker!$CH$4:$CI$21,2,FALSE)))</f>
        <v/>
      </c>
      <c r="H19" s="141">
        <f t="shared" si="12"/>
        <v>0</v>
      </c>
      <c r="I19" s="140" t="str">
        <f>(IF(ISNA(VLOOKUP(C19,NPCPartyMaker!$CH$4:$CK$21,3,FALSE)),"",VLOOKUP(C19,NPCPartyMaker!$CH$4:$CK$21,3,FALSE)))</f>
        <v/>
      </c>
      <c r="J19" s="140">
        <f t="shared" si="8"/>
        <v>0</v>
      </c>
      <c r="K19" s="141">
        <f t="shared" si="9"/>
        <v>0</v>
      </c>
      <c r="L19" s="140" t="str">
        <f>(IF(ISNA(VLOOKUP(R19,NPCPartyMaker!$BS$5:$BT$13,2,FALSE)),"",VLOOKUP(R19,NPCPartyMaker!$BS$5:$BT$13,2,FALSE)))</f>
        <v/>
      </c>
      <c r="M19" s="140">
        <f t="shared" si="10"/>
        <v>0</v>
      </c>
      <c r="N19" s="113"/>
      <c r="O19" s="162"/>
      <c r="P19" s="170" t="str">
        <f>(IF(ISNA(VLOOKUP(C19,NPCPartyMaker!$CH$4:$CK$21,4,FALSE)),"",VLOOKUP(C19,NPCPartyMaker!$CH$4:$CK$21,4,FALSE)))</f>
        <v/>
      </c>
      <c r="Q19" s="162"/>
      <c r="R19" s="113"/>
      <c r="S19" s="162"/>
      <c r="T19" s="1124"/>
      <c r="U19" s="162"/>
      <c r="AE19" s="1662" t="str">
        <f>(IF(ISNA(VLOOKUP(B19,NPCPartyMaker!$CZ$4:$DA$16,2,FALSE)),"",VLOOKUP(B19,NPCPartyMaker!$CZ$4:$DA$16,2,FALSE)))</f>
        <v/>
      </c>
      <c r="AF19" s="1662"/>
      <c r="AG19" s="1677"/>
      <c r="AH19" s="1677"/>
      <c r="AI19" s="1677"/>
      <c r="AJ19" s="1677"/>
      <c r="AK19" s="1677"/>
      <c r="AU19" t="e">
        <f t="shared" si="5"/>
        <v>#VALUE!</v>
      </c>
      <c r="AV19" t="e">
        <f t="shared" si="6"/>
        <v>#VALUE!</v>
      </c>
      <c r="AW19" t="e">
        <f t="shared" si="7"/>
        <v>#VALUE!</v>
      </c>
      <c r="AX19" t="str">
        <f>(IF(ISNA(VLOOKUP(O19,NPCPartyMaker!$BP$63:$BQ$71,2,FALSE)),"",VLOOKUP(O19,NPCPartyMaker!$BP$63:$BQ$71,2,FALSE)))</f>
        <v/>
      </c>
      <c r="AY19" t="str">
        <f>(IF(ISNA(VLOOKUP(N19,NPCPartyMaker!$BL$5:$BN$32,3,FALSE)),"",VLOOKUP(N19,NPCPartyMaker!$BL$5:$BN$32,3,FALSE)))</f>
        <v/>
      </c>
      <c r="AZ19" t="str">
        <f>(IF(ISNA(VLOOKUP(C19,NPCPartyMaker!$CF$4:$CG$20,2,FALSE)),"",VLOOKUP(C19,NPCPartyMaker!$CF$4:$CG$20,2,FALSE)))</f>
        <v/>
      </c>
      <c r="BA19" s="41">
        <f t="array" ref="BA19">IFERROR(INDEX($BY$4:$BY$255,MATCH(B19,IF($BX$4:$BX$255=C19,$BW$4:$BW$255),0)),0)</f>
        <v>0</v>
      </c>
      <c r="BB19" t="str">
        <f>(IF(ISNA(VLOOKUP(T19,NPCPartyMaker!$BF$5:$BH$32,2,FALSE)),"",VLOOKUP(T19,NPCPartyMaker!$BF$5:$BH$32,2,FALSE)))</f>
        <v/>
      </c>
      <c r="BC19" t="str">
        <f>(IF(ISNA(VLOOKUP(T19,NPCPartyMaker!$BF$5:$BH$32,3,FALSE)),"",VLOOKUP(T19,NPCPartyMaker!$BF$5:$BH$32,3,FALSE)))</f>
        <v/>
      </c>
      <c r="BD19" t="str">
        <f>(IF(ISNA(VLOOKUP(U19,NPCPartyMaker!$BI$5:$BK$27,2,FALSE)),"",VLOOKUP(U19,NPCPartyMaker!$BI$5:$BK$27,2,FALSE)))</f>
        <v/>
      </c>
      <c r="BE19" t="str">
        <f>(IF(ISNA(VLOOKUP(U19,NPCPartyMaker!$BI$5:$BK$27,3,FALSE)),"",VLOOKUP(U19,NPCPartyMaker!$BI$5:$BK$27,3,FALSE)))</f>
        <v/>
      </c>
      <c r="BF19" s="108">
        <v>17</v>
      </c>
      <c r="BG19" s="14" t="s">
        <v>693</v>
      </c>
      <c r="BH19" s="14" t="s">
        <v>693</v>
      </c>
      <c r="BI19" s="12">
        <v>17</v>
      </c>
      <c r="BJ19" s="1127" t="s">
        <v>723</v>
      </c>
      <c r="BK19" s="1127" t="s">
        <v>594</v>
      </c>
      <c r="BL19" s="12" t="s">
        <v>784</v>
      </c>
      <c r="BM19" s="12">
        <v>7</v>
      </c>
      <c r="BN19">
        <v>12</v>
      </c>
      <c r="BO19" s="41"/>
      <c r="BP19" s="12" t="s">
        <v>785</v>
      </c>
      <c r="BQ19" s="105" t="s">
        <v>719</v>
      </c>
      <c r="BR19" s="106">
        <v>8</v>
      </c>
      <c r="BW19" t="s">
        <v>557</v>
      </c>
      <c r="BX19">
        <v>16</v>
      </c>
      <c r="BY19">
        <v>5</v>
      </c>
      <c r="BZ19" s="135" t="s">
        <v>496</v>
      </c>
      <c r="CB19">
        <v>16</v>
      </c>
      <c r="CD19">
        <v>16</v>
      </c>
      <c r="CE19">
        <v>30</v>
      </c>
      <c r="CF19">
        <v>16</v>
      </c>
      <c r="CG19">
        <v>-2</v>
      </c>
      <c r="CH19">
        <v>16</v>
      </c>
      <c r="CI19" s="135" t="s">
        <v>570</v>
      </c>
      <c r="CJ19" s="135" t="s">
        <v>786</v>
      </c>
      <c r="CK19" t="s">
        <v>704</v>
      </c>
      <c r="CN19" s="41" t="s">
        <v>516</v>
      </c>
      <c r="CO19" s="41">
        <v>16</v>
      </c>
      <c r="CP19" s="41">
        <v>7</v>
      </c>
      <c r="CQ19" s="41">
        <v>7</v>
      </c>
      <c r="CR19" s="41">
        <v>7</v>
      </c>
      <c r="CS19" s="41">
        <v>6</v>
      </c>
      <c r="CT19" s="41">
        <v>5</v>
      </c>
      <c r="CU19" s="41">
        <v>3</v>
      </c>
      <c r="CV19" s="41">
        <v>1</v>
      </c>
    </row>
    <row r="20" spans="1:102">
      <c r="A20" s="188">
        <v>16</v>
      </c>
      <c r="B20" s="1106"/>
      <c r="D20" s="137"/>
      <c r="E20" s="138">
        <f t="shared" si="11"/>
        <v>20</v>
      </c>
      <c r="F20" s="142" t="str">
        <f>(IF(ISNA(VLOOKUP(C20,NPCPartyMaker!$CD$4:$CE$20,2,FALSE)),"",VLOOKUP(C20,NPCPartyMaker!$CD$4:$CE$20,2,FALSE)))</f>
        <v/>
      </c>
      <c r="G20" s="168" t="str">
        <f>(IF(ISNA(VLOOKUP(C20,NPCPartyMaker!$CH$4:$CI$21,2,FALSE)),"",VLOOKUP(C20,NPCPartyMaker!$CH$4:$CI$21,2,FALSE)))</f>
        <v/>
      </c>
      <c r="H20" s="141">
        <f t="shared" si="12"/>
        <v>0</v>
      </c>
      <c r="I20" s="140" t="str">
        <f>(IF(ISNA(VLOOKUP(C20,NPCPartyMaker!$CH$4:$CK$21,3,FALSE)),"",VLOOKUP(C20,NPCPartyMaker!$CH$4:$CK$21,3,FALSE)))</f>
        <v/>
      </c>
      <c r="J20" s="140">
        <f t="shared" si="8"/>
        <v>0</v>
      </c>
      <c r="K20" s="141">
        <f t="shared" si="9"/>
        <v>0</v>
      </c>
      <c r="L20" s="140" t="str">
        <f>(IF(ISNA(VLOOKUP(R20,NPCPartyMaker!$BS$5:$BT$13,2,FALSE)),"",VLOOKUP(R20,NPCPartyMaker!$BS$5:$BT$13,2,FALSE)))</f>
        <v/>
      </c>
      <c r="M20" s="140">
        <f t="shared" si="10"/>
        <v>0</v>
      </c>
      <c r="N20" s="113"/>
      <c r="O20" s="162"/>
      <c r="P20" s="170" t="str">
        <f>(IF(ISNA(VLOOKUP(C20,NPCPartyMaker!$CH$4:$CK$21,4,FALSE)),"",VLOOKUP(C20,NPCPartyMaker!$CH$4:$CK$21,4,FALSE)))</f>
        <v/>
      </c>
      <c r="Q20" s="162"/>
      <c r="R20" s="113"/>
      <c r="S20" s="162"/>
      <c r="T20" s="1124"/>
      <c r="U20" s="162"/>
      <c r="AE20" s="1662" t="str">
        <f>(IF(ISNA(VLOOKUP(B20,NPCPartyMaker!$CZ$4:$DA$16,2,FALSE)),"",VLOOKUP(B20,NPCPartyMaker!$CZ$4:$DA$16,2,FALSE)))</f>
        <v/>
      </c>
      <c r="AF20" s="1662"/>
      <c r="AG20" s="1677"/>
      <c r="AH20" s="1677"/>
      <c r="AI20" s="1677"/>
      <c r="AJ20" s="1677"/>
      <c r="AK20" s="1677"/>
      <c r="AU20" t="e">
        <f t="shared" si="5"/>
        <v>#VALUE!</v>
      </c>
      <c r="AV20" t="e">
        <f t="shared" si="6"/>
        <v>#VALUE!</v>
      </c>
      <c r="AW20" t="e">
        <f t="shared" si="7"/>
        <v>#VALUE!</v>
      </c>
      <c r="AX20" t="str">
        <f>(IF(ISNA(VLOOKUP(O20,NPCPartyMaker!$BP$63:$BQ$71,2,FALSE)),"",VLOOKUP(O20,NPCPartyMaker!$BP$63:$BQ$71,2,FALSE)))</f>
        <v/>
      </c>
      <c r="AY20" t="str">
        <f>(IF(ISNA(VLOOKUP(N20,NPCPartyMaker!$BL$5:$BN$32,3,FALSE)),"",VLOOKUP(N20,NPCPartyMaker!$BL$5:$BN$32,3,FALSE)))</f>
        <v/>
      </c>
      <c r="AZ20" t="str">
        <f>(IF(ISNA(VLOOKUP(C20,NPCPartyMaker!$CF$4:$CG$20,2,FALSE)),"",VLOOKUP(C20,NPCPartyMaker!$CF$4:$CG$20,2,FALSE)))</f>
        <v/>
      </c>
      <c r="BA20" s="41">
        <f t="array" ref="BA20">IFERROR(INDEX($BY$4:$BY$255,MATCH(B20,IF($BX$4:$BX$255=C20,$BW$4:$BW$255),0)),0)</f>
        <v>0</v>
      </c>
      <c r="BB20" t="str">
        <f>(IF(ISNA(VLOOKUP(T20,NPCPartyMaker!$BF$5:$BH$32,2,FALSE)),"",VLOOKUP(T20,NPCPartyMaker!$BF$5:$BH$32,2,FALSE)))</f>
        <v/>
      </c>
      <c r="BC20" t="str">
        <f>(IF(ISNA(VLOOKUP(T20,NPCPartyMaker!$BF$5:$BH$32,3,FALSE)),"",VLOOKUP(T20,NPCPartyMaker!$BF$5:$BH$32,3,FALSE)))</f>
        <v/>
      </c>
      <c r="BD20" t="str">
        <f>(IF(ISNA(VLOOKUP(U20,NPCPartyMaker!$BI$5:$BK$27,2,FALSE)),"",VLOOKUP(U20,NPCPartyMaker!$BI$5:$BK$27,2,FALSE)))</f>
        <v/>
      </c>
      <c r="BE20" t="str">
        <f>(IF(ISNA(VLOOKUP(U20,NPCPartyMaker!$BI$5:$BK$27,3,FALSE)),"",VLOOKUP(U20,NPCPartyMaker!$BI$5:$BK$27,3,FALSE)))</f>
        <v/>
      </c>
      <c r="BF20" s="108">
        <v>18</v>
      </c>
      <c r="BG20" s="14" t="s">
        <v>693</v>
      </c>
      <c r="BH20" s="14" t="s">
        <v>723</v>
      </c>
      <c r="BI20" s="12">
        <v>18</v>
      </c>
      <c r="BJ20" s="1127" t="s">
        <v>717</v>
      </c>
      <c r="BK20" s="1127" t="s">
        <v>595</v>
      </c>
      <c r="BL20" s="12" t="s">
        <v>787</v>
      </c>
      <c r="BM20" s="12">
        <v>6</v>
      </c>
      <c r="BN20">
        <v>9</v>
      </c>
      <c r="BO20" s="41"/>
      <c r="BP20" s="12" t="s">
        <v>788</v>
      </c>
      <c r="BQ20" s="105" t="s">
        <v>726</v>
      </c>
      <c r="BR20" s="106">
        <v>9</v>
      </c>
      <c r="BW20" t="s">
        <v>557</v>
      </c>
      <c r="BX20">
        <v>17</v>
      </c>
      <c r="BY20">
        <v>4</v>
      </c>
      <c r="BZ20" s="135" t="s">
        <v>496</v>
      </c>
      <c r="CB20">
        <v>17</v>
      </c>
      <c r="CD20">
        <v>17</v>
      </c>
      <c r="CE20">
        <v>30</v>
      </c>
      <c r="CF20">
        <v>17</v>
      </c>
      <c r="CG20">
        <v>-3</v>
      </c>
      <c r="CH20">
        <v>17</v>
      </c>
      <c r="CI20" s="135" t="s">
        <v>570</v>
      </c>
      <c r="CJ20" s="135" t="s">
        <v>789</v>
      </c>
      <c r="CK20" t="s">
        <v>704</v>
      </c>
      <c r="CN20" s="41" t="s">
        <v>516</v>
      </c>
      <c r="CO20" s="41">
        <v>17</v>
      </c>
      <c r="CP20" s="41">
        <v>8</v>
      </c>
      <c r="CQ20" s="41">
        <v>8</v>
      </c>
      <c r="CR20" s="41">
        <v>8</v>
      </c>
      <c r="CS20" s="41">
        <v>6</v>
      </c>
      <c r="CT20" s="41">
        <v>5</v>
      </c>
      <c r="CU20" s="41">
        <v>3</v>
      </c>
      <c r="CV20" s="41">
        <v>1</v>
      </c>
    </row>
    <row r="21" spans="1:102">
      <c r="A21" s="188">
        <v>17</v>
      </c>
      <c r="B21" s="1106"/>
      <c r="D21" s="137"/>
      <c r="E21" s="138">
        <f t="shared" si="11"/>
        <v>20</v>
      </c>
      <c r="F21" s="142" t="str">
        <f>(IF(ISNA(VLOOKUP(C21,NPCPartyMaker!$CD$4:$CE$20,2,FALSE)),"",VLOOKUP(C21,NPCPartyMaker!$CD$4:$CE$20,2,FALSE)))</f>
        <v/>
      </c>
      <c r="G21" s="168" t="str">
        <f>(IF(ISNA(VLOOKUP(C21,NPCPartyMaker!$CH$4:$CI$21,2,FALSE)),"",VLOOKUP(C21,NPCPartyMaker!$CH$4:$CI$21,2,FALSE)))</f>
        <v/>
      </c>
      <c r="H21" s="141">
        <f t="shared" si="12"/>
        <v>0</v>
      </c>
      <c r="I21" s="140" t="str">
        <f>(IF(ISNA(VLOOKUP(C21,NPCPartyMaker!$CH$4:$CK$21,3,FALSE)),"",VLOOKUP(C21,NPCPartyMaker!$CH$4:$CK$21,3,FALSE)))</f>
        <v/>
      </c>
      <c r="J21" s="140">
        <f t="shared" si="8"/>
        <v>0</v>
      </c>
      <c r="K21" s="141">
        <f t="shared" si="9"/>
        <v>0</v>
      </c>
      <c r="L21" s="140" t="str">
        <f>(IF(ISNA(VLOOKUP(R21,NPCPartyMaker!$BS$5:$BT$13,2,FALSE)),"",VLOOKUP(R21,NPCPartyMaker!$BS$5:$BT$13,2,FALSE)))</f>
        <v/>
      </c>
      <c r="M21" s="140">
        <f t="shared" si="10"/>
        <v>0</v>
      </c>
      <c r="N21" s="113"/>
      <c r="O21" s="162"/>
      <c r="P21" s="170" t="str">
        <f>(IF(ISNA(VLOOKUP(C21,NPCPartyMaker!$CH$4:$CK$21,4,FALSE)),"",VLOOKUP(C21,NPCPartyMaker!$CH$4:$CK$21,4,FALSE)))</f>
        <v/>
      </c>
      <c r="Q21" s="162"/>
      <c r="R21" s="113"/>
      <c r="S21" s="162"/>
      <c r="T21" s="1124"/>
      <c r="U21" s="162"/>
      <c r="AE21" s="1662" t="str">
        <f>(IF(ISNA(VLOOKUP(B21,NPCPartyMaker!$CZ$4:$DA$16,2,FALSE)),"",VLOOKUP(B21,NPCPartyMaker!$CZ$4:$DA$16,2,FALSE)))</f>
        <v/>
      </c>
      <c r="AF21" s="1662"/>
      <c r="AG21" s="1677"/>
      <c r="AH21" s="1677"/>
      <c r="AI21" s="1677"/>
      <c r="AJ21" s="1677"/>
      <c r="AK21" s="1677"/>
      <c r="AU21" t="e">
        <f t="shared" si="5"/>
        <v>#VALUE!</v>
      </c>
      <c r="AV21" t="e">
        <f t="shared" si="6"/>
        <v>#VALUE!</v>
      </c>
      <c r="AW21" t="e">
        <f t="shared" si="7"/>
        <v>#VALUE!</v>
      </c>
      <c r="AX21" t="str">
        <f>(IF(ISNA(VLOOKUP(O21,NPCPartyMaker!$BP$63:$BQ$71,2,FALSE)),"",VLOOKUP(O21,NPCPartyMaker!$BP$63:$BQ$71,2,FALSE)))</f>
        <v/>
      </c>
      <c r="AY21" t="str">
        <f>(IF(ISNA(VLOOKUP(N21,NPCPartyMaker!$BL$5:$BN$32,3,FALSE)),"",VLOOKUP(N21,NPCPartyMaker!$BL$5:$BN$32,3,FALSE)))</f>
        <v/>
      </c>
      <c r="AZ21" t="str">
        <f>(IF(ISNA(VLOOKUP(C21,NPCPartyMaker!$CF$4:$CG$20,2,FALSE)),"",VLOOKUP(C21,NPCPartyMaker!$CF$4:$CG$20,2,FALSE)))</f>
        <v/>
      </c>
      <c r="BA21" s="41">
        <f t="array" ref="BA21">IFERROR(INDEX($BY$4:$BY$255,MATCH(B21,IF($BX$4:$BX$255=C21,$BW$4:$BW$255),0)),0)</f>
        <v>0</v>
      </c>
      <c r="BB21" t="str">
        <f>(IF(ISNA(VLOOKUP(T21,NPCPartyMaker!$BF$5:$BH$32,2,FALSE)),"",VLOOKUP(T21,NPCPartyMaker!$BF$5:$BH$32,2,FALSE)))</f>
        <v/>
      </c>
      <c r="BC21" t="str">
        <f>(IF(ISNA(VLOOKUP(T21,NPCPartyMaker!$BF$5:$BH$32,3,FALSE)),"",VLOOKUP(T21,NPCPartyMaker!$BF$5:$BH$32,3,FALSE)))</f>
        <v/>
      </c>
      <c r="BD21" t="str">
        <f>(IF(ISNA(VLOOKUP(U21,NPCPartyMaker!$BI$5:$BK$27,2,FALSE)),"",VLOOKUP(U21,NPCPartyMaker!$BI$5:$BK$27,2,FALSE)))</f>
        <v/>
      </c>
      <c r="BE21" t="str">
        <f>(IF(ISNA(VLOOKUP(U21,NPCPartyMaker!$BI$5:$BK$27,3,FALSE)),"",VLOOKUP(U21,NPCPartyMaker!$BI$5:$BK$27,3,FALSE)))</f>
        <v/>
      </c>
      <c r="BF21" s="108" t="s">
        <v>790</v>
      </c>
      <c r="BG21" s="14" t="s">
        <v>693</v>
      </c>
      <c r="BH21" s="14" t="s">
        <v>717</v>
      </c>
      <c r="BI21" s="12">
        <v>19</v>
      </c>
      <c r="BJ21" s="1127" t="s">
        <v>717</v>
      </c>
      <c r="BK21" s="1127" t="s">
        <v>595</v>
      </c>
      <c r="BL21" s="12" t="s">
        <v>791</v>
      </c>
      <c r="BM21" s="12">
        <v>5</v>
      </c>
      <c r="BN21">
        <v>12</v>
      </c>
      <c r="BO21" s="41"/>
      <c r="BP21" s="12" t="s">
        <v>792</v>
      </c>
      <c r="BQ21" s="105" t="s">
        <v>726</v>
      </c>
      <c r="BR21" s="106">
        <v>8</v>
      </c>
      <c r="BW21" t="s">
        <v>557</v>
      </c>
      <c r="BX21">
        <v>18</v>
      </c>
      <c r="BY21">
        <v>4</v>
      </c>
      <c r="BZ21" s="135" t="s">
        <v>496</v>
      </c>
      <c r="CB21">
        <v>18</v>
      </c>
      <c r="CI21" s="135"/>
      <c r="CN21" s="41" t="s">
        <v>516</v>
      </c>
      <c r="CO21" s="41">
        <v>18</v>
      </c>
      <c r="CP21" s="41">
        <v>8</v>
      </c>
      <c r="CQ21" s="41">
        <v>8</v>
      </c>
      <c r="CR21" s="41">
        <v>8</v>
      </c>
      <c r="CS21" s="41">
        <v>7</v>
      </c>
      <c r="CT21" s="41">
        <v>6</v>
      </c>
      <c r="CU21" s="41">
        <v>4</v>
      </c>
      <c r="CV21" s="41">
        <v>1</v>
      </c>
    </row>
    <row r="22" spans="1:102">
      <c r="A22" s="188">
        <v>18</v>
      </c>
      <c r="B22" s="1106"/>
      <c r="D22" s="137"/>
      <c r="E22" s="138">
        <f t="shared" si="11"/>
        <v>20</v>
      </c>
      <c r="F22" s="142" t="str">
        <f>(IF(ISNA(VLOOKUP(C22,NPCPartyMaker!$CD$4:$CE$20,2,FALSE)),"",VLOOKUP(C22,NPCPartyMaker!$CD$4:$CE$20,2,FALSE)))</f>
        <v/>
      </c>
      <c r="G22" s="168" t="str">
        <f>(IF(ISNA(VLOOKUP(C22,NPCPartyMaker!$CH$4:$CI$21,2,FALSE)),"",VLOOKUP(C22,NPCPartyMaker!$CH$4:$CI$21,2,FALSE)))</f>
        <v/>
      </c>
      <c r="H22" s="141">
        <f t="shared" si="12"/>
        <v>0</v>
      </c>
      <c r="I22" s="140" t="str">
        <f>(IF(ISNA(VLOOKUP(C22,NPCPartyMaker!$CH$4:$CK$21,3,FALSE)),"",VLOOKUP(C22,NPCPartyMaker!$CH$4:$CK$21,3,FALSE)))</f>
        <v/>
      </c>
      <c r="J22" s="140">
        <f t="shared" si="8"/>
        <v>0</v>
      </c>
      <c r="K22" s="141">
        <f t="shared" si="9"/>
        <v>0</v>
      </c>
      <c r="L22" s="140" t="str">
        <f>(IF(ISNA(VLOOKUP(R22,NPCPartyMaker!$BS$5:$BT$13,2,FALSE)),"",VLOOKUP(R22,NPCPartyMaker!$BS$5:$BT$13,2,FALSE)))</f>
        <v/>
      </c>
      <c r="M22" s="140">
        <f t="shared" si="10"/>
        <v>0</v>
      </c>
      <c r="N22" s="113"/>
      <c r="O22" s="162"/>
      <c r="P22" s="170" t="str">
        <f>(IF(ISNA(VLOOKUP(C22,NPCPartyMaker!$CH$4:$CK$21,4,FALSE)),"",VLOOKUP(C22,NPCPartyMaker!$CH$4:$CK$21,4,FALSE)))</f>
        <v/>
      </c>
      <c r="Q22" s="162"/>
      <c r="R22" s="113"/>
      <c r="S22" s="162"/>
      <c r="T22" s="1124"/>
      <c r="U22" s="162"/>
      <c r="AE22" s="1662" t="str">
        <f>(IF(ISNA(VLOOKUP(B22,NPCPartyMaker!$CZ$4:$DA$16,2,FALSE)),"",VLOOKUP(B22,NPCPartyMaker!$CZ$4:$DA$16,2,FALSE)))</f>
        <v/>
      </c>
      <c r="AF22" s="1662"/>
      <c r="AG22" s="1677"/>
      <c r="AH22" s="1677"/>
      <c r="AI22" s="1677"/>
      <c r="AJ22" s="1677"/>
      <c r="AK22" s="1677"/>
      <c r="AU22" t="e">
        <f t="shared" si="5"/>
        <v>#VALUE!</v>
      </c>
      <c r="AV22" t="e">
        <f t="shared" si="6"/>
        <v>#VALUE!</v>
      </c>
      <c r="AW22" t="e">
        <f t="shared" si="7"/>
        <v>#VALUE!</v>
      </c>
      <c r="AX22" t="str">
        <f>(IF(ISNA(VLOOKUP(O22,NPCPartyMaker!$BP$63:$BQ$71,2,FALSE)),"",VLOOKUP(O22,NPCPartyMaker!$BP$63:$BQ$71,2,FALSE)))</f>
        <v/>
      </c>
      <c r="AY22" t="str">
        <f>(IF(ISNA(VLOOKUP(N22,NPCPartyMaker!$BL$5:$BN$32,3,FALSE)),"",VLOOKUP(N22,NPCPartyMaker!$BL$5:$BN$32,3,FALSE)))</f>
        <v/>
      </c>
      <c r="AZ22" t="str">
        <f>(IF(ISNA(VLOOKUP(C22,NPCPartyMaker!$CF$4:$CG$20,2,FALSE)),"",VLOOKUP(C22,NPCPartyMaker!$CF$4:$CG$20,2,FALSE)))</f>
        <v/>
      </c>
      <c r="BA22" s="41">
        <f t="array" ref="BA22">IFERROR(INDEX($BY$4:$BY$255,MATCH(B22,IF($BX$4:$BX$255=C22,$BW$4:$BW$255),0)),0)</f>
        <v>0</v>
      </c>
      <c r="BB22" t="str">
        <f>(IF(ISNA(VLOOKUP(T22,NPCPartyMaker!$BF$5:$BH$32,2,FALSE)),"",VLOOKUP(T22,NPCPartyMaker!$BF$5:$BH$32,2,FALSE)))</f>
        <v/>
      </c>
      <c r="BC22" t="str">
        <f>(IF(ISNA(VLOOKUP(T22,NPCPartyMaker!$BF$5:$BH$32,3,FALSE)),"",VLOOKUP(T22,NPCPartyMaker!$BF$5:$BH$32,3,FALSE)))</f>
        <v/>
      </c>
      <c r="BD22" t="str">
        <f>(IF(ISNA(VLOOKUP(U22,NPCPartyMaker!$BI$5:$BK$27,2,FALSE)),"",VLOOKUP(U22,NPCPartyMaker!$BI$5:$BK$27,2,FALSE)))</f>
        <v/>
      </c>
      <c r="BE22" t="str">
        <f>(IF(ISNA(VLOOKUP(U22,NPCPartyMaker!$BI$5:$BK$27,3,FALSE)),"",VLOOKUP(U22,NPCPartyMaker!$BI$5:$BK$27,3,FALSE)))</f>
        <v/>
      </c>
      <c r="BF22" s="108" t="s">
        <v>793</v>
      </c>
      <c r="BG22" s="14" t="s">
        <v>723</v>
      </c>
      <c r="BH22" s="14" t="s">
        <v>717</v>
      </c>
      <c r="BI22" s="12">
        <v>20</v>
      </c>
      <c r="BJ22" s="1127" t="s">
        <v>717</v>
      </c>
      <c r="BK22" s="1127" t="s">
        <v>595</v>
      </c>
      <c r="BL22" s="12" t="s">
        <v>794</v>
      </c>
      <c r="BM22" s="12">
        <v>5</v>
      </c>
      <c r="BN22">
        <v>12</v>
      </c>
      <c r="BO22" s="41">
        <v>700</v>
      </c>
      <c r="BP22" s="12" t="s">
        <v>795</v>
      </c>
      <c r="BQ22" s="105" t="s">
        <v>726</v>
      </c>
      <c r="BR22" s="106">
        <v>10</v>
      </c>
      <c r="BW22" t="s">
        <v>557</v>
      </c>
      <c r="BX22">
        <v>19</v>
      </c>
      <c r="BY22">
        <v>4</v>
      </c>
      <c r="BZ22" s="135" t="s">
        <v>496</v>
      </c>
      <c r="CB22">
        <v>19</v>
      </c>
      <c r="CN22" s="41" t="s">
        <v>516</v>
      </c>
      <c r="CO22" s="41">
        <v>19</v>
      </c>
      <c r="CP22" s="41">
        <v>9</v>
      </c>
      <c r="CQ22" s="41">
        <v>9</v>
      </c>
      <c r="CR22" s="41">
        <v>9</v>
      </c>
      <c r="CS22" s="41">
        <v>7</v>
      </c>
      <c r="CT22" s="41">
        <v>6</v>
      </c>
      <c r="CU22" s="41">
        <v>4</v>
      </c>
      <c r="CV22" s="41">
        <v>2</v>
      </c>
    </row>
    <row r="23" spans="1:102">
      <c r="A23" s="188">
        <v>19</v>
      </c>
      <c r="B23" s="160"/>
      <c r="C23" s="148"/>
      <c r="D23" s="149"/>
      <c r="E23" s="150">
        <f t="shared" si="11"/>
        <v>20</v>
      </c>
      <c r="F23" s="151" t="str">
        <f>(IF(ISNA(VLOOKUP(C23,NPCPartyMaker!$CD$4:$CE$20,2,FALSE)),"",VLOOKUP(C23,NPCPartyMaker!$CD$4:$CE$20,2,FALSE)))</f>
        <v/>
      </c>
      <c r="G23" s="169" t="str">
        <f>(IF(ISNA(VLOOKUP(C23,NPCPartyMaker!$CH$4:$CI$21,2,FALSE)),"",VLOOKUP(C23,NPCPartyMaker!$CH$4:$CI$21,2,FALSE)))</f>
        <v/>
      </c>
      <c r="H23" s="152">
        <f t="shared" si="12"/>
        <v>0</v>
      </c>
      <c r="I23" s="156" t="str">
        <f>(IF(ISNA(VLOOKUP(C23,NPCPartyMaker!$CH$4:$CK$21,3,FALSE)),"",VLOOKUP(C23,NPCPartyMaker!$CH$4:$CK$21,3,FALSE)))</f>
        <v/>
      </c>
      <c r="J23" s="156">
        <f t="shared" si="8"/>
        <v>0</v>
      </c>
      <c r="K23" s="152">
        <f t="shared" si="9"/>
        <v>0</v>
      </c>
      <c r="L23" s="156" t="str">
        <f>(IF(ISNA(VLOOKUP(R23,NPCPartyMaker!$BS$5:$BT$13,2,FALSE)),"",VLOOKUP(R23,NPCPartyMaker!$BS$5:$BT$13,2,FALSE)))</f>
        <v/>
      </c>
      <c r="M23" s="156">
        <f t="shared" si="10"/>
        <v>0</v>
      </c>
      <c r="N23" s="161"/>
      <c r="O23" s="163"/>
      <c r="P23" s="171" t="str">
        <f>(IF(ISNA(VLOOKUP(C23,NPCPartyMaker!$CH$4:$CK$21,4,FALSE)),"",VLOOKUP(C23,NPCPartyMaker!$CH$4:$CK$21,4,FALSE)))</f>
        <v/>
      </c>
      <c r="Q23" s="163"/>
      <c r="R23" s="161"/>
      <c r="S23" s="163"/>
      <c r="T23" s="164"/>
      <c r="U23" s="163"/>
      <c r="V23" s="154"/>
      <c r="W23" s="154"/>
      <c r="X23" s="154"/>
      <c r="Y23" s="154"/>
      <c r="Z23" s="154"/>
      <c r="AA23" s="154"/>
      <c r="AB23" s="154"/>
      <c r="AC23" s="154"/>
      <c r="AD23" s="154"/>
      <c r="AE23" s="1685" t="str">
        <f>(IF(ISNA(VLOOKUP(B23,NPCPartyMaker!$CZ$4:$DA$16,2,FALSE)),"",VLOOKUP(B23,NPCPartyMaker!$CZ$4:$DA$16,2,FALSE)))</f>
        <v/>
      </c>
      <c r="AF23" s="1685"/>
      <c r="AG23" s="1684"/>
      <c r="AH23" s="1684"/>
      <c r="AI23" s="1684"/>
      <c r="AJ23" s="1684"/>
      <c r="AK23" s="1684"/>
      <c r="AL23" s="186"/>
      <c r="AM23" s="186"/>
      <c r="AN23" s="186"/>
      <c r="AO23" s="186"/>
      <c r="AP23" s="186"/>
      <c r="AQ23" s="186"/>
      <c r="AR23" s="186"/>
      <c r="AS23" s="186"/>
      <c r="AT23" s="186"/>
      <c r="AU23" s="17" t="e">
        <f t="shared" si="5"/>
        <v>#VALUE!</v>
      </c>
      <c r="AV23" s="17" t="e">
        <f t="shared" si="6"/>
        <v>#VALUE!</v>
      </c>
      <c r="AW23" s="17" t="e">
        <f t="shared" si="7"/>
        <v>#VALUE!</v>
      </c>
      <c r="AX23" s="17" t="str">
        <f>(IF(ISNA(VLOOKUP(O23,NPCPartyMaker!$BP$63:$BQ$72,2,FALSE)),"",VLOOKUP(O23,NPCPartyMaker!$BP$63:$BQ$72,2,FALSE)))</f>
        <v/>
      </c>
      <c r="AY23" s="17" t="str">
        <f>(IF(ISNA(VLOOKUP(N23,NPCPartyMaker!$BL$5:$BN$32,3,FALSE)),"",VLOOKUP(N23,NPCPartyMaker!$BL$5:$BN$32,3,FALSE)))</f>
        <v/>
      </c>
      <c r="AZ23" s="17" t="str">
        <f>(IF(ISNA(VLOOKUP(C23,NPCPartyMaker!$CF$4:$CG$20,2,FALSE)),"",VLOOKUP(C23,NPCPartyMaker!$CF$4:$CG$20,2,FALSE)))</f>
        <v/>
      </c>
      <c r="BA23" s="154">
        <f t="array" ref="BA23">IFERROR(INDEX($BY$4:$BY$255,MATCH(B23,IF($BX$4:$BX$255=C23,$BW$4:$BW$255),0)),0)</f>
        <v>0</v>
      </c>
      <c r="BB23" s="17" t="str">
        <f>(IF(ISNA(VLOOKUP(T23,NPCPartyMaker!$BF$5:$BH$32,2,FALSE)),"",VLOOKUP(T23,NPCPartyMaker!$BF$5:$BH$32,2,FALSE)))</f>
        <v/>
      </c>
      <c r="BC23" s="17" t="str">
        <f>(IF(ISNA(VLOOKUP(T23,NPCPartyMaker!$BF$5:$BH$32,3,FALSE)),"",VLOOKUP(T23,NPCPartyMaker!$BF$5:$BH$32,3,FALSE)))</f>
        <v/>
      </c>
      <c r="BD23" s="17" t="str">
        <f>(IF(ISNA(VLOOKUP(U23,NPCPartyMaker!$BI$5:$BK$27,2,FALSE)),"",VLOOKUP(U23,NPCPartyMaker!$BI$5:$BK$27,2,FALSE)))</f>
        <v/>
      </c>
      <c r="BE23" s="17" t="str">
        <f>(IF(ISNA(VLOOKUP(U23,NPCPartyMaker!$BI$5:$BK$27,3,FALSE)),"",VLOOKUP(U23,NPCPartyMaker!$BI$5:$BK$27,3,FALSE)))</f>
        <v/>
      </c>
      <c r="BF23" s="108" t="s">
        <v>796</v>
      </c>
      <c r="BG23" s="14" t="s">
        <v>723</v>
      </c>
      <c r="BH23" s="14" t="s">
        <v>706</v>
      </c>
      <c r="BI23" s="12">
        <v>21</v>
      </c>
      <c r="BJ23" s="1127" t="s">
        <v>706</v>
      </c>
      <c r="BK23" s="1127" t="s">
        <v>597</v>
      </c>
      <c r="BL23" s="12" t="s">
        <v>797</v>
      </c>
      <c r="BM23" s="12">
        <v>4</v>
      </c>
      <c r="BN23">
        <v>9</v>
      </c>
      <c r="BO23" s="41"/>
      <c r="BP23" s="12" t="s">
        <v>729</v>
      </c>
      <c r="BQ23" s="105" t="s">
        <v>798</v>
      </c>
      <c r="BR23" s="106">
        <v>9</v>
      </c>
      <c r="BW23" t="s">
        <v>557</v>
      </c>
      <c r="BX23">
        <v>20</v>
      </c>
      <c r="BY23">
        <v>4</v>
      </c>
      <c r="BZ23" s="135" t="s">
        <v>496</v>
      </c>
      <c r="CB23">
        <v>20</v>
      </c>
      <c r="CN23" s="154" t="s">
        <v>516</v>
      </c>
      <c r="CO23" s="154">
        <v>20</v>
      </c>
      <c r="CP23" s="154">
        <v>9</v>
      </c>
      <c r="CQ23" s="154">
        <v>9</v>
      </c>
      <c r="CR23" s="154">
        <v>9</v>
      </c>
      <c r="CS23" s="154">
        <v>8</v>
      </c>
      <c r="CT23" s="154">
        <v>7</v>
      </c>
      <c r="CU23" s="154">
        <v>5</v>
      </c>
      <c r="CV23" s="154">
        <v>2</v>
      </c>
      <c r="CW23" s="154"/>
      <c r="CX23" s="154"/>
    </row>
    <row r="24" spans="1:102">
      <c r="A24" s="29"/>
      <c r="B24" s="30"/>
      <c r="C24" s="30"/>
      <c r="D24" s="30"/>
      <c r="E24" s="30"/>
      <c r="F24" s="30"/>
      <c r="G24" s="183"/>
      <c r="H24" s="30"/>
      <c r="I24" s="30"/>
      <c r="J24" s="183"/>
      <c r="K24" s="30"/>
      <c r="L24" s="183"/>
      <c r="M24" s="183"/>
      <c r="N24" s="184"/>
      <c r="O24" s="185"/>
      <c r="P24" s="184"/>
      <c r="Q24" s="30"/>
      <c r="R24" s="184"/>
      <c r="S24" s="30"/>
      <c r="T24" s="30"/>
      <c r="U24" s="30"/>
      <c r="V24" s="30"/>
      <c r="W24" s="30"/>
      <c r="X24" s="30"/>
      <c r="Y24" s="30"/>
      <c r="Z24" s="30"/>
      <c r="AA24" s="30"/>
      <c r="AB24" s="30"/>
      <c r="AC24" s="30"/>
      <c r="AD24" s="30"/>
      <c r="AE24" s="29"/>
      <c r="AF24" s="29"/>
      <c r="AG24" s="29"/>
      <c r="AH24" s="29"/>
      <c r="AI24" s="29"/>
      <c r="AJ24" s="29"/>
      <c r="AK24" s="29"/>
      <c r="BF24" s="108" t="s">
        <v>799</v>
      </c>
      <c r="BG24" s="14" t="s">
        <v>723</v>
      </c>
      <c r="BH24" s="14" t="s">
        <v>800</v>
      </c>
      <c r="BI24" s="12">
        <v>22</v>
      </c>
      <c r="BJ24" s="1127" t="s">
        <v>706</v>
      </c>
      <c r="BK24" s="1127" t="s">
        <v>597</v>
      </c>
      <c r="BL24" s="12" t="s">
        <v>801</v>
      </c>
      <c r="BM24" s="12">
        <v>4</v>
      </c>
      <c r="BN24">
        <v>12</v>
      </c>
      <c r="BO24" s="41"/>
      <c r="BP24" s="12" t="s">
        <v>802</v>
      </c>
      <c r="BQ24" s="105" t="s">
        <v>726</v>
      </c>
      <c r="BR24" s="106">
        <v>4</v>
      </c>
      <c r="BW24" t="s">
        <v>557</v>
      </c>
      <c r="BX24">
        <v>21</v>
      </c>
      <c r="BY24">
        <v>4</v>
      </c>
      <c r="BZ24" s="135" t="s">
        <v>496</v>
      </c>
      <c r="CB24">
        <v>21</v>
      </c>
      <c r="CN24" s="41" t="s">
        <v>552</v>
      </c>
      <c r="CO24" s="41">
        <v>1</v>
      </c>
      <c r="CP24" s="41">
        <v>2</v>
      </c>
    </row>
    <row r="25" spans="1:102" ht="14.65" customHeight="1">
      <c r="A25" s="1105">
        <v>1</v>
      </c>
      <c r="B25" s="1080" t="s">
        <v>803</v>
      </c>
      <c r="C25" s="1081"/>
      <c r="D25" s="1105">
        <v>34</v>
      </c>
      <c r="E25" s="1080" t="s">
        <v>804</v>
      </c>
      <c r="F25" s="1081"/>
      <c r="G25" s="1081"/>
      <c r="H25" s="1105">
        <v>67</v>
      </c>
      <c r="I25" s="1080" t="s">
        <v>805</v>
      </c>
      <c r="J25" s="1081"/>
      <c r="K25" s="1081"/>
      <c r="L25" s="1687" t="s">
        <v>806</v>
      </c>
      <c r="M25" s="1687"/>
      <c r="N25" s="1687"/>
      <c r="O25" s="1687"/>
      <c r="P25" s="1687"/>
      <c r="Q25" s="948"/>
      <c r="R25" s="948"/>
      <c r="S25" s="948"/>
      <c r="T25" s="948"/>
      <c r="U25" s="948"/>
      <c r="V25" s="30"/>
      <c r="W25" s="1105"/>
      <c r="X25" s="1080"/>
      <c r="Y25" s="30"/>
      <c r="Z25" s="30"/>
      <c r="AA25" s="1105"/>
      <c r="AB25" s="1080"/>
      <c r="AC25" s="30"/>
      <c r="AD25" s="30"/>
      <c r="AE25" s="29"/>
      <c r="AF25" s="29"/>
      <c r="AG25" s="29"/>
      <c r="AH25" s="29"/>
      <c r="AI25" s="29"/>
      <c r="AJ25" s="29"/>
      <c r="AK25" s="29"/>
      <c r="BF25" s="108" t="s">
        <v>807</v>
      </c>
      <c r="BG25" s="14" t="s">
        <v>717</v>
      </c>
      <c r="BH25" s="14" t="s">
        <v>808</v>
      </c>
      <c r="BI25" s="12">
        <v>23</v>
      </c>
      <c r="BJ25" s="1127" t="s">
        <v>706</v>
      </c>
      <c r="BK25" s="1127" t="s">
        <v>597</v>
      </c>
      <c r="BL25" s="12" t="s">
        <v>809</v>
      </c>
      <c r="BM25" s="12">
        <v>3</v>
      </c>
      <c r="BN25">
        <v>9</v>
      </c>
      <c r="BO25" s="41"/>
      <c r="BP25" s="12" t="s">
        <v>810</v>
      </c>
      <c r="BQ25" s="105" t="s">
        <v>779</v>
      </c>
      <c r="BR25" s="106">
        <v>9</v>
      </c>
      <c r="BW25" t="s">
        <v>516</v>
      </c>
      <c r="BX25">
        <v>1</v>
      </c>
      <c r="BY25">
        <v>20</v>
      </c>
      <c r="BZ25" s="135">
        <v>1</v>
      </c>
      <c r="CN25" s="41" t="s">
        <v>552</v>
      </c>
      <c r="CO25" s="41">
        <v>2</v>
      </c>
      <c r="CP25" s="41">
        <v>2</v>
      </c>
      <c r="CQ25" s="41">
        <v>1</v>
      </c>
    </row>
    <row r="26" spans="1:102" ht="14.65" customHeight="1">
      <c r="A26" s="1105">
        <v>2</v>
      </c>
      <c r="B26" s="1080" t="s">
        <v>811</v>
      </c>
      <c r="C26" s="1081"/>
      <c r="D26" s="1105">
        <v>35</v>
      </c>
      <c r="E26" s="1080" t="s">
        <v>812</v>
      </c>
      <c r="F26" s="1081"/>
      <c r="G26" s="1081"/>
      <c r="H26" s="1105">
        <v>68</v>
      </c>
      <c r="I26" s="1080" t="s">
        <v>813</v>
      </c>
      <c r="J26" s="1081"/>
      <c r="K26" s="1081"/>
      <c r="L26" s="1687"/>
      <c r="M26" s="1687"/>
      <c r="N26" s="1687"/>
      <c r="O26" s="1687"/>
      <c r="P26" s="1687"/>
      <c r="Q26" s="948"/>
      <c r="R26" s="948"/>
      <c r="S26" s="948"/>
      <c r="T26" s="948"/>
      <c r="U26" s="948"/>
      <c r="V26" s="30"/>
      <c r="W26" s="1105"/>
      <c r="X26" s="1080"/>
      <c r="Y26" s="30"/>
      <c r="Z26" s="30"/>
      <c r="AA26" s="1105"/>
      <c r="AB26" s="1080"/>
      <c r="AC26" s="30"/>
      <c r="AD26" s="30"/>
      <c r="AE26" s="29"/>
      <c r="AF26" s="29"/>
      <c r="AG26" s="29"/>
      <c r="AH26" s="29"/>
      <c r="AI26" s="29"/>
      <c r="AJ26" s="29"/>
      <c r="AK26" s="29"/>
      <c r="BF26" s="108">
        <v>19</v>
      </c>
      <c r="BG26" s="14" t="s">
        <v>717</v>
      </c>
      <c r="BH26" s="14" t="s">
        <v>814</v>
      </c>
      <c r="BI26" s="12">
        <v>24</v>
      </c>
      <c r="BJ26" s="1127" t="s">
        <v>800</v>
      </c>
      <c r="BK26" s="1127" t="s">
        <v>599</v>
      </c>
      <c r="BL26" s="12" t="s">
        <v>815</v>
      </c>
      <c r="BM26" s="12">
        <v>8</v>
      </c>
      <c r="BN26">
        <v>12</v>
      </c>
      <c r="BO26" s="41"/>
      <c r="BP26" s="12" t="s">
        <v>816</v>
      </c>
      <c r="BQ26" s="105" t="s">
        <v>719</v>
      </c>
      <c r="BR26" s="106">
        <v>2</v>
      </c>
      <c r="BW26" t="s">
        <v>516</v>
      </c>
      <c r="BX26">
        <v>2</v>
      </c>
      <c r="BY26">
        <v>19</v>
      </c>
      <c r="BZ26" s="135">
        <v>1</v>
      </c>
      <c r="CN26" s="41" t="s">
        <v>552</v>
      </c>
      <c r="CO26" s="41">
        <v>3</v>
      </c>
      <c r="CP26" s="41">
        <v>3</v>
      </c>
      <c r="CQ26" s="41">
        <v>2</v>
      </c>
      <c r="CR26" s="41">
        <v>1</v>
      </c>
    </row>
    <row r="27" spans="1:102" ht="14.65" customHeight="1">
      <c r="A27" s="1105">
        <v>3</v>
      </c>
      <c r="B27" s="1080" t="s">
        <v>817</v>
      </c>
      <c r="C27" s="1081"/>
      <c r="D27" s="1105">
        <v>36</v>
      </c>
      <c r="E27" s="1080" t="s">
        <v>818</v>
      </c>
      <c r="F27" s="1081"/>
      <c r="G27" s="1081"/>
      <c r="H27" s="1105">
        <v>69</v>
      </c>
      <c r="I27" s="1080" t="s">
        <v>819</v>
      </c>
      <c r="J27" s="1081"/>
      <c r="K27" s="1081"/>
      <c r="L27" s="586" t="s">
        <v>516</v>
      </c>
      <c r="M27" s="1686" t="s">
        <v>820</v>
      </c>
      <c r="N27" s="1686"/>
      <c r="O27" s="1082"/>
      <c r="P27" s="586"/>
      <c r="Q27" s="1682"/>
      <c r="R27" s="1682"/>
      <c r="S27" s="30"/>
      <c r="T27" s="30"/>
      <c r="U27" s="30"/>
      <c r="V27" s="30"/>
      <c r="W27" s="1105"/>
      <c r="X27" s="1080"/>
      <c r="Y27" s="30"/>
      <c r="Z27" s="30"/>
      <c r="AA27" s="1105"/>
      <c r="AB27" s="1080"/>
      <c r="AC27" s="30"/>
      <c r="AD27" s="30"/>
      <c r="AE27" s="29"/>
      <c r="AF27" s="29"/>
      <c r="AG27" s="29"/>
      <c r="AH27" s="29"/>
      <c r="AI27" s="29"/>
      <c r="AJ27" s="29"/>
      <c r="AK27" s="29"/>
      <c r="BF27" s="108">
        <v>20</v>
      </c>
      <c r="BG27" s="14" t="s">
        <v>717</v>
      </c>
      <c r="BH27" s="14" t="s">
        <v>821</v>
      </c>
      <c r="BI27" s="12">
        <v>25</v>
      </c>
      <c r="BJ27" s="1127" t="s">
        <v>800</v>
      </c>
      <c r="BK27" s="1127" t="s">
        <v>599</v>
      </c>
      <c r="BL27" s="12" t="s">
        <v>822</v>
      </c>
      <c r="BM27" s="12">
        <v>7</v>
      </c>
      <c r="BN27">
        <v>12</v>
      </c>
      <c r="BO27" s="41"/>
      <c r="BP27" s="12" t="s">
        <v>823</v>
      </c>
      <c r="BQ27" s="105" t="s">
        <v>745</v>
      </c>
      <c r="BR27" s="106">
        <v>8</v>
      </c>
      <c r="BW27" t="s">
        <v>516</v>
      </c>
      <c r="BX27">
        <v>3</v>
      </c>
      <c r="BY27">
        <v>19</v>
      </c>
      <c r="BZ27" s="135">
        <v>1</v>
      </c>
      <c r="CN27" s="41" t="s">
        <v>552</v>
      </c>
      <c r="CO27" s="41">
        <v>4</v>
      </c>
      <c r="CP27" s="41">
        <v>4</v>
      </c>
      <c r="CQ27" s="41">
        <v>2</v>
      </c>
      <c r="CR27" s="41">
        <v>2</v>
      </c>
    </row>
    <row r="28" spans="1:102" ht="14.65" customHeight="1">
      <c r="A28" s="1105">
        <v>4</v>
      </c>
      <c r="B28" s="1080" t="s">
        <v>824</v>
      </c>
      <c r="C28" s="1081"/>
      <c r="D28" s="1105">
        <v>37</v>
      </c>
      <c r="E28" s="1080" t="s">
        <v>825</v>
      </c>
      <c r="F28" s="1081"/>
      <c r="G28" s="1081"/>
      <c r="H28" s="1105">
        <v>70</v>
      </c>
      <c r="I28" s="1080" t="s">
        <v>826</v>
      </c>
      <c r="J28" s="1081"/>
      <c r="K28" s="1081"/>
      <c r="L28" s="586" t="s">
        <v>552</v>
      </c>
      <c r="M28" s="1686" t="s">
        <v>827</v>
      </c>
      <c r="N28" s="1686"/>
      <c r="O28" s="1082"/>
      <c r="P28" s="586"/>
      <c r="Q28" s="1682"/>
      <c r="R28" s="1682"/>
      <c r="S28" s="30"/>
      <c r="T28" s="30"/>
      <c r="U28" s="30"/>
      <c r="V28" s="30"/>
      <c r="W28" s="1105"/>
      <c r="X28" s="1080"/>
      <c r="Y28" s="30"/>
      <c r="Z28" s="30"/>
      <c r="AA28" s="1105"/>
      <c r="AB28" s="1080"/>
      <c r="AC28" s="30"/>
      <c r="AD28" s="30"/>
      <c r="AE28" s="29"/>
      <c r="AF28" s="29"/>
      <c r="AG28" s="29"/>
      <c r="AH28" s="29"/>
      <c r="AI28" s="29"/>
      <c r="AJ28" s="29"/>
      <c r="AK28" s="29"/>
      <c r="BF28" s="108">
        <v>21</v>
      </c>
      <c r="BG28" s="14" t="s">
        <v>706</v>
      </c>
      <c r="BH28" s="14" t="s">
        <v>828</v>
      </c>
      <c r="BL28" s="12" t="s">
        <v>829</v>
      </c>
      <c r="BM28" s="12">
        <v>6</v>
      </c>
      <c r="BN28">
        <v>12</v>
      </c>
      <c r="BO28" s="41"/>
      <c r="BP28" s="12" t="s">
        <v>830</v>
      </c>
      <c r="BQ28" s="105" t="s">
        <v>719</v>
      </c>
      <c r="BR28" s="106">
        <v>6</v>
      </c>
      <c r="BW28" t="s">
        <v>516</v>
      </c>
      <c r="BX28">
        <v>4</v>
      </c>
      <c r="BY28">
        <v>18</v>
      </c>
      <c r="BZ28" s="135">
        <v>1</v>
      </c>
      <c r="CN28" s="41" t="s">
        <v>552</v>
      </c>
      <c r="CO28" s="41">
        <v>5</v>
      </c>
      <c r="CP28" s="41">
        <v>4</v>
      </c>
      <c r="CQ28" s="41">
        <v>3</v>
      </c>
      <c r="CR28" s="41">
        <v>2</v>
      </c>
    </row>
    <row r="29" spans="1:102" ht="14.65" customHeight="1">
      <c r="A29" s="1105">
        <v>5</v>
      </c>
      <c r="B29" s="1080" t="s">
        <v>831</v>
      </c>
      <c r="C29" s="1081"/>
      <c r="D29" s="1105">
        <v>38</v>
      </c>
      <c r="E29" s="1080" t="s">
        <v>832</v>
      </c>
      <c r="F29" s="1081"/>
      <c r="G29" s="1081"/>
      <c r="H29" s="1105">
        <v>71</v>
      </c>
      <c r="I29" s="1080" t="s">
        <v>833</v>
      </c>
      <c r="J29" s="1081"/>
      <c r="K29" s="1081"/>
      <c r="L29" s="586" t="s">
        <v>557</v>
      </c>
      <c r="M29" s="1686" t="s">
        <v>834</v>
      </c>
      <c r="N29" s="1686"/>
      <c r="O29" s="1082"/>
      <c r="P29" s="586"/>
      <c r="Q29" s="1682"/>
      <c r="R29" s="1682"/>
      <c r="S29" s="30"/>
      <c r="T29" s="30"/>
      <c r="U29" s="30"/>
      <c r="V29" s="30"/>
      <c r="W29" s="1105"/>
      <c r="X29" s="1080"/>
      <c r="Y29" s="30"/>
      <c r="Z29" s="30"/>
      <c r="AA29" s="1105"/>
      <c r="AB29" s="1080"/>
      <c r="AC29" s="30"/>
      <c r="AD29" s="30"/>
      <c r="AE29" s="29"/>
      <c r="AF29" s="29"/>
      <c r="AG29" s="29"/>
      <c r="AH29" s="29"/>
      <c r="AI29" s="29"/>
      <c r="AJ29" s="29"/>
      <c r="AK29" s="29"/>
      <c r="BF29" s="108">
        <v>22</v>
      </c>
      <c r="BG29" s="14" t="s">
        <v>706</v>
      </c>
      <c r="BH29" s="14" t="s">
        <v>835</v>
      </c>
      <c r="BL29" s="12" t="s">
        <v>836</v>
      </c>
      <c r="BM29" s="12">
        <v>5</v>
      </c>
      <c r="BN29">
        <v>12</v>
      </c>
      <c r="BO29" s="41"/>
      <c r="BP29" s="12" t="s">
        <v>837</v>
      </c>
      <c r="BQ29" s="105" t="s">
        <v>733</v>
      </c>
      <c r="BR29" s="106">
        <v>7</v>
      </c>
      <c r="BW29" t="s">
        <v>516</v>
      </c>
      <c r="BX29">
        <v>5</v>
      </c>
      <c r="BY29">
        <v>17</v>
      </c>
      <c r="BZ29" s="135">
        <v>1</v>
      </c>
      <c r="CN29" s="41" t="s">
        <v>552</v>
      </c>
      <c r="CO29" s="41">
        <v>6</v>
      </c>
      <c r="CP29" s="41">
        <v>4</v>
      </c>
      <c r="CQ29" s="41">
        <v>3</v>
      </c>
      <c r="CR29" s="41">
        <v>2</v>
      </c>
      <c r="CS29" s="41">
        <v>1</v>
      </c>
    </row>
    <row r="30" spans="1:102" ht="14.65" customHeight="1">
      <c r="A30" s="1105">
        <v>6</v>
      </c>
      <c r="B30" s="1080" t="s">
        <v>838</v>
      </c>
      <c r="C30" s="1081"/>
      <c r="D30" s="1105">
        <v>39</v>
      </c>
      <c r="E30" s="1080" t="s">
        <v>839</v>
      </c>
      <c r="F30" s="1081"/>
      <c r="G30" s="1081"/>
      <c r="H30" s="1105">
        <v>72</v>
      </c>
      <c r="I30" s="1080" t="s">
        <v>840</v>
      </c>
      <c r="J30" s="1081"/>
      <c r="K30" s="1081"/>
      <c r="L30" s="586" t="s">
        <v>491</v>
      </c>
      <c r="M30" s="1686" t="s">
        <v>841</v>
      </c>
      <c r="N30" s="1686"/>
      <c r="O30" s="1082"/>
      <c r="P30" s="586"/>
      <c r="Q30" s="1682"/>
      <c r="R30" s="1682"/>
      <c r="S30" s="30"/>
      <c r="T30" s="30"/>
      <c r="U30" s="30"/>
      <c r="V30" s="30"/>
      <c r="W30" s="1105"/>
      <c r="X30" s="1080"/>
      <c r="Y30" s="30"/>
      <c r="Z30" s="30"/>
      <c r="AA30" s="1105"/>
      <c r="AB30" s="1080"/>
      <c r="AC30" s="30"/>
      <c r="AD30" s="30"/>
      <c r="AE30" s="29"/>
      <c r="AF30" s="29"/>
      <c r="AG30" s="29"/>
      <c r="AH30" s="29"/>
      <c r="AI30" s="29"/>
      <c r="AJ30" s="29"/>
      <c r="AK30" s="29"/>
      <c r="BF30" s="108">
        <v>23</v>
      </c>
      <c r="BG30" s="14" t="s">
        <v>800</v>
      </c>
      <c r="BH30" s="14" t="s">
        <v>842</v>
      </c>
      <c r="BL30" s="12" t="s">
        <v>843</v>
      </c>
      <c r="BM30" s="12">
        <v>4</v>
      </c>
      <c r="BN30">
        <v>12</v>
      </c>
      <c r="BO30" s="41"/>
      <c r="BP30" s="12" t="s">
        <v>844</v>
      </c>
      <c r="BQ30" s="105" t="s">
        <v>733</v>
      </c>
      <c r="BR30" s="106">
        <v>7</v>
      </c>
      <c r="BW30" t="s">
        <v>516</v>
      </c>
      <c r="BX30">
        <v>6</v>
      </c>
      <c r="BY30">
        <v>17</v>
      </c>
      <c r="BZ30" s="135">
        <v>1</v>
      </c>
      <c r="CN30" s="41" t="s">
        <v>552</v>
      </c>
      <c r="CO30" s="41">
        <v>7</v>
      </c>
      <c r="CP30" s="41">
        <v>4</v>
      </c>
      <c r="CQ30" s="41">
        <v>4</v>
      </c>
      <c r="CR30" s="41">
        <v>3</v>
      </c>
      <c r="CS30" s="41">
        <v>1</v>
      </c>
    </row>
    <row r="31" spans="1:102" ht="14.65" customHeight="1">
      <c r="A31" s="1105">
        <v>7</v>
      </c>
      <c r="B31" s="1080" t="s">
        <v>845</v>
      </c>
      <c r="C31" s="1081"/>
      <c r="D31" s="1105">
        <v>40</v>
      </c>
      <c r="E31" s="1080" t="s">
        <v>846</v>
      </c>
      <c r="F31" s="1081"/>
      <c r="G31" s="1081"/>
      <c r="H31" s="1105">
        <v>73</v>
      </c>
      <c r="I31" s="1080" t="s">
        <v>847</v>
      </c>
      <c r="J31" s="1081"/>
      <c r="K31" s="1081"/>
      <c r="L31" s="586" t="s">
        <v>573</v>
      </c>
      <c r="M31" s="1686" t="s">
        <v>848</v>
      </c>
      <c r="N31" s="1686"/>
      <c r="O31" s="1082"/>
      <c r="P31" s="586"/>
      <c r="Q31" s="1682"/>
      <c r="R31" s="1682"/>
      <c r="S31" s="30"/>
      <c r="T31" s="30"/>
      <c r="U31" s="30"/>
      <c r="V31" s="30"/>
      <c r="W31" s="1105"/>
      <c r="X31" s="1080"/>
      <c r="Y31" s="30"/>
      <c r="Z31" s="30"/>
      <c r="AA31" s="1105"/>
      <c r="AB31" s="1080"/>
      <c r="AC31" s="30"/>
      <c r="AD31" s="30"/>
      <c r="AE31" s="29"/>
      <c r="AF31" s="29"/>
      <c r="AG31" s="29"/>
      <c r="AH31" s="29"/>
      <c r="AI31" s="29"/>
      <c r="AJ31" s="29"/>
      <c r="AK31" s="29"/>
      <c r="BF31" s="108">
        <v>24</v>
      </c>
      <c r="BG31" s="14" t="s">
        <v>808</v>
      </c>
      <c r="BH31" s="14" t="s">
        <v>849</v>
      </c>
      <c r="BL31" s="12" t="s">
        <v>850</v>
      </c>
      <c r="BM31" s="12">
        <v>3</v>
      </c>
      <c r="BN31">
        <v>12</v>
      </c>
      <c r="BO31" s="41"/>
      <c r="BP31" s="12" t="s">
        <v>851</v>
      </c>
      <c r="BQ31" s="105" t="s">
        <v>719</v>
      </c>
      <c r="BR31" s="106">
        <v>6</v>
      </c>
      <c r="BW31" t="s">
        <v>516</v>
      </c>
      <c r="BX31">
        <v>7</v>
      </c>
      <c r="BY31">
        <v>16</v>
      </c>
      <c r="BZ31" s="135">
        <v>1</v>
      </c>
      <c r="CN31" s="41" t="s">
        <v>552</v>
      </c>
      <c r="CO31" s="41">
        <v>8</v>
      </c>
      <c r="CP31" s="41">
        <v>4</v>
      </c>
      <c r="CQ31" s="41">
        <v>4</v>
      </c>
      <c r="CR31" s="41">
        <v>3</v>
      </c>
      <c r="CS31" s="41">
        <v>2</v>
      </c>
    </row>
    <row r="32" spans="1:102" ht="14.65" customHeight="1">
      <c r="A32" s="1105">
        <v>8</v>
      </c>
      <c r="B32" s="1080" t="s">
        <v>852</v>
      </c>
      <c r="C32" s="1081"/>
      <c r="D32" s="1105">
        <v>41</v>
      </c>
      <c r="E32" s="1080" t="s">
        <v>853</v>
      </c>
      <c r="F32" s="1081"/>
      <c r="G32" s="1081"/>
      <c r="H32" s="1105">
        <v>74</v>
      </c>
      <c r="I32" s="1080" t="s">
        <v>854</v>
      </c>
      <c r="J32" s="1081"/>
      <c r="K32" s="1081"/>
      <c r="L32" s="586" t="s">
        <v>513</v>
      </c>
      <c r="M32" s="1686" t="s">
        <v>855</v>
      </c>
      <c r="N32" s="1686"/>
      <c r="O32" s="1082"/>
      <c r="P32" s="586"/>
      <c r="Q32" s="1682"/>
      <c r="R32" s="1682"/>
      <c r="S32" s="30"/>
      <c r="T32" s="30"/>
      <c r="U32" s="30"/>
      <c r="V32" s="30"/>
      <c r="W32" s="1105"/>
      <c r="X32" s="1080"/>
      <c r="Y32" s="30"/>
      <c r="Z32" s="30"/>
      <c r="AA32" s="1105"/>
      <c r="AB32" s="1080"/>
      <c r="AC32" s="30"/>
      <c r="AD32" s="30"/>
      <c r="AE32" s="29"/>
      <c r="AF32" s="29"/>
      <c r="AG32" s="29"/>
      <c r="AH32" s="29"/>
      <c r="AI32" s="29"/>
      <c r="AJ32" s="29"/>
      <c r="AK32" s="29"/>
      <c r="BF32" s="108">
        <v>25</v>
      </c>
      <c r="BG32" s="14" t="s">
        <v>814</v>
      </c>
      <c r="BH32" s="14" t="s">
        <v>856</v>
      </c>
      <c r="BL32" s="12" t="s">
        <v>857</v>
      </c>
      <c r="BM32" s="12">
        <v>2</v>
      </c>
      <c r="BN32">
        <v>12</v>
      </c>
      <c r="BO32" s="41"/>
      <c r="BP32" s="12" t="s">
        <v>858</v>
      </c>
      <c r="BQ32" s="105" t="s">
        <v>726</v>
      </c>
      <c r="BR32" s="106">
        <v>7</v>
      </c>
      <c r="BW32" t="s">
        <v>516</v>
      </c>
      <c r="BX32">
        <v>8</v>
      </c>
      <c r="BY32">
        <v>15</v>
      </c>
      <c r="BZ32" s="135">
        <v>1</v>
      </c>
      <c r="CN32" s="41" t="s">
        <v>552</v>
      </c>
      <c r="CO32" s="41">
        <v>9</v>
      </c>
      <c r="CP32" s="41">
        <v>5</v>
      </c>
      <c r="CQ32" s="41">
        <v>4</v>
      </c>
      <c r="CR32" s="41">
        <v>3</v>
      </c>
      <c r="CS32" s="41">
        <v>2</v>
      </c>
      <c r="CT32" s="41">
        <v>1</v>
      </c>
    </row>
    <row r="33" spans="1:102" ht="14.65" customHeight="1">
      <c r="A33" s="1105">
        <v>9</v>
      </c>
      <c r="B33" s="1080" t="s">
        <v>859</v>
      </c>
      <c r="C33" s="1081"/>
      <c r="D33" s="1105">
        <v>42</v>
      </c>
      <c r="E33" s="1080" t="s">
        <v>860</v>
      </c>
      <c r="F33" s="1081"/>
      <c r="G33" s="1081"/>
      <c r="H33" s="1105">
        <v>75</v>
      </c>
      <c r="I33" s="1080" t="s">
        <v>861</v>
      </c>
      <c r="J33" s="1081"/>
      <c r="K33" s="1081"/>
      <c r="L33" s="586" t="s">
        <v>524</v>
      </c>
      <c r="M33" s="1686" t="s">
        <v>820</v>
      </c>
      <c r="N33" s="1686"/>
      <c r="O33" s="1082"/>
      <c r="P33" s="586"/>
      <c r="Q33" s="1682"/>
      <c r="R33" s="1682"/>
      <c r="S33" s="30"/>
      <c r="T33" s="30"/>
      <c r="U33" s="30"/>
      <c r="V33" s="30"/>
      <c r="W33" s="1105"/>
      <c r="X33" s="1080"/>
      <c r="Y33" s="30"/>
      <c r="Z33" s="30"/>
      <c r="AA33" s="1105"/>
      <c r="AB33" s="1080"/>
      <c r="AC33" s="30"/>
      <c r="AD33" s="30"/>
      <c r="AE33" s="29"/>
      <c r="AF33" s="29"/>
      <c r="AG33" s="29"/>
      <c r="AH33" s="29"/>
      <c r="AI33" s="29"/>
      <c r="AJ33" s="29"/>
      <c r="AK33" s="29"/>
      <c r="BL33" s="12" t="s">
        <v>862</v>
      </c>
      <c r="BM33" s="12">
        <v>8</v>
      </c>
      <c r="BN33" t="s">
        <v>863</v>
      </c>
      <c r="BO33" s="41">
        <v>0</v>
      </c>
      <c r="BP33" s="12" t="s">
        <v>864</v>
      </c>
      <c r="BQ33" s="105" t="s">
        <v>719</v>
      </c>
      <c r="BR33" s="106">
        <v>9</v>
      </c>
      <c r="BW33" t="s">
        <v>516</v>
      </c>
      <c r="BX33">
        <v>9</v>
      </c>
      <c r="BY33">
        <v>15</v>
      </c>
      <c r="BZ33" s="135">
        <v>1</v>
      </c>
      <c r="CN33" s="41" t="s">
        <v>552</v>
      </c>
      <c r="CO33" s="41">
        <v>10</v>
      </c>
      <c r="CP33" s="41">
        <v>5</v>
      </c>
      <c r="CQ33" s="41">
        <v>4</v>
      </c>
      <c r="CR33" s="41">
        <v>3</v>
      </c>
      <c r="CS33" s="41">
        <v>3</v>
      </c>
      <c r="CT33" s="41">
        <v>2</v>
      </c>
    </row>
    <row r="34" spans="1:102" ht="14.65" customHeight="1">
      <c r="A34" s="1105">
        <v>10</v>
      </c>
      <c r="B34" s="1080" t="s">
        <v>865</v>
      </c>
      <c r="C34" s="30"/>
      <c r="D34" s="1105">
        <v>43</v>
      </c>
      <c r="E34" s="1080" t="s">
        <v>866</v>
      </c>
      <c r="F34" s="30"/>
      <c r="G34" s="183"/>
      <c r="H34" s="1105">
        <v>76</v>
      </c>
      <c r="I34" s="1080" t="s">
        <v>867</v>
      </c>
      <c r="J34" s="183"/>
      <c r="K34" s="30"/>
      <c r="L34" s="1683" t="s">
        <v>868</v>
      </c>
      <c r="M34" s="1683"/>
      <c r="N34" s="1683"/>
      <c r="O34" s="1683"/>
      <c r="P34" s="1683"/>
      <c r="Q34" s="30"/>
      <c r="R34" s="29"/>
      <c r="S34" s="30"/>
      <c r="T34" s="30"/>
      <c r="U34" s="30"/>
      <c r="V34" s="30"/>
      <c r="W34" s="1105"/>
      <c r="X34" s="1080"/>
      <c r="Y34" s="30"/>
      <c r="Z34" s="30"/>
      <c r="AA34" s="1105"/>
      <c r="AB34" s="1080"/>
      <c r="AC34" s="30"/>
      <c r="AD34" s="30"/>
      <c r="AE34" s="29"/>
      <c r="AF34" s="29"/>
      <c r="AG34" s="29"/>
      <c r="AH34" s="29"/>
      <c r="AI34" s="29"/>
      <c r="AJ34" s="29"/>
      <c r="AK34" s="29"/>
      <c r="BL34" s="12" t="s">
        <v>869</v>
      </c>
      <c r="BM34" s="12">
        <v>7</v>
      </c>
      <c r="BN34" t="s">
        <v>863</v>
      </c>
      <c r="BO34" s="41">
        <v>0</v>
      </c>
      <c r="BP34" s="12" t="s">
        <v>870</v>
      </c>
      <c r="BQ34" s="105" t="s">
        <v>733</v>
      </c>
      <c r="BR34" s="106">
        <v>7</v>
      </c>
      <c r="BW34" t="s">
        <v>516</v>
      </c>
      <c r="BX34">
        <v>10</v>
      </c>
      <c r="BY34">
        <v>14</v>
      </c>
      <c r="BZ34" s="135">
        <v>1</v>
      </c>
      <c r="CN34" s="41" t="s">
        <v>552</v>
      </c>
      <c r="CO34" s="41">
        <v>11</v>
      </c>
      <c r="CP34" s="41">
        <v>5</v>
      </c>
      <c r="CQ34" s="41">
        <v>5</v>
      </c>
      <c r="CR34" s="41">
        <v>3</v>
      </c>
      <c r="CS34" s="41">
        <v>3</v>
      </c>
      <c r="CT34" s="41">
        <v>2</v>
      </c>
      <c r="CU34" s="41">
        <v>1</v>
      </c>
    </row>
    <row r="35" spans="1:102" ht="14.65" customHeight="1">
      <c r="A35" s="1105">
        <v>11</v>
      </c>
      <c r="B35" s="1080" t="s">
        <v>871</v>
      </c>
      <c r="C35" s="30"/>
      <c r="D35" s="1105">
        <v>44</v>
      </c>
      <c r="E35" s="1080" t="s">
        <v>872</v>
      </c>
      <c r="F35" s="30"/>
      <c r="G35" s="183"/>
      <c r="H35" s="1105">
        <v>77</v>
      </c>
      <c r="I35" s="1080" t="s">
        <v>873</v>
      </c>
      <c r="J35" s="183"/>
      <c r="K35" s="30"/>
      <c r="L35" s="183"/>
      <c r="M35" s="183"/>
      <c r="N35" s="184"/>
      <c r="O35" s="185"/>
      <c r="P35" s="184"/>
      <c r="Q35" s="30"/>
      <c r="R35" s="184"/>
      <c r="S35" s="30"/>
      <c r="T35" s="30"/>
      <c r="U35" s="30"/>
      <c r="V35" s="30"/>
      <c r="W35" s="1105"/>
      <c r="X35" s="1080"/>
      <c r="Y35" s="30"/>
      <c r="Z35" s="30"/>
      <c r="AA35" s="1105"/>
      <c r="AB35" s="1080"/>
      <c r="AC35" s="30"/>
      <c r="AD35" s="30"/>
      <c r="AE35" s="29"/>
      <c r="AF35" s="29"/>
      <c r="AG35" s="29"/>
      <c r="AH35" s="29"/>
      <c r="AI35" s="29"/>
      <c r="AJ35" s="29"/>
      <c r="AK35" s="29"/>
      <c r="BL35" s="12" t="s">
        <v>874</v>
      </c>
      <c r="BM35" s="12">
        <v>6</v>
      </c>
      <c r="BN35" t="s">
        <v>863</v>
      </c>
      <c r="BO35" s="41">
        <v>0</v>
      </c>
      <c r="BP35" s="12" t="s">
        <v>875</v>
      </c>
      <c r="BQ35" s="105" t="s">
        <v>779</v>
      </c>
      <c r="BR35" s="106">
        <v>5</v>
      </c>
      <c r="BW35" t="s">
        <v>516</v>
      </c>
      <c r="BX35">
        <v>11</v>
      </c>
      <c r="BY35">
        <v>13</v>
      </c>
      <c r="BZ35" s="135">
        <v>1</v>
      </c>
      <c r="CN35" s="41" t="s">
        <v>552</v>
      </c>
      <c r="CO35" s="41">
        <v>12</v>
      </c>
      <c r="CP35" s="41">
        <v>5</v>
      </c>
      <c r="CQ35" s="41">
        <v>5</v>
      </c>
      <c r="CR35" s="41">
        <v>4</v>
      </c>
      <c r="CS35" s="41">
        <v>4</v>
      </c>
      <c r="CT35" s="41">
        <v>3</v>
      </c>
      <c r="CU35" s="41">
        <v>2</v>
      </c>
      <c r="CV35" s="41">
        <v>1</v>
      </c>
    </row>
    <row r="36" spans="1:102" ht="14.65" customHeight="1">
      <c r="A36" s="1105">
        <v>12</v>
      </c>
      <c r="B36" s="1080" t="s">
        <v>876</v>
      </c>
      <c r="C36" s="30"/>
      <c r="D36" s="1105">
        <v>45</v>
      </c>
      <c r="E36" s="1080" t="s">
        <v>877</v>
      </c>
      <c r="F36" s="30"/>
      <c r="G36" s="183"/>
      <c r="H36" s="1105">
        <v>78</v>
      </c>
      <c r="I36" s="1080" t="s">
        <v>878</v>
      </c>
      <c r="J36" s="183"/>
      <c r="K36" s="30"/>
      <c r="L36" s="183"/>
      <c r="M36" s="183"/>
      <c r="N36" s="184"/>
      <c r="O36" s="185"/>
      <c r="P36" s="184"/>
      <c r="Q36" s="30"/>
      <c r="R36" s="184"/>
      <c r="S36" s="30"/>
      <c r="T36" s="30"/>
      <c r="U36" s="30"/>
      <c r="V36" s="30"/>
      <c r="W36" s="1105"/>
      <c r="X36" s="1080"/>
      <c r="Y36" s="30"/>
      <c r="Z36" s="30"/>
      <c r="AA36" s="1105"/>
      <c r="AB36" s="1080"/>
      <c r="AC36" s="30"/>
      <c r="AD36" s="30"/>
      <c r="AE36" s="29"/>
      <c r="AF36" s="29"/>
      <c r="AG36" s="29"/>
      <c r="AH36" s="29"/>
      <c r="AI36" s="29"/>
      <c r="AJ36" s="29"/>
      <c r="AK36" s="29"/>
      <c r="BL36" s="12" t="s">
        <v>879</v>
      </c>
      <c r="BM36" s="12">
        <v>5</v>
      </c>
      <c r="BN36" t="s">
        <v>863</v>
      </c>
      <c r="BO36" s="41">
        <v>0</v>
      </c>
      <c r="BP36" s="12" t="s">
        <v>880</v>
      </c>
      <c r="BQ36" s="105" t="s">
        <v>719</v>
      </c>
      <c r="BR36" s="106">
        <v>13</v>
      </c>
      <c r="BW36" t="s">
        <v>516</v>
      </c>
      <c r="BX36">
        <v>12</v>
      </c>
      <c r="BY36">
        <v>13</v>
      </c>
      <c r="BZ36" s="135">
        <v>1</v>
      </c>
      <c r="CN36" s="41" t="s">
        <v>552</v>
      </c>
      <c r="CO36" s="41">
        <v>13</v>
      </c>
      <c r="CP36" s="41">
        <v>6</v>
      </c>
      <c r="CQ36" s="41">
        <v>5</v>
      </c>
      <c r="CR36" s="41">
        <v>5</v>
      </c>
      <c r="CS36" s="41">
        <v>5</v>
      </c>
      <c r="CT36" s="41">
        <v>4</v>
      </c>
      <c r="CU36" s="41">
        <v>3</v>
      </c>
      <c r="CV36" s="41">
        <v>2</v>
      </c>
    </row>
    <row r="37" spans="1:102" ht="14.65" customHeight="1">
      <c r="A37" s="1105">
        <v>13</v>
      </c>
      <c r="B37" s="1080" t="s">
        <v>881</v>
      </c>
      <c r="C37" s="30"/>
      <c r="D37" s="1105">
        <v>46</v>
      </c>
      <c r="E37" s="1080" t="s">
        <v>882</v>
      </c>
      <c r="F37" s="30"/>
      <c r="G37" s="183"/>
      <c r="H37" s="1105">
        <v>79</v>
      </c>
      <c r="I37" s="1080" t="s">
        <v>883</v>
      </c>
      <c r="J37" s="183"/>
      <c r="K37" s="30"/>
      <c r="L37" s="183"/>
      <c r="M37" s="183"/>
      <c r="N37" s="184"/>
      <c r="O37" s="185"/>
      <c r="P37" s="184"/>
      <c r="Q37" s="30"/>
      <c r="R37" s="184"/>
      <c r="S37" s="30"/>
      <c r="T37" s="30"/>
      <c r="U37" s="30"/>
      <c r="V37" s="30"/>
      <c r="W37" s="1105"/>
      <c r="X37" s="1080"/>
      <c r="Y37" s="30"/>
      <c r="Z37" s="30"/>
      <c r="AA37" s="1105"/>
      <c r="AB37" s="1080"/>
      <c r="AC37" s="30"/>
      <c r="AD37" s="30"/>
      <c r="AE37" s="29"/>
      <c r="AF37" s="29"/>
      <c r="AG37" s="29"/>
      <c r="AH37" s="29"/>
      <c r="AI37" s="29"/>
      <c r="AJ37" s="29"/>
      <c r="AK37" s="29"/>
      <c r="BL37" s="12" t="s">
        <v>884</v>
      </c>
      <c r="BM37" s="12">
        <v>4</v>
      </c>
      <c r="BN37" t="s">
        <v>863</v>
      </c>
      <c r="BO37" s="41">
        <v>0</v>
      </c>
      <c r="BP37" s="12" t="s">
        <v>885</v>
      </c>
      <c r="BQ37" s="105" t="s">
        <v>726</v>
      </c>
      <c r="BR37" s="106">
        <v>8</v>
      </c>
      <c r="BW37" t="s">
        <v>516</v>
      </c>
      <c r="BX37">
        <v>13</v>
      </c>
      <c r="BY37">
        <v>12</v>
      </c>
      <c r="BZ37" s="135">
        <v>1</v>
      </c>
      <c r="CN37" s="154" t="s">
        <v>552</v>
      </c>
      <c r="CO37" s="154">
        <v>14</v>
      </c>
      <c r="CP37" s="154">
        <v>6</v>
      </c>
      <c r="CQ37" s="154">
        <v>6</v>
      </c>
      <c r="CR37" s="154">
        <v>6</v>
      </c>
      <c r="CS37" s="154">
        <v>6</v>
      </c>
      <c r="CT37" s="154">
        <v>5</v>
      </c>
      <c r="CU37" s="154">
        <v>4</v>
      </c>
      <c r="CV37" s="154">
        <v>3</v>
      </c>
      <c r="CW37" s="154"/>
      <c r="CX37" s="154"/>
    </row>
    <row r="38" spans="1:102" ht="14.65" customHeight="1">
      <c r="A38" s="1105">
        <v>14</v>
      </c>
      <c r="B38" s="1080" t="s">
        <v>886</v>
      </c>
      <c r="C38" s="30"/>
      <c r="D38" s="1105">
        <v>47</v>
      </c>
      <c r="E38" s="1080" t="s">
        <v>887</v>
      </c>
      <c r="F38" s="30"/>
      <c r="G38" s="183"/>
      <c r="H38" s="1105">
        <v>80</v>
      </c>
      <c r="I38" s="1080" t="s">
        <v>888</v>
      </c>
      <c r="J38" s="183"/>
      <c r="K38" s="30"/>
      <c r="L38" s="183"/>
      <c r="M38" s="183"/>
      <c r="N38" s="184"/>
      <c r="O38" s="185"/>
      <c r="P38" s="184"/>
      <c r="Q38" s="30"/>
      <c r="R38" s="184"/>
      <c r="S38" s="30"/>
      <c r="T38" s="30"/>
      <c r="U38" s="30"/>
      <c r="V38" s="30"/>
      <c r="W38" s="1105"/>
      <c r="X38" s="1080"/>
      <c r="Y38" s="30"/>
      <c r="Z38" s="30"/>
      <c r="AA38" s="1105"/>
      <c r="AB38" s="1080"/>
      <c r="AC38" s="30"/>
      <c r="AD38" s="30"/>
      <c r="AE38" s="29"/>
      <c r="AF38" s="29"/>
      <c r="AG38" s="29"/>
      <c r="AH38" s="29"/>
      <c r="AI38" s="29"/>
      <c r="AJ38" s="29"/>
      <c r="AK38" s="29"/>
      <c r="BL38" s="12" t="s">
        <v>889</v>
      </c>
      <c r="BM38" s="12">
        <v>3</v>
      </c>
      <c r="BN38" t="s">
        <v>863</v>
      </c>
      <c r="BO38" s="41">
        <v>0</v>
      </c>
      <c r="BP38" s="12" t="s">
        <v>890</v>
      </c>
      <c r="BQ38" s="105" t="s">
        <v>709</v>
      </c>
      <c r="BR38" s="106">
        <v>4</v>
      </c>
      <c r="BW38" t="s">
        <v>516</v>
      </c>
      <c r="BX38">
        <v>14</v>
      </c>
      <c r="BY38">
        <v>11</v>
      </c>
      <c r="BZ38" s="135">
        <v>1</v>
      </c>
      <c r="CN38" s="41" t="s">
        <v>596</v>
      </c>
      <c r="CO38" s="41">
        <v>1</v>
      </c>
      <c r="CP38" s="41">
        <v>1</v>
      </c>
    </row>
    <row r="39" spans="1:102" ht="14.65" customHeight="1">
      <c r="A39" s="1105">
        <v>15</v>
      </c>
      <c r="B39" s="1080" t="s">
        <v>891</v>
      </c>
      <c r="C39" s="30"/>
      <c r="D39" s="1105">
        <v>48</v>
      </c>
      <c r="E39" s="1080" t="s">
        <v>892</v>
      </c>
      <c r="F39" s="30"/>
      <c r="G39" s="183"/>
      <c r="H39" s="1105">
        <v>81</v>
      </c>
      <c r="I39" s="1080" t="s">
        <v>893</v>
      </c>
      <c r="J39" s="183"/>
      <c r="K39" s="30"/>
      <c r="L39" s="183"/>
      <c r="M39" s="183"/>
      <c r="N39" s="184"/>
      <c r="O39" s="185"/>
      <c r="P39" s="184"/>
      <c r="Q39" s="30"/>
      <c r="R39" s="184"/>
      <c r="S39" s="30"/>
      <c r="T39" s="30"/>
      <c r="U39" s="30"/>
      <c r="V39" s="30"/>
      <c r="W39" s="1105"/>
      <c r="X39" s="1080"/>
      <c r="Y39" s="30"/>
      <c r="Z39" s="30"/>
      <c r="AA39" s="1105"/>
      <c r="AB39" s="1080"/>
      <c r="AC39" s="30"/>
      <c r="AD39" s="30"/>
      <c r="AE39" s="29"/>
      <c r="AF39" s="29"/>
      <c r="AG39" s="29"/>
      <c r="AH39" s="29"/>
      <c r="AI39" s="29"/>
      <c r="AJ39" s="29"/>
      <c r="AK39" s="29"/>
      <c r="BL39" s="12" t="s">
        <v>894</v>
      </c>
      <c r="BM39" s="12">
        <v>2</v>
      </c>
      <c r="BN39" t="s">
        <v>863</v>
      </c>
      <c r="BO39" s="41">
        <v>0</v>
      </c>
      <c r="BP39" s="12" t="s">
        <v>766</v>
      </c>
      <c r="BQ39" s="105" t="s">
        <v>719</v>
      </c>
      <c r="BR39" s="106">
        <v>6</v>
      </c>
      <c r="BW39" t="s">
        <v>516</v>
      </c>
      <c r="BX39">
        <v>15</v>
      </c>
      <c r="BY39">
        <v>11</v>
      </c>
      <c r="BZ39" s="135">
        <v>1</v>
      </c>
      <c r="CN39" s="41" t="s">
        <v>596</v>
      </c>
      <c r="CO39" s="41">
        <v>2</v>
      </c>
      <c r="CP39" s="41">
        <v>2</v>
      </c>
    </row>
    <row r="40" spans="1:102" ht="14.65" customHeight="1">
      <c r="A40" s="1105">
        <v>16</v>
      </c>
      <c r="B40" s="1080" t="s">
        <v>895</v>
      </c>
      <c r="C40" s="30"/>
      <c r="D40" s="1105">
        <v>49</v>
      </c>
      <c r="E40" s="1080" t="s">
        <v>896</v>
      </c>
      <c r="F40" s="30"/>
      <c r="G40" s="183"/>
      <c r="H40" s="1105">
        <v>82</v>
      </c>
      <c r="I40" s="1080" t="s">
        <v>897</v>
      </c>
      <c r="J40" s="183"/>
      <c r="K40" s="30"/>
      <c r="L40" s="183"/>
      <c r="M40" s="183"/>
      <c r="N40" s="184"/>
      <c r="O40" s="185"/>
      <c r="P40" s="184"/>
      <c r="Q40" s="30"/>
      <c r="R40" s="184"/>
      <c r="S40" s="30"/>
      <c r="T40" s="30"/>
      <c r="U40" s="30"/>
      <c r="V40" s="30"/>
      <c r="W40" s="1105"/>
      <c r="X40" s="1080"/>
      <c r="Y40" s="30"/>
      <c r="Z40" s="30"/>
      <c r="AA40" s="1105"/>
      <c r="AB40" s="1080"/>
      <c r="AC40" s="30"/>
      <c r="AD40" s="30"/>
      <c r="AE40" s="29"/>
      <c r="AF40" s="29"/>
      <c r="AG40" s="29"/>
      <c r="AH40" s="29"/>
      <c r="AI40" s="29"/>
      <c r="AJ40" s="29"/>
      <c r="AK40" s="29"/>
      <c r="BL40" s="12" t="s">
        <v>898</v>
      </c>
      <c r="BM40" s="12">
        <v>1</v>
      </c>
      <c r="BN40" t="s">
        <v>863</v>
      </c>
      <c r="BO40" s="41">
        <v>0</v>
      </c>
      <c r="BP40" s="12" t="s">
        <v>899</v>
      </c>
      <c r="BQ40" s="105" t="s">
        <v>733</v>
      </c>
      <c r="BR40" s="106">
        <v>8</v>
      </c>
      <c r="BW40" t="s">
        <v>516</v>
      </c>
      <c r="BX40">
        <v>16</v>
      </c>
      <c r="BY40">
        <v>10</v>
      </c>
      <c r="BZ40" s="135">
        <v>1</v>
      </c>
      <c r="CN40" s="41" t="s">
        <v>596</v>
      </c>
      <c r="CO40" s="41">
        <v>3</v>
      </c>
      <c r="CP40" s="41">
        <v>2</v>
      </c>
      <c r="CQ40" s="41">
        <v>1</v>
      </c>
    </row>
    <row r="41" spans="1:102" ht="14.65" customHeight="1">
      <c r="A41" s="1105">
        <v>17</v>
      </c>
      <c r="B41" s="1080" t="s">
        <v>900</v>
      </c>
      <c r="C41" s="30"/>
      <c r="D41" s="1105">
        <v>50</v>
      </c>
      <c r="E41" s="1080" t="s">
        <v>901</v>
      </c>
      <c r="F41" s="30"/>
      <c r="G41" s="183"/>
      <c r="H41" s="1105">
        <v>83</v>
      </c>
      <c r="I41" s="1080" t="s">
        <v>902</v>
      </c>
      <c r="J41" s="183"/>
      <c r="K41" s="30"/>
      <c r="L41" s="183"/>
      <c r="M41" s="183"/>
      <c r="N41" s="184"/>
      <c r="O41" s="185"/>
      <c r="P41" s="184"/>
      <c r="Q41" s="30"/>
      <c r="R41" s="184"/>
      <c r="S41" s="30"/>
      <c r="T41" s="30"/>
      <c r="U41" s="30"/>
      <c r="V41" s="30"/>
      <c r="W41" s="1105"/>
      <c r="X41" s="1080"/>
      <c r="Y41" s="30"/>
      <c r="Z41" s="30"/>
      <c r="AA41" s="1105"/>
      <c r="AB41" s="1080"/>
      <c r="AC41" s="30"/>
      <c r="AD41" s="30"/>
      <c r="AE41" s="29"/>
      <c r="AF41" s="29"/>
      <c r="AG41" s="29"/>
      <c r="AH41" s="29"/>
      <c r="AI41" s="29"/>
      <c r="AJ41" s="29"/>
      <c r="AK41" s="29"/>
      <c r="BL41" s="12" t="s">
        <v>903</v>
      </c>
      <c r="BM41" s="12">
        <v>0</v>
      </c>
      <c r="BN41" t="s">
        <v>863</v>
      </c>
      <c r="BO41" s="41">
        <v>0</v>
      </c>
      <c r="BP41" s="12" t="s">
        <v>904</v>
      </c>
      <c r="BQ41" s="105" t="s">
        <v>719</v>
      </c>
      <c r="BR41" s="106">
        <v>4</v>
      </c>
      <c r="BW41" t="s">
        <v>516</v>
      </c>
      <c r="BX41">
        <v>17</v>
      </c>
      <c r="BY41">
        <v>10</v>
      </c>
      <c r="BZ41" s="135">
        <v>1</v>
      </c>
      <c r="CN41" s="41" t="s">
        <v>596</v>
      </c>
      <c r="CO41" s="41">
        <v>4</v>
      </c>
      <c r="CP41" s="41">
        <v>3</v>
      </c>
      <c r="CQ41" s="41">
        <v>2</v>
      </c>
    </row>
    <row r="42" spans="1:102" ht="14.65" customHeight="1">
      <c r="A42" s="1105">
        <v>18</v>
      </c>
      <c r="B42" s="1080" t="s">
        <v>905</v>
      </c>
      <c r="C42" s="30"/>
      <c r="D42" s="1105">
        <v>51</v>
      </c>
      <c r="E42" s="1080" t="s">
        <v>906</v>
      </c>
      <c r="F42" s="30"/>
      <c r="G42" s="183"/>
      <c r="H42" s="1105">
        <v>84</v>
      </c>
      <c r="I42" s="1080" t="s">
        <v>907</v>
      </c>
      <c r="J42" s="183"/>
      <c r="K42" s="30"/>
      <c r="L42" s="183"/>
      <c r="M42" s="183"/>
      <c r="N42" s="184"/>
      <c r="O42" s="185"/>
      <c r="P42" s="184"/>
      <c r="Q42" s="30"/>
      <c r="R42" s="184"/>
      <c r="S42" s="30"/>
      <c r="T42" s="30"/>
      <c r="U42" s="30"/>
      <c r="V42" s="30"/>
      <c r="W42" s="1105"/>
      <c r="X42" s="1080"/>
      <c r="Y42" s="30"/>
      <c r="Z42" s="30"/>
      <c r="AA42" s="1105"/>
      <c r="AB42" s="1080"/>
      <c r="AC42" s="30"/>
      <c r="AD42" s="30"/>
      <c r="AE42" s="29"/>
      <c r="AF42" s="29"/>
      <c r="AG42" s="29"/>
      <c r="AH42" s="29"/>
      <c r="AI42" s="29"/>
      <c r="AJ42" s="29"/>
      <c r="AK42" s="29"/>
      <c r="BP42" s="12" t="s">
        <v>908</v>
      </c>
      <c r="BQ42" s="105" t="s">
        <v>726</v>
      </c>
      <c r="BR42" s="106">
        <v>6</v>
      </c>
      <c r="BW42" t="s">
        <v>516</v>
      </c>
      <c r="BX42">
        <v>18</v>
      </c>
      <c r="BY42">
        <v>10</v>
      </c>
      <c r="BZ42" s="135">
        <v>1</v>
      </c>
      <c r="CN42" s="41" t="s">
        <v>596</v>
      </c>
      <c r="CO42" s="41">
        <v>5</v>
      </c>
      <c r="CP42" s="41">
        <v>4</v>
      </c>
      <c r="CQ42" s="41">
        <v>2</v>
      </c>
      <c r="CR42" s="41">
        <v>1</v>
      </c>
    </row>
    <row r="43" spans="1:102" ht="14.65" customHeight="1">
      <c r="A43" s="1105">
        <v>19</v>
      </c>
      <c r="B43" s="1080" t="s">
        <v>909</v>
      </c>
      <c r="C43" s="30"/>
      <c r="D43" s="1105">
        <v>52</v>
      </c>
      <c r="E43" s="1080" t="s">
        <v>910</v>
      </c>
      <c r="F43" s="30"/>
      <c r="G43" s="183"/>
      <c r="H43" s="1105">
        <v>85</v>
      </c>
      <c r="I43" s="1080" t="s">
        <v>911</v>
      </c>
      <c r="J43" s="183"/>
      <c r="K43" s="30"/>
      <c r="L43" s="183"/>
      <c r="M43" s="183"/>
      <c r="N43" s="184"/>
      <c r="O43" s="185"/>
      <c r="P43" s="184"/>
      <c r="Q43" s="30"/>
      <c r="R43" s="184"/>
      <c r="S43" s="30"/>
      <c r="T43" s="30"/>
      <c r="U43" s="30"/>
      <c r="V43" s="30"/>
      <c r="W43" s="1105"/>
      <c r="X43" s="1080"/>
      <c r="Y43" s="30"/>
      <c r="Z43" s="30"/>
      <c r="AA43" s="1105"/>
      <c r="AB43" s="1080"/>
      <c r="AC43" s="30"/>
      <c r="AD43" s="30"/>
      <c r="AE43" s="29"/>
      <c r="AF43" s="29"/>
      <c r="AG43" s="29"/>
      <c r="AH43" s="29"/>
      <c r="AI43" s="29"/>
      <c r="AJ43" s="29"/>
      <c r="AK43" s="29"/>
      <c r="BP43" s="12" t="s">
        <v>912</v>
      </c>
      <c r="BQ43" s="105" t="s">
        <v>726</v>
      </c>
      <c r="BR43" s="106">
        <v>5</v>
      </c>
      <c r="BW43" t="s">
        <v>516</v>
      </c>
      <c r="BX43">
        <v>19</v>
      </c>
      <c r="BY43">
        <v>9</v>
      </c>
      <c r="BZ43" s="135">
        <v>1</v>
      </c>
      <c r="CN43" s="41" t="s">
        <v>596</v>
      </c>
      <c r="CO43" s="41">
        <v>6</v>
      </c>
      <c r="CP43" s="41">
        <v>4</v>
      </c>
      <c r="CQ43" s="41">
        <v>3</v>
      </c>
      <c r="CR43" s="41">
        <v>2</v>
      </c>
    </row>
    <row r="44" spans="1:102" ht="14.65" customHeight="1">
      <c r="A44" s="1105">
        <v>20</v>
      </c>
      <c r="B44" s="1080" t="s">
        <v>913</v>
      </c>
      <c r="C44" s="30"/>
      <c r="D44" s="1105">
        <v>53</v>
      </c>
      <c r="E44" s="1080" t="s">
        <v>914</v>
      </c>
      <c r="F44" s="30"/>
      <c r="G44" s="183"/>
      <c r="H44" s="1105">
        <v>86</v>
      </c>
      <c r="I44" s="1080" t="s">
        <v>915</v>
      </c>
      <c r="J44" s="183"/>
      <c r="K44" s="30"/>
      <c r="L44" s="183"/>
      <c r="M44" s="183"/>
      <c r="N44" s="184"/>
      <c r="O44" s="185"/>
      <c r="P44" s="184"/>
      <c r="Q44" s="30"/>
      <c r="R44" s="184"/>
      <c r="S44" s="30"/>
      <c r="T44" s="30"/>
      <c r="U44" s="30"/>
      <c r="V44" s="30"/>
      <c r="W44" s="1105"/>
      <c r="X44" s="1080"/>
      <c r="Y44" s="30"/>
      <c r="Z44" s="30"/>
      <c r="AA44" s="1105"/>
      <c r="AB44" s="1080"/>
      <c r="AC44" s="30"/>
      <c r="AD44" s="30"/>
      <c r="AE44" s="29"/>
      <c r="AF44" s="29"/>
      <c r="AG44" s="29"/>
      <c r="AH44" s="29"/>
      <c r="AI44" s="29"/>
      <c r="AJ44" s="29"/>
      <c r="AK44" s="29"/>
      <c r="BP44" s="12" t="s">
        <v>916</v>
      </c>
      <c r="BQ44" s="105" t="s">
        <v>709</v>
      </c>
      <c r="BR44" s="106">
        <v>5</v>
      </c>
      <c r="BW44" t="s">
        <v>516</v>
      </c>
      <c r="BX44">
        <v>20</v>
      </c>
      <c r="BY44">
        <v>9</v>
      </c>
      <c r="BZ44" s="135">
        <v>1</v>
      </c>
      <c r="CN44" s="41" t="s">
        <v>596</v>
      </c>
      <c r="CO44" s="41">
        <v>7</v>
      </c>
      <c r="CP44" s="41">
        <v>5</v>
      </c>
      <c r="CQ44" s="41">
        <v>3</v>
      </c>
      <c r="CR44" s="41">
        <v>2</v>
      </c>
      <c r="CS44" s="41">
        <v>1</v>
      </c>
    </row>
    <row r="45" spans="1:102" ht="14.65" customHeight="1">
      <c r="A45" s="1105">
        <v>21</v>
      </c>
      <c r="B45" s="1080" t="s">
        <v>917</v>
      </c>
      <c r="C45" s="30"/>
      <c r="D45" s="1105">
        <v>54</v>
      </c>
      <c r="E45" s="1080" t="s">
        <v>918</v>
      </c>
      <c r="F45" s="30"/>
      <c r="G45" s="183"/>
      <c r="H45" s="1105">
        <v>87</v>
      </c>
      <c r="I45" s="1080" t="s">
        <v>919</v>
      </c>
      <c r="J45" s="183"/>
      <c r="K45" s="30"/>
      <c r="L45" s="183"/>
      <c r="M45" s="183"/>
      <c r="N45" s="184"/>
      <c r="O45" s="185"/>
      <c r="P45" s="184"/>
      <c r="Q45" s="30"/>
      <c r="R45" s="184"/>
      <c r="S45" s="30"/>
      <c r="T45" s="30"/>
      <c r="U45" s="30"/>
      <c r="V45" s="30"/>
      <c r="W45" s="1105"/>
      <c r="X45" s="1080"/>
      <c r="Y45" s="30"/>
      <c r="Z45" s="30"/>
      <c r="AA45" s="1105"/>
      <c r="AB45" s="1080"/>
      <c r="AC45" s="30"/>
      <c r="AD45" s="30"/>
      <c r="AE45" s="29"/>
      <c r="AF45" s="29"/>
      <c r="AG45" s="29"/>
      <c r="AH45" s="29"/>
      <c r="AI45" s="29"/>
      <c r="AJ45" s="29"/>
      <c r="AK45" s="29"/>
      <c r="BP45" s="12" t="s">
        <v>715</v>
      </c>
      <c r="BQ45" s="105" t="s">
        <v>719</v>
      </c>
      <c r="BR45" s="106">
        <v>3</v>
      </c>
      <c r="BW45" t="s">
        <v>516</v>
      </c>
      <c r="BX45">
        <v>21</v>
      </c>
      <c r="BY45">
        <v>9</v>
      </c>
      <c r="BZ45" s="135">
        <v>1</v>
      </c>
      <c r="CN45" s="41" t="s">
        <v>596</v>
      </c>
      <c r="CO45" s="41">
        <v>8</v>
      </c>
      <c r="CP45" s="41">
        <v>5</v>
      </c>
      <c r="CQ45" s="41">
        <v>4</v>
      </c>
      <c r="CR45" s="41">
        <v>3</v>
      </c>
      <c r="CS45" s="41">
        <v>2</v>
      </c>
    </row>
    <row r="46" spans="1:102" ht="14.65" customHeight="1">
      <c r="A46" s="1105">
        <v>22</v>
      </c>
      <c r="B46" s="1080" t="s">
        <v>920</v>
      </c>
      <c r="C46" s="30"/>
      <c r="D46" s="1105">
        <v>55</v>
      </c>
      <c r="E46" s="1080" t="s">
        <v>921</v>
      </c>
      <c r="F46" s="30"/>
      <c r="G46" s="183"/>
      <c r="H46" s="1105">
        <v>88</v>
      </c>
      <c r="I46" s="1080" t="s">
        <v>922</v>
      </c>
      <c r="J46" s="183"/>
      <c r="K46" s="30"/>
      <c r="L46" s="183"/>
      <c r="M46" s="183"/>
      <c r="N46" s="184"/>
      <c r="O46" s="185"/>
      <c r="P46" s="184"/>
      <c r="Q46" s="30"/>
      <c r="R46" s="184"/>
      <c r="S46" s="30"/>
      <c r="T46" s="30"/>
      <c r="U46" s="30"/>
      <c r="V46" s="30"/>
      <c r="W46" s="1105"/>
      <c r="X46" s="1080"/>
      <c r="Y46" s="30"/>
      <c r="Z46" s="30"/>
      <c r="AA46" s="1105"/>
      <c r="AB46" s="1080"/>
      <c r="AC46" s="30"/>
      <c r="AD46" s="30"/>
      <c r="AE46" s="29"/>
      <c r="AF46" s="29"/>
      <c r="AG46" s="29"/>
      <c r="AH46" s="29"/>
      <c r="AI46" s="29"/>
      <c r="AJ46" s="29"/>
      <c r="AK46" s="29"/>
      <c r="BP46" s="12" t="s">
        <v>923</v>
      </c>
      <c r="BQ46" s="105" t="s">
        <v>798</v>
      </c>
      <c r="BR46" s="106">
        <v>10</v>
      </c>
      <c r="BW46" t="s">
        <v>573</v>
      </c>
      <c r="BX46">
        <v>1</v>
      </c>
      <c r="BY46">
        <v>20</v>
      </c>
      <c r="BZ46" s="135">
        <v>1</v>
      </c>
      <c r="CN46" s="41" t="s">
        <v>596</v>
      </c>
      <c r="CO46" s="41">
        <v>9</v>
      </c>
      <c r="CP46" s="41">
        <v>5</v>
      </c>
      <c r="CQ46" s="41">
        <v>5</v>
      </c>
      <c r="CR46" s="41">
        <v>3</v>
      </c>
      <c r="CS46" s="41">
        <v>2</v>
      </c>
      <c r="CT46" s="41">
        <v>1</v>
      </c>
    </row>
    <row r="47" spans="1:102" ht="14.65" customHeight="1">
      <c r="A47" s="1105">
        <v>23</v>
      </c>
      <c r="B47" s="1080" t="s">
        <v>924</v>
      </c>
      <c r="C47" s="30"/>
      <c r="D47" s="1105">
        <v>56</v>
      </c>
      <c r="E47" s="1080" t="s">
        <v>925</v>
      </c>
      <c r="F47" s="30"/>
      <c r="G47" s="183"/>
      <c r="H47" s="1105">
        <v>89</v>
      </c>
      <c r="I47" s="1080" t="s">
        <v>926</v>
      </c>
      <c r="J47" s="183"/>
      <c r="K47" s="30"/>
      <c r="L47" s="183"/>
      <c r="M47" s="183"/>
      <c r="N47" s="184"/>
      <c r="O47" s="185"/>
      <c r="P47" s="184"/>
      <c r="Q47" s="30"/>
      <c r="R47" s="184"/>
      <c r="S47" s="30"/>
      <c r="T47" s="30"/>
      <c r="U47" s="30"/>
      <c r="V47" s="30"/>
      <c r="W47" s="1105"/>
      <c r="X47" s="1080"/>
      <c r="Y47" s="30"/>
      <c r="Z47" s="30"/>
      <c r="AA47" s="1105"/>
      <c r="AB47" s="1080"/>
      <c r="AC47" s="30"/>
      <c r="AD47" s="30"/>
      <c r="AE47" s="29"/>
      <c r="AF47" s="29"/>
      <c r="AG47" s="29"/>
      <c r="AH47" s="29"/>
      <c r="AI47" s="29"/>
      <c r="AJ47" s="29"/>
      <c r="AK47" s="29"/>
      <c r="BP47" s="12" t="s">
        <v>927</v>
      </c>
      <c r="BQ47" s="105" t="s">
        <v>733</v>
      </c>
      <c r="BR47" s="106">
        <v>6</v>
      </c>
      <c r="BW47" t="s">
        <v>573</v>
      </c>
      <c r="BX47">
        <v>2</v>
      </c>
      <c r="BY47">
        <v>20</v>
      </c>
      <c r="BZ47" s="135">
        <v>1</v>
      </c>
      <c r="CN47" s="41" t="s">
        <v>596</v>
      </c>
      <c r="CO47" s="41">
        <v>10</v>
      </c>
      <c r="CP47" s="41">
        <v>5</v>
      </c>
      <c r="CQ47" s="41">
        <v>5</v>
      </c>
      <c r="CR47" s="41">
        <v>4</v>
      </c>
      <c r="CS47" s="41">
        <v>3</v>
      </c>
      <c r="CT47" s="41">
        <v>1</v>
      </c>
      <c r="CX47" s="41">
        <v>1</v>
      </c>
    </row>
    <row r="48" spans="1:102" ht="14.65" customHeight="1">
      <c r="A48" s="1105">
        <v>24</v>
      </c>
      <c r="B48" s="1080" t="s">
        <v>928</v>
      </c>
      <c r="C48" s="30"/>
      <c r="D48" s="1105">
        <v>57</v>
      </c>
      <c r="E48" s="1080" t="s">
        <v>929</v>
      </c>
      <c r="F48" s="30"/>
      <c r="G48" s="183"/>
      <c r="H48" s="1105">
        <v>90</v>
      </c>
      <c r="I48" s="1080" t="s">
        <v>930</v>
      </c>
      <c r="J48" s="183"/>
      <c r="K48" s="30"/>
      <c r="L48" s="183"/>
      <c r="M48" s="183"/>
      <c r="N48" s="184"/>
      <c r="O48" s="185"/>
      <c r="P48" s="184"/>
      <c r="Q48" s="30"/>
      <c r="R48" s="184"/>
      <c r="S48" s="30"/>
      <c r="T48" s="30"/>
      <c r="U48" s="30"/>
      <c r="V48" s="30"/>
      <c r="W48" s="1105"/>
      <c r="X48" s="1080"/>
      <c r="Y48" s="30"/>
      <c r="Z48" s="30"/>
      <c r="AA48" s="1105"/>
      <c r="AB48" s="1080"/>
      <c r="AC48" s="30"/>
      <c r="AD48" s="30"/>
      <c r="AE48" s="29"/>
      <c r="AF48" s="29"/>
      <c r="AG48" s="29"/>
      <c r="AH48" s="29"/>
      <c r="AI48" s="29"/>
      <c r="AJ48" s="29"/>
      <c r="AK48" s="29"/>
      <c r="BP48" s="12" t="s">
        <v>931</v>
      </c>
      <c r="BQ48" s="105" t="s">
        <v>726</v>
      </c>
      <c r="BR48" s="106">
        <v>10</v>
      </c>
      <c r="BW48" t="s">
        <v>573</v>
      </c>
      <c r="BX48">
        <v>3</v>
      </c>
      <c r="BY48">
        <v>20</v>
      </c>
      <c r="BZ48" s="135">
        <v>1</v>
      </c>
      <c r="CN48" s="41" t="s">
        <v>596</v>
      </c>
      <c r="CO48" s="41">
        <v>11</v>
      </c>
      <c r="CP48" s="41">
        <v>6</v>
      </c>
      <c r="CQ48" s="41">
        <v>5</v>
      </c>
      <c r="CR48" s="41">
        <v>4</v>
      </c>
      <c r="CS48" s="41">
        <v>3</v>
      </c>
      <c r="CT48" s="41">
        <v>2</v>
      </c>
      <c r="CX48" s="41">
        <v>1</v>
      </c>
    </row>
    <row r="49" spans="1:102" ht="14.65" customHeight="1">
      <c r="A49" s="1105">
        <v>25</v>
      </c>
      <c r="B49" s="1080" t="s">
        <v>932</v>
      </c>
      <c r="C49" s="30"/>
      <c r="D49" s="1105">
        <v>58</v>
      </c>
      <c r="E49" s="1080" t="s">
        <v>933</v>
      </c>
      <c r="F49" s="30"/>
      <c r="G49" s="183"/>
      <c r="H49" s="1105">
        <v>91</v>
      </c>
      <c r="I49" s="1080" t="s">
        <v>934</v>
      </c>
      <c r="J49" s="183"/>
      <c r="K49" s="30"/>
      <c r="L49" s="183"/>
      <c r="M49" s="183"/>
      <c r="N49" s="184"/>
      <c r="O49" s="185"/>
      <c r="P49" s="184"/>
      <c r="Q49" s="30"/>
      <c r="R49" s="184"/>
      <c r="S49" s="30"/>
      <c r="T49" s="30"/>
      <c r="U49" s="30"/>
      <c r="V49" s="30"/>
      <c r="W49" s="1105"/>
      <c r="X49" s="1080"/>
      <c r="Y49" s="30"/>
      <c r="Z49" s="30"/>
      <c r="AA49" s="1105"/>
      <c r="AB49" s="1080"/>
      <c r="AC49" s="30"/>
      <c r="AD49" s="30"/>
      <c r="AE49" s="29"/>
      <c r="AF49" s="29"/>
      <c r="AG49" s="29"/>
      <c r="AH49" s="29"/>
      <c r="AI49" s="29"/>
      <c r="AJ49" s="29"/>
      <c r="AK49" s="29"/>
      <c r="BW49" t="s">
        <v>573</v>
      </c>
      <c r="BX49">
        <v>4</v>
      </c>
      <c r="BY49">
        <v>20</v>
      </c>
      <c r="BZ49" s="135">
        <v>1</v>
      </c>
      <c r="CN49" s="41" t="s">
        <v>596</v>
      </c>
      <c r="CO49" s="41">
        <v>12</v>
      </c>
      <c r="CP49" s="41">
        <v>6</v>
      </c>
      <c r="CQ49" s="41">
        <v>6</v>
      </c>
      <c r="CR49" s="41">
        <v>5</v>
      </c>
      <c r="CS49" s="41">
        <v>3</v>
      </c>
      <c r="CT49" s="41">
        <v>2</v>
      </c>
      <c r="CU49" s="41">
        <v>1</v>
      </c>
      <c r="CX49" s="41">
        <v>1</v>
      </c>
    </row>
    <row r="50" spans="1:102" ht="14.65" customHeight="1">
      <c r="A50" s="1105">
        <v>26</v>
      </c>
      <c r="B50" s="1080" t="s">
        <v>935</v>
      </c>
      <c r="C50" s="30"/>
      <c r="D50" s="1105">
        <v>59</v>
      </c>
      <c r="E50" s="1080" t="s">
        <v>936</v>
      </c>
      <c r="F50" s="30"/>
      <c r="G50" s="183"/>
      <c r="H50" s="1105">
        <v>92</v>
      </c>
      <c r="I50" s="1080" t="s">
        <v>937</v>
      </c>
      <c r="J50" s="183"/>
      <c r="K50" s="30"/>
      <c r="L50" s="183"/>
      <c r="M50" s="183"/>
      <c r="N50" s="184"/>
      <c r="O50" s="185"/>
      <c r="P50" s="184"/>
      <c r="Q50" s="30"/>
      <c r="R50" s="184"/>
      <c r="S50" s="30"/>
      <c r="T50" s="30"/>
      <c r="U50" s="30"/>
      <c r="V50" s="30"/>
      <c r="W50" s="1105"/>
      <c r="X50" s="1080"/>
      <c r="Y50" s="30"/>
      <c r="Z50" s="30"/>
      <c r="AA50" s="1105"/>
      <c r="AB50" s="1080"/>
      <c r="AC50" s="30"/>
      <c r="AD50" s="30"/>
      <c r="AE50" s="29"/>
      <c r="AF50" s="29"/>
      <c r="AG50" s="29"/>
      <c r="AH50" s="29"/>
      <c r="AI50" s="29"/>
      <c r="AJ50" s="29"/>
      <c r="AK50" s="29"/>
      <c r="BW50" t="s">
        <v>573</v>
      </c>
      <c r="BX50">
        <v>5</v>
      </c>
      <c r="BY50">
        <v>19</v>
      </c>
      <c r="BZ50" s="135">
        <v>1</v>
      </c>
      <c r="CN50" s="41" t="s">
        <v>596</v>
      </c>
      <c r="CO50" s="41">
        <v>13</v>
      </c>
      <c r="CP50" s="41">
        <v>6</v>
      </c>
      <c r="CQ50" s="41">
        <v>6</v>
      </c>
      <c r="CR50" s="41">
        <v>6</v>
      </c>
      <c r="CS50" s="41">
        <v>4</v>
      </c>
      <c r="CT50" s="41">
        <v>3</v>
      </c>
      <c r="CU50" s="41">
        <v>1</v>
      </c>
      <c r="CX50" s="41">
        <v>2</v>
      </c>
    </row>
    <row r="51" spans="1:102" ht="14.65" customHeight="1">
      <c r="A51" s="1105">
        <v>27</v>
      </c>
      <c r="B51" s="1080" t="s">
        <v>938</v>
      </c>
      <c r="C51" s="30"/>
      <c r="D51" s="1105">
        <v>60</v>
      </c>
      <c r="E51" s="1080" t="s">
        <v>939</v>
      </c>
      <c r="F51" s="30"/>
      <c r="G51" s="183"/>
      <c r="H51" s="1105">
        <v>93</v>
      </c>
      <c r="I51" s="1080" t="s">
        <v>940</v>
      </c>
      <c r="J51" s="183"/>
      <c r="K51" s="30"/>
      <c r="L51" s="183"/>
      <c r="M51" s="183"/>
      <c r="N51" s="184"/>
      <c r="O51" s="185"/>
      <c r="P51" s="184"/>
      <c r="Q51" s="30"/>
      <c r="R51" s="184"/>
      <c r="S51" s="30"/>
      <c r="T51" s="30"/>
      <c r="U51" s="30"/>
      <c r="V51" s="30"/>
      <c r="W51" s="1105"/>
      <c r="X51" s="1080"/>
      <c r="Y51" s="30"/>
      <c r="Z51" s="30"/>
      <c r="AA51" s="1105"/>
      <c r="AB51" s="1080"/>
      <c r="AC51" s="30"/>
      <c r="AD51" s="30"/>
      <c r="AE51" s="29"/>
      <c r="AF51" s="29"/>
      <c r="AG51" s="29"/>
      <c r="AH51" s="29"/>
      <c r="AI51" s="29"/>
      <c r="AJ51" s="29"/>
      <c r="AK51" s="29"/>
      <c r="BP51" s="155" t="s">
        <v>941</v>
      </c>
      <c r="BQ51" s="147"/>
      <c r="BW51" t="s">
        <v>573</v>
      </c>
      <c r="BX51">
        <v>6</v>
      </c>
      <c r="BY51">
        <v>19</v>
      </c>
      <c r="BZ51" s="135">
        <v>1</v>
      </c>
      <c r="CN51" s="41" t="s">
        <v>596</v>
      </c>
      <c r="CO51" s="41">
        <v>14</v>
      </c>
      <c r="CP51" s="41">
        <v>6</v>
      </c>
      <c r="CQ51" s="41">
        <v>6</v>
      </c>
      <c r="CR51" s="41">
        <v>6</v>
      </c>
      <c r="CS51" s="41">
        <v>5</v>
      </c>
      <c r="CT51" s="41">
        <v>3</v>
      </c>
      <c r="CU51" s="41">
        <v>2</v>
      </c>
      <c r="CV51" s="41">
        <v>1</v>
      </c>
      <c r="CX51" s="41">
        <v>2</v>
      </c>
    </row>
    <row r="52" spans="1:102" ht="14.65" customHeight="1">
      <c r="A52" s="1105">
        <v>28</v>
      </c>
      <c r="B52" s="1080" t="s">
        <v>942</v>
      </c>
      <c r="C52" s="30"/>
      <c r="D52" s="1105">
        <v>61</v>
      </c>
      <c r="E52" s="1080" t="s">
        <v>943</v>
      </c>
      <c r="F52" s="30"/>
      <c r="G52" s="183"/>
      <c r="H52" s="1105">
        <v>94</v>
      </c>
      <c r="I52" s="1080" t="s">
        <v>944</v>
      </c>
      <c r="J52" s="183"/>
      <c r="K52" s="30"/>
      <c r="L52" s="183"/>
      <c r="M52" s="183"/>
      <c r="N52" s="184"/>
      <c r="O52" s="185"/>
      <c r="P52" s="184"/>
      <c r="Q52" s="30"/>
      <c r="R52" s="184"/>
      <c r="S52" s="30"/>
      <c r="T52" s="30"/>
      <c r="U52" s="30"/>
      <c r="V52" s="30"/>
      <c r="W52" s="1105"/>
      <c r="X52" s="1080"/>
      <c r="Y52" s="30"/>
      <c r="Z52" s="30"/>
      <c r="AA52" s="1105"/>
      <c r="AB52" s="1080"/>
      <c r="AC52" s="30"/>
      <c r="AD52" s="30"/>
      <c r="AE52" s="29"/>
      <c r="AF52" s="29"/>
      <c r="AG52" s="29"/>
      <c r="AH52" s="29"/>
      <c r="AI52" s="29"/>
      <c r="AJ52" s="29"/>
      <c r="AK52" s="29"/>
      <c r="BN52">
        <v>3</v>
      </c>
      <c r="BP52">
        <v>-4</v>
      </c>
      <c r="BW52" t="s">
        <v>573</v>
      </c>
      <c r="BX52">
        <v>7</v>
      </c>
      <c r="BY52">
        <v>18</v>
      </c>
      <c r="BZ52" s="135">
        <v>1</v>
      </c>
      <c r="CN52" s="41" t="s">
        <v>596</v>
      </c>
      <c r="CO52" s="41">
        <v>15</v>
      </c>
      <c r="CP52" s="41">
        <v>6</v>
      </c>
      <c r="CQ52" s="41">
        <v>6</v>
      </c>
      <c r="CR52" s="41">
        <v>6</v>
      </c>
      <c r="CS52" s="41">
        <v>6</v>
      </c>
      <c r="CT52" s="41">
        <v>4</v>
      </c>
      <c r="CU52" s="41">
        <v>3</v>
      </c>
      <c r="CV52" s="41">
        <v>1</v>
      </c>
      <c r="CX52" s="41">
        <v>2</v>
      </c>
    </row>
    <row r="53" spans="1:102" ht="14.65" customHeight="1">
      <c r="A53" s="1105">
        <v>29</v>
      </c>
      <c r="B53" s="1080" t="s">
        <v>945</v>
      </c>
      <c r="C53" s="30"/>
      <c r="D53" s="1105">
        <v>62</v>
      </c>
      <c r="E53" s="1080" t="s">
        <v>946</v>
      </c>
      <c r="F53" s="30"/>
      <c r="G53" s="183"/>
      <c r="H53" s="1105">
        <v>95</v>
      </c>
      <c r="I53" s="1080" t="s">
        <v>947</v>
      </c>
      <c r="J53" s="183"/>
      <c r="K53" s="30"/>
      <c r="L53" s="183"/>
      <c r="M53" s="183"/>
      <c r="N53" s="184"/>
      <c r="O53" s="185"/>
      <c r="P53" s="184"/>
      <c r="Q53" s="30"/>
      <c r="R53" s="184"/>
      <c r="S53" s="30"/>
      <c r="T53" s="30"/>
      <c r="U53" s="30"/>
      <c r="V53" s="30"/>
      <c r="W53" s="1105"/>
      <c r="X53" s="1080"/>
      <c r="Y53" s="30"/>
      <c r="Z53" s="30"/>
      <c r="AA53" s="1105"/>
      <c r="AB53" s="1080"/>
      <c r="AC53" s="30"/>
      <c r="AD53" s="30"/>
      <c r="AE53" s="29"/>
      <c r="AF53" s="29"/>
      <c r="AG53" s="29"/>
      <c r="AH53" s="29"/>
      <c r="AI53" s="29"/>
      <c r="AJ53" s="29"/>
      <c r="AK53" s="29"/>
      <c r="BN53">
        <v>6</v>
      </c>
      <c r="BP53">
        <v>-3</v>
      </c>
      <c r="BW53" t="s">
        <v>573</v>
      </c>
      <c r="BX53">
        <v>8</v>
      </c>
      <c r="BY53">
        <v>17</v>
      </c>
      <c r="BZ53" s="135">
        <v>1</v>
      </c>
      <c r="CN53" s="41" t="s">
        <v>596</v>
      </c>
      <c r="CO53" s="41">
        <v>16</v>
      </c>
      <c r="CP53" s="41">
        <v>6</v>
      </c>
      <c r="CQ53" s="41">
        <v>6</v>
      </c>
      <c r="CR53" s="41">
        <v>6</v>
      </c>
      <c r="CS53" s="41">
        <v>6</v>
      </c>
      <c r="CT53" s="41">
        <v>5</v>
      </c>
      <c r="CU53" s="41">
        <v>3</v>
      </c>
      <c r="CV53" s="41">
        <v>2</v>
      </c>
      <c r="CW53" s="41">
        <v>1</v>
      </c>
      <c r="CX53" s="41">
        <v>3</v>
      </c>
    </row>
    <row r="54" spans="1:102" ht="14.65" customHeight="1">
      <c r="A54" s="1105">
        <v>30</v>
      </c>
      <c r="B54" s="1080" t="s">
        <v>948</v>
      </c>
      <c r="C54" s="30"/>
      <c r="D54" s="1105">
        <v>63</v>
      </c>
      <c r="E54" s="1080" t="s">
        <v>949</v>
      </c>
      <c r="F54" s="30"/>
      <c r="G54" s="183"/>
      <c r="H54" s="1105">
        <v>96</v>
      </c>
      <c r="I54" s="1080" t="s">
        <v>950</v>
      </c>
      <c r="J54" s="183"/>
      <c r="K54" s="30"/>
      <c r="L54" s="183"/>
      <c r="M54" s="183"/>
      <c r="N54" s="184"/>
      <c r="O54" s="185"/>
      <c r="P54" s="184"/>
      <c r="Q54" s="30"/>
      <c r="R54" s="184"/>
      <c r="S54" s="30"/>
      <c r="T54" s="30"/>
      <c r="U54" s="30"/>
      <c r="V54" s="30"/>
      <c r="W54" s="1105"/>
      <c r="X54" s="1080"/>
      <c r="Y54" s="30"/>
      <c r="Z54" s="30"/>
      <c r="AA54" s="1105"/>
      <c r="AB54" s="1080"/>
      <c r="AC54" s="30"/>
      <c r="AD54" s="30"/>
      <c r="AE54" s="29"/>
      <c r="AF54" s="29"/>
      <c r="AG54" s="29"/>
      <c r="AH54" s="29"/>
      <c r="AI54" s="29"/>
      <c r="AJ54" s="29"/>
      <c r="AK54" s="29"/>
      <c r="BN54">
        <v>9</v>
      </c>
      <c r="BP54">
        <v>-2</v>
      </c>
      <c r="BW54" t="s">
        <v>573</v>
      </c>
      <c r="BX54">
        <v>9</v>
      </c>
      <c r="BY54">
        <v>16</v>
      </c>
      <c r="BZ54" s="135">
        <v>1</v>
      </c>
      <c r="CN54" s="41" t="s">
        <v>596</v>
      </c>
      <c r="CO54" s="41">
        <v>17</v>
      </c>
      <c r="CP54" s="41">
        <v>6</v>
      </c>
      <c r="CQ54" s="41">
        <v>6</v>
      </c>
      <c r="CR54" s="41">
        <v>6</v>
      </c>
      <c r="CS54" s="41">
        <v>6</v>
      </c>
      <c r="CT54" s="41">
        <v>5</v>
      </c>
      <c r="CU54" s="41">
        <v>4</v>
      </c>
      <c r="CV54" s="41">
        <v>3</v>
      </c>
      <c r="CW54" s="41">
        <v>2</v>
      </c>
      <c r="CX54" s="41">
        <v>3</v>
      </c>
    </row>
    <row r="55" spans="1:102" ht="14.65" customHeight="1">
      <c r="A55" s="1105">
        <v>31</v>
      </c>
      <c r="B55" s="1080" t="s">
        <v>951</v>
      </c>
      <c r="C55" s="30"/>
      <c r="D55" s="1105">
        <v>64</v>
      </c>
      <c r="E55" s="1080" t="s">
        <v>952</v>
      </c>
      <c r="F55" s="30"/>
      <c r="G55" s="183"/>
      <c r="H55" s="1105">
        <v>97</v>
      </c>
      <c r="I55" s="1080" t="s">
        <v>953</v>
      </c>
      <c r="J55" s="183"/>
      <c r="K55" s="30"/>
      <c r="L55" s="183"/>
      <c r="M55" s="183"/>
      <c r="N55" s="184"/>
      <c r="O55" s="185"/>
      <c r="P55" s="184"/>
      <c r="Q55" s="30"/>
      <c r="R55" s="184"/>
      <c r="S55" s="30"/>
      <c r="T55" s="30"/>
      <c r="U55" s="30"/>
      <c r="V55" s="30"/>
      <c r="W55" s="1105"/>
      <c r="X55" s="1080"/>
      <c r="Y55" s="30"/>
      <c r="Z55" s="30"/>
      <c r="AA55" s="1105"/>
      <c r="AB55" s="1080"/>
      <c r="AC55" s="30"/>
      <c r="AD55" s="30"/>
      <c r="AE55" s="29"/>
      <c r="AF55" s="29"/>
      <c r="AG55" s="29"/>
      <c r="AH55" s="29"/>
      <c r="AI55" s="29"/>
      <c r="AJ55" s="29"/>
      <c r="AK55" s="29"/>
      <c r="BN55">
        <v>12</v>
      </c>
      <c r="BP55">
        <v>-1</v>
      </c>
      <c r="BW55" t="s">
        <v>573</v>
      </c>
      <c r="BX55">
        <v>10</v>
      </c>
      <c r="BY55">
        <v>16</v>
      </c>
      <c r="BZ55" s="135">
        <v>1</v>
      </c>
      <c r="CN55" s="41" t="s">
        <v>596</v>
      </c>
      <c r="CO55" s="41">
        <v>18</v>
      </c>
      <c r="CP55" s="41">
        <v>6</v>
      </c>
      <c r="CQ55" s="41">
        <v>6</v>
      </c>
      <c r="CR55" s="41">
        <v>6</v>
      </c>
      <c r="CS55" s="41">
        <v>6</v>
      </c>
      <c r="CT55" s="41">
        <v>6</v>
      </c>
      <c r="CU55" s="41">
        <v>4</v>
      </c>
      <c r="CV55" s="41">
        <v>3</v>
      </c>
      <c r="CW55" s="41">
        <v>3</v>
      </c>
      <c r="CX55" s="41">
        <v>3</v>
      </c>
    </row>
    <row r="56" spans="1:102" ht="14.65" customHeight="1">
      <c r="A56" s="1105">
        <v>32</v>
      </c>
      <c r="B56" s="1080" t="s">
        <v>954</v>
      </c>
      <c r="C56" s="30"/>
      <c r="D56" s="1105">
        <v>65</v>
      </c>
      <c r="E56" s="1080" t="s">
        <v>955</v>
      </c>
      <c r="F56" s="30"/>
      <c r="G56" s="183"/>
      <c r="H56" s="1105">
        <v>98</v>
      </c>
      <c r="I56" s="1080" t="s">
        <v>956</v>
      </c>
      <c r="J56" s="183"/>
      <c r="K56" s="30"/>
      <c r="L56" s="183"/>
      <c r="M56" s="183"/>
      <c r="N56" s="184"/>
      <c r="O56" s="185"/>
      <c r="P56" s="184"/>
      <c r="Q56" s="30"/>
      <c r="R56" s="184"/>
      <c r="S56" s="30"/>
      <c r="T56" s="30"/>
      <c r="U56" s="30"/>
      <c r="V56" s="30"/>
      <c r="W56" s="1105"/>
      <c r="X56" s="1080"/>
      <c r="Y56" s="30"/>
      <c r="Z56" s="30"/>
      <c r="AA56" s="1105"/>
      <c r="AB56" s="1080"/>
      <c r="AC56" s="30"/>
      <c r="AD56" s="30"/>
      <c r="AE56" s="29"/>
      <c r="AF56" s="29"/>
      <c r="AG56" s="29"/>
      <c r="AH56" s="29"/>
      <c r="AI56" s="29"/>
      <c r="AJ56" s="29"/>
      <c r="AK56" s="29"/>
      <c r="BN56">
        <v>15</v>
      </c>
      <c r="BP56" s="158" t="s">
        <v>510</v>
      </c>
      <c r="BW56" t="s">
        <v>573</v>
      </c>
      <c r="BX56">
        <v>11</v>
      </c>
      <c r="BY56">
        <v>15</v>
      </c>
      <c r="BZ56" s="135">
        <v>1</v>
      </c>
      <c r="CN56" s="41" t="s">
        <v>596</v>
      </c>
      <c r="CO56" s="41">
        <v>19</v>
      </c>
      <c r="CP56" s="41">
        <v>6</v>
      </c>
      <c r="CQ56" s="41">
        <v>6</v>
      </c>
      <c r="CR56" s="41">
        <v>6</v>
      </c>
      <c r="CS56" s="41">
        <v>6</v>
      </c>
      <c r="CT56" s="41">
        <v>6</v>
      </c>
      <c r="CU56" s="41">
        <v>5</v>
      </c>
      <c r="CV56" s="41">
        <v>4</v>
      </c>
      <c r="CW56" s="41">
        <v>4</v>
      </c>
      <c r="CX56" s="41">
        <v>4</v>
      </c>
    </row>
    <row r="57" spans="1:102" ht="14.65" customHeight="1">
      <c r="A57" s="1105">
        <v>33</v>
      </c>
      <c r="B57" s="1080" t="s">
        <v>957</v>
      </c>
      <c r="C57" s="30"/>
      <c r="D57" s="1105">
        <v>66</v>
      </c>
      <c r="E57" s="1080" t="s">
        <v>958</v>
      </c>
      <c r="F57" s="30"/>
      <c r="G57" s="183"/>
      <c r="H57" s="1105">
        <v>99</v>
      </c>
      <c r="I57" s="1080" t="s">
        <v>959</v>
      </c>
      <c r="J57" s="183"/>
      <c r="K57" s="30"/>
      <c r="L57" s="183"/>
      <c r="M57" s="183"/>
      <c r="N57" s="184"/>
      <c r="O57" s="185"/>
      <c r="P57" s="184"/>
      <c r="Q57" s="30"/>
      <c r="R57" s="184"/>
      <c r="S57" s="30"/>
      <c r="T57" s="30"/>
      <c r="U57" s="30"/>
      <c r="V57" s="30"/>
      <c r="W57" s="1105"/>
      <c r="X57" s="1080"/>
      <c r="Y57" s="30"/>
      <c r="Z57" s="30"/>
      <c r="AA57" s="1105"/>
      <c r="AB57" s="1080"/>
      <c r="AC57" s="30"/>
      <c r="AD57" s="30"/>
      <c r="AE57" s="29"/>
      <c r="AF57" s="29"/>
      <c r="AG57" s="29"/>
      <c r="AH57" s="29"/>
      <c r="AI57" s="29"/>
      <c r="AJ57" s="29"/>
      <c r="AK57" s="29"/>
      <c r="BN57">
        <v>18</v>
      </c>
      <c r="BP57" s="158" t="s">
        <v>693</v>
      </c>
      <c r="BW57" t="s">
        <v>573</v>
      </c>
      <c r="BX57">
        <v>12</v>
      </c>
      <c r="BY57">
        <v>15</v>
      </c>
      <c r="BZ57" s="135">
        <v>1</v>
      </c>
      <c r="CN57" s="154" t="s">
        <v>596</v>
      </c>
      <c r="CO57" s="154">
        <v>20</v>
      </c>
      <c r="CP57" s="154">
        <v>7</v>
      </c>
      <c r="CQ57" s="154">
        <v>6</v>
      </c>
      <c r="CR57" s="154">
        <v>6</v>
      </c>
      <c r="CS57" s="154">
        <v>6</v>
      </c>
      <c r="CT57" s="154">
        <v>6</v>
      </c>
      <c r="CU57" s="154">
        <v>6</v>
      </c>
      <c r="CV57" s="154">
        <v>6</v>
      </c>
      <c r="CW57" s="154">
        <v>5</v>
      </c>
      <c r="CX57" s="154">
        <v>4</v>
      </c>
    </row>
    <row r="58" spans="1:102">
      <c r="A58" s="29"/>
      <c r="B58" s="30"/>
      <c r="C58" s="30"/>
      <c r="D58" s="30"/>
      <c r="E58" s="30"/>
      <c r="F58" s="30"/>
      <c r="G58" s="183"/>
      <c r="H58" s="30"/>
      <c r="I58" s="30"/>
      <c r="J58" s="183"/>
      <c r="K58" s="30"/>
      <c r="L58" s="183"/>
      <c r="M58" s="183"/>
      <c r="N58" s="184"/>
      <c r="O58" s="185"/>
      <c r="P58" s="184"/>
      <c r="Q58" s="30"/>
      <c r="R58" s="184"/>
      <c r="S58" s="30"/>
      <c r="T58" s="30"/>
      <c r="U58" s="30"/>
      <c r="V58" s="30"/>
      <c r="W58" s="30"/>
      <c r="X58" s="30"/>
      <c r="Y58" s="30"/>
      <c r="Z58" s="30"/>
      <c r="AA58" s="30"/>
      <c r="AB58" s="30"/>
      <c r="AC58" s="30"/>
      <c r="AD58" s="30"/>
      <c r="AE58" s="29"/>
      <c r="AF58" s="29"/>
      <c r="AG58" s="29"/>
      <c r="AH58" s="29"/>
      <c r="AI58" s="29"/>
      <c r="AJ58" s="29"/>
      <c r="AK58" s="29"/>
      <c r="BN58">
        <v>21</v>
      </c>
      <c r="BP58" s="158" t="s">
        <v>723</v>
      </c>
      <c r="BW58" t="s">
        <v>573</v>
      </c>
      <c r="BX58">
        <v>13</v>
      </c>
      <c r="BY58">
        <v>14</v>
      </c>
      <c r="BZ58" s="135">
        <v>1</v>
      </c>
      <c r="CN58" s="41" t="s">
        <v>505</v>
      </c>
      <c r="CO58" s="41">
        <v>1</v>
      </c>
      <c r="CP58" s="41">
        <v>1</v>
      </c>
    </row>
    <row r="59" spans="1:102">
      <c r="A59" s="29"/>
      <c r="B59" s="30"/>
      <c r="C59" s="30"/>
      <c r="D59" s="30"/>
      <c r="E59" s="30"/>
      <c r="F59" s="30"/>
      <c r="G59" s="183"/>
      <c r="H59" s="30"/>
      <c r="I59" s="30"/>
      <c r="J59" s="183"/>
      <c r="K59" s="30"/>
      <c r="L59" s="183"/>
      <c r="M59" s="183"/>
      <c r="N59" s="184"/>
      <c r="O59" s="185"/>
      <c r="P59" s="184"/>
      <c r="Q59" s="30"/>
      <c r="R59" s="184"/>
      <c r="S59" s="30"/>
      <c r="T59" s="30"/>
      <c r="U59" s="30"/>
      <c r="V59" s="30"/>
      <c r="W59" s="30"/>
      <c r="X59" s="30"/>
      <c r="Y59" s="30"/>
      <c r="Z59" s="30"/>
      <c r="AA59" s="30"/>
      <c r="AB59" s="30"/>
      <c r="AC59" s="30"/>
      <c r="AD59" s="30"/>
      <c r="AE59" s="29"/>
      <c r="AF59" s="29"/>
      <c r="AG59" s="29"/>
      <c r="AH59" s="29"/>
      <c r="AI59" s="29"/>
      <c r="AJ59" s="29"/>
      <c r="AK59" s="29"/>
      <c r="BN59">
        <v>24</v>
      </c>
      <c r="BP59" s="158" t="s">
        <v>717</v>
      </c>
      <c r="BW59" t="s">
        <v>573</v>
      </c>
      <c r="BX59">
        <v>14</v>
      </c>
      <c r="BY59">
        <v>14</v>
      </c>
      <c r="BZ59" s="135">
        <v>1</v>
      </c>
      <c r="CN59" s="41" t="s">
        <v>505</v>
      </c>
      <c r="CO59" s="41">
        <v>2</v>
      </c>
      <c r="CP59" s="41">
        <v>2</v>
      </c>
    </row>
    <row r="60" spans="1:102">
      <c r="A60" s="29"/>
      <c r="B60" s="30"/>
      <c r="C60" s="30"/>
      <c r="D60" s="30"/>
      <c r="E60" s="30"/>
      <c r="F60" s="30"/>
      <c r="G60" s="183"/>
      <c r="H60" s="30"/>
      <c r="I60" s="30"/>
      <c r="J60" s="183"/>
      <c r="K60" s="30"/>
      <c r="L60" s="183"/>
      <c r="M60" s="183"/>
      <c r="N60" s="184"/>
      <c r="O60" s="185"/>
      <c r="P60" s="184"/>
      <c r="Q60" s="30"/>
      <c r="R60" s="184"/>
      <c r="S60" s="30"/>
      <c r="T60" s="30"/>
      <c r="U60" s="30"/>
      <c r="V60" s="30"/>
      <c r="W60" s="30"/>
      <c r="X60" s="30"/>
      <c r="Y60" s="30"/>
      <c r="Z60" s="30"/>
      <c r="AA60" s="30"/>
      <c r="AB60" s="30"/>
      <c r="AC60" s="30"/>
      <c r="AD60" s="30"/>
      <c r="AE60" s="29"/>
      <c r="AF60" s="29"/>
      <c r="AG60" s="29"/>
      <c r="AH60" s="29"/>
      <c r="AI60" s="29"/>
      <c r="AJ60" s="29"/>
      <c r="AK60" s="29"/>
      <c r="BN60">
        <v>27</v>
      </c>
      <c r="BP60" s="158" t="s">
        <v>706</v>
      </c>
      <c r="BW60" t="s">
        <v>573</v>
      </c>
      <c r="BX60">
        <v>15</v>
      </c>
      <c r="BY60">
        <v>13</v>
      </c>
      <c r="BZ60" s="135">
        <v>1</v>
      </c>
      <c r="CN60" s="41" t="s">
        <v>505</v>
      </c>
      <c r="CO60" s="41">
        <v>3</v>
      </c>
      <c r="CP60" s="41">
        <v>2</v>
      </c>
      <c r="CQ60" s="41">
        <v>1</v>
      </c>
    </row>
    <row r="61" spans="1:102">
      <c r="A61" s="29"/>
      <c r="B61" s="30"/>
      <c r="C61" s="30"/>
      <c r="D61" s="30"/>
      <c r="E61" s="30"/>
      <c r="F61" s="30"/>
      <c r="G61" s="183"/>
      <c r="H61" s="30"/>
      <c r="I61" s="30"/>
      <c r="J61" s="183"/>
      <c r="K61" s="30"/>
      <c r="L61" s="183"/>
      <c r="M61" s="183"/>
      <c r="N61" s="184"/>
      <c r="O61" s="185"/>
      <c r="P61" s="184"/>
      <c r="Q61" s="30"/>
      <c r="R61" s="184"/>
      <c r="S61" s="30"/>
      <c r="T61" s="30"/>
      <c r="U61" s="30"/>
      <c r="V61" s="30"/>
      <c r="W61" s="30"/>
      <c r="X61" s="30"/>
      <c r="Y61" s="30"/>
      <c r="Z61" s="30"/>
      <c r="AA61" s="30"/>
      <c r="AB61" s="30"/>
      <c r="AC61" s="30"/>
      <c r="AD61" s="30"/>
      <c r="AE61" s="29"/>
      <c r="AF61" s="29"/>
      <c r="AG61" s="29"/>
      <c r="AH61" s="29"/>
      <c r="AI61" s="29"/>
      <c r="AJ61" s="29"/>
      <c r="AK61" s="29"/>
      <c r="BN61">
        <v>30</v>
      </c>
      <c r="BP61" s="158" t="s">
        <v>800</v>
      </c>
      <c r="BW61" t="s">
        <v>573</v>
      </c>
      <c r="BX61">
        <v>16</v>
      </c>
      <c r="BY61">
        <v>13</v>
      </c>
      <c r="BZ61" s="135">
        <v>1</v>
      </c>
      <c r="CN61" s="41" t="s">
        <v>505</v>
      </c>
      <c r="CO61" s="41">
        <v>4</v>
      </c>
      <c r="CP61" s="41">
        <v>3</v>
      </c>
      <c r="CQ61" s="41">
        <v>2</v>
      </c>
    </row>
    <row r="62" spans="1:102" ht="30">
      <c r="A62" s="29"/>
      <c r="B62" s="30"/>
      <c r="C62" s="30"/>
      <c r="D62" s="30"/>
      <c r="E62" s="30"/>
      <c r="F62" s="30"/>
      <c r="G62" s="183"/>
      <c r="H62" s="30"/>
      <c r="I62" s="30"/>
      <c r="J62" s="183"/>
      <c r="K62" s="30"/>
      <c r="L62" s="183"/>
      <c r="M62" s="183"/>
      <c r="N62" s="184"/>
      <c r="O62" s="185"/>
      <c r="P62" s="184"/>
      <c r="Q62" s="30"/>
      <c r="R62" s="184"/>
      <c r="S62" s="30"/>
      <c r="T62" s="30"/>
      <c r="U62" s="30"/>
      <c r="V62" s="30"/>
      <c r="W62" s="30"/>
      <c r="X62" s="30"/>
      <c r="Y62" s="30"/>
      <c r="Z62" s="30"/>
      <c r="AA62" s="30"/>
      <c r="AB62" s="30"/>
      <c r="AC62" s="30"/>
      <c r="AD62" s="30"/>
      <c r="AE62" s="29"/>
      <c r="AF62" s="29"/>
      <c r="AG62" s="29"/>
      <c r="AH62" s="29"/>
      <c r="AI62" s="29"/>
      <c r="AJ62" s="29"/>
      <c r="AK62" s="29"/>
      <c r="BN62">
        <v>33</v>
      </c>
      <c r="BP62" s="155" t="s">
        <v>960</v>
      </c>
      <c r="BQ62" s="147"/>
      <c r="BW62" t="s">
        <v>573</v>
      </c>
      <c r="BX62">
        <v>17</v>
      </c>
      <c r="BY62">
        <v>12</v>
      </c>
      <c r="BZ62" s="135">
        <v>1</v>
      </c>
      <c r="CN62" s="41" t="s">
        <v>505</v>
      </c>
      <c r="CO62" s="41">
        <v>5</v>
      </c>
      <c r="CP62" s="41">
        <v>4</v>
      </c>
      <c r="CQ62" s="41">
        <v>2</v>
      </c>
      <c r="CR62" s="41">
        <v>1</v>
      </c>
    </row>
    <row r="63" spans="1:102">
      <c r="A63" s="29"/>
      <c r="B63" s="30"/>
      <c r="C63" s="30"/>
      <c r="D63" s="30"/>
      <c r="E63" s="30"/>
      <c r="F63" s="30"/>
      <c r="G63" s="183"/>
      <c r="H63" s="30"/>
      <c r="I63" s="30"/>
      <c r="J63" s="183"/>
      <c r="K63" s="30"/>
      <c r="L63" s="183"/>
      <c r="M63" s="183"/>
      <c r="N63" s="184"/>
      <c r="O63" s="185"/>
      <c r="P63" s="184"/>
      <c r="Q63" s="30"/>
      <c r="R63" s="184"/>
      <c r="S63" s="30"/>
      <c r="T63" s="30"/>
      <c r="U63" s="30"/>
      <c r="V63" s="30"/>
      <c r="W63" s="30"/>
      <c r="X63" s="30"/>
      <c r="Y63" s="30"/>
      <c r="Z63" s="30"/>
      <c r="AA63" s="30"/>
      <c r="AB63" s="30"/>
      <c r="AC63" s="30"/>
      <c r="AD63" s="30"/>
      <c r="AE63" s="29"/>
      <c r="AF63" s="29"/>
      <c r="AG63" s="29"/>
      <c r="AH63" s="29"/>
      <c r="AI63" s="29"/>
      <c r="AJ63" s="29"/>
      <c r="AK63" s="29"/>
      <c r="BN63">
        <v>36</v>
      </c>
      <c r="BP63">
        <v>-4</v>
      </c>
      <c r="BQ63">
        <v>4</v>
      </c>
      <c r="BW63" t="s">
        <v>573</v>
      </c>
      <c r="BX63">
        <v>18</v>
      </c>
      <c r="BY63">
        <v>12</v>
      </c>
      <c r="BZ63" s="135">
        <v>1</v>
      </c>
      <c r="CN63" s="41" t="s">
        <v>505</v>
      </c>
      <c r="CO63" s="41">
        <v>6</v>
      </c>
      <c r="CP63" s="41">
        <v>4</v>
      </c>
      <c r="CQ63" s="41">
        <v>2</v>
      </c>
      <c r="CR63" s="41">
        <v>2</v>
      </c>
    </row>
    <row r="64" spans="1:102">
      <c r="A64" s="29"/>
      <c r="B64" s="30"/>
      <c r="C64" s="30"/>
      <c r="D64" s="30"/>
      <c r="E64" s="30"/>
      <c r="F64" s="30"/>
      <c r="G64" s="183"/>
      <c r="H64" s="30"/>
      <c r="I64" s="30"/>
      <c r="J64" s="183"/>
      <c r="K64" s="30"/>
      <c r="L64" s="183"/>
      <c r="M64" s="183"/>
      <c r="N64" s="184"/>
      <c r="O64" s="185"/>
      <c r="P64" s="184"/>
      <c r="Q64" s="30"/>
      <c r="R64" s="184"/>
      <c r="S64" s="30"/>
      <c r="T64" s="30"/>
      <c r="U64" s="30"/>
      <c r="V64" s="30"/>
      <c r="W64" s="30"/>
      <c r="X64" s="30"/>
      <c r="Y64" s="30"/>
      <c r="Z64" s="30"/>
      <c r="AA64" s="30"/>
      <c r="AB64" s="30"/>
      <c r="AC64" s="30"/>
      <c r="AD64" s="30"/>
      <c r="AE64" s="29"/>
      <c r="AF64" s="29"/>
      <c r="AG64" s="29"/>
      <c r="AH64" s="29"/>
      <c r="AI64" s="29"/>
      <c r="AJ64" s="29"/>
      <c r="AK64" s="29"/>
      <c r="BN64">
        <v>39</v>
      </c>
      <c r="BP64">
        <v>-3</v>
      </c>
      <c r="BQ64">
        <v>3</v>
      </c>
      <c r="BW64" t="s">
        <v>573</v>
      </c>
      <c r="BX64">
        <v>19</v>
      </c>
      <c r="BY64">
        <v>11</v>
      </c>
      <c r="BZ64" s="135">
        <v>1</v>
      </c>
      <c r="CN64" s="41" t="s">
        <v>505</v>
      </c>
      <c r="CO64" s="41">
        <v>7</v>
      </c>
      <c r="CP64" s="41">
        <v>4</v>
      </c>
      <c r="CQ64" s="41">
        <v>3</v>
      </c>
      <c r="CR64" s="41">
        <v>2</v>
      </c>
      <c r="CS64" s="41">
        <v>1</v>
      </c>
    </row>
    <row r="65" spans="1:102">
      <c r="A65" s="29"/>
      <c r="B65" s="30"/>
      <c r="C65" s="30"/>
      <c r="D65" s="30"/>
      <c r="E65" s="30"/>
      <c r="F65" s="30"/>
      <c r="G65" s="183"/>
      <c r="H65" s="30"/>
      <c r="I65" s="30"/>
      <c r="J65" s="183"/>
      <c r="K65" s="30"/>
      <c r="L65" s="183"/>
      <c r="M65" s="183"/>
      <c r="N65" s="184"/>
      <c r="O65" s="185"/>
      <c r="P65" s="184"/>
      <c r="Q65" s="30"/>
      <c r="R65" s="184"/>
      <c r="S65" s="30"/>
      <c r="T65" s="30"/>
      <c r="U65" s="30"/>
      <c r="V65" s="30"/>
      <c r="W65" s="30"/>
      <c r="X65" s="30"/>
      <c r="Y65" s="30"/>
      <c r="Z65" s="30"/>
      <c r="AA65" s="30"/>
      <c r="AB65" s="30"/>
      <c r="AC65" s="30"/>
      <c r="AD65" s="30"/>
      <c r="AE65" s="29"/>
      <c r="AF65" s="29"/>
      <c r="AG65" s="29"/>
      <c r="AH65" s="29"/>
      <c r="AI65" s="29"/>
      <c r="AJ65" s="29"/>
      <c r="AK65" s="29"/>
      <c r="BN65">
        <v>42</v>
      </c>
      <c r="BP65">
        <v>-2</v>
      </c>
      <c r="BQ65">
        <v>2</v>
      </c>
      <c r="BW65" t="s">
        <v>573</v>
      </c>
      <c r="BX65">
        <v>20</v>
      </c>
      <c r="BY65">
        <v>11</v>
      </c>
      <c r="BZ65" s="135">
        <v>1</v>
      </c>
      <c r="CN65" s="41" t="s">
        <v>505</v>
      </c>
      <c r="CO65" s="41">
        <v>8</v>
      </c>
      <c r="CP65" s="41">
        <v>4</v>
      </c>
      <c r="CQ65" s="41">
        <v>3</v>
      </c>
      <c r="CR65" s="41">
        <v>3</v>
      </c>
      <c r="CS65" s="41">
        <v>2</v>
      </c>
    </row>
    <row r="66" spans="1:102">
      <c r="A66" s="29"/>
      <c r="B66" s="30"/>
      <c r="C66" s="30"/>
      <c r="D66" s="30"/>
      <c r="E66" s="30"/>
      <c r="F66" s="30"/>
      <c r="G66" s="183"/>
      <c r="H66" s="30"/>
      <c r="I66" s="30"/>
      <c r="J66" s="183"/>
      <c r="K66" s="30"/>
      <c r="L66" s="183"/>
      <c r="M66" s="183"/>
      <c r="N66" s="184"/>
      <c r="O66" s="185"/>
      <c r="P66" s="184"/>
      <c r="Q66" s="30"/>
      <c r="R66" s="184"/>
      <c r="S66" s="30"/>
      <c r="T66" s="30"/>
      <c r="U66" s="30"/>
      <c r="V66" s="30"/>
      <c r="W66" s="30"/>
      <c r="X66" s="30"/>
      <c r="Y66" s="30"/>
      <c r="Z66" s="30"/>
      <c r="AA66" s="30"/>
      <c r="AB66" s="30"/>
      <c r="AC66" s="30"/>
      <c r="AD66" s="30"/>
      <c r="AE66" s="29"/>
      <c r="AF66" s="29"/>
      <c r="AG66" s="29"/>
      <c r="AH66" s="29"/>
      <c r="AI66" s="29"/>
      <c r="AJ66" s="29"/>
      <c r="AK66" s="29"/>
      <c r="BN66">
        <v>45</v>
      </c>
      <c r="BP66">
        <v>-1</v>
      </c>
      <c r="BQ66">
        <v>1</v>
      </c>
      <c r="BW66" t="s">
        <v>573</v>
      </c>
      <c r="BX66">
        <v>21</v>
      </c>
      <c r="BY66">
        <v>10</v>
      </c>
      <c r="BZ66" s="135">
        <v>1</v>
      </c>
      <c r="CN66" s="41" t="s">
        <v>505</v>
      </c>
      <c r="CO66" s="41">
        <v>9</v>
      </c>
      <c r="CP66" s="41">
        <v>4</v>
      </c>
      <c r="CQ66" s="41">
        <v>3</v>
      </c>
      <c r="CR66" s="41">
        <v>3</v>
      </c>
      <c r="CS66" s="41">
        <v>2</v>
      </c>
      <c r="CT66" s="41">
        <v>1</v>
      </c>
    </row>
    <row r="67" spans="1:102">
      <c r="A67" s="29"/>
      <c r="B67" s="30"/>
      <c r="C67" s="30"/>
      <c r="D67" s="30"/>
      <c r="E67" s="30"/>
      <c r="F67" s="30"/>
      <c r="G67" s="183"/>
      <c r="H67" s="30"/>
      <c r="I67" s="30"/>
      <c r="J67" s="183"/>
      <c r="K67" s="30"/>
      <c r="L67" s="183"/>
      <c r="M67" s="183"/>
      <c r="N67" s="184"/>
      <c r="O67" s="185"/>
      <c r="P67" s="184"/>
      <c r="Q67" s="30"/>
      <c r="R67" s="184"/>
      <c r="S67" s="30"/>
      <c r="T67" s="30"/>
      <c r="U67" s="30"/>
      <c r="V67" s="30"/>
      <c r="W67" s="30"/>
      <c r="X67" s="30"/>
      <c r="Y67" s="30"/>
      <c r="Z67" s="30"/>
      <c r="AA67" s="30"/>
      <c r="AB67" s="30"/>
      <c r="AC67" s="30"/>
      <c r="AD67" s="30"/>
      <c r="AE67" s="29"/>
      <c r="AF67" s="29"/>
      <c r="AG67" s="29"/>
      <c r="AH67" s="29"/>
      <c r="AI67" s="29"/>
      <c r="AJ67" s="29"/>
      <c r="AK67" s="29"/>
      <c r="BN67">
        <v>48</v>
      </c>
      <c r="BP67" s="158" t="s">
        <v>510</v>
      </c>
      <c r="BQ67">
        <v>0</v>
      </c>
      <c r="BW67" t="s">
        <v>505</v>
      </c>
      <c r="BX67">
        <v>1</v>
      </c>
      <c r="BY67">
        <v>20</v>
      </c>
      <c r="BZ67" s="135">
        <v>1</v>
      </c>
      <c r="CN67" s="41" t="s">
        <v>505</v>
      </c>
      <c r="CO67" s="41">
        <v>10</v>
      </c>
      <c r="CP67" s="41">
        <v>4</v>
      </c>
      <c r="CQ67" s="41">
        <v>4</v>
      </c>
      <c r="CR67" s="41">
        <v>3</v>
      </c>
      <c r="CS67" s="41">
        <v>2</v>
      </c>
      <c r="CT67" s="41">
        <v>2</v>
      </c>
    </row>
    <row r="68" spans="1:102">
      <c r="A68" s="29"/>
      <c r="B68" s="30"/>
      <c r="C68" s="30"/>
      <c r="D68" s="30"/>
      <c r="E68" s="30"/>
      <c r="F68" s="30"/>
      <c r="G68" s="183"/>
      <c r="H68" s="30"/>
      <c r="I68" s="30"/>
      <c r="J68" s="183"/>
      <c r="K68" s="30"/>
      <c r="L68" s="183"/>
      <c r="M68" s="183"/>
      <c r="N68" s="184"/>
      <c r="O68" s="185"/>
      <c r="P68" s="184"/>
      <c r="Q68" s="30"/>
      <c r="R68" s="184"/>
      <c r="S68" s="30"/>
      <c r="T68" s="30"/>
      <c r="U68" s="30"/>
      <c r="V68" s="30"/>
      <c r="W68" s="30"/>
      <c r="X68" s="30"/>
      <c r="Y68" s="30"/>
      <c r="Z68" s="30"/>
      <c r="AA68" s="30"/>
      <c r="AB68" s="30"/>
      <c r="AC68" s="30"/>
      <c r="AD68" s="30"/>
      <c r="AE68" s="29"/>
      <c r="AF68" s="29"/>
      <c r="AG68" s="29"/>
      <c r="AH68" s="29"/>
      <c r="AI68" s="29"/>
      <c r="AJ68" s="29"/>
      <c r="AK68" s="29"/>
      <c r="BP68" s="158" t="s">
        <v>693</v>
      </c>
      <c r="BQ68">
        <v>-1</v>
      </c>
      <c r="BW68" t="s">
        <v>505</v>
      </c>
      <c r="BX68">
        <v>2</v>
      </c>
      <c r="BY68">
        <v>20</v>
      </c>
      <c r="BZ68" s="135">
        <v>1</v>
      </c>
      <c r="CN68" s="41" t="s">
        <v>505</v>
      </c>
      <c r="CO68" s="41">
        <v>11</v>
      </c>
      <c r="CP68" s="41">
        <v>4</v>
      </c>
      <c r="CQ68" s="41">
        <v>4</v>
      </c>
      <c r="CR68" s="41">
        <v>4</v>
      </c>
      <c r="CS68" s="41">
        <v>3</v>
      </c>
      <c r="CT68" s="41">
        <v>3</v>
      </c>
    </row>
    <row r="69" spans="1:102">
      <c r="B69" s="41"/>
      <c r="C69" s="41"/>
      <c r="D69" s="41"/>
      <c r="E69" s="41"/>
      <c r="F69" s="41"/>
      <c r="G69" s="135"/>
      <c r="H69" s="41"/>
      <c r="I69" s="41"/>
      <c r="J69" s="135"/>
      <c r="K69" s="41"/>
      <c r="L69" s="135"/>
      <c r="M69" s="135"/>
      <c r="R69" s="97"/>
      <c r="AE69"/>
      <c r="AF69"/>
      <c r="BP69" s="158" t="s">
        <v>723</v>
      </c>
      <c r="BQ69">
        <v>-2</v>
      </c>
      <c r="BW69" t="s">
        <v>505</v>
      </c>
      <c r="BX69">
        <v>3</v>
      </c>
      <c r="BY69">
        <v>20</v>
      </c>
      <c r="BZ69" s="135">
        <v>1</v>
      </c>
      <c r="CN69" s="41" t="s">
        <v>505</v>
      </c>
      <c r="CO69" s="41">
        <v>12</v>
      </c>
      <c r="CP69" s="41">
        <v>4</v>
      </c>
      <c r="CQ69" s="41">
        <v>4</v>
      </c>
      <c r="CR69" s="41">
        <v>4</v>
      </c>
      <c r="CS69" s="41">
        <v>4</v>
      </c>
      <c r="CT69" s="41">
        <v>4</v>
      </c>
      <c r="CU69" s="41">
        <v>1</v>
      </c>
    </row>
    <row r="70" spans="1:102">
      <c r="B70" s="41"/>
      <c r="C70" s="41"/>
      <c r="D70" s="41"/>
      <c r="E70" s="41"/>
      <c r="F70" s="41"/>
      <c r="G70" s="135"/>
      <c r="H70" s="41"/>
      <c r="I70" s="41"/>
      <c r="J70" s="135"/>
      <c r="K70" s="41"/>
      <c r="L70" s="135"/>
      <c r="M70" s="135"/>
      <c r="R70" s="97"/>
      <c r="AE70"/>
      <c r="AF70"/>
      <c r="BP70" s="158" t="s">
        <v>717</v>
      </c>
      <c r="BQ70">
        <v>-3</v>
      </c>
      <c r="BW70" t="s">
        <v>505</v>
      </c>
      <c r="BX70">
        <v>4</v>
      </c>
      <c r="BY70">
        <v>20</v>
      </c>
      <c r="BZ70" s="135">
        <v>1</v>
      </c>
      <c r="CN70" s="41" t="s">
        <v>505</v>
      </c>
      <c r="CO70" s="41">
        <v>13</v>
      </c>
      <c r="CP70" s="41">
        <v>5</v>
      </c>
      <c r="CQ70" s="41">
        <v>5</v>
      </c>
      <c r="CR70" s="41">
        <v>5</v>
      </c>
      <c r="CS70" s="41">
        <v>4</v>
      </c>
      <c r="CT70" s="41">
        <v>4</v>
      </c>
      <c r="CU70" s="41">
        <v>2</v>
      </c>
    </row>
    <row r="71" spans="1:102">
      <c r="B71" s="41"/>
      <c r="C71" s="41"/>
      <c r="D71" s="41"/>
      <c r="E71" s="41"/>
      <c r="F71" s="41"/>
      <c r="G71" s="135"/>
      <c r="H71" s="41"/>
      <c r="I71" s="41"/>
      <c r="J71" s="135"/>
      <c r="K71" s="41"/>
      <c r="L71" s="135"/>
      <c r="M71" s="135"/>
      <c r="R71" s="97"/>
      <c r="AE71"/>
      <c r="AF71"/>
      <c r="BP71" s="158" t="s">
        <v>706</v>
      </c>
      <c r="BQ71">
        <v>-4</v>
      </c>
      <c r="BW71" t="s">
        <v>505</v>
      </c>
      <c r="BX71">
        <v>5</v>
      </c>
      <c r="BY71">
        <v>20</v>
      </c>
      <c r="BZ71" s="135">
        <v>1</v>
      </c>
      <c r="CN71" s="41" t="s">
        <v>505</v>
      </c>
      <c r="CO71" s="41">
        <v>14</v>
      </c>
      <c r="CP71" s="41">
        <v>5</v>
      </c>
      <c r="CQ71" s="41">
        <v>5</v>
      </c>
      <c r="CR71" s="41">
        <v>5</v>
      </c>
      <c r="CS71" s="41">
        <v>4</v>
      </c>
      <c r="CT71" s="41">
        <v>4</v>
      </c>
      <c r="CU71" s="41">
        <v>2</v>
      </c>
      <c r="CV71" s="41">
        <v>1</v>
      </c>
    </row>
    <row r="72" spans="1:102">
      <c r="B72" s="41"/>
      <c r="C72" s="41"/>
      <c r="D72" s="41"/>
      <c r="E72" s="41"/>
      <c r="F72" s="41"/>
      <c r="G72" s="135"/>
      <c r="H72" s="41"/>
      <c r="I72" s="41"/>
      <c r="J72" s="135"/>
      <c r="K72" s="41"/>
      <c r="L72" s="135"/>
      <c r="M72" s="135"/>
      <c r="R72" s="97"/>
      <c r="AE72"/>
      <c r="AF72"/>
      <c r="BP72" s="158" t="s">
        <v>800</v>
      </c>
      <c r="BQ72">
        <v>-5</v>
      </c>
      <c r="BW72" t="s">
        <v>505</v>
      </c>
      <c r="BX72">
        <v>6</v>
      </c>
      <c r="BY72">
        <v>19</v>
      </c>
      <c r="BZ72" s="135">
        <v>1</v>
      </c>
      <c r="CN72" s="41" t="s">
        <v>505</v>
      </c>
      <c r="CO72" s="41">
        <v>15</v>
      </c>
      <c r="CP72" s="41">
        <v>5</v>
      </c>
      <c r="CQ72" s="41">
        <v>5</v>
      </c>
      <c r="CR72" s="41">
        <v>5</v>
      </c>
      <c r="CS72" s="41">
        <v>5</v>
      </c>
      <c r="CT72" s="41">
        <v>5</v>
      </c>
      <c r="CU72" s="41">
        <v>2</v>
      </c>
      <c r="CV72" s="41">
        <v>1</v>
      </c>
    </row>
    <row r="73" spans="1:102">
      <c r="B73" s="41"/>
      <c r="C73" s="41"/>
      <c r="D73" s="41"/>
      <c r="E73" s="41"/>
      <c r="F73" s="41"/>
      <c r="G73" s="135"/>
      <c r="H73" s="41"/>
      <c r="I73" s="41"/>
      <c r="J73" s="135"/>
      <c r="K73" s="41"/>
      <c r="L73" s="135"/>
      <c r="M73" s="135"/>
      <c r="R73" s="97"/>
      <c r="AE73"/>
      <c r="AF73"/>
      <c r="BW73" t="s">
        <v>505</v>
      </c>
      <c r="BX73">
        <v>7</v>
      </c>
      <c r="BY73">
        <v>19</v>
      </c>
      <c r="BZ73" s="135">
        <v>1</v>
      </c>
      <c r="CN73" s="41" t="s">
        <v>505</v>
      </c>
      <c r="CO73" s="41">
        <v>16</v>
      </c>
      <c r="CP73" s="41">
        <v>5</v>
      </c>
      <c r="CQ73" s="41">
        <v>5</v>
      </c>
      <c r="CR73" s="41">
        <v>5</v>
      </c>
      <c r="CS73" s="41">
        <v>5</v>
      </c>
      <c r="CT73" s="41">
        <v>5</v>
      </c>
      <c r="CU73" s="41">
        <v>3</v>
      </c>
      <c r="CV73" s="41">
        <v>2</v>
      </c>
      <c r="CW73" s="41">
        <v>1</v>
      </c>
    </row>
    <row r="74" spans="1:102">
      <c r="B74" s="41"/>
      <c r="C74" s="41"/>
      <c r="D74" s="41"/>
      <c r="E74" s="41"/>
      <c r="F74" s="41"/>
      <c r="G74" s="135"/>
      <c r="H74" s="41"/>
      <c r="I74" s="41"/>
      <c r="J74" s="135"/>
      <c r="K74" s="41"/>
      <c r="L74" s="135"/>
      <c r="M74" s="135"/>
      <c r="R74" s="97"/>
      <c r="AE74"/>
      <c r="AF74"/>
      <c r="BW74" t="s">
        <v>505</v>
      </c>
      <c r="BX74">
        <v>8</v>
      </c>
      <c r="BY74">
        <v>18</v>
      </c>
      <c r="BZ74" s="135">
        <v>1</v>
      </c>
      <c r="CN74" s="41" t="s">
        <v>505</v>
      </c>
      <c r="CO74" s="41">
        <v>17</v>
      </c>
      <c r="CP74" s="41">
        <v>5</v>
      </c>
      <c r="CQ74" s="41">
        <v>5</v>
      </c>
      <c r="CR74" s="41">
        <v>5</v>
      </c>
      <c r="CS74" s="41">
        <v>5</v>
      </c>
      <c r="CT74" s="41">
        <v>5</v>
      </c>
      <c r="CU74" s="41">
        <v>3</v>
      </c>
      <c r="CV74" s="41">
        <v>3</v>
      </c>
      <c r="CW74" s="41">
        <v>2</v>
      </c>
    </row>
    <row r="75" spans="1:102">
      <c r="B75" s="41"/>
      <c r="C75" s="41"/>
      <c r="D75" s="41"/>
      <c r="E75" s="41"/>
      <c r="F75" s="41"/>
      <c r="G75" s="135"/>
      <c r="H75" s="41"/>
      <c r="I75" s="41"/>
      <c r="J75" s="135"/>
      <c r="K75" s="41"/>
      <c r="L75" s="135"/>
      <c r="M75" s="135"/>
      <c r="R75" s="97"/>
      <c r="AE75"/>
      <c r="AF75"/>
      <c r="BW75" t="s">
        <v>505</v>
      </c>
      <c r="BX75">
        <v>9</v>
      </c>
      <c r="BY75">
        <v>17</v>
      </c>
      <c r="BZ75" s="135">
        <v>1</v>
      </c>
      <c r="CN75" s="41" t="s">
        <v>505</v>
      </c>
      <c r="CO75" s="41">
        <v>18</v>
      </c>
      <c r="CP75" s="41">
        <v>5</v>
      </c>
      <c r="CQ75" s="41">
        <v>5</v>
      </c>
      <c r="CR75" s="41">
        <v>5</v>
      </c>
      <c r="CS75" s="41">
        <v>5</v>
      </c>
      <c r="CT75" s="41">
        <v>5</v>
      </c>
      <c r="CU75" s="41">
        <v>3</v>
      </c>
      <c r="CV75" s="41">
        <v>3</v>
      </c>
      <c r="CW75" s="41">
        <v>2</v>
      </c>
      <c r="CX75" s="41">
        <v>1</v>
      </c>
    </row>
    <row r="76" spans="1:102">
      <c r="B76" s="41"/>
      <c r="C76" s="41"/>
      <c r="D76" s="41"/>
      <c r="E76" s="41"/>
      <c r="F76" s="41"/>
      <c r="G76" s="135"/>
      <c r="H76" s="41"/>
      <c r="I76" s="41"/>
      <c r="J76" s="135"/>
      <c r="K76" s="41"/>
      <c r="L76" s="135"/>
      <c r="M76" s="135"/>
      <c r="R76" s="97"/>
      <c r="AE76"/>
      <c r="AF76"/>
      <c r="BW76" t="s">
        <v>505</v>
      </c>
      <c r="BX76">
        <v>10</v>
      </c>
      <c r="BY76">
        <v>17</v>
      </c>
      <c r="BZ76" s="135">
        <v>1</v>
      </c>
      <c r="CN76" s="41" t="s">
        <v>505</v>
      </c>
      <c r="CO76" s="41">
        <v>19</v>
      </c>
      <c r="CP76" s="41">
        <v>5</v>
      </c>
      <c r="CQ76" s="41">
        <v>5</v>
      </c>
      <c r="CR76" s="41">
        <v>5</v>
      </c>
      <c r="CS76" s="41">
        <v>5</v>
      </c>
      <c r="CT76" s="41">
        <v>5</v>
      </c>
      <c r="CU76" s="41">
        <v>3</v>
      </c>
      <c r="CV76" s="41">
        <v>3</v>
      </c>
      <c r="CW76" s="41">
        <v>3</v>
      </c>
      <c r="CX76" s="41">
        <v>1</v>
      </c>
    </row>
    <row r="77" spans="1:102">
      <c r="B77" s="41"/>
      <c r="C77" s="41"/>
      <c r="D77" s="41"/>
      <c r="E77" s="41"/>
      <c r="F77" s="41"/>
      <c r="G77" s="135"/>
      <c r="H77" s="41"/>
      <c r="I77" s="41"/>
      <c r="J77" s="135"/>
      <c r="K77" s="41"/>
      <c r="L77" s="135"/>
      <c r="M77" s="135"/>
      <c r="R77" s="97"/>
      <c r="AE77"/>
      <c r="AF77"/>
      <c r="BW77" t="s">
        <v>505</v>
      </c>
      <c r="BX77">
        <v>11</v>
      </c>
      <c r="BY77">
        <v>16</v>
      </c>
      <c r="BZ77" s="135">
        <v>1</v>
      </c>
      <c r="CN77" s="154" t="s">
        <v>505</v>
      </c>
      <c r="CO77" s="154">
        <v>20</v>
      </c>
      <c r="CP77" s="154">
        <v>5</v>
      </c>
      <c r="CQ77" s="154">
        <v>5</v>
      </c>
      <c r="CR77" s="154">
        <v>5</v>
      </c>
      <c r="CS77" s="154">
        <v>5</v>
      </c>
      <c r="CT77" s="154">
        <v>5</v>
      </c>
      <c r="CU77" s="154">
        <v>4</v>
      </c>
      <c r="CV77" s="154">
        <v>3</v>
      </c>
      <c r="CW77" s="154">
        <v>3</v>
      </c>
      <c r="CX77" s="154">
        <v>2</v>
      </c>
    </row>
    <row r="78" spans="1:102">
      <c r="B78" s="41"/>
      <c r="C78" s="41"/>
      <c r="D78" s="41"/>
      <c r="E78" s="41"/>
      <c r="F78" s="41"/>
      <c r="G78" s="135"/>
      <c r="H78" s="41"/>
      <c r="I78" s="41"/>
      <c r="J78" s="135"/>
      <c r="K78" s="41"/>
      <c r="L78" s="135"/>
      <c r="M78" s="135"/>
      <c r="R78" s="97"/>
      <c r="AE78"/>
      <c r="AF78"/>
      <c r="BW78" t="s">
        <v>505</v>
      </c>
      <c r="BX78">
        <v>12</v>
      </c>
      <c r="BY78">
        <v>16</v>
      </c>
      <c r="BZ78" s="135">
        <v>1</v>
      </c>
      <c r="CN78" s="41" t="s">
        <v>546</v>
      </c>
      <c r="CO78" s="41">
        <v>1</v>
      </c>
    </row>
    <row r="79" spans="1:102">
      <c r="B79" s="41"/>
      <c r="C79" s="41"/>
      <c r="D79" s="41"/>
      <c r="E79" s="41"/>
      <c r="F79" s="41"/>
      <c r="G79" s="135"/>
      <c r="H79" s="41"/>
      <c r="I79" s="41"/>
      <c r="J79" s="135"/>
      <c r="K79" s="41"/>
      <c r="L79" s="135"/>
      <c r="M79" s="135"/>
      <c r="R79" s="97"/>
      <c r="AE79"/>
      <c r="AF79"/>
      <c r="BW79" t="s">
        <v>505</v>
      </c>
      <c r="BX79">
        <v>13</v>
      </c>
      <c r="BY79">
        <v>15</v>
      </c>
      <c r="BZ79" s="135">
        <v>1</v>
      </c>
      <c r="CN79" s="41" t="s">
        <v>546</v>
      </c>
      <c r="CO79" s="41">
        <v>2</v>
      </c>
    </row>
    <row r="80" spans="1:102">
      <c r="B80" s="41"/>
      <c r="C80" s="41"/>
      <c r="D80" s="41"/>
      <c r="E80" s="41"/>
      <c r="F80" s="41"/>
      <c r="G80" s="135"/>
      <c r="H80" s="41"/>
      <c r="I80" s="41"/>
      <c r="J80" s="135"/>
      <c r="K80" s="41"/>
      <c r="L80" s="135"/>
      <c r="M80" s="135"/>
      <c r="R80" s="97"/>
      <c r="AE80"/>
      <c r="AF80"/>
      <c r="BW80" t="s">
        <v>505</v>
      </c>
      <c r="BX80">
        <v>14</v>
      </c>
      <c r="BY80">
        <v>15</v>
      </c>
      <c r="BZ80" s="135">
        <v>1</v>
      </c>
      <c r="CN80" s="41" t="s">
        <v>546</v>
      </c>
      <c r="CO80" s="41">
        <v>3</v>
      </c>
    </row>
    <row r="81" spans="2:102">
      <c r="B81" s="41"/>
      <c r="C81" s="41"/>
      <c r="D81" s="41"/>
      <c r="E81" s="41"/>
      <c r="F81" s="41"/>
      <c r="G81" s="135"/>
      <c r="H81" s="41"/>
      <c r="I81" s="41"/>
      <c r="J81" s="135"/>
      <c r="K81" s="41"/>
      <c r="L81" s="135"/>
      <c r="M81" s="135"/>
      <c r="R81" s="97"/>
      <c r="AE81"/>
      <c r="AF81"/>
      <c r="BW81" t="s">
        <v>505</v>
      </c>
      <c r="BX81">
        <v>15</v>
      </c>
      <c r="BY81">
        <v>14</v>
      </c>
      <c r="BZ81" s="135">
        <v>1</v>
      </c>
      <c r="CN81" s="41" t="s">
        <v>546</v>
      </c>
      <c r="CO81" s="41">
        <v>4</v>
      </c>
      <c r="CP81" s="41">
        <v>1</v>
      </c>
    </row>
    <row r="82" spans="2:102">
      <c r="B82" s="41"/>
      <c r="C82" s="41"/>
      <c r="D82" s="41"/>
      <c r="E82" s="41"/>
      <c r="F82" s="41"/>
      <c r="G82" s="135"/>
      <c r="H82" s="41"/>
      <c r="I82" s="41"/>
      <c r="J82" s="135"/>
      <c r="K82" s="41"/>
      <c r="L82" s="135"/>
      <c r="M82" s="135"/>
      <c r="R82" s="97"/>
      <c r="AE82"/>
      <c r="AF82"/>
      <c r="BW82" t="s">
        <v>505</v>
      </c>
      <c r="BX82">
        <v>16</v>
      </c>
      <c r="BY82">
        <v>13</v>
      </c>
      <c r="BZ82" s="135">
        <v>1</v>
      </c>
      <c r="CN82" s="41" t="s">
        <v>546</v>
      </c>
      <c r="CO82" s="41">
        <v>5</v>
      </c>
      <c r="CP82" s="41">
        <v>2</v>
      </c>
    </row>
    <row r="83" spans="2:102">
      <c r="B83" s="41"/>
      <c r="C83" s="41"/>
      <c r="D83" s="41"/>
      <c r="E83" s="41"/>
      <c r="F83" s="41"/>
      <c r="G83" s="135"/>
      <c r="H83" s="41"/>
      <c r="I83" s="41"/>
      <c r="J83" s="135"/>
      <c r="K83" s="41"/>
      <c r="L83" s="135"/>
      <c r="M83" s="135"/>
      <c r="R83" s="97"/>
      <c r="AE83"/>
      <c r="AF83"/>
      <c r="BW83" t="s">
        <v>505</v>
      </c>
      <c r="BX83">
        <v>17</v>
      </c>
      <c r="BY83">
        <v>13</v>
      </c>
      <c r="BZ83" s="135">
        <v>1</v>
      </c>
      <c r="CN83" s="41" t="s">
        <v>546</v>
      </c>
      <c r="CO83" s="41">
        <v>6</v>
      </c>
      <c r="CP83" s="41">
        <v>2</v>
      </c>
      <c r="CQ83" s="41">
        <v>1</v>
      </c>
    </row>
    <row r="84" spans="2:102">
      <c r="B84" s="41"/>
      <c r="C84" s="41"/>
      <c r="D84" s="41"/>
      <c r="E84" s="41"/>
      <c r="F84" s="41"/>
      <c r="G84" s="135"/>
      <c r="H84" s="41"/>
      <c r="I84" s="41"/>
      <c r="J84" s="135"/>
      <c r="K84" s="41"/>
      <c r="L84" s="135"/>
      <c r="M84" s="135"/>
      <c r="R84" s="97"/>
      <c r="AE84"/>
      <c r="AF84"/>
      <c r="BW84" t="s">
        <v>505</v>
      </c>
      <c r="BX84">
        <v>18</v>
      </c>
      <c r="BY84">
        <v>13</v>
      </c>
      <c r="BZ84" s="135">
        <v>1</v>
      </c>
      <c r="CN84" s="41" t="s">
        <v>546</v>
      </c>
      <c r="CO84" s="41">
        <v>7</v>
      </c>
      <c r="CP84" s="41">
        <v>2</v>
      </c>
      <c r="CQ84" s="41">
        <v>1</v>
      </c>
      <c r="CR84" s="41">
        <v>1</v>
      </c>
    </row>
    <row r="85" spans="2:102">
      <c r="B85" s="41"/>
      <c r="C85" s="41"/>
      <c r="D85" s="41"/>
      <c r="E85" s="41"/>
      <c r="F85" s="41"/>
      <c r="G85" s="135"/>
      <c r="H85" s="41"/>
      <c r="I85" s="41"/>
      <c r="J85" s="135"/>
      <c r="K85" s="41"/>
      <c r="L85" s="135"/>
      <c r="M85" s="135"/>
      <c r="R85" s="97"/>
      <c r="AE85"/>
      <c r="AF85"/>
      <c r="BW85" t="s">
        <v>505</v>
      </c>
      <c r="BX85">
        <v>19</v>
      </c>
      <c r="BY85">
        <v>12</v>
      </c>
      <c r="BZ85" s="135">
        <v>1</v>
      </c>
      <c r="CN85" s="41" t="s">
        <v>546</v>
      </c>
      <c r="CO85" s="41">
        <v>8</v>
      </c>
      <c r="CP85" s="41">
        <v>2</v>
      </c>
      <c r="CQ85" s="41">
        <v>2</v>
      </c>
      <c r="CR85" s="41">
        <v>1</v>
      </c>
      <c r="CS85" s="41">
        <v>1</v>
      </c>
    </row>
    <row r="86" spans="2:102">
      <c r="B86" s="41"/>
      <c r="C86" s="41"/>
      <c r="D86" s="41"/>
      <c r="E86" s="41"/>
      <c r="F86" s="41"/>
      <c r="G86" s="135"/>
      <c r="H86" s="41"/>
      <c r="I86" s="41"/>
      <c r="J86" s="135"/>
      <c r="K86" s="41"/>
      <c r="L86" s="135"/>
      <c r="M86" s="135"/>
      <c r="R86" s="97"/>
      <c r="AE86"/>
      <c r="AF86"/>
      <c r="BW86" t="s">
        <v>505</v>
      </c>
      <c r="BX86">
        <v>20</v>
      </c>
      <c r="BY86">
        <v>12</v>
      </c>
      <c r="BZ86" s="135">
        <v>1</v>
      </c>
      <c r="CN86" s="41" t="s">
        <v>546</v>
      </c>
      <c r="CO86" s="41">
        <v>9</v>
      </c>
      <c r="CP86" s="41">
        <v>2</v>
      </c>
      <c r="CQ86" s="41">
        <v>2</v>
      </c>
      <c r="CR86" s="41">
        <v>2</v>
      </c>
      <c r="CS86" s="41">
        <v>2</v>
      </c>
    </row>
    <row r="87" spans="2:102">
      <c r="B87" s="41"/>
      <c r="C87" s="41"/>
      <c r="D87" s="41"/>
      <c r="E87" s="41"/>
      <c r="F87" s="41"/>
      <c r="G87" s="135"/>
      <c r="H87" s="41"/>
      <c r="I87" s="41"/>
      <c r="J87" s="135"/>
      <c r="K87" s="41"/>
      <c r="L87" s="135"/>
      <c r="M87" s="135"/>
      <c r="R87" s="97"/>
      <c r="AE87"/>
      <c r="AF87"/>
      <c r="BW87" t="s">
        <v>505</v>
      </c>
      <c r="BX87">
        <v>21</v>
      </c>
      <c r="BY87">
        <v>11</v>
      </c>
      <c r="BZ87" s="135">
        <v>1</v>
      </c>
      <c r="CN87" s="41" t="s">
        <v>546</v>
      </c>
      <c r="CO87" s="41">
        <v>10</v>
      </c>
      <c r="CP87" s="41">
        <v>3</v>
      </c>
      <c r="CQ87" s="41">
        <v>3</v>
      </c>
      <c r="CR87" s="41">
        <v>3</v>
      </c>
      <c r="CS87" s="41">
        <v>2</v>
      </c>
    </row>
    <row r="88" spans="2:102">
      <c r="B88" s="41"/>
      <c r="C88" s="41"/>
      <c r="D88" s="41"/>
      <c r="E88" s="41"/>
      <c r="F88" s="41"/>
      <c r="G88" s="135"/>
      <c r="H88" s="41"/>
      <c r="I88" s="41"/>
      <c r="J88" s="135"/>
      <c r="K88" s="41"/>
      <c r="L88" s="135"/>
      <c r="M88" s="135"/>
      <c r="R88" s="97"/>
      <c r="AE88"/>
      <c r="AF88"/>
      <c r="BW88" t="s">
        <v>491</v>
      </c>
      <c r="BX88">
        <v>1</v>
      </c>
      <c r="BY88">
        <v>20</v>
      </c>
      <c r="BZ88" s="135">
        <v>1</v>
      </c>
      <c r="CN88" s="41" t="s">
        <v>546</v>
      </c>
      <c r="CO88" s="41">
        <v>11</v>
      </c>
      <c r="CP88" s="41">
        <v>3</v>
      </c>
      <c r="CQ88" s="41">
        <v>3</v>
      </c>
      <c r="CR88" s="41">
        <v>3</v>
      </c>
      <c r="CS88" s="41">
        <v>3</v>
      </c>
      <c r="CT88" s="41">
        <v>1</v>
      </c>
    </row>
    <row r="89" spans="2:102">
      <c r="B89" s="41"/>
      <c r="C89" s="41"/>
      <c r="D89" s="41"/>
      <c r="E89" s="41"/>
      <c r="F89" s="41"/>
      <c r="G89" s="135"/>
      <c r="H89" s="41"/>
      <c r="I89" s="41"/>
      <c r="J89" s="135"/>
      <c r="K89" s="41"/>
      <c r="L89" s="135"/>
      <c r="M89" s="135"/>
      <c r="R89" s="97"/>
      <c r="AE89"/>
      <c r="AF89"/>
      <c r="BW89" t="s">
        <v>491</v>
      </c>
      <c r="BX89">
        <v>2</v>
      </c>
      <c r="BY89">
        <v>19</v>
      </c>
      <c r="BZ89" s="135">
        <v>1</v>
      </c>
      <c r="CN89" s="41" t="s">
        <v>546</v>
      </c>
      <c r="CO89" s="41">
        <v>12</v>
      </c>
      <c r="CP89" s="41">
        <v>4</v>
      </c>
      <c r="CQ89" s="41">
        <v>4</v>
      </c>
      <c r="CR89" s="41">
        <v>3</v>
      </c>
      <c r="CS89" s="41">
        <v>3</v>
      </c>
      <c r="CT89" s="41">
        <v>2</v>
      </c>
    </row>
    <row r="90" spans="2:102">
      <c r="B90" s="41"/>
      <c r="C90" s="41"/>
      <c r="D90" s="41"/>
      <c r="E90" s="41"/>
      <c r="F90" s="41"/>
      <c r="G90" s="135"/>
      <c r="H90" s="41"/>
      <c r="I90" s="41"/>
      <c r="J90" s="135"/>
      <c r="K90" s="41"/>
      <c r="L90" s="135"/>
      <c r="M90" s="135"/>
      <c r="R90" s="97"/>
      <c r="AE90"/>
      <c r="AF90"/>
      <c r="BW90" t="s">
        <v>491</v>
      </c>
      <c r="BX90">
        <v>3</v>
      </c>
      <c r="BY90">
        <v>18</v>
      </c>
      <c r="BZ90" s="135">
        <v>1</v>
      </c>
      <c r="CN90" s="154" t="s">
        <v>546</v>
      </c>
      <c r="CO90" s="154">
        <v>13</v>
      </c>
      <c r="CP90" s="154">
        <v>4</v>
      </c>
      <c r="CQ90" s="154">
        <v>4</v>
      </c>
      <c r="CR90" s="154">
        <v>4</v>
      </c>
      <c r="CS90" s="154">
        <v>4</v>
      </c>
      <c r="CT90" s="154">
        <v>3</v>
      </c>
      <c r="CU90" s="154">
        <v>1</v>
      </c>
      <c r="CV90" s="154"/>
      <c r="CW90" s="154"/>
      <c r="CX90" s="154"/>
    </row>
    <row r="91" spans="2:102">
      <c r="B91" s="41"/>
      <c r="C91" s="41"/>
      <c r="D91" s="41"/>
      <c r="E91" s="41"/>
      <c r="F91" s="41"/>
      <c r="G91" s="135"/>
      <c r="H91" s="41"/>
      <c r="I91" s="41"/>
      <c r="J91" s="135"/>
      <c r="K91" s="41"/>
      <c r="L91" s="135"/>
      <c r="M91" s="135"/>
      <c r="R91" s="97"/>
      <c r="AE91"/>
      <c r="AF91"/>
      <c r="BW91" t="s">
        <v>491</v>
      </c>
      <c r="BX91">
        <v>4</v>
      </c>
      <c r="BY91">
        <v>17</v>
      </c>
      <c r="BZ91" s="135">
        <v>1</v>
      </c>
      <c r="CN91" s="41" t="s">
        <v>491</v>
      </c>
      <c r="CO91" s="41">
        <v>1</v>
      </c>
    </row>
    <row r="92" spans="2:102">
      <c r="B92" s="41"/>
      <c r="C92" s="41"/>
      <c r="D92" s="41"/>
      <c r="E92" s="41"/>
      <c r="F92" s="41"/>
      <c r="G92" s="135"/>
      <c r="H92" s="41"/>
      <c r="I92" s="41"/>
      <c r="J92" s="135"/>
      <c r="K92" s="41"/>
      <c r="L92" s="135"/>
      <c r="M92" s="135"/>
      <c r="R92" s="97"/>
      <c r="AE92"/>
      <c r="AF92"/>
      <c r="BW92" t="s">
        <v>491</v>
      </c>
      <c r="BX92">
        <v>5</v>
      </c>
      <c r="BY92">
        <v>16</v>
      </c>
      <c r="BZ92" s="135">
        <v>1</v>
      </c>
      <c r="CN92" s="41" t="s">
        <v>491</v>
      </c>
      <c r="CO92" s="41">
        <v>2</v>
      </c>
    </row>
    <row r="93" spans="2:102">
      <c r="B93" s="41"/>
      <c r="C93" s="41"/>
      <c r="D93" s="41"/>
      <c r="E93" s="41"/>
      <c r="F93" s="41"/>
      <c r="G93" s="135"/>
      <c r="H93" s="41"/>
      <c r="I93" s="41"/>
      <c r="J93" s="135"/>
      <c r="K93" s="41"/>
      <c r="L93" s="135"/>
      <c r="M93" s="135"/>
      <c r="R93" s="97"/>
      <c r="AE93"/>
      <c r="AF93"/>
      <c r="BW93" t="s">
        <v>491</v>
      </c>
      <c r="BX93">
        <v>6</v>
      </c>
      <c r="BY93">
        <v>15</v>
      </c>
      <c r="BZ93" s="135">
        <v>1</v>
      </c>
      <c r="CN93" s="41" t="s">
        <v>491</v>
      </c>
      <c r="CO93" s="41">
        <v>3</v>
      </c>
    </row>
    <row r="94" spans="2:102">
      <c r="B94" s="41"/>
      <c r="C94" s="41"/>
      <c r="D94" s="41"/>
      <c r="E94" s="41"/>
      <c r="F94" s="41"/>
      <c r="G94" s="135"/>
      <c r="H94" s="41"/>
      <c r="I94" s="41"/>
      <c r="J94" s="135"/>
      <c r="K94" s="41"/>
      <c r="L94" s="135"/>
      <c r="M94" s="135"/>
      <c r="R94" s="97"/>
      <c r="AE94"/>
      <c r="AF94"/>
      <c r="BW94" t="s">
        <v>491</v>
      </c>
      <c r="BX94">
        <v>7</v>
      </c>
      <c r="BY94">
        <v>14</v>
      </c>
      <c r="BZ94" s="135" t="s">
        <v>631</v>
      </c>
      <c r="CN94" s="41" t="s">
        <v>491</v>
      </c>
      <c r="CO94" s="41">
        <v>4</v>
      </c>
    </row>
    <row r="95" spans="2:102">
      <c r="B95" s="41"/>
      <c r="C95" s="41"/>
      <c r="D95" s="41"/>
      <c r="E95" s="41"/>
      <c r="F95" s="41"/>
      <c r="G95" s="135"/>
      <c r="H95" s="41"/>
      <c r="I95" s="41"/>
      <c r="J95" s="135"/>
      <c r="K95" s="41"/>
      <c r="L95" s="135"/>
      <c r="M95" s="135"/>
      <c r="R95" s="97"/>
      <c r="AE95"/>
      <c r="AF95"/>
      <c r="BW95" t="s">
        <v>491</v>
      </c>
      <c r="BX95">
        <v>8</v>
      </c>
      <c r="BY95">
        <v>13</v>
      </c>
      <c r="BZ95" s="135" t="s">
        <v>750</v>
      </c>
      <c r="CN95" s="41" t="s">
        <v>491</v>
      </c>
      <c r="CO95" s="41">
        <v>5</v>
      </c>
    </row>
    <row r="96" spans="2:102">
      <c r="B96" s="41"/>
      <c r="C96" s="41"/>
      <c r="D96" s="41"/>
      <c r="E96" s="41"/>
      <c r="F96" s="41"/>
      <c r="G96" s="135"/>
      <c r="H96" s="41"/>
      <c r="I96" s="41"/>
      <c r="J96" s="135"/>
      <c r="K96" s="41"/>
      <c r="L96" s="135"/>
      <c r="M96" s="135"/>
      <c r="R96" s="97"/>
      <c r="AE96"/>
      <c r="AF96"/>
      <c r="BW96" t="s">
        <v>491</v>
      </c>
      <c r="BX96">
        <v>9</v>
      </c>
      <c r="BY96">
        <v>12</v>
      </c>
      <c r="BZ96" s="135" t="s">
        <v>739</v>
      </c>
      <c r="CN96" s="41" t="s">
        <v>491</v>
      </c>
      <c r="CO96" s="41">
        <v>6</v>
      </c>
    </row>
    <row r="97" spans="2:102">
      <c r="B97" s="41"/>
      <c r="C97" s="41"/>
      <c r="D97" s="41"/>
      <c r="E97" s="41"/>
      <c r="F97" s="41"/>
      <c r="G97" s="135"/>
      <c r="H97" s="41"/>
      <c r="I97" s="41"/>
      <c r="J97" s="135"/>
      <c r="K97" s="41"/>
      <c r="L97" s="135"/>
      <c r="M97" s="135"/>
      <c r="R97" s="97"/>
      <c r="AE97"/>
      <c r="AF97"/>
      <c r="BW97" t="s">
        <v>491</v>
      </c>
      <c r="BX97">
        <v>10</v>
      </c>
      <c r="BY97">
        <v>11</v>
      </c>
      <c r="BZ97" s="135" t="s">
        <v>739</v>
      </c>
      <c r="CN97" s="41" t="s">
        <v>491</v>
      </c>
      <c r="CO97" s="41">
        <v>7</v>
      </c>
    </row>
    <row r="98" spans="2:102">
      <c r="B98" s="41"/>
      <c r="C98" s="41"/>
      <c r="D98" s="41"/>
      <c r="E98" s="41"/>
      <c r="F98" s="41"/>
      <c r="G98" s="135"/>
      <c r="H98" s="41"/>
      <c r="I98" s="41"/>
      <c r="J98" s="135"/>
      <c r="K98" s="41"/>
      <c r="L98" s="135"/>
      <c r="M98" s="135"/>
      <c r="R98" s="97"/>
      <c r="AE98"/>
      <c r="AF98"/>
      <c r="BW98" t="s">
        <v>491</v>
      </c>
      <c r="BX98">
        <v>11</v>
      </c>
      <c r="BY98">
        <v>10</v>
      </c>
      <c r="BZ98" s="135" t="s">
        <v>739</v>
      </c>
      <c r="CN98" s="41" t="s">
        <v>491</v>
      </c>
      <c r="CO98" s="41">
        <v>8</v>
      </c>
      <c r="CP98" s="41" t="s">
        <v>961</v>
      </c>
    </row>
    <row r="99" spans="2:102">
      <c r="B99" s="41"/>
      <c r="C99" s="41"/>
      <c r="D99" s="41"/>
      <c r="E99" s="41"/>
      <c r="F99" s="41"/>
      <c r="G99" s="135"/>
      <c r="H99" s="41"/>
      <c r="I99" s="41"/>
      <c r="J99" s="135"/>
      <c r="K99" s="41"/>
      <c r="L99" s="135"/>
      <c r="M99" s="135"/>
      <c r="R99" s="97"/>
      <c r="AE99"/>
      <c r="AF99"/>
      <c r="BW99" t="s">
        <v>491</v>
      </c>
      <c r="BX99">
        <v>12</v>
      </c>
      <c r="BY99">
        <v>9</v>
      </c>
      <c r="BZ99" s="135" t="s">
        <v>739</v>
      </c>
      <c r="CN99" s="41" t="s">
        <v>491</v>
      </c>
      <c r="CO99" s="41">
        <v>9</v>
      </c>
      <c r="CP99" s="41" t="s">
        <v>961</v>
      </c>
      <c r="CS99" s="41" t="s">
        <v>962</v>
      </c>
    </row>
    <row r="100" spans="2:102">
      <c r="B100" s="41"/>
      <c r="C100" s="41"/>
      <c r="D100" s="41"/>
      <c r="E100" s="41"/>
      <c r="F100" s="41"/>
      <c r="G100" s="135"/>
      <c r="H100" s="41"/>
      <c r="I100" s="41"/>
      <c r="J100" s="135"/>
      <c r="K100" s="41"/>
      <c r="L100" s="135"/>
      <c r="M100" s="135"/>
      <c r="R100" s="97"/>
      <c r="AE100"/>
      <c r="AF100"/>
      <c r="BW100" t="s">
        <v>491</v>
      </c>
      <c r="BX100">
        <v>13</v>
      </c>
      <c r="BY100">
        <v>8</v>
      </c>
      <c r="BZ100" s="135" t="s">
        <v>739</v>
      </c>
      <c r="CN100" s="41" t="s">
        <v>491</v>
      </c>
      <c r="CO100" s="41">
        <v>10</v>
      </c>
      <c r="CP100" s="41" t="s">
        <v>963</v>
      </c>
      <c r="CS100" s="41" t="s">
        <v>962</v>
      </c>
    </row>
    <row r="101" spans="2:102">
      <c r="B101" s="41"/>
      <c r="C101" s="41"/>
      <c r="D101" s="41"/>
      <c r="E101" s="41"/>
      <c r="F101" s="41"/>
      <c r="G101" s="135"/>
      <c r="H101" s="41"/>
      <c r="I101" s="41"/>
      <c r="J101" s="135"/>
      <c r="K101" s="41"/>
      <c r="L101" s="135"/>
      <c r="M101" s="135"/>
      <c r="R101" s="97"/>
      <c r="AE101"/>
      <c r="AF101"/>
      <c r="BW101" t="s">
        <v>491</v>
      </c>
      <c r="BX101">
        <v>14</v>
      </c>
      <c r="BY101">
        <v>7</v>
      </c>
      <c r="BZ101" s="135" t="s">
        <v>496</v>
      </c>
      <c r="CN101" s="41" t="s">
        <v>491</v>
      </c>
      <c r="CO101" s="41">
        <v>11</v>
      </c>
      <c r="CP101" s="41" t="s">
        <v>963</v>
      </c>
      <c r="CS101" s="41" t="s">
        <v>964</v>
      </c>
    </row>
    <row r="102" spans="2:102">
      <c r="B102" s="41"/>
      <c r="C102" s="41"/>
      <c r="D102" s="41"/>
      <c r="E102" s="41"/>
      <c r="F102" s="41"/>
      <c r="G102" s="135"/>
      <c r="H102" s="41"/>
      <c r="I102" s="41"/>
      <c r="J102" s="135"/>
      <c r="K102" s="41"/>
      <c r="L102" s="135"/>
      <c r="M102" s="135"/>
      <c r="R102" s="97"/>
      <c r="AE102"/>
      <c r="AF102"/>
      <c r="BW102" t="s">
        <v>491</v>
      </c>
      <c r="BX102">
        <v>15</v>
      </c>
      <c r="BY102">
        <v>6</v>
      </c>
      <c r="BZ102" s="135" t="s">
        <v>496</v>
      </c>
      <c r="CN102" s="41" t="s">
        <v>491</v>
      </c>
      <c r="CO102" s="41">
        <v>12</v>
      </c>
      <c r="CP102" s="41" t="s">
        <v>963</v>
      </c>
      <c r="CQ102" s="41" t="s">
        <v>965</v>
      </c>
      <c r="CS102" s="41" t="s">
        <v>964</v>
      </c>
    </row>
    <row r="103" spans="2:102">
      <c r="B103" s="41"/>
      <c r="C103" s="41"/>
      <c r="D103" s="41"/>
      <c r="E103" s="41"/>
      <c r="F103" s="41"/>
      <c r="G103" s="135"/>
      <c r="H103" s="41"/>
      <c r="I103" s="41"/>
      <c r="J103" s="135"/>
      <c r="K103" s="41"/>
      <c r="L103" s="135"/>
      <c r="M103" s="135"/>
      <c r="R103" s="97"/>
      <c r="AE103"/>
      <c r="AF103"/>
      <c r="BW103" t="s">
        <v>491</v>
      </c>
      <c r="BX103">
        <v>16</v>
      </c>
      <c r="BY103">
        <v>5</v>
      </c>
      <c r="BZ103" s="135" t="s">
        <v>496</v>
      </c>
      <c r="CN103" s="41" t="s">
        <v>491</v>
      </c>
      <c r="CO103" s="41">
        <v>13</v>
      </c>
      <c r="CP103" s="41" t="s">
        <v>963</v>
      </c>
      <c r="CQ103" s="41" t="s">
        <v>965</v>
      </c>
      <c r="CS103" s="41" t="s">
        <v>964</v>
      </c>
      <c r="CT103" s="41" t="s">
        <v>966</v>
      </c>
    </row>
    <row r="104" spans="2:102">
      <c r="B104" s="41"/>
      <c r="C104" s="41"/>
      <c r="D104" s="41"/>
      <c r="E104" s="41"/>
      <c r="F104" s="41"/>
      <c r="G104" s="135"/>
      <c r="H104" s="41"/>
      <c r="I104" s="41"/>
      <c r="J104" s="135"/>
      <c r="K104" s="41"/>
      <c r="L104" s="135"/>
      <c r="M104" s="135"/>
      <c r="R104" s="97"/>
      <c r="AE104"/>
      <c r="AF104"/>
      <c r="BW104" t="s">
        <v>491</v>
      </c>
      <c r="BX104">
        <v>17</v>
      </c>
      <c r="BY104">
        <v>4</v>
      </c>
      <c r="BZ104" s="135" t="s">
        <v>496</v>
      </c>
      <c r="CN104" s="41" t="s">
        <v>491</v>
      </c>
      <c r="CO104" s="41">
        <v>14</v>
      </c>
      <c r="CP104" s="41" t="s">
        <v>963</v>
      </c>
      <c r="CQ104" s="41" t="s">
        <v>967</v>
      </c>
      <c r="CS104" s="41" t="s">
        <v>964</v>
      </c>
      <c r="CT104" s="41" t="s">
        <v>966</v>
      </c>
    </row>
    <row r="105" spans="2:102">
      <c r="B105" s="41"/>
      <c r="C105" s="41"/>
      <c r="D105" s="41"/>
      <c r="E105" s="41"/>
      <c r="F105" s="41"/>
      <c r="G105" s="135"/>
      <c r="H105" s="41"/>
      <c r="I105" s="41"/>
      <c r="J105" s="135"/>
      <c r="K105" s="41"/>
      <c r="L105" s="135"/>
      <c r="M105" s="135"/>
      <c r="R105" s="97"/>
      <c r="AE105"/>
      <c r="AF105"/>
      <c r="BW105" t="s">
        <v>491</v>
      </c>
      <c r="BX105">
        <v>18</v>
      </c>
      <c r="BY105">
        <v>4</v>
      </c>
      <c r="BZ105" s="135" t="s">
        <v>496</v>
      </c>
      <c r="CN105" s="41" t="s">
        <v>491</v>
      </c>
      <c r="CO105" s="41">
        <v>15</v>
      </c>
      <c r="CP105" s="41" t="s">
        <v>963</v>
      </c>
      <c r="CQ105" s="41" t="s">
        <v>967</v>
      </c>
      <c r="CS105" s="41" t="s">
        <v>964</v>
      </c>
      <c r="CT105" s="41" t="s">
        <v>968</v>
      </c>
    </row>
    <row r="106" spans="2:102">
      <c r="B106" s="41"/>
      <c r="C106" s="41"/>
      <c r="D106" s="41"/>
      <c r="E106" s="41"/>
      <c r="F106" s="41"/>
      <c r="G106" s="135"/>
      <c r="H106" s="41"/>
      <c r="I106" s="41"/>
      <c r="J106" s="135"/>
      <c r="K106" s="41"/>
      <c r="L106" s="135"/>
      <c r="M106" s="135"/>
      <c r="R106" s="97"/>
      <c r="AE106"/>
      <c r="AF106"/>
      <c r="BW106" t="s">
        <v>491</v>
      </c>
      <c r="BX106">
        <v>19</v>
      </c>
      <c r="BY106">
        <v>4</v>
      </c>
      <c r="BZ106" s="135" t="s">
        <v>496</v>
      </c>
      <c r="CN106" s="41" t="s">
        <v>491</v>
      </c>
      <c r="CO106" s="41">
        <v>16</v>
      </c>
      <c r="CP106" s="41" t="s">
        <v>963</v>
      </c>
      <c r="CQ106" s="41" t="s">
        <v>967</v>
      </c>
      <c r="CR106" s="41" t="s">
        <v>969</v>
      </c>
      <c r="CS106" s="41" t="s">
        <v>964</v>
      </c>
      <c r="CT106" s="41" t="s">
        <v>968</v>
      </c>
    </row>
    <row r="107" spans="2:102">
      <c r="B107" s="41"/>
      <c r="C107" s="41"/>
      <c r="D107" s="41"/>
      <c r="E107" s="41"/>
      <c r="F107" s="41"/>
      <c r="G107" s="135"/>
      <c r="H107" s="41"/>
      <c r="I107" s="41"/>
      <c r="J107" s="135"/>
      <c r="K107" s="41"/>
      <c r="L107" s="135"/>
      <c r="M107" s="135"/>
      <c r="R107" s="97"/>
      <c r="AE107"/>
      <c r="AF107"/>
      <c r="BW107" t="s">
        <v>491</v>
      </c>
      <c r="BX107">
        <v>20</v>
      </c>
      <c r="BY107">
        <v>4</v>
      </c>
      <c r="BZ107" s="135" t="s">
        <v>496</v>
      </c>
      <c r="CN107" s="154" t="s">
        <v>491</v>
      </c>
      <c r="CO107" s="154">
        <v>17</v>
      </c>
      <c r="CP107" s="154" t="s">
        <v>963</v>
      </c>
      <c r="CQ107" s="154" t="s">
        <v>967</v>
      </c>
      <c r="CR107" s="154" t="s">
        <v>970</v>
      </c>
      <c r="CS107" s="154" t="s">
        <v>964</v>
      </c>
      <c r="CT107" s="154" t="s">
        <v>968</v>
      </c>
      <c r="CU107" s="154"/>
      <c r="CV107" s="154"/>
      <c r="CW107" s="154"/>
      <c r="CX107" s="154"/>
    </row>
    <row r="108" spans="2:102">
      <c r="B108" s="41"/>
      <c r="C108" s="41"/>
      <c r="D108" s="41"/>
      <c r="E108" s="41"/>
      <c r="F108" s="41"/>
      <c r="G108" s="135"/>
      <c r="H108" s="41"/>
      <c r="I108" s="41"/>
      <c r="J108" s="135"/>
      <c r="K108" s="41"/>
      <c r="L108" s="135"/>
      <c r="M108" s="135"/>
      <c r="R108" s="97"/>
      <c r="AE108"/>
      <c r="AF108"/>
      <c r="BW108" t="s">
        <v>491</v>
      </c>
      <c r="BX108">
        <v>21</v>
      </c>
      <c r="BY108">
        <v>4</v>
      </c>
      <c r="BZ108" s="135" t="s">
        <v>496</v>
      </c>
      <c r="CN108" s="41" t="s">
        <v>540</v>
      </c>
      <c r="CO108" s="41">
        <v>1</v>
      </c>
    </row>
    <row r="109" spans="2:102">
      <c r="B109" s="41"/>
      <c r="C109" s="41"/>
      <c r="D109" s="41"/>
      <c r="E109" s="41"/>
      <c r="F109" s="41"/>
      <c r="G109" s="135"/>
      <c r="H109" s="41"/>
      <c r="I109" s="41"/>
      <c r="J109" s="135"/>
      <c r="K109" s="41"/>
      <c r="L109" s="135"/>
      <c r="M109" s="135"/>
      <c r="R109" s="97"/>
      <c r="AE109"/>
      <c r="AF109"/>
      <c r="BW109" t="s">
        <v>540</v>
      </c>
      <c r="BX109">
        <v>1</v>
      </c>
      <c r="BY109">
        <v>20</v>
      </c>
      <c r="BZ109" s="135">
        <v>1</v>
      </c>
      <c r="CN109" s="41" t="s">
        <v>540</v>
      </c>
      <c r="CO109" s="41">
        <v>2</v>
      </c>
    </row>
    <row r="110" spans="2:102">
      <c r="B110" s="41"/>
      <c r="C110" s="41"/>
      <c r="D110" s="41"/>
      <c r="E110" s="41"/>
      <c r="F110" s="41"/>
      <c r="G110" s="135"/>
      <c r="H110" s="41"/>
      <c r="I110" s="41"/>
      <c r="J110" s="135"/>
      <c r="K110" s="41"/>
      <c r="L110" s="135"/>
      <c r="M110" s="135"/>
      <c r="R110" s="97"/>
      <c r="AE110"/>
      <c r="AF110"/>
      <c r="BW110" t="s">
        <v>540</v>
      </c>
      <c r="BX110">
        <v>2</v>
      </c>
      <c r="BY110">
        <v>19</v>
      </c>
      <c r="BZ110" s="135">
        <v>1</v>
      </c>
      <c r="CN110" s="41" t="s">
        <v>540</v>
      </c>
      <c r="CO110" s="41">
        <v>3</v>
      </c>
    </row>
    <row r="111" spans="2:102">
      <c r="B111" s="41"/>
      <c r="C111" s="41"/>
      <c r="D111" s="41"/>
      <c r="E111" s="41"/>
      <c r="F111" s="41"/>
      <c r="G111" s="135"/>
      <c r="H111" s="41"/>
      <c r="I111" s="41"/>
      <c r="J111" s="135"/>
      <c r="K111" s="41"/>
      <c r="L111" s="135"/>
      <c r="M111" s="135"/>
      <c r="R111" s="97"/>
      <c r="AE111"/>
      <c r="AF111"/>
      <c r="BW111" t="s">
        <v>540</v>
      </c>
      <c r="BX111">
        <v>3</v>
      </c>
      <c r="BY111">
        <v>18</v>
      </c>
      <c r="BZ111" s="135">
        <v>1</v>
      </c>
      <c r="CN111" s="41" t="s">
        <v>540</v>
      </c>
      <c r="CO111" s="41">
        <v>4</v>
      </c>
    </row>
    <row r="112" spans="2:102">
      <c r="B112" s="41"/>
      <c r="C112" s="41"/>
      <c r="D112" s="41"/>
      <c r="E112" s="41"/>
      <c r="F112" s="41"/>
      <c r="G112" s="135"/>
      <c r="H112" s="41"/>
      <c r="I112" s="41"/>
      <c r="J112" s="135"/>
      <c r="K112" s="41"/>
      <c r="L112" s="135"/>
      <c r="M112" s="135"/>
      <c r="R112" s="97"/>
      <c r="AE112"/>
      <c r="AF112"/>
      <c r="BW112" t="s">
        <v>540</v>
      </c>
      <c r="BX112">
        <v>4</v>
      </c>
      <c r="BY112">
        <v>17</v>
      </c>
      <c r="BZ112" s="135">
        <v>1</v>
      </c>
      <c r="CN112" s="41" t="s">
        <v>540</v>
      </c>
      <c r="CO112" s="41">
        <v>5</v>
      </c>
    </row>
    <row r="113" spans="2:102">
      <c r="B113" s="41"/>
      <c r="C113" s="41"/>
      <c r="D113" s="41"/>
      <c r="E113" s="41"/>
      <c r="F113" s="41"/>
      <c r="G113" s="135"/>
      <c r="H113" s="41"/>
      <c r="I113" s="41"/>
      <c r="J113" s="135"/>
      <c r="K113" s="41"/>
      <c r="L113" s="135"/>
      <c r="M113" s="135"/>
      <c r="R113" s="97"/>
      <c r="AE113"/>
      <c r="AF113"/>
      <c r="BW113" t="s">
        <v>540</v>
      </c>
      <c r="BX113">
        <v>5</v>
      </c>
      <c r="BY113">
        <v>16</v>
      </c>
      <c r="BZ113" s="135">
        <v>1</v>
      </c>
      <c r="CN113" s="41" t="s">
        <v>540</v>
      </c>
      <c r="CO113" s="41">
        <v>6</v>
      </c>
    </row>
    <row r="114" spans="2:102">
      <c r="B114" s="41"/>
      <c r="C114" s="41"/>
      <c r="D114" s="41"/>
      <c r="E114" s="41"/>
      <c r="F114" s="41"/>
      <c r="G114" s="135"/>
      <c r="H114" s="41"/>
      <c r="I114" s="41"/>
      <c r="J114" s="135"/>
      <c r="K114" s="41"/>
      <c r="L114" s="135"/>
      <c r="M114" s="135"/>
      <c r="R114" s="97"/>
      <c r="AE114"/>
      <c r="AF114"/>
      <c r="BW114" t="s">
        <v>540</v>
      </c>
      <c r="BX114">
        <v>6</v>
      </c>
      <c r="BY114">
        <v>15</v>
      </c>
      <c r="BZ114" s="135">
        <v>1</v>
      </c>
      <c r="CN114" s="41" t="s">
        <v>540</v>
      </c>
      <c r="CO114" s="41">
        <v>7</v>
      </c>
    </row>
    <row r="115" spans="2:102">
      <c r="B115" s="41"/>
      <c r="C115" s="41"/>
      <c r="D115" s="41"/>
      <c r="E115" s="41"/>
      <c r="F115" s="41"/>
      <c r="G115" s="135"/>
      <c r="H115" s="41"/>
      <c r="I115" s="41"/>
      <c r="J115" s="135"/>
      <c r="K115" s="41"/>
      <c r="L115" s="135"/>
      <c r="M115" s="135"/>
      <c r="R115" s="97"/>
      <c r="AE115"/>
      <c r="AF115"/>
      <c r="BW115" t="s">
        <v>540</v>
      </c>
      <c r="BX115">
        <v>7</v>
      </c>
      <c r="BY115">
        <v>14</v>
      </c>
      <c r="BZ115" s="135" t="s">
        <v>739</v>
      </c>
      <c r="CN115" s="41" t="s">
        <v>540</v>
      </c>
      <c r="CO115" s="41">
        <v>8</v>
      </c>
    </row>
    <row r="116" spans="2:102">
      <c r="B116" s="41"/>
      <c r="C116" s="41"/>
      <c r="D116" s="41"/>
      <c r="E116" s="41"/>
      <c r="F116" s="41"/>
      <c r="G116" s="135"/>
      <c r="H116" s="41"/>
      <c r="I116" s="41"/>
      <c r="J116" s="135"/>
      <c r="K116" s="41"/>
      <c r="L116" s="135"/>
      <c r="M116" s="135"/>
      <c r="R116" s="97"/>
      <c r="AE116"/>
      <c r="AF116"/>
      <c r="BW116" t="s">
        <v>540</v>
      </c>
      <c r="BX116">
        <v>8</v>
      </c>
      <c r="BY116">
        <v>13</v>
      </c>
      <c r="BZ116" s="135" t="s">
        <v>750</v>
      </c>
      <c r="CN116" s="41" t="s">
        <v>540</v>
      </c>
      <c r="CO116" s="41">
        <v>9</v>
      </c>
      <c r="CP116" s="41">
        <v>1</v>
      </c>
    </row>
    <row r="117" spans="2:102">
      <c r="B117" s="41"/>
      <c r="C117" s="41"/>
      <c r="D117" s="41"/>
      <c r="E117" s="41"/>
      <c r="F117" s="41"/>
      <c r="G117" s="135"/>
      <c r="H117" s="41"/>
      <c r="I117" s="41"/>
      <c r="J117" s="135"/>
      <c r="K117" s="41"/>
      <c r="L117" s="135"/>
      <c r="M117" s="135"/>
      <c r="R117" s="97"/>
      <c r="AE117"/>
      <c r="AF117"/>
      <c r="BW117" t="s">
        <v>540</v>
      </c>
      <c r="BX117">
        <v>9</v>
      </c>
      <c r="BY117">
        <v>12</v>
      </c>
      <c r="BZ117" s="135" t="s">
        <v>739</v>
      </c>
      <c r="CN117" s="41" t="s">
        <v>540</v>
      </c>
      <c r="CO117" s="41">
        <v>10</v>
      </c>
      <c r="CP117" s="41">
        <v>2</v>
      </c>
    </row>
    <row r="118" spans="2:102">
      <c r="B118" s="41"/>
      <c r="C118" s="41"/>
      <c r="D118" s="41"/>
      <c r="E118" s="41"/>
      <c r="F118" s="41"/>
      <c r="G118" s="135"/>
      <c r="H118" s="41"/>
      <c r="I118" s="41"/>
      <c r="J118" s="135"/>
      <c r="K118" s="41"/>
      <c r="L118" s="135"/>
      <c r="M118" s="135"/>
      <c r="R118" s="97"/>
      <c r="AE118"/>
      <c r="AF118"/>
      <c r="BW118" t="s">
        <v>540</v>
      </c>
      <c r="BX118">
        <v>10</v>
      </c>
      <c r="BY118">
        <v>11</v>
      </c>
      <c r="BZ118" s="135" t="s">
        <v>739</v>
      </c>
      <c r="CN118" s="41" t="s">
        <v>540</v>
      </c>
      <c r="CO118" s="41">
        <v>11</v>
      </c>
      <c r="CP118" s="41">
        <v>2</v>
      </c>
      <c r="CQ118" s="41">
        <v>1</v>
      </c>
    </row>
    <row r="119" spans="2:102">
      <c r="B119" s="41"/>
      <c r="C119" s="41"/>
      <c r="D119" s="41"/>
      <c r="E119" s="41"/>
      <c r="F119" s="41"/>
      <c r="G119" s="135"/>
      <c r="H119" s="41"/>
      <c r="I119" s="41"/>
      <c r="J119" s="135"/>
      <c r="K119" s="41"/>
      <c r="L119" s="135"/>
      <c r="M119" s="135"/>
      <c r="R119" s="97"/>
      <c r="AE119"/>
      <c r="AF119"/>
      <c r="BW119" t="s">
        <v>540</v>
      </c>
      <c r="BX119">
        <v>11</v>
      </c>
      <c r="BY119">
        <v>10</v>
      </c>
      <c r="BZ119" s="135" t="s">
        <v>739</v>
      </c>
      <c r="CN119" s="41" t="s">
        <v>540</v>
      </c>
      <c r="CO119" s="41">
        <v>12</v>
      </c>
      <c r="CP119" s="41">
        <v>2</v>
      </c>
      <c r="CQ119" s="41">
        <v>2</v>
      </c>
    </row>
    <row r="120" spans="2:102">
      <c r="B120" s="41"/>
      <c r="C120" s="41"/>
      <c r="D120" s="41"/>
      <c r="E120" s="41"/>
      <c r="F120" s="41"/>
      <c r="G120" s="135"/>
      <c r="H120" s="41"/>
      <c r="I120" s="41"/>
      <c r="J120" s="135"/>
      <c r="K120" s="41"/>
      <c r="L120" s="135"/>
      <c r="M120" s="135"/>
      <c r="R120" s="97"/>
      <c r="AE120"/>
      <c r="AF120"/>
      <c r="BW120" t="s">
        <v>540</v>
      </c>
      <c r="BX120">
        <v>12</v>
      </c>
      <c r="BY120">
        <v>9</v>
      </c>
      <c r="BZ120" s="135" t="s">
        <v>739</v>
      </c>
      <c r="CN120" s="41" t="s">
        <v>540</v>
      </c>
      <c r="CO120" s="41">
        <v>13</v>
      </c>
      <c r="CP120" s="41">
        <v>2</v>
      </c>
      <c r="CQ120" s="41">
        <v>2</v>
      </c>
      <c r="CR120" s="41">
        <v>1</v>
      </c>
    </row>
    <row r="121" spans="2:102">
      <c r="B121" s="41"/>
      <c r="C121" s="41"/>
      <c r="D121" s="41"/>
      <c r="E121" s="41"/>
      <c r="F121" s="41"/>
      <c r="G121" s="135"/>
      <c r="H121" s="41"/>
      <c r="I121" s="41"/>
      <c r="J121" s="135"/>
      <c r="K121" s="41"/>
      <c r="L121" s="135"/>
      <c r="M121" s="135"/>
      <c r="R121" s="97"/>
      <c r="AE121"/>
      <c r="AF121"/>
      <c r="BW121" t="s">
        <v>540</v>
      </c>
      <c r="BX121">
        <v>13</v>
      </c>
      <c r="BY121">
        <v>8</v>
      </c>
      <c r="BZ121" s="135" t="s">
        <v>496</v>
      </c>
      <c r="CN121" s="41" t="s">
        <v>540</v>
      </c>
      <c r="CO121" s="41">
        <v>14</v>
      </c>
      <c r="CP121" s="41">
        <v>3</v>
      </c>
      <c r="CQ121" s="41">
        <v>2</v>
      </c>
      <c r="CR121" s="41">
        <v>1</v>
      </c>
    </row>
    <row r="122" spans="2:102">
      <c r="B122" s="41"/>
      <c r="C122" s="41"/>
      <c r="D122" s="41"/>
      <c r="E122" s="41"/>
      <c r="F122" s="41"/>
      <c r="G122" s="135"/>
      <c r="H122" s="41"/>
      <c r="I122" s="41"/>
      <c r="J122" s="135"/>
      <c r="K122" s="41"/>
      <c r="L122" s="135"/>
      <c r="M122" s="135"/>
      <c r="R122" s="97"/>
      <c r="AE122"/>
      <c r="AF122"/>
      <c r="BW122" t="s">
        <v>540</v>
      </c>
      <c r="BX122">
        <v>14</v>
      </c>
      <c r="BY122">
        <v>7</v>
      </c>
      <c r="BZ122" s="135" t="s">
        <v>496</v>
      </c>
      <c r="CN122" s="41" t="s">
        <v>540</v>
      </c>
      <c r="CO122" s="41">
        <v>15</v>
      </c>
      <c r="CP122" s="41">
        <v>3</v>
      </c>
      <c r="CQ122" s="41">
        <v>2</v>
      </c>
      <c r="CR122" s="41">
        <v>1</v>
      </c>
      <c r="CS122" s="41">
        <v>1</v>
      </c>
    </row>
    <row r="123" spans="2:102">
      <c r="B123" s="41"/>
      <c r="C123" s="41"/>
      <c r="D123" s="41"/>
      <c r="E123" s="41"/>
      <c r="F123" s="41"/>
      <c r="G123" s="135"/>
      <c r="H123" s="41"/>
      <c r="I123" s="41"/>
      <c r="J123" s="135"/>
      <c r="K123" s="41"/>
      <c r="L123" s="135"/>
      <c r="M123" s="135"/>
      <c r="R123" s="97"/>
      <c r="AE123"/>
      <c r="AF123"/>
      <c r="BW123" t="s">
        <v>540</v>
      </c>
      <c r="BX123">
        <v>15</v>
      </c>
      <c r="BY123">
        <v>6</v>
      </c>
      <c r="BZ123" s="135" t="s">
        <v>496</v>
      </c>
      <c r="CN123" s="41" t="s">
        <v>540</v>
      </c>
      <c r="CO123" s="41">
        <v>16</v>
      </c>
      <c r="CP123" s="41">
        <v>3</v>
      </c>
      <c r="CQ123" s="41">
        <v>3</v>
      </c>
      <c r="CR123" s="41">
        <v>1</v>
      </c>
      <c r="CS123" s="41">
        <v>1</v>
      </c>
    </row>
    <row r="124" spans="2:102">
      <c r="B124" s="41"/>
      <c r="C124" s="41"/>
      <c r="D124" s="41"/>
      <c r="E124" s="41"/>
      <c r="F124" s="41"/>
      <c r="G124" s="135"/>
      <c r="H124" s="41"/>
      <c r="I124" s="41"/>
      <c r="J124" s="135"/>
      <c r="K124" s="41"/>
      <c r="L124" s="135"/>
      <c r="M124" s="135"/>
      <c r="R124" s="97"/>
      <c r="AE124"/>
      <c r="AF124"/>
      <c r="BW124" t="s">
        <v>540</v>
      </c>
      <c r="BX124">
        <v>16</v>
      </c>
      <c r="BY124">
        <v>5</v>
      </c>
      <c r="BZ124" s="135" t="s">
        <v>496</v>
      </c>
      <c r="CN124" s="41" t="s">
        <v>540</v>
      </c>
      <c r="CO124" s="41">
        <v>17</v>
      </c>
      <c r="CP124" s="41">
        <v>3</v>
      </c>
      <c r="CQ124" s="41">
        <v>3</v>
      </c>
      <c r="CR124" s="41">
        <v>2</v>
      </c>
      <c r="CS124" s="41">
        <v>1</v>
      </c>
    </row>
    <row r="125" spans="2:102">
      <c r="B125" s="41"/>
      <c r="C125" s="41"/>
      <c r="D125" s="41"/>
      <c r="E125" s="41"/>
      <c r="F125" s="41"/>
      <c r="G125" s="135"/>
      <c r="H125" s="41"/>
      <c r="I125" s="41"/>
      <c r="J125" s="135"/>
      <c r="K125" s="41"/>
      <c r="L125" s="135"/>
      <c r="M125" s="135"/>
      <c r="R125" s="97"/>
      <c r="AE125"/>
      <c r="AF125"/>
      <c r="BW125" t="s">
        <v>540</v>
      </c>
      <c r="BX125">
        <v>17</v>
      </c>
      <c r="BY125">
        <v>4</v>
      </c>
      <c r="BZ125" s="135" t="s">
        <v>496</v>
      </c>
      <c r="CN125" s="41" t="s">
        <v>540</v>
      </c>
      <c r="CO125" s="41">
        <v>18</v>
      </c>
      <c r="CP125" s="41">
        <v>3</v>
      </c>
      <c r="CQ125" s="41">
        <v>3</v>
      </c>
      <c r="CR125" s="41">
        <v>3</v>
      </c>
      <c r="CS125" s="41">
        <v>1</v>
      </c>
    </row>
    <row r="126" spans="2:102">
      <c r="B126" s="41"/>
      <c r="C126" s="41"/>
      <c r="D126" s="41"/>
      <c r="E126" s="41"/>
      <c r="F126" s="41"/>
      <c r="G126" s="135"/>
      <c r="H126" s="41"/>
      <c r="I126" s="41"/>
      <c r="J126" s="135"/>
      <c r="K126" s="41"/>
      <c r="L126" s="135"/>
      <c r="M126" s="135"/>
      <c r="R126" s="97"/>
      <c r="AE126"/>
      <c r="AF126"/>
      <c r="BW126" t="s">
        <v>540</v>
      </c>
      <c r="BX126">
        <v>18</v>
      </c>
      <c r="BY126">
        <v>4</v>
      </c>
      <c r="BZ126" s="135" t="s">
        <v>496</v>
      </c>
      <c r="CN126" s="41" t="s">
        <v>540</v>
      </c>
      <c r="CO126" s="41">
        <v>19</v>
      </c>
      <c r="CP126" s="41">
        <v>3</v>
      </c>
      <c r="CQ126" s="41">
        <v>3</v>
      </c>
      <c r="CR126" s="41">
        <v>3</v>
      </c>
      <c r="CS126" s="41">
        <v>2</v>
      </c>
    </row>
    <row r="127" spans="2:102">
      <c r="B127" s="41"/>
      <c r="C127" s="41"/>
      <c r="D127" s="41"/>
      <c r="E127" s="41"/>
      <c r="F127" s="41"/>
      <c r="G127" s="135"/>
      <c r="H127" s="41"/>
      <c r="I127" s="41"/>
      <c r="J127" s="135"/>
      <c r="K127" s="41"/>
      <c r="L127" s="135"/>
      <c r="M127" s="135"/>
      <c r="R127" s="97"/>
      <c r="AE127"/>
      <c r="AF127"/>
      <c r="BW127" t="s">
        <v>540</v>
      </c>
      <c r="BX127">
        <v>19</v>
      </c>
      <c r="BY127">
        <v>4</v>
      </c>
      <c r="BZ127" s="135" t="s">
        <v>496</v>
      </c>
      <c r="CN127" s="154" t="s">
        <v>540</v>
      </c>
      <c r="CO127" s="154">
        <v>20</v>
      </c>
      <c r="CP127" s="154">
        <v>3</v>
      </c>
      <c r="CQ127" s="154">
        <v>3</v>
      </c>
      <c r="CR127" s="154">
        <v>3</v>
      </c>
      <c r="CS127" s="154">
        <v>3</v>
      </c>
      <c r="CT127" s="154"/>
      <c r="CU127" s="154"/>
      <c r="CV127" s="154"/>
      <c r="CW127" s="154"/>
      <c r="CX127" s="154"/>
    </row>
    <row r="128" spans="2:102">
      <c r="B128" s="41"/>
      <c r="C128" s="41"/>
      <c r="D128" s="41"/>
      <c r="E128" s="41"/>
      <c r="F128" s="41"/>
      <c r="G128" s="135"/>
      <c r="H128" s="41"/>
      <c r="I128" s="41"/>
      <c r="J128" s="135"/>
      <c r="K128" s="41"/>
      <c r="L128" s="135"/>
      <c r="M128" s="135"/>
      <c r="R128" s="97"/>
      <c r="AE128"/>
      <c r="AF128"/>
      <c r="BW128" t="s">
        <v>540</v>
      </c>
      <c r="BX128">
        <v>20</v>
      </c>
      <c r="BY128">
        <v>4</v>
      </c>
      <c r="BZ128" s="135" t="s">
        <v>496</v>
      </c>
      <c r="CN128" s="41" t="s">
        <v>501</v>
      </c>
      <c r="CO128" s="41">
        <v>1</v>
      </c>
    </row>
    <row r="129" spans="2:97">
      <c r="B129" s="41"/>
      <c r="C129" s="41"/>
      <c r="D129" s="41"/>
      <c r="E129" s="41"/>
      <c r="F129" s="41"/>
      <c r="G129" s="135"/>
      <c r="H129" s="41"/>
      <c r="I129" s="41"/>
      <c r="J129" s="135"/>
      <c r="K129" s="41"/>
      <c r="L129" s="135"/>
      <c r="M129" s="135"/>
      <c r="R129" s="97"/>
      <c r="AE129"/>
      <c r="AF129"/>
      <c r="BW129" t="s">
        <v>540</v>
      </c>
      <c r="BX129">
        <v>21</v>
      </c>
      <c r="BY129">
        <v>4</v>
      </c>
      <c r="BZ129" s="135" t="s">
        <v>496</v>
      </c>
      <c r="CN129" s="41" t="s">
        <v>501</v>
      </c>
      <c r="CO129" s="41">
        <v>2</v>
      </c>
    </row>
    <row r="130" spans="2:97">
      <c r="B130" s="41"/>
      <c r="C130" s="41"/>
      <c r="D130" s="41"/>
      <c r="E130" s="41"/>
      <c r="F130" s="41"/>
      <c r="G130" s="135"/>
      <c r="H130" s="41"/>
      <c r="I130" s="41"/>
      <c r="J130" s="135"/>
      <c r="K130" s="41"/>
      <c r="L130" s="135"/>
      <c r="M130" s="135"/>
      <c r="R130" s="97"/>
      <c r="AE130"/>
      <c r="AF130"/>
      <c r="BW130" t="s">
        <v>552</v>
      </c>
      <c r="BX130">
        <v>1</v>
      </c>
      <c r="BY130">
        <v>20</v>
      </c>
      <c r="BZ130" s="135">
        <v>1</v>
      </c>
      <c r="CN130" s="41" t="s">
        <v>501</v>
      </c>
      <c r="CO130" s="41">
        <v>3</v>
      </c>
    </row>
    <row r="131" spans="2:97">
      <c r="B131" s="41"/>
      <c r="C131" s="41"/>
      <c r="D131" s="41"/>
      <c r="E131" s="41"/>
      <c r="F131" s="41"/>
      <c r="G131" s="135"/>
      <c r="H131" s="41"/>
      <c r="I131" s="41"/>
      <c r="J131" s="135"/>
      <c r="K131" s="41"/>
      <c r="L131" s="135"/>
      <c r="M131" s="135"/>
      <c r="R131" s="97"/>
      <c r="AE131"/>
      <c r="AF131"/>
      <c r="BW131" t="s">
        <v>552</v>
      </c>
      <c r="BX131">
        <v>2</v>
      </c>
      <c r="BY131">
        <v>19</v>
      </c>
      <c r="BZ131" s="135">
        <v>1</v>
      </c>
      <c r="CN131" s="41" t="s">
        <v>501</v>
      </c>
      <c r="CO131" s="41">
        <v>4</v>
      </c>
    </row>
    <row r="132" spans="2:97">
      <c r="B132" s="41"/>
      <c r="C132" s="41"/>
      <c r="D132" s="41"/>
      <c r="E132" s="41"/>
      <c r="F132" s="41"/>
      <c r="G132" s="135"/>
      <c r="H132" s="41"/>
      <c r="I132" s="41"/>
      <c r="J132" s="135"/>
      <c r="K132" s="41"/>
      <c r="L132" s="135"/>
      <c r="M132" s="135"/>
      <c r="R132" s="97"/>
      <c r="AE132"/>
      <c r="AF132"/>
      <c r="BW132" t="s">
        <v>552</v>
      </c>
      <c r="BX132">
        <v>3</v>
      </c>
      <c r="BY132">
        <v>19</v>
      </c>
      <c r="BZ132" s="135">
        <v>1</v>
      </c>
      <c r="CN132" s="41" t="s">
        <v>501</v>
      </c>
      <c r="CO132" s="41">
        <v>5</v>
      </c>
    </row>
    <row r="133" spans="2:97">
      <c r="B133" s="41"/>
      <c r="C133" s="41"/>
      <c r="D133" s="41"/>
      <c r="E133" s="41"/>
      <c r="F133" s="41"/>
      <c r="G133" s="135"/>
      <c r="H133" s="41"/>
      <c r="I133" s="41"/>
      <c r="J133" s="135"/>
      <c r="K133" s="41"/>
      <c r="L133" s="135"/>
      <c r="M133" s="135"/>
      <c r="R133" s="97"/>
      <c r="AE133"/>
      <c r="AF133"/>
      <c r="BW133" t="s">
        <v>552</v>
      </c>
      <c r="BX133">
        <v>4</v>
      </c>
      <c r="BY133">
        <v>18</v>
      </c>
      <c r="BZ133" s="135">
        <v>1</v>
      </c>
      <c r="CN133" s="41" t="s">
        <v>501</v>
      </c>
      <c r="CO133" s="41">
        <v>6</v>
      </c>
    </row>
    <row r="134" spans="2:97">
      <c r="B134" s="41"/>
      <c r="C134" s="41"/>
      <c r="D134" s="41"/>
      <c r="E134" s="41"/>
      <c r="F134" s="41"/>
      <c r="G134" s="135"/>
      <c r="H134" s="41"/>
      <c r="I134" s="41"/>
      <c r="J134" s="135"/>
      <c r="K134" s="41"/>
      <c r="L134" s="135"/>
      <c r="M134" s="135"/>
      <c r="R134" s="97"/>
      <c r="AE134"/>
      <c r="AF134"/>
      <c r="BW134" t="s">
        <v>552</v>
      </c>
      <c r="BX134">
        <v>5</v>
      </c>
      <c r="BY134">
        <v>17</v>
      </c>
      <c r="BZ134" s="135">
        <v>1</v>
      </c>
      <c r="CN134" s="41" t="s">
        <v>501</v>
      </c>
      <c r="CO134" s="41">
        <v>7</v>
      </c>
    </row>
    <row r="135" spans="2:97">
      <c r="B135" s="41"/>
      <c r="C135" s="41"/>
      <c r="D135" s="41"/>
      <c r="E135" s="41"/>
      <c r="F135" s="41"/>
      <c r="G135" s="135"/>
      <c r="H135" s="41"/>
      <c r="I135" s="41"/>
      <c r="J135" s="135"/>
      <c r="K135" s="41"/>
      <c r="L135" s="135"/>
      <c r="M135" s="135"/>
      <c r="R135" s="97"/>
      <c r="AE135"/>
      <c r="AF135"/>
      <c r="BW135" t="s">
        <v>552</v>
      </c>
      <c r="BX135">
        <v>6</v>
      </c>
      <c r="BY135">
        <v>17</v>
      </c>
      <c r="BZ135" s="135">
        <v>1</v>
      </c>
      <c r="CN135" s="41" t="s">
        <v>501</v>
      </c>
      <c r="CO135" s="41">
        <v>8</v>
      </c>
    </row>
    <row r="136" spans="2:97">
      <c r="B136" s="41"/>
      <c r="C136" s="41"/>
      <c r="D136" s="41"/>
      <c r="E136" s="41"/>
      <c r="F136" s="41"/>
      <c r="G136" s="135"/>
      <c r="H136" s="41"/>
      <c r="I136" s="41"/>
      <c r="J136" s="135"/>
      <c r="K136" s="41"/>
      <c r="L136" s="135"/>
      <c r="M136" s="135"/>
      <c r="R136" s="97"/>
      <c r="AE136"/>
      <c r="AF136"/>
      <c r="BW136" t="s">
        <v>552</v>
      </c>
      <c r="BX136">
        <v>7</v>
      </c>
      <c r="BY136">
        <v>16</v>
      </c>
      <c r="BZ136" s="135">
        <v>1</v>
      </c>
      <c r="CN136" s="41" t="s">
        <v>501</v>
      </c>
      <c r="CO136" s="41">
        <v>9</v>
      </c>
      <c r="CP136" s="41">
        <v>1</v>
      </c>
    </row>
    <row r="137" spans="2:97">
      <c r="B137" s="41"/>
      <c r="C137" s="41"/>
      <c r="D137" s="41"/>
      <c r="E137" s="41"/>
      <c r="F137" s="41"/>
      <c r="G137" s="135"/>
      <c r="H137" s="41"/>
      <c r="I137" s="41"/>
      <c r="J137" s="135"/>
      <c r="K137" s="41"/>
      <c r="L137" s="135"/>
      <c r="M137" s="135"/>
      <c r="R137" s="97"/>
      <c r="AE137"/>
      <c r="AF137"/>
      <c r="BW137" t="s">
        <v>552</v>
      </c>
      <c r="BX137">
        <v>8</v>
      </c>
      <c r="BY137">
        <v>15</v>
      </c>
      <c r="BZ137" s="135">
        <v>1</v>
      </c>
      <c r="CN137" s="41" t="s">
        <v>501</v>
      </c>
      <c r="CO137" s="41">
        <v>10</v>
      </c>
      <c r="CP137" s="41">
        <v>2</v>
      </c>
    </row>
    <row r="138" spans="2:97">
      <c r="B138" s="41"/>
      <c r="C138" s="41"/>
      <c r="D138" s="41"/>
      <c r="E138" s="41"/>
      <c r="F138" s="41"/>
      <c r="G138" s="135"/>
      <c r="H138" s="41"/>
      <c r="I138" s="41"/>
      <c r="J138" s="135"/>
      <c r="K138" s="41"/>
      <c r="L138" s="135"/>
      <c r="M138" s="135"/>
      <c r="R138" s="97"/>
      <c r="AE138"/>
      <c r="AF138"/>
      <c r="BW138" t="s">
        <v>552</v>
      </c>
      <c r="BX138">
        <v>9</v>
      </c>
      <c r="BY138">
        <v>15</v>
      </c>
      <c r="BZ138" s="135">
        <v>1</v>
      </c>
      <c r="CN138" s="41" t="s">
        <v>501</v>
      </c>
      <c r="CO138" s="41">
        <v>11</v>
      </c>
      <c r="CP138" s="41">
        <v>2</v>
      </c>
      <c r="CQ138" s="41">
        <v>1</v>
      </c>
    </row>
    <row r="139" spans="2:97">
      <c r="B139" s="41"/>
      <c r="C139" s="41"/>
      <c r="D139" s="41"/>
      <c r="E139" s="41"/>
      <c r="F139" s="41"/>
      <c r="G139" s="135"/>
      <c r="H139" s="41"/>
      <c r="I139" s="41"/>
      <c r="J139" s="135"/>
      <c r="K139" s="41"/>
      <c r="L139" s="135"/>
      <c r="M139" s="135"/>
      <c r="R139" s="97"/>
      <c r="AE139"/>
      <c r="AF139"/>
      <c r="BW139" t="s">
        <v>552</v>
      </c>
      <c r="BX139">
        <v>10</v>
      </c>
      <c r="BY139">
        <v>14</v>
      </c>
      <c r="BZ139" s="135">
        <v>1</v>
      </c>
      <c r="CN139" s="41" t="s">
        <v>501</v>
      </c>
      <c r="CO139" s="41">
        <v>12</v>
      </c>
      <c r="CP139" s="41">
        <v>2</v>
      </c>
      <c r="CQ139" s="41">
        <v>2</v>
      </c>
    </row>
    <row r="140" spans="2:97">
      <c r="B140" s="41"/>
      <c r="C140" s="41"/>
      <c r="D140" s="41"/>
      <c r="E140" s="41"/>
      <c r="F140" s="41"/>
      <c r="G140" s="135"/>
      <c r="H140" s="41"/>
      <c r="I140" s="41"/>
      <c r="J140" s="135"/>
      <c r="K140" s="41"/>
      <c r="L140" s="135"/>
      <c r="M140" s="135"/>
      <c r="R140" s="97"/>
      <c r="AE140"/>
      <c r="AF140"/>
      <c r="BW140" t="s">
        <v>552</v>
      </c>
      <c r="BX140">
        <v>11</v>
      </c>
      <c r="BY140">
        <v>13</v>
      </c>
      <c r="BZ140" s="135">
        <v>1</v>
      </c>
      <c r="CN140" s="41" t="s">
        <v>501</v>
      </c>
      <c r="CO140" s="41">
        <v>13</v>
      </c>
      <c r="CP140" s="41">
        <v>2</v>
      </c>
      <c r="CQ140" s="41">
        <v>2</v>
      </c>
      <c r="CR140" s="41">
        <v>1</v>
      </c>
    </row>
    <row r="141" spans="2:97">
      <c r="B141" s="41"/>
      <c r="C141" s="41"/>
      <c r="D141" s="41"/>
      <c r="E141" s="41"/>
      <c r="F141" s="41"/>
      <c r="G141" s="135"/>
      <c r="H141" s="41"/>
      <c r="I141" s="41"/>
      <c r="J141" s="135"/>
      <c r="K141" s="41"/>
      <c r="L141" s="135"/>
      <c r="M141" s="135"/>
      <c r="R141" s="97"/>
      <c r="AE141"/>
      <c r="AF141"/>
      <c r="BW141" t="s">
        <v>552</v>
      </c>
      <c r="BX141">
        <v>12</v>
      </c>
      <c r="BY141">
        <v>13</v>
      </c>
      <c r="BZ141" s="135">
        <v>1</v>
      </c>
      <c r="CN141" s="41" t="s">
        <v>501</v>
      </c>
      <c r="CO141" s="41">
        <v>14</v>
      </c>
      <c r="CP141" s="41">
        <v>3</v>
      </c>
      <c r="CQ141" s="41">
        <v>2</v>
      </c>
      <c r="CR141" s="41">
        <v>1</v>
      </c>
    </row>
    <row r="142" spans="2:97">
      <c r="B142" s="41"/>
      <c r="C142" s="41"/>
      <c r="D142" s="41"/>
      <c r="E142" s="41"/>
      <c r="F142" s="41"/>
      <c r="G142" s="135"/>
      <c r="H142" s="41"/>
      <c r="I142" s="41"/>
      <c r="J142" s="135"/>
      <c r="K142" s="41"/>
      <c r="L142" s="135"/>
      <c r="M142" s="135"/>
      <c r="R142" s="97"/>
      <c r="AE142"/>
      <c r="AF142"/>
      <c r="BW142" t="s">
        <v>552</v>
      </c>
      <c r="BX142">
        <v>13</v>
      </c>
      <c r="BY142">
        <v>12</v>
      </c>
      <c r="BZ142" s="135">
        <v>1</v>
      </c>
      <c r="CN142" s="41" t="s">
        <v>501</v>
      </c>
      <c r="CO142" s="41">
        <v>15</v>
      </c>
      <c r="CP142" s="41">
        <v>3</v>
      </c>
      <c r="CQ142" s="41">
        <v>2</v>
      </c>
      <c r="CR142" s="41">
        <v>1</v>
      </c>
      <c r="CS142" s="41">
        <v>1</v>
      </c>
    </row>
    <row r="143" spans="2:97">
      <c r="B143" s="41"/>
      <c r="C143" s="41"/>
      <c r="D143" s="41"/>
      <c r="E143" s="41"/>
      <c r="F143" s="41"/>
      <c r="G143" s="135"/>
      <c r="H143" s="41"/>
      <c r="I143" s="41"/>
      <c r="J143" s="135"/>
      <c r="K143" s="41"/>
      <c r="L143" s="135"/>
      <c r="M143" s="135"/>
      <c r="R143" s="97"/>
      <c r="AE143"/>
      <c r="AF143"/>
      <c r="BW143" t="s">
        <v>552</v>
      </c>
      <c r="BX143">
        <v>14</v>
      </c>
      <c r="BY143">
        <v>11</v>
      </c>
      <c r="BZ143" s="135">
        <v>1</v>
      </c>
      <c r="CN143" s="41" t="s">
        <v>501</v>
      </c>
      <c r="CO143" s="41">
        <v>16</v>
      </c>
      <c r="CP143" s="41">
        <v>3</v>
      </c>
      <c r="CQ143" s="41">
        <v>3</v>
      </c>
      <c r="CR143" s="41">
        <v>1</v>
      </c>
      <c r="CS143" s="41">
        <v>1</v>
      </c>
    </row>
    <row r="144" spans="2:97">
      <c r="B144" s="41"/>
      <c r="C144" s="41"/>
      <c r="D144" s="41"/>
      <c r="E144" s="41"/>
      <c r="F144" s="41"/>
      <c r="G144" s="135"/>
      <c r="H144" s="41"/>
      <c r="I144" s="41"/>
      <c r="J144" s="135"/>
      <c r="K144" s="41"/>
      <c r="L144" s="135"/>
      <c r="M144" s="135"/>
      <c r="R144" s="97"/>
      <c r="AE144"/>
      <c r="AF144"/>
      <c r="BW144" t="s">
        <v>552</v>
      </c>
      <c r="BX144">
        <v>15</v>
      </c>
      <c r="BY144">
        <v>11</v>
      </c>
      <c r="BZ144" s="135">
        <v>1</v>
      </c>
      <c r="CN144" s="41" t="s">
        <v>501</v>
      </c>
      <c r="CO144" s="41">
        <v>17</v>
      </c>
      <c r="CP144" s="41">
        <v>3</v>
      </c>
      <c r="CQ144" s="41">
        <v>3</v>
      </c>
      <c r="CR144" s="41">
        <v>2</v>
      </c>
      <c r="CS144" s="41">
        <v>1</v>
      </c>
    </row>
    <row r="145" spans="2:102">
      <c r="B145" s="41"/>
      <c r="C145" s="41"/>
      <c r="D145" s="41"/>
      <c r="E145" s="41"/>
      <c r="F145" s="41"/>
      <c r="G145" s="135"/>
      <c r="H145" s="41"/>
      <c r="I145" s="41"/>
      <c r="J145" s="135"/>
      <c r="K145" s="41"/>
      <c r="L145" s="135"/>
      <c r="M145" s="135"/>
      <c r="R145" s="97"/>
      <c r="AE145"/>
      <c r="AF145"/>
      <c r="BW145" t="s">
        <v>552</v>
      </c>
      <c r="BX145">
        <v>16</v>
      </c>
      <c r="BY145">
        <v>10</v>
      </c>
      <c r="BZ145" s="135">
        <v>1</v>
      </c>
      <c r="CN145" s="41" t="s">
        <v>501</v>
      </c>
      <c r="CO145" s="41">
        <v>18</v>
      </c>
      <c r="CP145" s="41">
        <v>3</v>
      </c>
      <c r="CQ145" s="41">
        <v>3</v>
      </c>
      <c r="CR145" s="41">
        <v>3</v>
      </c>
      <c r="CS145" s="41">
        <v>1</v>
      </c>
    </row>
    <row r="146" spans="2:102">
      <c r="B146" s="41"/>
      <c r="C146" s="41"/>
      <c r="D146" s="41"/>
      <c r="E146" s="41"/>
      <c r="F146" s="41"/>
      <c r="G146" s="135"/>
      <c r="H146" s="41"/>
      <c r="I146" s="41"/>
      <c r="J146" s="135"/>
      <c r="K146" s="41"/>
      <c r="L146" s="135"/>
      <c r="M146" s="135"/>
      <c r="R146" s="97"/>
      <c r="AE146"/>
      <c r="AF146"/>
      <c r="BW146" t="s">
        <v>552</v>
      </c>
      <c r="BX146">
        <v>17</v>
      </c>
      <c r="BY146">
        <v>10</v>
      </c>
      <c r="BZ146" s="135">
        <v>1</v>
      </c>
      <c r="CN146" s="41" t="s">
        <v>501</v>
      </c>
      <c r="CO146" s="41">
        <v>19</v>
      </c>
      <c r="CP146" s="41">
        <v>3</v>
      </c>
      <c r="CQ146" s="41">
        <v>3</v>
      </c>
      <c r="CR146" s="41">
        <v>3</v>
      </c>
      <c r="CS146" s="41">
        <v>2</v>
      </c>
    </row>
    <row r="147" spans="2:102">
      <c r="B147" s="41"/>
      <c r="C147" s="41"/>
      <c r="D147" s="41"/>
      <c r="E147" s="41"/>
      <c r="F147" s="41"/>
      <c r="G147" s="135"/>
      <c r="H147" s="41"/>
      <c r="I147" s="41"/>
      <c r="J147" s="135"/>
      <c r="K147" s="41"/>
      <c r="L147" s="135"/>
      <c r="M147" s="135"/>
      <c r="R147" s="97"/>
      <c r="AE147"/>
      <c r="AF147"/>
      <c r="BW147" t="s">
        <v>552</v>
      </c>
      <c r="BX147">
        <v>18</v>
      </c>
      <c r="BY147">
        <v>10</v>
      </c>
      <c r="BZ147" s="135">
        <v>1</v>
      </c>
      <c r="CN147" s="41" t="s">
        <v>501</v>
      </c>
      <c r="CO147" s="154">
        <v>20</v>
      </c>
      <c r="CP147" s="154">
        <v>3</v>
      </c>
      <c r="CQ147" s="154">
        <v>3</v>
      </c>
      <c r="CR147" s="154">
        <v>3</v>
      </c>
      <c r="CS147" s="154">
        <v>3</v>
      </c>
      <c r="CT147" s="154"/>
      <c r="CU147" s="154"/>
      <c r="CV147" s="154"/>
      <c r="CW147" s="154"/>
      <c r="CX147" s="154"/>
    </row>
    <row r="148" spans="2:102">
      <c r="B148" s="41"/>
      <c r="C148" s="41"/>
      <c r="D148" s="41"/>
      <c r="E148" s="41"/>
      <c r="F148" s="41"/>
      <c r="G148" s="135"/>
      <c r="H148" s="41"/>
      <c r="I148" s="41"/>
      <c r="J148" s="135"/>
      <c r="K148" s="41"/>
      <c r="L148" s="135"/>
      <c r="M148" s="135"/>
      <c r="R148" s="97"/>
      <c r="AE148"/>
      <c r="AF148"/>
      <c r="BW148" t="s">
        <v>552</v>
      </c>
      <c r="BX148">
        <v>19</v>
      </c>
      <c r="BY148">
        <v>9</v>
      </c>
      <c r="BZ148" s="135">
        <v>1</v>
      </c>
    </row>
    <row r="149" spans="2:102">
      <c r="B149" s="41"/>
      <c r="C149" s="41"/>
      <c r="D149" s="41"/>
      <c r="E149" s="41"/>
      <c r="F149" s="41"/>
      <c r="G149" s="135"/>
      <c r="H149" s="41"/>
      <c r="I149" s="41"/>
      <c r="J149" s="135"/>
      <c r="K149" s="41"/>
      <c r="L149" s="135"/>
      <c r="M149" s="135"/>
      <c r="R149" s="97"/>
      <c r="AE149"/>
      <c r="AF149"/>
      <c r="BW149" t="s">
        <v>552</v>
      </c>
      <c r="BX149">
        <v>20</v>
      </c>
      <c r="BY149">
        <v>9</v>
      </c>
      <c r="BZ149" s="135">
        <v>1</v>
      </c>
    </row>
    <row r="150" spans="2:102">
      <c r="B150" s="41"/>
      <c r="C150" s="41"/>
      <c r="D150" s="41"/>
      <c r="E150" s="41"/>
      <c r="F150" s="41"/>
      <c r="G150" s="135"/>
      <c r="H150" s="41"/>
      <c r="I150" s="41"/>
      <c r="J150" s="135"/>
      <c r="K150" s="41"/>
      <c r="L150" s="135"/>
      <c r="M150" s="135"/>
      <c r="R150" s="97"/>
      <c r="AE150"/>
      <c r="AF150"/>
      <c r="BW150" t="s">
        <v>552</v>
      </c>
      <c r="BX150">
        <v>21</v>
      </c>
      <c r="BY150">
        <v>9</v>
      </c>
      <c r="BZ150" s="135">
        <v>1</v>
      </c>
    </row>
    <row r="151" spans="2:102">
      <c r="B151" s="41"/>
      <c r="C151" s="41"/>
      <c r="D151" s="41"/>
      <c r="E151" s="41"/>
      <c r="F151" s="41"/>
      <c r="G151" s="135"/>
      <c r="H151" s="41"/>
      <c r="I151" s="41"/>
      <c r="J151" s="135"/>
      <c r="K151" s="41"/>
      <c r="L151" s="135"/>
      <c r="M151" s="135"/>
      <c r="R151" s="97"/>
      <c r="AE151"/>
      <c r="AF151"/>
      <c r="BW151" t="s">
        <v>513</v>
      </c>
      <c r="BX151">
        <v>1</v>
      </c>
      <c r="BY151">
        <v>20</v>
      </c>
      <c r="BZ151" s="135">
        <v>1</v>
      </c>
    </row>
    <row r="152" spans="2:102">
      <c r="B152" s="41"/>
      <c r="C152" s="41"/>
      <c r="D152" s="41"/>
      <c r="E152" s="41"/>
      <c r="F152" s="41"/>
      <c r="G152" s="135"/>
      <c r="H152" s="41"/>
      <c r="I152" s="41"/>
      <c r="J152" s="135"/>
      <c r="K152" s="41"/>
      <c r="L152" s="135"/>
      <c r="M152" s="135"/>
      <c r="R152" s="97"/>
      <c r="AE152"/>
      <c r="AF152"/>
      <c r="BW152" t="s">
        <v>513</v>
      </c>
      <c r="BX152">
        <v>2</v>
      </c>
      <c r="BY152">
        <v>20</v>
      </c>
      <c r="BZ152" s="135">
        <v>1</v>
      </c>
    </row>
    <row r="153" spans="2:102">
      <c r="B153" s="41"/>
      <c r="C153" s="41"/>
      <c r="D153" s="41"/>
      <c r="E153" s="41"/>
      <c r="F153" s="41"/>
      <c r="G153" s="135"/>
      <c r="H153" s="41"/>
      <c r="I153" s="41"/>
      <c r="J153" s="135"/>
      <c r="K153" s="41"/>
      <c r="L153" s="135"/>
      <c r="M153" s="135"/>
      <c r="R153" s="97"/>
      <c r="AE153"/>
      <c r="AF153"/>
      <c r="BW153" t="s">
        <v>513</v>
      </c>
      <c r="BX153">
        <v>3</v>
      </c>
      <c r="BY153">
        <v>20</v>
      </c>
      <c r="BZ153" s="135">
        <v>1</v>
      </c>
    </row>
    <row r="154" spans="2:102">
      <c r="B154" s="41"/>
      <c r="C154" s="41"/>
      <c r="D154" s="41"/>
      <c r="E154" s="41"/>
      <c r="F154" s="41"/>
      <c r="G154" s="135"/>
      <c r="H154" s="41"/>
      <c r="I154" s="41"/>
      <c r="J154" s="135"/>
      <c r="K154" s="41"/>
      <c r="L154" s="135"/>
      <c r="M154" s="135"/>
      <c r="R154" s="97"/>
      <c r="AE154"/>
      <c r="AF154"/>
      <c r="BW154" t="s">
        <v>513</v>
      </c>
      <c r="BX154">
        <v>4</v>
      </c>
      <c r="BY154">
        <v>20</v>
      </c>
      <c r="BZ154" s="135">
        <v>1</v>
      </c>
    </row>
    <row r="155" spans="2:102">
      <c r="B155" s="41"/>
      <c r="C155" s="41"/>
      <c r="D155" s="41"/>
      <c r="E155" s="41"/>
      <c r="F155" s="41"/>
      <c r="G155" s="135"/>
      <c r="H155" s="41"/>
      <c r="I155" s="41"/>
      <c r="J155" s="135"/>
      <c r="K155" s="41"/>
      <c r="L155" s="135"/>
      <c r="M155" s="135"/>
      <c r="R155" s="97"/>
      <c r="AE155"/>
      <c r="AF155"/>
      <c r="BW155" t="s">
        <v>513</v>
      </c>
      <c r="BX155">
        <v>5</v>
      </c>
      <c r="BY155">
        <v>19</v>
      </c>
      <c r="BZ155" s="135">
        <v>1</v>
      </c>
    </row>
    <row r="156" spans="2:102">
      <c r="B156" s="41"/>
      <c r="C156" s="41"/>
      <c r="D156" s="41"/>
      <c r="E156" s="41"/>
      <c r="F156" s="41"/>
      <c r="G156" s="135"/>
      <c r="H156" s="41"/>
      <c r="I156" s="41"/>
      <c r="J156" s="135"/>
      <c r="K156" s="41"/>
      <c r="L156" s="135"/>
      <c r="M156" s="135"/>
      <c r="R156" s="97"/>
      <c r="AE156"/>
      <c r="AF156"/>
      <c r="BW156" t="s">
        <v>513</v>
      </c>
      <c r="BX156">
        <v>6</v>
      </c>
      <c r="BY156">
        <v>19</v>
      </c>
      <c r="BZ156" s="135">
        <v>1</v>
      </c>
    </row>
    <row r="157" spans="2:102">
      <c r="B157" s="41"/>
      <c r="C157" s="41"/>
      <c r="D157" s="41"/>
      <c r="E157" s="41"/>
      <c r="F157" s="41"/>
      <c r="G157" s="135"/>
      <c r="H157" s="41"/>
      <c r="I157" s="41"/>
      <c r="J157" s="135"/>
      <c r="K157" s="41"/>
      <c r="L157" s="135"/>
      <c r="M157" s="135"/>
      <c r="R157" s="97"/>
      <c r="AE157"/>
      <c r="AF157"/>
      <c r="BW157" t="s">
        <v>513</v>
      </c>
      <c r="BX157">
        <v>7</v>
      </c>
      <c r="BY157">
        <v>18</v>
      </c>
      <c r="BZ157" s="135">
        <v>1</v>
      </c>
    </row>
    <row r="158" spans="2:102">
      <c r="B158" s="41"/>
      <c r="C158" s="41"/>
      <c r="D158" s="41"/>
      <c r="E158" s="41"/>
      <c r="F158" s="41"/>
      <c r="G158" s="135"/>
      <c r="H158" s="41"/>
      <c r="I158" s="41"/>
      <c r="J158" s="135"/>
      <c r="K158" s="41"/>
      <c r="L158" s="135"/>
      <c r="M158" s="135"/>
      <c r="R158" s="97"/>
      <c r="AE158"/>
      <c r="AF158"/>
      <c r="BW158" t="s">
        <v>513</v>
      </c>
      <c r="BX158">
        <v>8</v>
      </c>
      <c r="BY158">
        <v>17</v>
      </c>
      <c r="BZ158" s="135">
        <v>1</v>
      </c>
    </row>
    <row r="159" spans="2:102">
      <c r="B159" s="41"/>
      <c r="C159" s="41"/>
      <c r="D159" s="41"/>
      <c r="E159" s="41"/>
      <c r="F159" s="41"/>
      <c r="G159" s="135"/>
      <c r="H159" s="41"/>
      <c r="I159" s="41"/>
      <c r="J159" s="135"/>
      <c r="K159" s="41"/>
      <c r="L159" s="135"/>
      <c r="M159" s="135"/>
      <c r="R159" s="97"/>
      <c r="AE159"/>
      <c r="AF159"/>
      <c r="BW159" t="s">
        <v>513</v>
      </c>
      <c r="BX159">
        <v>9</v>
      </c>
      <c r="BY159">
        <v>16</v>
      </c>
      <c r="BZ159" s="135">
        <v>1</v>
      </c>
    </row>
    <row r="160" spans="2:102">
      <c r="B160" s="41"/>
      <c r="C160" s="41"/>
      <c r="D160" s="41"/>
      <c r="E160" s="41"/>
      <c r="F160" s="41"/>
      <c r="G160" s="135"/>
      <c r="H160" s="41"/>
      <c r="I160" s="41"/>
      <c r="J160" s="135"/>
      <c r="K160" s="41"/>
      <c r="L160" s="135"/>
      <c r="M160" s="135"/>
      <c r="R160" s="97"/>
      <c r="AE160"/>
      <c r="AF160"/>
      <c r="BW160" t="s">
        <v>513</v>
      </c>
      <c r="BX160">
        <v>10</v>
      </c>
      <c r="BY160">
        <v>16</v>
      </c>
      <c r="BZ160" s="135">
        <v>1</v>
      </c>
    </row>
    <row r="161" spans="2:78">
      <c r="B161" s="41"/>
      <c r="C161" s="41"/>
      <c r="D161" s="41"/>
      <c r="E161" s="41"/>
      <c r="F161" s="41"/>
      <c r="G161" s="135"/>
      <c r="H161" s="41"/>
      <c r="I161" s="41"/>
      <c r="J161" s="135"/>
      <c r="K161" s="41"/>
      <c r="L161" s="135"/>
      <c r="M161" s="135"/>
      <c r="R161" s="97"/>
      <c r="AE161"/>
      <c r="AF161"/>
      <c r="BW161" t="s">
        <v>513</v>
      </c>
      <c r="BX161">
        <v>11</v>
      </c>
      <c r="BY161">
        <v>15</v>
      </c>
      <c r="BZ161" s="135">
        <v>1</v>
      </c>
    </row>
    <row r="162" spans="2:78">
      <c r="B162" s="41"/>
      <c r="C162" s="41"/>
      <c r="D162" s="41"/>
      <c r="E162" s="41"/>
      <c r="F162" s="41"/>
      <c r="G162" s="135"/>
      <c r="H162" s="41"/>
      <c r="I162" s="41"/>
      <c r="J162" s="135"/>
      <c r="K162" s="41"/>
      <c r="L162" s="135"/>
      <c r="M162" s="135"/>
      <c r="R162" s="97"/>
      <c r="AE162"/>
      <c r="AF162"/>
      <c r="BW162" t="s">
        <v>513</v>
      </c>
      <c r="BX162">
        <v>12</v>
      </c>
      <c r="BY162">
        <v>15</v>
      </c>
      <c r="BZ162" s="135">
        <v>1</v>
      </c>
    </row>
    <row r="163" spans="2:78">
      <c r="B163" s="41"/>
      <c r="C163" s="41"/>
      <c r="D163" s="41"/>
      <c r="E163" s="41"/>
      <c r="F163" s="41"/>
      <c r="G163" s="135"/>
      <c r="H163" s="41"/>
      <c r="I163" s="41"/>
      <c r="J163" s="135"/>
      <c r="K163" s="41"/>
      <c r="L163" s="135"/>
      <c r="M163" s="135"/>
      <c r="R163" s="97"/>
      <c r="AE163"/>
      <c r="AF163"/>
      <c r="BW163" t="s">
        <v>513</v>
      </c>
      <c r="BX163">
        <v>13</v>
      </c>
      <c r="BY163">
        <v>14</v>
      </c>
      <c r="BZ163" s="135">
        <v>1</v>
      </c>
    </row>
    <row r="164" spans="2:78">
      <c r="B164" s="41"/>
      <c r="C164" s="41"/>
      <c r="D164" s="41"/>
      <c r="E164" s="41"/>
      <c r="F164" s="41"/>
      <c r="G164" s="135"/>
      <c r="H164" s="41"/>
      <c r="I164" s="41"/>
      <c r="J164" s="135"/>
      <c r="K164" s="41"/>
      <c r="L164" s="135"/>
      <c r="M164" s="135"/>
      <c r="R164" s="97"/>
      <c r="AE164"/>
      <c r="AF164"/>
      <c r="BW164" t="s">
        <v>513</v>
      </c>
      <c r="BX164">
        <v>14</v>
      </c>
      <c r="BY164">
        <v>14</v>
      </c>
      <c r="BZ164" s="135">
        <v>1</v>
      </c>
    </row>
    <row r="165" spans="2:78">
      <c r="B165" s="41"/>
      <c r="C165" s="41"/>
      <c r="D165" s="41"/>
      <c r="E165" s="41"/>
      <c r="F165" s="41"/>
      <c r="G165" s="135"/>
      <c r="H165" s="41"/>
      <c r="I165" s="41"/>
      <c r="J165" s="135"/>
      <c r="K165" s="41"/>
      <c r="L165" s="135"/>
      <c r="M165" s="135"/>
      <c r="R165" s="97"/>
      <c r="AE165"/>
      <c r="AF165"/>
      <c r="BW165" t="s">
        <v>513</v>
      </c>
      <c r="BX165">
        <v>15</v>
      </c>
      <c r="BY165">
        <v>13</v>
      </c>
      <c r="BZ165" s="135">
        <v>1</v>
      </c>
    </row>
    <row r="166" spans="2:78">
      <c r="B166" s="41"/>
      <c r="C166" s="41"/>
      <c r="D166" s="41"/>
      <c r="E166" s="41"/>
      <c r="F166" s="41"/>
      <c r="G166" s="135"/>
      <c r="H166" s="41"/>
      <c r="I166" s="41"/>
      <c r="J166" s="135"/>
      <c r="K166" s="41"/>
      <c r="L166" s="135"/>
      <c r="M166" s="135"/>
      <c r="R166" s="97"/>
      <c r="AE166"/>
      <c r="AF166"/>
      <c r="BW166" t="s">
        <v>513</v>
      </c>
      <c r="BX166">
        <v>16</v>
      </c>
      <c r="BY166">
        <v>13</v>
      </c>
      <c r="BZ166" s="135">
        <v>1</v>
      </c>
    </row>
    <row r="167" spans="2:78">
      <c r="B167" s="41"/>
      <c r="C167" s="41"/>
      <c r="D167" s="41"/>
      <c r="E167" s="41"/>
      <c r="F167" s="41"/>
      <c r="G167" s="135"/>
      <c r="H167" s="41"/>
      <c r="I167" s="41"/>
      <c r="J167" s="135"/>
      <c r="K167" s="41"/>
      <c r="L167" s="135"/>
      <c r="M167" s="135"/>
      <c r="R167" s="97"/>
      <c r="AE167"/>
      <c r="AF167"/>
      <c r="BW167" t="s">
        <v>513</v>
      </c>
      <c r="BX167">
        <v>17</v>
      </c>
      <c r="BY167">
        <v>12</v>
      </c>
      <c r="BZ167" s="135">
        <v>1</v>
      </c>
    </row>
    <row r="168" spans="2:78">
      <c r="B168" s="41"/>
      <c r="C168" s="41"/>
      <c r="D168" s="41"/>
      <c r="E168" s="41"/>
      <c r="F168" s="41"/>
      <c r="G168" s="135"/>
      <c r="H168" s="41"/>
      <c r="I168" s="41"/>
      <c r="J168" s="135"/>
      <c r="K168" s="41"/>
      <c r="L168" s="135"/>
      <c r="M168" s="135"/>
      <c r="R168" s="97"/>
      <c r="AE168"/>
      <c r="AF168"/>
      <c r="BW168" t="s">
        <v>513</v>
      </c>
      <c r="BX168">
        <v>18</v>
      </c>
      <c r="BY168">
        <v>12</v>
      </c>
      <c r="BZ168" s="135">
        <v>1</v>
      </c>
    </row>
    <row r="169" spans="2:78">
      <c r="B169" s="41"/>
      <c r="C169" s="41"/>
      <c r="D169" s="41"/>
      <c r="E169" s="41"/>
      <c r="F169" s="41"/>
      <c r="G169" s="135"/>
      <c r="H169" s="41"/>
      <c r="I169" s="41"/>
      <c r="J169" s="135"/>
      <c r="K169" s="41"/>
      <c r="L169" s="135"/>
      <c r="M169" s="135"/>
      <c r="R169" s="97"/>
      <c r="AE169"/>
      <c r="AF169"/>
      <c r="BW169" t="s">
        <v>513</v>
      </c>
      <c r="BX169">
        <v>19</v>
      </c>
      <c r="BY169">
        <v>11</v>
      </c>
      <c r="BZ169" s="135">
        <v>1</v>
      </c>
    </row>
    <row r="170" spans="2:78">
      <c r="B170" s="41"/>
      <c r="C170" s="41"/>
      <c r="D170" s="41"/>
      <c r="E170" s="41"/>
      <c r="F170" s="41"/>
      <c r="G170" s="135"/>
      <c r="H170" s="41"/>
      <c r="I170" s="41"/>
      <c r="J170" s="135"/>
      <c r="K170" s="41"/>
      <c r="L170" s="135"/>
      <c r="M170" s="135"/>
      <c r="R170" s="97"/>
      <c r="AE170"/>
      <c r="AF170"/>
      <c r="BW170" t="s">
        <v>513</v>
      </c>
      <c r="BX170">
        <v>20</v>
      </c>
      <c r="BY170">
        <v>11</v>
      </c>
      <c r="BZ170" s="135">
        <v>1</v>
      </c>
    </row>
    <row r="171" spans="2:78">
      <c r="B171" s="41"/>
      <c r="C171" s="41"/>
      <c r="D171" s="41"/>
      <c r="E171" s="41"/>
      <c r="F171" s="41"/>
      <c r="G171" s="135"/>
      <c r="H171" s="41"/>
      <c r="I171" s="41"/>
      <c r="J171" s="135"/>
      <c r="K171" s="41"/>
      <c r="L171" s="135"/>
      <c r="M171" s="135"/>
      <c r="R171" s="97"/>
      <c r="AE171"/>
      <c r="AF171"/>
      <c r="BW171" t="s">
        <v>513</v>
      </c>
      <c r="BX171">
        <v>21</v>
      </c>
      <c r="BY171">
        <v>10</v>
      </c>
      <c r="BZ171" s="135">
        <v>1</v>
      </c>
    </row>
    <row r="172" spans="2:78">
      <c r="B172" s="41"/>
      <c r="C172" s="41"/>
      <c r="D172" s="41"/>
      <c r="E172" s="41"/>
      <c r="F172" s="41"/>
      <c r="G172" s="135"/>
      <c r="H172" s="41"/>
      <c r="I172" s="41"/>
      <c r="J172" s="135"/>
      <c r="K172" s="41"/>
      <c r="L172" s="135"/>
      <c r="M172" s="135"/>
      <c r="R172" s="97"/>
      <c r="AE172"/>
      <c r="AF172"/>
      <c r="BW172" t="s">
        <v>596</v>
      </c>
      <c r="BX172">
        <v>1</v>
      </c>
      <c r="BY172">
        <v>20</v>
      </c>
      <c r="BZ172" s="135">
        <v>1</v>
      </c>
    </row>
    <row r="173" spans="2:78">
      <c r="B173" s="41"/>
      <c r="C173" s="41"/>
      <c r="D173" s="41"/>
      <c r="E173" s="41"/>
      <c r="F173" s="41"/>
      <c r="G173" s="135"/>
      <c r="H173" s="41"/>
      <c r="I173" s="41"/>
      <c r="J173" s="135"/>
      <c r="K173" s="41"/>
      <c r="L173" s="135"/>
      <c r="M173" s="135"/>
      <c r="R173" s="97"/>
      <c r="AE173"/>
      <c r="AF173"/>
      <c r="BW173" t="s">
        <v>596</v>
      </c>
      <c r="BX173">
        <v>2</v>
      </c>
      <c r="BY173">
        <v>20</v>
      </c>
      <c r="BZ173" s="135">
        <v>1</v>
      </c>
    </row>
    <row r="174" spans="2:78">
      <c r="B174" s="41"/>
      <c r="C174" s="41"/>
      <c r="D174" s="41"/>
      <c r="E174" s="41"/>
      <c r="F174" s="41"/>
      <c r="G174" s="135"/>
      <c r="H174" s="41"/>
      <c r="I174" s="41"/>
      <c r="J174" s="135"/>
      <c r="K174" s="41"/>
      <c r="L174" s="135"/>
      <c r="M174" s="135"/>
      <c r="R174" s="97"/>
      <c r="AE174"/>
      <c r="AF174"/>
      <c r="BW174" t="s">
        <v>596</v>
      </c>
      <c r="BX174">
        <v>3</v>
      </c>
      <c r="BY174">
        <v>20</v>
      </c>
      <c r="BZ174" s="135">
        <v>1</v>
      </c>
    </row>
    <row r="175" spans="2:78">
      <c r="B175" s="41"/>
      <c r="C175" s="41"/>
      <c r="D175" s="41"/>
      <c r="E175" s="41"/>
      <c r="F175" s="41"/>
      <c r="G175" s="135"/>
      <c r="H175" s="41"/>
      <c r="I175" s="41"/>
      <c r="J175" s="135"/>
      <c r="K175" s="41"/>
      <c r="L175" s="135"/>
      <c r="M175" s="135"/>
      <c r="R175" s="97"/>
      <c r="AE175"/>
      <c r="AF175"/>
      <c r="BW175" t="s">
        <v>596</v>
      </c>
      <c r="BX175">
        <v>4</v>
      </c>
      <c r="BY175">
        <v>20</v>
      </c>
      <c r="BZ175" s="135">
        <v>1</v>
      </c>
    </row>
    <row r="176" spans="2:78">
      <c r="B176" s="41"/>
      <c r="C176" s="41"/>
      <c r="D176" s="41"/>
      <c r="E176" s="41"/>
      <c r="F176" s="41"/>
      <c r="G176" s="135"/>
      <c r="H176" s="41"/>
      <c r="I176" s="41"/>
      <c r="J176" s="135"/>
      <c r="K176" s="41"/>
      <c r="L176" s="135"/>
      <c r="M176" s="135"/>
      <c r="R176" s="97"/>
      <c r="AE176"/>
      <c r="AF176"/>
      <c r="BW176" t="s">
        <v>596</v>
      </c>
      <c r="BX176">
        <v>5</v>
      </c>
      <c r="BY176">
        <v>20</v>
      </c>
      <c r="BZ176" s="135">
        <v>1</v>
      </c>
    </row>
    <row r="177" spans="2:78">
      <c r="B177" s="41"/>
      <c r="C177" s="41"/>
      <c r="D177" s="41"/>
      <c r="E177" s="41"/>
      <c r="F177" s="41"/>
      <c r="G177" s="135"/>
      <c r="H177" s="41"/>
      <c r="I177" s="41"/>
      <c r="J177" s="135"/>
      <c r="K177" s="41"/>
      <c r="L177" s="135"/>
      <c r="M177" s="135"/>
      <c r="R177" s="97"/>
      <c r="AE177"/>
      <c r="AF177"/>
      <c r="BW177" t="s">
        <v>596</v>
      </c>
      <c r="BX177">
        <v>6</v>
      </c>
      <c r="BY177">
        <v>19</v>
      </c>
      <c r="BZ177" s="135">
        <v>1</v>
      </c>
    </row>
    <row r="178" spans="2:78">
      <c r="B178" s="41"/>
      <c r="C178" s="41"/>
      <c r="D178" s="41"/>
      <c r="E178" s="41"/>
      <c r="F178" s="41"/>
      <c r="G178" s="135"/>
      <c r="H178" s="41"/>
      <c r="I178" s="41"/>
      <c r="J178" s="135"/>
      <c r="K178" s="41"/>
      <c r="L178" s="135"/>
      <c r="M178" s="135"/>
      <c r="R178" s="97"/>
      <c r="AE178"/>
      <c r="AF178"/>
      <c r="BW178" t="s">
        <v>596</v>
      </c>
      <c r="BX178">
        <v>7</v>
      </c>
      <c r="BY178">
        <v>19</v>
      </c>
      <c r="BZ178" s="135">
        <v>1</v>
      </c>
    </row>
    <row r="179" spans="2:78">
      <c r="B179" s="41"/>
      <c r="C179" s="41"/>
      <c r="D179" s="41"/>
      <c r="E179" s="41"/>
      <c r="F179" s="41"/>
      <c r="G179" s="135"/>
      <c r="H179" s="41"/>
      <c r="I179" s="41"/>
      <c r="J179" s="135"/>
      <c r="K179" s="41"/>
      <c r="L179" s="135"/>
      <c r="M179" s="135"/>
      <c r="R179" s="97"/>
      <c r="AE179"/>
      <c r="AF179"/>
      <c r="BW179" t="s">
        <v>596</v>
      </c>
      <c r="BX179">
        <v>8</v>
      </c>
      <c r="BY179">
        <v>18</v>
      </c>
      <c r="BZ179" s="135">
        <v>1</v>
      </c>
    </row>
    <row r="180" spans="2:78">
      <c r="B180" s="41"/>
      <c r="C180" s="41"/>
      <c r="D180" s="41"/>
      <c r="E180" s="41"/>
      <c r="F180" s="41"/>
      <c r="G180" s="135"/>
      <c r="H180" s="41"/>
      <c r="I180" s="41"/>
      <c r="J180" s="135"/>
      <c r="K180" s="41"/>
      <c r="L180" s="135"/>
      <c r="M180" s="135"/>
      <c r="R180" s="97"/>
      <c r="AE180"/>
      <c r="AF180"/>
      <c r="BW180" t="s">
        <v>596</v>
      </c>
      <c r="BX180">
        <v>9</v>
      </c>
      <c r="BY180">
        <v>17</v>
      </c>
      <c r="BZ180" s="135">
        <v>1</v>
      </c>
    </row>
    <row r="181" spans="2:78">
      <c r="B181" s="41"/>
      <c r="C181" s="41"/>
      <c r="D181" s="41"/>
      <c r="E181" s="41"/>
      <c r="F181" s="41"/>
      <c r="G181" s="135"/>
      <c r="H181" s="41"/>
      <c r="I181" s="41"/>
      <c r="J181" s="135"/>
      <c r="K181" s="41"/>
      <c r="L181" s="135"/>
      <c r="M181" s="135"/>
      <c r="R181" s="97"/>
      <c r="AE181"/>
      <c r="AF181"/>
      <c r="BW181" t="s">
        <v>596</v>
      </c>
      <c r="BX181">
        <v>10</v>
      </c>
      <c r="BY181">
        <v>17</v>
      </c>
      <c r="BZ181" s="135">
        <v>1</v>
      </c>
    </row>
    <row r="182" spans="2:78">
      <c r="B182" s="41"/>
      <c r="C182" s="41"/>
      <c r="D182" s="41"/>
      <c r="E182" s="41"/>
      <c r="F182" s="41"/>
      <c r="G182" s="135"/>
      <c r="H182" s="41"/>
      <c r="I182" s="41"/>
      <c r="J182" s="135"/>
      <c r="K182" s="41"/>
      <c r="L182" s="135"/>
      <c r="M182" s="135"/>
      <c r="R182" s="97"/>
      <c r="AE182"/>
      <c r="AF182"/>
      <c r="BW182" t="s">
        <v>596</v>
      </c>
      <c r="BX182">
        <v>11</v>
      </c>
      <c r="BY182">
        <v>16</v>
      </c>
      <c r="BZ182" s="135">
        <v>1</v>
      </c>
    </row>
    <row r="183" spans="2:78">
      <c r="B183" s="41"/>
      <c r="C183" s="41"/>
      <c r="D183" s="41"/>
      <c r="E183" s="41"/>
      <c r="F183" s="41"/>
      <c r="G183" s="135"/>
      <c r="H183" s="41"/>
      <c r="I183" s="41"/>
      <c r="J183" s="135"/>
      <c r="K183" s="41"/>
      <c r="L183" s="135"/>
      <c r="M183" s="135"/>
      <c r="R183" s="97"/>
      <c r="AE183"/>
      <c r="AF183"/>
      <c r="BW183" t="s">
        <v>596</v>
      </c>
      <c r="BX183">
        <v>12</v>
      </c>
      <c r="BY183">
        <v>16</v>
      </c>
      <c r="BZ183" s="135">
        <v>1</v>
      </c>
    </row>
    <row r="184" spans="2:78">
      <c r="B184" s="41"/>
      <c r="C184" s="41"/>
      <c r="D184" s="41"/>
      <c r="E184" s="41"/>
      <c r="F184" s="41"/>
      <c r="G184" s="135"/>
      <c r="H184" s="41"/>
      <c r="I184" s="41"/>
      <c r="J184" s="135"/>
      <c r="K184" s="41"/>
      <c r="L184" s="135"/>
      <c r="M184" s="135"/>
      <c r="R184" s="97"/>
      <c r="AE184"/>
      <c r="AF184"/>
      <c r="BW184" t="s">
        <v>596</v>
      </c>
      <c r="BX184">
        <v>13</v>
      </c>
      <c r="BY184">
        <v>15</v>
      </c>
      <c r="BZ184" s="135">
        <v>1</v>
      </c>
    </row>
    <row r="185" spans="2:78">
      <c r="B185" s="41"/>
      <c r="C185" s="41"/>
      <c r="D185" s="41"/>
      <c r="E185" s="41"/>
      <c r="F185" s="41"/>
      <c r="G185" s="135"/>
      <c r="H185" s="41"/>
      <c r="I185" s="41"/>
      <c r="J185" s="135"/>
      <c r="K185" s="41"/>
      <c r="L185" s="135"/>
      <c r="M185" s="135"/>
      <c r="R185" s="97"/>
      <c r="AE185"/>
      <c r="AF185"/>
      <c r="BW185" t="s">
        <v>596</v>
      </c>
      <c r="BX185">
        <v>14</v>
      </c>
      <c r="BY185">
        <v>15</v>
      </c>
      <c r="BZ185" s="135">
        <v>1</v>
      </c>
    </row>
    <row r="186" spans="2:78">
      <c r="B186" s="41"/>
      <c r="C186" s="41"/>
      <c r="D186" s="41"/>
      <c r="E186" s="41"/>
      <c r="F186" s="41"/>
      <c r="G186" s="135"/>
      <c r="H186" s="41"/>
      <c r="I186" s="41"/>
      <c r="J186" s="135"/>
      <c r="K186" s="41"/>
      <c r="L186" s="135"/>
      <c r="M186" s="135"/>
      <c r="R186" s="97"/>
      <c r="AE186"/>
      <c r="AF186"/>
      <c r="BW186" t="s">
        <v>596</v>
      </c>
      <c r="BX186">
        <v>15</v>
      </c>
      <c r="BY186">
        <v>14</v>
      </c>
      <c r="BZ186" s="135">
        <v>1</v>
      </c>
    </row>
    <row r="187" spans="2:78">
      <c r="B187" s="41"/>
      <c r="C187" s="41"/>
      <c r="D187" s="41"/>
      <c r="E187" s="41"/>
      <c r="F187" s="41"/>
      <c r="G187" s="135"/>
      <c r="H187" s="41"/>
      <c r="I187" s="41"/>
      <c r="J187" s="135"/>
      <c r="K187" s="41"/>
      <c r="L187" s="135"/>
      <c r="M187" s="135"/>
      <c r="R187" s="97"/>
      <c r="AE187"/>
      <c r="AF187"/>
      <c r="BW187" t="s">
        <v>596</v>
      </c>
      <c r="BX187">
        <v>16</v>
      </c>
      <c r="BY187">
        <v>13</v>
      </c>
      <c r="BZ187" s="135">
        <v>1</v>
      </c>
    </row>
    <row r="188" spans="2:78">
      <c r="B188" s="41"/>
      <c r="C188" s="41"/>
      <c r="D188" s="41"/>
      <c r="E188" s="41"/>
      <c r="F188" s="41"/>
      <c r="G188" s="135"/>
      <c r="H188" s="41"/>
      <c r="I188" s="41"/>
      <c r="J188" s="135"/>
      <c r="K188" s="41"/>
      <c r="L188" s="135"/>
      <c r="M188" s="135"/>
      <c r="R188" s="97"/>
      <c r="AE188"/>
      <c r="AF188"/>
      <c r="BW188" t="s">
        <v>596</v>
      </c>
      <c r="BX188">
        <v>17</v>
      </c>
      <c r="BY188">
        <v>13</v>
      </c>
      <c r="BZ188" s="135">
        <v>1</v>
      </c>
    </row>
    <row r="189" spans="2:78">
      <c r="B189" s="41"/>
      <c r="C189" s="41"/>
      <c r="D189" s="41"/>
      <c r="E189" s="41"/>
      <c r="F189" s="41"/>
      <c r="G189" s="135"/>
      <c r="H189" s="41"/>
      <c r="I189" s="41"/>
      <c r="J189" s="135"/>
      <c r="K189" s="41"/>
      <c r="L189" s="135"/>
      <c r="M189" s="135"/>
      <c r="R189" s="97"/>
      <c r="AE189"/>
      <c r="AF189"/>
      <c r="BW189" t="s">
        <v>596</v>
      </c>
      <c r="BX189">
        <v>18</v>
      </c>
      <c r="BY189">
        <v>13</v>
      </c>
      <c r="BZ189" s="135">
        <v>1</v>
      </c>
    </row>
    <row r="190" spans="2:78">
      <c r="B190" s="41"/>
      <c r="C190" s="41"/>
      <c r="D190" s="41"/>
      <c r="E190" s="41"/>
      <c r="F190" s="41"/>
      <c r="G190" s="135"/>
      <c r="H190" s="41"/>
      <c r="I190" s="41"/>
      <c r="J190" s="135"/>
      <c r="K190" s="41"/>
      <c r="L190" s="135"/>
      <c r="M190" s="135"/>
      <c r="R190" s="97"/>
      <c r="AE190"/>
      <c r="AF190"/>
      <c r="BW190" t="s">
        <v>596</v>
      </c>
      <c r="BX190">
        <v>19</v>
      </c>
      <c r="BY190">
        <v>12</v>
      </c>
      <c r="BZ190" s="135">
        <v>1</v>
      </c>
    </row>
    <row r="191" spans="2:78">
      <c r="B191" s="41"/>
      <c r="C191" s="41"/>
      <c r="D191" s="41"/>
      <c r="E191" s="41"/>
      <c r="F191" s="41"/>
      <c r="G191" s="135"/>
      <c r="H191" s="41"/>
      <c r="I191" s="41"/>
      <c r="J191" s="135"/>
      <c r="K191" s="41"/>
      <c r="L191" s="135"/>
      <c r="M191" s="135"/>
      <c r="R191" s="97"/>
      <c r="AE191"/>
      <c r="AF191"/>
      <c r="BW191" t="s">
        <v>596</v>
      </c>
      <c r="BX191">
        <v>20</v>
      </c>
      <c r="BY191">
        <v>12</v>
      </c>
      <c r="BZ191" s="135">
        <v>1</v>
      </c>
    </row>
    <row r="192" spans="2:78">
      <c r="B192" s="41"/>
      <c r="C192" s="41"/>
      <c r="D192" s="41"/>
      <c r="E192" s="41"/>
      <c r="F192" s="41"/>
      <c r="G192" s="135"/>
      <c r="H192" s="41"/>
      <c r="I192" s="41"/>
      <c r="J192" s="135"/>
      <c r="K192" s="41"/>
      <c r="L192" s="135"/>
      <c r="M192" s="135"/>
      <c r="R192" s="97"/>
      <c r="AE192"/>
      <c r="AF192"/>
      <c r="BW192" t="s">
        <v>596</v>
      </c>
      <c r="BX192">
        <v>21</v>
      </c>
      <c r="BY192">
        <v>11</v>
      </c>
      <c r="BZ192" s="135">
        <v>1</v>
      </c>
    </row>
    <row r="193" spans="2:102" s="17" customFormat="1">
      <c r="B193" s="154"/>
      <c r="C193" s="154"/>
      <c r="D193" s="154"/>
      <c r="E193" s="154"/>
      <c r="F193" s="154"/>
      <c r="G193" s="157"/>
      <c r="H193" s="154"/>
      <c r="I193" s="154"/>
      <c r="J193" s="157"/>
      <c r="K193" s="154"/>
      <c r="L193" s="157"/>
      <c r="M193" s="157"/>
      <c r="N193" s="153"/>
      <c r="O193" s="159"/>
      <c r="P193" s="153"/>
      <c r="Q193" s="154"/>
      <c r="R193" s="153"/>
      <c r="S193" s="154"/>
      <c r="T193" s="154"/>
      <c r="U193" s="154"/>
      <c r="V193" s="154"/>
      <c r="W193" s="154"/>
      <c r="X193" s="154"/>
      <c r="Y193" s="154"/>
      <c r="Z193" s="154"/>
      <c r="AA193" s="154"/>
      <c r="AB193" s="154"/>
      <c r="AC193" s="154"/>
      <c r="AD193" s="154"/>
      <c r="AL193" s="186"/>
      <c r="AM193" s="186"/>
      <c r="AN193" s="186"/>
      <c r="AO193" s="186"/>
      <c r="AP193" s="186"/>
      <c r="AQ193" s="186"/>
      <c r="AR193" s="186"/>
      <c r="AS193" s="186"/>
      <c r="AT193" s="186"/>
      <c r="BA193" s="154"/>
      <c r="BT193" s="154"/>
      <c r="BW193" t="s">
        <v>501</v>
      </c>
      <c r="BX193">
        <v>1</v>
      </c>
      <c r="BY193">
        <v>20</v>
      </c>
      <c r="BZ193" s="135">
        <v>1</v>
      </c>
      <c r="CA193"/>
      <c r="CB193"/>
      <c r="CC193"/>
      <c r="CD193"/>
      <c r="CE193"/>
      <c r="CF193"/>
      <c r="CI193" s="154"/>
      <c r="CN193" s="154"/>
      <c r="CO193" s="154"/>
      <c r="CP193" s="154"/>
      <c r="CQ193" s="154"/>
      <c r="CR193" s="154"/>
      <c r="CS193" s="154"/>
      <c r="CT193" s="154"/>
      <c r="CU193" s="154"/>
      <c r="CV193" s="154"/>
      <c r="CW193" s="154"/>
      <c r="CX193" s="154"/>
    </row>
    <row r="194" spans="2:102">
      <c r="B194" s="41"/>
      <c r="C194" s="41"/>
      <c r="D194" s="41"/>
      <c r="E194" s="41"/>
      <c r="F194" s="41"/>
      <c r="G194" s="135"/>
      <c r="H194" s="41"/>
      <c r="I194" s="41"/>
      <c r="J194" s="135"/>
      <c r="K194" s="41"/>
      <c r="L194" s="135"/>
      <c r="M194" s="135"/>
      <c r="AE194"/>
      <c r="AF194"/>
      <c r="BW194" t="s">
        <v>501</v>
      </c>
      <c r="BX194">
        <v>2</v>
      </c>
      <c r="BY194">
        <v>19</v>
      </c>
      <c r="BZ194" s="135">
        <v>1</v>
      </c>
    </row>
    <row r="195" spans="2:102">
      <c r="B195" s="41"/>
      <c r="C195" s="41"/>
      <c r="D195" s="41"/>
      <c r="E195" s="41"/>
      <c r="F195" s="41"/>
      <c r="G195" s="135"/>
      <c r="H195" s="41"/>
      <c r="I195" s="41"/>
      <c r="J195" s="135"/>
      <c r="K195" s="41"/>
      <c r="L195" s="135"/>
      <c r="M195" s="135"/>
      <c r="AE195"/>
      <c r="AF195"/>
      <c r="BW195" t="s">
        <v>501</v>
      </c>
      <c r="BX195">
        <v>3</v>
      </c>
      <c r="BY195">
        <v>18</v>
      </c>
      <c r="BZ195" s="135">
        <v>1</v>
      </c>
    </row>
    <row r="196" spans="2:102">
      <c r="B196" s="41"/>
      <c r="C196" s="41"/>
      <c r="D196" s="41"/>
      <c r="E196" s="41"/>
      <c r="F196" s="41"/>
      <c r="G196" s="135"/>
      <c r="H196" s="41"/>
      <c r="I196" s="41"/>
      <c r="J196" s="135"/>
      <c r="K196" s="41"/>
      <c r="L196" s="135"/>
      <c r="M196" s="135"/>
      <c r="AE196"/>
      <c r="AF196"/>
      <c r="BW196" t="s">
        <v>501</v>
      </c>
      <c r="BX196">
        <v>4</v>
      </c>
      <c r="BY196">
        <v>17</v>
      </c>
      <c r="BZ196" s="135">
        <v>1</v>
      </c>
    </row>
    <row r="197" spans="2:102">
      <c r="B197" s="41"/>
      <c r="C197" s="41"/>
      <c r="D197" s="41"/>
      <c r="E197" s="41"/>
      <c r="F197" s="41"/>
      <c r="G197" s="135"/>
      <c r="H197" s="41"/>
      <c r="I197" s="41"/>
      <c r="J197" s="135"/>
      <c r="K197" s="41"/>
      <c r="L197" s="135"/>
      <c r="M197" s="135"/>
      <c r="AE197"/>
      <c r="AF197"/>
      <c r="BW197" t="s">
        <v>501</v>
      </c>
      <c r="BX197">
        <v>5</v>
      </c>
      <c r="BY197">
        <v>16</v>
      </c>
      <c r="BZ197" s="135">
        <v>1</v>
      </c>
    </row>
    <row r="198" spans="2:102">
      <c r="B198" s="41"/>
      <c r="C198" s="41"/>
      <c r="D198" s="41"/>
      <c r="E198" s="41"/>
      <c r="F198" s="41"/>
      <c r="G198" s="135"/>
      <c r="H198" s="41"/>
      <c r="I198" s="41"/>
      <c r="J198" s="135"/>
      <c r="K198" s="41"/>
      <c r="L198" s="135"/>
      <c r="M198" s="135"/>
      <c r="AE198"/>
      <c r="AF198"/>
      <c r="BW198" t="s">
        <v>501</v>
      </c>
      <c r="BX198">
        <v>6</v>
      </c>
      <c r="BY198">
        <v>15</v>
      </c>
      <c r="BZ198" s="135" t="s">
        <v>739</v>
      </c>
    </row>
    <row r="199" spans="2:102">
      <c r="B199" s="41"/>
      <c r="C199" s="41"/>
      <c r="D199" s="41"/>
      <c r="E199" s="41"/>
      <c r="F199" s="41"/>
      <c r="G199" s="135"/>
      <c r="H199" s="41"/>
      <c r="I199" s="41"/>
      <c r="J199" s="135"/>
      <c r="K199" s="41"/>
      <c r="L199" s="135"/>
      <c r="M199" s="135"/>
      <c r="AE199"/>
      <c r="AF199"/>
      <c r="BW199" t="s">
        <v>501</v>
      </c>
      <c r="BX199">
        <v>7</v>
      </c>
      <c r="BY199">
        <v>14</v>
      </c>
      <c r="BZ199" s="135" t="s">
        <v>750</v>
      </c>
    </row>
    <row r="200" spans="2:102">
      <c r="B200" s="41"/>
      <c r="C200" s="41"/>
      <c r="D200" s="41"/>
      <c r="E200" s="41"/>
      <c r="F200" s="41"/>
      <c r="G200" s="135"/>
      <c r="H200" s="41"/>
      <c r="I200" s="41"/>
      <c r="J200" s="135"/>
      <c r="K200" s="41"/>
      <c r="L200" s="135"/>
      <c r="M200" s="135"/>
      <c r="AE200"/>
      <c r="AF200"/>
      <c r="BW200" t="s">
        <v>501</v>
      </c>
      <c r="BX200">
        <v>8</v>
      </c>
      <c r="BY200">
        <v>13</v>
      </c>
      <c r="BZ200" s="135" t="s">
        <v>739</v>
      </c>
    </row>
    <row r="201" spans="2:102">
      <c r="B201" s="41"/>
      <c r="C201" s="41"/>
      <c r="D201" s="41"/>
      <c r="E201" s="41"/>
      <c r="F201" s="41"/>
      <c r="G201" s="135"/>
      <c r="H201" s="41"/>
      <c r="I201" s="41"/>
      <c r="J201" s="135"/>
      <c r="K201" s="41"/>
      <c r="L201" s="135"/>
      <c r="M201" s="135"/>
      <c r="AE201"/>
      <c r="AF201"/>
      <c r="BW201" t="s">
        <v>501</v>
      </c>
      <c r="BX201">
        <v>9</v>
      </c>
      <c r="BY201">
        <v>12</v>
      </c>
      <c r="BZ201" s="135" t="s">
        <v>739</v>
      </c>
    </row>
    <row r="202" spans="2:102">
      <c r="B202" s="41"/>
      <c r="C202" s="41"/>
      <c r="D202" s="41"/>
      <c r="E202" s="41"/>
      <c r="F202" s="41"/>
      <c r="G202" s="135"/>
      <c r="H202" s="41"/>
      <c r="I202" s="41"/>
      <c r="J202" s="135"/>
      <c r="K202" s="41"/>
      <c r="L202" s="135"/>
      <c r="M202" s="135"/>
      <c r="AE202"/>
      <c r="AF202"/>
      <c r="BW202" t="s">
        <v>501</v>
      </c>
      <c r="BX202">
        <v>10</v>
      </c>
      <c r="BY202">
        <v>11</v>
      </c>
      <c r="BZ202" s="135" t="s">
        <v>739</v>
      </c>
    </row>
    <row r="203" spans="2:102">
      <c r="B203" s="41"/>
      <c r="C203" s="41"/>
      <c r="D203" s="41"/>
      <c r="E203" s="41"/>
      <c r="F203" s="41"/>
      <c r="G203" s="135"/>
      <c r="H203" s="41"/>
      <c r="I203" s="41"/>
      <c r="J203" s="135"/>
      <c r="K203" s="41"/>
      <c r="L203" s="135"/>
      <c r="M203" s="135"/>
      <c r="AE203"/>
      <c r="AF203"/>
      <c r="BW203" t="s">
        <v>501</v>
      </c>
      <c r="BX203">
        <v>11</v>
      </c>
      <c r="BY203">
        <v>10</v>
      </c>
      <c r="BZ203" s="135" t="s">
        <v>739</v>
      </c>
    </row>
    <row r="204" spans="2:102">
      <c r="B204" s="41"/>
      <c r="C204" s="41"/>
      <c r="D204" s="41"/>
      <c r="E204" s="41"/>
      <c r="F204" s="41"/>
      <c r="G204" s="135"/>
      <c r="H204" s="41"/>
      <c r="I204" s="41"/>
      <c r="J204" s="135"/>
      <c r="K204" s="41"/>
      <c r="L204" s="135"/>
      <c r="M204" s="135"/>
      <c r="AE204"/>
      <c r="AF204"/>
      <c r="BW204" t="s">
        <v>501</v>
      </c>
      <c r="BX204">
        <v>12</v>
      </c>
      <c r="BY204">
        <v>9</v>
      </c>
      <c r="BZ204" s="135" t="s">
        <v>496</v>
      </c>
    </row>
    <row r="205" spans="2:102">
      <c r="B205" s="41"/>
      <c r="C205" s="41"/>
      <c r="D205" s="41"/>
      <c r="E205" s="41"/>
      <c r="F205" s="41"/>
      <c r="G205" s="135"/>
      <c r="H205" s="41"/>
      <c r="I205" s="41"/>
      <c r="J205" s="135"/>
      <c r="K205" s="41"/>
      <c r="L205" s="135"/>
      <c r="M205" s="135"/>
      <c r="AE205"/>
      <c r="AF205"/>
      <c r="BW205" t="s">
        <v>501</v>
      </c>
      <c r="BX205">
        <v>13</v>
      </c>
      <c r="BY205">
        <v>8</v>
      </c>
      <c r="BZ205" s="135" t="s">
        <v>496</v>
      </c>
    </row>
    <row r="206" spans="2:102">
      <c r="B206" s="41"/>
      <c r="C206" s="41"/>
      <c r="D206" s="41"/>
      <c r="E206" s="41"/>
      <c r="F206" s="41"/>
      <c r="G206" s="135"/>
      <c r="H206" s="41"/>
      <c r="I206" s="41"/>
      <c r="J206" s="135"/>
      <c r="K206" s="41"/>
      <c r="L206" s="135"/>
      <c r="M206" s="135"/>
      <c r="AE206"/>
      <c r="AF206"/>
      <c r="BW206" t="s">
        <v>501</v>
      </c>
      <c r="BX206">
        <v>14</v>
      </c>
      <c r="BY206">
        <v>7</v>
      </c>
      <c r="BZ206" s="135" t="s">
        <v>496</v>
      </c>
    </row>
    <row r="207" spans="2:102">
      <c r="B207" s="41"/>
      <c r="C207" s="41"/>
      <c r="D207" s="41"/>
      <c r="E207" s="41"/>
      <c r="F207" s="41"/>
      <c r="G207" s="135"/>
      <c r="H207" s="41"/>
      <c r="I207" s="41"/>
      <c r="J207" s="135"/>
      <c r="K207" s="41"/>
      <c r="L207" s="135"/>
      <c r="M207" s="135"/>
      <c r="AE207"/>
      <c r="AF207"/>
      <c r="BW207" t="s">
        <v>501</v>
      </c>
      <c r="BX207">
        <v>15</v>
      </c>
      <c r="BY207">
        <v>6</v>
      </c>
      <c r="BZ207" s="135" t="s">
        <v>496</v>
      </c>
    </row>
    <row r="208" spans="2:102">
      <c r="B208" s="41"/>
      <c r="C208" s="41"/>
      <c r="D208" s="41"/>
      <c r="E208" s="41"/>
      <c r="F208" s="41"/>
      <c r="G208" s="135"/>
      <c r="H208" s="41"/>
      <c r="I208" s="41"/>
      <c r="J208" s="135"/>
      <c r="K208" s="41"/>
      <c r="L208" s="135"/>
      <c r="M208" s="135"/>
      <c r="AE208"/>
      <c r="AF208"/>
      <c r="BW208" t="s">
        <v>501</v>
      </c>
      <c r="BX208">
        <v>16</v>
      </c>
      <c r="BY208">
        <v>5</v>
      </c>
      <c r="BZ208" s="135" t="s">
        <v>496</v>
      </c>
    </row>
    <row r="209" spans="2:78">
      <c r="B209" s="41"/>
      <c r="C209" s="41"/>
      <c r="D209" s="41"/>
      <c r="E209" s="41"/>
      <c r="F209" s="41"/>
      <c r="G209" s="135"/>
      <c r="H209" s="41"/>
      <c r="I209" s="41"/>
      <c r="J209" s="135"/>
      <c r="K209" s="41"/>
      <c r="L209" s="135"/>
      <c r="M209" s="135"/>
      <c r="AE209"/>
      <c r="AF209"/>
      <c r="BW209" t="s">
        <v>501</v>
      </c>
      <c r="BX209">
        <v>17</v>
      </c>
      <c r="BY209">
        <v>4</v>
      </c>
      <c r="BZ209" s="135" t="s">
        <v>496</v>
      </c>
    </row>
    <row r="210" spans="2:78">
      <c r="B210" s="41"/>
      <c r="C210" s="41"/>
      <c r="D210" s="41"/>
      <c r="E210" s="41"/>
      <c r="F210" s="41"/>
      <c r="G210" s="135"/>
      <c r="H210" s="41"/>
      <c r="I210" s="41"/>
      <c r="J210" s="135"/>
      <c r="K210" s="41"/>
      <c r="L210" s="135"/>
      <c r="M210" s="135"/>
      <c r="AE210"/>
      <c r="AF210"/>
      <c r="BW210" t="s">
        <v>501</v>
      </c>
      <c r="BX210">
        <v>18</v>
      </c>
      <c r="BY210">
        <v>4</v>
      </c>
      <c r="BZ210" s="135" t="s">
        <v>496</v>
      </c>
    </row>
    <row r="211" spans="2:78">
      <c r="B211" s="41"/>
      <c r="C211" s="41"/>
      <c r="D211" s="41"/>
      <c r="E211" s="41"/>
      <c r="F211" s="41"/>
      <c r="G211" s="135"/>
      <c r="H211" s="41"/>
      <c r="I211" s="41"/>
      <c r="J211" s="135"/>
      <c r="K211" s="41"/>
      <c r="L211" s="135"/>
      <c r="M211" s="135"/>
      <c r="AE211"/>
      <c r="AF211"/>
      <c r="BW211" t="s">
        <v>501</v>
      </c>
      <c r="BX211">
        <v>19</v>
      </c>
      <c r="BY211">
        <v>4</v>
      </c>
      <c r="BZ211" s="135" t="s">
        <v>496</v>
      </c>
    </row>
    <row r="212" spans="2:78">
      <c r="B212" s="41"/>
      <c r="C212" s="41"/>
      <c r="D212" s="41"/>
      <c r="E212" s="41"/>
      <c r="F212" s="41"/>
      <c r="G212" s="135"/>
      <c r="H212" s="41"/>
      <c r="I212" s="41"/>
      <c r="J212" s="135"/>
      <c r="K212" s="41"/>
      <c r="L212" s="135"/>
      <c r="M212" s="135"/>
      <c r="AE212"/>
      <c r="AF212"/>
      <c r="BW212" t="s">
        <v>501</v>
      </c>
      <c r="BX212">
        <v>20</v>
      </c>
      <c r="BY212">
        <v>4</v>
      </c>
      <c r="BZ212" s="135" t="s">
        <v>496</v>
      </c>
    </row>
    <row r="213" spans="2:78">
      <c r="B213" s="41"/>
      <c r="C213" s="41"/>
      <c r="D213" s="41"/>
      <c r="E213" s="41"/>
      <c r="F213" s="41"/>
      <c r="G213" s="135"/>
      <c r="H213" s="41"/>
      <c r="I213" s="41"/>
      <c r="J213" s="135"/>
      <c r="K213" s="41"/>
      <c r="L213" s="135"/>
      <c r="M213" s="135"/>
      <c r="AE213"/>
      <c r="AF213"/>
      <c r="BW213" t="s">
        <v>501</v>
      </c>
      <c r="BX213">
        <v>21</v>
      </c>
      <c r="BY213">
        <v>4</v>
      </c>
      <c r="BZ213" s="135" t="s">
        <v>496</v>
      </c>
    </row>
    <row r="214" spans="2:78">
      <c r="B214" s="41"/>
      <c r="C214" s="41"/>
      <c r="D214" s="41"/>
      <c r="E214" s="41"/>
      <c r="F214" s="41"/>
      <c r="G214" s="135"/>
      <c r="H214" s="41"/>
      <c r="I214" s="41"/>
      <c r="J214" s="135"/>
      <c r="K214" s="41"/>
      <c r="L214" s="135"/>
      <c r="M214" s="135"/>
      <c r="AE214"/>
      <c r="AF214"/>
      <c r="BW214" t="s">
        <v>546</v>
      </c>
      <c r="BX214">
        <v>1</v>
      </c>
      <c r="BY214">
        <v>20</v>
      </c>
      <c r="BZ214" s="135">
        <v>1</v>
      </c>
    </row>
    <row r="215" spans="2:78">
      <c r="B215" s="41"/>
      <c r="C215" s="41"/>
      <c r="D215" s="41"/>
      <c r="E215" s="41"/>
      <c r="F215" s="41"/>
      <c r="G215" s="135"/>
      <c r="H215" s="41"/>
      <c r="I215" s="41"/>
      <c r="J215" s="135"/>
      <c r="K215" s="41"/>
      <c r="L215" s="135"/>
      <c r="M215" s="135"/>
      <c r="AE215"/>
      <c r="AF215"/>
      <c r="BW215" t="s">
        <v>546</v>
      </c>
      <c r="BX215">
        <v>2</v>
      </c>
      <c r="BY215">
        <v>20</v>
      </c>
      <c r="BZ215" s="135">
        <v>1</v>
      </c>
    </row>
    <row r="216" spans="2:78">
      <c r="B216" s="41"/>
      <c r="C216" s="41"/>
      <c r="D216" s="41"/>
      <c r="E216" s="41"/>
      <c r="F216" s="41"/>
      <c r="G216" s="135"/>
      <c r="H216" s="41"/>
      <c r="I216" s="41"/>
      <c r="J216" s="135"/>
      <c r="K216" s="41"/>
      <c r="L216" s="135"/>
      <c r="M216" s="135"/>
      <c r="AE216"/>
      <c r="AF216"/>
      <c r="BW216" t="s">
        <v>546</v>
      </c>
      <c r="BX216">
        <v>3</v>
      </c>
      <c r="BY216">
        <v>20</v>
      </c>
      <c r="BZ216" s="135">
        <v>1</v>
      </c>
    </row>
    <row r="217" spans="2:78">
      <c r="B217" s="41"/>
      <c r="C217" s="41"/>
      <c r="D217" s="41"/>
      <c r="E217" s="41"/>
      <c r="F217" s="41"/>
      <c r="G217" s="135"/>
      <c r="H217" s="41"/>
      <c r="I217" s="41"/>
      <c r="J217" s="135"/>
      <c r="K217" s="41"/>
      <c r="L217" s="135"/>
      <c r="M217" s="135"/>
      <c r="AE217"/>
      <c r="AF217"/>
      <c r="BW217" t="s">
        <v>546</v>
      </c>
      <c r="BX217">
        <v>4</v>
      </c>
      <c r="BY217">
        <v>20</v>
      </c>
      <c r="BZ217" s="135">
        <v>1</v>
      </c>
    </row>
    <row r="218" spans="2:78">
      <c r="B218" s="41"/>
      <c r="C218" s="41"/>
      <c r="D218" s="41"/>
      <c r="E218" s="41"/>
      <c r="F218" s="41"/>
      <c r="G218" s="135"/>
      <c r="H218" s="41"/>
      <c r="I218" s="41"/>
      <c r="J218" s="135"/>
      <c r="K218" s="41"/>
      <c r="L218" s="135"/>
      <c r="M218" s="135"/>
      <c r="AE218"/>
      <c r="AF218"/>
      <c r="BW218" t="s">
        <v>546</v>
      </c>
      <c r="BX218">
        <v>5</v>
      </c>
      <c r="BY218">
        <v>20</v>
      </c>
      <c r="BZ218" s="135">
        <v>1</v>
      </c>
    </row>
    <row r="219" spans="2:78">
      <c r="B219" s="41"/>
      <c r="C219" s="41"/>
      <c r="D219" s="41"/>
      <c r="E219" s="41"/>
      <c r="F219" s="41"/>
      <c r="G219" s="135"/>
      <c r="H219" s="41"/>
      <c r="I219" s="41"/>
      <c r="J219" s="135"/>
      <c r="K219" s="41"/>
      <c r="L219" s="135"/>
      <c r="M219" s="135"/>
      <c r="AE219"/>
      <c r="AF219"/>
      <c r="BW219" t="s">
        <v>546</v>
      </c>
      <c r="BX219">
        <v>6</v>
      </c>
      <c r="BY219">
        <v>19</v>
      </c>
      <c r="BZ219" s="135">
        <v>1</v>
      </c>
    </row>
    <row r="220" spans="2:78">
      <c r="B220" s="41"/>
      <c r="C220" s="41"/>
      <c r="D220" s="41"/>
      <c r="E220" s="41"/>
      <c r="F220" s="41"/>
      <c r="G220" s="135"/>
      <c r="H220" s="41"/>
      <c r="I220" s="41"/>
      <c r="J220" s="135"/>
      <c r="K220" s="41"/>
      <c r="L220" s="135"/>
      <c r="M220" s="135"/>
      <c r="AE220"/>
      <c r="AF220"/>
      <c r="BW220" t="s">
        <v>546</v>
      </c>
      <c r="BX220">
        <v>7</v>
      </c>
      <c r="BY220">
        <v>19</v>
      </c>
      <c r="BZ220" s="135">
        <v>1</v>
      </c>
    </row>
    <row r="221" spans="2:78">
      <c r="B221" s="41"/>
      <c r="C221" s="41"/>
      <c r="D221" s="41"/>
      <c r="E221" s="41"/>
      <c r="F221" s="41"/>
      <c r="G221" s="135"/>
      <c r="H221" s="41"/>
      <c r="I221" s="41"/>
      <c r="J221" s="135"/>
      <c r="K221" s="41"/>
      <c r="L221" s="135"/>
      <c r="M221" s="135"/>
      <c r="AE221"/>
      <c r="AF221"/>
      <c r="BW221" t="s">
        <v>546</v>
      </c>
      <c r="BX221">
        <v>8</v>
      </c>
      <c r="BY221">
        <v>18</v>
      </c>
      <c r="BZ221" s="135">
        <v>1</v>
      </c>
    </row>
    <row r="222" spans="2:78">
      <c r="B222" s="41"/>
      <c r="C222" s="41"/>
      <c r="D222" s="41"/>
      <c r="E222" s="41"/>
      <c r="F222" s="41"/>
      <c r="G222" s="135"/>
      <c r="H222" s="41"/>
      <c r="I222" s="41"/>
      <c r="J222" s="135"/>
      <c r="K222" s="41"/>
      <c r="L222" s="135"/>
      <c r="M222" s="135"/>
      <c r="AE222"/>
      <c r="AF222"/>
      <c r="BW222" t="s">
        <v>546</v>
      </c>
      <c r="BX222">
        <v>9</v>
      </c>
      <c r="BY222">
        <v>17</v>
      </c>
      <c r="BZ222" s="135">
        <v>1</v>
      </c>
    </row>
    <row r="223" spans="2:78">
      <c r="B223" s="41"/>
      <c r="C223" s="41"/>
      <c r="D223" s="41"/>
      <c r="E223" s="41"/>
      <c r="F223" s="41"/>
      <c r="G223" s="135"/>
      <c r="H223" s="41"/>
      <c r="I223" s="41"/>
      <c r="J223" s="135"/>
      <c r="K223" s="41"/>
      <c r="L223" s="135"/>
      <c r="M223" s="135"/>
      <c r="AE223"/>
      <c r="AF223"/>
      <c r="BW223" t="s">
        <v>546</v>
      </c>
      <c r="BX223">
        <v>10</v>
      </c>
      <c r="BY223">
        <v>17</v>
      </c>
      <c r="BZ223" s="135">
        <v>1</v>
      </c>
    </row>
    <row r="224" spans="2:78">
      <c r="B224" s="41"/>
      <c r="C224" s="41"/>
      <c r="D224" s="41"/>
      <c r="E224" s="41"/>
      <c r="F224" s="41"/>
      <c r="G224" s="135"/>
      <c r="H224" s="41"/>
      <c r="I224" s="41"/>
      <c r="J224" s="135"/>
      <c r="K224" s="41"/>
      <c r="L224" s="135"/>
      <c r="M224" s="135"/>
      <c r="AE224"/>
      <c r="AF224"/>
      <c r="BW224" t="s">
        <v>546</v>
      </c>
      <c r="BX224">
        <v>11</v>
      </c>
      <c r="BY224">
        <v>16</v>
      </c>
      <c r="BZ224" s="135">
        <v>1</v>
      </c>
    </row>
    <row r="225" spans="2:78">
      <c r="B225" s="41"/>
      <c r="C225" s="41"/>
      <c r="D225" s="41"/>
      <c r="E225" s="41"/>
      <c r="F225" s="41"/>
      <c r="G225" s="135"/>
      <c r="H225" s="41"/>
      <c r="I225" s="41"/>
      <c r="J225" s="135"/>
      <c r="K225" s="41"/>
      <c r="L225" s="135"/>
      <c r="M225" s="135"/>
      <c r="AE225"/>
      <c r="AF225"/>
      <c r="BW225" t="s">
        <v>546</v>
      </c>
      <c r="BX225">
        <v>12</v>
      </c>
      <c r="BY225">
        <v>16</v>
      </c>
      <c r="BZ225" s="135">
        <v>1</v>
      </c>
    </row>
    <row r="226" spans="2:78">
      <c r="B226" s="41"/>
      <c r="C226" s="41"/>
      <c r="D226" s="41"/>
      <c r="E226" s="41"/>
      <c r="F226" s="41"/>
      <c r="G226" s="135"/>
      <c r="H226" s="41"/>
      <c r="I226" s="41"/>
      <c r="J226" s="135"/>
      <c r="K226" s="41"/>
      <c r="L226" s="135"/>
      <c r="M226" s="135"/>
      <c r="AE226"/>
      <c r="AF226"/>
      <c r="BW226" t="s">
        <v>546</v>
      </c>
      <c r="BX226">
        <v>13</v>
      </c>
      <c r="BY226">
        <v>15</v>
      </c>
      <c r="BZ226" s="135">
        <v>1</v>
      </c>
    </row>
    <row r="227" spans="2:78">
      <c r="B227" s="41"/>
      <c r="C227" s="41"/>
      <c r="D227" s="41"/>
      <c r="E227" s="41"/>
      <c r="F227" s="41"/>
      <c r="G227" s="135"/>
      <c r="H227" s="41"/>
      <c r="I227" s="41"/>
      <c r="J227" s="135"/>
      <c r="K227" s="41"/>
      <c r="L227" s="135"/>
      <c r="M227" s="135"/>
      <c r="AE227"/>
      <c r="AF227"/>
      <c r="BW227" t="s">
        <v>546</v>
      </c>
      <c r="BX227">
        <v>14</v>
      </c>
      <c r="BY227">
        <v>15</v>
      </c>
      <c r="BZ227" s="135">
        <v>1</v>
      </c>
    </row>
    <row r="228" spans="2:78">
      <c r="B228" s="41"/>
      <c r="C228" s="41"/>
      <c r="D228" s="41"/>
      <c r="E228" s="41"/>
      <c r="F228" s="41"/>
      <c r="G228" s="135"/>
      <c r="H228" s="41"/>
      <c r="I228" s="41"/>
      <c r="J228" s="135"/>
      <c r="K228" s="41"/>
      <c r="L228" s="135"/>
      <c r="M228" s="135"/>
      <c r="AE228"/>
      <c r="AF228"/>
      <c r="BW228" t="s">
        <v>546</v>
      </c>
      <c r="BX228">
        <v>15</v>
      </c>
      <c r="BY228">
        <v>14</v>
      </c>
      <c r="BZ228" s="135">
        <v>1</v>
      </c>
    </row>
    <row r="229" spans="2:78">
      <c r="B229" s="41"/>
      <c r="C229" s="41"/>
      <c r="D229" s="41"/>
      <c r="E229" s="41"/>
      <c r="F229" s="41"/>
      <c r="G229" s="135"/>
      <c r="H229" s="41"/>
      <c r="I229" s="41"/>
      <c r="J229" s="135"/>
      <c r="K229" s="41"/>
      <c r="L229" s="135"/>
      <c r="M229" s="135"/>
      <c r="AE229"/>
      <c r="AF229"/>
      <c r="BW229" t="s">
        <v>546</v>
      </c>
      <c r="BX229">
        <v>16</v>
      </c>
      <c r="BY229">
        <v>13</v>
      </c>
      <c r="BZ229" s="135">
        <v>1</v>
      </c>
    </row>
    <row r="230" spans="2:78">
      <c r="B230" s="41"/>
      <c r="C230" s="41"/>
      <c r="D230" s="41"/>
      <c r="E230" s="41"/>
      <c r="F230" s="41"/>
      <c r="G230" s="135"/>
      <c r="H230" s="41"/>
      <c r="I230" s="41"/>
      <c r="J230" s="135"/>
      <c r="K230" s="41"/>
      <c r="L230" s="135"/>
      <c r="M230" s="135"/>
      <c r="AE230"/>
      <c r="AF230"/>
      <c r="BW230" t="s">
        <v>546</v>
      </c>
      <c r="BX230">
        <v>17</v>
      </c>
      <c r="BY230">
        <v>13</v>
      </c>
      <c r="BZ230" s="135">
        <v>1</v>
      </c>
    </row>
    <row r="231" spans="2:78">
      <c r="B231" s="41"/>
      <c r="C231" s="41"/>
      <c r="D231" s="41"/>
      <c r="E231" s="41"/>
      <c r="F231" s="41"/>
      <c r="G231" s="135"/>
      <c r="H231" s="41"/>
      <c r="I231" s="41"/>
      <c r="J231" s="135"/>
      <c r="K231" s="41"/>
      <c r="L231" s="135"/>
      <c r="M231" s="135"/>
      <c r="AE231"/>
      <c r="AF231"/>
      <c r="BW231" t="s">
        <v>546</v>
      </c>
      <c r="BX231">
        <v>18</v>
      </c>
      <c r="BY231">
        <v>13</v>
      </c>
      <c r="BZ231" s="135">
        <v>1</v>
      </c>
    </row>
    <row r="232" spans="2:78">
      <c r="B232" s="41"/>
      <c r="C232" s="41"/>
      <c r="D232" s="41"/>
      <c r="E232" s="41"/>
      <c r="F232" s="41"/>
      <c r="G232" s="135"/>
      <c r="H232" s="41"/>
      <c r="I232" s="41"/>
      <c r="J232" s="135"/>
      <c r="K232" s="41"/>
      <c r="L232" s="135"/>
      <c r="M232" s="135"/>
      <c r="AE232"/>
      <c r="AF232"/>
      <c r="BW232" t="s">
        <v>546</v>
      </c>
      <c r="BX232">
        <v>19</v>
      </c>
      <c r="BY232">
        <v>12</v>
      </c>
      <c r="BZ232" s="135">
        <v>1</v>
      </c>
    </row>
    <row r="233" spans="2:78">
      <c r="B233" s="41"/>
      <c r="C233" s="41"/>
      <c r="D233" s="41"/>
      <c r="E233" s="41"/>
      <c r="F233" s="41"/>
      <c r="G233" s="135"/>
      <c r="H233" s="41"/>
      <c r="I233" s="41"/>
      <c r="J233" s="135"/>
      <c r="K233" s="41"/>
      <c r="L233" s="135"/>
      <c r="M233" s="135"/>
      <c r="AE233"/>
      <c r="AF233"/>
      <c r="BW233" t="s">
        <v>546</v>
      </c>
      <c r="BX233">
        <v>20</v>
      </c>
      <c r="BY233">
        <v>12</v>
      </c>
      <c r="BZ233" s="135">
        <v>1</v>
      </c>
    </row>
    <row r="234" spans="2:78">
      <c r="B234" s="41"/>
      <c r="C234" s="41"/>
      <c r="D234" s="41"/>
      <c r="E234" s="41"/>
      <c r="F234" s="41"/>
      <c r="G234" s="135"/>
      <c r="H234" s="41"/>
      <c r="I234" s="41"/>
      <c r="J234" s="135"/>
      <c r="K234" s="41"/>
      <c r="L234" s="135"/>
      <c r="M234" s="135"/>
      <c r="AE234"/>
      <c r="AF234"/>
      <c r="BW234" t="s">
        <v>546</v>
      </c>
      <c r="BX234">
        <v>21</v>
      </c>
      <c r="BY234">
        <v>11</v>
      </c>
      <c r="BZ234" s="135">
        <v>1</v>
      </c>
    </row>
    <row r="235" spans="2:78">
      <c r="B235" s="41"/>
      <c r="C235" s="41"/>
      <c r="D235" s="41"/>
      <c r="E235" s="41"/>
      <c r="F235" s="41"/>
      <c r="G235" s="135"/>
      <c r="H235" s="41"/>
      <c r="I235" s="41"/>
      <c r="J235" s="135"/>
      <c r="K235" s="41"/>
      <c r="L235" s="135"/>
      <c r="M235" s="135"/>
      <c r="AE235"/>
      <c r="AF235"/>
      <c r="BW235" t="s">
        <v>524</v>
      </c>
      <c r="BX235">
        <v>1</v>
      </c>
      <c r="BY235">
        <v>20</v>
      </c>
    </row>
    <row r="236" spans="2:78">
      <c r="B236" s="41"/>
      <c r="C236" s="41"/>
      <c r="D236" s="41"/>
      <c r="E236" s="41"/>
      <c r="F236" s="41"/>
      <c r="G236" s="135"/>
      <c r="H236" s="41"/>
      <c r="I236" s="41"/>
      <c r="J236" s="135"/>
      <c r="K236" s="41"/>
      <c r="L236" s="135"/>
      <c r="M236" s="135"/>
      <c r="AE236"/>
      <c r="AF236"/>
      <c r="BW236" t="s">
        <v>524</v>
      </c>
      <c r="BX236">
        <v>2</v>
      </c>
      <c r="BY236">
        <v>20</v>
      </c>
    </row>
    <row r="237" spans="2:78">
      <c r="B237" s="41"/>
      <c r="C237" s="41"/>
      <c r="D237" s="41"/>
      <c r="E237" s="41"/>
      <c r="F237" s="41"/>
      <c r="G237" s="135"/>
      <c r="H237" s="41"/>
      <c r="I237" s="41"/>
      <c r="J237" s="135"/>
      <c r="K237" s="41"/>
      <c r="L237" s="135"/>
      <c r="M237" s="135"/>
      <c r="AE237"/>
      <c r="AF237"/>
      <c r="BW237" t="s">
        <v>524</v>
      </c>
      <c r="BX237">
        <v>3</v>
      </c>
      <c r="BY237">
        <v>20</v>
      </c>
    </row>
    <row r="238" spans="2:78">
      <c r="B238" s="41"/>
      <c r="C238" s="41"/>
      <c r="D238" s="41"/>
      <c r="E238" s="41"/>
      <c r="F238" s="41"/>
      <c r="G238" s="135"/>
      <c r="H238" s="41"/>
      <c r="I238" s="41"/>
      <c r="J238" s="135"/>
      <c r="K238" s="41"/>
      <c r="L238" s="135"/>
      <c r="M238" s="135"/>
      <c r="AE238"/>
      <c r="AF238"/>
      <c r="BW238" t="s">
        <v>524</v>
      </c>
      <c r="BX238">
        <v>4</v>
      </c>
      <c r="BY238">
        <v>20</v>
      </c>
    </row>
    <row r="239" spans="2:78">
      <c r="B239" s="41"/>
      <c r="C239" s="41"/>
      <c r="D239" s="41"/>
      <c r="E239" s="41"/>
      <c r="F239" s="41"/>
      <c r="G239" s="135"/>
      <c r="H239" s="41"/>
      <c r="I239" s="41"/>
      <c r="J239" s="135"/>
      <c r="K239" s="41"/>
      <c r="L239" s="135"/>
      <c r="M239" s="135"/>
      <c r="AE239"/>
      <c r="AF239"/>
      <c r="BW239" t="s">
        <v>524</v>
      </c>
      <c r="BX239">
        <v>5</v>
      </c>
      <c r="BY239">
        <v>19</v>
      </c>
    </row>
    <row r="240" spans="2:78">
      <c r="B240" s="41"/>
      <c r="C240" s="41"/>
      <c r="D240" s="41"/>
      <c r="E240" s="41"/>
      <c r="F240" s="41"/>
      <c r="G240" s="135"/>
      <c r="H240" s="41"/>
      <c r="I240" s="41"/>
      <c r="J240" s="135"/>
      <c r="K240" s="41"/>
      <c r="L240" s="135"/>
      <c r="M240" s="135"/>
      <c r="AE240"/>
      <c r="AF240"/>
      <c r="BW240" t="s">
        <v>524</v>
      </c>
      <c r="BX240">
        <v>6</v>
      </c>
      <c r="BY240">
        <v>19</v>
      </c>
    </row>
    <row r="241" spans="2:77">
      <c r="B241" s="41"/>
      <c r="C241" s="41"/>
      <c r="D241" s="41"/>
      <c r="E241" s="41"/>
      <c r="F241" s="41"/>
      <c r="G241" s="135"/>
      <c r="H241" s="41"/>
      <c r="I241" s="41"/>
      <c r="J241" s="135"/>
      <c r="K241" s="41"/>
      <c r="L241" s="135"/>
      <c r="M241" s="135"/>
      <c r="AE241"/>
      <c r="AF241"/>
      <c r="BW241" t="s">
        <v>524</v>
      </c>
      <c r="BX241">
        <v>7</v>
      </c>
      <c r="BY241">
        <v>18</v>
      </c>
    </row>
    <row r="242" spans="2:77">
      <c r="B242" s="41"/>
      <c r="C242" s="41"/>
      <c r="D242" s="41"/>
      <c r="E242" s="41"/>
      <c r="F242" s="41"/>
      <c r="G242" s="135"/>
      <c r="H242" s="41"/>
      <c r="I242" s="41"/>
      <c r="J242" s="135"/>
      <c r="K242" s="41"/>
      <c r="L242" s="135"/>
      <c r="M242" s="135"/>
      <c r="AE242"/>
      <c r="AF242"/>
      <c r="BW242" t="s">
        <v>524</v>
      </c>
      <c r="BX242">
        <v>8</v>
      </c>
      <c r="BY242">
        <v>17</v>
      </c>
    </row>
    <row r="243" spans="2:77">
      <c r="B243" s="41"/>
      <c r="C243" s="41"/>
      <c r="D243" s="41"/>
      <c r="E243" s="41"/>
      <c r="F243" s="41"/>
      <c r="G243" s="135"/>
      <c r="H243" s="41"/>
      <c r="I243" s="41"/>
      <c r="J243" s="135"/>
      <c r="K243" s="41"/>
      <c r="L243" s="135"/>
      <c r="M243" s="135"/>
      <c r="AE243"/>
      <c r="AF243"/>
      <c r="BW243" t="s">
        <v>524</v>
      </c>
      <c r="BX243">
        <v>9</v>
      </c>
      <c r="BY243">
        <v>16</v>
      </c>
    </row>
    <row r="244" spans="2:77">
      <c r="B244" s="41"/>
      <c r="C244" s="41"/>
      <c r="D244" s="41"/>
      <c r="E244" s="41"/>
      <c r="F244" s="41"/>
      <c r="G244" s="135"/>
      <c r="H244" s="41"/>
      <c r="I244" s="41"/>
      <c r="J244" s="135"/>
      <c r="K244" s="41"/>
      <c r="L244" s="135"/>
      <c r="M244" s="135"/>
      <c r="AE244"/>
      <c r="AF244"/>
      <c r="BW244" t="s">
        <v>524</v>
      </c>
      <c r="BX244">
        <v>10</v>
      </c>
      <c r="BY244">
        <v>16</v>
      </c>
    </row>
    <row r="245" spans="2:77">
      <c r="B245" s="41"/>
      <c r="C245" s="41"/>
      <c r="D245" s="41"/>
      <c r="E245" s="41"/>
      <c r="F245" s="41"/>
      <c r="G245" s="135"/>
      <c r="H245" s="41"/>
      <c r="I245" s="41"/>
      <c r="J245" s="135"/>
      <c r="K245" s="41"/>
      <c r="L245" s="135"/>
      <c r="M245" s="135"/>
      <c r="AE245"/>
      <c r="AF245"/>
      <c r="BW245" t="s">
        <v>524</v>
      </c>
      <c r="BX245">
        <v>11</v>
      </c>
      <c r="BY245">
        <v>15</v>
      </c>
    </row>
    <row r="246" spans="2:77">
      <c r="B246" s="41"/>
      <c r="C246" s="41"/>
      <c r="D246" s="41"/>
      <c r="E246" s="41"/>
      <c r="F246" s="41"/>
      <c r="G246" s="135"/>
      <c r="H246" s="41"/>
      <c r="I246" s="41"/>
      <c r="J246" s="135"/>
      <c r="K246" s="41"/>
      <c r="L246" s="135"/>
      <c r="M246" s="135"/>
      <c r="AE246"/>
      <c r="AF246"/>
      <c r="BW246" t="s">
        <v>524</v>
      </c>
      <c r="BX246">
        <v>12</v>
      </c>
      <c r="BY246">
        <v>15</v>
      </c>
    </row>
    <row r="247" spans="2:77">
      <c r="B247" s="41"/>
      <c r="C247" s="41"/>
      <c r="D247" s="41"/>
      <c r="E247" s="41"/>
      <c r="F247" s="41"/>
      <c r="G247" s="135"/>
      <c r="H247" s="41"/>
      <c r="I247" s="41"/>
      <c r="J247" s="135"/>
      <c r="K247" s="41"/>
      <c r="L247" s="135"/>
      <c r="M247" s="135"/>
      <c r="AE247"/>
      <c r="AF247"/>
      <c r="BW247" t="s">
        <v>524</v>
      </c>
      <c r="BX247">
        <v>13</v>
      </c>
      <c r="BY247">
        <v>14</v>
      </c>
    </row>
    <row r="248" spans="2:77">
      <c r="B248" s="41"/>
      <c r="C248" s="41"/>
      <c r="D248" s="41"/>
      <c r="E248" s="41"/>
      <c r="F248" s="41"/>
      <c r="G248" s="135"/>
      <c r="H248" s="41"/>
      <c r="I248" s="41"/>
      <c r="J248" s="135"/>
      <c r="K248" s="41"/>
      <c r="L248" s="135"/>
      <c r="M248" s="135"/>
      <c r="AE248"/>
      <c r="AF248"/>
      <c r="BW248" t="s">
        <v>524</v>
      </c>
      <c r="BX248">
        <v>14</v>
      </c>
      <c r="BY248">
        <v>14</v>
      </c>
    </row>
    <row r="249" spans="2:77">
      <c r="B249" s="41"/>
      <c r="C249" s="41"/>
      <c r="D249" s="41"/>
      <c r="E249" s="41"/>
      <c r="F249" s="41"/>
      <c r="G249" s="135"/>
      <c r="H249" s="41"/>
      <c r="I249" s="41"/>
      <c r="J249" s="135"/>
      <c r="K249" s="41"/>
      <c r="L249" s="135"/>
      <c r="M249" s="135"/>
      <c r="AE249"/>
      <c r="AF249"/>
      <c r="BW249" t="s">
        <v>524</v>
      </c>
      <c r="BX249">
        <v>15</v>
      </c>
      <c r="BY249">
        <v>13</v>
      </c>
    </row>
    <row r="250" spans="2:77">
      <c r="B250" s="41"/>
      <c r="C250" s="41"/>
      <c r="D250" s="41"/>
      <c r="E250" s="41"/>
      <c r="F250" s="41"/>
      <c r="G250" s="135"/>
      <c r="H250" s="41"/>
      <c r="I250" s="41"/>
      <c r="J250" s="135"/>
      <c r="K250" s="41"/>
      <c r="L250" s="135"/>
      <c r="M250" s="135"/>
      <c r="AE250"/>
      <c r="AF250"/>
      <c r="BW250" t="s">
        <v>524</v>
      </c>
      <c r="BX250">
        <v>16</v>
      </c>
      <c r="BY250">
        <v>13</v>
      </c>
    </row>
    <row r="251" spans="2:77">
      <c r="B251" s="41"/>
      <c r="C251" s="41"/>
      <c r="D251" s="41"/>
      <c r="E251" s="41"/>
      <c r="F251" s="41"/>
      <c r="G251" s="135"/>
      <c r="H251" s="41"/>
      <c r="I251" s="41"/>
      <c r="J251" s="135"/>
      <c r="K251" s="41"/>
      <c r="L251" s="135"/>
      <c r="M251" s="135"/>
      <c r="AE251"/>
      <c r="AF251"/>
      <c r="BW251" t="s">
        <v>524</v>
      </c>
      <c r="BX251">
        <v>17</v>
      </c>
      <c r="BY251">
        <v>12</v>
      </c>
    </row>
    <row r="252" spans="2:77">
      <c r="B252" s="41"/>
      <c r="C252" s="41"/>
      <c r="D252" s="41"/>
      <c r="E252" s="41"/>
      <c r="F252" s="41"/>
      <c r="G252" s="135"/>
      <c r="H252" s="41"/>
      <c r="I252" s="41"/>
      <c r="J252" s="135"/>
      <c r="K252" s="41"/>
      <c r="L252" s="135"/>
      <c r="M252" s="135"/>
      <c r="AE252"/>
      <c r="AF252"/>
      <c r="BW252" t="s">
        <v>524</v>
      </c>
      <c r="BX252">
        <v>18</v>
      </c>
      <c r="BY252">
        <v>12</v>
      </c>
    </row>
    <row r="253" spans="2:77">
      <c r="B253" s="41"/>
      <c r="C253" s="41"/>
      <c r="D253" s="41"/>
      <c r="E253" s="41"/>
      <c r="F253" s="41"/>
      <c r="G253" s="135"/>
      <c r="H253" s="41"/>
      <c r="I253" s="41"/>
      <c r="J253" s="135"/>
      <c r="K253" s="41"/>
      <c r="L253" s="135"/>
      <c r="M253" s="135"/>
      <c r="AE253"/>
      <c r="AF253"/>
      <c r="BW253" t="s">
        <v>524</v>
      </c>
      <c r="BX253">
        <v>19</v>
      </c>
      <c r="BY253">
        <v>11</v>
      </c>
    </row>
    <row r="254" spans="2:77">
      <c r="B254" s="41"/>
      <c r="C254" s="41"/>
      <c r="D254" s="41"/>
      <c r="E254" s="41"/>
      <c r="F254" s="41"/>
      <c r="G254" s="135"/>
      <c r="H254" s="41"/>
      <c r="I254" s="41"/>
      <c r="J254" s="135"/>
      <c r="K254" s="41"/>
      <c r="L254" s="135"/>
      <c r="M254" s="135"/>
      <c r="AE254"/>
      <c r="AF254"/>
      <c r="BW254" t="s">
        <v>524</v>
      </c>
      <c r="BX254">
        <v>20</v>
      </c>
      <c r="BY254">
        <v>11</v>
      </c>
    </row>
    <row r="255" spans="2:77">
      <c r="B255" s="41"/>
      <c r="C255" s="41"/>
      <c r="D255" s="41"/>
      <c r="E255" s="41"/>
      <c r="F255" s="41"/>
      <c r="G255" s="135"/>
      <c r="H255" s="41"/>
      <c r="I255" s="41"/>
      <c r="J255" s="135"/>
      <c r="K255" s="41"/>
      <c r="L255" s="135"/>
      <c r="M255" s="135"/>
      <c r="AE255"/>
      <c r="AF255"/>
      <c r="BW255" t="s">
        <v>524</v>
      </c>
      <c r="BX255">
        <v>21</v>
      </c>
      <c r="BY255">
        <v>10</v>
      </c>
    </row>
    <row r="256" spans="2:77">
      <c r="B256" s="41"/>
      <c r="C256" s="41"/>
      <c r="D256" s="41"/>
      <c r="E256" s="41"/>
      <c r="F256" s="41"/>
      <c r="G256" s="135"/>
      <c r="H256" s="41"/>
      <c r="I256" s="41"/>
      <c r="J256" s="135"/>
      <c r="K256" s="41"/>
      <c r="L256" s="135"/>
      <c r="M256" s="135"/>
      <c r="AE256"/>
      <c r="AF256"/>
    </row>
    <row r="257" spans="2:32">
      <c r="B257" s="41"/>
      <c r="C257" s="41"/>
      <c r="D257" s="41"/>
      <c r="E257" s="41"/>
      <c r="F257" s="41"/>
      <c r="G257" s="135"/>
      <c r="H257" s="41"/>
      <c r="I257" s="41"/>
      <c r="J257" s="135"/>
      <c r="K257" s="41"/>
      <c r="L257" s="135"/>
      <c r="M257" s="135"/>
      <c r="AE257"/>
      <c r="AF257"/>
    </row>
    <row r="258" spans="2:32">
      <c r="B258" s="41"/>
      <c r="C258" s="41"/>
      <c r="D258" s="41"/>
      <c r="E258" s="41"/>
      <c r="F258" s="41"/>
      <c r="G258" s="135"/>
      <c r="H258" s="41"/>
      <c r="I258" s="41"/>
      <c r="J258" s="135"/>
      <c r="K258" s="41"/>
      <c r="L258" s="135"/>
      <c r="M258" s="135"/>
      <c r="AE258"/>
      <c r="AF258"/>
    </row>
    <row r="259" spans="2:32">
      <c r="B259" s="41"/>
      <c r="C259" s="41"/>
      <c r="D259" s="41"/>
      <c r="E259" s="41"/>
      <c r="F259" s="41"/>
      <c r="G259" s="135"/>
      <c r="H259" s="41"/>
      <c r="I259" s="41"/>
      <c r="J259" s="135"/>
      <c r="K259" s="41"/>
      <c r="L259" s="135"/>
      <c r="M259" s="135"/>
      <c r="AE259"/>
      <c r="AF259"/>
    </row>
    <row r="260" spans="2:32">
      <c r="B260" s="41"/>
      <c r="C260" s="41"/>
      <c r="D260" s="41"/>
      <c r="E260" s="41"/>
      <c r="F260" s="41"/>
      <c r="G260" s="135"/>
      <c r="H260" s="41"/>
      <c r="I260" s="41"/>
      <c r="J260" s="135"/>
      <c r="K260" s="41"/>
      <c r="L260" s="135"/>
      <c r="M260" s="135"/>
      <c r="AE260"/>
      <c r="AF260"/>
    </row>
    <row r="261" spans="2:32">
      <c r="B261" s="41"/>
      <c r="C261" s="41"/>
      <c r="D261" s="41"/>
      <c r="E261" s="41"/>
      <c r="F261" s="41"/>
      <c r="G261" s="135"/>
      <c r="H261" s="41"/>
      <c r="I261" s="41"/>
      <c r="J261" s="135"/>
      <c r="K261" s="41"/>
      <c r="L261" s="135"/>
      <c r="M261" s="135"/>
      <c r="AE261"/>
      <c r="AF261"/>
    </row>
    <row r="262" spans="2:32">
      <c r="B262" s="41"/>
      <c r="C262" s="41"/>
      <c r="D262" s="41"/>
      <c r="E262" s="41"/>
      <c r="F262" s="41"/>
      <c r="G262" s="135"/>
      <c r="H262" s="41"/>
      <c r="I262" s="41"/>
      <c r="J262" s="135"/>
      <c r="K262" s="41"/>
      <c r="L262" s="135"/>
      <c r="M262" s="135"/>
      <c r="AE262"/>
      <c r="AF262"/>
    </row>
    <row r="263" spans="2:32">
      <c r="B263" s="41"/>
      <c r="C263" s="41"/>
      <c r="D263" s="41"/>
      <c r="E263" s="41"/>
      <c r="F263" s="41"/>
      <c r="G263" s="135"/>
      <c r="H263" s="41"/>
      <c r="I263" s="41"/>
      <c r="J263" s="135"/>
      <c r="K263" s="41"/>
      <c r="L263" s="135"/>
      <c r="M263" s="135"/>
      <c r="AE263"/>
      <c r="AF263"/>
    </row>
    <row r="264" spans="2:32">
      <c r="B264" s="41"/>
      <c r="C264" s="41"/>
      <c r="D264" s="41"/>
      <c r="E264" s="41"/>
      <c r="F264" s="41"/>
      <c r="G264" s="135"/>
      <c r="H264" s="41"/>
      <c r="I264" s="41"/>
      <c r="J264" s="135"/>
      <c r="K264" s="41"/>
      <c r="L264" s="135"/>
      <c r="M264" s="135"/>
      <c r="AE264"/>
      <c r="AF264"/>
    </row>
    <row r="265" spans="2:32">
      <c r="B265" s="41"/>
      <c r="C265" s="41"/>
      <c r="D265" s="41"/>
      <c r="E265" s="41"/>
      <c r="F265" s="41"/>
      <c r="G265" s="135"/>
      <c r="H265" s="41"/>
      <c r="I265" s="41"/>
      <c r="J265" s="135"/>
      <c r="K265" s="41"/>
      <c r="L265" s="135"/>
      <c r="M265" s="135"/>
      <c r="AE265"/>
      <c r="AF265"/>
    </row>
    <row r="266" spans="2:32">
      <c r="B266" s="41"/>
      <c r="C266" s="41"/>
      <c r="D266" s="41"/>
      <c r="E266" s="41"/>
      <c r="F266" s="41"/>
      <c r="G266" s="135"/>
      <c r="H266" s="41"/>
      <c r="I266" s="41"/>
      <c r="J266" s="135"/>
      <c r="K266" s="41"/>
      <c r="L266" s="135"/>
      <c r="M266" s="135"/>
      <c r="AE266"/>
      <c r="AF266"/>
    </row>
    <row r="267" spans="2:32">
      <c r="B267" s="41"/>
      <c r="C267" s="41"/>
      <c r="D267" s="41"/>
      <c r="E267" s="41"/>
      <c r="F267" s="41"/>
      <c r="G267" s="135"/>
      <c r="H267" s="41"/>
      <c r="I267" s="41"/>
      <c r="J267" s="135"/>
      <c r="K267" s="41"/>
      <c r="L267" s="135"/>
      <c r="M267" s="135"/>
      <c r="AE267"/>
      <c r="AF267"/>
    </row>
    <row r="268" spans="2:32">
      <c r="B268" s="41"/>
      <c r="C268" s="41"/>
      <c r="D268" s="41"/>
      <c r="E268" s="41"/>
      <c r="F268" s="41"/>
      <c r="G268" s="135"/>
      <c r="H268" s="41"/>
      <c r="I268" s="41"/>
      <c r="J268" s="135"/>
      <c r="K268" s="41"/>
      <c r="L268" s="135"/>
      <c r="M268" s="135"/>
      <c r="AE268"/>
      <c r="AF268"/>
    </row>
    <row r="269" spans="2:32">
      <c r="B269" s="41"/>
      <c r="C269" s="41"/>
      <c r="D269" s="41"/>
      <c r="E269" s="41"/>
      <c r="F269" s="41"/>
      <c r="G269" s="135"/>
      <c r="H269" s="41"/>
      <c r="I269" s="41"/>
      <c r="J269" s="135"/>
      <c r="K269" s="41"/>
      <c r="L269" s="135"/>
      <c r="M269" s="135"/>
      <c r="AE269"/>
      <c r="AF269"/>
    </row>
    <row r="270" spans="2:32">
      <c r="B270" s="41"/>
      <c r="C270" s="41"/>
      <c r="D270" s="41"/>
      <c r="E270" s="41"/>
      <c r="F270" s="41"/>
      <c r="G270" s="135"/>
      <c r="H270" s="41"/>
      <c r="I270" s="41"/>
      <c r="J270" s="135"/>
      <c r="K270" s="41"/>
      <c r="L270" s="135"/>
      <c r="M270" s="135"/>
      <c r="AE270"/>
      <c r="AF270"/>
    </row>
    <row r="271" spans="2:32">
      <c r="B271" s="41"/>
      <c r="C271" s="41"/>
      <c r="D271" s="41"/>
      <c r="E271" s="41"/>
      <c r="F271" s="41"/>
      <c r="G271" s="135"/>
      <c r="H271" s="41"/>
      <c r="I271" s="41"/>
      <c r="J271" s="135"/>
      <c r="K271" s="41"/>
      <c r="L271" s="135"/>
      <c r="M271" s="135"/>
      <c r="AE271"/>
      <c r="AF271"/>
    </row>
    <row r="272" spans="2:32">
      <c r="B272" s="41"/>
      <c r="C272" s="41"/>
      <c r="D272" s="41"/>
      <c r="E272" s="41"/>
      <c r="F272" s="41"/>
      <c r="G272" s="135"/>
      <c r="H272" s="41"/>
      <c r="I272" s="41"/>
      <c r="J272" s="135"/>
      <c r="K272" s="41"/>
      <c r="L272" s="135"/>
      <c r="M272" s="135"/>
      <c r="AE272"/>
      <c r="AF272"/>
    </row>
    <row r="273" spans="2:32">
      <c r="B273" s="41"/>
      <c r="C273" s="41"/>
      <c r="D273" s="41"/>
      <c r="E273" s="41"/>
      <c r="F273" s="41"/>
      <c r="G273" s="135"/>
      <c r="H273" s="41"/>
      <c r="I273" s="41"/>
      <c r="J273" s="135"/>
      <c r="K273" s="41"/>
      <c r="L273" s="135"/>
      <c r="M273" s="135"/>
      <c r="AE273"/>
      <c r="AF273"/>
    </row>
    <row r="274" spans="2:32">
      <c r="B274" s="41"/>
      <c r="C274" s="41"/>
      <c r="D274" s="41"/>
      <c r="E274" s="41"/>
      <c r="F274" s="41"/>
      <c r="G274" s="135"/>
      <c r="H274" s="41"/>
      <c r="I274" s="41"/>
      <c r="J274" s="135"/>
      <c r="K274" s="41"/>
      <c r="L274" s="135"/>
      <c r="M274" s="135"/>
      <c r="AE274"/>
      <c r="AF274"/>
    </row>
    <row r="275" spans="2:32">
      <c r="B275" s="41"/>
      <c r="C275" s="41"/>
      <c r="D275" s="41"/>
      <c r="E275" s="41"/>
      <c r="F275" s="41"/>
      <c r="G275" s="135"/>
      <c r="H275" s="41"/>
      <c r="I275" s="41"/>
      <c r="J275" s="135"/>
      <c r="K275" s="41"/>
      <c r="L275" s="135"/>
      <c r="M275" s="135"/>
      <c r="AE275"/>
      <c r="AF275"/>
    </row>
    <row r="276" spans="2:32">
      <c r="B276" s="41"/>
      <c r="C276" s="41"/>
      <c r="D276" s="41"/>
      <c r="E276" s="41"/>
      <c r="F276" s="41"/>
      <c r="G276" s="135"/>
      <c r="H276" s="41"/>
      <c r="I276" s="41"/>
      <c r="J276" s="135"/>
      <c r="K276" s="41"/>
      <c r="L276" s="135"/>
      <c r="M276" s="135"/>
      <c r="AE276"/>
      <c r="AF276"/>
    </row>
    <row r="277" spans="2:32">
      <c r="B277" s="41"/>
      <c r="C277" s="41"/>
      <c r="D277" s="41"/>
      <c r="E277" s="41"/>
      <c r="F277" s="41"/>
      <c r="G277" s="135"/>
      <c r="H277" s="41"/>
      <c r="I277" s="41"/>
      <c r="J277" s="135"/>
      <c r="K277" s="41"/>
      <c r="L277" s="135"/>
      <c r="M277" s="135"/>
      <c r="AE277"/>
      <c r="AF277"/>
    </row>
    <row r="278" spans="2:32">
      <c r="B278" s="41"/>
      <c r="C278" s="41"/>
      <c r="D278" s="41"/>
      <c r="E278" s="41"/>
      <c r="F278" s="41"/>
      <c r="G278" s="135"/>
      <c r="H278" s="41"/>
      <c r="I278" s="41"/>
      <c r="J278" s="135"/>
      <c r="K278" s="41"/>
      <c r="L278" s="135"/>
      <c r="M278" s="135"/>
      <c r="AE278"/>
      <c r="AF278"/>
    </row>
    <row r="279" spans="2:32">
      <c r="B279" s="41"/>
      <c r="C279" s="41"/>
      <c r="D279" s="41"/>
      <c r="E279" s="41"/>
      <c r="F279" s="41"/>
      <c r="G279" s="135"/>
      <c r="H279" s="41"/>
      <c r="I279" s="41"/>
      <c r="J279" s="135"/>
      <c r="K279" s="41"/>
      <c r="L279" s="135"/>
      <c r="M279" s="135"/>
      <c r="AE279"/>
      <c r="AF279"/>
    </row>
    <row r="280" spans="2:32">
      <c r="B280" s="41"/>
      <c r="C280" s="41"/>
      <c r="D280" s="41"/>
      <c r="E280" s="41"/>
      <c r="F280" s="41"/>
      <c r="G280" s="135"/>
      <c r="H280" s="41"/>
      <c r="I280" s="41"/>
      <c r="J280" s="135"/>
      <c r="K280" s="41"/>
      <c r="L280" s="135"/>
      <c r="M280" s="135"/>
      <c r="AE280"/>
      <c r="AF280"/>
    </row>
    <row r="281" spans="2:32">
      <c r="B281" s="41"/>
      <c r="C281" s="41"/>
      <c r="D281" s="41"/>
      <c r="E281" s="41"/>
      <c r="F281" s="41"/>
      <c r="G281" s="135"/>
      <c r="H281" s="41"/>
      <c r="I281" s="41"/>
      <c r="J281" s="135"/>
      <c r="K281" s="41"/>
      <c r="L281" s="135"/>
      <c r="M281" s="135"/>
      <c r="AE281"/>
      <c r="AF281"/>
    </row>
    <row r="282" spans="2:32">
      <c r="B282" s="41"/>
      <c r="C282" s="41"/>
      <c r="D282" s="41"/>
      <c r="E282" s="41"/>
      <c r="F282" s="41"/>
      <c r="G282" s="135"/>
      <c r="H282" s="41"/>
      <c r="I282" s="41"/>
      <c r="J282" s="135"/>
      <c r="K282" s="41"/>
      <c r="L282" s="135"/>
      <c r="M282" s="135"/>
      <c r="AE282"/>
      <c r="AF282"/>
    </row>
    <row r="283" spans="2:32">
      <c r="B283" s="41"/>
      <c r="C283" s="41"/>
      <c r="D283" s="41"/>
      <c r="E283" s="41"/>
      <c r="F283" s="41"/>
      <c r="G283" s="135"/>
      <c r="H283" s="41"/>
      <c r="I283" s="41"/>
      <c r="J283" s="135"/>
      <c r="K283" s="41"/>
      <c r="L283" s="135"/>
      <c r="M283" s="135"/>
      <c r="AE283"/>
      <c r="AF283"/>
    </row>
    <row r="284" spans="2:32">
      <c r="B284" s="41"/>
      <c r="C284" s="41"/>
      <c r="D284" s="41"/>
      <c r="E284" s="41"/>
      <c r="F284" s="41"/>
      <c r="G284" s="135"/>
      <c r="H284" s="41"/>
      <c r="I284" s="41"/>
      <c r="J284" s="135"/>
      <c r="K284" s="41"/>
      <c r="L284" s="135"/>
      <c r="M284" s="135"/>
      <c r="AE284"/>
      <c r="AF284"/>
    </row>
    <row r="285" spans="2:32">
      <c r="B285" s="41"/>
      <c r="C285" s="41"/>
      <c r="D285" s="41"/>
      <c r="E285" s="41"/>
      <c r="F285" s="41"/>
      <c r="G285" s="135"/>
      <c r="H285" s="41"/>
      <c r="I285" s="41"/>
      <c r="J285" s="135"/>
      <c r="K285" s="41"/>
      <c r="L285" s="135"/>
      <c r="M285" s="135"/>
      <c r="AE285"/>
      <c r="AF285"/>
    </row>
    <row r="286" spans="2:32">
      <c r="B286" s="41"/>
      <c r="C286" s="41"/>
      <c r="D286" s="41"/>
      <c r="E286" s="41"/>
      <c r="F286" s="41"/>
      <c r="G286" s="135"/>
      <c r="H286" s="41"/>
      <c r="I286" s="41"/>
      <c r="J286" s="135"/>
      <c r="K286" s="41"/>
      <c r="L286" s="135"/>
      <c r="M286" s="135"/>
      <c r="AE286"/>
      <c r="AF286"/>
    </row>
    <row r="287" spans="2:32">
      <c r="B287" s="41"/>
      <c r="C287" s="41"/>
      <c r="D287" s="41"/>
      <c r="E287" s="41"/>
      <c r="F287" s="41"/>
      <c r="G287" s="135"/>
      <c r="H287" s="41"/>
      <c r="I287" s="41"/>
      <c r="J287" s="135"/>
      <c r="K287" s="41"/>
      <c r="L287" s="135"/>
      <c r="M287" s="135"/>
      <c r="AE287"/>
      <c r="AF287"/>
    </row>
    <row r="288" spans="2:32">
      <c r="B288" s="41"/>
      <c r="C288" s="41"/>
      <c r="D288" s="41"/>
      <c r="E288" s="41"/>
      <c r="F288" s="41"/>
      <c r="G288" s="135"/>
      <c r="H288" s="41"/>
      <c r="I288" s="41"/>
      <c r="J288" s="135"/>
      <c r="K288" s="41"/>
      <c r="L288" s="135"/>
      <c r="M288" s="135"/>
      <c r="AE288"/>
      <c r="AF288"/>
    </row>
    <row r="289" spans="2:32">
      <c r="B289" s="41"/>
      <c r="C289" s="41"/>
      <c r="D289" s="41"/>
      <c r="E289" s="41"/>
      <c r="F289" s="41"/>
      <c r="G289" s="135"/>
      <c r="H289" s="41"/>
      <c r="I289" s="41"/>
      <c r="J289" s="135"/>
      <c r="K289" s="41"/>
      <c r="L289" s="135"/>
      <c r="M289" s="135"/>
      <c r="AE289"/>
      <c r="AF289"/>
    </row>
    <row r="290" spans="2:32">
      <c r="B290" s="41"/>
      <c r="C290" s="41"/>
      <c r="D290" s="41"/>
      <c r="E290" s="41"/>
      <c r="F290" s="41"/>
      <c r="G290" s="135"/>
      <c r="H290" s="41"/>
      <c r="I290" s="41"/>
      <c r="J290" s="135"/>
      <c r="K290" s="41"/>
      <c r="L290" s="135"/>
      <c r="M290" s="135"/>
      <c r="AE290"/>
      <c r="AF290"/>
    </row>
    <row r="291" spans="2:32">
      <c r="B291" s="41"/>
      <c r="C291" s="41"/>
      <c r="D291" s="41"/>
      <c r="E291" s="41"/>
      <c r="F291" s="41"/>
      <c r="G291" s="135"/>
      <c r="H291" s="41"/>
      <c r="I291" s="41"/>
      <c r="J291" s="135"/>
      <c r="K291" s="41"/>
      <c r="L291" s="135"/>
      <c r="M291" s="135"/>
      <c r="AE291"/>
      <c r="AF291"/>
    </row>
    <row r="292" spans="2:32">
      <c r="B292" s="41"/>
      <c r="C292" s="41"/>
      <c r="D292" s="41"/>
      <c r="E292" s="41"/>
      <c r="F292" s="41"/>
      <c r="G292" s="135"/>
      <c r="H292" s="41"/>
      <c r="I292" s="41"/>
      <c r="J292" s="135"/>
      <c r="K292" s="41"/>
      <c r="L292" s="135"/>
      <c r="M292" s="135"/>
      <c r="AE292"/>
      <c r="AF292"/>
    </row>
    <row r="293" spans="2:32">
      <c r="B293" s="41"/>
      <c r="C293" s="41"/>
      <c r="D293" s="41"/>
      <c r="E293" s="41"/>
      <c r="F293" s="41"/>
      <c r="G293" s="135"/>
      <c r="H293" s="41"/>
      <c r="I293" s="41"/>
      <c r="J293" s="135"/>
      <c r="K293" s="41"/>
      <c r="L293" s="135"/>
      <c r="M293" s="135"/>
      <c r="AE293"/>
      <c r="AF293"/>
    </row>
    <row r="294" spans="2:32">
      <c r="B294" s="41"/>
      <c r="C294" s="41"/>
      <c r="D294" s="41"/>
      <c r="E294" s="41"/>
      <c r="F294" s="41"/>
      <c r="G294" s="135"/>
      <c r="H294" s="41"/>
      <c r="I294" s="41"/>
      <c r="J294" s="135"/>
      <c r="K294" s="41"/>
      <c r="L294" s="135"/>
      <c r="M294" s="135"/>
      <c r="AE294"/>
      <c r="AF294"/>
    </row>
    <row r="295" spans="2:32">
      <c r="B295" s="41"/>
      <c r="C295" s="41"/>
      <c r="D295" s="41"/>
      <c r="E295" s="41"/>
      <c r="F295" s="41"/>
      <c r="G295" s="135"/>
      <c r="H295" s="41"/>
      <c r="I295" s="41"/>
      <c r="J295" s="135"/>
      <c r="K295" s="41"/>
      <c r="L295" s="135"/>
      <c r="M295" s="135"/>
      <c r="AE295"/>
      <c r="AF295"/>
    </row>
    <row r="296" spans="2:32">
      <c r="B296" s="41"/>
      <c r="C296" s="41"/>
      <c r="D296" s="41"/>
      <c r="E296" s="41"/>
      <c r="F296" s="41"/>
      <c r="G296" s="135"/>
      <c r="H296" s="41"/>
      <c r="I296" s="41"/>
      <c r="J296" s="135"/>
      <c r="K296" s="41"/>
      <c r="L296" s="135"/>
      <c r="M296" s="135"/>
      <c r="AE296"/>
      <c r="AF296"/>
    </row>
    <row r="297" spans="2:32">
      <c r="B297" s="41"/>
      <c r="C297" s="41"/>
      <c r="D297" s="41"/>
      <c r="E297" s="41"/>
      <c r="F297" s="41"/>
      <c r="G297" s="135"/>
      <c r="H297" s="41"/>
      <c r="I297" s="41"/>
      <c r="J297" s="135"/>
      <c r="K297" s="41"/>
      <c r="L297" s="135"/>
      <c r="M297" s="135"/>
      <c r="AE297"/>
      <c r="AF297"/>
    </row>
    <row r="298" spans="2:32">
      <c r="B298" s="41"/>
      <c r="C298" s="41"/>
      <c r="D298" s="41"/>
      <c r="E298" s="41"/>
      <c r="F298" s="41"/>
      <c r="G298" s="135"/>
      <c r="H298" s="41"/>
      <c r="I298" s="41"/>
      <c r="J298" s="135"/>
      <c r="K298" s="41"/>
      <c r="L298" s="135"/>
      <c r="M298" s="135"/>
      <c r="AE298"/>
      <c r="AF298"/>
    </row>
    <row r="299" spans="2:32">
      <c r="B299" s="41"/>
      <c r="C299" s="41"/>
      <c r="D299" s="41"/>
      <c r="E299" s="41"/>
      <c r="F299" s="41"/>
      <c r="G299" s="135"/>
      <c r="H299" s="41"/>
      <c r="I299" s="41"/>
      <c r="J299" s="135"/>
      <c r="K299" s="41"/>
      <c r="L299" s="135"/>
      <c r="M299" s="135"/>
      <c r="AE299"/>
      <c r="AF299"/>
    </row>
    <row r="300" spans="2:32">
      <c r="B300" s="41"/>
      <c r="C300" s="41"/>
      <c r="D300" s="41"/>
      <c r="E300" s="41"/>
      <c r="F300" s="41"/>
      <c r="G300" s="135"/>
      <c r="H300" s="41"/>
      <c r="I300" s="41"/>
      <c r="J300" s="135"/>
      <c r="K300" s="41"/>
      <c r="L300" s="135"/>
      <c r="M300" s="135"/>
      <c r="AE300"/>
      <c r="AF300"/>
    </row>
    <row r="301" spans="2:32">
      <c r="B301" s="41"/>
      <c r="C301" s="41"/>
      <c r="D301" s="41"/>
      <c r="E301" s="41"/>
      <c r="F301" s="41"/>
      <c r="G301" s="135"/>
      <c r="H301" s="41"/>
      <c r="I301" s="41"/>
      <c r="J301" s="135"/>
      <c r="K301" s="41"/>
      <c r="L301" s="135"/>
      <c r="M301" s="135"/>
      <c r="AE301"/>
      <c r="AF301"/>
    </row>
    <row r="302" spans="2:32">
      <c r="B302" s="41"/>
      <c r="C302" s="41"/>
      <c r="D302" s="41"/>
      <c r="E302" s="41"/>
      <c r="F302" s="41"/>
      <c r="G302" s="135"/>
      <c r="H302" s="41"/>
      <c r="I302" s="41"/>
      <c r="J302" s="135"/>
      <c r="K302" s="41"/>
      <c r="L302" s="135"/>
      <c r="M302" s="135"/>
      <c r="AE302"/>
      <c r="AF302"/>
    </row>
    <row r="303" spans="2:32">
      <c r="B303" s="41"/>
      <c r="C303" s="41"/>
      <c r="D303" s="41"/>
      <c r="E303" s="41"/>
      <c r="F303" s="41"/>
      <c r="G303" s="135"/>
      <c r="H303" s="41"/>
      <c r="I303" s="41"/>
      <c r="J303" s="135"/>
      <c r="K303" s="41"/>
      <c r="L303" s="135"/>
      <c r="M303" s="135"/>
      <c r="AE303"/>
      <c r="AF303"/>
    </row>
    <row r="304" spans="2:32">
      <c r="B304" s="41"/>
      <c r="C304" s="41"/>
      <c r="D304" s="41"/>
      <c r="E304" s="41"/>
      <c r="F304" s="41"/>
      <c r="G304" s="135"/>
      <c r="H304" s="41"/>
      <c r="I304" s="41"/>
      <c r="J304" s="135"/>
      <c r="K304" s="41"/>
      <c r="L304" s="135"/>
      <c r="M304" s="135"/>
      <c r="AE304"/>
      <c r="AF304"/>
    </row>
    <row r="305" spans="2:32">
      <c r="B305" s="41"/>
      <c r="C305" s="41"/>
      <c r="D305" s="41"/>
      <c r="E305" s="41"/>
      <c r="F305" s="41"/>
      <c r="G305" s="135"/>
      <c r="H305" s="41"/>
      <c r="I305" s="41"/>
      <c r="J305" s="135"/>
      <c r="K305" s="41"/>
      <c r="L305" s="135"/>
      <c r="M305" s="135"/>
      <c r="AE305"/>
      <c r="AF305"/>
    </row>
    <row r="306" spans="2:32">
      <c r="B306" s="41"/>
      <c r="C306" s="41"/>
      <c r="D306" s="41"/>
      <c r="E306" s="41"/>
      <c r="F306" s="41"/>
      <c r="G306" s="135"/>
      <c r="H306" s="41"/>
      <c r="I306" s="41"/>
      <c r="J306" s="135"/>
      <c r="K306" s="41"/>
      <c r="L306" s="135"/>
      <c r="M306" s="135"/>
      <c r="AE306"/>
      <c r="AF306"/>
    </row>
    <row r="307" spans="2:32">
      <c r="B307" s="41"/>
      <c r="C307" s="41"/>
      <c r="D307" s="41"/>
      <c r="E307" s="41"/>
      <c r="F307" s="41"/>
      <c r="G307" s="135"/>
      <c r="H307" s="41"/>
      <c r="I307" s="41"/>
      <c r="J307" s="135"/>
      <c r="K307" s="41"/>
      <c r="L307" s="135"/>
      <c r="M307" s="135"/>
      <c r="AE307"/>
      <c r="AF307"/>
    </row>
    <row r="308" spans="2:32">
      <c r="B308" s="41"/>
      <c r="C308" s="41"/>
      <c r="D308" s="41"/>
      <c r="E308" s="41"/>
      <c r="F308" s="41"/>
      <c r="G308" s="135"/>
      <c r="H308" s="41"/>
      <c r="I308" s="41"/>
      <c r="J308" s="135"/>
      <c r="K308" s="41"/>
      <c r="L308" s="135"/>
      <c r="M308" s="135"/>
      <c r="AE308"/>
      <c r="AF308"/>
    </row>
    <row r="309" spans="2:32">
      <c r="B309" s="41"/>
      <c r="C309" s="41"/>
      <c r="D309" s="41"/>
      <c r="E309" s="41"/>
      <c r="F309" s="41"/>
      <c r="G309" s="135"/>
      <c r="H309" s="41"/>
      <c r="I309" s="41"/>
      <c r="J309" s="135"/>
      <c r="K309" s="41"/>
      <c r="L309" s="135"/>
      <c r="M309" s="135"/>
      <c r="AE309"/>
      <c r="AF309"/>
    </row>
    <row r="310" spans="2:32">
      <c r="B310" s="41"/>
      <c r="C310" s="41"/>
      <c r="D310" s="41"/>
      <c r="E310" s="41"/>
      <c r="F310" s="41"/>
      <c r="G310" s="135"/>
      <c r="H310" s="41"/>
      <c r="I310" s="41"/>
      <c r="J310" s="135"/>
      <c r="K310" s="41"/>
      <c r="L310" s="135"/>
      <c r="M310" s="135"/>
      <c r="AE310"/>
      <c r="AF310"/>
    </row>
    <row r="311" spans="2:32">
      <c r="B311" s="41"/>
      <c r="C311" s="41"/>
      <c r="D311" s="41"/>
      <c r="E311" s="41"/>
      <c r="F311" s="41"/>
      <c r="G311" s="135"/>
      <c r="H311" s="41"/>
      <c r="I311" s="41"/>
      <c r="J311" s="135"/>
      <c r="K311" s="41"/>
      <c r="L311" s="135"/>
      <c r="M311" s="135"/>
      <c r="AE311"/>
      <c r="AF311"/>
    </row>
    <row r="312" spans="2:32">
      <c r="B312" s="41"/>
      <c r="C312" s="41"/>
      <c r="D312" s="41"/>
      <c r="E312" s="41"/>
      <c r="F312" s="41"/>
      <c r="G312" s="135"/>
      <c r="H312" s="41"/>
      <c r="I312" s="41"/>
      <c r="J312" s="135"/>
      <c r="K312" s="41"/>
      <c r="L312" s="135"/>
      <c r="M312" s="135"/>
      <c r="AE312"/>
      <c r="AF312"/>
    </row>
    <row r="313" spans="2:32">
      <c r="B313" s="41"/>
      <c r="C313" s="41"/>
      <c r="D313" s="41"/>
      <c r="E313" s="41"/>
      <c r="F313" s="41"/>
      <c r="G313" s="135"/>
      <c r="H313" s="41"/>
      <c r="I313" s="41"/>
      <c r="J313" s="135"/>
      <c r="K313" s="41"/>
      <c r="L313" s="135"/>
      <c r="M313" s="135"/>
      <c r="AE313"/>
      <c r="AF313"/>
    </row>
    <row r="314" spans="2:32">
      <c r="B314" s="41"/>
      <c r="C314" s="41"/>
      <c r="D314" s="41"/>
      <c r="E314" s="41"/>
      <c r="F314" s="41"/>
      <c r="G314" s="135"/>
      <c r="H314" s="41"/>
      <c r="I314" s="41"/>
      <c r="J314" s="135"/>
      <c r="K314" s="41"/>
      <c r="L314" s="135"/>
      <c r="M314" s="135"/>
      <c r="AE314"/>
      <c r="AF314"/>
    </row>
    <row r="315" spans="2:32">
      <c r="B315" s="41"/>
      <c r="C315" s="41"/>
      <c r="D315" s="41"/>
      <c r="E315" s="41"/>
      <c r="F315" s="41"/>
      <c r="G315" s="135"/>
      <c r="H315" s="41"/>
      <c r="I315" s="41"/>
      <c r="J315" s="135"/>
      <c r="K315" s="41"/>
      <c r="L315" s="135"/>
      <c r="M315" s="135"/>
      <c r="AE315"/>
      <c r="AF315"/>
    </row>
    <row r="316" spans="2:32">
      <c r="B316" s="41"/>
      <c r="C316" s="41"/>
      <c r="D316" s="41"/>
      <c r="E316" s="41"/>
      <c r="F316" s="41"/>
      <c r="G316" s="135"/>
      <c r="H316" s="41"/>
      <c r="I316" s="41"/>
      <c r="J316" s="135"/>
      <c r="K316" s="41"/>
      <c r="L316" s="135"/>
      <c r="M316" s="135"/>
      <c r="AE316"/>
      <c r="AF316"/>
    </row>
    <row r="317" spans="2:32">
      <c r="B317" s="41"/>
      <c r="C317" s="41"/>
      <c r="D317" s="41"/>
      <c r="E317" s="41"/>
      <c r="F317" s="41"/>
      <c r="G317" s="135"/>
      <c r="H317" s="41"/>
      <c r="I317" s="41"/>
      <c r="J317" s="135"/>
      <c r="K317" s="41"/>
      <c r="L317" s="135"/>
      <c r="M317" s="135"/>
      <c r="AE317"/>
      <c r="AF317"/>
    </row>
    <row r="318" spans="2:32">
      <c r="B318" s="41"/>
      <c r="C318" s="41"/>
      <c r="D318" s="41"/>
      <c r="E318" s="41"/>
      <c r="F318" s="41"/>
      <c r="G318" s="135"/>
      <c r="H318" s="41"/>
      <c r="I318" s="41"/>
      <c r="J318" s="135"/>
      <c r="K318" s="41"/>
      <c r="L318" s="135"/>
      <c r="M318" s="135"/>
      <c r="AE318"/>
      <c r="AF318"/>
    </row>
    <row r="319" spans="2:32">
      <c r="B319" s="41"/>
      <c r="C319" s="41"/>
      <c r="D319" s="41"/>
      <c r="E319" s="41"/>
      <c r="F319" s="41"/>
      <c r="G319" s="135"/>
      <c r="H319" s="41"/>
      <c r="I319" s="41"/>
      <c r="J319" s="135"/>
      <c r="K319" s="41"/>
      <c r="L319" s="135"/>
      <c r="M319" s="135"/>
      <c r="AE319"/>
      <c r="AF319"/>
    </row>
    <row r="320" spans="2:32">
      <c r="B320" s="41"/>
      <c r="C320" s="41"/>
      <c r="D320" s="41"/>
      <c r="E320" s="41"/>
      <c r="F320" s="41"/>
      <c r="G320" s="135"/>
      <c r="H320" s="41"/>
      <c r="I320" s="41"/>
      <c r="J320" s="135"/>
      <c r="K320" s="41"/>
      <c r="L320" s="135"/>
      <c r="M320" s="135"/>
      <c r="AE320"/>
      <c r="AF320"/>
    </row>
    <row r="321" spans="2:32">
      <c r="B321" s="41"/>
      <c r="C321" s="41"/>
      <c r="D321" s="41"/>
      <c r="E321" s="41"/>
      <c r="F321" s="41"/>
      <c r="G321" s="135"/>
      <c r="H321" s="41"/>
      <c r="I321" s="41"/>
      <c r="J321" s="135"/>
      <c r="K321" s="41"/>
      <c r="L321" s="135"/>
      <c r="M321" s="135"/>
      <c r="AE321"/>
      <c r="AF321"/>
    </row>
    <row r="322" spans="2:32">
      <c r="B322" s="41"/>
      <c r="C322" s="41"/>
      <c r="D322" s="41"/>
      <c r="E322" s="41"/>
      <c r="F322" s="41"/>
      <c r="G322" s="135"/>
      <c r="H322" s="41"/>
      <c r="I322" s="41"/>
      <c r="J322" s="135"/>
      <c r="K322" s="41"/>
      <c r="L322" s="135"/>
      <c r="M322" s="135"/>
      <c r="AE322"/>
      <c r="AF322"/>
    </row>
    <row r="323" spans="2:32">
      <c r="B323" s="41"/>
      <c r="C323" s="41"/>
      <c r="D323" s="41"/>
      <c r="E323" s="41"/>
      <c r="F323" s="41"/>
      <c r="G323" s="135"/>
      <c r="H323" s="41"/>
      <c r="I323" s="41"/>
      <c r="J323" s="135"/>
      <c r="K323" s="41"/>
      <c r="L323" s="135"/>
      <c r="M323" s="135"/>
      <c r="AE323"/>
      <c r="AF323"/>
    </row>
    <row r="324" spans="2:32">
      <c r="B324" s="41"/>
      <c r="C324" s="41"/>
      <c r="D324" s="41"/>
      <c r="E324" s="41"/>
      <c r="F324" s="41"/>
      <c r="G324" s="135"/>
      <c r="H324" s="41"/>
      <c r="I324" s="41"/>
      <c r="J324" s="135"/>
      <c r="K324" s="41"/>
      <c r="L324" s="135"/>
      <c r="M324" s="135"/>
      <c r="AE324"/>
      <c r="AF324"/>
    </row>
    <row r="325" spans="2:32">
      <c r="B325" s="41"/>
      <c r="C325" s="41"/>
      <c r="D325" s="41"/>
      <c r="E325" s="41"/>
      <c r="F325" s="41"/>
      <c r="G325" s="135"/>
      <c r="H325" s="41"/>
      <c r="I325" s="41"/>
      <c r="J325" s="135"/>
      <c r="K325" s="41"/>
      <c r="L325" s="135"/>
      <c r="M325" s="135"/>
      <c r="AE325"/>
      <c r="AF325"/>
    </row>
    <row r="326" spans="2:32">
      <c r="B326" s="41"/>
      <c r="C326" s="41"/>
      <c r="D326" s="41"/>
      <c r="E326" s="41"/>
      <c r="F326" s="41"/>
      <c r="G326" s="135"/>
      <c r="H326" s="41"/>
      <c r="I326" s="41"/>
      <c r="J326" s="135"/>
      <c r="K326" s="41"/>
      <c r="L326" s="135"/>
      <c r="M326" s="135"/>
      <c r="AE326"/>
      <c r="AF326"/>
    </row>
    <row r="327" spans="2:32">
      <c r="B327" s="41"/>
      <c r="C327" s="41"/>
      <c r="D327" s="41"/>
      <c r="E327" s="41"/>
      <c r="F327" s="41"/>
      <c r="G327" s="135"/>
      <c r="H327" s="41"/>
      <c r="I327" s="41"/>
      <c r="J327" s="135"/>
      <c r="K327" s="41"/>
      <c r="L327" s="135"/>
      <c r="M327" s="135"/>
      <c r="AE327"/>
      <c r="AF327"/>
    </row>
    <row r="328" spans="2:32">
      <c r="B328" s="41"/>
      <c r="C328" s="41"/>
      <c r="D328" s="41"/>
      <c r="E328" s="41"/>
      <c r="F328" s="41"/>
      <c r="G328" s="135"/>
      <c r="H328" s="41"/>
      <c r="I328" s="41"/>
      <c r="J328" s="135"/>
      <c r="K328" s="41"/>
      <c r="L328" s="135"/>
      <c r="M328" s="135"/>
      <c r="AE328"/>
      <c r="AF328"/>
    </row>
    <row r="329" spans="2:32">
      <c r="B329" s="41"/>
      <c r="C329" s="41"/>
      <c r="D329" s="41"/>
      <c r="E329" s="41"/>
      <c r="F329" s="41"/>
      <c r="G329" s="135"/>
      <c r="H329" s="41"/>
      <c r="I329" s="41"/>
      <c r="J329" s="135"/>
      <c r="K329" s="41"/>
      <c r="L329" s="135"/>
      <c r="M329" s="135"/>
      <c r="AE329"/>
      <c r="AF329"/>
    </row>
    <row r="330" spans="2:32">
      <c r="B330" s="41"/>
      <c r="C330" s="41"/>
      <c r="D330" s="41"/>
      <c r="E330" s="41"/>
      <c r="F330" s="41"/>
      <c r="G330" s="135"/>
      <c r="H330" s="41"/>
      <c r="I330" s="41"/>
      <c r="J330" s="135"/>
      <c r="K330" s="41"/>
      <c r="L330" s="135"/>
      <c r="M330" s="135"/>
      <c r="AE330"/>
      <c r="AF330"/>
    </row>
    <row r="331" spans="2:32">
      <c r="B331" s="41"/>
      <c r="C331" s="41"/>
      <c r="D331" s="41"/>
      <c r="E331" s="41"/>
      <c r="F331" s="41"/>
      <c r="G331" s="135"/>
      <c r="H331" s="41"/>
      <c r="I331" s="41"/>
      <c r="J331" s="135"/>
      <c r="K331" s="41"/>
      <c r="L331" s="135"/>
      <c r="M331" s="135"/>
      <c r="AE331"/>
      <c r="AF331"/>
    </row>
    <row r="332" spans="2:32">
      <c r="B332" s="41"/>
      <c r="C332" s="41"/>
      <c r="D332" s="41"/>
      <c r="E332" s="41"/>
      <c r="F332" s="41"/>
      <c r="G332" s="135"/>
      <c r="H332" s="41"/>
      <c r="I332" s="41"/>
      <c r="J332" s="135"/>
      <c r="K332" s="41"/>
      <c r="L332" s="135"/>
      <c r="M332" s="135"/>
      <c r="AE332"/>
      <c r="AF332"/>
    </row>
    <row r="333" spans="2:32">
      <c r="B333" s="41"/>
      <c r="C333" s="41"/>
      <c r="D333" s="41"/>
      <c r="E333" s="41"/>
      <c r="F333" s="41"/>
      <c r="G333" s="135"/>
      <c r="H333" s="41"/>
      <c r="I333" s="41"/>
      <c r="J333" s="135"/>
      <c r="K333" s="41"/>
      <c r="L333" s="135"/>
      <c r="M333" s="135"/>
      <c r="AE333"/>
      <c r="AF333"/>
    </row>
    <row r="334" spans="2:32">
      <c r="B334" s="41"/>
      <c r="C334" s="41"/>
      <c r="D334" s="41"/>
      <c r="E334" s="41"/>
      <c r="F334" s="41"/>
      <c r="G334" s="135"/>
      <c r="H334" s="41"/>
      <c r="I334" s="41"/>
      <c r="J334" s="135"/>
      <c r="K334" s="41"/>
      <c r="L334" s="135"/>
      <c r="M334" s="135"/>
      <c r="AE334"/>
      <c r="AF334"/>
    </row>
    <row r="335" spans="2:32">
      <c r="B335" s="41"/>
      <c r="C335" s="41"/>
      <c r="D335" s="41"/>
      <c r="E335" s="41"/>
      <c r="F335" s="41"/>
      <c r="G335" s="135"/>
      <c r="H335" s="41"/>
      <c r="I335" s="41"/>
      <c r="J335" s="135"/>
      <c r="K335" s="41"/>
      <c r="L335" s="135"/>
      <c r="M335" s="135"/>
      <c r="AE335"/>
      <c r="AF335"/>
    </row>
    <row r="336" spans="2:32">
      <c r="B336" s="41"/>
      <c r="C336" s="41"/>
      <c r="D336" s="41"/>
      <c r="E336" s="41"/>
      <c r="F336" s="41"/>
      <c r="G336" s="135"/>
      <c r="H336" s="41"/>
      <c r="I336" s="41"/>
      <c r="J336" s="135"/>
      <c r="K336" s="41"/>
      <c r="L336" s="135"/>
      <c r="M336" s="135"/>
      <c r="AE336"/>
      <c r="AF336"/>
    </row>
    <row r="337" spans="2:32">
      <c r="B337" s="41"/>
      <c r="C337" s="41"/>
      <c r="D337" s="41"/>
      <c r="E337" s="41"/>
      <c r="F337" s="41"/>
      <c r="G337" s="135"/>
      <c r="H337" s="41"/>
      <c r="I337" s="41"/>
      <c r="J337" s="135"/>
      <c r="K337" s="41"/>
      <c r="L337" s="135"/>
      <c r="M337" s="135"/>
      <c r="AE337"/>
      <c r="AF337"/>
    </row>
    <row r="338" spans="2:32">
      <c r="B338" s="41"/>
      <c r="C338" s="41"/>
      <c r="D338" s="41"/>
      <c r="E338" s="41"/>
      <c r="F338" s="41"/>
      <c r="G338" s="135"/>
      <c r="H338" s="41"/>
      <c r="I338" s="41"/>
      <c r="J338" s="135"/>
      <c r="K338" s="41"/>
      <c r="L338" s="135"/>
      <c r="M338" s="135"/>
      <c r="AE338"/>
      <c r="AF338"/>
    </row>
    <row r="339" spans="2:32">
      <c r="B339" s="41"/>
      <c r="C339" s="41"/>
      <c r="D339" s="41"/>
      <c r="E339" s="41"/>
      <c r="F339" s="41"/>
      <c r="G339" s="135"/>
      <c r="H339" s="41"/>
      <c r="I339" s="41"/>
      <c r="J339" s="135"/>
      <c r="K339" s="41"/>
      <c r="L339" s="135"/>
      <c r="M339" s="135"/>
      <c r="AE339"/>
      <c r="AF339"/>
    </row>
    <row r="340" spans="2:32">
      <c r="B340" s="41"/>
      <c r="C340" s="41"/>
      <c r="D340" s="41"/>
      <c r="E340" s="41"/>
      <c r="F340" s="41"/>
      <c r="G340" s="135"/>
      <c r="H340" s="41"/>
      <c r="I340" s="41"/>
      <c r="J340" s="135"/>
      <c r="K340" s="41"/>
      <c r="L340" s="135"/>
      <c r="M340" s="135"/>
      <c r="AE340"/>
      <c r="AF340"/>
    </row>
    <row r="341" spans="2:32">
      <c r="B341" s="41"/>
      <c r="C341" s="41"/>
      <c r="D341" s="41"/>
      <c r="E341" s="41"/>
      <c r="F341" s="41"/>
      <c r="G341" s="135"/>
      <c r="H341" s="41"/>
      <c r="I341" s="41"/>
      <c r="J341" s="135"/>
      <c r="K341" s="41"/>
      <c r="L341" s="135"/>
      <c r="M341" s="135"/>
      <c r="AE341"/>
      <c r="AF341"/>
    </row>
    <row r="342" spans="2:32">
      <c r="B342" s="41"/>
      <c r="C342" s="41"/>
      <c r="D342" s="41"/>
      <c r="E342" s="41"/>
      <c r="F342" s="41"/>
      <c r="G342" s="135"/>
      <c r="H342" s="41"/>
      <c r="I342" s="41"/>
      <c r="J342" s="135"/>
      <c r="K342" s="41"/>
      <c r="L342" s="135"/>
      <c r="M342" s="135"/>
      <c r="AE342"/>
      <c r="AF342"/>
    </row>
    <row r="343" spans="2:32">
      <c r="B343" s="41"/>
      <c r="C343" s="41"/>
      <c r="D343" s="41"/>
      <c r="E343" s="41"/>
      <c r="F343" s="41"/>
      <c r="G343" s="135"/>
      <c r="H343" s="41"/>
      <c r="I343" s="41"/>
      <c r="J343" s="135"/>
      <c r="K343" s="41"/>
      <c r="L343" s="135"/>
      <c r="M343" s="135"/>
      <c r="AE343"/>
      <c r="AF343"/>
    </row>
    <row r="344" spans="2:32">
      <c r="B344" s="41"/>
      <c r="C344" s="41"/>
      <c r="D344" s="41"/>
      <c r="E344" s="41"/>
      <c r="F344" s="41"/>
      <c r="G344" s="135"/>
      <c r="H344" s="41"/>
      <c r="I344" s="41"/>
      <c r="J344" s="135"/>
      <c r="K344" s="41"/>
      <c r="L344" s="135"/>
      <c r="M344" s="135"/>
      <c r="AE344"/>
      <c r="AF344"/>
    </row>
    <row r="345" spans="2:32">
      <c r="B345" s="41"/>
      <c r="C345" s="41"/>
      <c r="D345" s="41"/>
      <c r="E345" s="41"/>
      <c r="F345" s="41"/>
      <c r="G345" s="135"/>
      <c r="H345" s="41"/>
      <c r="I345" s="41"/>
      <c r="J345" s="135"/>
      <c r="K345" s="41"/>
      <c r="L345" s="135"/>
      <c r="M345" s="135"/>
      <c r="AE345"/>
      <c r="AF345"/>
    </row>
    <row r="346" spans="2:32">
      <c r="B346" s="41"/>
      <c r="C346" s="41"/>
      <c r="D346" s="41"/>
      <c r="E346" s="41"/>
      <c r="F346" s="41"/>
      <c r="G346" s="135"/>
      <c r="H346" s="41"/>
      <c r="I346" s="41"/>
      <c r="J346" s="135"/>
      <c r="K346" s="41"/>
      <c r="L346" s="135"/>
      <c r="M346" s="135"/>
      <c r="AE346"/>
      <c r="AF346"/>
    </row>
    <row r="347" spans="2:32">
      <c r="B347" s="41"/>
      <c r="C347" s="41"/>
      <c r="D347" s="41"/>
      <c r="E347" s="41"/>
      <c r="F347" s="41"/>
      <c r="G347" s="135"/>
      <c r="H347" s="41"/>
      <c r="I347" s="41"/>
      <c r="J347" s="135"/>
      <c r="K347" s="41"/>
      <c r="L347" s="135"/>
      <c r="M347" s="135"/>
      <c r="AE347"/>
      <c r="AF347"/>
    </row>
    <row r="348" spans="2:32">
      <c r="B348" s="41"/>
      <c r="C348" s="41"/>
      <c r="D348" s="41"/>
      <c r="E348" s="41"/>
      <c r="F348" s="41"/>
      <c r="G348" s="135"/>
      <c r="H348" s="41"/>
      <c r="I348" s="41"/>
      <c r="J348" s="135"/>
      <c r="K348" s="41"/>
      <c r="L348" s="135"/>
      <c r="M348" s="135"/>
      <c r="AE348"/>
      <c r="AF348"/>
    </row>
    <row r="349" spans="2:32">
      <c r="B349" s="41"/>
      <c r="C349" s="41"/>
      <c r="D349" s="41"/>
      <c r="E349" s="41"/>
      <c r="F349" s="41"/>
      <c r="G349" s="135"/>
      <c r="H349" s="41"/>
      <c r="I349" s="41"/>
      <c r="J349" s="135"/>
      <c r="K349" s="41"/>
      <c r="L349" s="135"/>
      <c r="M349" s="135"/>
      <c r="AE349"/>
      <c r="AF349"/>
    </row>
    <row r="350" spans="2:32">
      <c r="B350" s="41"/>
      <c r="C350" s="41"/>
      <c r="D350" s="41"/>
      <c r="E350" s="41"/>
      <c r="F350" s="41"/>
      <c r="G350" s="135"/>
      <c r="H350" s="41"/>
      <c r="I350" s="41"/>
      <c r="J350" s="135"/>
      <c r="K350" s="41"/>
      <c r="L350" s="135"/>
      <c r="M350" s="135"/>
      <c r="AE350"/>
      <c r="AF350"/>
    </row>
    <row r="351" spans="2:32">
      <c r="B351" s="41"/>
      <c r="C351" s="41"/>
      <c r="D351" s="41"/>
      <c r="E351" s="41"/>
      <c r="F351" s="41"/>
      <c r="G351" s="135"/>
      <c r="H351" s="41"/>
      <c r="I351" s="41"/>
      <c r="J351" s="135"/>
      <c r="K351" s="41"/>
      <c r="L351" s="135"/>
      <c r="M351" s="135"/>
      <c r="AE351"/>
      <c r="AF351"/>
    </row>
    <row r="352" spans="2:32">
      <c r="B352" s="41"/>
      <c r="C352" s="41"/>
      <c r="D352" s="41"/>
      <c r="E352" s="41"/>
      <c r="F352" s="41"/>
      <c r="G352" s="135"/>
      <c r="H352" s="41"/>
      <c r="I352" s="41"/>
      <c r="J352" s="135"/>
      <c r="K352" s="41"/>
      <c r="L352" s="135"/>
      <c r="M352" s="135"/>
      <c r="AE352"/>
      <c r="AF352"/>
    </row>
    <row r="353" spans="2:32">
      <c r="B353" s="41"/>
      <c r="C353" s="41"/>
      <c r="D353" s="41"/>
      <c r="E353" s="41"/>
      <c r="F353" s="41"/>
      <c r="G353" s="135"/>
      <c r="H353" s="41"/>
      <c r="I353" s="41"/>
      <c r="J353" s="135"/>
      <c r="K353" s="41"/>
      <c r="L353" s="135"/>
      <c r="M353" s="135"/>
      <c r="AE353"/>
      <c r="AF353"/>
    </row>
    <row r="354" spans="2:32">
      <c r="B354" s="41"/>
      <c r="C354" s="41"/>
      <c r="D354" s="41"/>
      <c r="E354" s="41"/>
      <c r="F354" s="41"/>
      <c r="G354" s="135"/>
      <c r="H354" s="41"/>
      <c r="I354" s="41"/>
      <c r="J354" s="135"/>
      <c r="K354" s="41"/>
      <c r="L354" s="135"/>
      <c r="M354" s="135"/>
      <c r="AE354"/>
      <c r="AF354"/>
    </row>
    <row r="355" spans="2:32">
      <c r="B355" s="41"/>
      <c r="C355" s="41"/>
      <c r="D355" s="41"/>
      <c r="E355" s="41"/>
      <c r="F355" s="41"/>
      <c r="G355" s="135"/>
      <c r="H355" s="41"/>
      <c r="I355" s="41"/>
      <c r="J355" s="135"/>
      <c r="K355" s="41"/>
      <c r="L355" s="135"/>
      <c r="M355" s="135"/>
      <c r="AE355"/>
      <c r="AF355"/>
    </row>
    <row r="356" spans="2:32">
      <c r="B356" s="41"/>
      <c r="C356" s="41"/>
      <c r="D356" s="41"/>
      <c r="E356" s="41"/>
      <c r="F356" s="41"/>
      <c r="G356" s="135"/>
      <c r="H356" s="41"/>
      <c r="I356" s="41"/>
      <c r="J356" s="135"/>
      <c r="K356" s="41"/>
      <c r="L356" s="135"/>
      <c r="M356" s="135"/>
      <c r="AE356"/>
      <c r="AF356"/>
    </row>
    <row r="357" spans="2:32">
      <c r="B357" s="41"/>
      <c r="C357" s="41"/>
      <c r="D357" s="41"/>
      <c r="E357" s="41"/>
      <c r="F357" s="41"/>
      <c r="G357" s="135"/>
      <c r="H357" s="41"/>
      <c r="I357" s="41"/>
      <c r="J357" s="135"/>
      <c r="K357" s="41"/>
      <c r="L357" s="135"/>
      <c r="M357" s="135"/>
      <c r="AE357"/>
      <c r="AF357"/>
    </row>
    <row r="358" spans="2:32">
      <c r="B358" s="41"/>
      <c r="C358" s="41"/>
      <c r="D358" s="41"/>
      <c r="E358" s="41"/>
      <c r="F358" s="41"/>
      <c r="G358" s="135"/>
      <c r="H358" s="41"/>
      <c r="I358" s="41"/>
      <c r="J358" s="135"/>
      <c r="K358" s="41"/>
      <c r="L358" s="135"/>
      <c r="M358" s="135"/>
      <c r="AE358"/>
      <c r="AF358"/>
    </row>
    <row r="359" spans="2:32">
      <c r="B359" s="41"/>
      <c r="C359" s="41"/>
      <c r="D359" s="41"/>
      <c r="E359" s="41"/>
      <c r="F359" s="41"/>
      <c r="G359" s="135"/>
      <c r="H359" s="41"/>
      <c r="I359" s="41"/>
      <c r="J359" s="135"/>
      <c r="K359" s="41"/>
      <c r="L359" s="135"/>
      <c r="M359" s="135"/>
      <c r="AE359"/>
      <c r="AF359"/>
    </row>
    <row r="360" spans="2:32">
      <c r="B360" s="41"/>
      <c r="C360" s="41"/>
      <c r="D360" s="41"/>
      <c r="E360" s="41"/>
      <c r="F360" s="41"/>
      <c r="G360" s="135"/>
      <c r="H360" s="41"/>
      <c r="I360" s="41"/>
      <c r="J360" s="135"/>
      <c r="K360" s="41"/>
      <c r="L360" s="135"/>
      <c r="M360" s="135"/>
      <c r="AE360"/>
      <c r="AF360"/>
    </row>
    <row r="361" spans="2:32">
      <c r="B361" s="41"/>
      <c r="C361" s="41"/>
      <c r="D361" s="41"/>
      <c r="E361" s="41"/>
      <c r="F361" s="41"/>
      <c r="G361" s="135"/>
      <c r="H361" s="41"/>
      <c r="I361" s="41"/>
      <c r="J361" s="135"/>
      <c r="K361" s="41"/>
      <c r="L361" s="135"/>
      <c r="M361" s="135"/>
      <c r="AE361"/>
      <c r="AF361"/>
    </row>
    <row r="362" spans="2:32">
      <c r="B362" s="41"/>
      <c r="C362" s="41"/>
      <c r="D362" s="41"/>
      <c r="E362" s="41"/>
      <c r="F362" s="41"/>
      <c r="G362" s="135"/>
      <c r="H362" s="41"/>
      <c r="I362" s="41"/>
      <c r="J362" s="135"/>
      <c r="K362" s="41"/>
      <c r="L362" s="135"/>
      <c r="M362" s="135"/>
      <c r="AE362"/>
      <c r="AF362"/>
    </row>
    <row r="363" spans="2:32">
      <c r="B363" s="41"/>
      <c r="C363" s="41"/>
      <c r="D363" s="41"/>
      <c r="E363" s="41"/>
      <c r="F363" s="41"/>
      <c r="G363" s="135"/>
      <c r="H363" s="41"/>
      <c r="I363" s="41"/>
      <c r="J363" s="135"/>
      <c r="K363" s="41"/>
      <c r="L363" s="135"/>
      <c r="M363" s="135"/>
      <c r="AE363"/>
      <c r="AF363"/>
    </row>
    <row r="364" spans="2:32">
      <c r="B364" s="41"/>
      <c r="C364" s="41"/>
      <c r="D364" s="41"/>
      <c r="E364" s="41"/>
      <c r="F364" s="41"/>
      <c r="G364" s="135"/>
      <c r="H364" s="41"/>
      <c r="I364" s="41"/>
      <c r="J364" s="135"/>
      <c r="K364" s="41"/>
      <c r="L364" s="135"/>
      <c r="M364" s="135"/>
      <c r="AE364"/>
      <c r="AF364"/>
    </row>
    <row r="365" spans="2:32">
      <c r="B365" s="41"/>
      <c r="C365" s="41"/>
      <c r="D365" s="41"/>
      <c r="E365" s="41"/>
      <c r="F365" s="41"/>
      <c r="G365" s="135"/>
      <c r="H365" s="41"/>
      <c r="I365" s="41"/>
      <c r="J365" s="135"/>
      <c r="K365" s="41"/>
      <c r="L365" s="135"/>
      <c r="M365" s="135"/>
      <c r="AE365"/>
      <c r="AF365"/>
    </row>
    <row r="366" spans="2:32">
      <c r="B366" s="41"/>
      <c r="C366" s="41"/>
      <c r="D366" s="41"/>
      <c r="E366" s="41"/>
      <c r="F366" s="41"/>
      <c r="G366" s="135"/>
      <c r="H366" s="41"/>
      <c r="I366" s="41"/>
      <c r="J366" s="135"/>
      <c r="K366" s="41"/>
      <c r="L366" s="135"/>
      <c r="M366" s="135"/>
      <c r="AE366"/>
      <c r="AF366"/>
    </row>
    <row r="367" spans="2:32">
      <c r="B367" s="41"/>
      <c r="C367" s="41"/>
      <c r="D367" s="41"/>
      <c r="E367" s="41"/>
      <c r="F367" s="41"/>
      <c r="G367" s="135"/>
      <c r="H367" s="41"/>
      <c r="I367" s="41"/>
      <c r="J367" s="135"/>
      <c r="K367" s="41"/>
      <c r="L367" s="135"/>
      <c r="M367" s="135"/>
      <c r="AE367"/>
      <c r="AF367"/>
    </row>
    <row r="368" spans="2:32">
      <c r="B368" s="41"/>
      <c r="C368" s="41"/>
      <c r="D368" s="41"/>
      <c r="E368" s="41"/>
      <c r="F368" s="41"/>
      <c r="G368" s="135"/>
      <c r="H368" s="41"/>
      <c r="I368" s="41"/>
      <c r="J368" s="135"/>
      <c r="K368" s="41"/>
      <c r="L368" s="135"/>
      <c r="M368" s="135"/>
      <c r="AE368"/>
      <c r="AF368"/>
    </row>
    <row r="369" spans="2:32">
      <c r="B369" s="41"/>
      <c r="C369" s="41"/>
      <c r="D369" s="41"/>
      <c r="E369" s="41"/>
      <c r="F369" s="41"/>
      <c r="G369" s="135"/>
      <c r="H369" s="41"/>
      <c r="I369" s="41"/>
      <c r="J369" s="135"/>
      <c r="K369" s="41"/>
      <c r="L369" s="135"/>
      <c r="M369" s="135"/>
      <c r="AE369"/>
      <c r="AF369"/>
    </row>
    <row r="370" spans="2:32">
      <c r="B370" s="41"/>
      <c r="C370" s="41"/>
      <c r="D370" s="41"/>
      <c r="E370" s="41"/>
      <c r="F370" s="41"/>
      <c r="G370" s="135"/>
      <c r="H370" s="41"/>
      <c r="I370" s="41"/>
      <c r="J370" s="135"/>
      <c r="K370" s="41"/>
      <c r="L370" s="135"/>
      <c r="M370" s="135"/>
      <c r="AE370"/>
      <c r="AF370"/>
    </row>
    <row r="371" spans="2:32">
      <c r="B371" s="41"/>
      <c r="C371" s="41"/>
      <c r="D371" s="41"/>
      <c r="E371" s="41"/>
      <c r="F371" s="41"/>
      <c r="G371" s="135"/>
      <c r="H371" s="41"/>
      <c r="I371" s="41"/>
      <c r="J371" s="135"/>
      <c r="K371" s="41"/>
      <c r="L371" s="135"/>
      <c r="M371" s="135"/>
      <c r="AE371"/>
      <c r="AF371"/>
    </row>
    <row r="372" spans="2:32">
      <c r="B372" s="41"/>
      <c r="C372" s="41"/>
      <c r="D372" s="41"/>
      <c r="E372" s="41"/>
      <c r="F372" s="41"/>
      <c r="G372" s="135"/>
      <c r="H372" s="41"/>
      <c r="I372" s="41"/>
      <c r="J372" s="135"/>
      <c r="K372" s="41"/>
      <c r="L372" s="135"/>
      <c r="M372" s="135"/>
      <c r="AE372"/>
      <c r="AF372"/>
    </row>
    <row r="373" spans="2:32">
      <c r="B373" s="41"/>
      <c r="C373" s="41"/>
      <c r="D373" s="41"/>
      <c r="E373" s="41"/>
      <c r="F373" s="41"/>
      <c r="G373" s="135"/>
      <c r="H373" s="41"/>
      <c r="I373" s="41"/>
      <c r="J373" s="135"/>
      <c r="K373" s="41"/>
      <c r="L373" s="135"/>
      <c r="M373" s="135"/>
      <c r="AE373"/>
      <c r="AF373"/>
    </row>
    <row r="374" spans="2:32">
      <c r="B374" s="41"/>
      <c r="C374" s="41"/>
      <c r="D374" s="41"/>
      <c r="E374" s="41"/>
      <c r="F374" s="41"/>
      <c r="G374" s="135"/>
      <c r="H374" s="41"/>
      <c r="I374" s="41"/>
      <c r="J374" s="135"/>
      <c r="K374" s="41"/>
      <c r="L374" s="135"/>
      <c r="M374" s="135"/>
      <c r="AE374"/>
      <c r="AF374"/>
    </row>
    <row r="375" spans="2:32">
      <c r="B375" s="41"/>
      <c r="C375" s="41"/>
      <c r="D375" s="41"/>
      <c r="E375" s="41"/>
      <c r="F375" s="41"/>
      <c r="G375" s="135"/>
      <c r="H375" s="41"/>
      <c r="I375" s="41"/>
      <c r="J375" s="135"/>
      <c r="K375" s="41"/>
      <c r="L375" s="135"/>
      <c r="M375" s="135"/>
      <c r="AE375"/>
      <c r="AF375"/>
    </row>
    <row r="376" spans="2:32">
      <c r="B376" s="41"/>
      <c r="C376" s="41"/>
      <c r="D376" s="41"/>
      <c r="E376" s="41"/>
      <c r="F376" s="41"/>
      <c r="G376" s="135"/>
      <c r="H376" s="41"/>
      <c r="I376" s="41"/>
      <c r="J376" s="135"/>
      <c r="K376" s="41"/>
      <c r="L376" s="135"/>
      <c r="M376" s="135"/>
      <c r="AE376"/>
      <c r="AF376"/>
    </row>
    <row r="377" spans="2:32">
      <c r="B377" s="41"/>
      <c r="C377" s="41"/>
      <c r="D377" s="41"/>
      <c r="E377" s="41"/>
      <c r="F377" s="41"/>
      <c r="G377" s="135"/>
      <c r="H377" s="41"/>
      <c r="I377" s="41"/>
      <c r="J377" s="135"/>
      <c r="K377" s="41"/>
      <c r="L377" s="135"/>
      <c r="M377" s="135"/>
      <c r="AE377"/>
      <c r="AF377"/>
    </row>
    <row r="378" spans="2:32">
      <c r="B378" s="41"/>
      <c r="C378" s="41"/>
      <c r="D378" s="41"/>
      <c r="E378" s="41"/>
      <c r="F378" s="41"/>
      <c r="G378" s="135"/>
      <c r="H378" s="41"/>
      <c r="I378" s="41"/>
      <c r="J378" s="135"/>
      <c r="K378" s="41"/>
      <c r="L378" s="135"/>
      <c r="M378" s="135"/>
      <c r="AE378"/>
      <c r="AF378"/>
    </row>
    <row r="379" spans="2:32">
      <c r="B379" s="41"/>
      <c r="C379" s="41"/>
      <c r="D379" s="41"/>
      <c r="E379" s="41"/>
      <c r="F379" s="41"/>
      <c r="G379" s="135"/>
      <c r="H379" s="41"/>
      <c r="I379" s="41"/>
      <c r="J379" s="135"/>
      <c r="K379" s="41"/>
      <c r="L379" s="135"/>
      <c r="M379" s="135"/>
      <c r="AE379"/>
      <c r="AF379"/>
    </row>
    <row r="380" spans="2:32">
      <c r="B380" s="41"/>
      <c r="C380" s="41"/>
      <c r="D380" s="41"/>
      <c r="E380" s="41"/>
      <c r="F380" s="41"/>
      <c r="G380" s="135"/>
      <c r="H380" s="41"/>
      <c r="I380" s="41"/>
      <c r="J380" s="135"/>
      <c r="K380" s="41"/>
      <c r="L380" s="135"/>
      <c r="M380" s="135"/>
      <c r="AE380"/>
      <c r="AF380"/>
    </row>
    <row r="381" spans="2:32">
      <c r="B381" s="41"/>
      <c r="C381" s="41"/>
      <c r="D381" s="41"/>
      <c r="E381" s="41"/>
      <c r="F381" s="41"/>
      <c r="G381" s="135"/>
      <c r="H381" s="41"/>
      <c r="I381" s="41"/>
      <c r="J381" s="135"/>
      <c r="K381" s="41"/>
      <c r="L381" s="135"/>
      <c r="M381" s="135"/>
      <c r="AE381"/>
      <c r="AF381"/>
    </row>
    <row r="382" spans="2:32">
      <c r="B382" s="41"/>
      <c r="C382" s="41"/>
      <c r="D382" s="41"/>
      <c r="E382" s="41"/>
      <c r="F382" s="41"/>
      <c r="G382" s="135"/>
      <c r="H382" s="41"/>
      <c r="I382" s="41"/>
      <c r="J382" s="135"/>
      <c r="K382" s="41"/>
      <c r="L382" s="135"/>
      <c r="M382" s="135"/>
      <c r="AE382"/>
      <c r="AF382"/>
    </row>
    <row r="383" spans="2:32">
      <c r="B383" s="41"/>
      <c r="C383" s="41"/>
      <c r="D383" s="41"/>
      <c r="E383" s="41"/>
      <c r="F383" s="41"/>
      <c r="G383" s="135"/>
      <c r="H383" s="41"/>
      <c r="I383" s="41"/>
      <c r="J383" s="135"/>
      <c r="K383" s="41"/>
      <c r="L383" s="135"/>
      <c r="M383" s="135"/>
      <c r="AE383"/>
      <c r="AF383"/>
    </row>
    <row r="384" spans="2:32">
      <c r="B384" s="41"/>
      <c r="C384" s="41"/>
      <c r="D384" s="41"/>
      <c r="E384" s="41"/>
      <c r="F384" s="41"/>
      <c r="G384" s="135"/>
      <c r="H384" s="41"/>
      <c r="I384" s="41"/>
      <c r="J384" s="135"/>
      <c r="K384" s="41"/>
      <c r="L384" s="135"/>
      <c r="M384" s="135"/>
      <c r="AE384"/>
      <c r="AF384"/>
    </row>
    <row r="385" spans="2:32">
      <c r="B385" s="41"/>
      <c r="C385" s="41"/>
      <c r="D385" s="41"/>
      <c r="E385" s="41"/>
      <c r="F385" s="41"/>
      <c r="G385" s="135"/>
      <c r="H385" s="41"/>
      <c r="I385" s="41"/>
      <c r="J385" s="135"/>
      <c r="K385" s="41"/>
      <c r="L385" s="135"/>
      <c r="M385" s="135"/>
      <c r="AE385"/>
      <c r="AF385"/>
    </row>
    <row r="386" spans="2:32">
      <c r="B386" s="41"/>
      <c r="C386" s="41"/>
      <c r="D386" s="41"/>
      <c r="E386" s="41"/>
      <c r="F386" s="41"/>
      <c r="G386" s="135"/>
      <c r="H386" s="41"/>
      <c r="I386" s="41"/>
      <c r="J386" s="135"/>
      <c r="K386" s="41"/>
      <c r="L386" s="135"/>
      <c r="M386" s="135"/>
      <c r="AE386"/>
      <c r="AF386"/>
    </row>
    <row r="387" spans="2:32">
      <c r="B387" s="41"/>
      <c r="C387" s="41"/>
      <c r="D387" s="41"/>
      <c r="E387" s="41"/>
      <c r="F387" s="41"/>
      <c r="G387" s="135"/>
      <c r="H387" s="41"/>
      <c r="I387" s="41"/>
      <c r="J387" s="135"/>
      <c r="K387" s="41"/>
      <c r="L387" s="135"/>
      <c r="M387" s="135"/>
      <c r="AE387"/>
      <c r="AF387"/>
    </row>
    <row r="388" spans="2:32">
      <c r="B388" s="41"/>
      <c r="C388" s="41"/>
      <c r="D388" s="41"/>
      <c r="E388" s="41"/>
      <c r="F388" s="41"/>
      <c r="G388" s="135"/>
      <c r="H388" s="41"/>
      <c r="I388" s="41"/>
      <c r="J388" s="135"/>
      <c r="K388" s="41"/>
      <c r="L388" s="135"/>
      <c r="M388" s="135"/>
      <c r="AE388"/>
      <c r="AF388"/>
    </row>
    <row r="389" spans="2:32">
      <c r="B389" s="41"/>
      <c r="C389" s="41"/>
      <c r="D389" s="41"/>
      <c r="E389" s="41"/>
      <c r="F389" s="41"/>
      <c r="G389" s="135"/>
      <c r="H389" s="41"/>
      <c r="I389" s="41"/>
      <c r="J389" s="135"/>
      <c r="K389" s="41"/>
      <c r="L389" s="135"/>
      <c r="M389" s="135"/>
      <c r="AE389"/>
      <c r="AF389"/>
    </row>
    <row r="390" spans="2:32">
      <c r="B390" s="41"/>
      <c r="C390" s="41"/>
      <c r="D390" s="41"/>
      <c r="E390" s="41"/>
      <c r="F390" s="41"/>
      <c r="G390" s="135"/>
      <c r="H390" s="41"/>
      <c r="I390" s="41"/>
      <c r="J390" s="135"/>
      <c r="K390" s="41"/>
      <c r="L390" s="135"/>
      <c r="M390" s="135"/>
      <c r="AE390"/>
      <c r="AF390"/>
    </row>
    <row r="391" spans="2:32">
      <c r="B391" s="41"/>
      <c r="C391" s="41"/>
      <c r="D391" s="41"/>
      <c r="E391" s="41"/>
      <c r="F391" s="41"/>
      <c r="G391" s="135"/>
      <c r="H391" s="41"/>
      <c r="I391" s="41"/>
      <c r="J391" s="135"/>
      <c r="K391" s="41"/>
      <c r="L391" s="135"/>
      <c r="M391" s="135"/>
      <c r="AE391"/>
      <c r="AF391"/>
    </row>
    <row r="392" spans="2:32">
      <c r="B392" s="41"/>
      <c r="C392" s="41"/>
      <c r="D392" s="41"/>
      <c r="E392" s="41"/>
      <c r="F392" s="41"/>
      <c r="G392" s="135"/>
      <c r="H392" s="41"/>
      <c r="I392" s="41"/>
      <c r="J392" s="135"/>
      <c r="K392" s="41"/>
      <c r="L392" s="135"/>
      <c r="M392" s="135"/>
      <c r="AE392"/>
      <c r="AF392"/>
    </row>
    <row r="393" spans="2:32">
      <c r="B393" s="41"/>
      <c r="C393" s="41"/>
      <c r="D393" s="41"/>
      <c r="E393" s="41"/>
      <c r="F393" s="41"/>
      <c r="G393" s="135"/>
      <c r="H393" s="41"/>
      <c r="I393" s="41"/>
      <c r="J393" s="135"/>
      <c r="K393" s="41"/>
      <c r="L393" s="135"/>
      <c r="M393" s="135"/>
      <c r="AE393"/>
      <c r="AF393"/>
    </row>
    <row r="394" spans="2:32">
      <c r="B394" s="41"/>
      <c r="C394" s="41"/>
      <c r="D394" s="41"/>
      <c r="E394" s="41"/>
      <c r="F394" s="41"/>
      <c r="G394" s="135"/>
      <c r="H394" s="41"/>
      <c r="I394" s="41"/>
      <c r="J394" s="135"/>
      <c r="K394" s="41"/>
      <c r="L394" s="135"/>
      <c r="M394" s="135"/>
      <c r="AE394"/>
      <c r="AF394"/>
    </row>
    <row r="395" spans="2:32">
      <c r="B395" s="41"/>
      <c r="C395" s="41"/>
      <c r="D395" s="41"/>
      <c r="E395" s="41"/>
      <c r="F395" s="41"/>
      <c r="G395" s="135"/>
      <c r="H395" s="41"/>
      <c r="I395" s="41"/>
      <c r="J395" s="135"/>
      <c r="K395" s="41"/>
      <c r="L395" s="135"/>
      <c r="M395" s="135"/>
      <c r="AE395"/>
      <c r="AF395"/>
    </row>
    <row r="396" spans="2:32">
      <c r="B396" s="41"/>
      <c r="C396" s="41"/>
      <c r="D396" s="41"/>
      <c r="E396" s="41"/>
      <c r="F396" s="41"/>
      <c r="G396" s="135"/>
      <c r="H396" s="41"/>
      <c r="I396" s="41"/>
      <c r="J396" s="135"/>
      <c r="K396" s="41"/>
      <c r="L396" s="135"/>
      <c r="M396" s="135"/>
      <c r="AE396"/>
      <c r="AF396"/>
    </row>
    <row r="397" spans="2:32">
      <c r="B397" s="41"/>
      <c r="C397" s="41"/>
      <c r="D397" s="41"/>
      <c r="E397" s="41"/>
      <c r="F397" s="41"/>
      <c r="G397" s="135"/>
      <c r="H397" s="41"/>
      <c r="I397" s="41"/>
      <c r="J397" s="135"/>
      <c r="K397" s="41"/>
      <c r="L397" s="135"/>
      <c r="M397" s="135"/>
      <c r="AE397"/>
      <c r="AF397"/>
    </row>
    <row r="398" spans="2:32">
      <c r="B398" s="41"/>
      <c r="C398" s="41"/>
      <c r="D398" s="41"/>
      <c r="E398" s="41"/>
      <c r="F398" s="41"/>
      <c r="G398" s="135"/>
      <c r="H398" s="41"/>
      <c r="I398" s="41"/>
      <c r="J398" s="135"/>
      <c r="K398" s="41"/>
      <c r="L398" s="135"/>
      <c r="M398" s="135"/>
      <c r="AE398"/>
      <c r="AF398"/>
    </row>
    <row r="399" spans="2:32">
      <c r="B399" s="41"/>
      <c r="C399" s="41"/>
      <c r="D399" s="41"/>
      <c r="E399" s="41"/>
      <c r="F399" s="41"/>
      <c r="G399" s="135"/>
      <c r="H399" s="41"/>
      <c r="I399" s="41"/>
      <c r="J399" s="135"/>
      <c r="K399" s="41"/>
      <c r="L399" s="135"/>
      <c r="M399" s="135"/>
      <c r="AE399"/>
      <c r="AF399"/>
    </row>
    <row r="400" spans="2:32">
      <c r="B400" s="41"/>
      <c r="C400" s="41"/>
      <c r="D400" s="41"/>
      <c r="E400" s="41"/>
      <c r="F400" s="41"/>
      <c r="G400" s="135"/>
      <c r="H400" s="41"/>
      <c r="I400" s="41"/>
      <c r="J400" s="135"/>
      <c r="K400" s="41"/>
      <c r="L400" s="135"/>
      <c r="M400" s="135"/>
      <c r="AE400"/>
      <c r="AF400"/>
    </row>
    <row r="401" spans="2:32">
      <c r="B401" s="41"/>
      <c r="C401" s="41"/>
      <c r="D401" s="41"/>
      <c r="E401" s="41"/>
      <c r="F401" s="41"/>
      <c r="G401" s="135"/>
      <c r="H401" s="41"/>
      <c r="I401" s="41"/>
      <c r="J401" s="135"/>
      <c r="K401" s="41"/>
      <c r="L401" s="135"/>
      <c r="M401" s="135"/>
      <c r="AE401"/>
      <c r="AF401"/>
    </row>
    <row r="402" spans="2:32">
      <c r="B402" s="41"/>
      <c r="C402" s="41"/>
      <c r="D402" s="41"/>
      <c r="E402" s="41"/>
      <c r="F402" s="41"/>
      <c r="G402" s="135"/>
      <c r="H402" s="41"/>
      <c r="I402" s="41"/>
      <c r="J402" s="135"/>
      <c r="K402" s="41"/>
      <c r="L402" s="135"/>
      <c r="M402" s="135"/>
      <c r="AE402"/>
      <c r="AF402"/>
    </row>
    <row r="403" spans="2:32">
      <c r="B403" s="41"/>
      <c r="C403" s="41"/>
      <c r="D403" s="41"/>
      <c r="E403" s="41"/>
      <c r="F403" s="41"/>
      <c r="G403" s="135"/>
      <c r="H403" s="41"/>
      <c r="I403" s="41"/>
      <c r="J403" s="135"/>
      <c r="K403" s="41"/>
      <c r="L403" s="135"/>
      <c r="M403" s="135"/>
      <c r="AE403"/>
      <c r="AF403"/>
    </row>
    <row r="404" spans="2:32">
      <c r="B404" s="41"/>
      <c r="C404" s="41"/>
      <c r="D404" s="41"/>
      <c r="E404" s="41"/>
      <c r="F404" s="41"/>
      <c r="G404" s="135"/>
      <c r="H404" s="41"/>
      <c r="I404" s="41"/>
      <c r="J404" s="135"/>
      <c r="K404" s="41"/>
      <c r="L404" s="135"/>
      <c r="M404" s="135"/>
      <c r="AE404"/>
      <c r="AF404"/>
    </row>
    <row r="405" spans="2:32">
      <c r="B405" s="41"/>
      <c r="C405" s="41"/>
      <c r="D405" s="41"/>
      <c r="E405" s="41"/>
      <c r="F405" s="41"/>
      <c r="G405" s="135"/>
      <c r="H405" s="41"/>
      <c r="I405" s="41"/>
      <c r="J405" s="135"/>
      <c r="K405" s="41"/>
      <c r="L405" s="135"/>
      <c r="M405" s="135"/>
      <c r="AE405"/>
      <c r="AF405"/>
    </row>
    <row r="406" spans="2:32">
      <c r="B406" s="41"/>
      <c r="C406" s="41"/>
      <c r="D406" s="41"/>
      <c r="E406" s="41"/>
      <c r="F406" s="41"/>
      <c r="G406" s="135"/>
      <c r="H406" s="41"/>
      <c r="I406" s="41"/>
      <c r="J406" s="135"/>
      <c r="K406" s="41"/>
      <c r="L406" s="135"/>
      <c r="M406" s="135"/>
      <c r="AE406"/>
      <c r="AF406"/>
    </row>
    <row r="407" spans="2:32">
      <c r="B407" s="41"/>
      <c r="C407" s="41"/>
      <c r="D407" s="41"/>
      <c r="E407" s="41"/>
      <c r="F407" s="41"/>
      <c r="G407" s="135"/>
      <c r="H407" s="41"/>
      <c r="I407" s="41"/>
      <c r="J407" s="135"/>
      <c r="K407" s="41"/>
      <c r="L407" s="135"/>
      <c r="M407" s="135"/>
      <c r="AE407"/>
      <c r="AF407"/>
    </row>
    <row r="408" spans="2:32">
      <c r="B408" s="41"/>
      <c r="C408" s="41"/>
      <c r="D408" s="41"/>
      <c r="E408" s="41"/>
      <c r="F408" s="41"/>
      <c r="G408" s="135"/>
      <c r="H408" s="41"/>
      <c r="I408" s="41"/>
      <c r="J408" s="135"/>
      <c r="K408" s="41"/>
      <c r="L408" s="135"/>
      <c r="M408" s="135"/>
      <c r="AE408"/>
      <c r="AF408"/>
    </row>
    <row r="409" spans="2:32">
      <c r="B409" s="41"/>
      <c r="C409" s="41"/>
      <c r="D409" s="41"/>
      <c r="E409" s="41"/>
      <c r="F409" s="41"/>
      <c r="G409" s="135"/>
      <c r="H409" s="41"/>
      <c r="I409" s="41"/>
      <c r="J409" s="135"/>
      <c r="K409" s="41"/>
      <c r="L409" s="135"/>
      <c r="M409" s="135"/>
      <c r="AE409"/>
      <c r="AF409"/>
    </row>
    <row r="410" spans="2:32">
      <c r="B410" s="41"/>
      <c r="C410" s="41"/>
      <c r="D410" s="41"/>
      <c r="E410" s="41"/>
      <c r="F410" s="41"/>
      <c r="G410" s="135"/>
      <c r="H410" s="41"/>
      <c r="I410" s="41"/>
      <c r="J410" s="135"/>
      <c r="K410" s="41"/>
      <c r="L410" s="135"/>
      <c r="M410" s="135"/>
      <c r="AE410"/>
      <c r="AF410"/>
    </row>
    <row r="411" spans="2:32">
      <c r="B411" s="41"/>
      <c r="C411" s="41"/>
      <c r="D411" s="41"/>
      <c r="E411" s="41"/>
      <c r="F411" s="41"/>
      <c r="G411" s="135"/>
      <c r="H411" s="41"/>
      <c r="I411" s="41"/>
      <c r="J411" s="135"/>
      <c r="K411" s="41"/>
      <c r="L411" s="135"/>
      <c r="M411" s="135"/>
      <c r="AE411"/>
      <c r="AF411"/>
    </row>
    <row r="412" spans="2:32">
      <c r="B412" s="41"/>
      <c r="C412" s="41"/>
      <c r="D412" s="41"/>
      <c r="E412" s="41"/>
      <c r="F412" s="41"/>
      <c r="G412" s="135"/>
      <c r="H412" s="41"/>
      <c r="I412" s="41"/>
      <c r="J412" s="135"/>
      <c r="K412" s="41"/>
      <c r="L412" s="135"/>
      <c r="M412" s="135"/>
      <c r="AE412"/>
      <c r="AF412"/>
    </row>
    <row r="413" spans="2:32">
      <c r="B413" s="41"/>
      <c r="C413" s="41"/>
      <c r="D413" s="41"/>
      <c r="E413" s="41"/>
      <c r="F413" s="41"/>
      <c r="G413" s="135"/>
      <c r="H413" s="41"/>
      <c r="I413" s="41"/>
      <c r="J413" s="135"/>
      <c r="K413" s="41"/>
      <c r="L413" s="135"/>
      <c r="M413" s="135"/>
      <c r="AE413"/>
      <c r="AF413"/>
    </row>
    <row r="414" spans="2:32">
      <c r="B414" s="41"/>
      <c r="C414" s="41"/>
      <c r="D414" s="41"/>
      <c r="E414" s="41"/>
      <c r="F414" s="41"/>
      <c r="G414" s="135"/>
      <c r="H414" s="41"/>
      <c r="I414" s="41"/>
      <c r="J414" s="135"/>
      <c r="K414" s="41"/>
      <c r="L414" s="135"/>
      <c r="M414" s="135"/>
      <c r="AE414"/>
      <c r="AF414"/>
    </row>
    <row r="415" spans="2:32">
      <c r="B415" s="41"/>
      <c r="C415" s="41"/>
      <c r="D415" s="41"/>
      <c r="E415" s="41"/>
      <c r="F415" s="41"/>
      <c r="G415" s="135"/>
      <c r="H415" s="41"/>
      <c r="I415" s="41"/>
      <c r="J415" s="135"/>
      <c r="K415" s="41"/>
      <c r="L415" s="135"/>
      <c r="M415" s="135"/>
      <c r="AE415"/>
      <c r="AF415"/>
    </row>
    <row r="416" spans="2:32">
      <c r="B416" s="41"/>
      <c r="C416" s="41"/>
      <c r="D416" s="41"/>
      <c r="E416" s="41"/>
      <c r="F416" s="41"/>
      <c r="G416" s="135"/>
      <c r="H416" s="41"/>
      <c r="I416" s="41"/>
      <c r="J416" s="135"/>
      <c r="K416" s="41"/>
      <c r="L416" s="135"/>
      <c r="M416" s="135"/>
      <c r="AE416"/>
      <c r="AF416"/>
    </row>
    <row r="417" spans="2:32">
      <c r="B417" s="41"/>
      <c r="C417" s="41"/>
      <c r="D417" s="41"/>
      <c r="E417" s="41"/>
      <c r="F417" s="41"/>
      <c r="G417" s="135"/>
      <c r="H417" s="41"/>
      <c r="I417" s="41"/>
      <c r="J417" s="135"/>
      <c r="K417" s="41"/>
      <c r="L417" s="135"/>
      <c r="M417" s="135"/>
      <c r="AE417"/>
      <c r="AF417"/>
    </row>
    <row r="418" spans="2:32">
      <c r="B418" s="41"/>
      <c r="C418" s="41"/>
      <c r="D418" s="41"/>
      <c r="E418" s="41"/>
      <c r="F418" s="41"/>
      <c r="G418" s="135"/>
      <c r="H418" s="41"/>
      <c r="I418" s="41"/>
      <c r="J418" s="135"/>
      <c r="K418" s="41"/>
      <c r="L418" s="135"/>
      <c r="M418" s="135"/>
      <c r="AE418"/>
      <c r="AF418"/>
    </row>
    <row r="419" spans="2:32">
      <c r="B419" s="41"/>
      <c r="C419" s="41"/>
      <c r="D419" s="41"/>
      <c r="E419" s="41"/>
      <c r="F419" s="41"/>
      <c r="G419" s="135"/>
      <c r="H419" s="41"/>
      <c r="I419" s="41"/>
      <c r="J419" s="135"/>
      <c r="K419" s="41"/>
      <c r="L419" s="135"/>
      <c r="M419" s="135"/>
      <c r="AE419"/>
      <c r="AF419"/>
    </row>
    <row r="420" spans="2:32">
      <c r="B420" s="41"/>
      <c r="C420" s="41"/>
      <c r="D420" s="41"/>
      <c r="E420" s="41"/>
      <c r="F420" s="41"/>
      <c r="G420" s="135"/>
      <c r="H420" s="41"/>
      <c r="I420" s="41"/>
      <c r="J420" s="135"/>
      <c r="K420" s="41"/>
      <c r="L420" s="135"/>
      <c r="M420" s="135"/>
      <c r="AE420"/>
      <c r="AF420"/>
    </row>
    <row r="421" spans="2:32">
      <c r="B421" s="41"/>
      <c r="C421" s="41"/>
      <c r="D421" s="41"/>
      <c r="E421" s="41"/>
      <c r="F421" s="41"/>
      <c r="G421" s="135"/>
      <c r="H421" s="41"/>
      <c r="I421" s="41"/>
      <c r="J421" s="135"/>
      <c r="K421" s="41"/>
      <c r="L421" s="135"/>
      <c r="M421" s="135"/>
      <c r="AE421"/>
      <c r="AF421"/>
    </row>
    <row r="422" spans="2:32">
      <c r="B422" s="41"/>
      <c r="C422" s="41"/>
      <c r="D422" s="41"/>
      <c r="E422" s="41"/>
      <c r="F422" s="41"/>
      <c r="G422" s="135"/>
      <c r="H422" s="41"/>
      <c r="I422" s="41"/>
      <c r="J422" s="135"/>
      <c r="K422" s="41"/>
      <c r="L422" s="135"/>
      <c r="M422" s="135"/>
      <c r="AE422"/>
      <c r="AF422"/>
    </row>
    <row r="423" spans="2:32">
      <c r="B423" s="41"/>
      <c r="C423" s="41"/>
      <c r="D423" s="41"/>
      <c r="E423" s="41"/>
      <c r="F423" s="41"/>
      <c r="G423" s="135"/>
      <c r="H423" s="41"/>
      <c r="I423" s="41"/>
      <c r="J423" s="135"/>
      <c r="K423" s="41"/>
      <c r="L423" s="135"/>
      <c r="M423" s="135"/>
      <c r="AE423"/>
      <c r="AF423"/>
    </row>
    <row r="424" spans="2:32">
      <c r="B424" s="41"/>
      <c r="C424" s="41"/>
      <c r="D424" s="41"/>
      <c r="E424" s="41"/>
      <c r="F424" s="41"/>
      <c r="G424" s="135"/>
      <c r="H424" s="41"/>
      <c r="I424" s="41"/>
      <c r="J424" s="135"/>
      <c r="K424" s="41"/>
      <c r="L424" s="135"/>
      <c r="M424" s="135"/>
      <c r="AE424"/>
      <c r="AF424"/>
    </row>
    <row r="425" spans="2:32">
      <c r="B425" s="41"/>
      <c r="C425" s="41"/>
      <c r="D425" s="41"/>
      <c r="E425" s="41"/>
      <c r="F425" s="41"/>
      <c r="G425" s="135"/>
      <c r="H425" s="41"/>
      <c r="I425" s="41"/>
      <c r="J425" s="135"/>
      <c r="K425" s="41"/>
      <c r="L425" s="135"/>
      <c r="M425" s="135"/>
      <c r="AE425"/>
      <c r="AF425"/>
    </row>
    <row r="426" spans="2:32">
      <c r="B426" s="41"/>
      <c r="C426" s="41"/>
      <c r="D426" s="41"/>
      <c r="E426" s="41"/>
      <c r="F426" s="41"/>
      <c r="G426" s="135"/>
      <c r="H426" s="41"/>
      <c r="I426" s="41"/>
      <c r="J426" s="135"/>
      <c r="K426" s="41"/>
      <c r="L426" s="135"/>
      <c r="M426" s="135"/>
      <c r="AE426"/>
      <c r="AF426"/>
    </row>
    <row r="427" spans="2:32">
      <c r="B427" s="41"/>
      <c r="C427" s="41"/>
      <c r="D427" s="41"/>
      <c r="E427" s="41"/>
      <c r="F427" s="41"/>
      <c r="G427" s="135"/>
      <c r="H427" s="41"/>
      <c r="I427" s="41"/>
      <c r="J427" s="135"/>
      <c r="K427" s="41"/>
      <c r="L427" s="135"/>
      <c r="M427" s="135"/>
      <c r="AE427"/>
      <c r="AF427"/>
    </row>
    <row r="428" spans="2:32">
      <c r="B428" s="41"/>
      <c r="C428" s="41"/>
      <c r="D428" s="41"/>
      <c r="E428" s="41"/>
      <c r="F428" s="41"/>
      <c r="G428" s="135"/>
      <c r="H428" s="41"/>
      <c r="I428" s="41"/>
      <c r="J428" s="135"/>
      <c r="K428" s="41"/>
      <c r="L428" s="135"/>
      <c r="M428" s="135"/>
      <c r="AE428"/>
      <c r="AF428"/>
    </row>
    <row r="429" spans="2:32">
      <c r="B429" s="41"/>
      <c r="C429" s="41"/>
      <c r="D429" s="41"/>
      <c r="E429" s="41"/>
      <c r="F429" s="41"/>
      <c r="G429" s="135"/>
      <c r="H429" s="41"/>
      <c r="I429" s="41"/>
      <c r="J429" s="135"/>
      <c r="K429" s="41"/>
      <c r="L429" s="135"/>
      <c r="M429" s="135"/>
      <c r="AE429"/>
      <c r="AF429"/>
    </row>
    <row r="430" spans="2:32">
      <c r="B430" s="41"/>
      <c r="C430" s="41"/>
      <c r="D430" s="41"/>
      <c r="E430" s="41"/>
      <c r="F430" s="41"/>
      <c r="G430" s="135"/>
      <c r="H430" s="41"/>
      <c r="I430" s="41"/>
      <c r="J430" s="135"/>
      <c r="K430" s="41"/>
      <c r="L430" s="135"/>
      <c r="M430" s="135"/>
      <c r="AE430"/>
      <c r="AF430"/>
    </row>
    <row r="431" spans="2:32">
      <c r="B431" s="41"/>
      <c r="C431" s="41"/>
      <c r="D431" s="41"/>
      <c r="E431" s="41"/>
      <c r="F431" s="41"/>
      <c r="G431" s="135"/>
      <c r="H431" s="41"/>
      <c r="I431" s="41"/>
      <c r="J431" s="135"/>
      <c r="K431" s="41"/>
      <c r="L431" s="135"/>
      <c r="M431" s="135"/>
      <c r="AE431"/>
      <c r="AF431"/>
    </row>
    <row r="432" spans="2:32">
      <c r="B432" s="41"/>
      <c r="C432" s="41"/>
      <c r="D432" s="41"/>
      <c r="E432" s="41"/>
      <c r="F432" s="41"/>
      <c r="G432" s="135"/>
      <c r="H432" s="41"/>
      <c r="I432" s="41"/>
      <c r="J432" s="135"/>
      <c r="K432" s="41"/>
      <c r="L432" s="135"/>
      <c r="M432" s="135"/>
      <c r="AE432"/>
      <c r="AF432"/>
    </row>
    <row r="433" spans="2:32">
      <c r="B433" s="41"/>
      <c r="C433" s="41"/>
      <c r="D433" s="41"/>
      <c r="E433" s="41"/>
      <c r="F433" s="41"/>
      <c r="G433" s="135"/>
      <c r="H433" s="41"/>
      <c r="I433" s="41"/>
      <c r="J433" s="135"/>
      <c r="K433" s="41"/>
      <c r="L433" s="135"/>
      <c r="M433" s="135"/>
      <c r="AE433"/>
      <c r="AF433"/>
    </row>
    <row r="434" spans="2:32">
      <c r="B434" s="41"/>
      <c r="C434" s="41"/>
      <c r="D434" s="41"/>
      <c r="E434" s="41"/>
      <c r="F434" s="41"/>
      <c r="G434" s="135"/>
      <c r="H434" s="41"/>
      <c r="I434" s="41"/>
      <c r="J434" s="135"/>
      <c r="K434" s="41"/>
      <c r="L434" s="135"/>
      <c r="M434" s="135"/>
      <c r="AE434"/>
      <c r="AF434"/>
    </row>
    <row r="435" spans="2:32">
      <c r="B435" s="41"/>
      <c r="C435" s="41"/>
      <c r="D435" s="41"/>
      <c r="E435" s="41"/>
      <c r="F435" s="41"/>
      <c r="G435" s="135"/>
      <c r="H435" s="41"/>
      <c r="I435" s="41"/>
      <c r="J435" s="135"/>
      <c r="K435" s="41"/>
      <c r="L435" s="135"/>
      <c r="M435" s="135"/>
      <c r="AE435"/>
      <c r="AF435"/>
    </row>
    <row r="436" spans="2:32">
      <c r="B436" s="41"/>
      <c r="C436" s="41"/>
      <c r="D436" s="41"/>
      <c r="E436" s="41"/>
      <c r="F436" s="41"/>
      <c r="G436" s="135"/>
      <c r="H436" s="41"/>
      <c r="I436" s="41"/>
      <c r="J436" s="135"/>
      <c r="K436" s="41"/>
      <c r="L436" s="135"/>
      <c r="M436" s="135"/>
      <c r="AE436"/>
      <c r="AF436"/>
    </row>
    <row r="437" spans="2:32">
      <c r="B437" s="41"/>
      <c r="C437" s="41"/>
      <c r="D437" s="41"/>
      <c r="E437" s="41"/>
      <c r="F437" s="41"/>
      <c r="G437" s="135"/>
      <c r="H437" s="41"/>
      <c r="I437" s="41"/>
      <c r="J437" s="135"/>
      <c r="K437" s="41"/>
      <c r="L437" s="135"/>
      <c r="M437" s="135"/>
      <c r="AE437"/>
      <c r="AF437"/>
    </row>
    <row r="438" spans="2:32">
      <c r="B438" s="41"/>
      <c r="C438" s="41"/>
      <c r="D438" s="41"/>
      <c r="E438" s="41"/>
      <c r="F438" s="41"/>
      <c r="G438" s="135"/>
      <c r="H438" s="41"/>
      <c r="I438" s="41"/>
      <c r="J438" s="135"/>
      <c r="K438" s="41"/>
      <c r="L438" s="135"/>
      <c r="M438" s="135"/>
      <c r="AE438"/>
      <c r="AF438"/>
    </row>
    <row r="439" spans="2:32">
      <c r="B439" s="41"/>
      <c r="C439" s="41"/>
      <c r="D439" s="41"/>
      <c r="E439" s="41"/>
      <c r="F439" s="41"/>
      <c r="G439" s="135"/>
      <c r="H439" s="41"/>
      <c r="I439" s="41"/>
      <c r="J439" s="135"/>
      <c r="K439" s="41"/>
      <c r="L439" s="135"/>
      <c r="M439" s="135"/>
      <c r="AE439"/>
      <c r="AF439"/>
    </row>
    <row r="440" spans="2:32">
      <c r="B440" s="41"/>
      <c r="C440" s="41"/>
      <c r="D440" s="41"/>
      <c r="E440" s="41"/>
      <c r="F440" s="41"/>
      <c r="G440" s="135"/>
      <c r="H440" s="41"/>
      <c r="I440" s="41"/>
      <c r="J440" s="135"/>
      <c r="K440" s="41"/>
      <c r="L440" s="135"/>
      <c r="M440" s="135"/>
      <c r="AE440"/>
      <c r="AF440"/>
    </row>
    <row r="441" spans="2:32">
      <c r="B441" s="41"/>
      <c r="C441" s="41"/>
      <c r="D441" s="41"/>
      <c r="E441" s="41"/>
      <c r="F441" s="41"/>
      <c r="G441" s="135"/>
      <c r="H441" s="41"/>
      <c r="I441" s="41"/>
      <c r="J441" s="135"/>
      <c r="K441" s="41"/>
      <c r="L441" s="135"/>
      <c r="M441" s="135"/>
      <c r="AE441"/>
      <c r="AF441"/>
    </row>
    <row r="442" spans="2:32">
      <c r="B442" s="41"/>
      <c r="C442" s="41"/>
      <c r="D442" s="41"/>
      <c r="E442" s="41"/>
      <c r="F442" s="41"/>
      <c r="G442" s="135"/>
      <c r="H442" s="41"/>
      <c r="I442" s="41"/>
      <c r="J442" s="135"/>
      <c r="K442" s="41"/>
      <c r="L442" s="135"/>
      <c r="M442" s="135"/>
      <c r="AE442"/>
      <c r="AF442"/>
    </row>
    <row r="443" spans="2:32">
      <c r="B443" s="41"/>
      <c r="C443" s="41"/>
      <c r="D443" s="41"/>
      <c r="E443" s="41"/>
      <c r="F443" s="41"/>
      <c r="G443" s="135"/>
      <c r="H443" s="41"/>
      <c r="I443" s="41"/>
      <c r="J443" s="135"/>
      <c r="K443" s="41"/>
      <c r="L443" s="135"/>
      <c r="M443" s="135"/>
      <c r="AE443"/>
      <c r="AF443"/>
    </row>
    <row r="444" spans="2:32">
      <c r="B444" s="41"/>
      <c r="C444" s="41"/>
      <c r="D444" s="41"/>
      <c r="E444" s="41"/>
      <c r="F444" s="41"/>
      <c r="G444" s="135"/>
      <c r="H444" s="41"/>
      <c r="I444" s="41"/>
      <c r="J444" s="135"/>
      <c r="K444" s="41"/>
      <c r="L444" s="135"/>
      <c r="M444" s="135"/>
      <c r="AE444"/>
      <c r="AF444"/>
    </row>
    <row r="445" spans="2:32">
      <c r="B445" s="41"/>
      <c r="C445" s="41"/>
      <c r="D445" s="41"/>
      <c r="E445" s="41"/>
      <c r="F445" s="41"/>
      <c r="G445" s="135"/>
      <c r="H445" s="41"/>
      <c r="I445" s="41"/>
      <c r="J445" s="135"/>
      <c r="K445" s="41"/>
      <c r="L445" s="135"/>
      <c r="M445" s="135"/>
      <c r="AE445"/>
      <c r="AF445"/>
    </row>
    <row r="446" spans="2:32">
      <c r="B446" s="41"/>
      <c r="C446" s="41"/>
      <c r="D446" s="41"/>
      <c r="E446" s="41"/>
      <c r="F446" s="41"/>
      <c r="G446" s="135"/>
      <c r="H446" s="41"/>
      <c r="I446" s="41"/>
      <c r="J446" s="135"/>
      <c r="K446" s="41"/>
      <c r="L446" s="135"/>
      <c r="M446" s="135"/>
      <c r="AE446"/>
      <c r="AF446"/>
    </row>
    <row r="447" spans="2:32">
      <c r="B447" s="41"/>
      <c r="C447" s="41"/>
      <c r="D447" s="41"/>
      <c r="E447" s="41"/>
      <c r="F447" s="41"/>
      <c r="G447" s="135"/>
      <c r="H447" s="41"/>
      <c r="I447" s="41"/>
      <c r="J447" s="135"/>
      <c r="K447" s="41"/>
      <c r="L447" s="135"/>
      <c r="M447" s="135"/>
      <c r="AE447"/>
      <c r="AF447"/>
    </row>
    <row r="448" spans="2:32">
      <c r="B448" s="41"/>
      <c r="C448" s="41"/>
      <c r="D448" s="41"/>
      <c r="E448" s="41"/>
      <c r="F448" s="41"/>
      <c r="G448" s="135"/>
      <c r="H448" s="41"/>
      <c r="I448" s="41"/>
      <c r="J448" s="135"/>
      <c r="K448" s="41"/>
      <c r="L448" s="135"/>
      <c r="M448" s="135"/>
      <c r="AE448"/>
      <c r="AF448"/>
    </row>
    <row r="449" spans="2:32">
      <c r="B449" s="41"/>
      <c r="C449" s="41"/>
      <c r="D449" s="41"/>
      <c r="E449" s="41"/>
      <c r="F449" s="41"/>
      <c r="G449" s="135"/>
      <c r="H449" s="41"/>
      <c r="I449" s="41"/>
      <c r="J449" s="135"/>
      <c r="K449" s="41"/>
      <c r="L449" s="135"/>
      <c r="M449" s="135"/>
      <c r="AE449"/>
      <c r="AF449"/>
    </row>
    <row r="450" spans="2:32">
      <c r="B450" s="41"/>
      <c r="C450" s="41"/>
      <c r="D450" s="41"/>
      <c r="E450" s="41"/>
      <c r="F450" s="41"/>
      <c r="G450" s="135"/>
      <c r="H450" s="41"/>
      <c r="I450" s="41"/>
      <c r="J450" s="135"/>
      <c r="K450" s="41"/>
      <c r="L450" s="135"/>
      <c r="M450" s="135"/>
      <c r="AE450"/>
      <c r="AF450"/>
    </row>
    <row r="451" spans="2:32">
      <c r="B451" s="41"/>
      <c r="C451" s="41"/>
      <c r="D451" s="41"/>
      <c r="E451" s="41"/>
      <c r="F451" s="41"/>
      <c r="G451" s="135"/>
      <c r="H451" s="41"/>
      <c r="I451" s="41"/>
      <c r="J451" s="135"/>
      <c r="K451" s="41"/>
      <c r="L451" s="135"/>
      <c r="M451" s="135"/>
      <c r="AE451"/>
      <c r="AF451"/>
    </row>
    <row r="452" spans="2:32">
      <c r="B452" s="41"/>
      <c r="C452" s="41"/>
      <c r="D452" s="41"/>
      <c r="E452" s="41"/>
      <c r="F452" s="41"/>
      <c r="G452" s="135"/>
      <c r="H452" s="41"/>
      <c r="I452" s="41"/>
      <c r="J452" s="135"/>
      <c r="K452" s="41"/>
      <c r="L452" s="135"/>
      <c r="M452" s="135"/>
      <c r="AE452"/>
      <c r="AF452"/>
    </row>
    <row r="453" spans="2:32">
      <c r="B453" s="41"/>
      <c r="C453" s="41"/>
      <c r="D453" s="41"/>
      <c r="E453" s="41"/>
      <c r="F453" s="41"/>
      <c r="G453" s="135"/>
      <c r="H453" s="41"/>
      <c r="I453" s="41"/>
      <c r="J453" s="135"/>
      <c r="K453" s="41"/>
      <c r="L453" s="135"/>
      <c r="M453" s="135"/>
      <c r="AE453"/>
      <c r="AF453"/>
    </row>
    <row r="454" spans="2:32">
      <c r="B454" s="41"/>
      <c r="C454" s="41"/>
      <c r="D454" s="41"/>
      <c r="E454" s="41"/>
      <c r="F454" s="41"/>
      <c r="G454" s="135"/>
      <c r="H454" s="41"/>
      <c r="I454" s="41"/>
      <c r="J454" s="135"/>
      <c r="K454" s="41"/>
      <c r="L454" s="135"/>
      <c r="M454" s="135"/>
      <c r="AE454"/>
      <c r="AF454"/>
    </row>
    <row r="455" spans="2:32">
      <c r="B455" s="41"/>
      <c r="C455" s="41"/>
      <c r="D455" s="41"/>
      <c r="E455" s="41"/>
      <c r="F455" s="41"/>
      <c r="G455" s="135"/>
      <c r="H455" s="41"/>
      <c r="I455" s="41"/>
      <c r="J455" s="135"/>
      <c r="K455" s="41"/>
      <c r="L455" s="135"/>
      <c r="M455" s="135"/>
      <c r="AE455"/>
      <c r="AF455"/>
    </row>
    <row r="456" spans="2:32">
      <c r="B456" s="41"/>
      <c r="C456" s="41"/>
      <c r="D456" s="41"/>
      <c r="E456" s="41"/>
      <c r="F456" s="41"/>
      <c r="G456" s="135"/>
      <c r="H456" s="41"/>
      <c r="I456" s="41"/>
      <c r="J456" s="135"/>
      <c r="K456" s="41"/>
      <c r="L456" s="135"/>
      <c r="M456" s="135"/>
      <c r="AE456"/>
      <c r="AF456"/>
    </row>
    <row r="457" spans="2:32">
      <c r="B457" s="41"/>
      <c r="C457" s="41"/>
      <c r="D457" s="41"/>
      <c r="E457" s="41"/>
      <c r="F457" s="41"/>
      <c r="G457" s="135"/>
      <c r="H457" s="41"/>
      <c r="I457" s="41"/>
      <c r="J457" s="135"/>
      <c r="K457" s="41"/>
      <c r="L457" s="135"/>
      <c r="M457" s="135"/>
      <c r="AE457"/>
      <c r="AF457"/>
    </row>
    <row r="458" spans="2:32">
      <c r="B458" s="41"/>
      <c r="C458" s="41"/>
      <c r="D458" s="41"/>
      <c r="E458" s="41"/>
      <c r="F458" s="41"/>
      <c r="G458" s="135"/>
      <c r="H458" s="41"/>
      <c r="I458" s="41"/>
      <c r="J458" s="135"/>
      <c r="K458" s="41"/>
      <c r="L458" s="135"/>
      <c r="M458" s="135"/>
      <c r="AE458"/>
      <c r="AF458"/>
    </row>
    <row r="459" spans="2:32">
      <c r="B459" s="41"/>
      <c r="C459" s="41"/>
      <c r="D459" s="41"/>
      <c r="E459" s="41"/>
      <c r="F459" s="41"/>
      <c r="G459" s="135"/>
      <c r="H459" s="41"/>
      <c r="I459" s="41"/>
      <c r="J459" s="135"/>
      <c r="K459" s="41"/>
      <c r="L459" s="135"/>
      <c r="M459" s="135"/>
      <c r="AE459"/>
      <c r="AF459"/>
    </row>
    <row r="460" spans="2:32">
      <c r="B460" s="41"/>
      <c r="C460" s="41"/>
      <c r="D460" s="41"/>
      <c r="E460" s="41"/>
      <c r="F460" s="41"/>
      <c r="G460" s="135"/>
      <c r="H460" s="41"/>
      <c r="I460" s="41"/>
      <c r="J460" s="135"/>
      <c r="K460" s="41"/>
      <c r="L460" s="135"/>
      <c r="M460" s="135"/>
      <c r="AE460"/>
      <c r="AF460"/>
    </row>
    <row r="461" spans="2:32">
      <c r="B461" s="41"/>
      <c r="C461" s="41"/>
      <c r="D461" s="41"/>
      <c r="E461" s="41"/>
      <c r="F461" s="41"/>
      <c r="G461" s="135"/>
      <c r="H461" s="41"/>
      <c r="I461" s="41"/>
      <c r="J461" s="135"/>
      <c r="K461" s="41"/>
      <c r="L461" s="135"/>
      <c r="M461" s="135"/>
      <c r="AE461"/>
      <c r="AF461"/>
    </row>
    <row r="462" spans="2:32">
      <c r="B462" s="41"/>
      <c r="C462" s="41"/>
      <c r="D462" s="41"/>
      <c r="E462" s="41"/>
      <c r="F462" s="41"/>
      <c r="G462" s="135"/>
      <c r="H462" s="41"/>
      <c r="I462" s="41"/>
      <c r="J462" s="135"/>
      <c r="K462" s="41"/>
      <c r="L462" s="135"/>
      <c r="M462" s="135"/>
      <c r="AE462"/>
      <c r="AF462"/>
    </row>
    <row r="463" spans="2:32">
      <c r="B463" s="41"/>
      <c r="C463" s="41"/>
      <c r="D463" s="41"/>
      <c r="E463" s="41"/>
      <c r="F463" s="41"/>
      <c r="G463" s="135"/>
      <c r="H463" s="41"/>
      <c r="I463" s="41"/>
      <c r="J463" s="135"/>
      <c r="K463" s="41"/>
      <c r="L463" s="135"/>
      <c r="M463" s="135"/>
      <c r="AE463"/>
      <c r="AF463"/>
    </row>
    <row r="464" spans="2:32">
      <c r="B464" s="41"/>
      <c r="C464" s="41"/>
      <c r="D464" s="41"/>
      <c r="E464" s="41"/>
      <c r="F464" s="41"/>
      <c r="G464" s="135"/>
      <c r="H464" s="41"/>
      <c r="I464" s="41"/>
      <c r="J464" s="135"/>
      <c r="K464" s="41"/>
      <c r="L464" s="135"/>
      <c r="M464" s="135"/>
      <c r="AE464"/>
      <c r="AF464"/>
    </row>
    <row r="465" spans="2:32">
      <c r="B465" s="41"/>
      <c r="C465" s="41"/>
      <c r="D465" s="41"/>
      <c r="E465" s="41"/>
      <c r="F465" s="41"/>
      <c r="G465" s="135"/>
      <c r="H465" s="41"/>
      <c r="I465" s="41"/>
      <c r="J465" s="135"/>
      <c r="K465" s="41"/>
      <c r="L465" s="135"/>
      <c r="M465" s="135"/>
      <c r="AE465"/>
      <c r="AF465"/>
    </row>
    <row r="466" spans="2:32">
      <c r="B466" s="41"/>
      <c r="C466" s="41"/>
      <c r="D466" s="41"/>
      <c r="E466" s="41"/>
      <c r="F466" s="41"/>
      <c r="G466" s="135"/>
      <c r="H466" s="41"/>
      <c r="I466" s="41"/>
      <c r="J466" s="135"/>
      <c r="K466" s="41"/>
      <c r="L466" s="135"/>
      <c r="M466" s="135"/>
      <c r="AE466"/>
      <c r="AF466"/>
    </row>
    <row r="467" spans="2:32">
      <c r="B467" s="41"/>
      <c r="C467" s="41"/>
      <c r="D467" s="41"/>
      <c r="E467" s="41"/>
      <c r="F467" s="41"/>
      <c r="G467" s="135"/>
      <c r="H467" s="41"/>
      <c r="I467" s="41"/>
      <c r="J467" s="135"/>
      <c r="K467" s="41"/>
      <c r="L467" s="135"/>
      <c r="M467" s="135"/>
      <c r="AE467"/>
      <c r="AF467"/>
    </row>
    <row r="468" spans="2:32">
      <c r="B468" s="41"/>
      <c r="C468" s="41"/>
      <c r="D468" s="41"/>
      <c r="E468" s="41"/>
      <c r="F468" s="41"/>
      <c r="G468" s="135"/>
      <c r="H468" s="41"/>
      <c r="I468" s="41"/>
      <c r="J468" s="135"/>
      <c r="K468" s="41"/>
      <c r="L468" s="135"/>
      <c r="M468" s="135"/>
      <c r="AE468"/>
      <c r="AF468"/>
    </row>
    <row r="469" spans="2:32">
      <c r="B469" s="41"/>
      <c r="C469" s="41"/>
      <c r="D469" s="41"/>
      <c r="E469" s="41"/>
      <c r="F469" s="41"/>
      <c r="G469" s="135"/>
      <c r="H469" s="41"/>
      <c r="I469" s="41"/>
      <c r="J469" s="135"/>
      <c r="K469" s="41"/>
      <c r="L469" s="135"/>
      <c r="M469" s="135"/>
      <c r="AE469"/>
      <c r="AF469"/>
    </row>
    <row r="470" spans="2:32">
      <c r="B470" s="41"/>
      <c r="C470" s="41"/>
      <c r="D470" s="41"/>
      <c r="E470" s="41"/>
      <c r="F470" s="41"/>
      <c r="G470" s="135"/>
      <c r="H470" s="41"/>
      <c r="I470" s="41"/>
      <c r="J470" s="135"/>
      <c r="K470" s="41"/>
      <c r="L470" s="135"/>
      <c r="M470" s="135"/>
      <c r="AE470"/>
      <c r="AF470"/>
    </row>
    <row r="471" spans="2:32">
      <c r="B471" s="41"/>
      <c r="C471" s="41"/>
      <c r="D471" s="41"/>
      <c r="E471" s="41"/>
      <c r="F471" s="41"/>
      <c r="G471" s="135"/>
      <c r="H471" s="41"/>
      <c r="I471" s="41"/>
      <c r="J471" s="135"/>
      <c r="K471" s="41"/>
      <c r="L471" s="135"/>
      <c r="M471" s="135"/>
      <c r="AE471"/>
      <c r="AF471"/>
    </row>
    <row r="472" spans="2:32">
      <c r="B472" s="41"/>
      <c r="C472" s="41"/>
      <c r="D472" s="41"/>
      <c r="E472" s="41"/>
      <c r="F472" s="41"/>
      <c r="G472" s="135"/>
      <c r="H472" s="41"/>
      <c r="I472" s="41"/>
      <c r="J472" s="135"/>
      <c r="K472" s="41"/>
      <c r="L472" s="135"/>
      <c r="M472" s="135"/>
      <c r="AE472"/>
      <c r="AF472"/>
    </row>
    <row r="473" spans="2:32">
      <c r="B473" s="41"/>
      <c r="C473" s="41"/>
      <c r="D473" s="41"/>
      <c r="E473" s="41"/>
      <c r="F473" s="41"/>
      <c r="G473" s="135"/>
      <c r="H473" s="41"/>
      <c r="I473" s="41"/>
      <c r="J473" s="135"/>
      <c r="K473" s="41"/>
      <c r="L473" s="135"/>
      <c r="M473" s="135"/>
      <c r="AE473"/>
      <c r="AF473"/>
    </row>
    <row r="474" spans="2:32">
      <c r="B474" s="41"/>
      <c r="C474" s="41"/>
      <c r="D474" s="41"/>
      <c r="E474" s="41"/>
      <c r="F474" s="41"/>
      <c r="G474" s="135"/>
      <c r="H474" s="41"/>
      <c r="I474" s="41"/>
      <c r="J474" s="135"/>
      <c r="K474" s="41"/>
      <c r="L474" s="135"/>
      <c r="M474" s="135"/>
      <c r="AE474"/>
      <c r="AF474"/>
    </row>
    <row r="475" spans="2:32">
      <c r="B475" s="41"/>
      <c r="C475" s="41"/>
      <c r="D475" s="41"/>
      <c r="E475" s="41"/>
      <c r="F475" s="41"/>
      <c r="G475" s="135"/>
      <c r="H475" s="41"/>
      <c r="I475" s="41"/>
      <c r="J475" s="135"/>
      <c r="K475" s="41"/>
      <c r="L475" s="135"/>
      <c r="M475" s="135"/>
      <c r="AE475"/>
      <c r="AF475"/>
    </row>
    <row r="476" spans="2:32">
      <c r="B476" s="41"/>
      <c r="C476" s="41"/>
      <c r="D476" s="41"/>
      <c r="E476" s="41"/>
      <c r="F476" s="41"/>
      <c r="G476" s="135"/>
      <c r="H476" s="41"/>
      <c r="I476" s="41"/>
      <c r="J476" s="135"/>
      <c r="K476" s="41"/>
      <c r="L476" s="135"/>
      <c r="M476" s="135"/>
      <c r="AE476"/>
      <c r="AF476"/>
    </row>
    <row r="477" spans="2:32">
      <c r="B477" s="41"/>
      <c r="C477" s="41"/>
      <c r="D477" s="41"/>
      <c r="E477" s="41"/>
      <c r="F477" s="41"/>
      <c r="G477" s="135"/>
      <c r="H477" s="41"/>
      <c r="I477" s="41"/>
      <c r="J477" s="135"/>
      <c r="K477" s="41"/>
      <c r="L477" s="135"/>
      <c r="M477" s="135"/>
      <c r="AE477"/>
      <c r="AF477"/>
    </row>
    <row r="478" spans="2:32">
      <c r="B478" s="41"/>
      <c r="C478" s="41"/>
      <c r="D478" s="41"/>
      <c r="E478" s="41"/>
      <c r="F478" s="41"/>
      <c r="G478" s="135"/>
      <c r="H478" s="41"/>
      <c r="I478" s="41"/>
      <c r="J478" s="135"/>
      <c r="K478" s="41"/>
      <c r="L478" s="135"/>
      <c r="M478" s="135"/>
      <c r="AE478"/>
      <c r="AF478"/>
    </row>
    <row r="479" spans="2:32">
      <c r="B479" s="41"/>
      <c r="C479" s="41"/>
      <c r="D479" s="41"/>
      <c r="E479" s="41"/>
      <c r="F479" s="41"/>
      <c r="G479" s="135"/>
      <c r="H479" s="41"/>
      <c r="I479" s="41"/>
      <c r="J479" s="135"/>
      <c r="K479" s="41"/>
      <c r="L479" s="135"/>
      <c r="M479" s="135"/>
      <c r="AE479"/>
      <c r="AF479"/>
    </row>
    <row r="480" spans="2:32">
      <c r="B480" s="41"/>
      <c r="C480" s="41"/>
      <c r="D480" s="41"/>
      <c r="E480" s="41"/>
      <c r="F480" s="41"/>
      <c r="G480" s="135"/>
      <c r="H480" s="41"/>
      <c r="I480" s="41"/>
      <c r="J480" s="135"/>
      <c r="K480" s="41"/>
      <c r="L480" s="135"/>
      <c r="M480" s="135"/>
      <c r="AE480"/>
      <c r="AF480"/>
    </row>
    <row r="481" spans="2:32">
      <c r="B481" s="41"/>
      <c r="C481" s="41"/>
      <c r="D481" s="41"/>
      <c r="E481" s="41"/>
      <c r="F481" s="41"/>
      <c r="G481" s="135"/>
      <c r="H481" s="41"/>
      <c r="I481" s="41"/>
      <c r="J481" s="135"/>
      <c r="K481" s="41"/>
      <c r="L481" s="135"/>
      <c r="M481" s="135"/>
      <c r="AE481"/>
      <c r="AF481"/>
    </row>
    <row r="482" spans="2:32">
      <c r="B482" s="41"/>
      <c r="C482" s="41"/>
      <c r="D482" s="41"/>
      <c r="E482" s="41"/>
      <c r="F482" s="41"/>
      <c r="G482" s="135"/>
      <c r="H482" s="41"/>
      <c r="I482" s="41"/>
      <c r="J482" s="135"/>
      <c r="K482" s="41"/>
      <c r="L482" s="135"/>
      <c r="M482" s="135"/>
      <c r="AE482"/>
      <c r="AF482"/>
    </row>
    <row r="483" spans="2:32">
      <c r="B483" s="41"/>
      <c r="C483" s="41"/>
      <c r="D483" s="41"/>
      <c r="E483" s="41"/>
      <c r="F483" s="41"/>
      <c r="G483" s="135"/>
      <c r="H483" s="41"/>
      <c r="I483" s="41"/>
      <c r="J483" s="135"/>
      <c r="K483" s="41"/>
      <c r="L483" s="135"/>
      <c r="M483" s="135"/>
      <c r="AE483"/>
      <c r="AF483"/>
    </row>
    <row r="484" spans="2:32">
      <c r="B484" s="41"/>
      <c r="C484" s="41"/>
      <c r="D484" s="41"/>
      <c r="E484" s="41"/>
      <c r="F484" s="41"/>
      <c r="G484" s="135"/>
      <c r="H484" s="41"/>
      <c r="I484" s="41"/>
      <c r="J484" s="135"/>
      <c r="K484" s="41"/>
      <c r="L484" s="135"/>
      <c r="M484" s="135"/>
      <c r="AE484"/>
      <c r="AF484"/>
    </row>
    <row r="485" spans="2:32">
      <c r="B485" s="41"/>
      <c r="C485" s="41"/>
      <c r="D485" s="41"/>
      <c r="E485" s="41"/>
      <c r="F485" s="41"/>
      <c r="G485" s="135"/>
      <c r="H485" s="41"/>
      <c r="I485" s="41"/>
      <c r="J485" s="135"/>
      <c r="K485" s="41"/>
      <c r="L485" s="135"/>
      <c r="M485" s="135"/>
      <c r="AE485"/>
      <c r="AF485"/>
    </row>
    <row r="486" spans="2:32">
      <c r="B486" s="41"/>
      <c r="C486" s="41"/>
      <c r="D486" s="41"/>
      <c r="E486" s="41"/>
      <c r="F486" s="41"/>
      <c r="G486" s="135"/>
      <c r="H486" s="41"/>
      <c r="I486" s="41"/>
      <c r="J486" s="135"/>
      <c r="K486" s="41"/>
      <c r="L486" s="135"/>
      <c r="M486" s="135"/>
      <c r="AE486"/>
      <c r="AF486"/>
    </row>
    <row r="487" spans="2:32">
      <c r="B487" s="41"/>
      <c r="C487" s="41"/>
      <c r="D487" s="41"/>
      <c r="E487" s="41"/>
      <c r="F487" s="41"/>
      <c r="G487" s="135"/>
      <c r="H487" s="41"/>
      <c r="I487" s="41"/>
      <c r="J487" s="135"/>
      <c r="K487" s="41"/>
      <c r="L487" s="135"/>
      <c r="M487" s="135"/>
      <c r="AE487"/>
      <c r="AF487"/>
    </row>
    <row r="488" spans="2:32">
      <c r="B488" s="41"/>
      <c r="C488" s="41"/>
      <c r="D488" s="41"/>
      <c r="E488" s="41"/>
      <c r="F488" s="41"/>
      <c r="G488" s="135"/>
      <c r="H488" s="41"/>
      <c r="I488" s="41"/>
      <c r="J488" s="135"/>
      <c r="K488" s="41"/>
      <c r="L488" s="135"/>
      <c r="M488" s="135"/>
      <c r="AE488"/>
      <c r="AF488"/>
    </row>
    <row r="489" spans="2:32">
      <c r="B489" s="41"/>
      <c r="C489" s="41"/>
      <c r="D489" s="41"/>
      <c r="E489" s="41"/>
      <c r="F489" s="41"/>
      <c r="G489" s="135"/>
      <c r="H489" s="41"/>
      <c r="I489" s="41"/>
      <c r="J489" s="135"/>
      <c r="K489" s="41"/>
      <c r="L489" s="135"/>
      <c r="M489" s="135"/>
      <c r="AE489"/>
      <c r="AF489"/>
    </row>
    <row r="490" spans="2:32">
      <c r="B490" s="41"/>
      <c r="C490" s="41"/>
      <c r="D490" s="41"/>
      <c r="E490" s="41"/>
      <c r="F490" s="41"/>
      <c r="G490" s="135"/>
      <c r="H490" s="41"/>
      <c r="I490" s="41"/>
      <c r="J490" s="135"/>
      <c r="K490" s="41"/>
      <c r="L490" s="135"/>
      <c r="M490" s="135"/>
      <c r="AE490"/>
      <c r="AF490"/>
    </row>
    <row r="491" spans="2:32">
      <c r="B491" s="41"/>
      <c r="C491" s="41"/>
      <c r="D491" s="41"/>
      <c r="E491" s="41"/>
      <c r="F491" s="41"/>
      <c r="G491" s="135"/>
      <c r="H491" s="41"/>
      <c r="I491" s="41"/>
      <c r="J491" s="135"/>
      <c r="K491" s="41"/>
      <c r="L491" s="135"/>
      <c r="M491" s="135"/>
      <c r="AE491"/>
      <c r="AF491"/>
    </row>
    <row r="492" spans="2:32">
      <c r="B492" s="41"/>
      <c r="C492" s="41"/>
      <c r="D492" s="41"/>
      <c r="E492" s="41"/>
      <c r="F492" s="41"/>
      <c r="G492" s="135"/>
      <c r="H492" s="41"/>
      <c r="I492" s="41"/>
      <c r="J492" s="135"/>
      <c r="K492" s="41"/>
      <c r="L492" s="135"/>
      <c r="M492" s="135"/>
      <c r="AE492"/>
      <c r="AF492"/>
    </row>
    <row r="493" spans="2:32">
      <c r="B493" s="41"/>
      <c r="C493" s="41"/>
      <c r="D493" s="41"/>
      <c r="E493" s="41"/>
      <c r="F493" s="41"/>
      <c r="G493" s="135"/>
      <c r="H493" s="41"/>
      <c r="I493" s="41"/>
      <c r="J493" s="135"/>
      <c r="K493" s="41"/>
      <c r="L493" s="135"/>
      <c r="M493" s="135"/>
      <c r="AE493"/>
      <c r="AF493"/>
    </row>
    <row r="494" spans="2:32">
      <c r="B494" s="41"/>
      <c r="C494" s="41"/>
      <c r="D494" s="41"/>
      <c r="E494" s="41"/>
      <c r="F494" s="41"/>
      <c r="G494" s="135"/>
      <c r="H494" s="41"/>
      <c r="I494" s="41"/>
      <c r="J494" s="135"/>
      <c r="K494" s="41"/>
      <c r="L494" s="135"/>
      <c r="M494" s="135"/>
      <c r="AE494"/>
      <c r="AF494"/>
    </row>
    <row r="495" spans="2:32">
      <c r="B495" s="41"/>
      <c r="C495" s="41"/>
      <c r="D495" s="41"/>
      <c r="E495" s="41"/>
      <c r="F495" s="41"/>
      <c r="G495" s="135"/>
      <c r="H495" s="41"/>
      <c r="I495" s="41"/>
      <c r="J495" s="135"/>
      <c r="K495" s="41"/>
      <c r="L495" s="135"/>
      <c r="M495" s="135"/>
      <c r="AE495"/>
      <c r="AF495"/>
    </row>
    <row r="496" spans="2:32">
      <c r="B496" s="41"/>
      <c r="C496" s="41"/>
      <c r="D496" s="41"/>
      <c r="E496" s="41"/>
      <c r="F496" s="41"/>
      <c r="G496" s="135"/>
      <c r="H496" s="41"/>
      <c r="I496" s="41"/>
      <c r="J496" s="135"/>
      <c r="K496" s="41"/>
      <c r="L496" s="135"/>
      <c r="M496" s="135"/>
      <c r="AE496"/>
      <c r="AF496"/>
    </row>
    <row r="497" spans="2:32">
      <c r="B497" s="41"/>
      <c r="C497" s="41"/>
      <c r="D497" s="41"/>
      <c r="E497" s="41"/>
      <c r="F497" s="41"/>
      <c r="G497" s="135"/>
      <c r="H497" s="41"/>
      <c r="I497" s="41"/>
      <c r="J497" s="135"/>
      <c r="K497" s="41"/>
      <c r="L497" s="135"/>
      <c r="M497" s="135"/>
      <c r="AE497"/>
      <c r="AF497"/>
    </row>
    <row r="498" spans="2:32">
      <c r="B498" s="41"/>
      <c r="C498" s="41"/>
      <c r="D498" s="41"/>
      <c r="E498" s="41"/>
      <c r="F498" s="41"/>
      <c r="G498" s="135"/>
      <c r="H498" s="41"/>
      <c r="I498" s="41"/>
      <c r="J498" s="135"/>
      <c r="K498" s="41"/>
      <c r="L498" s="135"/>
      <c r="M498" s="135"/>
      <c r="AE498"/>
      <c r="AF498"/>
    </row>
    <row r="499" spans="2:32">
      <c r="B499" s="41"/>
      <c r="C499" s="41"/>
      <c r="D499" s="41"/>
      <c r="E499" s="41"/>
      <c r="F499" s="41"/>
      <c r="G499" s="135"/>
      <c r="H499" s="41"/>
      <c r="I499" s="41"/>
      <c r="J499" s="135"/>
      <c r="K499" s="41"/>
      <c r="L499" s="135"/>
      <c r="M499" s="135"/>
      <c r="AE499"/>
      <c r="AF499"/>
    </row>
    <row r="500" spans="2:32">
      <c r="B500" s="41"/>
      <c r="C500" s="41"/>
      <c r="D500" s="41"/>
      <c r="E500" s="41"/>
      <c r="F500" s="41"/>
      <c r="G500" s="135"/>
      <c r="H500" s="41"/>
      <c r="I500" s="41"/>
      <c r="J500" s="135"/>
      <c r="K500" s="41"/>
      <c r="L500" s="135"/>
      <c r="M500" s="135"/>
      <c r="AE500"/>
      <c r="AF500"/>
    </row>
    <row r="501" spans="2:32">
      <c r="B501" s="41"/>
      <c r="C501" s="41"/>
      <c r="D501" s="41"/>
      <c r="E501" s="41"/>
      <c r="F501" s="41"/>
      <c r="G501" s="135"/>
      <c r="H501" s="41"/>
      <c r="I501" s="41"/>
      <c r="J501" s="135"/>
      <c r="K501" s="41"/>
      <c r="L501" s="135"/>
      <c r="M501" s="135"/>
      <c r="AE501"/>
      <c r="AF501"/>
    </row>
    <row r="502" spans="2:32">
      <c r="B502" s="41"/>
      <c r="C502" s="41"/>
      <c r="D502" s="41"/>
      <c r="E502" s="41"/>
      <c r="F502" s="41"/>
      <c r="G502" s="135"/>
      <c r="H502" s="41"/>
      <c r="I502" s="41"/>
      <c r="J502" s="135"/>
      <c r="K502" s="41"/>
      <c r="L502" s="135"/>
      <c r="M502" s="135"/>
      <c r="AE502"/>
      <c r="AF502"/>
    </row>
    <row r="503" spans="2:32">
      <c r="B503" s="41"/>
      <c r="C503" s="41"/>
      <c r="D503" s="41"/>
      <c r="E503" s="41"/>
      <c r="F503" s="41"/>
      <c r="G503" s="135"/>
      <c r="H503" s="41"/>
      <c r="I503" s="41"/>
      <c r="J503" s="135"/>
      <c r="K503" s="41"/>
      <c r="L503" s="135"/>
      <c r="M503" s="135"/>
      <c r="AE503"/>
      <c r="AF503"/>
    </row>
    <row r="504" spans="2:32">
      <c r="B504" s="41"/>
      <c r="C504" s="41"/>
      <c r="D504" s="41"/>
      <c r="E504" s="41"/>
      <c r="F504" s="41"/>
      <c r="G504" s="135"/>
      <c r="H504" s="41"/>
      <c r="I504" s="41"/>
      <c r="J504" s="135"/>
      <c r="K504" s="41"/>
      <c r="L504" s="135"/>
      <c r="M504" s="135"/>
      <c r="AE504"/>
      <c r="AF504"/>
    </row>
    <row r="505" spans="2:32">
      <c r="B505" s="41"/>
      <c r="C505" s="41"/>
      <c r="D505" s="41"/>
      <c r="E505" s="41"/>
      <c r="F505" s="41"/>
      <c r="G505" s="135"/>
      <c r="H505" s="41"/>
      <c r="I505" s="41"/>
      <c r="J505" s="135"/>
      <c r="K505" s="41"/>
      <c r="L505" s="135"/>
      <c r="M505" s="135"/>
      <c r="AE505"/>
      <c r="AF505"/>
    </row>
    <row r="506" spans="2:32">
      <c r="B506" s="41"/>
      <c r="C506" s="41"/>
      <c r="D506" s="41"/>
      <c r="E506" s="41"/>
      <c r="F506" s="41"/>
      <c r="G506" s="135"/>
      <c r="H506" s="41"/>
      <c r="I506" s="41"/>
      <c r="J506" s="135"/>
      <c r="K506" s="41"/>
      <c r="L506" s="135"/>
      <c r="M506" s="135"/>
      <c r="AE506"/>
      <c r="AF506"/>
    </row>
    <row r="507" spans="2:32">
      <c r="B507" s="41"/>
      <c r="C507" s="41"/>
      <c r="D507" s="41"/>
      <c r="E507" s="41"/>
      <c r="F507" s="41"/>
      <c r="G507" s="135"/>
      <c r="H507" s="41"/>
      <c r="I507" s="41"/>
      <c r="J507" s="135"/>
      <c r="K507" s="41"/>
      <c r="L507" s="135"/>
      <c r="M507" s="135"/>
      <c r="AE507"/>
      <c r="AF507"/>
    </row>
    <row r="508" spans="2:32">
      <c r="B508" s="41"/>
      <c r="C508" s="41"/>
      <c r="D508" s="41"/>
      <c r="E508" s="41"/>
      <c r="F508" s="41"/>
      <c r="G508" s="135"/>
      <c r="H508" s="41"/>
      <c r="I508" s="41"/>
      <c r="J508" s="135"/>
      <c r="K508" s="41"/>
      <c r="L508" s="135"/>
      <c r="M508" s="135"/>
      <c r="AE508"/>
      <c r="AF508"/>
    </row>
    <row r="509" spans="2:32">
      <c r="B509" s="41"/>
      <c r="C509" s="41"/>
      <c r="D509" s="41"/>
      <c r="E509" s="41"/>
      <c r="F509" s="41"/>
      <c r="G509" s="135"/>
      <c r="H509" s="41"/>
      <c r="I509" s="41"/>
      <c r="J509" s="135"/>
      <c r="K509" s="41"/>
      <c r="L509" s="135"/>
      <c r="M509" s="135"/>
      <c r="AE509"/>
      <c r="AF509"/>
    </row>
    <row r="510" spans="2:32">
      <c r="B510" s="41"/>
      <c r="C510" s="41"/>
      <c r="D510" s="41"/>
      <c r="E510" s="41"/>
      <c r="F510" s="41"/>
      <c r="G510" s="135"/>
      <c r="H510" s="41"/>
      <c r="I510" s="41"/>
      <c r="J510" s="135"/>
      <c r="K510" s="41"/>
      <c r="L510" s="135"/>
      <c r="M510" s="135"/>
      <c r="AE510"/>
      <c r="AF510"/>
    </row>
    <row r="511" spans="2:32">
      <c r="B511" s="41"/>
      <c r="C511" s="41"/>
      <c r="D511" s="41"/>
      <c r="E511" s="41"/>
      <c r="F511" s="41"/>
      <c r="G511" s="135"/>
      <c r="H511" s="41"/>
      <c r="I511" s="41"/>
      <c r="J511" s="135"/>
      <c r="K511" s="41"/>
      <c r="L511" s="135"/>
      <c r="M511" s="135"/>
      <c r="AE511"/>
      <c r="AF511"/>
    </row>
    <row r="512" spans="2:32">
      <c r="B512" s="41"/>
      <c r="C512" s="41"/>
      <c r="D512" s="41"/>
      <c r="E512" s="41"/>
      <c r="F512" s="41"/>
      <c r="G512" s="135"/>
      <c r="H512" s="41"/>
      <c r="I512" s="41"/>
      <c r="J512" s="135"/>
      <c r="K512" s="41"/>
      <c r="L512" s="135"/>
      <c r="M512" s="135"/>
      <c r="AE512"/>
      <c r="AF512"/>
    </row>
    <row r="513" spans="2:32">
      <c r="B513" s="41"/>
      <c r="C513" s="41"/>
      <c r="D513" s="41"/>
      <c r="E513" s="41"/>
      <c r="F513" s="41"/>
      <c r="G513" s="135"/>
      <c r="H513" s="41"/>
      <c r="I513" s="41"/>
      <c r="J513" s="135"/>
      <c r="K513" s="41"/>
      <c r="L513" s="135"/>
      <c r="M513" s="135"/>
      <c r="AE513"/>
      <c r="AF513"/>
    </row>
    <row r="514" spans="2:32">
      <c r="B514" s="41"/>
      <c r="C514" s="41"/>
      <c r="D514" s="41"/>
      <c r="E514" s="41"/>
      <c r="F514" s="41"/>
      <c r="G514" s="135"/>
      <c r="H514" s="41"/>
      <c r="I514" s="41"/>
      <c r="J514" s="135"/>
      <c r="K514" s="41"/>
      <c r="L514" s="135"/>
      <c r="M514" s="135"/>
      <c r="AE514"/>
      <c r="AF514"/>
    </row>
    <row r="515" spans="2:32">
      <c r="B515" s="41"/>
      <c r="C515" s="41"/>
      <c r="D515" s="41"/>
      <c r="E515" s="41"/>
      <c r="F515" s="41"/>
      <c r="G515" s="135"/>
      <c r="H515" s="41"/>
      <c r="I515" s="41"/>
      <c r="J515" s="135"/>
      <c r="K515" s="41"/>
      <c r="L515" s="135"/>
      <c r="M515" s="135"/>
      <c r="AE515"/>
      <c r="AF515"/>
    </row>
    <row r="516" spans="2:32">
      <c r="B516" s="41"/>
      <c r="C516" s="41"/>
      <c r="D516" s="41"/>
      <c r="E516" s="41"/>
      <c r="F516" s="41"/>
      <c r="G516" s="135"/>
      <c r="H516" s="41"/>
      <c r="I516" s="41"/>
      <c r="J516" s="135"/>
      <c r="K516" s="41"/>
      <c r="L516" s="135"/>
      <c r="M516" s="135"/>
      <c r="AE516"/>
      <c r="AF516"/>
    </row>
    <row r="517" spans="2:32">
      <c r="B517" s="41"/>
      <c r="C517" s="41"/>
      <c r="D517" s="41"/>
      <c r="E517" s="41"/>
      <c r="F517" s="41"/>
      <c r="G517" s="135"/>
      <c r="H517" s="41"/>
      <c r="I517" s="41"/>
      <c r="J517" s="135"/>
      <c r="K517" s="41"/>
      <c r="L517" s="135"/>
      <c r="M517" s="135"/>
      <c r="AE517"/>
      <c r="AF517"/>
    </row>
    <row r="518" spans="2:32">
      <c r="B518" s="41"/>
      <c r="C518" s="41"/>
      <c r="D518" s="41"/>
      <c r="E518" s="41"/>
      <c r="F518" s="41"/>
      <c r="G518" s="135"/>
      <c r="H518" s="41"/>
      <c r="I518" s="41"/>
      <c r="J518" s="135"/>
      <c r="K518" s="41"/>
      <c r="L518" s="135"/>
      <c r="M518" s="135"/>
      <c r="AE518"/>
      <c r="AF518"/>
    </row>
    <row r="519" spans="2:32">
      <c r="B519" s="41"/>
      <c r="C519" s="41"/>
      <c r="D519" s="41"/>
      <c r="E519" s="41"/>
      <c r="F519" s="41"/>
      <c r="G519" s="135"/>
      <c r="H519" s="41"/>
      <c r="I519" s="41"/>
      <c r="J519" s="135"/>
      <c r="K519" s="41"/>
      <c r="L519" s="135"/>
      <c r="M519" s="135"/>
      <c r="AE519"/>
      <c r="AF519"/>
    </row>
    <row r="520" spans="2:32">
      <c r="B520" s="41"/>
      <c r="C520" s="41"/>
      <c r="D520" s="41"/>
      <c r="E520" s="41"/>
      <c r="F520" s="41"/>
      <c r="G520" s="135"/>
      <c r="H520" s="41"/>
      <c r="I520" s="41"/>
      <c r="J520" s="135"/>
      <c r="K520" s="41"/>
      <c r="L520" s="135"/>
      <c r="M520" s="135"/>
      <c r="AE520"/>
      <c r="AF520"/>
    </row>
    <row r="521" spans="2:32">
      <c r="B521" s="41"/>
      <c r="C521" s="41"/>
      <c r="D521" s="41"/>
      <c r="E521" s="41"/>
      <c r="F521" s="41"/>
      <c r="G521" s="135"/>
      <c r="H521" s="41"/>
      <c r="I521" s="41"/>
      <c r="J521" s="135"/>
      <c r="K521" s="41"/>
      <c r="L521" s="135"/>
      <c r="M521" s="135"/>
      <c r="AE521"/>
      <c r="AF521"/>
    </row>
    <row r="522" spans="2:32">
      <c r="B522" s="41"/>
      <c r="C522" s="41"/>
      <c r="D522" s="41"/>
      <c r="E522" s="41"/>
      <c r="F522" s="41"/>
      <c r="G522" s="135"/>
      <c r="H522" s="41"/>
      <c r="I522" s="41"/>
      <c r="J522" s="135"/>
      <c r="K522" s="41"/>
      <c r="L522" s="135"/>
      <c r="M522" s="135"/>
      <c r="AE522"/>
      <c r="AF522"/>
    </row>
    <row r="523" spans="2:32">
      <c r="B523" s="41"/>
      <c r="C523" s="41"/>
      <c r="D523" s="41"/>
      <c r="E523" s="41"/>
      <c r="F523" s="41"/>
      <c r="G523" s="135"/>
      <c r="H523" s="41"/>
      <c r="I523" s="41"/>
      <c r="J523" s="135"/>
      <c r="K523" s="41"/>
      <c r="L523" s="135"/>
      <c r="M523" s="135"/>
      <c r="AE523"/>
      <c r="AF523"/>
    </row>
    <row r="524" spans="2:32">
      <c r="B524" s="41"/>
      <c r="C524" s="41"/>
      <c r="D524" s="41"/>
      <c r="E524" s="41"/>
      <c r="F524" s="41"/>
      <c r="G524" s="135"/>
      <c r="H524" s="41"/>
      <c r="I524" s="41"/>
      <c r="J524" s="135"/>
      <c r="K524" s="41"/>
      <c r="L524" s="135"/>
      <c r="M524" s="135"/>
      <c r="AE524"/>
      <c r="AF524"/>
    </row>
    <row r="525" spans="2:32">
      <c r="B525" s="41"/>
      <c r="C525" s="41"/>
      <c r="D525" s="41"/>
      <c r="E525" s="41"/>
      <c r="F525" s="41"/>
      <c r="G525" s="135"/>
      <c r="H525" s="41"/>
      <c r="I525" s="41"/>
      <c r="J525" s="135"/>
      <c r="K525" s="41"/>
      <c r="L525" s="135"/>
      <c r="M525" s="135"/>
      <c r="AE525"/>
      <c r="AF525"/>
    </row>
    <row r="526" spans="2:32">
      <c r="B526" s="41"/>
      <c r="C526" s="41"/>
      <c r="D526" s="41"/>
      <c r="E526" s="41"/>
      <c r="F526" s="41"/>
      <c r="G526" s="135"/>
      <c r="H526" s="41"/>
      <c r="I526" s="41"/>
      <c r="J526" s="135"/>
      <c r="K526" s="41"/>
      <c r="L526" s="135"/>
      <c r="M526" s="135"/>
      <c r="AE526"/>
      <c r="AF526"/>
    </row>
    <row r="527" spans="2:32">
      <c r="B527" s="41"/>
      <c r="C527" s="41"/>
      <c r="D527" s="41"/>
      <c r="E527" s="41"/>
      <c r="F527" s="41"/>
      <c r="G527" s="135"/>
      <c r="H527" s="41"/>
      <c r="I527" s="41"/>
      <c r="J527" s="135"/>
      <c r="K527" s="41"/>
      <c r="L527" s="135"/>
      <c r="M527" s="135"/>
      <c r="AE527"/>
      <c r="AF527"/>
    </row>
    <row r="528" spans="2:32">
      <c r="B528" s="41"/>
      <c r="C528" s="41"/>
      <c r="D528" s="41"/>
      <c r="E528" s="41"/>
      <c r="F528" s="41"/>
      <c r="G528" s="135"/>
      <c r="H528" s="41"/>
      <c r="I528" s="41"/>
      <c r="J528" s="135"/>
      <c r="K528" s="41"/>
      <c r="L528" s="135"/>
      <c r="M528" s="135"/>
      <c r="AE528"/>
      <c r="AF528"/>
    </row>
    <row r="529" spans="2:32">
      <c r="B529" s="41"/>
      <c r="C529" s="41"/>
      <c r="D529" s="41"/>
      <c r="E529" s="41"/>
      <c r="F529" s="41"/>
      <c r="G529" s="135"/>
      <c r="H529" s="41"/>
      <c r="I529" s="41"/>
      <c r="J529" s="135"/>
      <c r="K529" s="41"/>
      <c r="L529" s="135"/>
      <c r="M529" s="135"/>
      <c r="AE529"/>
      <c r="AF529"/>
    </row>
    <row r="530" spans="2:32">
      <c r="B530" s="41"/>
      <c r="C530" s="41"/>
      <c r="D530" s="41"/>
      <c r="E530" s="41"/>
      <c r="F530" s="41"/>
      <c r="G530" s="135"/>
      <c r="H530" s="41"/>
      <c r="I530" s="41"/>
      <c r="J530" s="135"/>
      <c r="K530" s="41"/>
      <c r="L530" s="135"/>
      <c r="M530" s="135"/>
      <c r="AE530"/>
      <c r="AF530"/>
    </row>
    <row r="531" spans="2:32">
      <c r="B531" s="41"/>
      <c r="C531" s="41"/>
      <c r="D531" s="41"/>
      <c r="E531" s="41"/>
      <c r="F531" s="41"/>
      <c r="G531" s="135"/>
      <c r="H531" s="41"/>
      <c r="I531" s="41"/>
      <c r="J531" s="135"/>
      <c r="K531" s="41"/>
      <c r="L531" s="135"/>
      <c r="M531" s="135"/>
      <c r="AE531"/>
      <c r="AF531"/>
    </row>
    <row r="532" spans="2:32">
      <c r="B532" s="41"/>
      <c r="C532" s="41"/>
      <c r="D532" s="41"/>
      <c r="E532" s="41"/>
      <c r="F532" s="41"/>
      <c r="G532" s="135"/>
      <c r="H532" s="41"/>
      <c r="I532" s="41"/>
      <c r="J532" s="135"/>
      <c r="K532" s="41"/>
      <c r="L532" s="135"/>
      <c r="M532" s="135"/>
      <c r="AE532"/>
      <c r="AF532"/>
    </row>
    <row r="533" spans="2:32">
      <c r="B533" s="41"/>
      <c r="C533" s="41"/>
      <c r="D533" s="41"/>
      <c r="E533" s="41"/>
      <c r="F533" s="41"/>
      <c r="G533" s="135"/>
      <c r="H533" s="41"/>
      <c r="I533" s="41"/>
      <c r="J533" s="135"/>
      <c r="K533" s="41"/>
      <c r="L533" s="135"/>
      <c r="M533" s="135"/>
      <c r="AE533"/>
      <c r="AF533"/>
    </row>
    <row r="534" spans="2:32">
      <c r="B534" s="41"/>
      <c r="C534" s="41"/>
      <c r="D534" s="41"/>
      <c r="E534" s="41"/>
      <c r="F534" s="41"/>
      <c r="G534" s="135"/>
      <c r="H534" s="41"/>
      <c r="I534" s="41"/>
      <c r="J534" s="135"/>
      <c r="K534" s="41"/>
      <c r="L534" s="135"/>
      <c r="M534" s="135"/>
      <c r="AE534"/>
      <c r="AF534"/>
    </row>
    <row r="535" spans="2:32">
      <c r="B535" s="41"/>
      <c r="C535" s="41"/>
      <c r="D535" s="41"/>
      <c r="E535" s="41"/>
      <c r="F535" s="41"/>
      <c r="G535" s="135"/>
      <c r="H535" s="41"/>
      <c r="I535" s="41"/>
      <c r="J535" s="135"/>
      <c r="K535" s="41"/>
      <c r="L535" s="135"/>
      <c r="M535" s="135"/>
      <c r="AE535"/>
      <c r="AF535"/>
    </row>
    <row r="536" spans="2:32">
      <c r="B536" s="41"/>
      <c r="C536" s="41"/>
      <c r="D536" s="41"/>
      <c r="E536" s="41"/>
      <c r="F536" s="41"/>
      <c r="G536" s="135"/>
      <c r="H536" s="41"/>
      <c r="I536" s="41"/>
      <c r="J536" s="135"/>
      <c r="K536" s="41"/>
      <c r="L536" s="135"/>
      <c r="M536" s="135"/>
      <c r="AE536"/>
      <c r="AF536"/>
    </row>
    <row r="537" spans="2:32">
      <c r="B537" s="41"/>
      <c r="C537" s="41"/>
      <c r="D537" s="41"/>
      <c r="E537" s="41"/>
      <c r="F537" s="41"/>
      <c r="G537" s="135"/>
      <c r="H537" s="41"/>
      <c r="I537" s="41"/>
      <c r="J537" s="135"/>
      <c r="K537" s="41"/>
      <c r="L537" s="135"/>
      <c r="M537" s="135"/>
      <c r="AE537"/>
      <c r="AF537"/>
    </row>
    <row r="538" spans="2:32">
      <c r="B538" s="41"/>
      <c r="C538" s="41"/>
      <c r="D538" s="41"/>
      <c r="E538" s="41"/>
      <c r="F538" s="41"/>
      <c r="G538" s="135"/>
      <c r="H538" s="41"/>
      <c r="I538" s="41"/>
      <c r="J538" s="135"/>
      <c r="K538" s="41"/>
      <c r="L538" s="135"/>
      <c r="M538" s="135"/>
      <c r="AE538"/>
      <c r="AF538"/>
    </row>
    <row r="539" spans="2:32">
      <c r="B539" s="41"/>
      <c r="C539" s="41"/>
      <c r="D539" s="41"/>
      <c r="E539" s="41"/>
      <c r="F539" s="41"/>
      <c r="G539" s="135"/>
      <c r="H539" s="41"/>
      <c r="I539" s="41"/>
      <c r="J539" s="135"/>
      <c r="K539" s="41"/>
      <c r="L539" s="135"/>
      <c r="M539" s="135"/>
      <c r="AE539"/>
      <c r="AF539"/>
    </row>
    <row r="540" spans="2:32">
      <c r="B540" s="41"/>
      <c r="C540" s="41"/>
      <c r="D540" s="41"/>
      <c r="E540" s="41"/>
      <c r="F540" s="41"/>
      <c r="G540" s="135"/>
      <c r="H540" s="41"/>
      <c r="I540" s="41"/>
      <c r="J540" s="135"/>
      <c r="K540" s="41"/>
      <c r="L540" s="135"/>
      <c r="M540" s="135"/>
      <c r="AE540"/>
      <c r="AF540"/>
    </row>
    <row r="541" spans="2:32">
      <c r="B541" s="41"/>
      <c r="C541" s="41"/>
      <c r="D541" s="41"/>
      <c r="E541" s="41"/>
      <c r="F541" s="41"/>
      <c r="G541" s="135"/>
      <c r="H541" s="41"/>
      <c r="I541" s="41"/>
      <c r="J541" s="135"/>
      <c r="K541" s="41"/>
      <c r="L541" s="135"/>
      <c r="M541" s="135"/>
      <c r="AE541"/>
      <c r="AF541"/>
    </row>
    <row r="542" spans="2:32">
      <c r="B542" s="41"/>
      <c r="C542" s="41"/>
      <c r="D542" s="41"/>
      <c r="E542" s="41"/>
      <c r="F542" s="41"/>
      <c r="G542" s="135"/>
      <c r="H542" s="41"/>
      <c r="I542" s="41"/>
      <c r="J542" s="135"/>
      <c r="K542" s="41"/>
      <c r="L542" s="135"/>
      <c r="M542" s="135"/>
      <c r="AE542"/>
      <c r="AF542"/>
    </row>
    <row r="543" spans="2:32">
      <c r="B543" s="41"/>
      <c r="C543" s="41"/>
      <c r="D543" s="41"/>
      <c r="E543" s="41"/>
      <c r="F543" s="41"/>
      <c r="G543" s="135"/>
      <c r="H543" s="41"/>
      <c r="I543" s="41"/>
      <c r="J543" s="135"/>
      <c r="K543" s="41"/>
      <c r="L543" s="135"/>
      <c r="M543" s="135"/>
      <c r="AE543"/>
      <c r="AF543"/>
    </row>
    <row r="544" spans="2:32">
      <c r="B544" s="41"/>
      <c r="C544" s="41"/>
      <c r="D544" s="41"/>
      <c r="E544" s="41"/>
      <c r="F544" s="41"/>
      <c r="G544" s="135"/>
      <c r="H544" s="41"/>
      <c r="I544" s="41"/>
      <c r="J544" s="135"/>
      <c r="K544" s="41"/>
      <c r="L544" s="135"/>
      <c r="M544" s="135"/>
      <c r="AE544"/>
      <c r="AF544"/>
    </row>
    <row r="545" spans="2:32">
      <c r="B545" s="41"/>
      <c r="C545" s="41"/>
      <c r="D545" s="41"/>
      <c r="E545" s="41"/>
      <c r="F545" s="41"/>
      <c r="G545" s="135"/>
      <c r="H545" s="41"/>
      <c r="I545" s="41"/>
      <c r="J545" s="135"/>
      <c r="K545" s="41"/>
      <c r="L545" s="135"/>
      <c r="M545" s="135"/>
      <c r="AE545"/>
      <c r="AF545"/>
    </row>
    <row r="546" spans="2:32">
      <c r="B546" s="41"/>
      <c r="C546" s="41"/>
      <c r="D546" s="41"/>
      <c r="E546" s="41"/>
      <c r="F546" s="41"/>
      <c r="G546" s="135"/>
      <c r="H546" s="41"/>
      <c r="I546" s="41"/>
      <c r="J546" s="135"/>
      <c r="K546" s="41"/>
      <c r="L546" s="135"/>
      <c r="M546" s="135"/>
      <c r="AE546"/>
      <c r="AF546"/>
    </row>
    <row r="547" spans="2:32">
      <c r="B547" s="41"/>
      <c r="C547" s="41"/>
      <c r="D547" s="41"/>
      <c r="E547" s="41"/>
      <c r="F547" s="41"/>
      <c r="G547" s="135"/>
      <c r="H547" s="41"/>
      <c r="I547" s="41"/>
      <c r="J547" s="135"/>
      <c r="K547" s="41"/>
      <c r="L547" s="135"/>
      <c r="M547" s="135"/>
      <c r="AE547"/>
      <c r="AF547"/>
    </row>
    <row r="548" spans="2:32">
      <c r="B548" s="41"/>
      <c r="C548" s="41"/>
      <c r="D548" s="41"/>
      <c r="E548" s="41"/>
      <c r="F548" s="41"/>
      <c r="G548" s="135"/>
      <c r="H548" s="41"/>
      <c r="I548" s="41"/>
      <c r="J548" s="135"/>
      <c r="K548" s="41"/>
      <c r="L548" s="135"/>
      <c r="M548" s="135"/>
      <c r="AE548"/>
      <c r="AF548"/>
    </row>
    <row r="549" spans="2:32">
      <c r="B549" s="41"/>
      <c r="C549" s="41"/>
      <c r="D549" s="41"/>
      <c r="E549" s="41"/>
      <c r="F549" s="41"/>
      <c r="G549" s="135"/>
      <c r="H549" s="41"/>
      <c r="I549" s="41"/>
      <c r="J549" s="135"/>
      <c r="K549" s="41"/>
      <c r="L549" s="135"/>
      <c r="M549" s="135"/>
      <c r="AE549"/>
      <c r="AF549"/>
    </row>
    <row r="550" spans="2:32">
      <c r="B550" s="41"/>
      <c r="C550" s="41"/>
      <c r="D550" s="41"/>
      <c r="E550" s="41"/>
      <c r="F550" s="41"/>
      <c r="G550" s="135"/>
      <c r="H550" s="41"/>
      <c r="I550" s="41"/>
      <c r="J550" s="135"/>
      <c r="K550" s="41"/>
      <c r="L550" s="135"/>
      <c r="M550" s="135"/>
      <c r="AE550"/>
      <c r="AF550"/>
    </row>
    <row r="551" spans="2:32">
      <c r="B551" s="41"/>
      <c r="C551" s="41"/>
      <c r="D551" s="41"/>
      <c r="E551" s="41"/>
      <c r="F551" s="41"/>
      <c r="G551" s="135"/>
      <c r="H551" s="41"/>
      <c r="I551" s="41"/>
      <c r="J551" s="135"/>
      <c r="K551" s="41"/>
      <c r="L551" s="135"/>
      <c r="M551" s="135"/>
      <c r="AE551"/>
      <c r="AF551"/>
    </row>
    <row r="552" spans="2:32">
      <c r="B552" s="41"/>
      <c r="C552" s="41"/>
      <c r="D552" s="41"/>
      <c r="E552" s="41"/>
      <c r="F552" s="41"/>
      <c r="G552" s="135"/>
      <c r="H552" s="41"/>
      <c r="I552" s="41"/>
      <c r="J552" s="135"/>
      <c r="K552" s="41"/>
      <c r="L552" s="135"/>
      <c r="M552" s="135"/>
      <c r="AE552"/>
      <c r="AF552"/>
    </row>
    <row r="553" spans="2:32">
      <c r="B553" s="41"/>
      <c r="C553" s="41"/>
      <c r="D553" s="41"/>
      <c r="E553" s="41"/>
      <c r="F553" s="41"/>
      <c r="G553" s="135"/>
      <c r="H553" s="41"/>
      <c r="I553" s="41"/>
      <c r="J553" s="135"/>
      <c r="K553" s="41"/>
      <c r="L553" s="135"/>
      <c r="M553" s="135"/>
      <c r="AE553"/>
      <c r="AF553"/>
    </row>
    <row r="554" spans="2:32">
      <c r="B554" s="41"/>
      <c r="C554" s="41"/>
      <c r="D554" s="41"/>
      <c r="E554" s="41"/>
      <c r="F554" s="41"/>
      <c r="G554" s="135"/>
      <c r="H554" s="41"/>
      <c r="I554" s="41"/>
      <c r="J554" s="135"/>
      <c r="K554" s="41"/>
      <c r="L554" s="135"/>
      <c r="M554" s="135"/>
      <c r="AE554"/>
      <c r="AF554"/>
    </row>
    <row r="555" spans="2:32">
      <c r="B555" s="41"/>
      <c r="C555" s="41"/>
      <c r="D555" s="41"/>
      <c r="E555" s="41"/>
      <c r="F555" s="41"/>
      <c r="G555" s="135"/>
      <c r="H555" s="41"/>
      <c r="I555" s="41"/>
      <c r="J555" s="135"/>
      <c r="K555" s="41"/>
      <c r="L555" s="135"/>
      <c r="M555" s="135"/>
      <c r="AE555"/>
      <c r="AF555"/>
    </row>
    <row r="556" spans="2:32">
      <c r="B556" s="41"/>
      <c r="C556" s="41"/>
      <c r="D556" s="41"/>
      <c r="E556" s="41"/>
      <c r="F556" s="41"/>
      <c r="G556" s="135"/>
      <c r="H556" s="41"/>
      <c r="I556" s="41"/>
      <c r="J556" s="135"/>
      <c r="K556" s="41"/>
      <c r="L556" s="135"/>
      <c r="M556" s="135"/>
      <c r="AE556"/>
      <c r="AF556"/>
    </row>
    <row r="557" spans="2:32">
      <c r="B557" s="41"/>
      <c r="C557" s="41"/>
      <c r="D557" s="41"/>
      <c r="E557" s="41"/>
      <c r="F557" s="41"/>
      <c r="G557" s="135"/>
      <c r="H557" s="41"/>
      <c r="I557" s="41"/>
      <c r="J557" s="135"/>
      <c r="K557" s="41"/>
      <c r="L557" s="135"/>
      <c r="M557" s="135"/>
      <c r="AE557"/>
      <c r="AF557"/>
    </row>
    <row r="558" spans="2:32">
      <c r="B558" s="41"/>
      <c r="C558" s="41"/>
      <c r="D558" s="41"/>
      <c r="E558" s="41"/>
      <c r="F558" s="41"/>
      <c r="G558" s="135"/>
      <c r="H558" s="41"/>
      <c r="I558" s="41"/>
      <c r="J558" s="135"/>
      <c r="K558" s="41"/>
      <c r="L558" s="135"/>
      <c r="M558" s="135"/>
      <c r="AE558"/>
      <c r="AF558"/>
    </row>
    <row r="559" spans="2:32">
      <c r="B559" s="41"/>
      <c r="C559" s="41"/>
      <c r="D559" s="41"/>
      <c r="E559" s="41"/>
      <c r="F559" s="41"/>
      <c r="G559" s="135"/>
      <c r="H559" s="41"/>
      <c r="I559" s="41"/>
      <c r="J559" s="135"/>
      <c r="K559" s="41"/>
      <c r="L559" s="135"/>
      <c r="M559" s="135"/>
      <c r="AE559"/>
      <c r="AF559"/>
    </row>
    <row r="560" spans="2:32">
      <c r="B560" s="41"/>
      <c r="C560" s="41"/>
      <c r="D560" s="41"/>
      <c r="E560" s="41"/>
      <c r="F560" s="41"/>
      <c r="G560" s="135"/>
      <c r="H560" s="41"/>
      <c r="I560" s="41"/>
      <c r="J560" s="135"/>
      <c r="K560" s="41"/>
      <c r="L560" s="135"/>
      <c r="M560" s="135"/>
      <c r="AE560"/>
      <c r="AF560"/>
    </row>
    <row r="561" spans="2:32">
      <c r="B561" s="41"/>
      <c r="C561" s="41"/>
      <c r="D561" s="41"/>
      <c r="E561" s="41"/>
      <c r="F561" s="41"/>
      <c r="G561" s="135"/>
      <c r="H561" s="41"/>
      <c r="I561" s="41"/>
      <c r="J561" s="135"/>
      <c r="K561" s="41"/>
      <c r="L561" s="135"/>
      <c r="M561" s="135"/>
      <c r="AE561"/>
      <c r="AF561"/>
    </row>
    <row r="562" spans="2:32">
      <c r="B562" s="41"/>
      <c r="C562" s="41"/>
      <c r="D562" s="41"/>
      <c r="E562" s="41"/>
      <c r="F562" s="41"/>
      <c r="G562" s="135"/>
      <c r="H562" s="41"/>
      <c r="I562" s="41"/>
      <c r="J562" s="135"/>
      <c r="K562" s="41"/>
      <c r="L562" s="135"/>
      <c r="M562" s="135"/>
      <c r="AE562"/>
      <c r="AF562"/>
    </row>
    <row r="563" spans="2:32">
      <c r="B563" s="41"/>
      <c r="C563" s="41"/>
      <c r="D563" s="41"/>
      <c r="E563" s="41"/>
      <c r="F563" s="41"/>
      <c r="G563" s="135"/>
      <c r="H563" s="41"/>
      <c r="I563" s="41"/>
      <c r="J563" s="135"/>
      <c r="K563" s="41"/>
      <c r="L563" s="135"/>
      <c r="M563" s="135"/>
      <c r="AE563"/>
      <c r="AF563"/>
    </row>
    <row r="564" spans="2:32">
      <c r="B564" s="41"/>
      <c r="C564" s="41"/>
      <c r="D564" s="41"/>
      <c r="E564" s="41"/>
      <c r="F564" s="41"/>
      <c r="G564" s="135"/>
      <c r="H564" s="41"/>
      <c r="I564" s="41"/>
      <c r="J564" s="135"/>
      <c r="K564" s="41"/>
      <c r="L564" s="135"/>
      <c r="M564" s="135"/>
      <c r="AE564"/>
      <c r="AF564"/>
    </row>
    <row r="565" spans="2:32">
      <c r="B565" s="41"/>
      <c r="C565" s="41"/>
      <c r="D565" s="41"/>
      <c r="E565" s="41"/>
      <c r="F565" s="41"/>
      <c r="G565" s="135"/>
      <c r="H565" s="41"/>
      <c r="I565" s="41"/>
      <c r="J565" s="135"/>
      <c r="K565" s="41"/>
      <c r="L565" s="135"/>
      <c r="M565" s="135"/>
      <c r="AE565"/>
      <c r="AF565"/>
    </row>
    <row r="566" spans="2:32">
      <c r="B566" s="41"/>
      <c r="C566" s="41"/>
      <c r="D566" s="41"/>
      <c r="E566" s="41"/>
      <c r="F566" s="41"/>
      <c r="G566" s="135"/>
      <c r="H566" s="41"/>
      <c r="I566" s="41"/>
      <c r="J566" s="135"/>
      <c r="K566" s="41"/>
      <c r="L566" s="135"/>
      <c r="M566" s="135"/>
      <c r="AE566"/>
      <c r="AF566"/>
    </row>
    <row r="567" spans="2:32">
      <c r="B567" s="41"/>
      <c r="C567" s="41"/>
      <c r="D567" s="41"/>
      <c r="E567" s="41"/>
      <c r="F567" s="41"/>
      <c r="G567" s="135"/>
      <c r="H567" s="41"/>
      <c r="I567" s="41"/>
      <c r="J567" s="135"/>
      <c r="K567" s="41"/>
      <c r="L567" s="135"/>
      <c r="M567" s="135"/>
      <c r="AE567"/>
      <c r="AF567"/>
    </row>
    <row r="568" spans="2:32">
      <c r="B568" s="41"/>
      <c r="C568" s="41"/>
      <c r="D568" s="41"/>
      <c r="E568" s="41"/>
      <c r="F568" s="41"/>
      <c r="G568" s="135"/>
      <c r="H568" s="41"/>
      <c r="I568" s="41"/>
      <c r="J568" s="135"/>
      <c r="K568" s="41"/>
      <c r="L568" s="135"/>
      <c r="M568" s="135"/>
      <c r="AE568"/>
      <c r="AF568"/>
    </row>
    <row r="569" spans="2:32">
      <c r="B569" s="41"/>
      <c r="C569" s="41"/>
      <c r="D569" s="41"/>
      <c r="E569" s="41"/>
      <c r="F569" s="41"/>
      <c r="G569" s="135"/>
      <c r="H569" s="41"/>
      <c r="I569" s="41"/>
      <c r="J569" s="135"/>
      <c r="K569" s="41"/>
      <c r="L569" s="135"/>
      <c r="M569" s="135"/>
      <c r="AE569"/>
      <c r="AF569"/>
    </row>
    <row r="570" spans="2:32">
      <c r="B570" s="41"/>
      <c r="C570" s="41"/>
      <c r="D570" s="41"/>
      <c r="E570" s="41"/>
      <c r="F570" s="41"/>
      <c r="G570" s="135"/>
      <c r="H570" s="41"/>
      <c r="I570" s="41"/>
      <c r="J570" s="135"/>
      <c r="K570" s="41"/>
      <c r="L570" s="135"/>
      <c r="M570" s="135"/>
      <c r="AE570"/>
      <c r="AF570"/>
    </row>
    <row r="571" spans="2:32">
      <c r="B571" s="41"/>
      <c r="C571" s="41"/>
      <c r="D571" s="41"/>
      <c r="E571" s="41"/>
      <c r="F571" s="41"/>
      <c r="G571" s="135"/>
      <c r="H571" s="41"/>
      <c r="I571" s="41"/>
      <c r="J571" s="135"/>
      <c r="K571" s="41"/>
      <c r="L571" s="135"/>
      <c r="M571" s="135"/>
      <c r="AE571"/>
      <c r="AF571"/>
    </row>
    <row r="572" spans="2:32">
      <c r="B572" s="41"/>
      <c r="C572" s="41"/>
      <c r="D572" s="41"/>
      <c r="E572" s="41"/>
      <c r="F572" s="41"/>
      <c r="G572" s="135"/>
      <c r="H572" s="41"/>
      <c r="I572" s="41"/>
      <c r="J572" s="135"/>
      <c r="K572" s="41"/>
      <c r="L572" s="135"/>
      <c r="M572" s="135"/>
      <c r="AE572"/>
      <c r="AF572"/>
    </row>
    <row r="573" spans="2:32">
      <c r="B573" s="41"/>
      <c r="C573" s="41"/>
      <c r="D573" s="41"/>
      <c r="E573" s="41"/>
      <c r="F573" s="41"/>
      <c r="G573" s="135"/>
      <c r="H573" s="41"/>
      <c r="I573" s="41"/>
      <c r="J573" s="135"/>
      <c r="K573" s="41"/>
      <c r="L573" s="135"/>
      <c r="M573" s="135"/>
      <c r="AE573"/>
      <c r="AF573"/>
    </row>
    <row r="574" spans="2:32">
      <c r="B574" s="41"/>
      <c r="C574" s="41"/>
      <c r="D574" s="41"/>
      <c r="E574" s="41"/>
      <c r="F574" s="41"/>
      <c r="G574" s="135"/>
      <c r="H574" s="41"/>
      <c r="I574" s="41"/>
      <c r="J574" s="135"/>
      <c r="K574" s="41"/>
      <c r="L574" s="135"/>
      <c r="M574" s="135"/>
      <c r="AE574"/>
      <c r="AF574"/>
    </row>
    <row r="575" spans="2:32">
      <c r="B575" s="41"/>
      <c r="C575" s="41"/>
      <c r="D575" s="41"/>
      <c r="E575" s="41"/>
      <c r="F575" s="41"/>
      <c r="G575" s="135"/>
      <c r="H575" s="41"/>
      <c r="I575" s="41"/>
      <c r="J575" s="135"/>
      <c r="K575" s="41"/>
      <c r="L575" s="135"/>
      <c r="M575" s="135"/>
      <c r="AE575"/>
      <c r="AF575"/>
    </row>
    <row r="576" spans="2:32">
      <c r="B576" s="41"/>
      <c r="C576" s="41"/>
      <c r="D576" s="41"/>
      <c r="E576" s="41"/>
      <c r="F576" s="41"/>
      <c r="G576" s="135"/>
      <c r="H576" s="41"/>
      <c r="I576" s="41"/>
      <c r="J576" s="135"/>
      <c r="K576" s="41"/>
      <c r="L576" s="135"/>
      <c r="M576" s="135"/>
      <c r="AE576"/>
      <c r="AF576"/>
    </row>
    <row r="577" spans="2:32">
      <c r="B577" s="41"/>
      <c r="C577" s="41"/>
      <c r="D577" s="41"/>
      <c r="E577" s="41"/>
      <c r="F577" s="41"/>
      <c r="G577" s="135"/>
      <c r="H577" s="41"/>
      <c r="I577" s="41"/>
      <c r="J577" s="135"/>
      <c r="K577" s="41"/>
      <c r="L577" s="135"/>
      <c r="M577" s="135"/>
      <c r="AE577"/>
      <c r="AF577"/>
    </row>
    <row r="578" spans="2:32">
      <c r="B578" s="41"/>
      <c r="C578" s="41"/>
      <c r="D578" s="41"/>
      <c r="E578" s="41"/>
      <c r="F578" s="41"/>
      <c r="G578" s="135"/>
      <c r="H578" s="41"/>
      <c r="I578" s="41"/>
      <c r="J578" s="135"/>
      <c r="K578" s="41"/>
      <c r="L578" s="135"/>
      <c r="M578" s="135"/>
      <c r="AE578"/>
      <c r="AF578"/>
    </row>
    <row r="579" spans="2:32">
      <c r="B579" s="41"/>
      <c r="C579" s="41"/>
      <c r="D579" s="41"/>
      <c r="E579" s="41"/>
      <c r="F579" s="41"/>
      <c r="G579" s="135"/>
      <c r="H579" s="41"/>
      <c r="I579" s="41"/>
      <c r="J579" s="135"/>
      <c r="K579" s="41"/>
      <c r="L579" s="135"/>
      <c r="M579" s="135"/>
      <c r="AE579"/>
      <c r="AF579"/>
    </row>
    <row r="580" spans="2:32">
      <c r="B580" s="41"/>
      <c r="C580" s="41"/>
      <c r="D580" s="41"/>
      <c r="E580" s="41"/>
      <c r="F580" s="41"/>
      <c r="G580" s="135"/>
      <c r="H580" s="41"/>
      <c r="I580" s="41"/>
      <c r="J580" s="135"/>
      <c r="K580" s="41"/>
      <c r="L580" s="135"/>
      <c r="M580" s="135"/>
      <c r="AE580"/>
      <c r="AF580"/>
    </row>
    <row r="581" spans="2:32">
      <c r="B581" s="41"/>
      <c r="C581" s="41"/>
      <c r="D581" s="41"/>
      <c r="E581" s="41"/>
      <c r="F581" s="41"/>
      <c r="G581" s="135"/>
      <c r="H581" s="41"/>
      <c r="I581" s="41"/>
      <c r="J581" s="135"/>
      <c r="K581" s="41"/>
      <c r="L581" s="135"/>
      <c r="M581" s="135"/>
      <c r="AE581"/>
      <c r="AF581"/>
    </row>
    <row r="582" spans="2:32">
      <c r="B582" s="41"/>
      <c r="C582" s="41"/>
      <c r="D582" s="41"/>
      <c r="E582" s="41"/>
      <c r="F582" s="41"/>
      <c r="G582" s="135"/>
      <c r="H582" s="41"/>
      <c r="I582" s="41"/>
      <c r="J582" s="135"/>
      <c r="K582" s="41"/>
      <c r="L582" s="135"/>
      <c r="M582" s="135"/>
      <c r="AE582"/>
      <c r="AF582"/>
    </row>
    <row r="583" spans="2:32">
      <c r="B583" s="41"/>
      <c r="C583" s="41"/>
      <c r="D583" s="41"/>
      <c r="E583" s="41"/>
      <c r="F583" s="41"/>
      <c r="G583" s="135"/>
      <c r="H583" s="41"/>
      <c r="I583" s="41"/>
      <c r="J583" s="135"/>
      <c r="K583" s="41"/>
      <c r="L583" s="135"/>
      <c r="M583" s="135"/>
      <c r="AE583"/>
      <c r="AF583"/>
    </row>
    <row r="584" spans="2:32">
      <c r="B584" s="41"/>
      <c r="C584" s="41"/>
      <c r="D584" s="41"/>
      <c r="E584" s="41"/>
      <c r="F584" s="41"/>
      <c r="G584" s="135"/>
      <c r="H584" s="41"/>
      <c r="I584" s="41"/>
      <c r="J584" s="135"/>
      <c r="K584" s="41"/>
      <c r="L584" s="135"/>
      <c r="M584" s="135"/>
      <c r="AE584"/>
      <c r="AF584"/>
    </row>
    <row r="585" spans="2:32">
      <c r="B585" s="41"/>
      <c r="C585" s="41"/>
      <c r="D585" s="41"/>
      <c r="E585" s="41"/>
      <c r="F585" s="41"/>
      <c r="G585" s="135"/>
      <c r="H585" s="41"/>
      <c r="I585" s="41"/>
      <c r="J585" s="135"/>
      <c r="K585" s="41"/>
      <c r="L585" s="135"/>
      <c r="M585" s="135"/>
      <c r="AE585"/>
      <c r="AF585"/>
    </row>
    <row r="586" spans="2:32">
      <c r="B586" s="41"/>
      <c r="C586" s="41"/>
      <c r="D586" s="41"/>
      <c r="E586" s="41"/>
      <c r="F586" s="41"/>
      <c r="G586" s="135"/>
      <c r="H586" s="41"/>
      <c r="I586" s="41"/>
      <c r="J586" s="135"/>
      <c r="K586" s="41"/>
      <c r="L586" s="135"/>
      <c r="M586" s="135"/>
      <c r="AE586"/>
      <c r="AF586"/>
    </row>
    <row r="587" spans="2:32">
      <c r="B587" s="41"/>
      <c r="C587" s="41"/>
      <c r="D587" s="41"/>
      <c r="E587" s="41"/>
      <c r="F587" s="41"/>
      <c r="G587" s="135"/>
      <c r="H587" s="41"/>
      <c r="I587" s="41"/>
      <c r="J587" s="135"/>
      <c r="K587" s="41"/>
      <c r="L587" s="135"/>
      <c r="M587" s="135"/>
      <c r="AE587"/>
      <c r="AF587"/>
    </row>
    <row r="588" spans="2:32">
      <c r="B588" s="41"/>
      <c r="C588" s="41"/>
      <c r="D588" s="41"/>
      <c r="E588" s="41"/>
      <c r="F588" s="41"/>
      <c r="G588" s="135"/>
      <c r="H588" s="41"/>
      <c r="I588" s="41"/>
      <c r="J588" s="135"/>
      <c r="K588" s="41"/>
      <c r="L588" s="135"/>
      <c r="M588" s="135"/>
      <c r="AE588"/>
      <c r="AF588"/>
    </row>
    <row r="589" spans="2:32">
      <c r="B589" s="41"/>
      <c r="C589" s="41"/>
      <c r="D589" s="41"/>
      <c r="E589" s="41"/>
      <c r="F589" s="41"/>
      <c r="G589" s="135"/>
      <c r="H589" s="41"/>
      <c r="I589" s="41"/>
      <c r="J589" s="135"/>
      <c r="K589" s="41"/>
      <c r="L589" s="135"/>
      <c r="M589" s="135"/>
      <c r="AE589"/>
      <c r="AF589"/>
    </row>
    <row r="590" spans="2:32">
      <c r="B590" s="41"/>
      <c r="C590" s="41"/>
      <c r="D590" s="41"/>
      <c r="E590" s="41"/>
      <c r="F590" s="41"/>
      <c r="G590" s="135"/>
      <c r="H590" s="41"/>
      <c r="I590" s="41"/>
      <c r="J590" s="135"/>
      <c r="K590" s="41"/>
      <c r="L590" s="135"/>
      <c r="M590" s="135"/>
      <c r="AE590"/>
      <c r="AF590"/>
    </row>
    <row r="591" spans="2:32">
      <c r="B591" s="41"/>
      <c r="C591" s="41"/>
      <c r="D591" s="41"/>
      <c r="E591" s="41"/>
      <c r="F591" s="41"/>
      <c r="G591" s="135"/>
      <c r="H591" s="41"/>
      <c r="I591" s="41"/>
      <c r="J591" s="135"/>
      <c r="K591" s="41"/>
      <c r="L591" s="135"/>
      <c r="M591" s="135"/>
      <c r="AE591"/>
      <c r="AF591"/>
    </row>
    <row r="592" spans="2:32">
      <c r="B592" s="41"/>
      <c r="C592" s="41"/>
      <c r="D592" s="41"/>
      <c r="E592" s="41"/>
      <c r="F592" s="41"/>
      <c r="G592" s="135"/>
      <c r="H592" s="41"/>
      <c r="I592" s="41"/>
      <c r="J592" s="135"/>
      <c r="K592" s="41"/>
      <c r="L592" s="135"/>
      <c r="M592" s="135"/>
      <c r="AE592"/>
      <c r="AF592"/>
    </row>
    <row r="593" spans="2:32">
      <c r="B593" s="41"/>
      <c r="C593" s="41"/>
      <c r="D593" s="41"/>
      <c r="E593" s="41"/>
      <c r="F593" s="41"/>
      <c r="G593" s="135"/>
      <c r="H593" s="41"/>
      <c r="I593" s="41"/>
      <c r="J593" s="135"/>
      <c r="K593" s="41"/>
      <c r="L593" s="135"/>
      <c r="M593" s="135"/>
      <c r="AE593"/>
      <c r="AF593"/>
    </row>
    <row r="594" spans="2:32">
      <c r="B594" s="41"/>
      <c r="C594" s="41"/>
      <c r="D594" s="41"/>
      <c r="E594" s="41"/>
      <c r="F594" s="41"/>
      <c r="G594" s="135"/>
      <c r="H594" s="41"/>
      <c r="I594" s="41"/>
      <c r="J594" s="135"/>
      <c r="K594" s="41"/>
      <c r="L594" s="135"/>
      <c r="M594" s="135"/>
      <c r="AE594"/>
      <c r="AF594"/>
    </row>
    <row r="595" spans="2:32">
      <c r="B595" s="41"/>
      <c r="C595" s="41"/>
      <c r="D595" s="41"/>
      <c r="E595" s="41"/>
      <c r="F595" s="41"/>
      <c r="G595" s="135"/>
      <c r="H595" s="41"/>
      <c r="I595" s="41"/>
      <c r="J595" s="135"/>
      <c r="K595" s="41"/>
      <c r="L595" s="135"/>
      <c r="M595" s="135"/>
      <c r="AE595"/>
      <c r="AF595"/>
    </row>
    <row r="596" spans="2:32">
      <c r="B596" s="41"/>
      <c r="C596" s="41"/>
      <c r="D596" s="41"/>
      <c r="E596" s="41"/>
      <c r="F596" s="41"/>
      <c r="G596" s="135"/>
      <c r="H596" s="41"/>
      <c r="I596" s="41"/>
      <c r="J596" s="135"/>
      <c r="K596" s="41"/>
      <c r="L596" s="135"/>
      <c r="M596" s="135"/>
      <c r="AE596"/>
      <c r="AF596"/>
    </row>
    <row r="597" spans="2:32">
      <c r="B597" s="41"/>
      <c r="C597" s="41"/>
      <c r="D597" s="41"/>
      <c r="E597" s="41"/>
      <c r="F597" s="41"/>
      <c r="G597" s="135"/>
      <c r="H597" s="41"/>
      <c r="I597" s="41"/>
      <c r="J597" s="135"/>
      <c r="K597" s="41"/>
      <c r="L597" s="135"/>
      <c r="M597" s="135"/>
      <c r="AE597"/>
      <c r="AF597"/>
    </row>
    <row r="598" spans="2:32">
      <c r="B598" s="41"/>
      <c r="C598" s="41"/>
      <c r="D598" s="41"/>
      <c r="E598" s="41"/>
      <c r="F598" s="41"/>
      <c r="G598" s="135"/>
      <c r="H598" s="41"/>
      <c r="I598" s="41"/>
      <c r="J598" s="135"/>
      <c r="K598" s="41"/>
      <c r="L598" s="135"/>
      <c r="M598" s="135"/>
      <c r="AE598"/>
      <c r="AF598"/>
    </row>
    <row r="599" spans="2:32">
      <c r="B599" s="41"/>
      <c r="C599" s="41"/>
      <c r="D599" s="41"/>
      <c r="E599" s="41"/>
      <c r="F599" s="41"/>
      <c r="G599" s="135"/>
      <c r="H599" s="41"/>
      <c r="I599" s="41"/>
      <c r="J599" s="135"/>
      <c r="K599" s="41"/>
      <c r="L599" s="135"/>
      <c r="M599" s="135"/>
      <c r="AE599"/>
      <c r="AF599"/>
    </row>
    <row r="600" spans="2:32">
      <c r="B600" s="41"/>
      <c r="C600" s="41"/>
      <c r="D600" s="41"/>
      <c r="E600" s="41"/>
      <c r="F600" s="41"/>
      <c r="G600" s="135"/>
      <c r="H600" s="41"/>
      <c r="I600" s="41"/>
      <c r="J600" s="135"/>
      <c r="K600" s="41"/>
      <c r="L600" s="135"/>
      <c r="M600" s="135"/>
      <c r="AE600"/>
      <c r="AF600"/>
    </row>
    <row r="601" spans="2:32">
      <c r="B601" s="41"/>
      <c r="C601" s="41"/>
      <c r="D601" s="41"/>
      <c r="E601" s="41"/>
      <c r="F601" s="41"/>
      <c r="G601" s="135"/>
      <c r="H601" s="41"/>
      <c r="I601" s="41"/>
      <c r="J601" s="135"/>
      <c r="K601" s="41"/>
      <c r="L601" s="135"/>
      <c r="M601" s="135"/>
      <c r="AE601"/>
      <c r="AF601"/>
    </row>
    <row r="602" spans="2:32">
      <c r="B602" s="41"/>
      <c r="C602" s="41"/>
      <c r="D602" s="41"/>
      <c r="E602" s="41"/>
      <c r="F602" s="41"/>
      <c r="G602" s="135"/>
      <c r="H602" s="41"/>
      <c r="I602" s="41"/>
      <c r="J602" s="135"/>
      <c r="K602" s="41"/>
      <c r="L602" s="135"/>
      <c r="M602" s="135"/>
      <c r="AE602"/>
      <c r="AF602"/>
    </row>
    <row r="603" spans="2:32">
      <c r="B603" s="41"/>
      <c r="C603" s="41"/>
      <c r="D603" s="41"/>
      <c r="E603" s="41"/>
      <c r="F603" s="41"/>
      <c r="G603" s="135"/>
      <c r="H603" s="41"/>
      <c r="I603" s="41"/>
      <c r="J603" s="135"/>
      <c r="K603" s="41"/>
      <c r="L603" s="135"/>
      <c r="M603" s="135"/>
      <c r="AE603"/>
      <c r="AF603"/>
    </row>
    <row r="604" spans="2:32">
      <c r="B604" s="41"/>
      <c r="C604" s="41"/>
      <c r="D604" s="41"/>
      <c r="E604" s="41"/>
      <c r="F604" s="41"/>
      <c r="G604" s="135"/>
      <c r="H604" s="41"/>
      <c r="I604" s="41"/>
      <c r="J604" s="135"/>
      <c r="K604" s="41"/>
      <c r="L604" s="135"/>
      <c r="M604" s="135"/>
      <c r="AE604"/>
      <c r="AF604"/>
    </row>
    <row r="605" spans="2:32">
      <c r="B605" s="41"/>
      <c r="C605" s="41"/>
      <c r="D605" s="41"/>
      <c r="E605" s="41"/>
      <c r="F605" s="41"/>
      <c r="G605" s="135"/>
      <c r="H605" s="41"/>
      <c r="I605" s="41"/>
      <c r="J605" s="135"/>
      <c r="K605" s="41"/>
      <c r="L605" s="135"/>
      <c r="M605" s="135"/>
      <c r="AE605"/>
      <c r="AF605"/>
    </row>
    <row r="606" spans="2:32">
      <c r="B606" s="41"/>
      <c r="C606" s="41"/>
      <c r="D606" s="41"/>
      <c r="E606" s="41"/>
      <c r="F606" s="41"/>
      <c r="G606" s="135"/>
      <c r="H606" s="41"/>
      <c r="I606" s="41"/>
      <c r="J606" s="135"/>
      <c r="K606" s="41"/>
      <c r="L606" s="135"/>
      <c r="M606" s="135"/>
      <c r="AE606"/>
      <c r="AF606"/>
    </row>
    <row r="607" spans="2:32">
      <c r="B607" s="41"/>
      <c r="C607" s="41"/>
      <c r="D607" s="41"/>
      <c r="E607" s="41"/>
      <c r="F607" s="41"/>
      <c r="G607" s="135"/>
      <c r="H607" s="41"/>
      <c r="I607" s="41"/>
      <c r="J607" s="135"/>
      <c r="K607" s="41"/>
      <c r="L607" s="135"/>
      <c r="M607" s="135"/>
      <c r="AE607"/>
      <c r="AF607"/>
    </row>
    <row r="608" spans="2:32">
      <c r="B608" s="41"/>
      <c r="C608" s="41"/>
      <c r="D608" s="41"/>
      <c r="E608" s="41"/>
      <c r="F608" s="41"/>
      <c r="G608" s="135"/>
      <c r="H608" s="41"/>
      <c r="I608" s="41"/>
      <c r="J608" s="135"/>
      <c r="K608" s="41"/>
      <c r="L608" s="135"/>
      <c r="M608" s="135"/>
      <c r="AE608"/>
      <c r="AF608"/>
    </row>
    <row r="609" spans="2:32">
      <c r="B609" s="41"/>
      <c r="C609" s="41"/>
      <c r="D609" s="41"/>
      <c r="E609" s="41"/>
      <c r="F609" s="41"/>
      <c r="G609" s="135"/>
      <c r="H609" s="41"/>
      <c r="I609" s="41"/>
      <c r="J609" s="135"/>
      <c r="K609" s="41"/>
      <c r="L609" s="135"/>
      <c r="M609" s="135"/>
      <c r="AE609"/>
      <c r="AF609"/>
    </row>
    <row r="610" spans="2:32">
      <c r="B610" s="41"/>
      <c r="C610" s="41"/>
      <c r="D610" s="41"/>
      <c r="E610" s="41"/>
      <c r="F610" s="41"/>
      <c r="G610" s="135"/>
      <c r="H610" s="41"/>
      <c r="I610" s="41"/>
      <c r="J610" s="135"/>
      <c r="K610" s="41"/>
      <c r="L610" s="135"/>
      <c r="M610" s="135"/>
      <c r="AE610"/>
      <c r="AF610"/>
    </row>
    <row r="611" spans="2:32">
      <c r="B611" s="41"/>
      <c r="C611" s="41"/>
      <c r="D611" s="41"/>
      <c r="E611" s="41"/>
      <c r="F611" s="41"/>
      <c r="G611" s="135"/>
      <c r="H611" s="41"/>
      <c r="I611" s="41"/>
      <c r="J611" s="135"/>
      <c r="K611" s="41"/>
      <c r="L611" s="135"/>
      <c r="M611" s="135"/>
      <c r="AE611"/>
      <c r="AF611"/>
    </row>
    <row r="612" spans="2:32">
      <c r="B612" s="41"/>
      <c r="C612" s="41"/>
      <c r="D612" s="41"/>
      <c r="E612" s="41"/>
      <c r="F612" s="41"/>
      <c r="G612" s="135"/>
      <c r="H612" s="41"/>
      <c r="I612" s="41"/>
      <c r="J612" s="135"/>
      <c r="K612" s="41"/>
      <c r="L612" s="135"/>
      <c r="M612" s="135"/>
      <c r="AE612"/>
      <c r="AF612"/>
    </row>
    <row r="613" spans="2:32">
      <c r="B613" s="41"/>
      <c r="C613" s="41"/>
      <c r="D613" s="41"/>
      <c r="E613" s="41"/>
      <c r="F613" s="41"/>
      <c r="G613" s="135"/>
      <c r="H613" s="41"/>
      <c r="I613" s="41"/>
      <c r="J613" s="135"/>
      <c r="K613" s="41"/>
      <c r="L613" s="135"/>
      <c r="M613" s="135"/>
      <c r="AE613"/>
      <c r="AF613"/>
    </row>
    <row r="614" spans="2:32">
      <c r="B614" s="41"/>
      <c r="C614" s="41"/>
      <c r="D614" s="41"/>
      <c r="E614" s="41"/>
      <c r="F614" s="41"/>
      <c r="G614" s="135"/>
      <c r="H614" s="41"/>
      <c r="I614" s="41"/>
      <c r="J614" s="135"/>
      <c r="K614" s="41"/>
      <c r="L614" s="135"/>
      <c r="M614" s="135"/>
      <c r="AE614"/>
      <c r="AF614"/>
    </row>
    <row r="615" spans="2:32">
      <c r="B615" s="41"/>
      <c r="C615" s="41"/>
      <c r="D615" s="41"/>
      <c r="E615" s="41"/>
      <c r="F615" s="41"/>
      <c r="G615" s="135"/>
      <c r="H615" s="41"/>
      <c r="I615" s="41"/>
      <c r="J615" s="135"/>
      <c r="K615" s="41"/>
      <c r="L615" s="135"/>
      <c r="M615" s="135"/>
      <c r="AE615"/>
      <c r="AF615"/>
    </row>
    <row r="616" spans="2:32">
      <c r="B616" s="41"/>
      <c r="C616" s="41"/>
      <c r="D616" s="41"/>
      <c r="E616" s="41"/>
      <c r="F616" s="41"/>
      <c r="G616" s="135"/>
      <c r="H616" s="41"/>
      <c r="I616" s="41"/>
      <c r="J616" s="135"/>
      <c r="K616" s="41"/>
      <c r="L616" s="135"/>
      <c r="M616" s="135"/>
      <c r="AE616"/>
      <c r="AF616"/>
    </row>
    <row r="617" spans="2:32">
      <c r="B617" s="41"/>
      <c r="C617" s="41"/>
      <c r="D617" s="41"/>
      <c r="E617" s="41"/>
      <c r="F617" s="41"/>
      <c r="G617" s="135"/>
      <c r="H617" s="41"/>
      <c r="I617" s="41"/>
      <c r="J617" s="135"/>
      <c r="K617" s="41"/>
      <c r="L617" s="135"/>
      <c r="M617" s="135"/>
      <c r="AE617"/>
      <c r="AF617"/>
    </row>
    <row r="618" spans="2:32">
      <c r="B618" s="41"/>
      <c r="C618" s="41"/>
      <c r="D618" s="41"/>
      <c r="E618" s="41"/>
      <c r="F618" s="41"/>
      <c r="G618" s="135"/>
      <c r="H618" s="41"/>
      <c r="I618" s="41"/>
      <c r="J618" s="135"/>
      <c r="K618" s="41"/>
      <c r="L618" s="135"/>
      <c r="M618" s="135"/>
      <c r="AE618"/>
      <c r="AF618"/>
    </row>
    <row r="619" spans="2:32">
      <c r="B619" s="41"/>
      <c r="C619" s="41"/>
      <c r="D619" s="41"/>
      <c r="E619" s="41"/>
      <c r="F619" s="41"/>
      <c r="G619" s="135"/>
      <c r="H619" s="41"/>
      <c r="I619" s="41"/>
      <c r="J619" s="135"/>
      <c r="K619" s="41"/>
      <c r="L619" s="135"/>
      <c r="M619" s="135"/>
      <c r="AE619"/>
      <c r="AF619"/>
    </row>
    <row r="620" spans="2:32">
      <c r="B620" s="41"/>
      <c r="C620" s="41"/>
      <c r="D620" s="41"/>
      <c r="E620" s="41"/>
      <c r="F620" s="41"/>
      <c r="G620" s="135"/>
      <c r="H620" s="41"/>
      <c r="I620" s="41"/>
      <c r="J620" s="135"/>
      <c r="K620" s="41"/>
      <c r="L620" s="135"/>
      <c r="M620" s="135"/>
      <c r="AE620"/>
      <c r="AF620"/>
    </row>
    <row r="621" spans="2:32">
      <c r="B621" s="41"/>
      <c r="C621" s="41"/>
      <c r="D621" s="41"/>
      <c r="E621" s="41"/>
      <c r="F621" s="41"/>
      <c r="G621" s="135"/>
      <c r="H621" s="41"/>
      <c r="I621" s="41"/>
      <c r="J621" s="135"/>
      <c r="K621" s="41"/>
      <c r="L621" s="135"/>
      <c r="M621" s="135"/>
      <c r="AE621"/>
      <c r="AF621"/>
    </row>
    <row r="622" spans="2:32">
      <c r="B622" s="41"/>
      <c r="C622" s="41"/>
      <c r="D622" s="41"/>
      <c r="E622" s="41"/>
      <c r="F622" s="41"/>
      <c r="G622" s="135"/>
      <c r="H622" s="41"/>
      <c r="I622" s="41"/>
      <c r="J622" s="135"/>
      <c r="K622" s="41"/>
      <c r="L622" s="135"/>
      <c r="M622" s="135"/>
      <c r="AE622"/>
      <c r="AF622"/>
    </row>
    <row r="623" spans="2:32">
      <c r="B623" s="41"/>
      <c r="C623" s="41"/>
      <c r="D623" s="41"/>
      <c r="E623" s="41"/>
      <c r="F623" s="41"/>
      <c r="G623" s="135"/>
      <c r="H623" s="41"/>
      <c r="I623" s="41"/>
      <c r="J623" s="135"/>
      <c r="K623" s="41"/>
      <c r="L623" s="135"/>
      <c r="M623" s="135"/>
      <c r="AE623"/>
      <c r="AF623"/>
    </row>
    <row r="624" spans="2:32">
      <c r="B624" s="41"/>
      <c r="C624" s="41"/>
      <c r="D624" s="41"/>
      <c r="E624" s="41"/>
      <c r="F624" s="41"/>
      <c r="G624" s="135"/>
      <c r="H624" s="41"/>
      <c r="I624" s="41"/>
      <c r="J624" s="135"/>
      <c r="K624" s="41"/>
      <c r="L624" s="135"/>
      <c r="M624" s="135"/>
      <c r="AE624"/>
      <c r="AF624"/>
    </row>
    <row r="625" spans="2:32">
      <c r="B625" s="41"/>
      <c r="C625" s="41"/>
      <c r="D625" s="41"/>
      <c r="E625" s="41"/>
      <c r="F625" s="41"/>
      <c r="G625" s="135"/>
      <c r="H625" s="41"/>
      <c r="I625" s="41"/>
      <c r="J625" s="135"/>
      <c r="K625" s="41"/>
      <c r="L625" s="135"/>
      <c r="M625" s="135"/>
      <c r="AE625"/>
      <c r="AF625"/>
    </row>
    <row r="626" spans="2:32">
      <c r="B626" s="41"/>
      <c r="C626" s="41"/>
      <c r="D626" s="41"/>
      <c r="E626" s="41"/>
      <c r="F626" s="41"/>
      <c r="G626" s="135"/>
      <c r="H626" s="41"/>
      <c r="I626" s="41"/>
      <c r="J626" s="135"/>
      <c r="K626" s="41"/>
      <c r="L626" s="135"/>
      <c r="M626" s="135"/>
      <c r="AE626"/>
      <c r="AF626"/>
    </row>
    <row r="627" spans="2:32">
      <c r="B627" s="41"/>
      <c r="C627" s="41"/>
      <c r="D627" s="41"/>
      <c r="E627" s="41"/>
      <c r="F627" s="41"/>
      <c r="G627" s="135"/>
      <c r="H627" s="41"/>
      <c r="I627" s="41"/>
      <c r="J627" s="135"/>
      <c r="K627" s="41"/>
      <c r="L627" s="135"/>
      <c r="M627" s="135"/>
      <c r="AE627"/>
      <c r="AF627"/>
    </row>
    <row r="628" spans="2:32">
      <c r="B628" s="41"/>
      <c r="C628" s="41"/>
      <c r="D628" s="41"/>
      <c r="E628" s="41"/>
      <c r="F628" s="41"/>
      <c r="G628" s="135"/>
      <c r="H628" s="41"/>
      <c r="I628" s="41"/>
      <c r="J628" s="135"/>
      <c r="K628" s="41"/>
      <c r="L628" s="135"/>
      <c r="M628" s="135"/>
      <c r="AE628"/>
      <c r="AF628"/>
    </row>
    <row r="629" spans="2:32">
      <c r="B629" s="41"/>
      <c r="C629" s="41"/>
      <c r="D629" s="41"/>
      <c r="E629" s="41"/>
      <c r="F629" s="41"/>
      <c r="G629" s="135"/>
      <c r="H629" s="41"/>
      <c r="I629" s="41"/>
      <c r="J629" s="135"/>
      <c r="K629" s="41"/>
      <c r="L629" s="135"/>
      <c r="M629" s="135"/>
      <c r="AE629"/>
      <c r="AF629"/>
    </row>
    <row r="630" spans="2:32">
      <c r="B630" s="41"/>
      <c r="C630" s="41"/>
      <c r="D630" s="41"/>
      <c r="E630" s="41"/>
      <c r="F630" s="41"/>
      <c r="G630" s="135"/>
      <c r="H630" s="41"/>
      <c r="I630" s="41"/>
      <c r="J630" s="135"/>
      <c r="K630" s="41"/>
      <c r="L630" s="135"/>
      <c r="M630" s="135"/>
      <c r="AE630"/>
      <c r="AF630"/>
    </row>
    <row r="631" spans="2:32">
      <c r="B631" s="41"/>
      <c r="C631" s="41"/>
      <c r="D631" s="41"/>
      <c r="E631" s="41"/>
      <c r="F631" s="41"/>
      <c r="G631" s="135"/>
      <c r="H631" s="41"/>
      <c r="I631" s="41"/>
      <c r="J631" s="135"/>
      <c r="K631" s="41"/>
      <c r="L631" s="135"/>
      <c r="M631" s="135"/>
      <c r="AE631"/>
      <c r="AF631"/>
    </row>
    <row r="632" spans="2:32">
      <c r="B632" s="41"/>
      <c r="C632" s="41"/>
      <c r="D632" s="41"/>
      <c r="E632" s="41"/>
      <c r="F632" s="41"/>
      <c r="G632" s="135"/>
      <c r="H632" s="41"/>
      <c r="I632" s="41"/>
      <c r="J632" s="135"/>
      <c r="K632" s="41"/>
      <c r="L632" s="135"/>
      <c r="M632" s="135"/>
      <c r="AE632"/>
      <c r="AF632"/>
    </row>
    <row r="633" spans="2:32">
      <c r="B633" s="41"/>
      <c r="C633" s="41"/>
      <c r="D633" s="41"/>
      <c r="E633" s="41"/>
      <c r="F633" s="41"/>
      <c r="G633" s="135"/>
      <c r="H633" s="41"/>
      <c r="I633" s="41"/>
      <c r="J633" s="135"/>
      <c r="K633" s="41"/>
      <c r="L633" s="135"/>
      <c r="M633" s="135"/>
      <c r="AE633"/>
      <c r="AF633"/>
    </row>
    <row r="634" spans="2:32">
      <c r="B634" s="41"/>
      <c r="C634" s="41"/>
      <c r="D634" s="41"/>
      <c r="E634" s="41"/>
      <c r="F634" s="41"/>
      <c r="G634" s="135"/>
      <c r="H634" s="41"/>
      <c r="I634" s="41"/>
      <c r="J634" s="135"/>
      <c r="K634" s="41"/>
      <c r="L634" s="135"/>
      <c r="M634" s="135"/>
      <c r="AE634"/>
      <c r="AF634"/>
    </row>
    <row r="635" spans="2:32">
      <c r="B635" s="41"/>
      <c r="C635" s="41"/>
      <c r="D635" s="41"/>
      <c r="E635" s="41"/>
      <c r="F635" s="41"/>
      <c r="G635" s="135"/>
      <c r="H635" s="41"/>
      <c r="I635" s="41"/>
      <c r="J635" s="135"/>
      <c r="K635" s="41"/>
      <c r="L635" s="135"/>
      <c r="M635" s="135"/>
      <c r="AE635"/>
      <c r="AF635"/>
    </row>
    <row r="636" spans="2:32">
      <c r="B636" s="41"/>
      <c r="C636" s="41"/>
      <c r="D636" s="41"/>
      <c r="E636" s="41"/>
      <c r="F636" s="41"/>
      <c r="G636" s="135"/>
      <c r="H636" s="41"/>
      <c r="I636" s="41"/>
      <c r="J636" s="135"/>
      <c r="K636" s="41"/>
      <c r="L636" s="135"/>
      <c r="M636" s="135"/>
      <c r="AE636"/>
      <c r="AF636"/>
    </row>
    <row r="637" spans="2:32">
      <c r="B637" s="41"/>
      <c r="C637" s="41"/>
      <c r="D637" s="41"/>
      <c r="E637" s="41"/>
      <c r="F637" s="41"/>
      <c r="G637" s="135"/>
      <c r="H637" s="41"/>
      <c r="I637" s="41"/>
      <c r="J637" s="135"/>
      <c r="K637" s="41"/>
      <c r="L637" s="135"/>
      <c r="M637" s="135"/>
      <c r="AE637"/>
      <c r="AF637"/>
    </row>
    <row r="638" spans="2:32">
      <c r="B638" s="41"/>
      <c r="C638" s="41"/>
      <c r="D638" s="41"/>
      <c r="E638" s="41"/>
      <c r="F638" s="41"/>
      <c r="G638" s="135"/>
      <c r="H638" s="41"/>
      <c r="I638" s="41"/>
      <c r="J638" s="135"/>
      <c r="K638" s="41"/>
      <c r="L638" s="135"/>
      <c r="M638" s="135"/>
      <c r="AE638"/>
      <c r="AF638"/>
    </row>
    <row r="639" spans="2:32">
      <c r="B639" s="41"/>
      <c r="C639" s="41"/>
      <c r="D639" s="41"/>
      <c r="E639" s="41"/>
      <c r="F639" s="41"/>
      <c r="G639" s="135"/>
      <c r="H639" s="41"/>
      <c r="I639" s="41"/>
      <c r="J639" s="135"/>
      <c r="K639" s="41"/>
      <c r="L639" s="135"/>
      <c r="M639" s="135"/>
      <c r="AE639"/>
      <c r="AF639"/>
    </row>
    <row r="640" spans="2:32">
      <c r="B640" s="41"/>
      <c r="C640" s="41"/>
      <c r="D640" s="41"/>
      <c r="E640" s="41"/>
      <c r="F640" s="41"/>
      <c r="G640" s="135"/>
      <c r="H640" s="41"/>
      <c r="I640" s="41"/>
      <c r="J640" s="135"/>
      <c r="K640" s="41"/>
      <c r="L640" s="135"/>
      <c r="M640" s="135"/>
      <c r="AE640"/>
      <c r="AF640"/>
    </row>
    <row r="641" spans="2:32">
      <c r="B641" s="41"/>
      <c r="C641" s="41"/>
      <c r="D641" s="41"/>
      <c r="E641" s="41"/>
      <c r="F641" s="41"/>
      <c r="G641" s="135"/>
      <c r="H641" s="41"/>
      <c r="I641" s="41"/>
      <c r="J641" s="135"/>
      <c r="K641" s="41"/>
      <c r="L641" s="135"/>
      <c r="M641" s="135"/>
      <c r="AE641"/>
      <c r="AF641"/>
    </row>
    <row r="642" spans="2:32">
      <c r="B642" s="41"/>
      <c r="C642" s="41"/>
      <c r="D642" s="41"/>
      <c r="E642" s="41"/>
      <c r="F642" s="41"/>
      <c r="G642" s="135"/>
      <c r="H642" s="41"/>
      <c r="I642" s="41"/>
      <c r="J642" s="135"/>
      <c r="K642" s="41"/>
      <c r="L642" s="135"/>
      <c r="M642" s="135"/>
      <c r="AE642"/>
      <c r="AF642"/>
    </row>
    <row r="643" spans="2:32">
      <c r="B643" s="41"/>
      <c r="C643" s="41"/>
      <c r="D643" s="41"/>
      <c r="E643" s="41"/>
      <c r="F643" s="41"/>
      <c r="G643" s="135"/>
      <c r="H643" s="41"/>
      <c r="I643" s="41"/>
      <c r="J643" s="135"/>
      <c r="K643" s="41"/>
      <c r="L643" s="135"/>
      <c r="M643" s="135"/>
      <c r="AE643"/>
      <c r="AF643"/>
    </row>
    <row r="644" spans="2:32">
      <c r="B644" s="41"/>
      <c r="C644" s="41"/>
      <c r="D644" s="41"/>
      <c r="E644" s="41"/>
      <c r="F644" s="41"/>
      <c r="G644" s="135"/>
      <c r="H644" s="41"/>
      <c r="I644" s="41"/>
      <c r="J644" s="135"/>
      <c r="K644" s="41"/>
      <c r="L644" s="135"/>
      <c r="M644" s="135"/>
      <c r="AE644"/>
      <c r="AF644"/>
    </row>
    <row r="645" spans="2:32">
      <c r="B645" s="41"/>
      <c r="C645" s="41"/>
      <c r="D645" s="41"/>
      <c r="E645" s="41"/>
      <c r="F645" s="41"/>
      <c r="G645" s="135"/>
      <c r="H645" s="41"/>
      <c r="I645" s="41"/>
      <c r="J645" s="135"/>
      <c r="K645" s="41"/>
      <c r="L645" s="135"/>
      <c r="M645" s="135"/>
      <c r="AE645"/>
      <c r="AF645"/>
    </row>
    <row r="646" spans="2:32">
      <c r="B646" s="41"/>
      <c r="C646" s="41"/>
      <c r="D646" s="41"/>
      <c r="E646" s="41"/>
      <c r="F646" s="41"/>
      <c r="G646" s="135"/>
      <c r="H646" s="41"/>
      <c r="I646" s="41"/>
      <c r="J646" s="135"/>
      <c r="K646" s="41"/>
      <c r="L646" s="135"/>
      <c r="M646" s="135"/>
      <c r="AE646"/>
      <c r="AF646"/>
    </row>
    <row r="647" spans="2:32">
      <c r="B647" s="41"/>
      <c r="C647" s="41"/>
      <c r="D647" s="41"/>
      <c r="E647" s="41"/>
      <c r="F647" s="41"/>
      <c r="G647" s="135"/>
      <c r="H647" s="41"/>
      <c r="I647" s="41"/>
      <c r="J647" s="135"/>
      <c r="K647" s="41"/>
      <c r="L647" s="135"/>
      <c r="M647" s="135"/>
      <c r="AE647"/>
      <c r="AF647"/>
    </row>
    <row r="648" spans="2:32">
      <c r="B648" s="41"/>
      <c r="C648" s="41"/>
      <c r="D648" s="41"/>
      <c r="E648" s="41"/>
      <c r="F648" s="41"/>
      <c r="G648" s="135"/>
      <c r="H648" s="41"/>
      <c r="I648" s="41"/>
      <c r="J648" s="135"/>
      <c r="K648" s="41"/>
      <c r="L648" s="135"/>
      <c r="M648" s="135"/>
      <c r="AE648"/>
      <c r="AF648"/>
    </row>
    <row r="649" spans="2:32">
      <c r="B649" s="41"/>
      <c r="C649" s="41"/>
      <c r="D649" s="41"/>
      <c r="E649" s="41"/>
      <c r="F649" s="41"/>
      <c r="G649" s="135"/>
      <c r="H649" s="41"/>
      <c r="I649" s="41"/>
      <c r="J649" s="135"/>
      <c r="K649" s="41"/>
      <c r="L649" s="135"/>
      <c r="M649" s="135"/>
      <c r="AE649"/>
      <c r="AF649"/>
    </row>
    <row r="650" spans="2:32">
      <c r="B650" s="41"/>
      <c r="C650" s="41"/>
      <c r="D650" s="41"/>
      <c r="E650" s="41"/>
      <c r="F650" s="41"/>
      <c r="G650" s="135"/>
      <c r="H650" s="41"/>
      <c r="I650" s="41"/>
      <c r="J650" s="135"/>
      <c r="K650" s="41"/>
      <c r="L650" s="135"/>
      <c r="M650" s="135"/>
      <c r="AE650"/>
      <c r="AF650"/>
    </row>
    <row r="651" spans="2:32">
      <c r="B651" s="41"/>
      <c r="C651" s="41"/>
      <c r="D651" s="41"/>
      <c r="E651" s="41"/>
      <c r="F651" s="41"/>
      <c r="G651" s="135"/>
      <c r="H651" s="41"/>
      <c r="I651" s="41"/>
      <c r="J651" s="135"/>
      <c r="K651" s="41"/>
      <c r="L651" s="135"/>
      <c r="M651" s="135"/>
      <c r="AE651"/>
      <c r="AF651"/>
    </row>
    <row r="652" spans="2:32">
      <c r="B652" s="41"/>
      <c r="C652" s="41"/>
      <c r="D652" s="41"/>
      <c r="E652" s="41"/>
      <c r="F652" s="41"/>
      <c r="G652" s="135"/>
      <c r="H652" s="41"/>
      <c r="I652" s="41"/>
      <c r="J652" s="135"/>
      <c r="K652" s="41"/>
      <c r="L652" s="135"/>
      <c r="M652" s="135"/>
      <c r="AE652"/>
      <c r="AF652"/>
    </row>
    <row r="653" spans="2:32">
      <c r="B653" s="41"/>
      <c r="C653" s="41"/>
      <c r="D653" s="41"/>
      <c r="E653" s="41"/>
      <c r="F653" s="41"/>
      <c r="G653" s="135"/>
      <c r="H653" s="41"/>
      <c r="I653" s="41"/>
      <c r="J653" s="135"/>
      <c r="K653" s="41"/>
      <c r="L653" s="135"/>
      <c r="M653" s="135"/>
      <c r="AE653"/>
      <c r="AF653"/>
    </row>
    <row r="654" spans="2:32">
      <c r="B654" s="41"/>
      <c r="C654" s="41"/>
      <c r="D654" s="41"/>
      <c r="E654" s="41"/>
      <c r="F654" s="41"/>
      <c r="G654" s="135"/>
      <c r="H654" s="41"/>
      <c r="I654" s="41"/>
      <c r="J654" s="135"/>
      <c r="K654" s="41"/>
      <c r="L654" s="135"/>
      <c r="M654" s="135"/>
      <c r="AE654"/>
      <c r="AF654"/>
    </row>
    <row r="655" spans="2:32">
      <c r="B655" s="41"/>
      <c r="C655" s="41"/>
      <c r="D655" s="41"/>
      <c r="E655" s="41"/>
      <c r="F655" s="41"/>
      <c r="G655" s="135"/>
      <c r="H655" s="41"/>
      <c r="I655" s="41"/>
      <c r="J655" s="135"/>
      <c r="K655" s="41"/>
      <c r="L655" s="135"/>
      <c r="M655" s="135"/>
      <c r="AE655"/>
      <c r="AF655"/>
    </row>
    <row r="656" spans="2:32">
      <c r="B656" s="41"/>
      <c r="C656" s="41"/>
      <c r="D656" s="41"/>
      <c r="E656" s="41"/>
      <c r="F656" s="41"/>
      <c r="G656" s="135"/>
      <c r="H656" s="41"/>
      <c r="I656" s="41"/>
      <c r="J656" s="135"/>
      <c r="K656" s="41"/>
      <c r="L656" s="135"/>
      <c r="M656" s="135"/>
      <c r="AE656"/>
      <c r="AF656"/>
    </row>
    <row r="657" spans="2:32">
      <c r="B657" s="41"/>
      <c r="C657" s="41"/>
      <c r="D657" s="41"/>
      <c r="E657" s="41"/>
      <c r="F657" s="41"/>
      <c r="G657" s="135"/>
      <c r="H657" s="41"/>
      <c r="I657" s="41"/>
      <c r="J657" s="135"/>
      <c r="K657" s="41"/>
      <c r="L657" s="135"/>
      <c r="M657" s="135"/>
      <c r="AE657"/>
      <c r="AF657"/>
    </row>
    <row r="658" spans="2:32">
      <c r="B658" s="41"/>
      <c r="C658" s="41"/>
      <c r="D658" s="41"/>
      <c r="E658" s="41"/>
      <c r="F658" s="41"/>
      <c r="G658" s="135"/>
      <c r="H658" s="41"/>
      <c r="I658" s="41"/>
      <c r="J658" s="135"/>
      <c r="K658" s="41"/>
      <c r="L658" s="135"/>
      <c r="M658" s="135"/>
      <c r="AE658"/>
      <c r="AF658"/>
    </row>
    <row r="659" spans="2:32">
      <c r="B659" s="41"/>
      <c r="C659" s="41"/>
      <c r="D659" s="41"/>
      <c r="E659" s="41"/>
      <c r="F659" s="41"/>
      <c r="G659" s="135"/>
      <c r="H659" s="41"/>
      <c r="I659" s="41"/>
      <c r="J659" s="135"/>
      <c r="K659" s="41"/>
      <c r="L659" s="135"/>
      <c r="M659" s="135"/>
      <c r="AE659"/>
      <c r="AF659"/>
    </row>
    <row r="660" spans="2:32">
      <c r="B660" s="41"/>
      <c r="C660" s="41"/>
      <c r="D660" s="41"/>
      <c r="E660" s="41"/>
      <c r="F660" s="41"/>
      <c r="G660" s="135"/>
      <c r="H660" s="41"/>
      <c r="I660" s="41"/>
      <c r="J660" s="135"/>
      <c r="K660" s="41"/>
      <c r="L660" s="135"/>
      <c r="M660" s="135"/>
      <c r="AE660"/>
      <c r="AF660"/>
    </row>
    <row r="661" spans="2:32">
      <c r="B661" s="41"/>
      <c r="C661" s="41"/>
      <c r="D661" s="41"/>
      <c r="E661" s="41"/>
      <c r="F661" s="41"/>
      <c r="G661" s="135"/>
      <c r="H661" s="41"/>
      <c r="I661" s="41"/>
      <c r="J661" s="135"/>
      <c r="K661" s="41"/>
      <c r="L661" s="135"/>
      <c r="M661" s="135"/>
      <c r="AE661"/>
      <c r="AF661"/>
    </row>
    <row r="662" spans="2:32">
      <c r="B662" s="41"/>
      <c r="C662" s="41"/>
      <c r="D662" s="41"/>
      <c r="E662" s="41"/>
      <c r="F662" s="41"/>
      <c r="G662" s="135"/>
      <c r="H662" s="41"/>
      <c r="I662" s="41"/>
      <c r="J662" s="135"/>
      <c r="K662" s="41"/>
      <c r="L662" s="135"/>
      <c r="M662" s="135"/>
      <c r="AE662"/>
      <c r="AF662"/>
    </row>
    <row r="663" spans="2:32">
      <c r="B663" s="41"/>
      <c r="C663" s="41"/>
      <c r="D663" s="41"/>
      <c r="E663" s="41"/>
      <c r="F663" s="41"/>
      <c r="G663" s="135"/>
      <c r="H663" s="41"/>
      <c r="I663" s="41"/>
      <c r="J663" s="135"/>
      <c r="K663" s="41"/>
      <c r="L663" s="135"/>
      <c r="M663" s="135"/>
      <c r="AE663"/>
      <c r="AF663"/>
    </row>
    <row r="664" spans="2:32">
      <c r="B664" s="41"/>
      <c r="C664" s="41"/>
      <c r="D664" s="41"/>
      <c r="E664" s="41"/>
      <c r="F664" s="41"/>
      <c r="G664" s="135"/>
      <c r="H664" s="41"/>
      <c r="I664" s="41"/>
      <c r="J664" s="135"/>
      <c r="K664" s="41"/>
      <c r="L664" s="135"/>
      <c r="M664" s="135"/>
      <c r="AE664"/>
      <c r="AF664"/>
    </row>
    <row r="665" spans="2:32">
      <c r="B665" s="41"/>
      <c r="C665" s="41"/>
      <c r="D665" s="41"/>
      <c r="E665" s="41"/>
      <c r="F665" s="41"/>
      <c r="G665" s="135"/>
      <c r="H665" s="41"/>
      <c r="I665" s="41"/>
      <c r="J665" s="135"/>
      <c r="K665" s="41"/>
      <c r="L665" s="135"/>
      <c r="M665" s="135"/>
      <c r="AE665"/>
      <c r="AF665"/>
    </row>
    <row r="666" spans="2:32">
      <c r="B666" s="41"/>
      <c r="C666" s="41"/>
      <c r="D666" s="41"/>
      <c r="E666" s="41"/>
      <c r="F666" s="41"/>
      <c r="G666" s="135"/>
      <c r="H666" s="41"/>
      <c r="I666" s="41"/>
      <c r="J666" s="135"/>
      <c r="K666" s="41"/>
      <c r="L666" s="135"/>
      <c r="M666" s="135"/>
      <c r="AE666"/>
      <c r="AF666"/>
    </row>
    <row r="667" spans="2:32">
      <c r="B667" s="41"/>
      <c r="C667" s="41"/>
      <c r="D667" s="41"/>
      <c r="E667" s="41"/>
      <c r="F667" s="41"/>
      <c r="G667" s="135"/>
      <c r="H667" s="41"/>
      <c r="I667" s="41"/>
      <c r="J667" s="135"/>
      <c r="K667" s="41"/>
      <c r="L667" s="135"/>
      <c r="M667" s="135"/>
      <c r="AE667"/>
      <c r="AF667"/>
    </row>
    <row r="668" spans="2:32">
      <c r="B668" s="41"/>
      <c r="C668" s="41"/>
      <c r="D668" s="41"/>
      <c r="E668" s="41"/>
      <c r="F668" s="41"/>
      <c r="G668" s="135"/>
      <c r="H668" s="41"/>
      <c r="I668" s="41"/>
      <c r="J668" s="135"/>
      <c r="K668" s="41"/>
      <c r="L668" s="135"/>
      <c r="M668" s="135"/>
      <c r="AE668"/>
      <c r="AF668"/>
    </row>
    <row r="669" spans="2:32">
      <c r="B669" s="41"/>
      <c r="C669" s="41"/>
      <c r="D669" s="41"/>
      <c r="E669" s="41"/>
      <c r="F669" s="41"/>
      <c r="G669" s="135"/>
      <c r="H669" s="41"/>
      <c r="I669" s="41"/>
      <c r="J669" s="135"/>
      <c r="K669" s="41"/>
      <c r="L669" s="135"/>
      <c r="M669" s="135"/>
      <c r="AE669"/>
      <c r="AF669"/>
    </row>
    <row r="670" spans="2:32">
      <c r="B670" s="41"/>
      <c r="C670" s="41"/>
      <c r="D670" s="41"/>
      <c r="E670" s="41"/>
      <c r="F670" s="41"/>
      <c r="G670" s="135"/>
      <c r="H670" s="41"/>
      <c r="I670" s="41"/>
      <c r="J670" s="135"/>
      <c r="K670" s="41"/>
      <c r="L670" s="135"/>
      <c r="M670" s="135"/>
      <c r="AE670"/>
      <c r="AF670"/>
    </row>
    <row r="671" spans="2:32">
      <c r="B671" s="41"/>
      <c r="C671" s="41"/>
      <c r="D671" s="41"/>
      <c r="E671" s="41"/>
      <c r="F671" s="41"/>
      <c r="G671" s="135"/>
      <c r="H671" s="41"/>
      <c r="I671" s="41"/>
      <c r="J671" s="135"/>
      <c r="K671" s="41"/>
      <c r="L671" s="135"/>
      <c r="M671" s="135"/>
      <c r="AE671"/>
      <c r="AF671"/>
    </row>
    <row r="672" spans="2:32">
      <c r="B672" s="41"/>
      <c r="C672" s="41"/>
      <c r="D672" s="41"/>
      <c r="E672" s="41"/>
      <c r="F672" s="41"/>
      <c r="G672" s="135"/>
      <c r="H672" s="41"/>
      <c r="I672" s="41"/>
      <c r="J672" s="135"/>
      <c r="K672" s="41"/>
      <c r="L672" s="135"/>
      <c r="M672" s="135"/>
      <c r="AE672"/>
      <c r="AF672"/>
    </row>
    <row r="673" spans="2:32">
      <c r="B673" s="41"/>
      <c r="C673" s="41"/>
      <c r="D673" s="41"/>
      <c r="E673" s="41"/>
      <c r="F673" s="41"/>
      <c r="G673" s="135"/>
      <c r="H673" s="41"/>
      <c r="I673" s="41"/>
      <c r="J673" s="135"/>
      <c r="K673" s="41"/>
      <c r="L673" s="135"/>
      <c r="M673" s="135"/>
      <c r="AE673"/>
      <c r="AF673"/>
    </row>
    <row r="674" spans="2:32">
      <c r="B674" s="41"/>
      <c r="C674" s="41"/>
      <c r="D674" s="41"/>
      <c r="E674" s="41"/>
      <c r="F674" s="41"/>
      <c r="G674" s="135"/>
      <c r="H674" s="41"/>
      <c r="I674" s="41"/>
      <c r="J674" s="135"/>
      <c r="K674" s="41"/>
      <c r="L674" s="135"/>
      <c r="M674" s="135"/>
      <c r="AE674"/>
      <c r="AF674"/>
    </row>
    <row r="675" spans="2:32">
      <c r="B675" s="41"/>
      <c r="C675" s="41"/>
      <c r="D675" s="41"/>
      <c r="E675" s="41"/>
      <c r="F675" s="41"/>
      <c r="G675" s="135"/>
      <c r="H675" s="41"/>
      <c r="I675" s="41"/>
      <c r="J675" s="135"/>
      <c r="K675" s="41"/>
      <c r="L675" s="135"/>
      <c r="M675" s="135"/>
      <c r="AE675"/>
      <c r="AF675"/>
    </row>
    <row r="676" spans="2:32">
      <c r="B676" s="41"/>
      <c r="C676" s="41"/>
      <c r="D676" s="41"/>
      <c r="E676" s="41"/>
      <c r="F676" s="41"/>
      <c r="G676" s="135"/>
      <c r="H676" s="41"/>
      <c r="I676" s="41"/>
      <c r="J676" s="135"/>
      <c r="K676" s="41"/>
      <c r="L676" s="135"/>
      <c r="M676" s="135"/>
      <c r="AE676"/>
      <c r="AF676"/>
    </row>
    <row r="677" spans="2:32">
      <c r="B677" s="41"/>
      <c r="C677" s="41"/>
      <c r="D677" s="41"/>
      <c r="E677" s="41"/>
      <c r="F677" s="41"/>
      <c r="G677" s="135"/>
      <c r="H677" s="41"/>
      <c r="I677" s="41"/>
      <c r="J677" s="135"/>
      <c r="K677" s="41"/>
      <c r="L677" s="135"/>
      <c r="M677" s="135"/>
      <c r="AE677"/>
      <c r="AF677"/>
    </row>
    <row r="678" spans="2:32">
      <c r="B678" s="41"/>
      <c r="C678" s="41"/>
      <c r="D678" s="41"/>
      <c r="E678" s="41"/>
      <c r="F678" s="41"/>
      <c r="G678" s="135"/>
      <c r="H678" s="41"/>
      <c r="I678" s="41"/>
      <c r="J678" s="135"/>
      <c r="K678" s="41"/>
      <c r="L678" s="135"/>
      <c r="M678" s="135"/>
      <c r="AE678"/>
      <c r="AF678"/>
    </row>
    <row r="679" spans="2:32">
      <c r="B679" s="41"/>
      <c r="C679" s="41"/>
      <c r="D679" s="41"/>
      <c r="E679" s="41"/>
      <c r="F679" s="41"/>
      <c r="G679" s="135"/>
      <c r="H679" s="41"/>
      <c r="I679" s="41"/>
      <c r="J679" s="135"/>
      <c r="K679" s="41"/>
      <c r="L679" s="135"/>
      <c r="M679" s="135"/>
      <c r="AE679"/>
      <c r="AF679"/>
    </row>
    <row r="680" spans="2:32">
      <c r="B680" s="41"/>
      <c r="C680" s="41"/>
      <c r="D680" s="41"/>
      <c r="E680" s="41"/>
      <c r="F680" s="41"/>
      <c r="G680" s="135"/>
      <c r="H680" s="41"/>
      <c r="I680" s="41"/>
      <c r="J680" s="135"/>
      <c r="K680" s="41"/>
      <c r="L680" s="135"/>
      <c r="M680" s="135"/>
      <c r="AE680"/>
      <c r="AF680"/>
    </row>
    <row r="681" spans="2:32">
      <c r="B681" s="41"/>
      <c r="C681" s="41"/>
      <c r="D681" s="41"/>
      <c r="E681" s="41"/>
      <c r="F681" s="41"/>
      <c r="G681" s="135"/>
      <c r="H681" s="41"/>
      <c r="I681" s="41"/>
      <c r="J681" s="135"/>
      <c r="K681" s="41"/>
      <c r="L681" s="135"/>
      <c r="M681" s="135"/>
      <c r="AE681"/>
      <c r="AF681"/>
    </row>
    <row r="682" spans="2:32">
      <c r="B682" s="41"/>
      <c r="C682" s="41"/>
      <c r="D682" s="41"/>
      <c r="E682" s="41"/>
      <c r="F682" s="41"/>
      <c r="G682" s="135"/>
      <c r="H682" s="41"/>
      <c r="I682" s="41"/>
      <c r="J682" s="135"/>
      <c r="K682" s="41"/>
      <c r="L682" s="135"/>
      <c r="M682" s="135"/>
      <c r="AE682"/>
      <c r="AF682"/>
    </row>
    <row r="683" spans="2:32">
      <c r="B683" s="41"/>
      <c r="C683" s="41"/>
      <c r="D683" s="41"/>
      <c r="E683" s="41"/>
      <c r="F683" s="41"/>
      <c r="G683" s="135"/>
      <c r="H683" s="41"/>
      <c r="I683" s="41"/>
      <c r="J683" s="135"/>
      <c r="K683" s="41"/>
      <c r="L683" s="135"/>
      <c r="M683" s="135"/>
      <c r="AE683"/>
      <c r="AF683"/>
    </row>
    <row r="684" spans="2:32">
      <c r="B684" s="41"/>
      <c r="C684" s="41"/>
      <c r="D684" s="41"/>
      <c r="E684" s="41"/>
      <c r="F684" s="41"/>
      <c r="G684" s="135"/>
      <c r="H684" s="41"/>
      <c r="I684" s="41"/>
      <c r="J684" s="135"/>
      <c r="K684" s="41"/>
      <c r="L684" s="135"/>
      <c r="M684" s="135"/>
      <c r="AE684"/>
      <c r="AF684"/>
    </row>
    <row r="685" spans="2:32">
      <c r="B685" s="41"/>
      <c r="C685" s="41"/>
      <c r="D685" s="41"/>
      <c r="E685" s="41"/>
      <c r="F685" s="41"/>
      <c r="G685" s="135"/>
      <c r="H685" s="41"/>
      <c r="I685" s="41"/>
      <c r="J685" s="135"/>
      <c r="K685" s="41"/>
      <c r="L685" s="135"/>
      <c r="M685" s="135"/>
      <c r="AE685"/>
      <c r="AF685"/>
    </row>
    <row r="686" spans="2:32">
      <c r="B686" s="41"/>
      <c r="C686" s="41"/>
      <c r="D686" s="41"/>
      <c r="E686" s="41"/>
      <c r="F686" s="41"/>
      <c r="G686" s="135"/>
      <c r="H686" s="41"/>
      <c r="I686" s="41"/>
      <c r="J686" s="135"/>
      <c r="K686" s="41"/>
      <c r="L686" s="135"/>
      <c r="M686" s="135"/>
      <c r="AE686"/>
      <c r="AF686"/>
    </row>
    <row r="687" spans="2:32">
      <c r="B687" s="41"/>
      <c r="C687" s="41"/>
      <c r="D687" s="41"/>
      <c r="E687" s="41"/>
      <c r="F687" s="41"/>
      <c r="G687" s="135"/>
      <c r="H687" s="41"/>
      <c r="I687" s="41"/>
      <c r="J687" s="135"/>
      <c r="K687" s="41"/>
      <c r="L687" s="135"/>
      <c r="M687" s="135"/>
      <c r="AE687"/>
      <c r="AF687"/>
    </row>
    <row r="688" spans="2:32">
      <c r="B688" s="41"/>
      <c r="C688" s="41"/>
      <c r="D688" s="41"/>
      <c r="E688" s="41"/>
      <c r="F688" s="41"/>
      <c r="G688" s="135"/>
      <c r="H688" s="41"/>
      <c r="I688" s="41"/>
      <c r="J688" s="135"/>
      <c r="K688" s="41"/>
      <c r="L688" s="135"/>
      <c r="M688" s="135"/>
      <c r="AE688"/>
      <c r="AF688"/>
    </row>
    <row r="689" spans="2:32">
      <c r="B689" s="41"/>
      <c r="C689" s="41"/>
      <c r="D689" s="41"/>
      <c r="E689" s="41"/>
      <c r="F689" s="41"/>
      <c r="G689" s="135"/>
      <c r="H689" s="41"/>
      <c r="I689" s="41"/>
      <c r="J689" s="135"/>
      <c r="K689" s="41"/>
      <c r="L689" s="135"/>
      <c r="M689" s="135"/>
      <c r="AE689"/>
      <c r="AF689"/>
    </row>
    <row r="690" spans="2:32">
      <c r="B690" s="41"/>
      <c r="C690" s="41"/>
      <c r="D690" s="41"/>
      <c r="E690" s="41"/>
      <c r="F690" s="41"/>
      <c r="G690" s="135"/>
      <c r="H690" s="41"/>
      <c r="I690" s="41"/>
      <c r="J690" s="135"/>
      <c r="K690" s="41"/>
      <c r="L690" s="135"/>
      <c r="M690" s="135"/>
      <c r="AE690"/>
      <c r="AF690"/>
    </row>
    <row r="691" spans="2:32">
      <c r="B691" s="41"/>
      <c r="C691" s="41"/>
      <c r="D691" s="41"/>
      <c r="E691" s="41"/>
      <c r="F691" s="41"/>
      <c r="G691" s="135"/>
      <c r="H691" s="41"/>
      <c r="I691" s="41"/>
      <c r="J691" s="135"/>
      <c r="K691" s="41"/>
      <c r="L691" s="135"/>
      <c r="M691" s="135"/>
      <c r="AE691"/>
      <c r="AF691"/>
    </row>
    <row r="692" spans="2:32">
      <c r="B692" s="41"/>
      <c r="C692" s="41"/>
      <c r="D692" s="41"/>
      <c r="E692" s="41"/>
      <c r="F692" s="41"/>
      <c r="G692" s="135"/>
      <c r="H692" s="41"/>
      <c r="I692" s="41"/>
      <c r="J692" s="135"/>
      <c r="K692" s="41"/>
      <c r="L692" s="135"/>
      <c r="M692" s="135"/>
      <c r="AE692"/>
      <c r="AF692"/>
    </row>
    <row r="693" spans="2:32">
      <c r="B693" s="41"/>
      <c r="C693" s="41"/>
      <c r="D693" s="41"/>
      <c r="E693" s="41"/>
      <c r="F693" s="41"/>
      <c r="G693" s="135"/>
      <c r="H693" s="41"/>
      <c r="I693" s="41"/>
      <c r="J693" s="135"/>
      <c r="K693" s="41"/>
      <c r="L693" s="135"/>
      <c r="M693" s="135"/>
      <c r="AE693"/>
      <c r="AF693"/>
    </row>
    <row r="694" spans="2:32">
      <c r="B694" s="41"/>
      <c r="C694" s="41"/>
      <c r="D694" s="41"/>
      <c r="E694" s="41"/>
      <c r="F694" s="41"/>
      <c r="G694" s="135"/>
      <c r="H694" s="41"/>
      <c r="I694" s="41"/>
      <c r="J694" s="135"/>
      <c r="K694" s="41"/>
      <c r="L694" s="135"/>
      <c r="M694" s="135"/>
      <c r="AE694"/>
      <c r="AF694"/>
    </row>
    <row r="695" spans="2:32">
      <c r="B695" s="41"/>
      <c r="C695" s="41"/>
      <c r="D695" s="41"/>
      <c r="E695" s="41"/>
      <c r="F695" s="41"/>
      <c r="G695" s="135"/>
      <c r="H695" s="41"/>
      <c r="I695" s="41"/>
      <c r="J695" s="135"/>
      <c r="K695" s="41"/>
      <c r="L695" s="135"/>
      <c r="M695" s="135"/>
      <c r="AE695"/>
      <c r="AF695"/>
    </row>
    <row r="696" spans="2:32">
      <c r="B696" s="41"/>
      <c r="C696" s="41"/>
      <c r="D696" s="41"/>
      <c r="E696" s="41"/>
      <c r="F696" s="41"/>
      <c r="G696" s="135"/>
      <c r="H696" s="41"/>
      <c r="I696" s="41"/>
      <c r="J696" s="135"/>
      <c r="K696" s="41"/>
      <c r="L696" s="135"/>
      <c r="M696" s="135"/>
      <c r="AE696"/>
      <c r="AF696"/>
    </row>
    <row r="697" spans="2:32">
      <c r="B697" s="41"/>
      <c r="C697" s="41"/>
      <c r="D697" s="41"/>
      <c r="E697" s="41"/>
      <c r="F697" s="41"/>
      <c r="G697" s="135"/>
      <c r="H697" s="41"/>
      <c r="I697" s="41"/>
      <c r="J697" s="135"/>
      <c r="K697" s="41"/>
      <c r="L697" s="135"/>
      <c r="M697" s="135"/>
      <c r="AE697"/>
      <c r="AF697"/>
    </row>
    <row r="698" spans="2:32">
      <c r="B698" s="41"/>
      <c r="C698" s="41"/>
      <c r="D698" s="41"/>
      <c r="E698" s="41"/>
      <c r="F698" s="41"/>
      <c r="G698" s="135"/>
      <c r="H698" s="41"/>
      <c r="I698" s="41"/>
      <c r="J698" s="135"/>
      <c r="K698" s="41"/>
      <c r="L698" s="135"/>
      <c r="M698" s="135"/>
      <c r="AE698"/>
      <c r="AF698"/>
    </row>
    <row r="699" spans="2:32">
      <c r="B699" s="41"/>
      <c r="C699" s="41"/>
      <c r="D699" s="41"/>
      <c r="E699" s="41"/>
      <c r="F699" s="41"/>
      <c r="G699" s="135"/>
      <c r="H699" s="41"/>
      <c r="I699" s="41"/>
      <c r="J699" s="135"/>
      <c r="K699" s="41"/>
      <c r="L699" s="135"/>
      <c r="M699" s="135"/>
      <c r="AE699"/>
      <c r="AF699"/>
    </row>
    <row r="700" spans="2:32">
      <c r="B700" s="41"/>
      <c r="C700" s="41"/>
      <c r="D700" s="41"/>
      <c r="E700" s="41"/>
      <c r="F700" s="41"/>
      <c r="G700" s="135"/>
      <c r="H700" s="41"/>
      <c r="I700" s="41"/>
      <c r="J700" s="135"/>
      <c r="K700" s="41"/>
      <c r="L700" s="135"/>
      <c r="M700" s="135"/>
      <c r="AE700"/>
      <c r="AF700"/>
    </row>
    <row r="701" spans="2:32">
      <c r="B701" s="41"/>
      <c r="C701" s="41"/>
      <c r="D701" s="41"/>
      <c r="E701" s="41"/>
      <c r="F701" s="41"/>
      <c r="G701" s="135"/>
      <c r="H701" s="41"/>
      <c r="I701" s="41"/>
      <c r="J701" s="135"/>
      <c r="K701" s="41"/>
      <c r="L701" s="135"/>
      <c r="M701" s="135"/>
      <c r="AE701"/>
      <c r="AF701"/>
    </row>
    <row r="702" spans="2:32">
      <c r="B702" s="41"/>
      <c r="C702" s="41"/>
      <c r="D702" s="41"/>
      <c r="E702" s="41"/>
      <c r="F702" s="41"/>
      <c r="G702" s="135"/>
      <c r="H702" s="41"/>
      <c r="I702" s="41"/>
      <c r="J702" s="135"/>
      <c r="K702" s="41"/>
      <c r="L702" s="135"/>
      <c r="M702" s="135"/>
      <c r="AE702"/>
      <c r="AF702"/>
    </row>
    <row r="703" spans="2:32">
      <c r="B703" s="41"/>
      <c r="C703" s="41"/>
      <c r="D703" s="41"/>
      <c r="E703" s="41"/>
      <c r="F703" s="41"/>
      <c r="G703" s="135"/>
      <c r="H703" s="41"/>
      <c r="I703" s="41"/>
      <c r="J703" s="135"/>
      <c r="K703" s="41"/>
      <c r="L703" s="135"/>
      <c r="M703" s="135"/>
      <c r="AE703"/>
      <c r="AF703"/>
    </row>
    <row r="704" spans="2:32">
      <c r="B704" s="41"/>
      <c r="C704" s="41"/>
      <c r="D704" s="41"/>
      <c r="E704" s="41"/>
      <c r="F704" s="41"/>
      <c r="G704" s="135"/>
      <c r="H704" s="41"/>
      <c r="I704" s="41"/>
      <c r="J704" s="135"/>
      <c r="K704" s="41"/>
      <c r="L704" s="135"/>
      <c r="M704" s="135"/>
      <c r="AE704"/>
      <c r="AF704"/>
    </row>
  </sheetData>
  <mergeCells count="88">
    <mergeCell ref="M32:N32"/>
    <mergeCell ref="M33:N33"/>
    <mergeCell ref="L25:P26"/>
    <mergeCell ref="M27:N27"/>
    <mergeCell ref="M28:N28"/>
    <mergeCell ref="Q30:R30"/>
    <mergeCell ref="Q31:R31"/>
    <mergeCell ref="Q29:R29"/>
    <mergeCell ref="M29:N29"/>
    <mergeCell ref="M30:N30"/>
    <mergeCell ref="M31:N31"/>
    <mergeCell ref="Q32:R32"/>
    <mergeCell ref="Q33:R33"/>
    <mergeCell ref="L34:P34"/>
    <mergeCell ref="AG23:AK23"/>
    <mergeCell ref="AG18:AK18"/>
    <mergeCell ref="AG19:AK19"/>
    <mergeCell ref="AG20:AK20"/>
    <mergeCell ref="AG21:AK21"/>
    <mergeCell ref="AG22:AK22"/>
    <mergeCell ref="AE19:AF19"/>
    <mergeCell ref="AE20:AF20"/>
    <mergeCell ref="AE21:AF21"/>
    <mergeCell ref="AE22:AF22"/>
    <mergeCell ref="AE23:AF23"/>
    <mergeCell ref="Q27:R27"/>
    <mergeCell ref="Q28:R28"/>
    <mergeCell ref="AG12:AK12"/>
    <mergeCell ref="AG13:AK13"/>
    <mergeCell ref="AG15:AK15"/>
    <mergeCell ref="AG16:AK16"/>
    <mergeCell ref="AG17:AK17"/>
    <mergeCell ref="AG7:AK7"/>
    <mergeCell ref="AG8:AK8"/>
    <mergeCell ref="AG9:AK9"/>
    <mergeCell ref="AG10:AK10"/>
    <mergeCell ref="AG11:AK11"/>
    <mergeCell ref="A1:AD1"/>
    <mergeCell ref="AG2:AK3"/>
    <mergeCell ref="AG4:AK4"/>
    <mergeCell ref="AG5:AK5"/>
    <mergeCell ref="AG6:AK6"/>
    <mergeCell ref="G2:G3"/>
    <mergeCell ref="H2:H3"/>
    <mergeCell ref="I2:I3"/>
    <mergeCell ref="U2:U3"/>
    <mergeCell ref="J2:J3"/>
    <mergeCell ref="K2:K3"/>
    <mergeCell ref="L2:L3"/>
    <mergeCell ref="M2:M3"/>
    <mergeCell ref="N2:N3"/>
    <mergeCell ref="O2:O3"/>
    <mergeCell ref="P2:P3"/>
    <mergeCell ref="B14:F14"/>
    <mergeCell ref="B2:B3"/>
    <mergeCell ref="C2:C3"/>
    <mergeCell ref="D2:D3"/>
    <mergeCell ref="E2:E3"/>
    <mergeCell ref="F2:F3"/>
    <mergeCell ref="Q2:Q3"/>
    <mergeCell ref="R2:R3"/>
    <mergeCell ref="S2:S3"/>
    <mergeCell ref="T2:T3"/>
    <mergeCell ref="AE5:AF5"/>
    <mergeCell ref="V2:AD2"/>
    <mergeCell ref="AE2:AF2"/>
    <mergeCell ref="AE3:AF3"/>
    <mergeCell ref="AE4:AF4"/>
    <mergeCell ref="AU2:AU3"/>
    <mergeCell ref="AV2:AV3"/>
    <mergeCell ref="AW2:AW3"/>
    <mergeCell ref="AZ2:AZ3"/>
    <mergeCell ref="BA2:BA3"/>
    <mergeCell ref="AX2:AX3"/>
    <mergeCell ref="AY2:AY3"/>
    <mergeCell ref="AE17:AF17"/>
    <mergeCell ref="AE18:AF18"/>
    <mergeCell ref="AE6:AF6"/>
    <mergeCell ref="AE7:AF7"/>
    <mergeCell ref="AE8:AF8"/>
    <mergeCell ref="AE9:AF9"/>
    <mergeCell ref="AE10:AF10"/>
    <mergeCell ref="AE11:AF11"/>
    <mergeCell ref="AE14:AF14"/>
    <mergeCell ref="AE12:AF12"/>
    <mergeCell ref="AE13:AF13"/>
    <mergeCell ref="AE15:AF15"/>
    <mergeCell ref="AE16:AF16"/>
  </mergeCells>
  <conditionalFormatting sqref="J15:J23 J4:J13">
    <cfRule type="cellIs" dxfId="1036" priority="7" operator="equal">
      <formula>0</formula>
    </cfRule>
  </conditionalFormatting>
  <conditionalFormatting sqref="M15:M23 M4:M13">
    <cfRule type="cellIs" dxfId="1035" priority="6" operator="equal">
      <formula>0</formula>
    </cfRule>
  </conditionalFormatting>
  <conditionalFormatting sqref="K4:K13 K15:K23">
    <cfRule type="cellIs" dxfId="1034" priority="5" operator="equal">
      <formula>0</formula>
    </cfRule>
  </conditionalFormatting>
  <conditionalFormatting sqref="H4:H13 H15:H23">
    <cfRule type="cellIs" dxfId="1033" priority="4" operator="equal">
      <formula>0</formula>
    </cfRule>
  </conditionalFormatting>
  <conditionalFormatting sqref="E15:E23 E4:E13">
    <cfRule type="cellIs" dxfId="1032" priority="3" operator="equal">
      <formula>20</formula>
    </cfRule>
  </conditionalFormatting>
  <conditionalFormatting sqref="G4:G13">
    <cfRule type="cellIs" dxfId="1031" priority="2" operator="equal">
      <formula>0</formula>
    </cfRule>
  </conditionalFormatting>
  <conditionalFormatting sqref="V4:AD13">
    <cfRule type="cellIs" dxfId="1030" priority="1" operator="equal">
      <formula>0</formula>
    </cfRule>
  </conditionalFormatting>
  <dataValidations count="10">
    <dataValidation type="list" allowBlank="1" showInputMessage="1" showErrorMessage="1" sqref="N4:N13 N15:N23 N40:O193" xr:uid="{00000000-0002-0000-0500-000000000000}">
      <formula1>$BL$5:$BL$32</formula1>
    </dataValidation>
    <dataValidation type="list" allowBlank="1" showInputMessage="1" showErrorMessage="1" sqref="P4:P13 P40:P193" xr:uid="{00000000-0002-0000-0500-000001000000}">
      <formula1>$BP$5:$BP$48</formula1>
    </dataValidation>
    <dataValidation type="list" allowBlank="1" showInputMessage="1" showErrorMessage="1" sqref="R4:R13 R15:R23 R40:R193" xr:uid="{00000000-0002-0000-0500-000002000000}">
      <formula1>$BS$5:$BS$13</formula1>
    </dataValidation>
    <dataValidation type="list" allowBlank="1" showInputMessage="1" showErrorMessage="1" sqref="S40:S193 Q4:Q13 S4:S13 S15:S23 Q15:Q23 Q40:Q193" xr:uid="{00000000-0002-0000-0500-000003000000}">
      <formula1>$BP$52:$BP$60</formula1>
    </dataValidation>
    <dataValidation type="list" allowBlank="1" showInputMessage="1" showErrorMessage="1" sqref="T4:T13 T15:T23" xr:uid="{00000000-0002-0000-0500-000004000000}">
      <formula1>$BF$5:$BF$32</formula1>
    </dataValidation>
    <dataValidation type="list" allowBlank="1" showInputMessage="1" showErrorMessage="1" sqref="U4:U13 U15:U23" xr:uid="{00000000-0002-0000-0500-000005000000}">
      <formula1>$BI$5:$BI$27</formula1>
    </dataValidation>
    <dataValidation type="list" allowBlank="1" showInputMessage="1" showErrorMessage="1" sqref="C15:C23 C4:C13" xr:uid="{00000000-0002-0000-0500-000006000000}">
      <formula1>$CB$4:$CB$24</formula1>
    </dataValidation>
    <dataValidation type="list" allowBlank="1" showInputMessage="1" showErrorMessage="1" sqref="O4:O13 O15:O23" xr:uid="{00000000-0002-0000-0500-000007000000}">
      <formula1>$BP$63:$BP$71</formula1>
    </dataValidation>
    <dataValidation type="list" allowBlank="1" showInputMessage="1" showErrorMessage="1" sqref="B4:B13" xr:uid="{00000000-0002-0000-0500-000008000000}">
      <formula1>$CA$4:$CA$14</formula1>
    </dataValidation>
    <dataValidation type="list" allowBlank="1" showInputMessage="1" showErrorMessage="1" sqref="B15:B23" xr:uid="{00000000-0002-0000-0500-000009000000}">
      <formula1>$CA$16:$CA$18</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7030A0"/>
  </sheetPr>
  <dimension ref="A1:CY170"/>
  <sheetViews>
    <sheetView topLeftCell="B1" zoomScale="90" zoomScaleNormal="90" workbookViewId="0">
      <selection activeCell="BF9" sqref="BF9"/>
    </sheetView>
  </sheetViews>
  <sheetFormatPr defaultColWidth="9.140625" defaultRowHeight="15"/>
  <cols>
    <col min="1" max="1" width="4.7109375" customWidth="1"/>
    <col min="2" max="2" width="3.7109375" customWidth="1"/>
    <col min="3" max="3" width="15.7109375" customWidth="1"/>
    <col min="4" max="4" width="1.140625" style="41" customWidth="1"/>
    <col min="5" max="5" width="5.7109375" customWidth="1"/>
    <col min="6" max="6" width="4.7109375" customWidth="1"/>
    <col min="7" max="7" width="1.140625" customWidth="1"/>
    <col min="8" max="8" width="5.7109375" style="41" customWidth="1"/>
    <col min="9" max="9" width="4.7109375" style="41" customWidth="1"/>
    <col min="10" max="10" width="1.140625" customWidth="1"/>
    <col min="11" max="11" width="5.7109375" customWidth="1"/>
    <col min="12" max="12" width="4.7109375" customWidth="1"/>
    <col min="13" max="13" width="1.140625" customWidth="1"/>
    <col min="14" max="14" width="5.7109375" customWidth="1"/>
    <col min="15" max="15" width="4.7109375" customWidth="1"/>
    <col min="16" max="16" width="1.140625" customWidth="1"/>
    <col min="17" max="17" width="5.7109375" customWidth="1"/>
    <col min="18" max="18" width="4.7109375" customWidth="1"/>
    <col min="19" max="19" width="2.5703125" customWidth="1"/>
    <col min="20" max="20" width="3.7109375" customWidth="1"/>
    <col min="21" max="27" width="4.7109375" customWidth="1"/>
    <col min="28" max="28" width="3.5703125" customWidth="1"/>
    <col min="29" max="29" width="12.7109375" customWidth="1"/>
    <col min="30" max="30" width="1.140625" customWidth="1"/>
    <col min="31" max="32" width="5.7109375" customWidth="1"/>
    <col min="33" max="33" width="1.140625" customWidth="1"/>
    <col min="34" max="35" width="5.7109375" customWidth="1"/>
    <col min="36" max="36" width="1.140625" customWidth="1"/>
    <col min="37" max="38" width="5.7109375" customWidth="1"/>
    <col min="39" max="39" width="1.140625" customWidth="1"/>
    <col min="40" max="41" width="5.7109375" customWidth="1"/>
    <col min="42" max="42" width="1.140625" customWidth="1"/>
    <col min="43" max="44" width="5.7109375" customWidth="1"/>
    <col min="45" max="45" width="1.140625" customWidth="1"/>
    <col min="46" max="47" width="9.140625" customWidth="1"/>
    <col min="48" max="55" width="9.140625" hidden="1" customWidth="1"/>
    <col min="57" max="57" width="15.7109375" customWidth="1"/>
    <col min="59" max="59" width="9.140625" style="631"/>
    <col min="60" max="61" width="9.140625" hidden="1" customWidth="1"/>
    <col min="62" max="62" width="15.7109375" customWidth="1"/>
    <col min="64" max="64" width="9.140625" style="631"/>
    <col min="65" max="66" width="9.140625" hidden="1" customWidth="1"/>
    <col min="67" max="67" width="15.7109375" customWidth="1"/>
    <col min="69" max="69" width="9.140625" style="631"/>
    <col min="70" max="71" width="9.140625" hidden="1" customWidth="1"/>
    <col min="72" max="72" width="15.7109375" customWidth="1"/>
    <col min="74" max="74" width="9.140625" style="631"/>
    <col min="75" max="76" width="9.140625" hidden="1" customWidth="1"/>
    <col min="77" max="77" width="15.7109375" customWidth="1"/>
    <col min="79" max="79" width="9.140625" style="631"/>
    <col min="80" max="81" width="9.140625" hidden="1" customWidth="1"/>
    <col min="82" max="82" width="15.7109375" customWidth="1"/>
    <col min="84" max="84" width="9.140625" style="631"/>
    <col min="85" max="86" width="9.140625" hidden="1" customWidth="1"/>
    <col min="87" max="87" width="15.7109375" customWidth="1"/>
    <col min="89" max="89" width="9.140625" style="631"/>
    <col min="90" max="91" width="9.140625" hidden="1" customWidth="1"/>
    <col min="92" max="92" width="15.7109375" customWidth="1"/>
    <col min="94" max="94" width="9.140625" style="631"/>
    <col min="95" max="96" width="9.140625" hidden="1" customWidth="1"/>
    <col min="97" max="103" width="9.140625" style="29"/>
  </cols>
  <sheetData>
    <row r="1" spans="1:103" s="29" customFormat="1" ht="7.5" customHeight="1" thickBot="1">
      <c r="D1" s="30"/>
      <c r="H1" s="30"/>
      <c r="I1" s="30"/>
      <c r="AG1" s="30"/>
      <c r="BG1" s="630"/>
      <c r="BL1" s="630"/>
      <c r="BQ1" s="630"/>
      <c r="BV1" s="630"/>
      <c r="CA1" s="630"/>
      <c r="CF1" s="630"/>
      <c r="CK1" s="630"/>
      <c r="CP1" s="630"/>
    </row>
    <row r="2" spans="1:103" s="28" customFormat="1" ht="32.25" customHeight="1">
      <c r="A2" s="617"/>
      <c r="B2" s="590"/>
      <c r="C2" s="591"/>
      <c r="D2" s="587"/>
      <c r="E2" s="1691" t="s">
        <v>971</v>
      </c>
      <c r="F2" s="1691"/>
      <c r="G2" s="587"/>
      <c r="H2" s="1692" t="s">
        <v>972</v>
      </c>
      <c r="I2" s="1692"/>
      <c r="J2" s="587"/>
      <c r="K2" s="1693" t="s">
        <v>973</v>
      </c>
      <c r="L2" s="1693"/>
      <c r="M2" s="587"/>
      <c r="N2" s="1694" t="s">
        <v>974</v>
      </c>
      <c r="O2" s="1694"/>
      <c r="P2" s="587"/>
      <c r="Q2" s="1695" t="s">
        <v>975</v>
      </c>
      <c r="R2" s="1696"/>
      <c r="S2" s="613" t="s">
        <v>976</v>
      </c>
      <c r="T2" s="613" t="s">
        <v>977</v>
      </c>
      <c r="U2" s="614"/>
      <c r="V2" s="614"/>
      <c r="W2" s="614"/>
      <c r="X2" s="1697" t="s">
        <v>978</v>
      </c>
      <c r="Y2" s="1697"/>
      <c r="Z2" s="1697"/>
      <c r="AA2" s="1697"/>
      <c r="AB2" s="40"/>
      <c r="AC2" s="40"/>
      <c r="AD2" s="39"/>
      <c r="AE2" s="1709" t="s">
        <v>971</v>
      </c>
      <c r="AF2" s="1709"/>
      <c r="AG2" s="38"/>
      <c r="AH2" s="1710" t="s">
        <v>972</v>
      </c>
      <c r="AI2" s="1710"/>
      <c r="AJ2" s="38"/>
      <c r="AK2" s="1711" t="s">
        <v>973</v>
      </c>
      <c r="AL2" s="1711"/>
      <c r="AM2" s="38"/>
      <c r="AN2" s="1712" t="s">
        <v>974</v>
      </c>
      <c r="AO2" s="1712"/>
      <c r="AP2" s="38"/>
      <c r="AQ2" s="1688" t="s">
        <v>975</v>
      </c>
      <c r="AR2" s="1689"/>
      <c r="AS2" s="37"/>
      <c r="AT2" s="36"/>
      <c r="AU2" s="36"/>
      <c r="AV2"/>
      <c r="AW2" s="1690" t="s">
        <v>979</v>
      </c>
      <c r="AX2" s="1690"/>
      <c r="AY2" s="1690"/>
      <c r="AZ2" s="1690"/>
      <c r="BA2" s="1690"/>
      <c r="BD2" s="617"/>
      <c r="BE2" s="636" t="s">
        <v>980</v>
      </c>
      <c r="BF2" s="1788" t="s">
        <v>3495</v>
      </c>
      <c r="BG2" s="1788"/>
      <c r="BJ2" s="636" t="s">
        <v>981</v>
      </c>
      <c r="BK2" s="1788" t="s">
        <v>4263</v>
      </c>
      <c r="BL2" s="1788"/>
      <c r="BO2" s="636" t="s">
        <v>983</v>
      </c>
      <c r="BP2" s="1788"/>
      <c r="BQ2" s="1788"/>
      <c r="BT2" s="636" t="s">
        <v>984</v>
      </c>
      <c r="BU2" s="1788"/>
      <c r="BV2" s="1788"/>
      <c r="BY2" s="636" t="s">
        <v>985</v>
      </c>
      <c r="BZ2" s="1788"/>
      <c r="CA2" s="1788"/>
      <c r="CD2" s="636" t="s">
        <v>986</v>
      </c>
      <c r="CE2" s="1788"/>
      <c r="CF2" s="1788"/>
      <c r="CI2" s="636" t="s">
        <v>987</v>
      </c>
      <c r="CJ2" s="1788"/>
      <c r="CK2" s="1788"/>
      <c r="CN2" s="636" t="s">
        <v>988</v>
      </c>
      <c r="CO2" s="1788"/>
      <c r="CP2" s="1788"/>
      <c r="CS2" s="617"/>
      <c r="CT2" s="617"/>
      <c r="CU2" s="617"/>
      <c r="CV2" s="617"/>
      <c r="CW2" s="617"/>
      <c r="CX2" s="617"/>
      <c r="CY2" s="617"/>
    </row>
    <row r="3" spans="1:103" ht="12.4" customHeight="1">
      <c r="A3" s="1803" t="s">
        <v>989</v>
      </c>
      <c r="B3" s="1698" t="s">
        <v>990</v>
      </c>
      <c r="C3" s="595" t="s">
        <v>991</v>
      </c>
      <c r="D3" s="588"/>
      <c r="E3" s="1699">
        <v>3</v>
      </c>
      <c r="F3" s="1699"/>
      <c r="G3" s="588"/>
      <c r="H3" s="1700">
        <v>7</v>
      </c>
      <c r="I3" s="1700"/>
      <c r="J3" s="588"/>
      <c r="K3" s="1701">
        <v>4</v>
      </c>
      <c r="L3" s="1701"/>
      <c r="M3" s="588"/>
      <c r="N3" s="1702">
        <v>1</v>
      </c>
      <c r="O3" s="1702"/>
      <c r="P3" s="588"/>
      <c r="Q3" s="1703">
        <v>0</v>
      </c>
      <c r="R3" s="1704"/>
      <c r="S3" s="600" t="s">
        <v>992</v>
      </c>
      <c r="T3" s="600">
        <v>20</v>
      </c>
      <c r="U3" s="1716" t="s">
        <v>993</v>
      </c>
      <c r="V3" s="1716"/>
      <c r="W3" s="1716"/>
      <c r="X3" s="1717" t="s">
        <v>994</v>
      </c>
      <c r="Y3" s="1717"/>
      <c r="Z3" s="1717"/>
      <c r="AA3" s="1717"/>
      <c r="AB3" s="1718" t="s">
        <v>990</v>
      </c>
      <c r="AC3" s="76" t="s">
        <v>991</v>
      </c>
      <c r="AD3" s="41"/>
      <c r="AE3" s="1699">
        <f>SUM(E3+$T$15)</f>
        <v>4</v>
      </c>
      <c r="AF3" s="1699"/>
      <c r="AH3" s="1700">
        <f>SUM(H3+$T$16)</f>
        <v>9</v>
      </c>
      <c r="AI3" s="1700"/>
      <c r="AK3" s="1701">
        <f>SUM(K3+$T$17)</f>
        <v>7</v>
      </c>
      <c r="AL3" s="1701"/>
      <c r="AN3" s="1702">
        <f>SUM(N3+$T$18)</f>
        <v>9</v>
      </c>
      <c r="AO3" s="1702"/>
      <c r="AQ3" s="1703">
        <f>SUM($Q$3+$T$19)</f>
        <v>10</v>
      </c>
      <c r="AR3" s="1704"/>
      <c r="AS3" s="35"/>
      <c r="AT3" s="1729" t="s">
        <v>995</v>
      </c>
      <c r="AU3" s="1729"/>
      <c r="AW3" s="78">
        <f>SUM($T$3/$AE3)</f>
        <v>5</v>
      </c>
      <c r="AX3" s="83">
        <f>SUM($T$3/$AH3)</f>
        <v>2.2222222222222223</v>
      </c>
      <c r="AY3" s="78">
        <f>SUM($T$3/$AK3)</f>
        <v>2.8571428571428572</v>
      </c>
      <c r="AZ3" s="83">
        <f>SUM($T$3/$AN3)</f>
        <v>2.2222222222222223</v>
      </c>
      <c r="BA3" s="83">
        <f>SUM($T$3/$AQ3)</f>
        <v>2</v>
      </c>
      <c r="BC3" s="84">
        <v>0.5</v>
      </c>
      <c r="BD3" s="29"/>
      <c r="BE3" s="1792" t="s">
        <v>996</v>
      </c>
      <c r="BF3" s="1789">
        <v>492</v>
      </c>
      <c r="BG3" s="1789"/>
      <c r="BJ3" s="1792" t="s">
        <v>996</v>
      </c>
      <c r="BK3" s="1789"/>
      <c r="BL3" s="1789"/>
      <c r="BO3" s="1792" t="s">
        <v>996</v>
      </c>
      <c r="BP3" s="1789"/>
      <c r="BQ3" s="1789"/>
      <c r="BT3" s="1792" t="s">
        <v>996</v>
      </c>
      <c r="BU3" s="1789"/>
      <c r="BV3" s="1789"/>
      <c r="BY3" s="1792" t="s">
        <v>996</v>
      </c>
      <c r="BZ3" s="1789"/>
      <c r="CA3" s="1789"/>
      <c r="CD3" s="1792" t="s">
        <v>996</v>
      </c>
      <c r="CE3" s="1789"/>
      <c r="CF3" s="1789"/>
      <c r="CI3" s="1792" t="s">
        <v>996</v>
      </c>
      <c r="CJ3" s="1789"/>
      <c r="CK3" s="1789"/>
      <c r="CN3" s="1792" t="s">
        <v>996</v>
      </c>
      <c r="CO3" s="1789"/>
      <c r="CP3" s="1789"/>
    </row>
    <row r="4" spans="1:103" ht="12.4" customHeight="1">
      <c r="A4" s="1803"/>
      <c r="B4" s="1698"/>
      <c r="C4" s="596" t="s">
        <v>997</v>
      </c>
      <c r="D4" s="588"/>
      <c r="E4" s="1703">
        <v>12</v>
      </c>
      <c r="F4" s="1703"/>
      <c r="G4" s="588"/>
      <c r="H4" s="1701">
        <v>4</v>
      </c>
      <c r="I4" s="1701"/>
      <c r="J4" s="588"/>
      <c r="K4" s="1699">
        <v>0</v>
      </c>
      <c r="L4" s="1699"/>
      <c r="M4" s="588"/>
      <c r="N4" s="1700">
        <v>0</v>
      </c>
      <c r="O4" s="1700"/>
      <c r="P4" s="588"/>
      <c r="Q4" s="1702">
        <v>1</v>
      </c>
      <c r="R4" s="1713"/>
      <c r="S4" s="601" t="s">
        <v>998</v>
      </c>
      <c r="T4" s="601">
        <v>4</v>
      </c>
      <c r="U4" s="1714" t="s">
        <v>999</v>
      </c>
      <c r="V4" s="1714"/>
      <c r="W4" s="1714"/>
      <c r="X4" s="608"/>
      <c r="Y4" s="218" t="s">
        <v>1000</v>
      </c>
      <c r="Z4" s="218" t="s">
        <v>1001</v>
      </c>
      <c r="AA4" s="218" t="s">
        <v>1002</v>
      </c>
      <c r="AB4" s="1718"/>
      <c r="AC4" s="19" t="s">
        <v>997</v>
      </c>
      <c r="AD4" s="41"/>
      <c r="AE4" s="1703">
        <f>SUM(E4+$T$15)</f>
        <v>13</v>
      </c>
      <c r="AF4" s="1715"/>
      <c r="AH4" s="1701">
        <f>SUM(H4+$T$16)</f>
        <v>6</v>
      </c>
      <c r="AI4" s="1701"/>
      <c r="AK4" s="1699">
        <f>SUM(K4+$T$17)</f>
        <v>3</v>
      </c>
      <c r="AL4" s="1707"/>
      <c r="AN4" s="1700">
        <f>SUM(N4+$T$18)</f>
        <v>8</v>
      </c>
      <c r="AO4" s="1708"/>
      <c r="AQ4" s="1702">
        <f>SUM(Q4+$T$19)</f>
        <v>11</v>
      </c>
      <c r="AR4" s="1713"/>
      <c r="AS4" s="35"/>
      <c r="AT4" s="1721" t="s">
        <v>1003</v>
      </c>
      <c r="AU4" s="1721"/>
      <c r="AW4" s="79">
        <f>SUM($T$4/$AE4)</f>
        <v>0.30769230769230771</v>
      </c>
      <c r="AX4" s="79">
        <f>SUM($T$4/$AH4)</f>
        <v>0.66666666666666663</v>
      </c>
      <c r="AY4" s="81">
        <f>SUM($T$4/$AK4)</f>
        <v>1.3333333333333333</v>
      </c>
      <c r="AZ4" s="79">
        <f>SUM($T$4/$AN4)</f>
        <v>0.5</v>
      </c>
      <c r="BA4" s="79">
        <f>SUM($T$4/$AQ4)</f>
        <v>0.36363636363636365</v>
      </c>
      <c r="BC4" s="85">
        <v>0.95</v>
      </c>
      <c r="BD4" s="29"/>
      <c r="BE4" s="1792"/>
      <c r="BF4" s="1789"/>
      <c r="BG4" s="1789"/>
      <c r="BJ4" s="1792"/>
      <c r="BK4" s="1789"/>
      <c r="BL4" s="1789"/>
      <c r="BO4" s="1792"/>
      <c r="BP4" s="1789"/>
      <c r="BQ4" s="1789"/>
      <c r="BT4" s="1792"/>
      <c r="BU4" s="1789"/>
      <c r="BV4" s="1789"/>
      <c r="BY4" s="1792"/>
      <c r="BZ4" s="1789"/>
      <c r="CA4" s="1789"/>
      <c r="CD4" s="1792"/>
      <c r="CE4" s="1789"/>
      <c r="CF4" s="1789"/>
      <c r="CI4" s="1792"/>
      <c r="CJ4" s="1789"/>
      <c r="CK4" s="1789"/>
      <c r="CN4" s="1792"/>
      <c r="CO4" s="1789"/>
      <c r="CP4" s="1789"/>
    </row>
    <row r="5" spans="1:103" ht="12.4" customHeight="1">
      <c r="A5" s="1803"/>
      <c r="B5" s="1698"/>
      <c r="C5" s="598" t="s">
        <v>1004</v>
      </c>
      <c r="D5" s="588"/>
      <c r="E5" s="1702">
        <v>8</v>
      </c>
      <c r="F5" s="1702"/>
      <c r="G5" s="588"/>
      <c r="H5" s="1701">
        <v>3</v>
      </c>
      <c r="I5" s="1701"/>
      <c r="J5" s="588"/>
      <c r="K5" s="1699">
        <v>0</v>
      </c>
      <c r="L5" s="1699"/>
      <c r="M5" s="588"/>
      <c r="N5" s="1700">
        <v>0</v>
      </c>
      <c r="O5" s="1700"/>
      <c r="P5" s="588"/>
      <c r="Q5" s="1703">
        <v>0</v>
      </c>
      <c r="R5" s="1704"/>
      <c r="S5" s="602" t="s">
        <v>1005</v>
      </c>
      <c r="T5" s="602">
        <v>7</v>
      </c>
      <c r="U5" s="1724" t="s">
        <v>1006</v>
      </c>
      <c r="V5" s="1724"/>
      <c r="W5" s="1724"/>
      <c r="X5" s="609"/>
      <c r="Y5" s="610" t="s">
        <v>1007</v>
      </c>
      <c r="Z5" s="610" t="s">
        <v>1008</v>
      </c>
      <c r="AA5" s="610" t="s">
        <v>1009</v>
      </c>
      <c r="AB5" s="1718"/>
      <c r="AC5" s="33" t="s">
        <v>1004</v>
      </c>
      <c r="AD5" s="41"/>
      <c r="AE5" s="1702">
        <f>SUM(E5+$T$15)</f>
        <v>9</v>
      </c>
      <c r="AF5" s="1725"/>
      <c r="AH5" s="1701">
        <f>SUM(H5+$T$16)</f>
        <v>5</v>
      </c>
      <c r="AI5" s="1706"/>
      <c r="AK5" s="1699">
        <f>SUM(K5+$T$17)</f>
        <v>3</v>
      </c>
      <c r="AL5" s="1707"/>
      <c r="AN5" s="1700">
        <f>SUM(N5+$T$18)</f>
        <v>8</v>
      </c>
      <c r="AO5" s="1700"/>
      <c r="AQ5" s="1703">
        <f>SUM(Q5+$T$19)</f>
        <v>10</v>
      </c>
      <c r="AR5" s="1727"/>
      <c r="AS5" s="35"/>
      <c r="AT5" s="1728" t="s">
        <v>1010</v>
      </c>
      <c r="AU5" s="1728"/>
      <c r="AW5" s="80">
        <f>SUM($T$5/$AE5)</f>
        <v>0.77777777777777779</v>
      </c>
      <c r="AX5" s="81">
        <f>SUM($T$5/$AH5)</f>
        <v>1.4</v>
      </c>
      <c r="AY5" s="83">
        <f>SUM($T$5/$AK5)</f>
        <v>2.3333333333333335</v>
      </c>
      <c r="AZ5" s="80">
        <f>SUM($T$5/$AN5)</f>
        <v>0.875</v>
      </c>
      <c r="BA5" s="80">
        <f>SUM($T$5/$AQ5)</f>
        <v>0.7</v>
      </c>
      <c r="BC5" s="86">
        <v>1.4</v>
      </c>
      <c r="BD5" s="29"/>
      <c r="BE5" s="1802" t="s">
        <v>1011</v>
      </c>
      <c r="BF5" s="1790">
        <f>SUM(BF3/2)</f>
        <v>246</v>
      </c>
      <c r="BG5" s="1791">
        <f>SUM(BF3/2)</f>
        <v>246</v>
      </c>
      <c r="BJ5" s="1802" t="s">
        <v>1011</v>
      </c>
      <c r="BK5" s="1790">
        <f>SUM(BK3/2)</f>
        <v>0</v>
      </c>
      <c r="BL5" s="1791">
        <f>SUM(BK3/2)</f>
        <v>0</v>
      </c>
      <c r="BO5" s="1802" t="s">
        <v>1011</v>
      </c>
      <c r="BP5" s="1790">
        <f>SUM(BP3/2)</f>
        <v>0</v>
      </c>
      <c r="BQ5" s="1791">
        <f>SUM(BP3/2)</f>
        <v>0</v>
      </c>
      <c r="BT5" s="1802" t="s">
        <v>1011</v>
      </c>
      <c r="BU5" s="1790">
        <f>SUM(BU3/2)</f>
        <v>0</v>
      </c>
      <c r="BV5" s="1791">
        <f>SUM(BU3/2)</f>
        <v>0</v>
      </c>
      <c r="BY5" s="1802" t="s">
        <v>1011</v>
      </c>
      <c r="BZ5" s="1790">
        <f>SUM(BZ3/2)</f>
        <v>0</v>
      </c>
      <c r="CA5" s="1791">
        <f>SUM(BZ3/2)</f>
        <v>0</v>
      </c>
      <c r="CD5" s="1802" t="s">
        <v>1011</v>
      </c>
      <c r="CE5" s="1790">
        <f>SUM(CE3/2)</f>
        <v>0</v>
      </c>
      <c r="CF5" s="1791">
        <f>SUM(CE3/2)</f>
        <v>0</v>
      </c>
      <c r="CI5" s="1802" t="s">
        <v>1011</v>
      </c>
      <c r="CJ5" s="1790">
        <f>SUM(CJ3/2)</f>
        <v>0</v>
      </c>
      <c r="CK5" s="1791">
        <f>SUM(CJ3/2)</f>
        <v>0</v>
      </c>
      <c r="CN5" s="1802" t="s">
        <v>1011</v>
      </c>
      <c r="CO5" s="1790">
        <f>SUM(CO3/2)</f>
        <v>0</v>
      </c>
      <c r="CP5" s="1791">
        <f>SUM(CO3/2)</f>
        <v>0</v>
      </c>
    </row>
    <row r="6" spans="1:103" ht="12.4" customHeight="1">
      <c r="A6" s="1803"/>
      <c r="B6" s="1698"/>
      <c r="C6" s="597" t="s">
        <v>1012</v>
      </c>
      <c r="D6" s="588"/>
      <c r="E6" s="1699">
        <v>1</v>
      </c>
      <c r="F6" s="1699"/>
      <c r="G6" s="588"/>
      <c r="H6" s="1701">
        <v>6</v>
      </c>
      <c r="I6" s="1701"/>
      <c r="J6" s="588"/>
      <c r="K6" s="1702">
        <v>8</v>
      </c>
      <c r="L6" s="1702"/>
      <c r="M6" s="588"/>
      <c r="N6" s="1700">
        <v>1</v>
      </c>
      <c r="O6" s="1700"/>
      <c r="P6" s="588"/>
      <c r="Q6" s="1703">
        <v>1</v>
      </c>
      <c r="R6" s="1704"/>
      <c r="S6" s="603" t="s">
        <v>1013</v>
      </c>
      <c r="T6" s="603">
        <v>10</v>
      </c>
      <c r="U6" s="1719" t="s">
        <v>1014</v>
      </c>
      <c r="V6" s="1719"/>
      <c r="W6" s="1719"/>
      <c r="X6" s="1720" t="s">
        <v>1015</v>
      </c>
      <c r="Y6" s="1720"/>
      <c r="Z6" s="1720"/>
      <c r="AA6" s="1720"/>
      <c r="AB6" s="1718"/>
      <c r="AC6" s="32" t="s">
        <v>1012</v>
      </c>
      <c r="AD6" s="41"/>
      <c r="AE6" s="1699">
        <f>SUM(E6+$T$15)</f>
        <v>2</v>
      </c>
      <c r="AF6" s="1707"/>
      <c r="AH6" s="1701">
        <f>SUM(H6+$T$16)</f>
        <v>8</v>
      </c>
      <c r="AI6" s="1706"/>
      <c r="AK6" s="1702">
        <f>SUM(K6+$T$17)</f>
        <v>11</v>
      </c>
      <c r="AL6" s="1702"/>
      <c r="AN6" s="1700">
        <f>SUM(N6+$T$18)</f>
        <v>9</v>
      </c>
      <c r="AO6" s="1708"/>
      <c r="AQ6" s="1703">
        <f>SUM(Q6+$T$19)</f>
        <v>11</v>
      </c>
      <c r="AR6" s="1704"/>
      <c r="AS6" s="35"/>
      <c r="AT6" s="1726" t="s">
        <v>1016</v>
      </c>
      <c r="AU6" s="1726"/>
      <c r="AW6" s="78">
        <f>SUM($T$6/$AE6)</f>
        <v>5</v>
      </c>
      <c r="AX6" s="81">
        <f>SUM($T$6/$AH6)</f>
        <v>1.25</v>
      </c>
      <c r="AY6" s="80">
        <f>SUM($T$6/$AK6)</f>
        <v>0.90909090909090906</v>
      </c>
      <c r="AZ6" s="81">
        <f>SUM($T$6/$AN6)</f>
        <v>1.1111111111111112</v>
      </c>
      <c r="BA6" s="80">
        <f>SUM($T$6/$AQ6)</f>
        <v>0.90909090909090906</v>
      </c>
      <c r="BC6" s="87">
        <v>1.6</v>
      </c>
      <c r="BD6" s="29"/>
      <c r="BE6" s="1802"/>
      <c r="BF6" s="1790"/>
      <c r="BG6" s="1791"/>
      <c r="BJ6" s="1802"/>
      <c r="BK6" s="1790"/>
      <c r="BL6" s="1791"/>
      <c r="BO6" s="1802"/>
      <c r="BP6" s="1790"/>
      <c r="BQ6" s="1791"/>
      <c r="BT6" s="1802"/>
      <c r="BU6" s="1790"/>
      <c r="BV6" s="1791"/>
      <c r="BY6" s="1802"/>
      <c r="BZ6" s="1790"/>
      <c r="CA6" s="1791"/>
      <c r="CD6" s="1802"/>
      <c r="CE6" s="1790"/>
      <c r="CF6" s="1791"/>
      <c r="CI6" s="1802"/>
      <c r="CJ6" s="1790"/>
      <c r="CK6" s="1791"/>
      <c r="CN6" s="1802"/>
      <c r="CO6" s="1790"/>
      <c r="CP6" s="1791"/>
    </row>
    <row r="7" spans="1:103" ht="12.4" customHeight="1">
      <c r="A7" s="1803"/>
      <c r="B7" s="1698"/>
      <c r="C7" s="599" t="s">
        <v>1017</v>
      </c>
      <c r="D7" s="588"/>
      <c r="E7" s="1705">
        <v>0.02</v>
      </c>
      <c r="F7" s="1703"/>
      <c r="G7" s="588"/>
      <c r="H7" s="1699" t="s">
        <v>1018</v>
      </c>
      <c r="I7" s="1699"/>
      <c r="J7" s="588"/>
      <c r="K7" s="1701" t="s">
        <v>1018</v>
      </c>
      <c r="L7" s="1701"/>
      <c r="M7" s="588"/>
      <c r="N7" s="1700" t="s">
        <v>1018</v>
      </c>
      <c r="O7" s="1700"/>
      <c r="P7" s="588"/>
      <c r="Q7" s="1702" t="s">
        <v>1018</v>
      </c>
      <c r="R7" s="1713"/>
      <c r="S7" s="604" t="s">
        <v>1019</v>
      </c>
      <c r="T7" s="604">
        <v>14</v>
      </c>
      <c r="U7" s="1730" t="s">
        <v>1020</v>
      </c>
      <c r="V7" s="1730"/>
      <c r="W7" s="1730"/>
      <c r="X7" s="611"/>
      <c r="Y7" s="612" t="s">
        <v>1021</v>
      </c>
      <c r="Z7" s="612" t="s">
        <v>1022</v>
      </c>
      <c r="AA7" s="612" t="s">
        <v>1022</v>
      </c>
      <c r="AB7" s="1718"/>
      <c r="AC7" s="31" t="s">
        <v>1017</v>
      </c>
      <c r="AD7" s="41"/>
      <c r="AE7" s="1705">
        <v>0.02</v>
      </c>
      <c r="AF7" s="1715"/>
      <c r="AH7" s="1699" t="s">
        <v>1018</v>
      </c>
      <c r="AI7" s="1707"/>
      <c r="AK7" s="1701" t="s">
        <v>1018</v>
      </c>
      <c r="AL7" s="1706"/>
      <c r="AN7" s="1700" t="s">
        <v>1018</v>
      </c>
      <c r="AO7" s="1708"/>
      <c r="AQ7" s="1702" t="s">
        <v>1018</v>
      </c>
      <c r="AR7" s="1722"/>
      <c r="AS7" s="35"/>
      <c r="AT7" s="1723" t="s">
        <v>1023</v>
      </c>
      <c r="AU7" s="1723"/>
      <c r="BC7" s="88">
        <v>2.4</v>
      </c>
      <c r="BD7" s="29"/>
      <c r="BE7" s="111"/>
      <c r="BJ7" s="111"/>
      <c r="BO7" s="111"/>
      <c r="BT7" s="111"/>
      <c r="BY7" s="111"/>
      <c r="CD7" s="111"/>
      <c r="CI7" s="111"/>
      <c r="CN7" s="111"/>
    </row>
    <row r="8" spans="1:103" ht="12.4" customHeight="1">
      <c r="A8" s="1803"/>
      <c r="B8" s="594"/>
      <c r="C8" s="29"/>
      <c r="D8" s="588"/>
      <c r="E8" s="29"/>
      <c r="F8" s="29"/>
      <c r="G8" s="588"/>
      <c r="H8" s="29"/>
      <c r="I8" s="29"/>
      <c r="J8" s="588"/>
      <c r="K8" s="29"/>
      <c r="L8" s="29"/>
      <c r="M8" s="588"/>
      <c r="N8" s="29"/>
      <c r="O8" s="29"/>
      <c r="P8" s="588"/>
      <c r="Q8" s="29"/>
      <c r="R8" s="592"/>
      <c r="S8" s="27"/>
      <c r="T8" s="29"/>
      <c r="U8" s="72"/>
      <c r="V8" s="72"/>
      <c r="W8" s="72"/>
      <c r="X8" s="72"/>
      <c r="Y8" s="72"/>
      <c r="Z8" s="72"/>
      <c r="AA8" s="72"/>
      <c r="AB8" s="25"/>
      <c r="AC8" s="21"/>
      <c r="AD8" s="22"/>
      <c r="AE8" s="21"/>
      <c r="AF8" s="21"/>
      <c r="AG8" s="21"/>
      <c r="AH8" s="21"/>
      <c r="AI8" s="21"/>
      <c r="AJ8" s="21"/>
      <c r="AK8" s="21"/>
      <c r="AL8" s="21"/>
      <c r="AM8" s="21"/>
      <c r="AN8" s="21"/>
      <c r="AO8" s="21"/>
      <c r="AP8" s="21"/>
      <c r="AQ8" s="21"/>
      <c r="AR8" s="23"/>
      <c r="AS8" s="35"/>
      <c r="AT8" s="29"/>
      <c r="AU8" s="29"/>
      <c r="BC8" s="89" t="s">
        <v>1024</v>
      </c>
      <c r="BD8" s="29"/>
      <c r="BE8" s="625" t="s">
        <v>1025</v>
      </c>
      <c r="BF8" s="1107" t="s">
        <v>1026</v>
      </c>
      <c r="BG8" s="632" t="s">
        <v>1027</v>
      </c>
      <c r="BJ8" s="625" t="s">
        <v>1025</v>
      </c>
      <c r="BK8" s="1107" t="s">
        <v>1026</v>
      </c>
      <c r="BL8" s="632" t="s">
        <v>1027</v>
      </c>
      <c r="BO8" s="625" t="s">
        <v>1025</v>
      </c>
      <c r="BP8" s="1107" t="s">
        <v>1026</v>
      </c>
      <c r="BQ8" s="632" t="s">
        <v>1027</v>
      </c>
      <c r="BT8" s="625" t="s">
        <v>1025</v>
      </c>
      <c r="BU8" s="1107" t="s">
        <v>1026</v>
      </c>
      <c r="BV8" s="632" t="s">
        <v>1027</v>
      </c>
      <c r="BY8" s="625" t="s">
        <v>1025</v>
      </c>
      <c r="BZ8" s="1107" t="s">
        <v>1026</v>
      </c>
      <c r="CA8" s="632" t="s">
        <v>1027</v>
      </c>
      <c r="CD8" s="625" t="s">
        <v>1025</v>
      </c>
      <c r="CE8" s="1107" t="s">
        <v>1026</v>
      </c>
      <c r="CF8" s="632" t="s">
        <v>1027</v>
      </c>
      <c r="CI8" s="625" t="s">
        <v>1025</v>
      </c>
      <c r="CJ8" s="1107" t="s">
        <v>1026</v>
      </c>
      <c r="CK8" s="632" t="s">
        <v>1027</v>
      </c>
      <c r="CN8" s="625" t="s">
        <v>1025</v>
      </c>
      <c r="CO8" s="1107" t="s">
        <v>1026</v>
      </c>
      <c r="CP8" s="632" t="s">
        <v>1027</v>
      </c>
    </row>
    <row r="9" spans="1:103" ht="12.4" customHeight="1">
      <c r="A9" s="1803"/>
      <c r="B9" s="1698" t="s">
        <v>1028</v>
      </c>
      <c r="C9" s="595" t="s">
        <v>991</v>
      </c>
      <c r="D9" s="588"/>
      <c r="E9" s="1699">
        <v>6</v>
      </c>
      <c r="F9" s="1699"/>
      <c r="G9" s="588"/>
      <c r="H9" s="1703">
        <v>9</v>
      </c>
      <c r="I9" s="1703"/>
      <c r="J9" s="588"/>
      <c r="K9" s="1701">
        <v>6</v>
      </c>
      <c r="L9" s="1701"/>
      <c r="M9" s="588"/>
      <c r="N9" s="1700">
        <v>2</v>
      </c>
      <c r="O9" s="1700"/>
      <c r="P9" s="588"/>
      <c r="Q9" s="1702">
        <v>0</v>
      </c>
      <c r="R9" s="1713"/>
      <c r="S9" s="188"/>
      <c r="T9" s="188"/>
      <c r="U9" s="615"/>
      <c r="V9" s="615"/>
      <c r="W9" s="615"/>
      <c r="X9" s="615"/>
      <c r="Y9" s="615"/>
      <c r="Z9" s="615"/>
      <c r="AA9" s="615"/>
      <c r="AB9" s="1718" t="s">
        <v>1028</v>
      </c>
      <c r="AC9" s="76" t="s">
        <v>991</v>
      </c>
      <c r="AD9" s="41"/>
      <c r="AE9" s="1699">
        <f>SUM(E9+$T$15)</f>
        <v>7</v>
      </c>
      <c r="AF9" s="1707"/>
      <c r="AH9" s="1703">
        <f>SUM(H9+$T$16)</f>
        <v>11</v>
      </c>
      <c r="AI9" s="1715"/>
      <c r="AK9" s="1701">
        <f>SUM(K9+$T$17)</f>
        <v>9</v>
      </c>
      <c r="AL9" s="1706"/>
      <c r="AN9" s="1700">
        <f>SUM(N9+$T$18)</f>
        <v>10</v>
      </c>
      <c r="AO9" s="1708"/>
      <c r="AQ9" s="1702">
        <f>SUM(Q9+$T$19)</f>
        <v>10</v>
      </c>
      <c r="AR9" s="1722"/>
      <c r="AS9" s="35"/>
      <c r="AT9" s="1723" t="s">
        <v>1029</v>
      </c>
      <c r="AU9" s="1723"/>
      <c r="AW9" s="78">
        <f>SUM($T$3/$AE9)</f>
        <v>2.8571428571428572</v>
      </c>
      <c r="AX9" s="83">
        <f>SUM($T$3/$AH9)</f>
        <v>1.8181818181818181</v>
      </c>
      <c r="AY9" s="83">
        <f>SUM($T$3/$AK9)</f>
        <v>2.2222222222222223</v>
      </c>
      <c r="AZ9" s="83">
        <f>SUM($T$3/$AN9)</f>
        <v>2</v>
      </c>
      <c r="BA9" s="83">
        <f>SUM($T$3/$AQ9)</f>
        <v>2</v>
      </c>
      <c r="BD9" s="29"/>
      <c r="BE9" s="111"/>
      <c r="BF9" s="619">
        <v>14</v>
      </c>
      <c r="BG9" s="633">
        <v>2</v>
      </c>
      <c r="BJ9" s="111"/>
      <c r="BK9" s="619"/>
      <c r="BL9" s="633"/>
      <c r="BO9" s="111"/>
      <c r="BP9" s="619"/>
      <c r="BQ9" s="633"/>
      <c r="BT9" s="111"/>
      <c r="BU9" s="619"/>
      <c r="BV9" s="633"/>
      <c r="BY9" s="111"/>
      <c r="BZ9" s="619"/>
      <c r="CA9" s="633"/>
      <c r="CD9" s="111"/>
      <c r="CE9" s="619"/>
      <c r="CF9" s="633"/>
      <c r="CI9" s="111"/>
      <c r="CJ9" s="619"/>
      <c r="CK9" s="633"/>
      <c r="CN9" s="111"/>
      <c r="CO9" s="619"/>
      <c r="CP9" s="633"/>
    </row>
    <row r="10" spans="1:103" ht="12.4" customHeight="1" thickBot="1">
      <c r="A10" s="1803"/>
      <c r="B10" s="1698"/>
      <c r="C10" s="596" t="s">
        <v>997</v>
      </c>
      <c r="D10" s="588"/>
      <c r="E10" s="1703">
        <v>15</v>
      </c>
      <c r="F10" s="1703"/>
      <c r="G10" s="588"/>
      <c r="H10" s="1701">
        <v>6</v>
      </c>
      <c r="I10" s="1701"/>
      <c r="J10" s="588"/>
      <c r="K10" s="1699">
        <v>1</v>
      </c>
      <c r="L10" s="1699"/>
      <c r="M10" s="588"/>
      <c r="N10" s="1700">
        <v>0</v>
      </c>
      <c r="O10" s="1700"/>
      <c r="P10" s="588"/>
      <c r="Q10" s="1702">
        <v>2</v>
      </c>
      <c r="R10" s="1713"/>
      <c r="S10" s="188"/>
      <c r="T10" s="188"/>
      <c r="U10" s="615"/>
      <c r="V10" s="615"/>
      <c r="W10" s="615"/>
      <c r="X10" s="615"/>
      <c r="Y10" s="615"/>
      <c r="Z10" s="615"/>
      <c r="AA10" s="615"/>
      <c r="AB10" s="1718"/>
      <c r="AC10" s="19" t="s">
        <v>997</v>
      </c>
      <c r="AD10" s="41"/>
      <c r="AE10" s="1703">
        <f>SUM(E10+$T$15)</f>
        <v>16</v>
      </c>
      <c r="AF10" s="1715"/>
      <c r="AH10" s="1701">
        <f>SUM(H10+$T$16)</f>
        <v>8</v>
      </c>
      <c r="AI10" s="1706"/>
      <c r="AK10" s="1699">
        <f>SUM(K10+$T$17)</f>
        <v>4</v>
      </c>
      <c r="AL10" s="1707"/>
      <c r="AN10" s="1700">
        <f>SUM(N10+$T$18)</f>
        <v>8</v>
      </c>
      <c r="AO10" s="1708"/>
      <c r="AQ10" s="1702">
        <f>SUM(Q10+$T$19)</f>
        <v>12</v>
      </c>
      <c r="AR10" s="1713"/>
      <c r="AS10" s="34"/>
      <c r="AT10" s="1726" t="s">
        <v>1030</v>
      </c>
      <c r="AU10" s="1726"/>
      <c r="AW10" s="79">
        <f>SUM($T$4/$AE10)</f>
        <v>0.25</v>
      </c>
      <c r="AX10" s="79">
        <f>SUM($T$4/$AH10)</f>
        <v>0.5</v>
      </c>
      <c r="AY10" s="81">
        <f>SUM($T$4/$AK10)</f>
        <v>1</v>
      </c>
      <c r="AZ10" s="79">
        <f>SUM($T$4/$AN10)</f>
        <v>0.5</v>
      </c>
      <c r="BA10" s="79">
        <f>SUM($T$4/$AQ10)</f>
        <v>0.33333333333333331</v>
      </c>
      <c r="BD10" s="29"/>
      <c r="BE10" s="111"/>
      <c r="BF10" s="1800" t="s">
        <v>1031</v>
      </c>
      <c r="BG10" s="1800"/>
      <c r="BJ10" s="111"/>
      <c r="BK10" s="1800" t="s">
        <v>1031</v>
      </c>
      <c r="BL10" s="1800"/>
      <c r="BO10" s="111"/>
      <c r="BP10" s="1800" t="s">
        <v>1031</v>
      </c>
      <c r="BQ10" s="1800"/>
      <c r="BT10" s="111"/>
      <c r="BU10" s="1800" t="s">
        <v>1031</v>
      </c>
      <c r="BV10" s="1800"/>
      <c r="BY10" s="111"/>
      <c r="BZ10" s="1800" t="s">
        <v>1031</v>
      </c>
      <c r="CA10" s="1800"/>
      <c r="CD10" s="111"/>
      <c r="CE10" s="1800" t="s">
        <v>1031</v>
      </c>
      <c r="CF10" s="1800"/>
      <c r="CI10" s="111"/>
      <c r="CJ10" s="1800" t="s">
        <v>1031</v>
      </c>
      <c r="CK10" s="1800"/>
      <c r="CN10" s="111"/>
      <c r="CO10" s="1800" t="s">
        <v>1031</v>
      </c>
      <c r="CP10" s="1800"/>
    </row>
    <row r="11" spans="1:103" ht="12.4" customHeight="1">
      <c r="A11" s="1803"/>
      <c r="B11" s="1698"/>
      <c r="C11" s="598" t="s">
        <v>1004</v>
      </c>
      <c r="D11" s="588"/>
      <c r="E11" s="1703">
        <v>12</v>
      </c>
      <c r="F11" s="1703"/>
      <c r="G11" s="588"/>
      <c r="H11" s="1701">
        <v>4</v>
      </c>
      <c r="I11" s="1701"/>
      <c r="J11" s="588"/>
      <c r="K11" s="1699">
        <v>0</v>
      </c>
      <c r="L11" s="1699"/>
      <c r="M11" s="588"/>
      <c r="N11" s="1700">
        <v>0</v>
      </c>
      <c r="O11" s="1700"/>
      <c r="P11" s="588"/>
      <c r="Q11" s="1702">
        <v>0</v>
      </c>
      <c r="R11" s="1713"/>
      <c r="S11" s="1733" t="s">
        <v>976</v>
      </c>
      <c r="T11" s="1734" t="s">
        <v>977</v>
      </c>
      <c r="U11" s="615"/>
      <c r="V11" s="615"/>
      <c r="W11" s="615"/>
      <c r="X11" s="615"/>
      <c r="Y11" s="1735" t="s">
        <v>1032</v>
      </c>
      <c r="Z11" s="1735"/>
      <c r="AA11" s="1735"/>
      <c r="AB11" s="1718"/>
      <c r="AC11" s="33" t="s">
        <v>1004</v>
      </c>
      <c r="AD11" s="41"/>
      <c r="AE11" s="1703">
        <f>SUM(E11+$T$15)</f>
        <v>13</v>
      </c>
      <c r="AF11" s="1715"/>
      <c r="AH11" s="1701">
        <f>SUM(H11+$T$16)</f>
        <v>6</v>
      </c>
      <c r="AI11" s="1706"/>
      <c r="AK11" s="1699">
        <f>SUM(K11+$T$17)</f>
        <v>3</v>
      </c>
      <c r="AL11" s="1707"/>
      <c r="AN11" s="1700">
        <f>SUM(N11+$T$18)</f>
        <v>8</v>
      </c>
      <c r="AO11" s="1708"/>
      <c r="AQ11" s="1702">
        <f>SUM(Q11+$T$19)</f>
        <v>10</v>
      </c>
      <c r="AR11" s="1722"/>
      <c r="AS11" s="29"/>
      <c r="AT11" s="1728" t="s">
        <v>1033</v>
      </c>
      <c r="AU11" s="1728"/>
      <c r="AW11" s="80">
        <f>SUM($T$5/$AE11)</f>
        <v>0.53846153846153844</v>
      </c>
      <c r="AX11" s="81">
        <f>SUM($T$5/$AH11)</f>
        <v>1.1666666666666667</v>
      </c>
      <c r="AY11" s="83">
        <f>SUM($T$5/$AK11)</f>
        <v>2.3333333333333335</v>
      </c>
      <c r="AZ11" s="80">
        <f>SUM($T$5/$AN11)</f>
        <v>0.875</v>
      </c>
      <c r="BA11" s="80">
        <f>SUM($T$5/$AQ11)</f>
        <v>0.7</v>
      </c>
      <c r="BD11" s="29"/>
      <c r="BE11" s="111"/>
      <c r="BF11" s="618"/>
      <c r="BG11" s="634"/>
      <c r="BJ11" s="111"/>
      <c r="BK11" s="618"/>
      <c r="BL11" s="634"/>
      <c r="BO11" s="111"/>
      <c r="BP11" s="618"/>
      <c r="BQ11" s="634">
        <f>SUM(BP11)</f>
        <v>0</v>
      </c>
      <c r="BT11" s="111"/>
      <c r="BU11" s="618"/>
      <c r="BV11" s="634">
        <f>SUM(BU11)</f>
        <v>0</v>
      </c>
      <c r="BY11" s="111"/>
      <c r="BZ11" s="618"/>
      <c r="CA11" s="634">
        <f>SUM(BZ11)</f>
        <v>0</v>
      </c>
      <c r="CD11" s="111"/>
      <c r="CE11" s="618"/>
      <c r="CF11" s="634">
        <f>SUM(CE11)</f>
        <v>0</v>
      </c>
      <c r="CI11" s="111"/>
      <c r="CJ11" s="618"/>
      <c r="CK11" s="634">
        <f>SUM(CJ11)</f>
        <v>0</v>
      </c>
      <c r="CN11" s="111"/>
      <c r="CO11" s="618"/>
      <c r="CP11" s="634">
        <f>SUM(CO11)</f>
        <v>0</v>
      </c>
    </row>
    <row r="12" spans="1:103" ht="12.4" customHeight="1">
      <c r="A12" s="1803"/>
      <c r="B12" s="1698"/>
      <c r="C12" s="597" t="s">
        <v>1012</v>
      </c>
      <c r="D12" s="588"/>
      <c r="E12" s="1699">
        <v>2</v>
      </c>
      <c r="F12" s="1699"/>
      <c r="G12" s="588"/>
      <c r="H12" s="1701">
        <v>8</v>
      </c>
      <c r="I12" s="1701"/>
      <c r="J12" s="588"/>
      <c r="K12" s="1702">
        <v>10</v>
      </c>
      <c r="L12" s="1702"/>
      <c r="M12" s="588"/>
      <c r="N12" s="1700">
        <v>3</v>
      </c>
      <c r="O12" s="1700"/>
      <c r="P12" s="588"/>
      <c r="Q12" s="1703">
        <v>3</v>
      </c>
      <c r="R12" s="1704"/>
      <c r="S12" s="1733"/>
      <c r="T12" s="1734"/>
      <c r="U12" s="616"/>
      <c r="V12" s="616"/>
      <c r="W12" s="616"/>
      <c r="X12" s="616"/>
      <c r="Y12" s="1735"/>
      <c r="Z12" s="1735"/>
      <c r="AA12" s="1735"/>
      <c r="AB12" s="1718"/>
      <c r="AC12" s="32" t="s">
        <v>1012</v>
      </c>
      <c r="AD12" s="41"/>
      <c r="AE12" s="1699">
        <f>SUM(E12+$T$15)</f>
        <v>3</v>
      </c>
      <c r="AF12" s="1707"/>
      <c r="AH12" s="1701">
        <f>SUM(H12+$T$16)</f>
        <v>10</v>
      </c>
      <c r="AI12" s="1706"/>
      <c r="AK12" s="1702">
        <f>SUM(K12+$T$17)</f>
        <v>13</v>
      </c>
      <c r="AL12" s="1702"/>
      <c r="AN12" s="1700">
        <f>SUM(N12+$T$18)</f>
        <v>11</v>
      </c>
      <c r="AO12" s="1708"/>
      <c r="AQ12" s="1703">
        <f>SUM(Q12+$T$19)</f>
        <v>13</v>
      </c>
      <c r="AR12" s="1727"/>
      <c r="AS12" s="29"/>
      <c r="AT12" s="1721" t="s">
        <v>1034</v>
      </c>
      <c r="AU12" s="1721"/>
      <c r="AW12" s="82">
        <f>SUM($T$7/$AE12)</f>
        <v>4.666666666666667</v>
      </c>
      <c r="AX12" s="81">
        <f>SUM($T$7/$AH12)</f>
        <v>1.4</v>
      </c>
      <c r="AY12" s="81">
        <f>SUM($T$7/$AK12)</f>
        <v>1.0769230769230769</v>
      </c>
      <c r="AZ12" s="81">
        <f>SUM($T$7/$AN12)</f>
        <v>1.2727272727272727</v>
      </c>
      <c r="BA12" s="81">
        <f>SUM($T$7/$AQ12)</f>
        <v>1.0769230769230769</v>
      </c>
      <c r="BD12" s="29"/>
      <c r="BE12" s="111"/>
      <c r="BG12" s="620" t="s">
        <v>1035</v>
      </c>
      <c r="BH12" s="621" t="s">
        <v>1036</v>
      </c>
      <c r="BI12" s="621" t="s">
        <v>1037</v>
      </c>
      <c r="BJ12" s="111"/>
      <c r="BL12" s="620" t="s">
        <v>1035</v>
      </c>
      <c r="BM12" s="621" t="s">
        <v>1036</v>
      </c>
      <c r="BN12" s="621" t="s">
        <v>1037</v>
      </c>
      <c r="BO12" s="111"/>
      <c r="BQ12" s="620" t="s">
        <v>1035</v>
      </c>
      <c r="BR12" s="621" t="s">
        <v>1036</v>
      </c>
      <c r="BS12" s="621" t="s">
        <v>1037</v>
      </c>
      <c r="BT12" s="111"/>
      <c r="BV12" s="620" t="s">
        <v>1035</v>
      </c>
      <c r="BW12" s="621" t="s">
        <v>1036</v>
      </c>
      <c r="BX12" s="621" t="s">
        <v>1037</v>
      </c>
      <c r="BY12" s="111"/>
      <c r="CA12" s="620" t="s">
        <v>1035</v>
      </c>
      <c r="CB12" s="621" t="s">
        <v>1036</v>
      </c>
      <c r="CC12" s="621" t="s">
        <v>1037</v>
      </c>
      <c r="CD12" s="111"/>
      <c r="CF12" s="620" t="s">
        <v>1035</v>
      </c>
      <c r="CG12" s="621" t="s">
        <v>1036</v>
      </c>
      <c r="CH12" s="621" t="s">
        <v>1037</v>
      </c>
      <c r="CI12" s="111"/>
      <c r="CK12" s="620" t="s">
        <v>1035</v>
      </c>
      <c r="CL12" s="621" t="s">
        <v>1036</v>
      </c>
      <c r="CM12" s="621" t="s">
        <v>1037</v>
      </c>
      <c r="CN12" s="111"/>
      <c r="CP12" s="620" t="s">
        <v>1035</v>
      </c>
      <c r="CQ12" s="621" t="s">
        <v>1036</v>
      </c>
      <c r="CR12" s="621" t="s">
        <v>1037</v>
      </c>
    </row>
    <row r="13" spans="1:103" ht="12.4" customHeight="1">
      <c r="A13" s="1803"/>
      <c r="B13" s="1698"/>
      <c r="C13" s="599" t="s">
        <v>1017</v>
      </c>
      <c r="D13" s="588"/>
      <c r="E13" s="1705">
        <v>0.05</v>
      </c>
      <c r="F13" s="1703"/>
      <c r="G13" s="588"/>
      <c r="H13" s="1731">
        <v>0.02</v>
      </c>
      <c r="I13" s="1702"/>
      <c r="J13" s="588"/>
      <c r="K13" s="1732">
        <v>0.01</v>
      </c>
      <c r="L13" s="1700"/>
      <c r="M13" s="588"/>
      <c r="N13" s="1699" t="s">
        <v>1018</v>
      </c>
      <c r="O13" s="1699"/>
      <c r="P13" s="588"/>
      <c r="Q13" s="1701" t="s">
        <v>1018</v>
      </c>
      <c r="R13" s="1743"/>
      <c r="S13" s="1733"/>
      <c r="T13" s="1734"/>
      <c r="U13" s="616"/>
      <c r="V13" s="616"/>
      <c r="W13" s="616"/>
      <c r="X13" s="616"/>
      <c r="Y13" s="1735"/>
      <c r="Z13" s="1735"/>
      <c r="AA13" s="1735"/>
      <c r="AB13" s="1718"/>
      <c r="AC13" s="31" t="s">
        <v>1017</v>
      </c>
      <c r="AD13" s="41"/>
      <c r="AE13" s="1705">
        <v>0.05</v>
      </c>
      <c r="AF13" s="1715"/>
      <c r="AH13" s="1731">
        <v>0.02</v>
      </c>
      <c r="AI13" s="1725"/>
      <c r="AK13" s="1732">
        <v>0.01</v>
      </c>
      <c r="AL13" s="1708"/>
      <c r="AN13" s="1699" t="s">
        <v>1018</v>
      </c>
      <c r="AO13" s="1707"/>
      <c r="AQ13" s="1701" t="s">
        <v>1018</v>
      </c>
      <c r="AR13" s="1736"/>
      <c r="AS13" s="29"/>
      <c r="AT13" s="1729" t="s">
        <v>1038</v>
      </c>
      <c r="AU13" s="1729"/>
      <c r="BD13" s="29"/>
      <c r="BE13" s="111"/>
      <c r="BF13" s="1201"/>
      <c r="BG13" s="624"/>
      <c r="BH13" s="621">
        <f>SUM(BF9,BF11)</f>
        <v>14</v>
      </c>
      <c r="BI13" s="621">
        <f>SUM(BG9,BG11, BG13)</f>
        <v>2</v>
      </c>
      <c r="BJ13" s="111"/>
      <c r="BK13" s="1201"/>
      <c r="BL13" s="624"/>
      <c r="BM13" s="621">
        <f>SUM(BK9,BK11)</f>
        <v>0</v>
      </c>
      <c r="BN13" s="621">
        <f>SUM(BL9,BL11, BL13)</f>
        <v>0</v>
      </c>
      <c r="BO13" s="111"/>
      <c r="BP13" s="1201"/>
      <c r="BQ13" s="624"/>
      <c r="BR13" s="621">
        <f>SUM(BP9,BP11)</f>
        <v>0</v>
      </c>
      <c r="BS13" s="621">
        <f>SUM(BQ9,BQ11, BQ13)</f>
        <v>0</v>
      </c>
      <c r="BT13" s="111"/>
      <c r="BU13" s="1201"/>
      <c r="BV13" s="624"/>
      <c r="BW13" s="621">
        <f>SUM(BU9,BU11)</f>
        <v>0</v>
      </c>
      <c r="BX13" s="621">
        <f>SUM(BV9,BV11, BV13)</f>
        <v>0</v>
      </c>
      <c r="BY13" s="111"/>
      <c r="BZ13" s="1201"/>
      <c r="CA13" s="624"/>
      <c r="CB13" s="621">
        <f>SUM(BZ9,BZ11)</f>
        <v>0</v>
      </c>
      <c r="CC13" s="621">
        <f>SUM(CA9,CA11, CA13)</f>
        <v>0</v>
      </c>
      <c r="CD13" s="111"/>
      <c r="CE13" s="1201"/>
      <c r="CF13" s="624"/>
      <c r="CG13" s="621">
        <f>SUM(CE9,CE11)</f>
        <v>0</v>
      </c>
      <c r="CH13" s="621">
        <f>SUM(CF9,CF11, CF13)</f>
        <v>0</v>
      </c>
      <c r="CI13" s="111"/>
      <c r="CJ13" s="1201"/>
      <c r="CK13" s="624"/>
      <c r="CL13" s="621">
        <f>SUM(CJ9,CJ11)</f>
        <v>0</v>
      </c>
      <c r="CM13" s="621">
        <f>SUM(CK9,CK11, CK13)</f>
        <v>0</v>
      </c>
      <c r="CN13" s="111"/>
      <c r="CO13" s="1201"/>
      <c r="CP13" s="624"/>
      <c r="CQ13" s="621">
        <f>SUM(CO9,CO11)</f>
        <v>0</v>
      </c>
      <c r="CR13" s="621">
        <f>SUM(CP9,CP11, CP13)</f>
        <v>0</v>
      </c>
    </row>
    <row r="14" spans="1:103" ht="12.4" customHeight="1">
      <c r="A14" s="1803"/>
      <c r="B14" s="594"/>
      <c r="C14" s="29"/>
      <c r="D14" s="588"/>
      <c r="E14" s="30"/>
      <c r="F14" s="30"/>
      <c r="G14" s="588"/>
      <c r="H14" s="30"/>
      <c r="I14" s="30"/>
      <c r="J14" s="588"/>
      <c r="K14" s="30"/>
      <c r="L14" s="30"/>
      <c r="M14" s="588"/>
      <c r="N14" s="30"/>
      <c r="O14" s="30"/>
      <c r="P14" s="588"/>
      <c r="Q14" s="30"/>
      <c r="R14" s="593"/>
      <c r="S14" s="1733"/>
      <c r="T14" s="1734"/>
      <c r="U14" s="615"/>
      <c r="V14" s="615"/>
      <c r="W14" s="615"/>
      <c r="X14" s="615"/>
      <c r="Y14" s="615"/>
      <c r="Z14" s="615"/>
      <c r="AA14" s="615"/>
      <c r="AB14" s="25"/>
      <c r="AC14" s="21"/>
      <c r="AD14" s="22"/>
      <c r="AE14" s="22"/>
      <c r="AF14" s="22"/>
      <c r="AG14" s="21"/>
      <c r="AH14" s="22"/>
      <c r="AI14" s="22"/>
      <c r="AJ14" s="21"/>
      <c r="AK14" s="22"/>
      <c r="AL14" s="22"/>
      <c r="AM14" s="21"/>
      <c r="AN14" s="22"/>
      <c r="AO14" s="22"/>
      <c r="AP14" s="21"/>
      <c r="AQ14" s="22"/>
      <c r="AR14" s="24"/>
      <c r="AS14" s="29"/>
      <c r="AT14" s="29"/>
      <c r="AU14" s="29"/>
      <c r="BD14" s="29"/>
      <c r="BE14" s="1799" t="s">
        <v>1039</v>
      </c>
      <c r="BF14" s="1797">
        <f>SUM(BF5-BH13)</f>
        <v>232</v>
      </c>
      <c r="BG14" s="1795">
        <f>SUM(BG5-BI13)</f>
        <v>244</v>
      </c>
      <c r="BJ14" s="1799" t="s">
        <v>1039</v>
      </c>
      <c r="BK14" s="1797">
        <f>SUM(BK5-BM13)</f>
        <v>0</v>
      </c>
      <c r="BL14" s="1795">
        <f>SUM(BL5-BN13)</f>
        <v>0</v>
      </c>
      <c r="BO14" s="1799" t="s">
        <v>1039</v>
      </c>
      <c r="BP14" s="1797">
        <f>SUM(BP5-BR13)</f>
        <v>0</v>
      </c>
      <c r="BQ14" s="1795">
        <f>SUM(BQ5-BS13)</f>
        <v>0</v>
      </c>
      <c r="BT14" s="1799" t="s">
        <v>1039</v>
      </c>
      <c r="BU14" s="1797">
        <f>SUM(BU5-BW13)</f>
        <v>0</v>
      </c>
      <c r="BV14" s="1795">
        <f>SUM(BV5-BX13)</f>
        <v>0</v>
      </c>
      <c r="BY14" s="1799" t="s">
        <v>1039</v>
      </c>
      <c r="BZ14" s="1797">
        <f>SUM(BZ5-CB13)</f>
        <v>0</v>
      </c>
      <c r="CA14" s="1795">
        <f>SUM(CA5-CC13)</f>
        <v>0</v>
      </c>
      <c r="CD14" s="1799" t="s">
        <v>1039</v>
      </c>
      <c r="CE14" s="1797">
        <f>SUM(CE5-CG13)</f>
        <v>0</v>
      </c>
      <c r="CF14" s="1795">
        <f>SUM(CF5-CH13)</f>
        <v>0</v>
      </c>
      <c r="CI14" s="1799" t="s">
        <v>1039</v>
      </c>
      <c r="CJ14" s="1797">
        <f>SUM(CJ5-CL13)</f>
        <v>0</v>
      </c>
      <c r="CK14" s="1795">
        <f>SUM(CK5-CM13)</f>
        <v>0</v>
      </c>
      <c r="CN14" s="1799" t="s">
        <v>1039</v>
      </c>
      <c r="CO14" s="1797">
        <f>SUM(CO5-CQ13)</f>
        <v>0</v>
      </c>
      <c r="CP14" s="1795">
        <f>SUM(CP5-CR13)</f>
        <v>0</v>
      </c>
    </row>
    <row r="15" spans="1:103" ht="12.4" customHeight="1">
      <c r="A15" s="1803"/>
      <c r="B15" s="1698" t="s">
        <v>1040</v>
      </c>
      <c r="C15" s="595" t="s">
        <v>991</v>
      </c>
      <c r="D15" s="588"/>
      <c r="E15" s="1701">
        <v>10</v>
      </c>
      <c r="F15" s="1701"/>
      <c r="G15" s="588"/>
      <c r="H15" s="1703">
        <v>12</v>
      </c>
      <c r="I15" s="1703"/>
      <c r="J15" s="588"/>
      <c r="K15" s="1700">
        <v>9</v>
      </c>
      <c r="L15" s="1700"/>
      <c r="M15" s="588"/>
      <c r="N15" s="1702">
        <v>4</v>
      </c>
      <c r="O15" s="1702"/>
      <c r="P15" s="588"/>
      <c r="Q15" s="1699">
        <v>1</v>
      </c>
      <c r="R15" s="1738"/>
      <c r="S15" s="20" t="s">
        <v>1041</v>
      </c>
      <c r="T15" s="20">
        <v>1</v>
      </c>
      <c r="U15" s="1739" t="s">
        <v>1042</v>
      </c>
      <c r="V15" s="1739"/>
      <c r="W15" s="1739"/>
      <c r="X15" s="1739"/>
      <c r="Y15" s="1740" t="s">
        <v>1043</v>
      </c>
      <c r="Z15" s="1740"/>
      <c r="AA15" s="1740"/>
      <c r="AB15" s="1718" t="s">
        <v>1040</v>
      </c>
      <c r="AC15" s="76" t="s">
        <v>991</v>
      </c>
      <c r="AD15" s="41"/>
      <c r="AE15" s="1701">
        <f>SUM(E15+$T$15)</f>
        <v>11</v>
      </c>
      <c r="AF15" s="1706"/>
      <c r="AH15" s="1703">
        <f>SUM(H15+$T$16)</f>
        <v>14</v>
      </c>
      <c r="AI15" s="1715"/>
      <c r="AK15" s="1700">
        <f>SUM(K15+$T$17)</f>
        <v>12</v>
      </c>
      <c r="AL15" s="1708"/>
      <c r="AN15" s="1702">
        <f>SUM(N15+$T$18)</f>
        <v>12</v>
      </c>
      <c r="AO15" s="1702"/>
      <c r="AQ15" s="1699">
        <f>SUM(Q15+$T$19)</f>
        <v>11</v>
      </c>
      <c r="AR15" s="1745"/>
      <c r="AS15" s="29"/>
      <c r="AT15" s="29"/>
      <c r="AU15" s="29"/>
      <c r="AW15" s="83">
        <f>SUM($T$3/$AE15)</f>
        <v>1.8181818181818181</v>
      </c>
      <c r="AX15" s="83">
        <f>SUM($T$3/$AH15)</f>
        <v>1.4285714285714286</v>
      </c>
      <c r="AY15" s="83">
        <f>SUM($T$3/$AK15)</f>
        <v>1.6666666666666667</v>
      </c>
      <c r="AZ15" s="83">
        <f>SUM($T$3/$AN15)</f>
        <v>1.6666666666666667</v>
      </c>
      <c r="BA15" s="83">
        <f>SUM($T$3/$AQ15)</f>
        <v>1.8181818181818181</v>
      </c>
      <c r="BD15" s="29"/>
      <c r="BE15" s="1801"/>
      <c r="BF15" s="1798"/>
      <c r="BG15" s="1796"/>
      <c r="BJ15" s="1801"/>
      <c r="BK15" s="1798"/>
      <c r="BL15" s="1796"/>
      <c r="BO15" s="1801"/>
      <c r="BP15" s="1798"/>
      <c r="BQ15" s="1796"/>
      <c r="BT15" s="1801"/>
      <c r="BU15" s="1798"/>
      <c r="BV15" s="1796"/>
      <c r="BY15" s="1801"/>
      <c r="BZ15" s="1798"/>
      <c r="CA15" s="1796"/>
      <c r="CD15" s="1801"/>
      <c r="CE15" s="1798"/>
      <c r="CF15" s="1796"/>
      <c r="CI15" s="1801"/>
      <c r="CJ15" s="1798"/>
      <c r="CK15" s="1796"/>
      <c r="CN15" s="1801"/>
      <c r="CO15" s="1798"/>
      <c r="CP15" s="1796"/>
    </row>
    <row r="16" spans="1:103" ht="12.4" customHeight="1">
      <c r="A16" s="1803"/>
      <c r="B16" s="1698"/>
      <c r="C16" s="596" t="s">
        <v>997</v>
      </c>
      <c r="D16" s="588"/>
      <c r="E16" s="1703">
        <v>18</v>
      </c>
      <c r="F16" s="1703"/>
      <c r="G16" s="588"/>
      <c r="H16" s="1700">
        <v>9</v>
      </c>
      <c r="I16" s="1700"/>
      <c r="J16" s="588"/>
      <c r="K16" s="1699">
        <v>2</v>
      </c>
      <c r="L16" s="1699"/>
      <c r="M16" s="588"/>
      <c r="N16" s="1701">
        <v>2</v>
      </c>
      <c r="O16" s="1701"/>
      <c r="P16" s="588"/>
      <c r="Q16" s="1702">
        <v>3</v>
      </c>
      <c r="R16" s="1713"/>
      <c r="S16" s="75" t="s">
        <v>1044</v>
      </c>
      <c r="T16" s="75">
        <v>2</v>
      </c>
      <c r="U16" s="1744" t="s">
        <v>1045</v>
      </c>
      <c r="V16" s="1744"/>
      <c r="W16" s="1744"/>
      <c r="X16" s="1744"/>
      <c r="Y16" s="1742" t="s">
        <v>1043</v>
      </c>
      <c r="Z16" s="1742"/>
      <c r="AA16" s="1742"/>
      <c r="AB16" s="1718"/>
      <c r="AC16" s="19" t="s">
        <v>997</v>
      </c>
      <c r="AD16" s="41"/>
      <c r="AE16" s="1703">
        <f>SUM(E16+$T$15)</f>
        <v>19</v>
      </c>
      <c r="AF16" s="1715"/>
      <c r="AH16" s="1700">
        <f>SUM(H16+$T$16)</f>
        <v>11</v>
      </c>
      <c r="AI16" s="1708"/>
      <c r="AK16" s="1699">
        <f>SUM(K16+$T$17)</f>
        <v>5</v>
      </c>
      <c r="AL16" s="1707"/>
      <c r="AN16" s="1701">
        <f>SUM(N16+$T$18)</f>
        <v>10</v>
      </c>
      <c r="AO16" s="1706"/>
      <c r="AQ16" s="1702">
        <f>SUM(Q16+$T$19)</f>
        <v>13</v>
      </c>
      <c r="AR16" s="1722"/>
      <c r="AS16" s="29"/>
      <c r="AT16" s="29"/>
      <c r="AU16" s="29"/>
      <c r="AW16" s="79">
        <f>SUM($T$4/$AE16)</f>
        <v>0.21052631578947367</v>
      </c>
      <c r="AX16" s="79">
        <f>SUM($T$4/$AH16)</f>
        <v>0.36363636363636365</v>
      </c>
      <c r="AY16" s="80">
        <f>SUM($T$4/$AK16)</f>
        <v>0.8</v>
      </c>
      <c r="AZ16" s="79">
        <f>SUM($T$4/$AN16)</f>
        <v>0.4</v>
      </c>
      <c r="BA16" s="79">
        <f>SUM($T$4/$AQ16)</f>
        <v>0.30769230769230771</v>
      </c>
      <c r="BD16" s="29"/>
      <c r="BE16" s="1799" t="s">
        <v>1046</v>
      </c>
      <c r="BF16" s="1690">
        <f>SUM(BF14+BG14)</f>
        <v>476</v>
      </c>
      <c r="BG16" s="1690"/>
      <c r="BJ16" s="1799" t="s">
        <v>1046</v>
      </c>
      <c r="BK16" s="1690">
        <f>SUM(BK14+BL14)</f>
        <v>0</v>
      </c>
      <c r="BL16" s="1690"/>
      <c r="BO16" s="1799" t="s">
        <v>1046</v>
      </c>
      <c r="BP16" s="1690">
        <f>SUM(BP14+BQ14)</f>
        <v>0</v>
      </c>
      <c r="BQ16" s="1690"/>
      <c r="BT16" s="1799" t="s">
        <v>1046</v>
      </c>
      <c r="BU16" s="1690">
        <f>SUM(BU14+BV14)</f>
        <v>0</v>
      </c>
      <c r="BV16" s="1690"/>
      <c r="BY16" s="1799" t="s">
        <v>1046</v>
      </c>
      <c r="BZ16" s="1690">
        <f>SUM(BZ14+CA14)</f>
        <v>0</v>
      </c>
      <c r="CA16" s="1690"/>
      <c r="CD16" s="1799" t="s">
        <v>1046</v>
      </c>
      <c r="CE16" s="1690">
        <f>SUM(CE14+CF14)</f>
        <v>0</v>
      </c>
      <c r="CF16" s="1690"/>
      <c r="CI16" s="1799" t="s">
        <v>1046</v>
      </c>
      <c r="CJ16" s="1690">
        <f>SUM(CJ14+CK14)</f>
        <v>0</v>
      </c>
      <c r="CK16" s="1690"/>
      <c r="CN16" s="1799" t="s">
        <v>1046</v>
      </c>
      <c r="CO16" s="1690">
        <f>SUM(CO14+CP14)</f>
        <v>0</v>
      </c>
      <c r="CP16" s="1690"/>
    </row>
    <row r="17" spans="1:96" ht="12.4" customHeight="1">
      <c r="A17" s="1803"/>
      <c r="B17" s="1698"/>
      <c r="C17" s="598" t="s">
        <v>1004</v>
      </c>
      <c r="D17" s="588"/>
      <c r="E17" s="1703">
        <v>17</v>
      </c>
      <c r="F17" s="1703"/>
      <c r="G17" s="588"/>
      <c r="H17" s="1701">
        <v>6</v>
      </c>
      <c r="I17" s="1701"/>
      <c r="J17" s="588"/>
      <c r="K17" s="1699">
        <v>1</v>
      </c>
      <c r="L17" s="1699"/>
      <c r="M17" s="588"/>
      <c r="N17" s="1700">
        <v>1</v>
      </c>
      <c r="O17" s="1700"/>
      <c r="P17" s="588"/>
      <c r="Q17" s="1702">
        <v>1</v>
      </c>
      <c r="R17" s="1713"/>
      <c r="S17" s="605" t="s">
        <v>1047</v>
      </c>
      <c r="T17" s="605">
        <v>3</v>
      </c>
      <c r="U17" s="1737" t="s">
        <v>1048</v>
      </c>
      <c r="V17" s="1737"/>
      <c r="W17" s="1737"/>
      <c r="X17" s="1737"/>
      <c r="Y17" s="1741" t="s">
        <v>1043</v>
      </c>
      <c r="Z17" s="1741"/>
      <c r="AA17" s="1741"/>
      <c r="AB17" s="1718"/>
      <c r="AC17" s="33" t="s">
        <v>1004</v>
      </c>
      <c r="AD17" s="41"/>
      <c r="AE17" s="1703">
        <f>SUM(E17+$T$15)</f>
        <v>18</v>
      </c>
      <c r="AF17" s="1715"/>
      <c r="AH17" s="1701">
        <f>SUM(H17+$T$16)</f>
        <v>8</v>
      </c>
      <c r="AI17" s="1706"/>
      <c r="AK17" s="1699">
        <f>SUM(K17+$T$17)</f>
        <v>4</v>
      </c>
      <c r="AL17" s="1707"/>
      <c r="AN17" s="1700">
        <f>SUM(N17+$T$18)</f>
        <v>9</v>
      </c>
      <c r="AO17" s="1708"/>
      <c r="AQ17" s="1702">
        <f>SUM(Q17+$T$19)</f>
        <v>11</v>
      </c>
      <c r="AR17" s="1722"/>
      <c r="AS17" s="29"/>
      <c r="AT17" s="29"/>
      <c r="AU17" s="29"/>
      <c r="AW17" s="80">
        <f>SUM($T$5/$AE17)</f>
        <v>0.3888888888888889</v>
      </c>
      <c r="AX17" s="80">
        <f>SUM($T$5/$AH17)</f>
        <v>0.875</v>
      </c>
      <c r="AY17" s="83">
        <f>SUM($T$5/$AK17)</f>
        <v>1.75</v>
      </c>
      <c r="AZ17" s="80">
        <f>SUM($T$5/$AN17)</f>
        <v>0.77777777777777779</v>
      </c>
      <c r="BA17" s="80">
        <f>SUM($T$5/$AQ17)</f>
        <v>0.63636363636363635</v>
      </c>
      <c r="BD17" s="29"/>
      <c r="BE17" s="1799"/>
      <c r="BF17" s="1690"/>
      <c r="BG17" s="1690"/>
      <c r="BJ17" s="1799"/>
      <c r="BK17" s="1690"/>
      <c r="BL17" s="1690"/>
      <c r="BO17" s="1799"/>
      <c r="BP17" s="1690"/>
      <c r="BQ17" s="1690"/>
      <c r="BT17" s="1799"/>
      <c r="BU17" s="1690"/>
      <c r="BV17" s="1690"/>
      <c r="BY17" s="1799"/>
      <c r="BZ17" s="1690"/>
      <c r="CA17" s="1690"/>
      <c r="CD17" s="1799"/>
      <c r="CE17" s="1690"/>
      <c r="CF17" s="1690"/>
      <c r="CI17" s="1799"/>
      <c r="CJ17" s="1690"/>
      <c r="CK17" s="1690"/>
      <c r="CN17" s="1799"/>
      <c r="CO17" s="1690"/>
      <c r="CP17" s="1690"/>
    </row>
    <row r="18" spans="1:96" ht="12.4" customHeight="1">
      <c r="A18" s="1803"/>
      <c r="B18" s="1698"/>
      <c r="C18" s="597" t="s">
        <v>1012</v>
      </c>
      <c r="D18" s="588"/>
      <c r="E18" s="1699">
        <v>4</v>
      </c>
      <c r="F18" s="1699"/>
      <c r="G18" s="588"/>
      <c r="H18" s="1701">
        <v>11</v>
      </c>
      <c r="I18" s="1701"/>
      <c r="J18" s="588"/>
      <c r="K18" s="1702">
        <v>13</v>
      </c>
      <c r="L18" s="1702"/>
      <c r="M18" s="588"/>
      <c r="N18" s="1700">
        <v>7</v>
      </c>
      <c r="O18" s="1700"/>
      <c r="P18" s="588"/>
      <c r="Q18" s="1703">
        <v>6</v>
      </c>
      <c r="R18" s="1704"/>
      <c r="S18" s="606" t="s">
        <v>1049</v>
      </c>
      <c r="T18" s="606">
        <v>8</v>
      </c>
      <c r="U18" s="1748" t="s">
        <v>1050</v>
      </c>
      <c r="V18" s="1748"/>
      <c r="W18" s="1748"/>
      <c r="X18" s="1748"/>
      <c r="Y18" s="1750" t="s">
        <v>1051</v>
      </c>
      <c r="Z18" s="1750"/>
      <c r="AA18" s="1750"/>
      <c r="AB18" s="1718"/>
      <c r="AC18" s="32" t="s">
        <v>1012</v>
      </c>
      <c r="AD18" s="41"/>
      <c r="AE18" s="1699">
        <f>SUM(E18+$T$15)</f>
        <v>5</v>
      </c>
      <c r="AF18" s="1707"/>
      <c r="AH18" s="1701">
        <f>SUM(H18+$T$16)</f>
        <v>13</v>
      </c>
      <c r="AI18" s="1706"/>
      <c r="AK18" s="1702">
        <f>SUM(K18+$T$17)</f>
        <v>16</v>
      </c>
      <c r="AL18" s="1702"/>
      <c r="AN18" s="1700">
        <f>SUM(N18+$T$18)</f>
        <v>15</v>
      </c>
      <c r="AO18" s="1708"/>
      <c r="AQ18" s="1703">
        <f>SUM(Q18+$T$19)</f>
        <v>16</v>
      </c>
      <c r="AR18" s="1727"/>
      <c r="AS18" s="29"/>
      <c r="AT18" s="29"/>
      <c r="AU18" s="1172"/>
      <c r="AV18" s="74"/>
      <c r="AW18" s="82">
        <f>SUM($T$7/$AE18)</f>
        <v>2.8</v>
      </c>
      <c r="AX18" s="81">
        <f>SUM($T$7/$AH18)</f>
        <v>1.0769230769230769</v>
      </c>
      <c r="AY18" s="80">
        <f>SUM($T$7/$AK18)</f>
        <v>0.875</v>
      </c>
      <c r="AZ18" s="80">
        <f>SUM($T$7/$AN18)</f>
        <v>0.93333333333333335</v>
      </c>
      <c r="BA18" s="80">
        <f>SUM($T$7/$AQ18)</f>
        <v>0.875</v>
      </c>
      <c r="BD18" s="29"/>
      <c r="BE18" s="626" t="s">
        <v>1052</v>
      </c>
      <c r="BF18" s="622" t="s">
        <v>1026</v>
      </c>
      <c r="BG18" s="635" t="s">
        <v>1027</v>
      </c>
      <c r="BH18" s="623"/>
      <c r="BI18" s="623"/>
      <c r="BJ18" s="626" t="s">
        <v>1052</v>
      </c>
      <c r="BK18" s="622" t="s">
        <v>1026</v>
      </c>
      <c r="BL18" s="635" t="s">
        <v>1027</v>
      </c>
      <c r="BM18" s="623"/>
      <c r="BN18" s="623"/>
      <c r="BO18" s="626" t="s">
        <v>1052</v>
      </c>
      <c r="BP18" s="622" t="s">
        <v>1026</v>
      </c>
      <c r="BQ18" s="635" t="s">
        <v>1027</v>
      </c>
      <c r="BR18" s="623"/>
      <c r="BS18" s="623"/>
      <c r="BT18" s="626" t="s">
        <v>1052</v>
      </c>
      <c r="BU18" s="622" t="s">
        <v>1026</v>
      </c>
      <c r="BV18" s="635" t="s">
        <v>1027</v>
      </c>
      <c r="BW18" s="623"/>
      <c r="BX18" s="623"/>
      <c r="BY18" s="626" t="s">
        <v>1052</v>
      </c>
      <c r="BZ18" s="622" t="s">
        <v>1026</v>
      </c>
      <c r="CA18" s="635" t="s">
        <v>1027</v>
      </c>
      <c r="CB18" s="623"/>
      <c r="CC18" s="623"/>
      <c r="CD18" s="626" t="s">
        <v>1052</v>
      </c>
      <c r="CE18" s="622" t="s">
        <v>1026</v>
      </c>
      <c r="CF18" s="635" t="s">
        <v>1027</v>
      </c>
      <c r="CG18" s="623"/>
      <c r="CH18" s="623"/>
      <c r="CI18" s="626" t="s">
        <v>1052</v>
      </c>
      <c r="CJ18" s="622" t="s">
        <v>1026</v>
      </c>
      <c r="CK18" s="635" t="s">
        <v>1027</v>
      </c>
      <c r="CL18" s="623"/>
      <c r="CM18" s="623"/>
      <c r="CN18" s="626" t="s">
        <v>1052</v>
      </c>
      <c r="CO18" s="622" t="s">
        <v>1026</v>
      </c>
      <c r="CP18" s="635" t="s">
        <v>1027</v>
      </c>
      <c r="CQ18" s="623"/>
      <c r="CR18" s="623"/>
    </row>
    <row r="19" spans="1:96" ht="12.4" customHeight="1">
      <c r="A19" s="1803"/>
      <c r="B19" s="1698"/>
      <c r="C19" s="599" t="s">
        <v>1017</v>
      </c>
      <c r="D19" s="588"/>
      <c r="E19" s="1705">
        <v>0.09</v>
      </c>
      <c r="F19" s="1703"/>
      <c r="G19" s="588"/>
      <c r="H19" s="1731">
        <v>0.04</v>
      </c>
      <c r="I19" s="1702"/>
      <c r="J19" s="588"/>
      <c r="K19" s="1732">
        <v>0.02</v>
      </c>
      <c r="L19" s="1700"/>
      <c r="M19" s="588"/>
      <c r="N19" s="1747">
        <v>0.01</v>
      </c>
      <c r="O19" s="1701"/>
      <c r="P19" s="588"/>
      <c r="Q19" s="1699" t="s">
        <v>1018</v>
      </c>
      <c r="R19" s="1738"/>
      <c r="S19" s="607" t="s">
        <v>1053</v>
      </c>
      <c r="T19" s="607">
        <v>10</v>
      </c>
      <c r="U19" s="1749" t="s">
        <v>1054</v>
      </c>
      <c r="V19" s="1749"/>
      <c r="W19" s="1749"/>
      <c r="X19" s="1749"/>
      <c r="Y19" s="1746" t="s">
        <v>1055</v>
      </c>
      <c r="Z19" s="1746"/>
      <c r="AA19" s="1746"/>
      <c r="AB19" s="1718"/>
      <c r="AC19" s="31" t="s">
        <v>1017</v>
      </c>
      <c r="AD19" s="41"/>
      <c r="AE19" s="1705">
        <v>0.09</v>
      </c>
      <c r="AF19" s="1715"/>
      <c r="AH19" s="1731">
        <v>0.04</v>
      </c>
      <c r="AI19" s="1725"/>
      <c r="AK19" s="1732">
        <v>0.02</v>
      </c>
      <c r="AL19" s="1708"/>
      <c r="AN19" s="1747">
        <v>0.01</v>
      </c>
      <c r="AO19" s="1706"/>
      <c r="AQ19" s="1699" t="s">
        <v>1018</v>
      </c>
      <c r="AR19" s="1745"/>
      <c r="AS19" s="29"/>
      <c r="AT19" s="29"/>
      <c r="AU19" s="1172"/>
      <c r="AV19" s="74"/>
      <c r="AW19" s="74"/>
      <c r="BD19" s="29"/>
      <c r="BE19" s="111"/>
      <c r="BF19" s="619"/>
      <c r="BG19" s="633"/>
      <c r="BJ19" s="111"/>
      <c r="BK19" s="619"/>
      <c r="BL19" s="633"/>
      <c r="BO19" s="111"/>
      <c r="BP19" s="619"/>
      <c r="BQ19" s="633"/>
      <c r="BT19" s="111"/>
      <c r="BU19" s="619"/>
      <c r="BV19" s="633"/>
      <c r="BY19" s="111"/>
      <c r="BZ19" s="619"/>
      <c r="CA19" s="633"/>
      <c r="CD19" s="111"/>
      <c r="CE19" s="619"/>
      <c r="CF19" s="633"/>
      <c r="CI19" s="111"/>
      <c r="CJ19" s="619"/>
      <c r="CK19" s="633"/>
      <c r="CN19" s="111"/>
      <c r="CO19" s="619"/>
      <c r="CP19" s="633"/>
    </row>
    <row r="20" spans="1:96" ht="12.4" customHeight="1">
      <c r="A20" s="1803"/>
      <c r="B20" s="594"/>
      <c r="C20" s="72"/>
      <c r="D20" s="588"/>
      <c r="E20" s="30"/>
      <c r="F20" s="30"/>
      <c r="G20" s="588"/>
      <c r="H20" s="30"/>
      <c r="I20" s="30"/>
      <c r="J20" s="588"/>
      <c r="K20" s="30"/>
      <c r="L20" s="30"/>
      <c r="M20" s="588"/>
      <c r="N20" s="30"/>
      <c r="O20" s="30"/>
      <c r="P20" s="588"/>
      <c r="Q20" s="30"/>
      <c r="R20" s="593"/>
      <c r="S20" s="29"/>
      <c r="T20" s="29"/>
      <c r="U20" s="29"/>
      <c r="V20" s="29"/>
      <c r="W20" s="29"/>
      <c r="X20" s="29"/>
      <c r="Y20" s="29"/>
      <c r="Z20" s="29"/>
      <c r="AA20" s="29"/>
      <c r="AB20" s="25"/>
      <c r="AC20" s="25"/>
      <c r="AD20" s="22"/>
      <c r="AE20" s="22"/>
      <c r="AF20" s="22"/>
      <c r="AG20" s="21"/>
      <c r="AH20" s="22"/>
      <c r="AI20" s="22"/>
      <c r="AJ20" s="21"/>
      <c r="AK20" s="22"/>
      <c r="AL20" s="22"/>
      <c r="AM20" s="21"/>
      <c r="AN20" s="22"/>
      <c r="AO20" s="22"/>
      <c r="AP20" s="21"/>
      <c r="AQ20" s="22"/>
      <c r="AR20" s="24"/>
      <c r="AS20" s="29"/>
      <c r="AT20" s="29"/>
      <c r="AU20" s="1172"/>
      <c r="AV20" s="74"/>
      <c r="AW20" s="74"/>
      <c r="BD20" s="29"/>
      <c r="BE20" s="111"/>
      <c r="BF20" s="1800" t="s">
        <v>1031</v>
      </c>
      <c r="BG20" s="1800"/>
      <c r="BJ20" s="111"/>
      <c r="BK20" s="1800" t="s">
        <v>1031</v>
      </c>
      <c r="BL20" s="1800"/>
      <c r="BO20" s="111"/>
      <c r="BP20" s="1800" t="s">
        <v>1031</v>
      </c>
      <c r="BQ20" s="1800"/>
      <c r="BT20" s="111"/>
      <c r="BU20" s="1800" t="s">
        <v>1031</v>
      </c>
      <c r="BV20" s="1800"/>
      <c r="BY20" s="111"/>
      <c r="BZ20" s="1800" t="s">
        <v>1031</v>
      </c>
      <c r="CA20" s="1800"/>
      <c r="CD20" s="111"/>
      <c r="CE20" s="1800" t="s">
        <v>1031</v>
      </c>
      <c r="CF20" s="1800"/>
      <c r="CI20" s="111"/>
      <c r="CJ20" s="1800" t="s">
        <v>1031</v>
      </c>
      <c r="CK20" s="1800"/>
      <c r="CN20" s="111"/>
      <c r="CO20" s="1800" t="s">
        <v>1031</v>
      </c>
      <c r="CP20" s="1800"/>
    </row>
    <row r="21" spans="1:96" ht="12.4" customHeight="1">
      <c r="A21" s="1803"/>
      <c r="B21" s="1698" t="s">
        <v>1056</v>
      </c>
      <c r="C21" s="595" t="s">
        <v>991</v>
      </c>
      <c r="D21" s="588"/>
      <c r="E21" s="1702">
        <v>15</v>
      </c>
      <c r="F21" s="1702"/>
      <c r="G21" s="588"/>
      <c r="H21" s="1703">
        <v>16</v>
      </c>
      <c r="I21" s="1703"/>
      <c r="J21" s="588"/>
      <c r="K21" s="1700">
        <v>13</v>
      </c>
      <c r="L21" s="1700"/>
      <c r="M21" s="588"/>
      <c r="N21" s="1701">
        <v>7</v>
      </c>
      <c r="O21" s="1701"/>
      <c r="P21" s="588"/>
      <c r="Q21" s="1699">
        <v>2</v>
      </c>
      <c r="R21" s="1738"/>
      <c r="S21" s="1752" t="s">
        <v>1057</v>
      </c>
      <c r="T21" s="1753"/>
      <c r="U21" s="1753"/>
      <c r="V21" s="1753"/>
      <c r="W21" s="1753"/>
      <c r="X21" s="1754" t="s">
        <v>1058</v>
      </c>
      <c r="Y21" s="1754"/>
      <c r="Z21" s="1754"/>
      <c r="AA21" s="1754"/>
      <c r="AB21" s="1718" t="s">
        <v>1056</v>
      </c>
      <c r="AC21" s="76" t="s">
        <v>991</v>
      </c>
      <c r="AD21" s="41"/>
      <c r="AE21" s="1702">
        <f>SUM(E21+$T$15)</f>
        <v>16</v>
      </c>
      <c r="AF21" s="1725"/>
      <c r="AH21" s="1703">
        <f>SUM(H21+$T$16)</f>
        <v>18</v>
      </c>
      <c r="AI21" s="1715"/>
      <c r="AK21" s="1700">
        <f>SUM(K21+$T$17)</f>
        <v>16</v>
      </c>
      <c r="AL21" s="1708"/>
      <c r="AN21" s="1701">
        <f>SUM(N21+$T$18)</f>
        <v>15</v>
      </c>
      <c r="AO21" s="1706"/>
      <c r="AQ21" s="1699">
        <f>SUM(Q21+$T$19)</f>
        <v>12</v>
      </c>
      <c r="AR21" s="1745"/>
      <c r="AS21" s="29"/>
      <c r="AT21" s="29"/>
      <c r="AU21" s="1172"/>
      <c r="AV21" s="74"/>
      <c r="AW21" s="81">
        <f>SUM($T$3/$AE21)</f>
        <v>1.25</v>
      </c>
      <c r="AX21" s="81">
        <f>SUM($T$3/$AH21)</f>
        <v>1.1111111111111112</v>
      </c>
      <c r="AY21" s="81">
        <f>SUM($T$3/$AK21)</f>
        <v>1.25</v>
      </c>
      <c r="AZ21" s="81">
        <f>SUM($T$3/$AN21)</f>
        <v>1.3333333333333333</v>
      </c>
      <c r="BA21" s="83">
        <f>SUM($T$3/$AQ21)</f>
        <v>1.6666666666666667</v>
      </c>
      <c r="BD21" s="29"/>
      <c r="BE21" s="111"/>
      <c r="BF21" s="618"/>
      <c r="BG21" s="634">
        <f>SUM(BF21)</f>
        <v>0</v>
      </c>
      <c r="BJ21" s="111"/>
      <c r="BK21" s="618"/>
      <c r="BL21" s="634">
        <f>SUM(BK21)</f>
        <v>0</v>
      </c>
      <c r="BO21" s="111"/>
      <c r="BP21" s="618"/>
      <c r="BQ21" s="634">
        <f>SUM(BP21)</f>
        <v>0</v>
      </c>
      <c r="BT21" s="111"/>
      <c r="BU21" s="618"/>
      <c r="BV21" s="634">
        <f>SUM(BU21)</f>
        <v>0</v>
      </c>
      <c r="BY21" s="111"/>
      <c r="BZ21" s="618"/>
      <c r="CA21" s="634">
        <f>SUM(BZ21)</f>
        <v>0</v>
      </c>
      <c r="CD21" s="111"/>
      <c r="CE21" s="618"/>
      <c r="CF21" s="634">
        <f>SUM(CE21)</f>
        <v>0</v>
      </c>
      <c r="CI21" s="111"/>
      <c r="CJ21" s="618"/>
      <c r="CK21" s="634">
        <f>SUM(CJ21)</f>
        <v>0</v>
      </c>
      <c r="CN21" s="111"/>
      <c r="CO21" s="618"/>
      <c r="CP21" s="634">
        <f>SUM(CO21)</f>
        <v>0</v>
      </c>
    </row>
    <row r="22" spans="1:96" ht="12.4" customHeight="1">
      <c r="A22" s="1803"/>
      <c r="B22" s="1698"/>
      <c r="C22" s="596" t="s">
        <v>997</v>
      </c>
      <c r="D22" s="588"/>
      <c r="E22" s="1703">
        <v>22</v>
      </c>
      <c r="F22" s="1703"/>
      <c r="G22" s="588"/>
      <c r="H22" s="1702">
        <v>13</v>
      </c>
      <c r="I22" s="1702"/>
      <c r="J22" s="588"/>
      <c r="K22" s="1699">
        <v>5</v>
      </c>
      <c r="L22" s="1699"/>
      <c r="M22" s="588"/>
      <c r="N22" s="1701">
        <v>4</v>
      </c>
      <c r="O22" s="1701"/>
      <c r="P22" s="588"/>
      <c r="Q22" s="1700">
        <v>5</v>
      </c>
      <c r="R22" s="1751"/>
      <c r="S22" s="1752"/>
      <c r="T22" s="1753"/>
      <c r="U22" s="1753"/>
      <c r="V22" s="1753"/>
      <c r="W22" s="1753"/>
      <c r="X22" s="1754"/>
      <c r="Y22" s="1754"/>
      <c r="Z22" s="1754"/>
      <c r="AA22" s="1754"/>
      <c r="AB22" s="1718"/>
      <c r="AC22" s="19" t="s">
        <v>997</v>
      </c>
      <c r="AD22" s="41"/>
      <c r="AE22" s="1703">
        <f>SUM(E22+$T$15)</f>
        <v>23</v>
      </c>
      <c r="AF22" s="1715"/>
      <c r="AH22" s="1702">
        <f>SUM(H22+$T$16)</f>
        <v>15</v>
      </c>
      <c r="AI22" s="1725"/>
      <c r="AK22" s="1699">
        <f>SUM(K22+$T$17)</f>
        <v>8</v>
      </c>
      <c r="AL22" s="1707"/>
      <c r="AN22" s="1701">
        <f>SUM(N22+$T$18)</f>
        <v>12</v>
      </c>
      <c r="AO22" s="1706"/>
      <c r="AQ22" s="1700">
        <f>SUM(Q22+$T$19)</f>
        <v>15</v>
      </c>
      <c r="AR22" s="1757"/>
      <c r="AS22" s="29"/>
      <c r="AT22" s="29"/>
      <c r="AU22" s="1172"/>
      <c r="AV22" s="74"/>
      <c r="AW22" s="79">
        <f>SUM($T$4/$AE22)</f>
        <v>0.17391304347826086</v>
      </c>
      <c r="AX22" s="79">
        <f>SUM($T$4/$AH22)</f>
        <v>0.26666666666666666</v>
      </c>
      <c r="AY22" s="79">
        <f>SUM($T$4/$AK22)</f>
        <v>0.5</v>
      </c>
      <c r="AZ22" s="79">
        <f>SUM($T$4/$AN22)</f>
        <v>0.33333333333333331</v>
      </c>
      <c r="BA22" s="79">
        <f>SUM($T$4/$AQ22)</f>
        <v>0.26666666666666666</v>
      </c>
      <c r="BD22" s="29"/>
      <c r="BE22" s="111"/>
      <c r="BG22" s="620" t="s">
        <v>1035</v>
      </c>
      <c r="BH22" s="621" t="s">
        <v>1036</v>
      </c>
      <c r="BI22" s="621" t="s">
        <v>1037</v>
      </c>
      <c r="BJ22" s="111"/>
      <c r="BL22" s="620" t="s">
        <v>1035</v>
      </c>
      <c r="BM22" s="621" t="s">
        <v>1036</v>
      </c>
      <c r="BN22" s="621" t="s">
        <v>1037</v>
      </c>
      <c r="BO22" s="111"/>
      <c r="BQ22" s="620" t="s">
        <v>1035</v>
      </c>
      <c r="BR22" s="621" t="s">
        <v>1036</v>
      </c>
      <c r="BS22" s="621" t="s">
        <v>1037</v>
      </c>
      <c r="BT22" s="111"/>
      <c r="BV22" s="620" t="s">
        <v>1035</v>
      </c>
      <c r="BW22" s="621" t="s">
        <v>1036</v>
      </c>
      <c r="BX22" s="621" t="s">
        <v>1037</v>
      </c>
      <c r="BY22" s="111"/>
      <c r="CA22" s="620" t="s">
        <v>1035</v>
      </c>
      <c r="CB22" s="621" t="s">
        <v>1036</v>
      </c>
      <c r="CC22" s="621" t="s">
        <v>1037</v>
      </c>
      <c r="CD22" s="111"/>
      <c r="CF22" s="620" t="s">
        <v>1035</v>
      </c>
      <c r="CG22" s="621" t="s">
        <v>1036</v>
      </c>
      <c r="CH22" s="621" t="s">
        <v>1037</v>
      </c>
      <c r="CI22" s="111"/>
      <c r="CK22" s="620" t="s">
        <v>1035</v>
      </c>
      <c r="CL22" s="621" t="s">
        <v>1036</v>
      </c>
      <c r="CM22" s="621" t="s">
        <v>1037</v>
      </c>
      <c r="CN22" s="111"/>
      <c r="CP22" s="620" t="s">
        <v>1035</v>
      </c>
      <c r="CQ22" s="621" t="s">
        <v>1036</v>
      </c>
      <c r="CR22" s="621" t="s">
        <v>1037</v>
      </c>
    </row>
    <row r="23" spans="1:96" ht="12.4" customHeight="1">
      <c r="A23" s="1803"/>
      <c r="B23" s="1698"/>
      <c r="C23" s="598" t="s">
        <v>1004</v>
      </c>
      <c r="D23" s="588"/>
      <c r="E23" s="1703">
        <v>23</v>
      </c>
      <c r="F23" s="1703"/>
      <c r="G23" s="588"/>
      <c r="H23" s="1700">
        <v>9</v>
      </c>
      <c r="I23" s="1700"/>
      <c r="J23" s="588"/>
      <c r="K23" s="1699">
        <v>3</v>
      </c>
      <c r="L23" s="1699"/>
      <c r="M23" s="588"/>
      <c r="N23" s="1701">
        <v>2</v>
      </c>
      <c r="O23" s="1701"/>
      <c r="P23" s="588"/>
      <c r="Q23" s="1702">
        <v>3</v>
      </c>
      <c r="R23" s="1713"/>
      <c r="S23" s="1752"/>
      <c r="T23" s="1753"/>
      <c r="U23" s="1753"/>
      <c r="V23" s="1753"/>
      <c r="W23" s="1753"/>
      <c r="X23" s="1754"/>
      <c r="Y23" s="1754"/>
      <c r="Z23" s="1754"/>
      <c r="AA23" s="1754"/>
      <c r="AB23" s="1718"/>
      <c r="AC23" s="33" t="s">
        <v>1004</v>
      </c>
      <c r="AD23" s="41"/>
      <c r="AE23" s="1703">
        <f>SUM(E23+$T$15)</f>
        <v>24</v>
      </c>
      <c r="AF23" s="1715"/>
      <c r="AH23" s="1700">
        <f>SUM(H23+$T$16)</f>
        <v>11</v>
      </c>
      <c r="AI23" s="1708"/>
      <c r="AK23" s="1699">
        <f>SUM(K23+$T$17)</f>
        <v>6</v>
      </c>
      <c r="AL23" s="1707"/>
      <c r="AN23" s="1701">
        <f>SUM(N23+$T$18)</f>
        <v>10</v>
      </c>
      <c r="AO23" s="1706"/>
      <c r="AQ23" s="1702">
        <f>SUM(Q23+$T$19)</f>
        <v>13</v>
      </c>
      <c r="AR23" s="1722"/>
      <c r="AS23" s="29"/>
      <c r="AT23" s="29"/>
      <c r="AU23" s="1172"/>
      <c r="AV23" s="74"/>
      <c r="AW23" s="79">
        <f>SUM($T$5/$AE23)</f>
        <v>0.29166666666666669</v>
      </c>
      <c r="AX23" s="80">
        <f>SUM($T$5/$AH23)</f>
        <v>0.63636363636363635</v>
      </c>
      <c r="AY23" s="81">
        <f>SUM($T$5/$AK23)</f>
        <v>1.1666666666666667</v>
      </c>
      <c r="AZ23" s="80">
        <f>SUM($T$5/$AN23)</f>
        <v>0.7</v>
      </c>
      <c r="BA23" s="80">
        <f>SUM($T$5/$AQ23)</f>
        <v>0.53846153846153844</v>
      </c>
      <c r="BD23" s="29"/>
      <c r="BE23" s="111"/>
      <c r="BF23" s="1201"/>
      <c r="BG23" s="624"/>
      <c r="BH23" s="621">
        <f>SUM(BF19,BF21,BF23)</f>
        <v>0</v>
      </c>
      <c r="BI23" s="621">
        <f>SUM(BG19,BG21, BG23)</f>
        <v>0</v>
      </c>
      <c r="BJ23" s="111"/>
      <c r="BK23" s="1201"/>
      <c r="BL23" s="624"/>
      <c r="BM23" s="621">
        <f>SUM(BK19,BK21,BK23)</f>
        <v>0</v>
      </c>
      <c r="BN23" s="621">
        <f>SUM(BL19,BL21, BL23)</f>
        <v>0</v>
      </c>
      <c r="BO23" s="111"/>
      <c r="BP23" s="1201"/>
      <c r="BQ23" s="624"/>
      <c r="BR23" s="621">
        <f>SUM(BP19,BP21,BP23)</f>
        <v>0</v>
      </c>
      <c r="BS23" s="621">
        <f>SUM(BQ19,BQ21, BQ23)</f>
        <v>0</v>
      </c>
      <c r="BT23" s="111"/>
      <c r="BU23" s="1201"/>
      <c r="BV23" s="624"/>
      <c r="BW23" s="621">
        <f>SUM(BU19,BU21,BU23)</f>
        <v>0</v>
      </c>
      <c r="BX23" s="621">
        <f>SUM(BV19,BV21, BV23)</f>
        <v>0</v>
      </c>
      <c r="BY23" s="111"/>
      <c r="BZ23" s="1201"/>
      <c r="CA23" s="624"/>
      <c r="CB23" s="621">
        <f>SUM(BZ19,BZ21,BZ23)</f>
        <v>0</v>
      </c>
      <c r="CC23" s="621">
        <f>SUM(CA19,CA21, CA23)</f>
        <v>0</v>
      </c>
      <c r="CD23" s="111"/>
      <c r="CE23" s="1201"/>
      <c r="CF23" s="624"/>
      <c r="CG23" s="621">
        <f>SUM(CE19,CE21,CE23)</f>
        <v>0</v>
      </c>
      <c r="CH23" s="621">
        <f>SUM(CF19,CF21, CF23)</f>
        <v>0</v>
      </c>
      <c r="CI23" s="111"/>
      <c r="CJ23" s="1201"/>
      <c r="CK23" s="624"/>
      <c r="CL23" s="621">
        <f>SUM(CJ19,CJ21,CJ23)</f>
        <v>0</v>
      </c>
      <c r="CM23" s="621">
        <f>SUM(CK19,CK21, CK23)</f>
        <v>0</v>
      </c>
      <c r="CN23" s="111"/>
      <c r="CO23" s="1201"/>
      <c r="CP23" s="624"/>
      <c r="CQ23" s="621">
        <f>SUM(CO19,CO21,CO23)</f>
        <v>0</v>
      </c>
      <c r="CR23" s="621">
        <f>SUM(CP19,CP21, CP23)</f>
        <v>0</v>
      </c>
    </row>
    <row r="24" spans="1:96" ht="12.4" customHeight="1">
      <c r="A24" s="1803"/>
      <c r="B24" s="1698"/>
      <c r="C24" s="597" t="s">
        <v>1012</v>
      </c>
      <c r="D24" s="588"/>
      <c r="E24" s="1699">
        <v>7</v>
      </c>
      <c r="F24" s="1699"/>
      <c r="G24" s="588"/>
      <c r="H24" s="1701">
        <v>15</v>
      </c>
      <c r="I24" s="1701"/>
      <c r="J24" s="588"/>
      <c r="K24" s="1700">
        <v>17</v>
      </c>
      <c r="L24" s="1700"/>
      <c r="M24" s="588"/>
      <c r="N24" s="1702">
        <v>12</v>
      </c>
      <c r="O24" s="1702"/>
      <c r="P24" s="588"/>
      <c r="Q24" s="1703">
        <v>10</v>
      </c>
      <c r="R24" s="1704"/>
      <c r="S24" s="1755" t="s">
        <v>1059</v>
      </c>
      <c r="T24" s="1756"/>
      <c r="U24" s="1756"/>
      <c r="V24" s="1756"/>
      <c r="W24" s="1756"/>
      <c r="X24" s="1756" t="s">
        <v>407</v>
      </c>
      <c r="Y24" s="1756"/>
      <c r="Z24" s="1756"/>
      <c r="AA24" s="1756"/>
      <c r="AB24" s="1718"/>
      <c r="AC24" s="32" t="s">
        <v>1012</v>
      </c>
      <c r="AD24" s="41"/>
      <c r="AE24" s="1699">
        <f>SUM(E24+$T$15)</f>
        <v>8</v>
      </c>
      <c r="AF24" s="1707"/>
      <c r="AH24" s="1701">
        <f>SUM(H24+$T$16)</f>
        <v>17</v>
      </c>
      <c r="AI24" s="1706"/>
      <c r="AK24" s="1700">
        <f>SUM(K24+$T$17)</f>
        <v>20</v>
      </c>
      <c r="AL24" s="1708"/>
      <c r="AN24" s="1702">
        <f>SUM(N24+$T$18)</f>
        <v>20</v>
      </c>
      <c r="AO24" s="1702"/>
      <c r="AQ24" s="1703">
        <f>SUM(Q24+$T$19)</f>
        <v>20</v>
      </c>
      <c r="AR24" s="1727"/>
      <c r="AS24" s="29"/>
      <c r="AT24" s="29"/>
      <c r="AU24" s="1172"/>
      <c r="AV24" s="74"/>
      <c r="AW24" s="83">
        <f>SUM($T$7/$AE24)</f>
        <v>1.75</v>
      </c>
      <c r="AX24" s="80">
        <f>SUM($T$7/$AH24)</f>
        <v>0.82352941176470584</v>
      </c>
      <c r="AY24" s="80">
        <f>SUM($T$7/$AK24)</f>
        <v>0.7</v>
      </c>
      <c r="AZ24" s="80">
        <f>SUM($T$7/$AN24)</f>
        <v>0.7</v>
      </c>
      <c r="BA24" s="80">
        <f>SUM($T$7/$AQ24)</f>
        <v>0.7</v>
      </c>
      <c r="BD24" s="29"/>
      <c r="BE24" s="1799" t="s">
        <v>1039</v>
      </c>
      <c r="BF24" s="1797">
        <f>SUM(BF14-BH23)</f>
        <v>232</v>
      </c>
      <c r="BG24" s="1795">
        <f>SUM(BG14-BI23)</f>
        <v>244</v>
      </c>
      <c r="BJ24" s="1799" t="s">
        <v>1039</v>
      </c>
      <c r="BK24" s="1797">
        <f>SUM(BK14-BM23)</f>
        <v>0</v>
      </c>
      <c r="BL24" s="1795">
        <f>SUM(BL14-BN23)</f>
        <v>0</v>
      </c>
      <c r="BO24" s="1799" t="s">
        <v>1039</v>
      </c>
      <c r="BP24" s="1797">
        <f>SUM(BP14-BR23)</f>
        <v>0</v>
      </c>
      <c r="BQ24" s="1795">
        <f>SUM(BQ14-BS23)</f>
        <v>0</v>
      </c>
      <c r="BT24" s="1799" t="s">
        <v>1039</v>
      </c>
      <c r="BU24" s="1797">
        <f>SUM(BU14-BW23)</f>
        <v>0</v>
      </c>
      <c r="BV24" s="1795">
        <f>SUM(BV14-BX23)</f>
        <v>0</v>
      </c>
      <c r="BY24" s="1799" t="s">
        <v>1039</v>
      </c>
      <c r="BZ24" s="1797">
        <f>SUM(BZ14-CB23)</f>
        <v>0</v>
      </c>
      <c r="CA24" s="1795">
        <f>SUM(CA14-CC23)</f>
        <v>0</v>
      </c>
      <c r="CD24" s="1799" t="s">
        <v>1039</v>
      </c>
      <c r="CE24" s="1797">
        <f>SUM(CE14-CG23)</f>
        <v>0</v>
      </c>
      <c r="CF24" s="1795">
        <f>SUM(CF14-CH23)</f>
        <v>0</v>
      </c>
      <c r="CI24" s="1799" t="s">
        <v>1039</v>
      </c>
      <c r="CJ24" s="1797">
        <f>SUM(CJ14-CL23)</f>
        <v>0</v>
      </c>
      <c r="CK24" s="1795">
        <f>SUM(CK14-CM23)</f>
        <v>0</v>
      </c>
      <c r="CN24" s="1799" t="s">
        <v>1039</v>
      </c>
      <c r="CO24" s="1797">
        <f>SUM(CO14-CQ23)</f>
        <v>0</v>
      </c>
      <c r="CP24" s="1795">
        <f>SUM(CP14-CR23)</f>
        <v>0</v>
      </c>
    </row>
    <row r="25" spans="1:96" ht="12.4" customHeight="1">
      <c r="A25" s="1803"/>
      <c r="B25" s="1698"/>
      <c r="C25" s="599" t="s">
        <v>1017</v>
      </c>
      <c r="D25" s="588"/>
      <c r="E25" s="1705">
        <v>0.14000000000000001</v>
      </c>
      <c r="F25" s="1703"/>
      <c r="G25" s="588"/>
      <c r="H25" s="1731">
        <v>7.0000000000000007E-2</v>
      </c>
      <c r="I25" s="1702"/>
      <c r="J25" s="588"/>
      <c r="K25" s="1732">
        <v>0.05</v>
      </c>
      <c r="L25" s="1700"/>
      <c r="M25" s="588"/>
      <c r="N25" s="1747">
        <v>0.03</v>
      </c>
      <c r="O25" s="1701"/>
      <c r="P25" s="588"/>
      <c r="Q25" s="1758">
        <v>0.02</v>
      </c>
      <c r="R25" s="1738"/>
      <c r="S25" s="1755" t="s">
        <v>1060</v>
      </c>
      <c r="T25" s="1756"/>
      <c r="U25" s="1756"/>
      <c r="V25" s="1756"/>
      <c r="W25" s="1756"/>
      <c r="X25" s="1756" t="s">
        <v>1061</v>
      </c>
      <c r="Y25" s="1756"/>
      <c r="Z25" s="1756"/>
      <c r="AA25" s="1756"/>
      <c r="AB25" s="1718"/>
      <c r="AC25" s="31" t="s">
        <v>1017</v>
      </c>
      <c r="AD25" s="41"/>
      <c r="AE25" s="1705">
        <v>0.14000000000000001</v>
      </c>
      <c r="AF25" s="1715"/>
      <c r="AH25" s="1731">
        <v>7.0000000000000007E-2</v>
      </c>
      <c r="AI25" s="1725"/>
      <c r="AK25" s="1732">
        <v>0.05</v>
      </c>
      <c r="AL25" s="1708"/>
      <c r="AN25" s="1747">
        <v>0.03</v>
      </c>
      <c r="AO25" s="1706"/>
      <c r="AQ25" s="1758">
        <v>0.02</v>
      </c>
      <c r="AR25" s="1745"/>
      <c r="AS25" s="29"/>
      <c r="AT25" s="29"/>
      <c r="AU25" s="1172"/>
      <c r="AV25" s="74"/>
      <c r="AW25" s="74"/>
      <c r="BD25" s="29"/>
      <c r="BE25" s="1801"/>
      <c r="BF25" s="1798"/>
      <c r="BG25" s="1796"/>
      <c r="BJ25" s="1801"/>
      <c r="BK25" s="1798"/>
      <c r="BL25" s="1796"/>
      <c r="BO25" s="1801"/>
      <c r="BP25" s="1798"/>
      <c r="BQ25" s="1796"/>
      <c r="BT25" s="1801"/>
      <c r="BU25" s="1798"/>
      <c r="BV25" s="1796"/>
      <c r="BY25" s="1801"/>
      <c r="BZ25" s="1798"/>
      <c r="CA25" s="1796"/>
      <c r="CD25" s="1801"/>
      <c r="CE25" s="1798"/>
      <c r="CF25" s="1796"/>
      <c r="CI25" s="1801"/>
      <c r="CJ25" s="1798"/>
      <c r="CK25" s="1796"/>
      <c r="CN25" s="1801"/>
      <c r="CO25" s="1798"/>
      <c r="CP25" s="1796"/>
    </row>
    <row r="26" spans="1:96" ht="12.4" customHeight="1">
      <c r="A26" s="1803"/>
      <c r="B26" s="594"/>
      <c r="C26" s="72"/>
      <c r="D26" s="588"/>
      <c r="E26" s="30"/>
      <c r="F26" s="30"/>
      <c r="G26" s="588"/>
      <c r="H26" s="30"/>
      <c r="I26" s="30"/>
      <c r="J26" s="588"/>
      <c r="K26" s="30"/>
      <c r="L26" s="30"/>
      <c r="M26" s="588"/>
      <c r="N26" s="30"/>
      <c r="O26" s="30"/>
      <c r="P26" s="588"/>
      <c r="Q26" s="30"/>
      <c r="R26" s="593"/>
      <c r="S26" s="1755" t="s">
        <v>1062</v>
      </c>
      <c r="T26" s="1756"/>
      <c r="U26" s="1756"/>
      <c r="V26" s="1756"/>
      <c r="W26" s="1756"/>
      <c r="X26" s="1756" t="s">
        <v>1063</v>
      </c>
      <c r="Y26" s="1756"/>
      <c r="Z26" s="1756"/>
      <c r="AA26" s="1756"/>
      <c r="AB26" s="25"/>
      <c r="AC26" s="25"/>
      <c r="AD26" s="22"/>
      <c r="AE26" s="22"/>
      <c r="AF26" s="22"/>
      <c r="AG26" s="21"/>
      <c r="AH26" s="22"/>
      <c r="AI26" s="22"/>
      <c r="AJ26" s="21"/>
      <c r="AK26" s="22"/>
      <c r="AL26" s="22"/>
      <c r="AM26" s="21"/>
      <c r="AN26" s="22"/>
      <c r="AO26" s="22"/>
      <c r="AP26" s="21"/>
      <c r="AQ26" s="22"/>
      <c r="AR26" s="24"/>
      <c r="AS26" s="29"/>
      <c r="AT26" s="29"/>
      <c r="AU26" s="1172"/>
      <c r="AV26" s="74"/>
      <c r="AW26" s="74"/>
      <c r="BD26" s="29"/>
      <c r="BE26" s="1799" t="s">
        <v>1046</v>
      </c>
      <c r="BF26" s="1690">
        <f>SUM(BF24+BG24)</f>
        <v>476</v>
      </c>
      <c r="BG26" s="1690"/>
      <c r="BJ26" s="1799" t="s">
        <v>1046</v>
      </c>
      <c r="BK26" s="1690">
        <f>SUM(BK24+BL24)</f>
        <v>0</v>
      </c>
      <c r="BL26" s="1690"/>
      <c r="BO26" s="1799" t="s">
        <v>1046</v>
      </c>
      <c r="BP26" s="1690">
        <f>SUM(BP24+BQ24)</f>
        <v>0</v>
      </c>
      <c r="BQ26" s="1690"/>
      <c r="BT26" s="1799" t="s">
        <v>1046</v>
      </c>
      <c r="BU26" s="1690">
        <f>SUM(BU24+BV24)</f>
        <v>0</v>
      </c>
      <c r="BV26" s="1690"/>
      <c r="BY26" s="1799" t="s">
        <v>1046</v>
      </c>
      <c r="BZ26" s="1690">
        <f>SUM(BZ24+CA24)</f>
        <v>0</v>
      </c>
      <c r="CA26" s="1690"/>
      <c r="CD26" s="1799" t="s">
        <v>1046</v>
      </c>
      <c r="CE26" s="1690">
        <f>SUM(CE24+CF24)</f>
        <v>0</v>
      </c>
      <c r="CF26" s="1690"/>
      <c r="CI26" s="1799" t="s">
        <v>1046</v>
      </c>
      <c r="CJ26" s="1690">
        <f>SUM(CJ24+CK24)</f>
        <v>0</v>
      </c>
      <c r="CK26" s="1690"/>
      <c r="CN26" s="1799" t="s">
        <v>1046</v>
      </c>
      <c r="CO26" s="1690">
        <f>SUM(CO24+CP24)</f>
        <v>0</v>
      </c>
      <c r="CP26" s="1690"/>
    </row>
    <row r="27" spans="1:96" ht="12.4" customHeight="1">
      <c r="A27" s="1803"/>
      <c r="B27" s="1698" t="s">
        <v>1064</v>
      </c>
      <c r="C27" s="595" t="s">
        <v>991</v>
      </c>
      <c r="D27" s="588"/>
      <c r="E27" s="1702">
        <v>21</v>
      </c>
      <c r="F27" s="1702"/>
      <c r="G27" s="588"/>
      <c r="H27" s="1703">
        <v>21</v>
      </c>
      <c r="I27" s="1703"/>
      <c r="J27" s="588"/>
      <c r="K27" s="1700">
        <v>18</v>
      </c>
      <c r="L27" s="1700"/>
      <c r="M27" s="588"/>
      <c r="N27" s="1701">
        <v>11</v>
      </c>
      <c r="O27" s="1701"/>
      <c r="P27" s="588"/>
      <c r="Q27" s="1699">
        <v>4</v>
      </c>
      <c r="R27" s="1738"/>
      <c r="S27" s="1755" t="s">
        <v>1065</v>
      </c>
      <c r="T27" s="1756"/>
      <c r="U27" s="1756"/>
      <c r="V27" s="1756"/>
      <c r="W27" s="1756"/>
      <c r="X27" s="1756" t="s">
        <v>1066</v>
      </c>
      <c r="Y27" s="1756"/>
      <c r="Z27" s="1756"/>
      <c r="AA27" s="1756"/>
      <c r="AB27" s="1718" t="s">
        <v>1064</v>
      </c>
      <c r="AC27" s="76" t="s">
        <v>991</v>
      </c>
      <c r="AD27" s="41"/>
      <c r="AE27" s="1702">
        <f>SUM(E27+$T$15)</f>
        <v>22</v>
      </c>
      <c r="AF27" s="1725"/>
      <c r="AH27" s="1703">
        <f>SUM(H27+$T$16)</f>
        <v>23</v>
      </c>
      <c r="AI27" s="1715"/>
      <c r="AK27" s="1700">
        <f>SUM(K27+$T$17)</f>
        <v>21</v>
      </c>
      <c r="AL27" s="1708"/>
      <c r="AN27" s="1701">
        <f>SUM(N27+$T$18)</f>
        <v>19</v>
      </c>
      <c r="AO27" s="1706"/>
      <c r="AQ27" s="1699">
        <f>SUM(Q27+$T$19)</f>
        <v>14</v>
      </c>
      <c r="AR27" s="1745"/>
      <c r="AS27" s="29"/>
      <c r="AT27" s="29"/>
      <c r="AU27" s="1172"/>
      <c r="AV27" s="74"/>
      <c r="AW27" s="80">
        <f>SUM($T$3/$AE27)</f>
        <v>0.90909090909090906</v>
      </c>
      <c r="AX27" s="80">
        <f>SUM($T$3/$AH27)</f>
        <v>0.86956521739130432</v>
      </c>
      <c r="AY27" s="80">
        <f>SUM($T$3/$AK27)</f>
        <v>0.95238095238095233</v>
      </c>
      <c r="AZ27" s="81">
        <f>SUM($T$3/$AN27)</f>
        <v>1.0526315789473684</v>
      </c>
      <c r="BA27" s="83">
        <f>SUM($T$3/$AQ27)</f>
        <v>1.4285714285714286</v>
      </c>
      <c r="BD27" s="29"/>
      <c r="BE27" s="1799"/>
      <c r="BF27" s="1690"/>
      <c r="BG27" s="1690"/>
      <c r="BJ27" s="1799"/>
      <c r="BK27" s="1690"/>
      <c r="BL27" s="1690"/>
      <c r="BO27" s="1799"/>
      <c r="BP27" s="1690"/>
      <c r="BQ27" s="1690"/>
      <c r="BT27" s="1799"/>
      <c r="BU27" s="1690"/>
      <c r="BV27" s="1690"/>
      <c r="BY27" s="1799"/>
      <c r="BZ27" s="1690"/>
      <c r="CA27" s="1690"/>
      <c r="CD27" s="1799"/>
      <c r="CE27" s="1690"/>
      <c r="CF27" s="1690"/>
      <c r="CI27" s="1799"/>
      <c r="CJ27" s="1690"/>
      <c r="CK27" s="1690"/>
      <c r="CN27" s="1799"/>
      <c r="CO27" s="1690"/>
      <c r="CP27" s="1690"/>
    </row>
    <row r="28" spans="1:96" ht="12.4" customHeight="1">
      <c r="A28" s="1803"/>
      <c r="B28" s="1698"/>
      <c r="C28" s="596" t="s">
        <v>997</v>
      </c>
      <c r="D28" s="588"/>
      <c r="E28" s="1703">
        <v>26</v>
      </c>
      <c r="F28" s="1703"/>
      <c r="G28" s="588"/>
      <c r="H28" s="1702">
        <v>18</v>
      </c>
      <c r="I28" s="1702"/>
      <c r="J28" s="588"/>
      <c r="K28" s="1699">
        <v>9</v>
      </c>
      <c r="L28" s="1699"/>
      <c r="M28" s="588"/>
      <c r="N28" s="1701">
        <v>7</v>
      </c>
      <c r="O28" s="1701"/>
      <c r="P28" s="588"/>
      <c r="Q28" s="1700">
        <v>8</v>
      </c>
      <c r="R28" s="1751"/>
      <c r="S28" s="1755" t="s">
        <v>1067</v>
      </c>
      <c r="T28" s="1756"/>
      <c r="U28" s="1756"/>
      <c r="V28" s="1756"/>
      <c r="W28" s="1756"/>
      <c r="X28" s="1756" t="s">
        <v>1068</v>
      </c>
      <c r="Y28" s="1756"/>
      <c r="Z28" s="1756"/>
      <c r="AA28" s="1756"/>
      <c r="AB28" s="1718"/>
      <c r="AC28" s="19" t="s">
        <v>997</v>
      </c>
      <c r="AD28" s="41"/>
      <c r="AE28" s="1703">
        <f>SUM(E28+$T$15)</f>
        <v>27</v>
      </c>
      <c r="AF28" s="1715"/>
      <c r="AH28" s="1702">
        <f>SUM(H28+$T$16)</f>
        <v>20</v>
      </c>
      <c r="AI28" s="1725"/>
      <c r="AK28" s="1699">
        <f>SUM(K28+$T$17)</f>
        <v>12</v>
      </c>
      <c r="AL28" s="1707"/>
      <c r="AN28" s="1701">
        <f>SUM(N28+$T$18)</f>
        <v>15</v>
      </c>
      <c r="AO28" s="1706"/>
      <c r="AQ28" s="1700">
        <f>SUM(Q28+$T$19)</f>
        <v>18</v>
      </c>
      <c r="AR28" s="1757"/>
      <c r="AS28" s="29"/>
      <c r="AT28" s="29"/>
      <c r="AU28" s="1172"/>
      <c r="AV28" s="74"/>
      <c r="AW28" s="79">
        <f>SUM($T$4/$AE28)</f>
        <v>0.14814814814814814</v>
      </c>
      <c r="AX28" s="79">
        <f>SUM($T$4/$AH28)</f>
        <v>0.2</v>
      </c>
      <c r="AY28" s="79">
        <f>SUM($T$4/$AK28)</f>
        <v>0.33333333333333331</v>
      </c>
      <c r="AZ28" s="79">
        <f>SUM($T$4/$AN28)</f>
        <v>0.26666666666666666</v>
      </c>
      <c r="BA28" s="79">
        <f>SUM($T$4/$AQ28)</f>
        <v>0.22222222222222221</v>
      </c>
      <c r="BD28" s="29"/>
      <c r="BE28" s="626" t="s">
        <v>1069</v>
      </c>
      <c r="BF28" s="622" t="s">
        <v>1026</v>
      </c>
      <c r="BG28" s="635" t="s">
        <v>1027</v>
      </c>
      <c r="BH28" s="623"/>
      <c r="BI28" s="623"/>
      <c r="BJ28" s="626" t="s">
        <v>1069</v>
      </c>
      <c r="BK28" s="622" t="s">
        <v>1026</v>
      </c>
      <c r="BL28" s="635" t="s">
        <v>1027</v>
      </c>
      <c r="BM28" s="623"/>
      <c r="BN28" s="623"/>
      <c r="BO28" s="626" t="s">
        <v>1069</v>
      </c>
      <c r="BP28" s="622" t="s">
        <v>1026</v>
      </c>
      <c r="BQ28" s="635" t="s">
        <v>1027</v>
      </c>
      <c r="BR28" s="623"/>
      <c r="BS28" s="623"/>
      <c r="BT28" s="626" t="s">
        <v>1069</v>
      </c>
      <c r="BU28" s="622" t="s">
        <v>1026</v>
      </c>
      <c r="BV28" s="635" t="s">
        <v>1027</v>
      </c>
      <c r="BW28" s="623"/>
      <c r="BX28" s="623"/>
      <c r="BY28" s="626" t="s">
        <v>1069</v>
      </c>
      <c r="BZ28" s="622" t="s">
        <v>1026</v>
      </c>
      <c r="CA28" s="635" t="s">
        <v>1027</v>
      </c>
      <c r="CB28" s="623"/>
      <c r="CC28" s="623"/>
      <c r="CD28" s="626" t="s">
        <v>1069</v>
      </c>
      <c r="CE28" s="622" t="s">
        <v>1026</v>
      </c>
      <c r="CF28" s="635" t="s">
        <v>1027</v>
      </c>
      <c r="CG28" s="623"/>
      <c r="CH28" s="623"/>
      <c r="CI28" s="626" t="s">
        <v>1069</v>
      </c>
      <c r="CJ28" s="622" t="s">
        <v>1026</v>
      </c>
      <c r="CK28" s="635" t="s">
        <v>1027</v>
      </c>
      <c r="CL28" s="623"/>
      <c r="CM28" s="623"/>
      <c r="CN28" s="626" t="s">
        <v>1069</v>
      </c>
      <c r="CO28" s="622" t="s">
        <v>1026</v>
      </c>
      <c r="CP28" s="635" t="s">
        <v>1027</v>
      </c>
      <c r="CQ28" s="623"/>
      <c r="CR28" s="623"/>
    </row>
    <row r="29" spans="1:96" ht="12.4" customHeight="1">
      <c r="A29" s="1803"/>
      <c r="B29" s="1698"/>
      <c r="C29" s="598" t="s">
        <v>1004</v>
      </c>
      <c r="D29" s="588"/>
      <c r="E29" s="1703">
        <v>30</v>
      </c>
      <c r="F29" s="1703"/>
      <c r="G29" s="588"/>
      <c r="H29" s="1700">
        <v>13</v>
      </c>
      <c r="I29" s="1700"/>
      <c r="J29" s="588"/>
      <c r="K29" s="1699">
        <v>6</v>
      </c>
      <c r="L29" s="1699"/>
      <c r="M29" s="588"/>
      <c r="N29" s="1701">
        <v>4</v>
      </c>
      <c r="O29" s="1701"/>
      <c r="P29" s="588"/>
      <c r="Q29" s="1702">
        <v>6</v>
      </c>
      <c r="R29" s="1713"/>
      <c r="S29" s="29"/>
      <c r="T29" s="29"/>
      <c r="U29" s="29"/>
      <c r="V29" s="29"/>
      <c r="W29" s="29"/>
      <c r="X29" s="29"/>
      <c r="Y29" s="29"/>
      <c r="Z29" s="29"/>
      <c r="AA29" s="29"/>
      <c r="AB29" s="1718"/>
      <c r="AC29" s="33" t="s">
        <v>1004</v>
      </c>
      <c r="AD29" s="41"/>
      <c r="AE29" s="1703">
        <f>SUM(E29+$T$15)</f>
        <v>31</v>
      </c>
      <c r="AF29" s="1715"/>
      <c r="AH29" s="1700">
        <f>SUM(H29+$T$16)</f>
        <v>15</v>
      </c>
      <c r="AI29" s="1708"/>
      <c r="AK29" s="1699">
        <f>SUM(K29+$T$17)</f>
        <v>9</v>
      </c>
      <c r="AL29" s="1707"/>
      <c r="AN29" s="1701">
        <f>SUM(N29+$T$18)</f>
        <v>12</v>
      </c>
      <c r="AO29" s="1706"/>
      <c r="AQ29" s="1702">
        <f>SUM(Q29+$T$19)</f>
        <v>16</v>
      </c>
      <c r="AR29" s="1722"/>
      <c r="AS29" s="29"/>
      <c r="AT29" s="29"/>
      <c r="AU29" s="1172"/>
      <c r="AV29" s="74"/>
      <c r="AW29" s="79">
        <f>SUM($T$5/$AE29)</f>
        <v>0.22580645161290322</v>
      </c>
      <c r="AX29" s="79">
        <f>SUM($T$5/$AH29)</f>
        <v>0.46666666666666667</v>
      </c>
      <c r="AY29" s="80">
        <f>SUM($T$5/$AK29)</f>
        <v>0.77777777777777779</v>
      </c>
      <c r="AZ29" s="80">
        <f>SUM($T$5/$AN29)</f>
        <v>0.58333333333333337</v>
      </c>
      <c r="BA29" s="79">
        <f>SUM($T$5/$AQ29)</f>
        <v>0.4375</v>
      </c>
      <c r="BD29" s="29"/>
      <c r="BE29" s="111"/>
      <c r="BF29" s="619"/>
      <c r="BG29" s="633"/>
      <c r="BJ29" s="111"/>
      <c r="BK29" s="619"/>
      <c r="BL29" s="633"/>
      <c r="BO29" s="111"/>
      <c r="BP29" s="619"/>
      <c r="BQ29" s="633"/>
      <c r="BT29" s="111"/>
      <c r="BU29" s="619"/>
      <c r="BV29" s="633"/>
      <c r="BY29" s="111"/>
      <c r="BZ29" s="619"/>
      <c r="CA29" s="633"/>
      <c r="CD29" s="111"/>
      <c r="CE29" s="619"/>
      <c r="CF29" s="633"/>
      <c r="CI29" s="111"/>
      <c r="CJ29" s="619"/>
      <c r="CK29" s="633"/>
      <c r="CN29" s="111"/>
      <c r="CO29" s="619"/>
      <c r="CP29" s="633"/>
    </row>
    <row r="30" spans="1:96" ht="12.4" customHeight="1">
      <c r="A30" s="1803"/>
      <c r="B30" s="1698"/>
      <c r="C30" s="597" t="s">
        <v>1012</v>
      </c>
      <c r="D30" s="588"/>
      <c r="E30" s="1699">
        <v>11</v>
      </c>
      <c r="F30" s="1699"/>
      <c r="G30" s="588"/>
      <c r="H30" s="1701">
        <v>20</v>
      </c>
      <c r="I30" s="1701"/>
      <c r="J30" s="588"/>
      <c r="K30" s="1700">
        <v>22</v>
      </c>
      <c r="L30" s="1700"/>
      <c r="M30" s="588"/>
      <c r="N30" s="1703">
        <v>18</v>
      </c>
      <c r="O30" s="1703"/>
      <c r="P30" s="588"/>
      <c r="Q30" s="1702">
        <v>15</v>
      </c>
      <c r="R30" s="1713"/>
      <c r="S30" s="29"/>
      <c r="T30" s="29"/>
      <c r="U30" s="1729" t="s">
        <v>995</v>
      </c>
      <c r="V30" s="1729"/>
      <c r="W30" s="1729"/>
      <c r="X30" s="1729"/>
      <c r="Y30" s="1729"/>
      <c r="Z30" s="29"/>
      <c r="AA30" s="29"/>
      <c r="AB30" s="1718"/>
      <c r="AC30" s="32" t="s">
        <v>1012</v>
      </c>
      <c r="AD30" s="41"/>
      <c r="AE30" s="1699">
        <f>SUM(E30+$T$15)</f>
        <v>12</v>
      </c>
      <c r="AF30" s="1707"/>
      <c r="AH30" s="1701">
        <f>SUM(H30+$T$16)</f>
        <v>22</v>
      </c>
      <c r="AI30" s="1706"/>
      <c r="AK30" s="1700">
        <f>SUM(K30+$T$17)</f>
        <v>25</v>
      </c>
      <c r="AL30" s="1708"/>
      <c r="AN30" s="1703">
        <f>SUM(N30+$T$18)</f>
        <v>26</v>
      </c>
      <c r="AO30" s="1715"/>
      <c r="AQ30" s="1702">
        <f>SUM(Q30+$T$19)</f>
        <v>25</v>
      </c>
      <c r="AR30" s="1722"/>
      <c r="AS30" s="29"/>
      <c r="AT30" s="29"/>
      <c r="AU30" s="1172"/>
      <c r="AV30" s="74"/>
      <c r="AW30" s="81">
        <f>SUM($T$7/$AE30)</f>
        <v>1.1666666666666667</v>
      </c>
      <c r="AX30" s="80">
        <f>SUM($T$7/$AH30)</f>
        <v>0.63636363636363635</v>
      </c>
      <c r="AY30" s="80">
        <f>SUM($T$7/$AK30)</f>
        <v>0.56000000000000005</v>
      </c>
      <c r="AZ30" s="80">
        <f>SUM($T$7/$AN30)</f>
        <v>0.53846153846153844</v>
      </c>
      <c r="BA30" s="80">
        <f>SUM($T$7/$AQ30)</f>
        <v>0.56000000000000005</v>
      </c>
      <c r="BD30" s="29"/>
      <c r="BE30" s="111"/>
      <c r="BF30" s="1800" t="s">
        <v>1031</v>
      </c>
      <c r="BG30" s="1800"/>
      <c r="BJ30" s="111"/>
      <c r="BK30" s="1800" t="s">
        <v>1031</v>
      </c>
      <c r="BL30" s="1800"/>
      <c r="BO30" s="111"/>
      <c r="BP30" s="1800" t="s">
        <v>1031</v>
      </c>
      <c r="BQ30" s="1800"/>
      <c r="BT30" s="111"/>
      <c r="BU30" s="1800" t="s">
        <v>1031</v>
      </c>
      <c r="BV30" s="1800"/>
      <c r="BY30" s="111"/>
      <c r="BZ30" s="1800" t="s">
        <v>1031</v>
      </c>
      <c r="CA30" s="1800"/>
      <c r="CD30" s="111"/>
      <c r="CE30" s="1800" t="s">
        <v>1031</v>
      </c>
      <c r="CF30" s="1800"/>
      <c r="CI30" s="111"/>
      <c r="CJ30" s="1800" t="s">
        <v>1031</v>
      </c>
      <c r="CK30" s="1800"/>
      <c r="CN30" s="111"/>
      <c r="CO30" s="1800" t="s">
        <v>1031</v>
      </c>
      <c r="CP30" s="1800"/>
    </row>
    <row r="31" spans="1:96" ht="12.4" customHeight="1">
      <c r="A31" s="1803"/>
      <c r="B31" s="1698"/>
      <c r="C31" s="599" t="s">
        <v>1017</v>
      </c>
      <c r="D31" s="588"/>
      <c r="E31" s="1705">
        <v>0.2</v>
      </c>
      <c r="F31" s="1703"/>
      <c r="G31" s="588"/>
      <c r="H31" s="1731">
        <v>0.11</v>
      </c>
      <c r="I31" s="1702"/>
      <c r="J31" s="588"/>
      <c r="K31" s="1732">
        <v>0.09</v>
      </c>
      <c r="L31" s="1700"/>
      <c r="M31" s="588"/>
      <c r="N31" s="1747">
        <v>0.06</v>
      </c>
      <c r="O31" s="1701"/>
      <c r="P31" s="588"/>
      <c r="Q31" s="1758">
        <v>0.04</v>
      </c>
      <c r="R31" s="1738"/>
      <c r="S31" s="29"/>
      <c r="T31" s="29"/>
      <c r="U31" s="1721" t="s">
        <v>1003</v>
      </c>
      <c r="V31" s="1721"/>
      <c r="W31" s="1721"/>
      <c r="X31" s="1721"/>
      <c r="Y31" s="1721"/>
      <c r="Z31" s="29"/>
      <c r="AA31" s="29"/>
      <c r="AB31" s="1718"/>
      <c r="AC31" s="31" t="s">
        <v>1017</v>
      </c>
      <c r="AD31" s="41"/>
      <c r="AE31" s="1705">
        <v>0.2</v>
      </c>
      <c r="AF31" s="1715"/>
      <c r="AH31" s="1731">
        <v>0.11</v>
      </c>
      <c r="AI31" s="1725"/>
      <c r="AK31" s="1732">
        <v>0.09</v>
      </c>
      <c r="AL31" s="1708"/>
      <c r="AN31" s="1747">
        <v>0.06</v>
      </c>
      <c r="AO31" s="1706"/>
      <c r="AQ31" s="1758">
        <v>0.04</v>
      </c>
      <c r="AR31" s="1745"/>
      <c r="AS31" s="29"/>
      <c r="AT31" s="29"/>
      <c r="AU31" s="1172"/>
      <c r="AV31" s="74"/>
      <c r="AW31" s="74"/>
      <c r="BD31" s="29"/>
      <c r="BE31" s="111"/>
      <c r="BF31" s="618"/>
      <c r="BG31" s="634">
        <f>SUM(BF31)</f>
        <v>0</v>
      </c>
      <c r="BJ31" s="111"/>
      <c r="BK31" s="618"/>
      <c r="BL31" s="634">
        <f>SUM(BK31)</f>
        <v>0</v>
      </c>
      <c r="BO31" s="111"/>
      <c r="BP31" s="618"/>
      <c r="BQ31" s="634">
        <f>SUM(BP31)</f>
        <v>0</v>
      </c>
      <c r="BT31" s="111"/>
      <c r="BU31" s="618"/>
      <c r="BV31" s="634">
        <f>SUM(BU31)</f>
        <v>0</v>
      </c>
      <c r="BY31" s="111"/>
      <c r="BZ31" s="618"/>
      <c r="CA31" s="634">
        <f>SUM(BZ31)</f>
        <v>0</v>
      </c>
      <c r="CD31" s="111"/>
      <c r="CE31" s="618"/>
      <c r="CF31" s="634">
        <f>SUM(CE31)</f>
        <v>0</v>
      </c>
      <c r="CI31" s="111"/>
      <c r="CJ31" s="618"/>
      <c r="CK31" s="634">
        <f>SUM(CJ31)</f>
        <v>0</v>
      </c>
      <c r="CN31" s="111"/>
      <c r="CO31" s="618"/>
      <c r="CP31" s="634">
        <f>SUM(CO31)</f>
        <v>0</v>
      </c>
    </row>
    <row r="32" spans="1:96" ht="12.4" customHeight="1">
      <c r="A32" s="1803"/>
      <c r="B32" s="594"/>
      <c r="C32" s="72"/>
      <c r="D32" s="588"/>
      <c r="E32" s="30"/>
      <c r="F32" s="30"/>
      <c r="G32" s="588"/>
      <c r="H32" s="30"/>
      <c r="I32" s="30"/>
      <c r="J32" s="588"/>
      <c r="K32" s="30"/>
      <c r="L32" s="30"/>
      <c r="M32" s="588"/>
      <c r="N32" s="30"/>
      <c r="O32" s="30"/>
      <c r="P32" s="588"/>
      <c r="Q32" s="30"/>
      <c r="R32" s="593"/>
      <c r="S32" s="29"/>
      <c r="T32" s="29"/>
      <c r="U32" s="1728" t="s">
        <v>1010</v>
      </c>
      <c r="V32" s="1728"/>
      <c r="W32" s="1728"/>
      <c r="X32" s="1728"/>
      <c r="Y32" s="1728"/>
      <c r="Z32" s="29"/>
      <c r="AA32" s="29"/>
      <c r="AB32" s="25"/>
      <c r="AC32" s="25"/>
      <c r="AD32" s="22"/>
      <c r="AE32" s="22"/>
      <c r="AF32" s="22"/>
      <c r="AG32" s="21"/>
      <c r="AH32" s="22"/>
      <c r="AI32" s="22"/>
      <c r="AJ32" s="21"/>
      <c r="AK32" s="22"/>
      <c r="AL32" s="22"/>
      <c r="AM32" s="21"/>
      <c r="AN32" s="22"/>
      <c r="AO32" s="22"/>
      <c r="AP32" s="21"/>
      <c r="AQ32" s="22"/>
      <c r="AR32" s="24"/>
      <c r="AS32" s="29"/>
      <c r="AT32" s="29"/>
      <c r="AU32" s="1172"/>
      <c r="AV32" s="74"/>
      <c r="AW32" s="74"/>
      <c r="BD32" s="29"/>
      <c r="BE32" s="111"/>
      <c r="BG32" s="620" t="s">
        <v>1035</v>
      </c>
      <c r="BH32" s="621" t="s">
        <v>1036</v>
      </c>
      <c r="BI32" s="621" t="s">
        <v>1037</v>
      </c>
      <c r="BJ32" s="111"/>
      <c r="BL32" s="620" t="s">
        <v>1035</v>
      </c>
      <c r="BM32" s="621" t="s">
        <v>1036</v>
      </c>
      <c r="BN32" s="621" t="s">
        <v>1037</v>
      </c>
      <c r="BO32" s="111"/>
      <c r="BQ32" s="620" t="s">
        <v>1035</v>
      </c>
      <c r="BR32" s="621" t="s">
        <v>1036</v>
      </c>
      <c r="BS32" s="621" t="s">
        <v>1037</v>
      </c>
      <c r="BT32" s="111"/>
      <c r="BV32" s="620" t="s">
        <v>1035</v>
      </c>
      <c r="BW32" s="621" t="s">
        <v>1036</v>
      </c>
      <c r="BX32" s="621" t="s">
        <v>1037</v>
      </c>
      <c r="BY32" s="111"/>
      <c r="CA32" s="620" t="s">
        <v>1035</v>
      </c>
      <c r="CB32" s="621" t="s">
        <v>1036</v>
      </c>
      <c r="CC32" s="621" t="s">
        <v>1037</v>
      </c>
      <c r="CD32" s="111"/>
      <c r="CF32" s="620" t="s">
        <v>1035</v>
      </c>
      <c r="CG32" s="621" t="s">
        <v>1036</v>
      </c>
      <c r="CH32" s="621" t="s">
        <v>1037</v>
      </c>
      <c r="CI32" s="111"/>
      <c r="CK32" s="620" t="s">
        <v>1035</v>
      </c>
      <c r="CL32" s="621" t="s">
        <v>1036</v>
      </c>
      <c r="CM32" s="621" t="s">
        <v>1037</v>
      </c>
      <c r="CN32" s="111"/>
      <c r="CP32" s="620" t="s">
        <v>1035</v>
      </c>
      <c r="CQ32" s="621" t="s">
        <v>1036</v>
      </c>
      <c r="CR32" s="621" t="s">
        <v>1037</v>
      </c>
    </row>
    <row r="33" spans="1:96" ht="12.4" customHeight="1">
      <c r="A33" s="1803"/>
      <c r="B33" s="1698" t="s">
        <v>1070</v>
      </c>
      <c r="C33" s="595" t="s">
        <v>991</v>
      </c>
      <c r="D33" s="588"/>
      <c r="E33" s="1703">
        <v>28</v>
      </c>
      <c r="F33" s="1703"/>
      <c r="G33" s="588"/>
      <c r="H33" s="1702">
        <v>27</v>
      </c>
      <c r="I33" s="1702"/>
      <c r="J33" s="588"/>
      <c r="K33" s="1700">
        <v>24</v>
      </c>
      <c r="L33" s="1700"/>
      <c r="M33" s="588"/>
      <c r="N33" s="1701">
        <v>16</v>
      </c>
      <c r="O33" s="1701"/>
      <c r="P33" s="588"/>
      <c r="Q33" s="1699">
        <v>7</v>
      </c>
      <c r="R33" s="1738"/>
      <c r="S33" s="29"/>
      <c r="T33" s="29"/>
      <c r="U33" s="1726" t="s">
        <v>1016</v>
      </c>
      <c r="V33" s="1726"/>
      <c r="W33" s="1726"/>
      <c r="X33" s="1726"/>
      <c r="Y33" s="1726"/>
      <c r="Z33" s="29"/>
      <c r="AA33" s="29"/>
      <c r="AB33" s="1718" t="s">
        <v>1070</v>
      </c>
      <c r="AC33" s="76" t="s">
        <v>991</v>
      </c>
      <c r="AD33" s="41"/>
      <c r="AE33" s="1703">
        <f>SUM(E33+$T$15)</f>
        <v>29</v>
      </c>
      <c r="AF33" s="1715"/>
      <c r="AH33" s="1702">
        <f>SUM(H33+$T$16)</f>
        <v>29</v>
      </c>
      <c r="AI33" s="1725"/>
      <c r="AK33" s="1700">
        <f>SUM(K33+$T$17)</f>
        <v>27</v>
      </c>
      <c r="AL33" s="1708"/>
      <c r="AN33" s="1701">
        <f>SUM(N33+$T$18)</f>
        <v>24</v>
      </c>
      <c r="AO33" s="1706"/>
      <c r="AQ33" s="1699">
        <f>SUM(Q33+$T$19)</f>
        <v>17</v>
      </c>
      <c r="AR33" s="1745"/>
      <c r="AS33" s="29"/>
      <c r="AT33" s="29"/>
      <c r="AU33" s="1172"/>
      <c r="AV33" s="74"/>
      <c r="AW33" s="80">
        <f>SUM($T$3/$AE33)</f>
        <v>0.68965517241379315</v>
      </c>
      <c r="AX33" s="80">
        <f>SUM($T$3/$AH33)</f>
        <v>0.68965517241379315</v>
      </c>
      <c r="AY33" s="80">
        <f>SUM($T$3/$AK33)</f>
        <v>0.7407407407407407</v>
      </c>
      <c r="AZ33" s="80">
        <f>SUM($T$3/$AN33)</f>
        <v>0.83333333333333337</v>
      </c>
      <c r="BA33" s="81">
        <f>SUM($T$3/$AQ33)</f>
        <v>1.1764705882352942</v>
      </c>
      <c r="BD33" s="29"/>
      <c r="BE33" s="111"/>
      <c r="BF33" s="1201"/>
      <c r="BG33" s="624"/>
      <c r="BH33" s="621">
        <f>SUM(BF29,BF31,BF33)</f>
        <v>0</v>
      </c>
      <c r="BI33" s="621">
        <f>SUM(BG29,BG31, BG33)</f>
        <v>0</v>
      </c>
      <c r="BJ33" s="111"/>
      <c r="BK33" s="1201"/>
      <c r="BL33" s="624"/>
      <c r="BM33" s="621">
        <f>SUM(BK29,BK31,BK33)</f>
        <v>0</v>
      </c>
      <c r="BN33" s="621">
        <f>SUM(BL29,BL31, BL33)</f>
        <v>0</v>
      </c>
      <c r="BO33" s="111"/>
      <c r="BP33" s="1201"/>
      <c r="BQ33" s="624"/>
      <c r="BR33" s="621">
        <f>SUM(BP29,BP31,BP33)</f>
        <v>0</v>
      </c>
      <c r="BS33" s="621">
        <f>SUM(BQ29,BQ31, BQ33)</f>
        <v>0</v>
      </c>
      <c r="BT33" s="111"/>
      <c r="BU33" s="1201"/>
      <c r="BV33" s="624"/>
      <c r="BW33" s="621">
        <f>SUM(BU29,BU31,BU33)</f>
        <v>0</v>
      </c>
      <c r="BX33" s="621">
        <f>SUM(BV29,BV31, BV33)</f>
        <v>0</v>
      </c>
      <c r="BY33" s="111"/>
      <c r="BZ33" s="1201"/>
      <c r="CA33" s="624"/>
      <c r="CB33" s="621">
        <f>SUM(BZ29,BZ31,BZ33)</f>
        <v>0</v>
      </c>
      <c r="CC33" s="621">
        <f>SUM(CA29,CA31, CA33)</f>
        <v>0</v>
      </c>
      <c r="CD33" s="111"/>
      <c r="CE33" s="1201"/>
      <c r="CF33" s="624"/>
      <c r="CG33" s="621">
        <f>SUM(CE29,CE31,CE33)</f>
        <v>0</v>
      </c>
      <c r="CH33" s="621">
        <f>SUM(CF29,CF31, CF33)</f>
        <v>0</v>
      </c>
      <c r="CI33" s="111"/>
      <c r="CJ33" s="1201"/>
      <c r="CK33" s="624"/>
      <c r="CL33" s="621">
        <f>SUM(CJ29,CJ31,CJ33)</f>
        <v>0</v>
      </c>
      <c r="CM33" s="621">
        <f>SUM(CK29,CK31, CK33)</f>
        <v>0</v>
      </c>
      <c r="CN33" s="111"/>
      <c r="CO33" s="1201"/>
      <c r="CP33" s="624"/>
      <c r="CQ33" s="621">
        <f>SUM(CO29,CO31,CO33)</f>
        <v>0</v>
      </c>
      <c r="CR33" s="621">
        <f>SUM(CP29,CP31, CP33)</f>
        <v>0</v>
      </c>
    </row>
    <row r="34" spans="1:96" ht="12.4" customHeight="1">
      <c r="A34" s="1803"/>
      <c r="B34" s="1698"/>
      <c r="C34" s="596" t="s">
        <v>997</v>
      </c>
      <c r="D34" s="588"/>
      <c r="E34" s="1703">
        <v>30</v>
      </c>
      <c r="F34" s="1703"/>
      <c r="G34" s="588"/>
      <c r="H34" s="1702">
        <v>24</v>
      </c>
      <c r="I34" s="1702"/>
      <c r="J34" s="588"/>
      <c r="K34" s="1699">
        <v>16</v>
      </c>
      <c r="L34" s="1699"/>
      <c r="M34" s="588"/>
      <c r="N34" s="1701">
        <v>11</v>
      </c>
      <c r="O34" s="1701"/>
      <c r="P34" s="588"/>
      <c r="Q34" s="1700">
        <v>12</v>
      </c>
      <c r="R34" s="1751"/>
      <c r="S34" s="29"/>
      <c r="T34" s="29"/>
      <c r="U34" s="1723" t="s">
        <v>1023</v>
      </c>
      <c r="V34" s="1723"/>
      <c r="W34" s="1723"/>
      <c r="X34" s="1723"/>
      <c r="Y34" s="1723"/>
      <c r="Z34" s="29"/>
      <c r="AA34" s="29"/>
      <c r="AB34" s="1718"/>
      <c r="AC34" s="19" t="s">
        <v>997</v>
      </c>
      <c r="AD34" s="41"/>
      <c r="AE34" s="1703">
        <f>SUM(E34+$T$15)</f>
        <v>31</v>
      </c>
      <c r="AF34" s="1715"/>
      <c r="AH34" s="1702">
        <f>SUM(H34+$T$16)</f>
        <v>26</v>
      </c>
      <c r="AI34" s="1725"/>
      <c r="AK34" s="1699">
        <f>SUM(K34+$T$17)</f>
        <v>19</v>
      </c>
      <c r="AL34" s="1707"/>
      <c r="AN34" s="1701">
        <f>SUM(N34+$T$18)</f>
        <v>19</v>
      </c>
      <c r="AO34" s="1706"/>
      <c r="AQ34" s="1700">
        <f>SUM(Q34+$T$19)</f>
        <v>22</v>
      </c>
      <c r="AR34" s="1757"/>
      <c r="AS34" s="29"/>
      <c r="AT34" s="29"/>
      <c r="AU34" s="1172"/>
      <c r="AV34" s="74"/>
      <c r="AW34" s="79">
        <f>SUM($T$4/$AE34)</f>
        <v>0.12903225806451613</v>
      </c>
      <c r="AX34" s="79">
        <f>SUM($T$4/$AH34)</f>
        <v>0.15384615384615385</v>
      </c>
      <c r="AY34" s="79">
        <f>SUM($T$4/$AK34)</f>
        <v>0.21052631578947367</v>
      </c>
      <c r="AZ34" s="79">
        <f>SUM($T$4/$AN34)</f>
        <v>0.21052631578947367</v>
      </c>
      <c r="BA34" s="79">
        <f>SUM($T$4/$AQ34)</f>
        <v>0.18181818181818182</v>
      </c>
      <c r="BD34" s="29"/>
      <c r="BE34" s="1799" t="s">
        <v>1039</v>
      </c>
      <c r="BF34" s="1797">
        <f>SUM(BF24-BH33)</f>
        <v>232</v>
      </c>
      <c r="BG34" s="1795">
        <f>SUM(BG24-BI33)</f>
        <v>244</v>
      </c>
      <c r="BJ34" s="1799" t="s">
        <v>1039</v>
      </c>
      <c r="BK34" s="1797">
        <f>SUM(BK24-BM33)</f>
        <v>0</v>
      </c>
      <c r="BL34" s="1795">
        <f>SUM(BL24-BN33)</f>
        <v>0</v>
      </c>
      <c r="BO34" s="1799" t="s">
        <v>1039</v>
      </c>
      <c r="BP34" s="1797">
        <f>SUM(BP24-BR33)</f>
        <v>0</v>
      </c>
      <c r="BQ34" s="1795">
        <f>SUM(BQ24-BS33)</f>
        <v>0</v>
      </c>
      <c r="BT34" s="1799" t="s">
        <v>1039</v>
      </c>
      <c r="BU34" s="1797">
        <f>SUM(BU24-BW33)</f>
        <v>0</v>
      </c>
      <c r="BV34" s="1795">
        <f>SUM(BV24-BX33)</f>
        <v>0</v>
      </c>
      <c r="BY34" s="1799" t="s">
        <v>1039</v>
      </c>
      <c r="BZ34" s="1797">
        <f>SUM(BZ24-CB33)</f>
        <v>0</v>
      </c>
      <c r="CA34" s="1795">
        <f>SUM(CA24-CC33)</f>
        <v>0</v>
      </c>
      <c r="CD34" s="1799" t="s">
        <v>1039</v>
      </c>
      <c r="CE34" s="1797">
        <f>SUM(CE24-CG33)</f>
        <v>0</v>
      </c>
      <c r="CF34" s="1795">
        <f>SUM(CF24-CH33)</f>
        <v>0</v>
      </c>
      <c r="CI34" s="1799" t="s">
        <v>1039</v>
      </c>
      <c r="CJ34" s="1797">
        <f>SUM(CJ24-CL33)</f>
        <v>0</v>
      </c>
      <c r="CK34" s="1795">
        <f>SUM(CK24-CM33)</f>
        <v>0</v>
      </c>
      <c r="CN34" s="1799" t="s">
        <v>1039</v>
      </c>
      <c r="CO34" s="1797">
        <f>SUM(CO24-CQ33)</f>
        <v>0</v>
      </c>
      <c r="CP34" s="1795">
        <f>SUM(CP24-CR33)</f>
        <v>0</v>
      </c>
    </row>
    <row r="35" spans="1:96" ht="12.4" customHeight="1">
      <c r="A35" s="1803"/>
      <c r="B35" s="1698"/>
      <c r="C35" s="598" t="s">
        <v>1004</v>
      </c>
      <c r="D35" s="588"/>
      <c r="E35" s="1703">
        <v>38</v>
      </c>
      <c r="F35" s="1703"/>
      <c r="G35" s="588"/>
      <c r="H35" s="1702">
        <v>18</v>
      </c>
      <c r="I35" s="1702"/>
      <c r="J35" s="588"/>
      <c r="K35" s="1699">
        <v>10</v>
      </c>
      <c r="L35" s="1699"/>
      <c r="M35" s="588"/>
      <c r="N35" s="1701">
        <v>7</v>
      </c>
      <c r="O35" s="1701"/>
      <c r="P35" s="588"/>
      <c r="Q35" s="1700">
        <v>10</v>
      </c>
      <c r="R35" s="1751"/>
      <c r="S35" s="29"/>
      <c r="T35" s="29"/>
      <c r="U35" s="29"/>
      <c r="V35" s="29"/>
      <c r="W35" s="29"/>
      <c r="X35" s="29"/>
      <c r="Y35" s="29"/>
      <c r="Z35" s="29"/>
      <c r="AA35" s="29"/>
      <c r="AB35" s="1718"/>
      <c r="AC35" s="33" t="s">
        <v>1004</v>
      </c>
      <c r="AD35" s="41"/>
      <c r="AE35" s="1703">
        <f>SUM(E35+$T$15)</f>
        <v>39</v>
      </c>
      <c r="AF35" s="1715"/>
      <c r="AH35" s="1702">
        <f>SUM(H35+$T$16)</f>
        <v>20</v>
      </c>
      <c r="AI35" s="1725"/>
      <c r="AK35" s="1699">
        <f>SUM(K35+$T$17)</f>
        <v>13</v>
      </c>
      <c r="AL35" s="1707"/>
      <c r="AN35" s="1701">
        <f>SUM(N35+$T$18)</f>
        <v>15</v>
      </c>
      <c r="AO35" s="1706"/>
      <c r="AQ35" s="1700">
        <f>SUM(Q35+$T$19)</f>
        <v>20</v>
      </c>
      <c r="AR35" s="1757"/>
      <c r="AS35" s="29"/>
      <c r="AT35" s="29"/>
      <c r="AU35" s="1172"/>
      <c r="AV35" s="74"/>
      <c r="AW35" s="79">
        <f>SUM($T$5/$AE35)</f>
        <v>0.17948717948717949</v>
      </c>
      <c r="AX35" s="79">
        <f>SUM($T$5/$AH35)</f>
        <v>0.35</v>
      </c>
      <c r="AY35" s="80">
        <f>SUM($T$5/$AK35)</f>
        <v>0.53846153846153844</v>
      </c>
      <c r="AZ35" s="79">
        <f>SUM($T$5/$AN35)</f>
        <v>0.46666666666666667</v>
      </c>
      <c r="BA35" s="79">
        <f>SUM($T$5/$AQ35)</f>
        <v>0.35</v>
      </c>
      <c r="BD35" s="29"/>
      <c r="BE35" s="1801"/>
      <c r="BF35" s="1798"/>
      <c r="BG35" s="1796"/>
      <c r="BJ35" s="1801"/>
      <c r="BK35" s="1798"/>
      <c r="BL35" s="1796"/>
      <c r="BO35" s="1801"/>
      <c r="BP35" s="1798"/>
      <c r="BQ35" s="1796"/>
      <c r="BT35" s="1801"/>
      <c r="BU35" s="1798"/>
      <c r="BV35" s="1796"/>
      <c r="BY35" s="1801"/>
      <c r="BZ35" s="1798"/>
      <c r="CA35" s="1796"/>
      <c r="CD35" s="1801"/>
      <c r="CE35" s="1798"/>
      <c r="CF35" s="1796"/>
      <c r="CI35" s="1801"/>
      <c r="CJ35" s="1798"/>
      <c r="CK35" s="1796"/>
      <c r="CN35" s="1801"/>
      <c r="CO35" s="1798"/>
      <c r="CP35" s="1796"/>
    </row>
    <row r="36" spans="1:96" ht="12.4" customHeight="1">
      <c r="A36" s="1803"/>
      <c r="B36" s="1698"/>
      <c r="C36" s="597" t="s">
        <v>1012</v>
      </c>
      <c r="D36" s="588"/>
      <c r="E36" s="1699">
        <v>16</v>
      </c>
      <c r="F36" s="1699"/>
      <c r="G36" s="588"/>
      <c r="H36" s="1701">
        <v>26</v>
      </c>
      <c r="I36" s="1701"/>
      <c r="J36" s="588"/>
      <c r="K36" s="1700">
        <v>28</v>
      </c>
      <c r="L36" s="1700"/>
      <c r="M36" s="588"/>
      <c r="N36" s="1703">
        <v>25</v>
      </c>
      <c r="O36" s="1703"/>
      <c r="P36" s="588"/>
      <c r="Q36" s="1702">
        <v>21</v>
      </c>
      <c r="R36" s="1713"/>
      <c r="S36" s="29"/>
      <c r="T36" s="29"/>
      <c r="U36" s="1723" t="s">
        <v>1029</v>
      </c>
      <c r="V36" s="1723"/>
      <c r="W36" s="1723"/>
      <c r="X36" s="1723"/>
      <c r="Y36" s="1723"/>
      <c r="Z36" s="29"/>
      <c r="AA36" s="29"/>
      <c r="AB36" s="1718"/>
      <c r="AC36" s="32" t="s">
        <v>1012</v>
      </c>
      <c r="AD36" s="41"/>
      <c r="AE36" s="1699">
        <f>SUM(E36+$T$15)</f>
        <v>17</v>
      </c>
      <c r="AF36" s="1707"/>
      <c r="AH36" s="1701">
        <f>SUM(H36+$T$16)</f>
        <v>28</v>
      </c>
      <c r="AI36" s="1706"/>
      <c r="AK36" s="1700">
        <f>SUM(K36+$T$17)</f>
        <v>31</v>
      </c>
      <c r="AL36" s="1708"/>
      <c r="AN36" s="1703">
        <f>SUM(N36+$T$18)</f>
        <v>33</v>
      </c>
      <c r="AO36" s="1715"/>
      <c r="AQ36" s="1702">
        <f>SUM(Q36+$T$19)</f>
        <v>31</v>
      </c>
      <c r="AR36" s="1713"/>
      <c r="AS36" s="29"/>
      <c r="AT36" s="29"/>
      <c r="AU36" s="1172"/>
      <c r="AV36" s="74"/>
      <c r="AW36" s="80">
        <f>SUM($T$7/$AE36)</f>
        <v>0.82352941176470584</v>
      </c>
      <c r="AX36" s="79">
        <f>SUM($T$7/$AH36)</f>
        <v>0.5</v>
      </c>
      <c r="AY36" s="79">
        <f>SUM($T$7/$AK36)</f>
        <v>0.45161290322580644</v>
      </c>
      <c r="AZ36" s="79">
        <f>SUM($T$7/$AN36)</f>
        <v>0.42424242424242425</v>
      </c>
      <c r="BA36" s="79">
        <f>SUM($T$7/$AQ36)</f>
        <v>0.45161290322580644</v>
      </c>
      <c r="BD36" s="29"/>
      <c r="BE36" s="1799" t="s">
        <v>1046</v>
      </c>
      <c r="BF36" s="1690">
        <f>SUM(BF34+BG34)</f>
        <v>476</v>
      </c>
      <c r="BG36" s="1690"/>
      <c r="BJ36" s="1799" t="s">
        <v>1046</v>
      </c>
      <c r="BK36" s="1690">
        <f>SUM(BK34+BL34)</f>
        <v>0</v>
      </c>
      <c r="BL36" s="1690"/>
      <c r="BO36" s="1799" t="s">
        <v>1046</v>
      </c>
      <c r="BP36" s="1690">
        <f>SUM(BP34+BQ34)</f>
        <v>0</v>
      </c>
      <c r="BQ36" s="1690"/>
      <c r="BT36" s="1799" t="s">
        <v>1046</v>
      </c>
      <c r="BU36" s="1690">
        <f>SUM(BU34+BV34)</f>
        <v>0</v>
      </c>
      <c r="BV36" s="1690"/>
      <c r="BY36" s="1799" t="s">
        <v>1046</v>
      </c>
      <c r="BZ36" s="1690">
        <f>SUM(BZ34+CA34)</f>
        <v>0</v>
      </c>
      <c r="CA36" s="1690"/>
      <c r="CD36" s="1799" t="s">
        <v>1046</v>
      </c>
      <c r="CE36" s="1690">
        <f>SUM(CE34+CF34)</f>
        <v>0</v>
      </c>
      <c r="CF36" s="1690"/>
      <c r="CI36" s="1799" t="s">
        <v>1046</v>
      </c>
      <c r="CJ36" s="1690">
        <f>SUM(CJ34+CK34)</f>
        <v>0</v>
      </c>
      <c r="CK36" s="1690"/>
      <c r="CN36" s="1799" t="s">
        <v>1046</v>
      </c>
      <c r="CO36" s="1690">
        <f>SUM(CO34+CP34)</f>
        <v>0</v>
      </c>
      <c r="CP36" s="1690"/>
    </row>
    <row r="37" spans="1:96" ht="12.4" customHeight="1" thickBot="1">
      <c r="A37" s="1803"/>
      <c r="B37" s="1759"/>
      <c r="C37" s="599" t="s">
        <v>1017</v>
      </c>
      <c r="D37" s="589"/>
      <c r="E37" s="1767">
        <v>0.27</v>
      </c>
      <c r="F37" s="1768"/>
      <c r="G37" s="589"/>
      <c r="H37" s="1769">
        <v>0.16</v>
      </c>
      <c r="I37" s="1770"/>
      <c r="J37" s="589"/>
      <c r="K37" s="1761">
        <v>0.14000000000000001</v>
      </c>
      <c r="L37" s="1771"/>
      <c r="M37" s="589"/>
      <c r="N37" s="1763">
        <v>0.1</v>
      </c>
      <c r="O37" s="1772"/>
      <c r="P37" s="589"/>
      <c r="Q37" s="1765">
        <v>7.0000000000000007E-2</v>
      </c>
      <c r="R37" s="1773"/>
      <c r="S37" s="29"/>
      <c r="T37" s="29"/>
      <c r="U37" s="1726" t="s">
        <v>1030</v>
      </c>
      <c r="V37" s="1726"/>
      <c r="W37" s="1726"/>
      <c r="X37" s="1726"/>
      <c r="Y37" s="1726"/>
      <c r="Z37" s="29"/>
      <c r="AA37" s="29"/>
      <c r="AB37" s="1760"/>
      <c r="AC37" s="77" t="s">
        <v>1017</v>
      </c>
      <c r="AD37" s="584"/>
      <c r="AE37" s="1767">
        <v>0.27</v>
      </c>
      <c r="AF37" s="1774"/>
      <c r="AG37" s="26"/>
      <c r="AH37" s="1769">
        <v>0.16</v>
      </c>
      <c r="AI37" s="1775"/>
      <c r="AJ37" s="26"/>
      <c r="AK37" s="1761">
        <v>0.14000000000000001</v>
      </c>
      <c r="AL37" s="1762"/>
      <c r="AM37" s="26"/>
      <c r="AN37" s="1763">
        <v>0.1</v>
      </c>
      <c r="AO37" s="1764"/>
      <c r="AP37" s="26"/>
      <c r="AQ37" s="1765">
        <v>7.0000000000000007E-2</v>
      </c>
      <c r="AR37" s="1766"/>
      <c r="AS37" s="29"/>
      <c r="AT37" s="29"/>
      <c r="AU37" s="1172"/>
      <c r="AV37" s="74"/>
      <c r="AW37" s="74"/>
      <c r="BD37" s="29"/>
      <c r="BE37" s="1799"/>
      <c r="BF37" s="1690"/>
      <c r="BG37" s="1690"/>
      <c r="BJ37" s="1799"/>
      <c r="BK37" s="1690"/>
      <c r="BL37" s="1690"/>
      <c r="BO37" s="1799"/>
      <c r="BP37" s="1690"/>
      <c r="BQ37" s="1690"/>
      <c r="BT37" s="1799"/>
      <c r="BU37" s="1690"/>
      <c r="BV37" s="1690"/>
      <c r="BY37" s="1799"/>
      <c r="BZ37" s="1690"/>
      <c r="CA37" s="1690"/>
      <c r="CD37" s="1799"/>
      <c r="CE37" s="1690"/>
      <c r="CF37" s="1690"/>
      <c r="CI37" s="1799"/>
      <c r="CJ37" s="1690"/>
      <c r="CK37" s="1690"/>
      <c r="CN37" s="1799"/>
      <c r="CO37" s="1690"/>
      <c r="CP37" s="1690"/>
    </row>
    <row r="38" spans="1:96" ht="14.25" customHeight="1">
      <c r="A38" s="29"/>
      <c r="B38" s="29"/>
      <c r="C38" s="29"/>
      <c r="D38" s="30"/>
      <c r="E38" s="29"/>
      <c r="F38" s="29"/>
      <c r="G38" s="29"/>
      <c r="H38" s="30"/>
      <c r="I38" s="30"/>
      <c r="J38" s="29"/>
      <c r="K38" s="29"/>
      <c r="L38" s="29"/>
      <c r="M38" s="29"/>
      <c r="N38" s="29"/>
      <c r="O38" s="29"/>
      <c r="P38" s="29"/>
      <c r="Q38" s="29"/>
      <c r="R38" s="29"/>
      <c r="S38" s="29"/>
      <c r="T38" s="29"/>
      <c r="U38" s="1728" t="s">
        <v>1033</v>
      </c>
      <c r="V38" s="1728"/>
      <c r="W38" s="1728"/>
      <c r="X38" s="1728"/>
      <c r="Y38" s="1728"/>
      <c r="Z38" s="29"/>
      <c r="AA38" s="29"/>
      <c r="AB38" s="1171"/>
      <c r="AC38" s="72"/>
      <c r="AD38" s="29"/>
      <c r="AE38" s="1140"/>
      <c r="AF38" s="29"/>
      <c r="AG38" s="29"/>
      <c r="AH38" s="29"/>
      <c r="AI38" s="29"/>
      <c r="AJ38" s="29"/>
      <c r="AK38" s="29"/>
      <c r="AL38" s="29"/>
      <c r="AM38" s="29"/>
      <c r="AN38" s="29"/>
      <c r="AO38" s="29"/>
      <c r="AP38" s="29"/>
      <c r="AQ38" s="29"/>
      <c r="AR38" s="29"/>
      <c r="AS38" s="29"/>
      <c r="AT38" s="29"/>
      <c r="AU38" s="29"/>
      <c r="BD38" s="29"/>
      <c r="BE38" s="626" t="s">
        <v>1071</v>
      </c>
      <c r="BF38" s="622" t="s">
        <v>1026</v>
      </c>
      <c r="BG38" s="635" t="s">
        <v>1027</v>
      </c>
      <c r="BH38" s="623"/>
      <c r="BI38" s="623"/>
      <c r="BJ38" s="626" t="s">
        <v>1071</v>
      </c>
      <c r="BK38" s="622" t="s">
        <v>1026</v>
      </c>
      <c r="BL38" s="635" t="s">
        <v>1027</v>
      </c>
      <c r="BM38" s="623"/>
      <c r="BN38" s="623"/>
      <c r="BO38" s="626" t="s">
        <v>1071</v>
      </c>
      <c r="BP38" s="622" t="s">
        <v>1026</v>
      </c>
      <c r="BQ38" s="635" t="s">
        <v>1027</v>
      </c>
      <c r="BR38" s="623"/>
      <c r="BS38" s="623"/>
      <c r="BT38" s="626" t="s">
        <v>1071</v>
      </c>
      <c r="BU38" s="622" t="s">
        <v>1026</v>
      </c>
      <c r="BV38" s="635" t="s">
        <v>1027</v>
      </c>
      <c r="BW38" s="623"/>
      <c r="BX38" s="623"/>
      <c r="BY38" s="626" t="s">
        <v>1071</v>
      </c>
      <c r="BZ38" s="622" t="s">
        <v>1026</v>
      </c>
      <c r="CA38" s="635" t="s">
        <v>1027</v>
      </c>
      <c r="CB38" s="623"/>
      <c r="CC38" s="623"/>
      <c r="CD38" s="626" t="s">
        <v>1071</v>
      </c>
      <c r="CE38" s="622" t="s">
        <v>1026</v>
      </c>
      <c r="CF38" s="635" t="s">
        <v>1027</v>
      </c>
      <c r="CG38" s="623"/>
      <c r="CH38" s="623"/>
      <c r="CI38" s="626" t="s">
        <v>1071</v>
      </c>
      <c r="CJ38" s="622" t="s">
        <v>1026</v>
      </c>
      <c r="CK38" s="635" t="s">
        <v>1027</v>
      </c>
      <c r="CL38" s="623"/>
      <c r="CM38" s="623"/>
      <c r="CN38" s="626" t="s">
        <v>1071</v>
      </c>
      <c r="CO38" s="622" t="s">
        <v>1026</v>
      </c>
      <c r="CP38" s="635" t="s">
        <v>1027</v>
      </c>
      <c r="CQ38" s="623"/>
      <c r="CR38" s="623"/>
    </row>
    <row r="39" spans="1:96" ht="14.25" customHeight="1">
      <c r="A39" s="29"/>
      <c r="B39" s="29"/>
      <c r="C39" s="29"/>
      <c r="D39" s="30"/>
      <c r="E39" s="29"/>
      <c r="F39" s="29"/>
      <c r="G39" s="29"/>
      <c r="H39" s="30"/>
      <c r="I39" s="30"/>
      <c r="J39" s="29"/>
      <c r="K39" s="29"/>
      <c r="L39" s="29"/>
      <c r="M39" s="29"/>
      <c r="N39" s="29"/>
      <c r="O39" s="29"/>
      <c r="P39" s="29"/>
      <c r="Q39" s="29"/>
      <c r="R39" s="29"/>
      <c r="S39" s="29"/>
      <c r="T39" s="29"/>
      <c r="U39" s="1721" t="s">
        <v>1034</v>
      </c>
      <c r="V39" s="1721"/>
      <c r="W39" s="1721"/>
      <c r="X39" s="1721"/>
      <c r="Y39" s="1721"/>
      <c r="Z39" s="29"/>
      <c r="AA39" s="29"/>
      <c r="AB39" s="1171"/>
      <c r="AC39" s="72"/>
      <c r="AD39" s="29"/>
      <c r="AE39" s="1140"/>
      <c r="AF39" s="29"/>
      <c r="AG39" s="29"/>
      <c r="AH39" s="29"/>
      <c r="AI39" s="29"/>
      <c r="AJ39" s="29"/>
      <c r="AK39" s="29"/>
      <c r="AL39" s="29"/>
      <c r="AM39" s="29"/>
      <c r="AN39" s="29"/>
      <c r="AO39" s="29"/>
      <c r="AP39" s="29"/>
      <c r="AQ39" s="29"/>
      <c r="AR39" s="29"/>
      <c r="AS39" s="29"/>
      <c r="AT39" s="29"/>
      <c r="AU39" s="29"/>
      <c r="BD39" s="29"/>
      <c r="BE39" s="111"/>
      <c r="BF39" s="619"/>
      <c r="BG39" s="633"/>
      <c r="BJ39" s="111"/>
      <c r="BK39" s="619"/>
      <c r="BL39" s="633"/>
      <c r="BO39" s="111"/>
      <c r="BP39" s="619"/>
      <c r="BQ39" s="633"/>
      <c r="BT39" s="111"/>
      <c r="BU39" s="619"/>
      <c r="BV39" s="633"/>
      <c r="BY39" s="111"/>
      <c r="BZ39" s="619"/>
      <c r="CA39" s="633"/>
      <c r="CD39" s="111"/>
      <c r="CE39" s="619"/>
      <c r="CF39" s="633"/>
      <c r="CI39" s="111"/>
      <c r="CJ39" s="619"/>
      <c r="CK39" s="633"/>
      <c r="CN39" s="111"/>
      <c r="CO39" s="619"/>
      <c r="CP39" s="633"/>
    </row>
    <row r="40" spans="1:96" ht="14.25" customHeight="1">
      <c r="A40" s="29"/>
      <c r="B40" s="29"/>
      <c r="C40" s="29"/>
      <c r="D40" s="29"/>
      <c r="E40" s="29"/>
      <c r="F40" s="29"/>
      <c r="G40" s="29"/>
      <c r="H40" s="29"/>
      <c r="I40" s="29"/>
      <c r="J40" s="29"/>
      <c r="K40" s="29"/>
      <c r="L40" s="29"/>
      <c r="M40" s="29"/>
      <c r="N40" s="29"/>
      <c r="O40" s="29"/>
      <c r="P40" s="29"/>
      <c r="Q40" s="29"/>
      <c r="R40" s="29"/>
      <c r="S40" s="29"/>
      <c r="T40" s="29"/>
      <c r="U40" s="1729" t="s">
        <v>1038</v>
      </c>
      <c r="V40" s="1729"/>
      <c r="W40" s="1729"/>
      <c r="X40" s="1729"/>
      <c r="Y40" s="1729"/>
      <c r="Z40" s="29"/>
      <c r="AA40" s="29"/>
      <c r="AB40" s="29"/>
      <c r="AC40" s="29"/>
      <c r="AD40" s="29"/>
      <c r="AE40" s="29"/>
      <c r="AF40" s="29"/>
      <c r="AG40" s="29"/>
      <c r="AH40" s="29"/>
      <c r="AI40" s="29"/>
      <c r="AJ40" s="29"/>
      <c r="AK40" s="29"/>
      <c r="AL40" s="29"/>
      <c r="AM40" s="29"/>
      <c r="AN40" s="29"/>
      <c r="AO40" s="29"/>
      <c r="AP40" s="29"/>
      <c r="AQ40" s="29"/>
      <c r="AR40" s="29"/>
      <c r="AS40" s="29"/>
      <c r="AT40" s="29"/>
      <c r="AU40" s="29"/>
      <c r="BD40" s="29"/>
      <c r="BE40" s="111"/>
      <c r="BF40" s="1800" t="s">
        <v>1031</v>
      </c>
      <c r="BG40" s="1800"/>
      <c r="BJ40" s="111"/>
      <c r="BK40" s="1800" t="s">
        <v>1031</v>
      </c>
      <c r="BL40" s="1800"/>
      <c r="BO40" s="111"/>
      <c r="BP40" s="1800" t="s">
        <v>1031</v>
      </c>
      <c r="BQ40" s="1800"/>
      <c r="BT40" s="111"/>
      <c r="BU40" s="1800" t="s">
        <v>1031</v>
      </c>
      <c r="BV40" s="1800"/>
      <c r="BY40" s="111"/>
      <c r="BZ40" s="1800" t="s">
        <v>1031</v>
      </c>
      <c r="CA40" s="1800"/>
      <c r="CD40" s="111"/>
      <c r="CE40" s="1800" t="s">
        <v>1031</v>
      </c>
      <c r="CF40" s="1800"/>
      <c r="CI40" s="111"/>
      <c r="CJ40" s="1800" t="s">
        <v>1031</v>
      </c>
      <c r="CK40" s="1800"/>
      <c r="CN40" s="111"/>
      <c r="CO40" s="1800" t="s">
        <v>1031</v>
      </c>
      <c r="CP40" s="1800"/>
    </row>
    <row r="41" spans="1:96" ht="14.25" customHeight="1" thickBo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29"/>
      <c r="BD41" s="29"/>
      <c r="BE41" s="111"/>
      <c r="BF41" s="618"/>
      <c r="BG41" s="634">
        <f>SUM(BF41)</f>
        <v>0</v>
      </c>
      <c r="BJ41" s="111"/>
      <c r="BK41" s="618"/>
      <c r="BL41" s="634">
        <f>SUM(BK41)</f>
        <v>0</v>
      </c>
      <c r="BO41" s="111"/>
      <c r="BP41" s="618"/>
      <c r="BQ41" s="634">
        <f>SUM(BP41)</f>
        <v>0</v>
      </c>
      <c r="BT41" s="111"/>
      <c r="BU41" s="618"/>
      <c r="BV41" s="634">
        <f>SUM(BU41)</f>
        <v>0</v>
      </c>
      <c r="BY41" s="111"/>
      <c r="BZ41" s="618"/>
      <c r="CA41" s="634">
        <f>SUM(BZ41)</f>
        <v>0</v>
      </c>
      <c r="CD41" s="111"/>
      <c r="CE41" s="618"/>
      <c r="CF41" s="634">
        <f>SUM(CE41)</f>
        <v>0</v>
      </c>
      <c r="CI41" s="111"/>
      <c r="CJ41" s="618"/>
      <c r="CK41" s="634">
        <f>SUM(CJ41)</f>
        <v>0</v>
      </c>
      <c r="CN41" s="111"/>
      <c r="CO41" s="618"/>
      <c r="CP41" s="634">
        <f>SUM(CO41)</f>
        <v>0</v>
      </c>
    </row>
    <row r="42" spans="1:96" ht="14.25" customHeight="1" thickTop="1">
      <c r="A42" s="29"/>
      <c r="B42" s="29"/>
      <c r="C42" s="27"/>
      <c r="D42" s="27"/>
      <c r="E42" s="27"/>
      <c r="F42" s="27"/>
      <c r="G42" s="27"/>
      <c r="H42" s="27"/>
      <c r="I42" s="27"/>
      <c r="J42" s="27"/>
      <c r="K42" s="27"/>
      <c r="L42" s="27"/>
      <c r="M42" s="27"/>
      <c r="N42" s="27"/>
      <c r="O42" s="27"/>
      <c r="P42" s="27"/>
      <c r="Q42" s="27"/>
      <c r="R42" s="27"/>
      <c r="S42" s="29"/>
      <c r="T42" s="29"/>
      <c r="U42" s="1783" t="s">
        <v>1072</v>
      </c>
      <c r="V42" s="1784"/>
      <c r="W42" s="1784"/>
      <c r="X42" s="1784"/>
      <c r="Y42" s="1785"/>
      <c r="Z42" s="29"/>
      <c r="AA42" s="29"/>
      <c r="AB42" s="29"/>
      <c r="AC42" s="29"/>
      <c r="AD42" s="29"/>
      <c r="AE42" s="29"/>
      <c r="AF42" s="29"/>
      <c r="AG42" s="29"/>
      <c r="AH42" s="29"/>
      <c r="AI42" s="29"/>
      <c r="AJ42" s="29"/>
      <c r="AK42" s="29"/>
      <c r="AL42" s="29"/>
      <c r="AM42" s="29"/>
      <c r="AN42" s="29"/>
      <c r="AO42" s="29"/>
      <c r="AP42" s="29"/>
      <c r="AQ42" s="29"/>
      <c r="AR42" s="29"/>
      <c r="AS42" s="29"/>
      <c r="AT42" s="29"/>
      <c r="AU42" s="29"/>
      <c r="AV42" s="29"/>
      <c r="AW42" s="29"/>
      <c r="AX42" s="29"/>
      <c r="AY42" s="29"/>
      <c r="AZ42" s="29"/>
      <c r="BD42" s="29"/>
      <c r="BE42" s="111"/>
      <c r="BG42" s="620" t="s">
        <v>1035</v>
      </c>
      <c r="BH42" s="621" t="s">
        <v>1036</v>
      </c>
      <c r="BI42" s="621" t="s">
        <v>1037</v>
      </c>
      <c r="BJ42" s="111"/>
      <c r="BL42" s="620" t="s">
        <v>1035</v>
      </c>
      <c r="BM42" s="621" t="s">
        <v>1036</v>
      </c>
      <c r="BN42" s="621" t="s">
        <v>1037</v>
      </c>
      <c r="BO42" s="111"/>
      <c r="BQ42" s="620" t="s">
        <v>1035</v>
      </c>
      <c r="BR42" s="621" t="s">
        <v>1036</v>
      </c>
      <c r="BS42" s="621" t="s">
        <v>1037</v>
      </c>
      <c r="BT42" s="111"/>
      <c r="BV42" s="620" t="s">
        <v>1035</v>
      </c>
      <c r="BW42" s="621" t="s">
        <v>1036</v>
      </c>
      <c r="BX42" s="621" t="s">
        <v>1037</v>
      </c>
      <c r="BY42" s="111"/>
      <c r="CA42" s="620" t="s">
        <v>1035</v>
      </c>
      <c r="CB42" s="621" t="s">
        <v>1036</v>
      </c>
      <c r="CC42" s="621" t="s">
        <v>1037</v>
      </c>
      <c r="CD42" s="111"/>
      <c r="CF42" s="620" t="s">
        <v>1035</v>
      </c>
      <c r="CG42" s="621" t="s">
        <v>1036</v>
      </c>
      <c r="CH42" s="621" t="s">
        <v>1037</v>
      </c>
      <c r="CI42" s="111"/>
      <c r="CK42" s="620" t="s">
        <v>1035</v>
      </c>
      <c r="CL42" s="621" t="s">
        <v>1036</v>
      </c>
      <c r="CM42" s="621" t="s">
        <v>1037</v>
      </c>
      <c r="CN42" s="111"/>
      <c r="CP42" s="620" t="s">
        <v>1035</v>
      </c>
      <c r="CQ42" s="621" t="s">
        <v>1036</v>
      </c>
      <c r="CR42" s="621" t="s">
        <v>1037</v>
      </c>
    </row>
    <row r="43" spans="1:96" ht="14.25" customHeight="1">
      <c r="A43" s="29"/>
      <c r="B43" s="29"/>
      <c r="C43" s="27"/>
      <c r="D43" s="27"/>
      <c r="E43" s="27"/>
      <c r="F43" s="27"/>
      <c r="G43" s="27"/>
      <c r="H43" s="27"/>
      <c r="I43" s="27"/>
      <c r="J43" s="27"/>
      <c r="K43" s="27"/>
      <c r="L43" s="27"/>
      <c r="M43" s="27"/>
      <c r="N43" s="27"/>
      <c r="O43" s="27"/>
      <c r="P43" s="27"/>
      <c r="Q43" s="27"/>
      <c r="R43" s="27"/>
      <c r="S43" s="29"/>
      <c r="T43" s="29"/>
      <c r="U43" s="627">
        <v>1</v>
      </c>
      <c r="V43" s="1779" t="s">
        <v>1073</v>
      </c>
      <c r="W43" s="1779"/>
      <c r="X43" s="1779"/>
      <c r="Y43" s="1780"/>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D43" s="29"/>
      <c r="BE43" s="111"/>
      <c r="BF43" s="1201"/>
      <c r="BG43" s="624"/>
      <c r="BH43" s="621">
        <f>SUM(BF39,BF41,BF43)</f>
        <v>0</v>
      </c>
      <c r="BI43" s="621">
        <f>SUM(BG39,BG41, BG43)</f>
        <v>0</v>
      </c>
      <c r="BJ43" s="111"/>
      <c r="BK43" s="1201"/>
      <c r="BL43" s="624"/>
      <c r="BM43" s="621">
        <f>SUM(BK39,BK41,BK43)</f>
        <v>0</v>
      </c>
      <c r="BN43" s="621">
        <f>SUM(BL39,BL41, BL43)</f>
        <v>0</v>
      </c>
      <c r="BO43" s="111"/>
      <c r="BP43" s="1201"/>
      <c r="BQ43" s="624"/>
      <c r="BR43" s="621">
        <f>SUM(BP39,BP41,BP43)</f>
        <v>0</v>
      </c>
      <c r="BS43" s="621">
        <f>SUM(BQ39,BQ41, BQ43)</f>
        <v>0</v>
      </c>
      <c r="BT43" s="111"/>
      <c r="BU43" s="1201"/>
      <c r="BV43" s="624"/>
      <c r="BW43" s="621">
        <f>SUM(BU39,BU41,BU43)</f>
        <v>0</v>
      </c>
      <c r="BX43" s="621">
        <f>SUM(BV39,BV41, BV43)</f>
        <v>0</v>
      </c>
      <c r="BY43" s="111"/>
      <c r="BZ43" s="1201"/>
      <c r="CA43" s="624"/>
      <c r="CB43" s="621">
        <f>SUM(BZ39,BZ41,BZ43)</f>
        <v>0</v>
      </c>
      <c r="CC43" s="621">
        <f>SUM(CA39,CA41, CA43)</f>
        <v>0</v>
      </c>
      <c r="CD43" s="111"/>
      <c r="CE43" s="1201"/>
      <c r="CF43" s="624"/>
      <c r="CG43" s="621">
        <f>SUM(CE39,CE41,CE43)</f>
        <v>0</v>
      </c>
      <c r="CH43" s="621">
        <f>SUM(CF39,CF41, CF43)</f>
        <v>0</v>
      </c>
      <c r="CI43" s="111"/>
      <c r="CJ43" s="1201"/>
      <c r="CK43" s="624"/>
      <c r="CL43" s="621">
        <f>SUM(CJ39,CJ41,CJ43)</f>
        <v>0</v>
      </c>
      <c r="CM43" s="621">
        <f>SUM(CK39,CK41, CK43)</f>
        <v>0</v>
      </c>
      <c r="CN43" s="111"/>
      <c r="CO43" s="1201"/>
      <c r="CP43" s="624"/>
      <c r="CQ43" s="621">
        <f>SUM(CO39,CO41,CO43)</f>
        <v>0</v>
      </c>
      <c r="CR43" s="621">
        <f>SUM(CP39,CP41, CP43)</f>
        <v>0</v>
      </c>
    </row>
    <row r="44" spans="1:96" ht="14.25" customHeight="1">
      <c r="A44" s="29"/>
      <c r="B44" s="29"/>
      <c r="C44" s="1804" t="s">
        <v>1074</v>
      </c>
      <c r="D44" s="1804"/>
      <c r="E44" s="1804"/>
      <c r="F44" s="1804"/>
      <c r="G44" s="1804"/>
      <c r="H44" s="1804"/>
      <c r="I44" s="27"/>
      <c r="J44" s="27"/>
      <c r="K44" s="27"/>
      <c r="L44" s="27"/>
      <c r="M44" s="27"/>
      <c r="N44" s="27"/>
      <c r="O44" s="27"/>
      <c r="P44" s="27"/>
      <c r="Q44" s="27"/>
      <c r="R44" s="27"/>
      <c r="S44" s="29"/>
      <c r="T44" s="29"/>
      <c r="U44" s="628"/>
      <c r="V44" s="1779"/>
      <c r="W44" s="1779"/>
      <c r="X44" s="1779"/>
      <c r="Y44" s="1780"/>
      <c r="Z44" s="29"/>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29"/>
      <c r="AY44" s="29"/>
      <c r="AZ44" s="29"/>
      <c r="BD44" s="29"/>
      <c r="BE44" s="1799" t="s">
        <v>1039</v>
      </c>
      <c r="BF44" s="1797">
        <f>SUM(BF34-BH43)</f>
        <v>232</v>
      </c>
      <c r="BG44" s="1795">
        <f>SUM(BG34-BI43)</f>
        <v>244</v>
      </c>
      <c r="BJ44" s="1799" t="s">
        <v>1039</v>
      </c>
      <c r="BK44" s="1797">
        <f>SUM(BK34-BM43)</f>
        <v>0</v>
      </c>
      <c r="BL44" s="1795">
        <f>SUM(BL34-BN43)</f>
        <v>0</v>
      </c>
      <c r="BO44" s="1799" t="s">
        <v>1039</v>
      </c>
      <c r="BP44" s="1797">
        <f>SUM(BP34-BR43)</f>
        <v>0</v>
      </c>
      <c r="BQ44" s="1795">
        <f>SUM(BQ34-BS43)</f>
        <v>0</v>
      </c>
      <c r="BT44" s="1799" t="s">
        <v>1039</v>
      </c>
      <c r="BU44" s="1797">
        <f>SUM(BU34-BW43)</f>
        <v>0</v>
      </c>
      <c r="BV44" s="1795">
        <f>SUM(BV34-BX43)</f>
        <v>0</v>
      </c>
      <c r="BY44" s="1799" t="s">
        <v>1039</v>
      </c>
      <c r="BZ44" s="1797">
        <f>SUM(BZ34-CB43)</f>
        <v>0</v>
      </c>
      <c r="CA44" s="1795">
        <f>SUM(CA34-CC43)</f>
        <v>0</v>
      </c>
      <c r="CD44" s="1799" t="s">
        <v>1039</v>
      </c>
      <c r="CE44" s="1797">
        <f>SUM(CE34-CG43)</f>
        <v>0</v>
      </c>
      <c r="CF44" s="1795">
        <f>SUM(CF34-CH43)</f>
        <v>0</v>
      </c>
      <c r="CI44" s="1799" t="s">
        <v>1039</v>
      </c>
      <c r="CJ44" s="1797">
        <f>SUM(CJ34-CL43)</f>
        <v>0</v>
      </c>
      <c r="CK44" s="1795">
        <f>SUM(CK34-CM43)</f>
        <v>0</v>
      </c>
      <c r="CN44" s="1799" t="s">
        <v>1039</v>
      </c>
      <c r="CO44" s="1797">
        <f>SUM(CO34-CQ43)</f>
        <v>0</v>
      </c>
      <c r="CP44" s="1795">
        <f>SUM(CP34-CR43)</f>
        <v>0</v>
      </c>
    </row>
    <row r="45" spans="1:96" ht="14.25" customHeight="1">
      <c r="A45" s="29"/>
      <c r="B45" s="29"/>
      <c r="C45" s="27"/>
      <c r="D45" s="27"/>
      <c r="E45" s="1108" t="s">
        <v>1075</v>
      </c>
      <c r="F45" s="1110">
        <v>18</v>
      </c>
      <c r="G45" s="27"/>
      <c r="H45" s="27"/>
      <c r="I45" s="27"/>
      <c r="J45" s="27"/>
      <c r="K45" s="27"/>
      <c r="L45" s="27"/>
      <c r="M45" s="27"/>
      <c r="N45" s="27"/>
      <c r="O45" s="27"/>
      <c r="P45" s="27"/>
      <c r="Q45" s="27"/>
      <c r="R45" s="27"/>
      <c r="S45" s="29"/>
      <c r="T45" s="29"/>
      <c r="U45" s="627">
        <v>2</v>
      </c>
      <c r="V45" s="1779" t="s">
        <v>1077</v>
      </c>
      <c r="W45" s="1779"/>
      <c r="X45" s="1779"/>
      <c r="Y45" s="1780"/>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f>SUM(F45-16)</f>
        <v>2</v>
      </c>
      <c r="BB45">
        <f>IFERROR(BA45*2.5,0)</f>
        <v>5</v>
      </c>
      <c r="BD45" s="29"/>
      <c r="BE45" s="1801"/>
      <c r="BF45" s="1798"/>
      <c r="BG45" s="1796"/>
      <c r="BJ45" s="1801"/>
      <c r="BK45" s="1798"/>
      <c r="BL45" s="1796"/>
      <c r="BO45" s="1801"/>
      <c r="BP45" s="1798"/>
      <c r="BQ45" s="1796"/>
      <c r="BT45" s="1801"/>
      <c r="BU45" s="1798"/>
      <c r="BV45" s="1796"/>
      <c r="BY45" s="1801"/>
      <c r="BZ45" s="1798"/>
      <c r="CA45" s="1796"/>
      <c r="CD45" s="1801"/>
      <c r="CE45" s="1798"/>
      <c r="CF45" s="1796"/>
      <c r="CI45" s="1801"/>
      <c r="CJ45" s="1798"/>
      <c r="CK45" s="1796"/>
      <c r="CN45" s="1801"/>
      <c r="CO45" s="1798"/>
      <c r="CP45" s="1796"/>
    </row>
    <row r="46" spans="1:96" ht="14.25" customHeight="1" thickBot="1">
      <c r="A46" s="29"/>
      <c r="B46" s="29"/>
      <c r="C46" s="27"/>
      <c r="D46" s="27"/>
      <c r="E46" s="1108" t="s">
        <v>1078</v>
      </c>
      <c r="F46" s="1110">
        <v>18</v>
      </c>
      <c r="G46" s="27"/>
      <c r="H46" s="27"/>
      <c r="I46" s="27"/>
      <c r="J46" s="27"/>
      <c r="K46" s="27"/>
      <c r="L46" s="27"/>
      <c r="M46" s="27"/>
      <c r="N46" s="27"/>
      <c r="O46" s="27"/>
      <c r="P46" s="27"/>
      <c r="Q46" s="27"/>
      <c r="R46" s="27"/>
      <c r="S46" s="29"/>
      <c r="T46" s="29"/>
      <c r="U46" s="629"/>
      <c r="V46" s="1781"/>
      <c r="W46" s="1781"/>
      <c r="X46" s="1781"/>
      <c r="Y46" s="1782"/>
      <c r="Z46" s="29"/>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f>SUM(F46-16)</f>
        <v>2</v>
      </c>
      <c r="BB46">
        <f>IFERROR(BA46*1.5,0)</f>
        <v>3</v>
      </c>
      <c r="BD46" s="29"/>
      <c r="BE46" s="1799" t="s">
        <v>1046</v>
      </c>
      <c r="BF46" s="1690">
        <f>SUM(BF44+BG44)</f>
        <v>476</v>
      </c>
      <c r="BG46" s="1690"/>
      <c r="BJ46" s="1799" t="s">
        <v>1046</v>
      </c>
      <c r="BK46" s="1690">
        <f>SUM(BK44+BL44)</f>
        <v>0</v>
      </c>
      <c r="BL46" s="1690"/>
      <c r="BO46" s="1799" t="s">
        <v>1046</v>
      </c>
      <c r="BP46" s="1690">
        <f>SUM(BP44+BQ44)</f>
        <v>0</v>
      </c>
      <c r="BQ46" s="1690"/>
      <c r="BT46" s="1799" t="s">
        <v>1046</v>
      </c>
      <c r="BU46" s="1690">
        <f>SUM(BU44+BV44)</f>
        <v>0</v>
      </c>
      <c r="BV46" s="1690"/>
      <c r="BY46" s="1799" t="s">
        <v>1046</v>
      </c>
      <c r="BZ46" s="1690">
        <f>SUM(BZ44+CA44)</f>
        <v>0</v>
      </c>
      <c r="CA46" s="1690"/>
      <c r="CD46" s="1799" t="s">
        <v>1046</v>
      </c>
      <c r="CE46" s="1690">
        <f>SUM(CE44+CF44)</f>
        <v>0</v>
      </c>
      <c r="CF46" s="1690"/>
      <c r="CI46" s="1799" t="s">
        <v>1046</v>
      </c>
      <c r="CJ46" s="1690">
        <f>SUM(CJ44+CK44)</f>
        <v>0</v>
      </c>
      <c r="CK46" s="1690"/>
      <c r="CN46" s="1799" t="s">
        <v>1046</v>
      </c>
      <c r="CO46" s="1690">
        <f>SUM(CO44+CP44)</f>
        <v>0</v>
      </c>
      <c r="CP46" s="1690"/>
    </row>
    <row r="47" spans="1:96" ht="14.25" customHeight="1" thickTop="1">
      <c r="A47" s="29"/>
      <c r="B47" s="29"/>
      <c r="C47" s="27"/>
      <c r="D47" s="27"/>
      <c r="E47" s="1108" t="s">
        <v>1079</v>
      </c>
      <c r="F47" s="1110">
        <v>18</v>
      </c>
      <c r="G47" s="27"/>
      <c r="H47" s="27"/>
      <c r="I47" s="27"/>
      <c r="J47" s="27"/>
      <c r="K47" s="27"/>
      <c r="L47" s="27"/>
      <c r="M47" s="27"/>
      <c r="N47" s="27"/>
      <c r="O47" s="27"/>
      <c r="P47" s="27"/>
      <c r="Q47" s="27"/>
      <c r="R47" s="27"/>
      <c r="S47" s="29"/>
      <c r="T47" s="29"/>
      <c r="U47" s="27"/>
      <c r="V47" s="27"/>
      <c r="W47" s="27"/>
      <c r="X47" s="27"/>
      <c r="Y47" s="27"/>
      <c r="Z47" s="29"/>
      <c r="AA47" s="29"/>
      <c r="AB47" s="29"/>
      <c r="AC47" s="29"/>
      <c r="AD47" s="29"/>
      <c r="AE47" s="29"/>
      <c r="AF47" s="29"/>
      <c r="AG47" s="29"/>
      <c r="AH47" s="29"/>
      <c r="AI47" s="29"/>
      <c r="AJ47" s="29"/>
      <c r="AK47" s="29"/>
      <c r="AL47" s="29"/>
      <c r="AM47" s="29"/>
      <c r="AN47" s="29"/>
      <c r="AO47" s="29"/>
      <c r="AP47" s="29"/>
      <c r="AQ47" s="29"/>
      <c r="AR47" s="29"/>
      <c r="AS47" s="29"/>
      <c r="AT47" s="29"/>
      <c r="AU47" s="29"/>
      <c r="AV47" s="29"/>
      <c r="AW47" s="29"/>
      <c r="AX47" s="29"/>
      <c r="AY47" s="29"/>
      <c r="AZ47" s="29"/>
      <c r="BA47">
        <f>SUM(F47-16)</f>
        <v>2</v>
      </c>
      <c r="BB47">
        <f>IFERROR(BA47*0.5,0)</f>
        <v>1</v>
      </c>
      <c r="BD47" s="29"/>
      <c r="BE47" s="1799"/>
      <c r="BF47" s="1690"/>
      <c r="BG47" s="1690"/>
      <c r="BJ47" s="1799"/>
      <c r="BK47" s="1690"/>
      <c r="BL47" s="1690"/>
      <c r="BO47" s="1799"/>
      <c r="BP47" s="1690"/>
      <c r="BQ47" s="1690"/>
      <c r="BT47" s="1799"/>
      <c r="BU47" s="1690"/>
      <c r="BV47" s="1690"/>
      <c r="BY47" s="1799"/>
      <c r="BZ47" s="1690"/>
      <c r="CA47" s="1690"/>
      <c r="CD47" s="1799"/>
      <c r="CE47" s="1690"/>
      <c r="CF47" s="1690"/>
      <c r="CI47" s="1799"/>
      <c r="CJ47" s="1690"/>
      <c r="CK47" s="1690"/>
      <c r="CN47" s="1799"/>
      <c r="CO47" s="1690"/>
      <c r="CP47" s="1690"/>
    </row>
    <row r="48" spans="1:96" ht="14.25" customHeight="1">
      <c r="A48" s="29"/>
      <c r="B48" s="29"/>
      <c r="C48" s="1786" t="s">
        <v>1080</v>
      </c>
      <c r="D48" s="1786"/>
      <c r="E48" s="1786"/>
      <c r="F48" s="27">
        <f>BB50</f>
        <v>10</v>
      </c>
      <c r="G48" s="27" t="s">
        <v>1081</v>
      </c>
      <c r="H48" s="27"/>
      <c r="I48" s="27"/>
      <c r="J48" s="27"/>
      <c r="K48" s="27"/>
      <c r="L48" s="27"/>
      <c r="M48" s="27"/>
      <c r="N48" s="27"/>
      <c r="O48" s="27"/>
      <c r="P48" s="27"/>
      <c r="Q48" s="27"/>
      <c r="R48" s="27"/>
      <c r="S48" s="29"/>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c r="AR48" s="29"/>
      <c r="AS48" s="29"/>
      <c r="AT48" s="29"/>
      <c r="AU48" s="29"/>
      <c r="AV48" s="29"/>
      <c r="AW48" s="29"/>
      <c r="AX48" s="29"/>
      <c r="AY48" s="29"/>
      <c r="AZ48" s="29"/>
      <c r="BB48">
        <f>SUM(BB45:BB47)</f>
        <v>9</v>
      </c>
      <c r="BC48" s="251" t="s">
        <v>1076</v>
      </c>
      <c r="BD48" s="29"/>
      <c r="BE48" s="626" t="s">
        <v>1082</v>
      </c>
      <c r="BF48" s="622" t="s">
        <v>1026</v>
      </c>
      <c r="BG48" s="635" t="s">
        <v>1027</v>
      </c>
      <c r="BH48" s="623"/>
      <c r="BI48" s="623"/>
      <c r="BJ48" s="626" t="s">
        <v>1082</v>
      </c>
      <c r="BK48" s="622" t="s">
        <v>1026</v>
      </c>
      <c r="BL48" s="635" t="s">
        <v>1027</v>
      </c>
      <c r="BM48" s="623"/>
      <c r="BN48" s="623"/>
      <c r="BO48" s="626" t="s">
        <v>1082</v>
      </c>
      <c r="BP48" s="622" t="s">
        <v>1026</v>
      </c>
      <c r="BQ48" s="635" t="s">
        <v>1027</v>
      </c>
      <c r="BR48" s="623"/>
      <c r="BS48" s="623"/>
      <c r="BT48" s="626" t="s">
        <v>1082</v>
      </c>
      <c r="BU48" s="622" t="s">
        <v>1026</v>
      </c>
      <c r="BV48" s="635" t="s">
        <v>1027</v>
      </c>
      <c r="BW48" s="623"/>
      <c r="BX48" s="623"/>
      <c r="BY48" s="626" t="s">
        <v>1082</v>
      </c>
      <c r="BZ48" s="622" t="s">
        <v>1026</v>
      </c>
      <c r="CA48" s="635" t="s">
        <v>1027</v>
      </c>
      <c r="CB48" s="623"/>
      <c r="CC48" s="623"/>
      <c r="CD48" s="626" t="s">
        <v>1082</v>
      </c>
      <c r="CE48" s="622" t="s">
        <v>1026</v>
      </c>
      <c r="CF48" s="635" t="s">
        <v>1027</v>
      </c>
      <c r="CG48" s="623"/>
      <c r="CH48" s="623"/>
      <c r="CI48" s="626" t="s">
        <v>1082</v>
      </c>
      <c r="CJ48" s="622" t="s">
        <v>1026</v>
      </c>
      <c r="CK48" s="635" t="s">
        <v>1027</v>
      </c>
      <c r="CL48" s="623"/>
      <c r="CM48" s="623"/>
      <c r="CN48" s="626" t="s">
        <v>1082</v>
      </c>
      <c r="CO48" s="622" t="s">
        <v>1026</v>
      </c>
      <c r="CP48" s="635" t="s">
        <v>1027</v>
      </c>
      <c r="CQ48" s="623"/>
      <c r="CR48" s="623"/>
    </row>
    <row r="49" spans="1:96" ht="14.25" customHeight="1">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637"/>
      <c r="BB49" s="637">
        <f>ROUNDDOWN(BB48,0)</f>
        <v>9</v>
      </c>
      <c r="BC49" s="637">
        <v>17</v>
      </c>
      <c r="BD49" s="27"/>
      <c r="BE49" s="111"/>
      <c r="BF49" s="619"/>
      <c r="BG49" s="633"/>
      <c r="BJ49" s="111"/>
      <c r="BK49" s="619"/>
      <c r="BL49" s="633"/>
      <c r="BO49" s="111"/>
      <c r="BP49" s="619"/>
      <c r="BQ49" s="633"/>
      <c r="BT49" s="111"/>
      <c r="BU49" s="619"/>
      <c r="BV49" s="633"/>
      <c r="BY49" s="111"/>
      <c r="BZ49" s="619"/>
      <c r="CA49" s="633"/>
      <c r="CD49" s="111"/>
      <c r="CE49" s="619"/>
      <c r="CF49" s="633"/>
      <c r="CI49" s="111"/>
      <c r="CJ49" s="619"/>
      <c r="CK49" s="633"/>
      <c r="CN49" s="111"/>
      <c r="CO49" s="619"/>
      <c r="CP49" s="633"/>
    </row>
    <row r="50" spans="1:96" ht="14.25" customHeight="1">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637"/>
      <c r="BB50" s="637">
        <f>SUM(BB49+1)</f>
        <v>10</v>
      </c>
      <c r="BC50" s="637">
        <v>18</v>
      </c>
      <c r="BD50" s="27"/>
      <c r="BE50" s="111"/>
      <c r="BF50" s="1800" t="s">
        <v>1031</v>
      </c>
      <c r="BG50" s="1800"/>
      <c r="BJ50" s="111"/>
      <c r="BK50" s="1800" t="s">
        <v>1031</v>
      </c>
      <c r="BL50" s="1800"/>
      <c r="BO50" s="111"/>
      <c r="BP50" s="1800" t="s">
        <v>1031</v>
      </c>
      <c r="BQ50" s="1800"/>
      <c r="BT50" s="111"/>
      <c r="BU50" s="1800" t="s">
        <v>1031</v>
      </c>
      <c r="BV50" s="1800"/>
      <c r="BY50" s="111"/>
      <c r="BZ50" s="1800" t="s">
        <v>1031</v>
      </c>
      <c r="CA50" s="1800"/>
      <c r="CD50" s="111"/>
      <c r="CE50" s="1800" t="s">
        <v>1031</v>
      </c>
      <c r="CF50" s="1800"/>
      <c r="CI50" s="111"/>
      <c r="CJ50" s="1800" t="s">
        <v>1031</v>
      </c>
      <c r="CK50" s="1800"/>
      <c r="CN50" s="111"/>
      <c r="CO50" s="1800" t="s">
        <v>1031</v>
      </c>
      <c r="CP50" s="1800"/>
    </row>
    <row r="51" spans="1:96" ht="14.25"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637"/>
      <c r="BB51" s="637"/>
      <c r="BC51" s="637">
        <v>19</v>
      </c>
      <c r="BD51" s="27"/>
      <c r="BE51" s="111"/>
      <c r="BF51" s="618"/>
      <c r="BG51" s="634">
        <f>SUM(BF51)</f>
        <v>0</v>
      </c>
      <c r="BJ51" s="111"/>
      <c r="BK51" s="618"/>
      <c r="BL51" s="634">
        <f>SUM(BK51)</f>
        <v>0</v>
      </c>
      <c r="BO51" s="111"/>
      <c r="BP51" s="618"/>
      <c r="BQ51" s="634">
        <f>SUM(BP51)</f>
        <v>0</v>
      </c>
      <c r="BT51" s="111"/>
      <c r="BU51" s="618"/>
      <c r="BV51" s="634">
        <f>SUM(BU51)</f>
        <v>0</v>
      </c>
      <c r="BY51" s="111"/>
      <c r="BZ51" s="618"/>
      <c r="CA51" s="634">
        <f>SUM(BZ51)</f>
        <v>0</v>
      </c>
      <c r="CD51" s="111"/>
      <c r="CE51" s="618"/>
      <c r="CF51" s="634">
        <f>SUM(CE51)</f>
        <v>0</v>
      </c>
      <c r="CI51" s="111"/>
      <c r="CJ51" s="618"/>
      <c r="CK51" s="634">
        <f>SUM(CJ51)</f>
        <v>0</v>
      </c>
      <c r="CN51" s="111"/>
      <c r="CO51" s="618"/>
      <c r="CP51" s="634">
        <f>SUM(CO51)</f>
        <v>0</v>
      </c>
    </row>
    <row r="52" spans="1:96" ht="14.25" customHeight="1">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637"/>
      <c r="BB52" s="637"/>
      <c r="BC52" s="637">
        <v>20</v>
      </c>
      <c r="BD52" s="27"/>
      <c r="BE52" s="111"/>
      <c r="BG52" s="620" t="s">
        <v>1035</v>
      </c>
      <c r="BH52" s="621" t="s">
        <v>1036</v>
      </c>
      <c r="BI52" s="621" t="s">
        <v>1037</v>
      </c>
      <c r="BJ52" s="111"/>
      <c r="BL52" s="620" t="s">
        <v>1035</v>
      </c>
      <c r="BM52" s="621" t="s">
        <v>1036</v>
      </c>
      <c r="BN52" s="621" t="s">
        <v>1037</v>
      </c>
      <c r="BO52" s="111"/>
      <c r="BQ52" s="620" t="s">
        <v>1035</v>
      </c>
      <c r="BR52" s="621" t="s">
        <v>1036</v>
      </c>
      <c r="BS52" s="621" t="s">
        <v>1037</v>
      </c>
      <c r="BT52" s="111"/>
      <c r="BV52" s="620" t="s">
        <v>1035</v>
      </c>
      <c r="BW52" s="621" t="s">
        <v>1036</v>
      </c>
      <c r="BX52" s="621" t="s">
        <v>1037</v>
      </c>
      <c r="BY52" s="111"/>
      <c r="CA52" s="620" t="s">
        <v>1035</v>
      </c>
      <c r="CB52" s="621" t="s">
        <v>1036</v>
      </c>
      <c r="CC52" s="621" t="s">
        <v>1037</v>
      </c>
      <c r="CD52" s="111"/>
      <c r="CF52" s="620" t="s">
        <v>1035</v>
      </c>
      <c r="CG52" s="621" t="s">
        <v>1036</v>
      </c>
      <c r="CH52" s="621" t="s">
        <v>1037</v>
      </c>
      <c r="CI52" s="111"/>
      <c r="CK52" s="620" t="s">
        <v>1035</v>
      </c>
      <c r="CL52" s="621" t="s">
        <v>1036</v>
      </c>
      <c r="CM52" s="621" t="s">
        <v>1037</v>
      </c>
      <c r="CN52" s="111"/>
      <c r="CP52" s="620" t="s">
        <v>1035</v>
      </c>
      <c r="CQ52" s="621" t="s">
        <v>1036</v>
      </c>
      <c r="CR52" s="621" t="s">
        <v>1037</v>
      </c>
    </row>
    <row r="53" spans="1:96" ht="14.25" customHeight="1">
      <c r="A53" s="27"/>
      <c r="B53" s="1682" t="s">
        <v>1083</v>
      </c>
      <c r="C53" s="1682"/>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637"/>
      <c r="BB53" s="637"/>
      <c r="BC53" s="637">
        <v>21</v>
      </c>
      <c r="BD53" s="27"/>
      <c r="BE53" s="111"/>
      <c r="BF53" s="1201"/>
      <c r="BG53" s="624"/>
      <c r="BH53" s="621">
        <f>SUM(BF49,BF51,BF53)</f>
        <v>0</v>
      </c>
      <c r="BI53" s="621">
        <f>SUM(BG49,BG51, BG53)</f>
        <v>0</v>
      </c>
      <c r="BJ53" s="111"/>
      <c r="BK53" s="1201"/>
      <c r="BL53" s="624"/>
      <c r="BM53" s="621">
        <f>SUM(BK49,BK51,BK53)</f>
        <v>0</v>
      </c>
      <c r="BN53" s="621">
        <f>SUM(BL49,BL51, BL53)</f>
        <v>0</v>
      </c>
      <c r="BO53" s="111"/>
      <c r="BP53" s="1201"/>
      <c r="BQ53" s="624"/>
      <c r="BR53" s="621">
        <f>SUM(BP49,BP51,BP53)</f>
        <v>0</v>
      </c>
      <c r="BS53" s="621">
        <f>SUM(BQ49,BQ51, BQ53)</f>
        <v>0</v>
      </c>
      <c r="BT53" s="111"/>
      <c r="BU53" s="1201"/>
      <c r="BV53" s="624"/>
      <c r="BW53" s="621">
        <f>SUM(BU49,BU51,BU53)</f>
        <v>0</v>
      </c>
      <c r="BX53" s="621">
        <f>SUM(BV49,BV51, BV53)</f>
        <v>0</v>
      </c>
      <c r="BY53" s="111"/>
      <c r="BZ53" s="1201"/>
      <c r="CA53" s="624"/>
      <c r="CB53" s="621">
        <f>SUM(BZ49,BZ51,BZ53)</f>
        <v>0</v>
      </c>
      <c r="CC53" s="621">
        <f>SUM(CA49,CA51, CA53)</f>
        <v>0</v>
      </c>
      <c r="CD53" s="111"/>
      <c r="CE53" s="1201"/>
      <c r="CF53" s="624"/>
      <c r="CG53" s="621">
        <f>SUM(CE49,CE51,CE53)</f>
        <v>0</v>
      </c>
      <c r="CH53" s="621">
        <f>SUM(CF49,CF51, CF53)</f>
        <v>0</v>
      </c>
      <c r="CI53" s="111"/>
      <c r="CJ53" s="1201"/>
      <c r="CK53" s="624"/>
      <c r="CL53" s="621">
        <f>SUM(CJ49,CJ51,CJ53)</f>
        <v>0</v>
      </c>
      <c r="CM53" s="621">
        <f>SUM(CK49,CK51, CK53)</f>
        <v>0</v>
      </c>
      <c r="CN53" s="111"/>
      <c r="CO53" s="1201"/>
      <c r="CP53" s="624"/>
      <c r="CQ53" s="621">
        <f>SUM(CO49,CO51,CO53)</f>
        <v>0</v>
      </c>
      <c r="CR53" s="621">
        <f>SUM(CP49,CP51, CP53)</f>
        <v>0</v>
      </c>
    </row>
    <row r="54" spans="1:96" ht="14.25" customHeight="1">
      <c r="A54" s="27"/>
      <c r="B54" s="27">
        <v>1</v>
      </c>
      <c r="C54" s="27" t="s">
        <v>1084</v>
      </c>
      <c r="D54" s="27"/>
      <c r="E54" s="27">
        <v>8</v>
      </c>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637"/>
      <c r="BB54" s="637"/>
      <c r="BC54" s="637">
        <v>22</v>
      </c>
      <c r="BD54" s="27"/>
      <c r="BE54" s="1799" t="s">
        <v>1039</v>
      </c>
      <c r="BF54" s="1797">
        <f>SUM(BF44-BH53)</f>
        <v>232</v>
      </c>
      <c r="BG54" s="1795">
        <f>SUM(BG44-BI53)</f>
        <v>244</v>
      </c>
      <c r="BJ54" s="1799" t="s">
        <v>1039</v>
      </c>
      <c r="BK54" s="1797">
        <f>SUM(BK44-BM53)</f>
        <v>0</v>
      </c>
      <c r="BL54" s="1795">
        <f>SUM(BL44-BN53)</f>
        <v>0</v>
      </c>
      <c r="BO54" s="1799" t="s">
        <v>1039</v>
      </c>
      <c r="BP54" s="1797">
        <f>SUM(BP44-BR53)</f>
        <v>0</v>
      </c>
      <c r="BQ54" s="1795">
        <f>SUM(BQ44-BS53)</f>
        <v>0</v>
      </c>
      <c r="BT54" s="1799" t="s">
        <v>1039</v>
      </c>
      <c r="BU54" s="1797">
        <f>SUM(BU44-BW53)</f>
        <v>0</v>
      </c>
      <c r="BV54" s="1795">
        <f>SUM(BV44-BX53)</f>
        <v>0</v>
      </c>
      <c r="BY54" s="1799" t="s">
        <v>1039</v>
      </c>
      <c r="BZ54" s="1797">
        <f>SUM(BZ44-CB53)</f>
        <v>0</v>
      </c>
      <c r="CA54" s="1795">
        <f>SUM(CA44-CC53)</f>
        <v>0</v>
      </c>
      <c r="CD54" s="1799" t="s">
        <v>1039</v>
      </c>
      <c r="CE54" s="1797">
        <f>SUM(CE44-CG53)</f>
        <v>0</v>
      </c>
      <c r="CF54" s="1795">
        <f>SUM(CF44-CH53)</f>
        <v>0</v>
      </c>
      <c r="CI54" s="1799" t="s">
        <v>1039</v>
      </c>
      <c r="CJ54" s="1797">
        <f>SUM(CJ44-CL53)</f>
        <v>0</v>
      </c>
      <c r="CK54" s="1795">
        <f>SUM(CK44-CM53)</f>
        <v>0</v>
      </c>
      <c r="CN54" s="1799" t="s">
        <v>1039</v>
      </c>
      <c r="CO54" s="1797">
        <f>SUM(CO44-CQ53)</f>
        <v>0</v>
      </c>
      <c r="CP54" s="1795">
        <f>SUM(CP44-CR53)</f>
        <v>0</v>
      </c>
    </row>
    <row r="55" spans="1:96" ht="14.25" customHeight="1">
      <c r="A55" s="27"/>
      <c r="B55" s="27">
        <v>2</v>
      </c>
      <c r="C55" s="27" t="s">
        <v>1085</v>
      </c>
      <c r="D55" s="27"/>
      <c r="E55" s="27">
        <v>5</v>
      </c>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7"/>
      <c r="BA55" s="637"/>
      <c r="BB55" s="637"/>
      <c r="BC55" s="637">
        <v>23</v>
      </c>
      <c r="BD55" s="27"/>
      <c r="BE55" s="1801"/>
      <c r="BF55" s="1798"/>
      <c r="BG55" s="1796"/>
      <c r="BJ55" s="1801"/>
      <c r="BK55" s="1798"/>
      <c r="BL55" s="1796"/>
      <c r="BO55" s="1801"/>
      <c r="BP55" s="1798"/>
      <c r="BQ55" s="1796"/>
      <c r="BT55" s="1801"/>
      <c r="BU55" s="1798"/>
      <c r="BV55" s="1796"/>
      <c r="BY55" s="1801"/>
      <c r="BZ55" s="1798"/>
      <c r="CA55" s="1796"/>
      <c r="CD55" s="1801"/>
      <c r="CE55" s="1798"/>
      <c r="CF55" s="1796"/>
      <c r="CI55" s="1801"/>
      <c r="CJ55" s="1798"/>
      <c r="CK55" s="1796"/>
      <c r="CN55" s="1801"/>
      <c r="CO55" s="1798"/>
      <c r="CP55" s="1796"/>
    </row>
    <row r="56" spans="1:96" ht="14.25" customHeight="1">
      <c r="A56" s="27"/>
      <c r="B56" s="27">
        <v>3</v>
      </c>
      <c r="C56" s="27" t="s">
        <v>1086</v>
      </c>
      <c r="D56" s="27"/>
      <c r="E56" s="27">
        <v>12</v>
      </c>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c r="AT56" s="27"/>
      <c r="AU56" s="27"/>
      <c r="AV56" s="27"/>
      <c r="AW56" s="27"/>
      <c r="AX56" s="27"/>
      <c r="AY56" s="27"/>
      <c r="AZ56" s="27"/>
      <c r="BA56" s="637"/>
      <c r="BB56" s="637"/>
      <c r="BC56" s="637">
        <v>24</v>
      </c>
      <c r="BD56" s="27"/>
      <c r="BE56" s="1799" t="s">
        <v>1046</v>
      </c>
      <c r="BF56" s="1690">
        <f>SUM(BF54+BG54)</f>
        <v>476</v>
      </c>
      <c r="BG56" s="1690"/>
      <c r="BJ56" s="1799" t="s">
        <v>1046</v>
      </c>
      <c r="BK56" s="1690">
        <f>SUM(BK54+BL54)</f>
        <v>0</v>
      </c>
      <c r="BL56" s="1690"/>
      <c r="BO56" s="1799" t="s">
        <v>1046</v>
      </c>
      <c r="BP56" s="1690">
        <f>SUM(BP54+BQ54)</f>
        <v>0</v>
      </c>
      <c r="BQ56" s="1690"/>
      <c r="BT56" s="1799" t="s">
        <v>1046</v>
      </c>
      <c r="BU56" s="1690">
        <f>SUM(BU54+BV54)</f>
        <v>0</v>
      </c>
      <c r="BV56" s="1690"/>
      <c r="BY56" s="1799" t="s">
        <v>1046</v>
      </c>
      <c r="BZ56" s="1690">
        <f>SUM(BZ54+CA54)</f>
        <v>0</v>
      </c>
      <c r="CA56" s="1690"/>
      <c r="CD56" s="1799" t="s">
        <v>1046</v>
      </c>
      <c r="CE56" s="1690">
        <f>SUM(CE54+CF54)</f>
        <v>0</v>
      </c>
      <c r="CF56" s="1690"/>
      <c r="CI56" s="1799" t="s">
        <v>1046</v>
      </c>
      <c r="CJ56" s="1690">
        <f>SUM(CJ54+CK54)</f>
        <v>0</v>
      </c>
      <c r="CK56" s="1690"/>
      <c r="CN56" s="1799" t="s">
        <v>1046</v>
      </c>
      <c r="CO56" s="1690">
        <f>SUM(CO54+CP54)</f>
        <v>0</v>
      </c>
      <c r="CP56" s="1690"/>
    </row>
    <row r="57" spans="1:96" ht="14.25" customHeight="1">
      <c r="A57" s="27"/>
      <c r="B57" s="27">
        <v>4</v>
      </c>
      <c r="C57" s="27" t="s">
        <v>1087</v>
      </c>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c r="AT57" s="27"/>
      <c r="AU57" s="27"/>
      <c r="AV57" s="27"/>
      <c r="AW57" s="27"/>
      <c r="AX57" s="27"/>
      <c r="AY57" s="27"/>
      <c r="AZ57" s="27"/>
      <c r="BA57" s="637"/>
      <c r="BB57" s="637"/>
      <c r="BC57" s="637">
        <v>25</v>
      </c>
      <c r="BD57" s="27"/>
      <c r="BE57" s="1799"/>
      <c r="BF57" s="1690"/>
      <c r="BG57" s="1690"/>
      <c r="BJ57" s="1799"/>
      <c r="BK57" s="1690"/>
      <c r="BL57" s="1690"/>
      <c r="BO57" s="1799"/>
      <c r="BP57" s="1690"/>
      <c r="BQ57" s="1690"/>
      <c r="BT57" s="1799"/>
      <c r="BU57" s="1690"/>
      <c r="BV57" s="1690"/>
      <c r="BY57" s="1799"/>
      <c r="BZ57" s="1690"/>
      <c r="CA57" s="1690"/>
      <c r="CD57" s="1799"/>
      <c r="CE57" s="1690"/>
      <c r="CF57" s="1690"/>
      <c r="CI57" s="1799"/>
      <c r="CJ57" s="1690"/>
      <c r="CK57" s="1690"/>
      <c r="CN57" s="1799"/>
      <c r="CO57" s="1690"/>
      <c r="CP57" s="1690"/>
    </row>
    <row r="58" spans="1:96" ht="14.25" customHeight="1">
      <c r="A58" s="27"/>
      <c r="B58" s="27">
        <v>5</v>
      </c>
      <c r="C58" s="27" t="s">
        <v>1088</v>
      </c>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7"/>
      <c r="BC58" s="27"/>
      <c r="BD58" s="27"/>
      <c r="BE58" s="626" t="s">
        <v>1089</v>
      </c>
      <c r="BF58" s="622" t="s">
        <v>1026</v>
      </c>
      <c r="BG58" s="635" t="s">
        <v>1027</v>
      </c>
      <c r="BH58" s="623"/>
      <c r="BI58" s="623"/>
      <c r="BJ58" s="626" t="s">
        <v>1089</v>
      </c>
      <c r="BK58" s="622" t="s">
        <v>1026</v>
      </c>
      <c r="BL58" s="635" t="s">
        <v>1027</v>
      </c>
      <c r="BM58" s="623"/>
      <c r="BN58" s="623"/>
      <c r="BO58" s="626" t="s">
        <v>1089</v>
      </c>
      <c r="BP58" s="622" t="s">
        <v>1026</v>
      </c>
      <c r="BQ58" s="635" t="s">
        <v>1027</v>
      </c>
      <c r="BR58" s="623"/>
      <c r="BS58" s="623"/>
      <c r="BT58" s="626" t="s">
        <v>1089</v>
      </c>
      <c r="BU58" s="622" t="s">
        <v>1026</v>
      </c>
      <c r="BV58" s="635" t="s">
        <v>1027</v>
      </c>
      <c r="BW58" s="623"/>
      <c r="BX58" s="623"/>
      <c r="BY58" s="626" t="s">
        <v>1089</v>
      </c>
      <c r="BZ58" s="622" t="s">
        <v>1026</v>
      </c>
      <c r="CA58" s="635" t="s">
        <v>1027</v>
      </c>
      <c r="CB58" s="623"/>
      <c r="CC58" s="623"/>
      <c r="CD58" s="626" t="s">
        <v>1089</v>
      </c>
      <c r="CE58" s="622" t="s">
        <v>1026</v>
      </c>
      <c r="CF58" s="635" t="s">
        <v>1027</v>
      </c>
      <c r="CG58" s="623"/>
      <c r="CH58" s="623"/>
      <c r="CI58" s="626" t="s">
        <v>1089</v>
      </c>
      <c r="CJ58" s="622" t="s">
        <v>1026</v>
      </c>
      <c r="CK58" s="635" t="s">
        <v>1027</v>
      </c>
      <c r="CL58" s="623"/>
      <c r="CM58" s="623"/>
      <c r="CN58" s="626" t="s">
        <v>1089</v>
      </c>
      <c r="CO58" s="622" t="s">
        <v>1026</v>
      </c>
      <c r="CP58" s="635" t="s">
        <v>1027</v>
      </c>
      <c r="CQ58" s="623"/>
      <c r="CR58" s="623"/>
    </row>
    <row r="59" spans="1:96" ht="14.25" customHeight="1">
      <c r="A59" s="27"/>
      <c r="B59" s="27">
        <v>6</v>
      </c>
      <c r="C59" s="27" t="s">
        <v>1090</v>
      </c>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7"/>
      <c r="BA59" s="27"/>
      <c r="BB59" s="27"/>
      <c r="BC59" s="27"/>
      <c r="BD59" s="27"/>
      <c r="BE59" s="111"/>
      <c r="BF59" s="619"/>
      <c r="BG59" s="633"/>
      <c r="BJ59" s="111"/>
      <c r="BK59" s="619"/>
      <c r="BL59" s="633"/>
      <c r="BO59" s="111"/>
      <c r="BP59" s="619"/>
      <c r="BQ59" s="633"/>
      <c r="BT59" s="111"/>
      <c r="BU59" s="619"/>
      <c r="BV59" s="633"/>
      <c r="BY59" s="111"/>
      <c r="BZ59" s="619"/>
      <c r="CA59" s="633"/>
      <c r="CD59" s="111"/>
      <c r="CE59" s="619"/>
      <c r="CF59" s="633"/>
      <c r="CI59" s="111"/>
      <c r="CJ59" s="619"/>
      <c r="CK59" s="633"/>
      <c r="CN59" s="111"/>
      <c r="CO59" s="619"/>
      <c r="CP59" s="633"/>
    </row>
    <row r="60" spans="1:96" ht="14.25" customHeight="1">
      <c r="A60" s="27"/>
      <c r="B60" s="27">
        <v>7</v>
      </c>
      <c r="C60" s="27" t="s">
        <v>1091</v>
      </c>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7"/>
      <c r="BC60" s="27"/>
      <c r="BD60" s="27"/>
      <c r="BE60" s="111"/>
      <c r="BF60" s="1800" t="s">
        <v>1031</v>
      </c>
      <c r="BG60" s="1800"/>
      <c r="BJ60" s="111"/>
      <c r="BK60" s="1800" t="s">
        <v>1031</v>
      </c>
      <c r="BL60" s="1800"/>
      <c r="BO60" s="111"/>
      <c r="BP60" s="1800" t="s">
        <v>1031</v>
      </c>
      <c r="BQ60" s="1800"/>
      <c r="BT60" s="111"/>
      <c r="BU60" s="1800" t="s">
        <v>1031</v>
      </c>
      <c r="BV60" s="1800"/>
      <c r="BY60" s="111"/>
      <c r="BZ60" s="1800" t="s">
        <v>1031</v>
      </c>
      <c r="CA60" s="1800"/>
      <c r="CD60" s="111"/>
      <c r="CE60" s="1800" t="s">
        <v>1031</v>
      </c>
      <c r="CF60" s="1800"/>
      <c r="CI60" s="111"/>
      <c r="CJ60" s="1800" t="s">
        <v>1031</v>
      </c>
      <c r="CK60" s="1800"/>
      <c r="CN60" s="111"/>
      <c r="CO60" s="1800" t="s">
        <v>1031</v>
      </c>
      <c r="CP60" s="1800"/>
    </row>
    <row r="61" spans="1:96" ht="14.25" customHeight="1">
      <c r="A61" s="27"/>
      <c r="B61" s="27">
        <v>8</v>
      </c>
      <c r="C61" s="27" t="s">
        <v>1092</v>
      </c>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7"/>
      <c r="BA61" s="27"/>
      <c r="BB61" s="27"/>
      <c r="BC61" s="27"/>
      <c r="BD61" s="27"/>
      <c r="BE61" s="111"/>
      <c r="BF61" s="618"/>
      <c r="BG61" s="634">
        <f>SUM(BF61)</f>
        <v>0</v>
      </c>
      <c r="BJ61" s="111"/>
      <c r="BK61" s="618"/>
      <c r="BL61" s="634">
        <f>SUM(BK61)</f>
        <v>0</v>
      </c>
      <c r="BO61" s="111"/>
      <c r="BP61" s="618"/>
      <c r="BQ61" s="634">
        <f>SUM(BP61)</f>
        <v>0</v>
      </c>
      <c r="BT61" s="111"/>
      <c r="BU61" s="618"/>
      <c r="BV61" s="634">
        <f>SUM(BU61)</f>
        <v>0</v>
      </c>
      <c r="BY61" s="111"/>
      <c r="BZ61" s="618"/>
      <c r="CA61" s="634">
        <f>SUM(BZ61)</f>
        <v>0</v>
      </c>
      <c r="CD61" s="111"/>
      <c r="CE61" s="618"/>
      <c r="CF61" s="634">
        <f>SUM(CE61)</f>
        <v>0</v>
      </c>
      <c r="CI61" s="111"/>
      <c r="CJ61" s="618"/>
      <c r="CK61" s="634">
        <f>SUM(CJ61)</f>
        <v>0</v>
      </c>
      <c r="CN61" s="111"/>
      <c r="CO61" s="618"/>
      <c r="CP61" s="634">
        <f>SUM(CO61)</f>
        <v>0</v>
      </c>
    </row>
    <row r="62" spans="1:96" ht="14.25" customHeight="1">
      <c r="A62" s="27"/>
      <c r="B62" s="27">
        <v>9</v>
      </c>
      <c r="C62" s="27" t="s">
        <v>1093</v>
      </c>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7"/>
      <c r="BA62" s="27"/>
      <c r="BB62" s="27"/>
      <c r="BC62" s="27"/>
      <c r="BD62" s="27"/>
      <c r="BE62" s="111"/>
      <c r="BG62" s="620" t="s">
        <v>1035</v>
      </c>
      <c r="BH62" s="621" t="s">
        <v>1036</v>
      </c>
      <c r="BI62" s="621" t="s">
        <v>1037</v>
      </c>
      <c r="BJ62" s="111"/>
      <c r="BL62" s="620" t="s">
        <v>1035</v>
      </c>
      <c r="BM62" s="621" t="s">
        <v>1036</v>
      </c>
      <c r="BN62" s="621" t="s">
        <v>1037</v>
      </c>
      <c r="BO62" s="111"/>
      <c r="BQ62" s="620" t="s">
        <v>1035</v>
      </c>
      <c r="BR62" s="621" t="s">
        <v>1036</v>
      </c>
      <c r="BS62" s="621" t="s">
        <v>1037</v>
      </c>
      <c r="BT62" s="111"/>
      <c r="BV62" s="620" t="s">
        <v>1035</v>
      </c>
      <c r="BW62" s="621" t="s">
        <v>1036</v>
      </c>
      <c r="BX62" s="621" t="s">
        <v>1037</v>
      </c>
      <c r="BY62" s="111"/>
      <c r="CA62" s="620" t="s">
        <v>1035</v>
      </c>
      <c r="CB62" s="621" t="s">
        <v>1036</v>
      </c>
      <c r="CC62" s="621" t="s">
        <v>1037</v>
      </c>
      <c r="CD62" s="111"/>
      <c r="CF62" s="620" t="s">
        <v>1035</v>
      </c>
      <c r="CG62" s="621" t="s">
        <v>1036</v>
      </c>
      <c r="CH62" s="621" t="s">
        <v>1037</v>
      </c>
      <c r="CI62" s="111"/>
      <c r="CK62" s="620" t="s">
        <v>1035</v>
      </c>
      <c r="CL62" s="621" t="s">
        <v>1036</v>
      </c>
      <c r="CM62" s="621" t="s">
        <v>1037</v>
      </c>
      <c r="CN62" s="111"/>
      <c r="CP62" s="620" t="s">
        <v>1035</v>
      </c>
      <c r="CQ62" s="621" t="s">
        <v>1036</v>
      </c>
      <c r="CR62" s="621" t="s">
        <v>1037</v>
      </c>
    </row>
    <row r="63" spans="1:96" ht="14.25" customHeight="1">
      <c r="A63" s="27"/>
      <c r="B63" s="27">
        <v>10</v>
      </c>
      <c r="C63" s="27" t="s">
        <v>1094</v>
      </c>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111"/>
      <c r="BF63" s="1201"/>
      <c r="BG63" s="624"/>
      <c r="BH63" s="621">
        <f>SUM(BF59,BF61,BF63)</f>
        <v>0</v>
      </c>
      <c r="BI63" s="621">
        <f>SUM(BG59,BG61, BG63)</f>
        <v>0</v>
      </c>
      <c r="BJ63" s="111"/>
      <c r="BK63" s="1201"/>
      <c r="BL63" s="624"/>
      <c r="BM63" s="621">
        <f>SUM(BK59,BK61,BK63)</f>
        <v>0</v>
      </c>
      <c r="BN63" s="621">
        <f>SUM(BL59,BL61, BL63)</f>
        <v>0</v>
      </c>
      <c r="BO63" s="111"/>
      <c r="BP63" s="1201"/>
      <c r="BQ63" s="624"/>
      <c r="BR63" s="621">
        <f>SUM(BP59,BP61,BP63)</f>
        <v>0</v>
      </c>
      <c r="BS63" s="621">
        <f>SUM(BQ59,BQ61, BQ63)</f>
        <v>0</v>
      </c>
      <c r="BT63" s="111"/>
      <c r="BU63" s="1201"/>
      <c r="BV63" s="624"/>
      <c r="BW63" s="621">
        <f>SUM(BU59,BU61,BU63)</f>
        <v>0</v>
      </c>
      <c r="BX63" s="621">
        <f>SUM(BV59,BV61, BV63)</f>
        <v>0</v>
      </c>
      <c r="BY63" s="111"/>
      <c r="BZ63" s="1201"/>
      <c r="CA63" s="624"/>
      <c r="CB63" s="621">
        <f>SUM(BZ59,BZ61,BZ63)</f>
        <v>0</v>
      </c>
      <c r="CC63" s="621">
        <f>SUM(CA59,CA61, CA63)</f>
        <v>0</v>
      </c>
      <c r="CD63" s="111"/>
      <c r="CE63" s="1201"/>
      <c r="CF63" s="624"/>
      <c r="CG63" s="621">
        <f>SUM(CE59,CE61,CE63)</f>
        <v>0</v>
      </c>
      <c r="CH63" s="621">
        <f>SUM(CF59,CF61, CF63)</f>
        <v>0</v>
      </c>
      <c r="CI63" s="111"/>
      <c r="CJ63" s="1201"/>
      <c r="CK63" s="624"/>
      <c r="CL63" s="621">
        <f>SUM(CJ59,CJ61,CJ63)</f>
        <v>0</v>
      </c>
      <c r="CM63" s="621">
        <f>SUM(CK59,CK61, CK63)</f>
        <v>0</v>
      </c>
      <c r="CN63" s="111"/>
      <c r="CO63" s="1201"/>
      <c r="CP63" s="624"/>
      <c r="CQ63" s="621">
        <f>SUM(CO59,CO61,CO63)</f>
        <v>0</v>
      </c>
      <c r="CR63" s="621">
        <f>SUM(CP59,CP61, CP63)</f>
        <v>0</v>
      </c>
    </row>
    <row r="64" spans="1:96" ht="14.25" customHeight="1">
      <c r="A64" s="27"/>
      <c r="B64" s="27">
        <v>11</v>
      </c>
      <c r="C64" s="27" t="s">
        <v>1095</v>
      </c>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1799" t="s">
        <v>1039</v>
      </c>
      <c r="BF64" s="1797">
        <f>SUM(BF54-BH63)</f>
        <v>232</v>
      </c>
      <c r="BG64" s="1795">
        <f>SUM(BG54-BI63)</f>
        <v>244</v>
      </c>
      <c r="BJ64" s="1799" t="s">
        <v>1039</v>
      </c>
      <c r="BK64" s="1797">
        <f>SUM(BK54-BM63)</f>
        <v>0</v>
      </c>
      <c r="BL64" s="1795">
        <f>SUM(BL54-BN63)</f>
        <v>0</v>
      </c>
      <c r="BO64" s="1799" t="s">
        <v>1039</v>
      </c>
      <c r="BP64" s="1797">
        <f>SUM(BP54-BR63)</f>
        <v>0</v>
      </c>
      <c r="BQ64" s="1795">
        <f>SUM(BQ54-BS63)</f>
        <v>0</v>
      </c>
      <c r="BT64" s="1799" t="s">
        <v>1039</v>
      </c>
      <c r="BU64" s="1797">
        <f>SUM(BU54-BW63)</f>
        <v>0</v>
      </c>
      <c r="BV64" s="1795">
        <f>SUM(BV54-BX63)</f>
        <v>0</v>
      </c>
      <c r="BY64" s="1799" t="s">
        <v>1039</v>
      </c>
      <c r="BZ64" s="1797">
        <f>SUM(BZ54-CB63)</f>
        <v>0</v>
      </c>
      <c r="CA64" s="1795">
        <f>SUM(CA54-CC63)</f>
        <v>0</v>
      </c>
      <c r="CD64" s="1799" t="s">
        <v>1039</v>
      </c>
      <c r="CE64" s="1797">
        <f>SUM(CE54-CG63)</f>
        <v>0</v>
      </c>
      <c r="CF64" s="1795">
        <f>SUM(CF54-CH63)</f>
        <v>0</v>
      </c>
      <c r="CI64" s="1799" t="s">
        <v>1039</v>
      </c>
      <c r="CJ64" s="1797">
        <f>SUM(CJ54-CL63)</f>
        <v>0</v>
      </c>
      <c r="CK64" s="1795">
        <f>SUM(CK54-CM63)</f>
        <v>0</v>
      </c>
      <c r="CN64" s="1799" t="s">
        <v>1039</v>
      </c>
      <c r="CO64" s="1797">
        <f>SUM(CO54-CQ63)</f>
        <v>0</v>
      </c>
      <c r="CP64" s="1795">
        <f>SUM(CP54-CR63)</f>
        <v>0</v>
      </c>
    </row>
    <row r="65" spans="1:96" ht="14.25" customHeight="1">
      <c r="A65" s="27"/>
      <c r="B65" s="27">
        <v>12</v>
      </c>
      <c r="C65" s="27" t="s">
        <v>1096</v>
      </c>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1801"/>
      <c r="BF65" s="1798"/>
      <c r="BG65" s="1796"/>
      <c r="BJ65" s="1801"/>
      <c r="BK65" s="1798"/>
      <c r="BL65" s="1796"/>
      <c r="BO65" s="1801"/>
      <c r="BP65" s="1798"/>
      <c r="BQ65" s="1796"/>
      <c r="BT65" s="1801"/>
      <c r="BU65" s="1798"/>
      <c r="BV65" s="1796"/>
      <c r="BY65" s="1801"/>
      <c r="BZ65" s="1798"/>
      <c r="CA65" s="1796"/>
      <c r="CD65" s="1801"/>
      <c r="CE65" s="1798"/>
      <c r="CF65" s="1796"/>
      <c r="CI65" s="1801"/>
      <c r="CJ65" s="1798"/>
      <c r="CK65" s="1796"/>
      <c r="CN65" s="1801"/>
      <c r="CO65" s="1798"/>
      <c r="CP65" s="1796"/>
    </row>
    <row r="66" spans="1:96" ht="14.25" customHeight="1">
      <c r="A66" s="27"/>
      <c r="B66" s="27">
        <v>13</v>
      </c>
      <c r="C66" s="27" t="s">
        <v>1097</v>
      </c>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1799" t="s">
        <v>1046</v>
      </c>
      <c r="BF66" s="1690">
        <f>SUM(BF64+BG64)</f>
        <v>476</v>
      </c>
      <c r="BG66" s="1690"/>
      <c r="BJ66" s="1799" t="s">
        <v>1046</v>
      </c>
      <c r="BK66" s="1690">
        <f>SUM(BK64+BL64)</f>
        <v>0</v>
      </c>
      <c r="BL66" s="1690"/>
      <c r="BO66" s="1799" t="s">
        <v>1046</v>
      </c>
      <c r="BP66" s="1690">
        <f>SUM(BP64+BQ64)</f>
        <v>0</v>
      </c>
      <c r="BQ66" s="1690"/>
      <c r="BT66" s="1799" t="s">
        <v>1046</v>
      </c>
      <c r="BU66" s="1690">
        <f>SUM(BU64+BV64)</f>
        <v>0</v>
      </c>
      <c r="BV66" s="1690"/>
      <c r="BY66" s="1799" t="s">
        <v>1046</v>
      </c>
      <c r="BZ66" s="1690">
        <f>SUM(BZ64+CA64)</f>
        <v>0</v>
      </c>
      <c r="CA66" s="1690"/>
      <c r="CD66" s="1799" t="s">
        <v>1046</v>
      </c>
      <c r="CE66" s="1690">
        <f>SUM(CE64+CF64)</f>
        <v>0</v>
      </c>
      <c r="CF66" s="1690"/>
      <c r="CI66" s="1799" t="s">
        <v>1046</v>
      </c>
      <c r="CJ66" s="1690">
        <f>SUM(CJ64+CK64)</f>
        <v>0</v>
      </c>
      <c r="CK66" s="1690"/>
      <c r="CN66" s="1799" t="s">
        <v>1046</v>
      </c>
      <c r="CO66" s="1690">
        <f>SUM(CO64+CP64)</f>
        <v>0</v>
      </c>
      <c r="CP66" s="1690"/>
    </row>
    <row r="67" spans="1:96" ht="14.25" customHeight="1">
      <c r="A67" s="27"/>
      <c r="B67" s="27">
        <v>14</v>
      </c>
      <c r="C67" s="27" t="s">
        <v>1098</v>
      </c>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1799"/>
      <c r="BF67" s="1690"/>
      <c r="BG67" s="1690"/>
      <c r="BJ67" s="1799"/>
      <c r="BK67" s="1690"/>
      <c r="BL67" s="1690"/>
      <c r="BO67" s="1799"/>
      <c r="BP67" s="1690"/>
      <c r="BQ67" s="1690"/>
      <c r="BT67" s="1799"/>
      <c r="BU67" s="1690"/>
      <c r="BV67" s="1690"/>
      <c r="BY67" s="1799"/>
      <c r="BZ67" s="1690"/>
      <c r="CA67" s="1690"/>
      <c r="CD67" s="1799"/>
      <c r="CE67" s="1690"/>
      <c r="CF67" s="1690"/>
      <c r="CI67" s="1799"/>
      <c r="CJ67" s="1690"/>
      <c r="CK67" s="1690"/>
      <c r="CN67" s="1799"/>
      <c r="CO67" s="1690"/>
      <c r="CP67" s="1690"/>
    </row>
    <row r="68" spans="1:96" ht="14.25" customHeight="1">
      <c r="A68" s="27"/>
      <c r="B68" s="27">
        <v>15</v>
      </c>
      <c r="C68" s="27" t="s">
        <v>1099</v>
      </c>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626" t="s">
        <v>1100</v>
      </c>
      <c r="BF68" s="622" t="s">
        <v>1026</v>
      </c>
      <c r="BG68" s="635" t="s">
        <v>1027</v>
      </c>
      <c r="BH68" s="623"/>
      <c r="BI68" s="623"/>
      <c r="BJ68" s="626" t="s">
        <v>1100</v>
      </c>
      <c r="BK68" s="622" t="s">
        <v>1026</v>
      </c>
      <c r="BL68" s="635" t="s">
        <v>1027</v>
      </c>
      <c r="BM68" s="623"/>
      <c r="BN68" s="623"/>
      <c r="BO68" s="626" t="s">
        <v>1100</v>
      </c>
      <c r="BP68" s="622" t="s">
        <v>1026</v>
      </c>
      <c r="BQ68" s="635" t="s">
        <v>1027</v>
      </c>
      <c r="BR68" s="623"/>
      <c r="BS68" s="623"/>
      <c r="BT68" s="626" t="s">
        <v>1100</v>
      </c>
      <c r="BU68" s="622" t="s">
        <v>1026</v>
      </c>
      <c r="BV68" s="635" t="s">
        <v>1027</v>
      </c>
      <c r="BW68" s="623"/>
      <c r="BX68" s="623"/>
      <c r="BY68" s="626" t="s">
        <v>1100</v>
      </c>
      <c r="BZ68" s="622" t="s">
        <v>1026</v>
      </c>
      <c r="CA68" s="635" t="s">
        <v>1027</v>
      </c>
      <c r="CB68" s="623"/>
      <c r="CC68" s="623"/>
      <c r="CD68" s="626" t="s">
        <v>1100</v>
      </c>
      <c r="CE68" s="622" t="s">
        <v>1026</v>
      </c>
      <c r="CF68" s="635" t="s">
        <v>1027</v>
      </c>
      <c r="CG68" s="623"/>
      <c r="CH68" s="623"/>
      <c r="CI68" s="626" t="s">
        <v>1100</v>
      </c>
      <c r="CJ68" s="622" t="s">
        <v>1026</v>
      </c>
      <c r="CK68" s="635" t="s">
        <v>1027</v>
      </c>
      <c r="CL68" s="623"/>
      <c r="CM68" s="623"/>
      <c r="CN68" s="626" t="s">
        <v>1100</v>
      </c>
      <c r="CO68" s="622" t="s">
        <v>1026</v>
      </c>
      <c r="CP68" s="635" t="s">
        <v>1027</v>
      </c>
      <c r="CQ68" s="623"/>
      <c r="CR68" s="623"/>
    </row>
    <row r="69" spans="1:96" ht="14.25" customHeight="1">
      <c r="A69" s="27"/>
      <c r="B69" s="27">
        <v>16</v>
      </c>
      <c r="C69" s="27" t="s">
        <v>1101</v>
      </c>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111"/>
      <c r="BF69" s="619"/>
      <c r="BG69" s="633"/>
      <c r="BJ69" s="111"/>
      <c r="BK69" s="619"/>
      <c r="BL69" s="633"/>
      <c r="BO69" s="111"/>
      <c r="BP69" s="619"/>
      <c r="BQ69" s="633"/>
      <c r="BT69" s="111"/>
      <c r="BU69" s="619"/>
      <c r="BV69" s="633"/>
      <c r="BY69" s="111"/>
      <c r="BZ69" s="619"/>
      <c r="CA69" s="633"/>
      <c r="CD69" s="111"/>
      <c r="CE69" s="619"/>
      <c r="CF69" s="633"/>
      <c r="CI69" s="111"/>
      <c r="CJ69" s="619"/>
      <c r="CK69" s="633"/>
      <c r="CN69" s="111"/>
      <c r="CO69" s="619"/>
      <c r="CP69" s="633"/>
    </row>
    <row r="70" spans="1:96" ht="14.25" customHeight="1">
      <c r="A70" s="27"/>
      <c r="B70" s="27">
        <v>17</v>
      </c>
      <c r="C70" s="27" t="s">
        <v>1102</v>
      </c>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111"/>
      <c r="BF70" s="1800" t="s">
        <v>1031</v>
      </c>
      <c r="BG70" s="1800"/>
      <c r="BJ70" s="111"/>
      <c r="BK70" s="1800" t="s">
        <v>1031</v>
      </c>
      <c r="BL70" s="1800"/>
      <c r="BO70" s="111"/>
      <c r="BP70" s="1800" t="s">
        <v>1031</v>
      </c>
      <c r="BQ70" s="1800"/>
      <c r="BT70" s="111"/>
      <c r="BU70" s="1800" t="s">
        <v>1031</v>
      </c>
      <c r="BV70" s="1800"/>
      <c r="BY70" s="111"/>
      <c r="BZ70" s="1800" t="s">
        <v>1031</v>
      </c>
      <c r="CA70" s="1800"/>
      <c r="CD70" s="111"/>
      <c r="CE70" s="1800" t="s">
        <v>1031</v>
      </c>
      <c r="CF70" s="1800"/>
      <c r="CI70" s="111"/>
      <c r="CJ70" s="1800" t="s">
        <v>1031</v>
      </c>
      <c r="CK70" s="1800"/>
      <c r="CN70" s="111"/>
      <c r="CO70" s="1800" t="s">
        <v>1031</v>
      </c>
      <c r="CP70" s="1800"/>
    </row>
    <row r="71" spans="1:96" ht="14.25" customHeight="1">
      <c r="A71" s="27"/>
      <c r="B71" s="27">
        <v>18</v>
      </c>
      <c r="C71" s="27" t="s">
        <v>1103</v>
      </c>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111"/>
      <c r="BF71" s="618"/>
      <c r="BG71" s="634">
        <f>SUM(BF71)</f>
        <v>0</v>
      </c>
      <c r="BJ71" s="111"/>
      <c r="BK71" s="618"/>
      <c r="BL71" s="634">
        <f>SUM(BK71)</f>
        <v>0</v>
      </c>
      <c r="BO71" s="111"/>
      <c r="BP71" s="618"/>
      <c r="BQ71" s="634">
        <f>SUM(BP71)</f>
        <v>0</v>
      </c>
      <c r="BT71" s="111"/>
      <c r="BU71" s="618"/>
      <c r="BV71" s="634">
        <f>SUM(BU71)</f>
        <v>0</v>
      </c>
      <c r="BY71" s="111"/>
      <c r="BZ71" s="618"/>
      <c r="CA71" s="634">
        <f>SUM(BZ71)</f>
        <v>0</v>
      </c>
      <c r="CD71" s="111"/>
      <c r="CE71" s="618"/>
      <c r="CF71" s="634">
        <f>SUM(CE71)</f>
        <v>0</v>
      </c>
      <c r="CI71" s="111"/>
      <c r="CJ71" s="618"/>
      <c r="CK71" s="634">
        <f>SUM(CJ71)</f>
        <v>0</v>
      </c>
      <c r="CN71" s="111"/>
      <c r="CO71" s="618"/>
      <c r="CP71" s="634">
        <f>SUM(CO71)</f>
        <v>0</v>
      </c>
    </row>
    <row r="72" spans="1:96" ht="14.25" customHeight="1">
      <c r="A72" s="27"/>
      <c r="B72" s="27">
        <v>19</v>
      </c>
      <c r="C72" s="27" t="s">
        <v>1104</v>
      </c>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111"/>
      <c r="BG72" s="620" t="s">
        <v>1035</v>
      </c>
      <c r="BH72" s="621" t="s">
        <v>1036</v>
      </c>
      <c r="BI72" s="621" t="s">
        <v>1037</v>
      </c>
      <c r="BJ72" s="111"/>
      <c r="BL72" s="620" t="s">
        <v>1035</v>
      </c>
      <c r="BM72" s="621" t="s">
        <v>1036</v>
      </c>
      <c r="BN72" s="621" t="s">
        <v>1037</v>
      </c>
      <c r="BO72" s="111"/>
      <c r="BQ72" s="620" t="s">
        <v>1035</v>
      </c>
      <c r="BR72" s="621" t="s">
        <v>1036</v>
      </c>
      <c r="BS72" s="621" t="s">
        <v>1037</v>
      </c>
      <c r="BT72" s="111"/>
      <c r="BV72" s="620" t="s">
        <v>1035</v>
      </c>
      <c r="BW72" s="621" t="s">
        <v>1036</v>
      </c>
      <c r="BX72" s="621" t="s">
        <v>1037</v>
      </c>
      <c r="BY72" s="111"/>
      <c r="CA72" s="620" t="s">
        <v>1035</v>
      </c>
      <c r="CB72" s="621" t="s">
        <v>1036</v>
      </c>
      <c r="CC72" s="621" t="s">
        <v>1037</v>
      </c>
      <c r="CD72" s="111"/>
      <c r="CF72" s="620" t="s">
        <v>1035</v>
      </c>
      <c r="CG72" s="621" t="s">
        <v>1036</v>
      </c>
      <c r="CH72" s="621" t="s">
        <v>1037</v>
      </c>
      <c r="CI72" s="111"/>
      <c r="CK72" s="620" t="s">
        <v>1035</v>
      </c>
      <c r="CL72" s="621" t="s">
        <v>1036</v>
      </c>
      <c r="CM72" s="621" t="s">
        <v>1037</v>
      </c>
      <c r="CN72" s="111"/>
      <c r="CP72" s="620" t="s">
        <v>1035</v>
      </c>
      <c r="CQ72" s="621" t="s">
        <v>1036</v>
      </c>
      <c r="CR72" s="621" t="s">
        <v>1037</v>
      </c>
    </row>
    <row r="73" spans="1:96" ht="14.25" customHeight="1">
      <c r="A73" s="27"/>
      <c r="B73" s="27">
        <v>20</v>
      </c>
      <c r="C73" s="27" t="s">
        <v>1105</v>
      </c>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111"/>
      <c r="BF73" s="1201"/>
      <c r="BG73" s="624"/>
      <c r="BH73" s="621">
        <f>SUM(BF69,BF71,BF73)</f>
        <v>0</v>
      </c>
      <c r="BI73" s="621">
        <f>SUM(BG69,BG71, BG73)</f>
        <v>0</v>
      </c>
      <c r="BJ73" s="111"/>
      <c r="BK73" s="1201"/>
      <c r="BL73" s="624"/>
      <c r="BM73" s="621">
        <f>SUM(BK69,BK71,BK73)</f>
        <v>0</v>
      </c>
      <c r="BN73" s="621">
        <f>SUM(BL69,BL71, BL73)</f>
        <v>0</v>
      </c>
      <c r="BO73" s="111"/>
      <c r="BP73" s="1201"/>
      <c r="BQ73" s="624"/>
      <c r="BR73" s="621">
        <f>SUM(BP69,BP71,BP73)</f>
        <v>0</v>
      </c>
      <c r="BS73" s="621">
        <f>SUM(BQ69,BQ71, BQ73)</f>
        <v>0</v>
      </c>
      <c r="BT73" s="111"/>
      <c r="BU73" s="1201"/>
      <c r="BV73" s="624"/>
      <c r="BW73" s="621">
        <f>SUM(BU69,BU71,BU73)</f>
        <v>0</v>
      </c>
      <c r="BX73" s="621">
        <f>SUM(BV69,BV71, BV73)</f>
        <v>0</v>
      </c>
      <c r="BY73" s="111"/>
      <c r="BZ73" s="1201"/>
      <c r="CA73" s="624"/>
      <c r="CB73" s="621">
        <f>SUM(BZ69,BZ71,BZ73)</f>
        <v>0</v>
      </c>
      <c r="CC73" s="621">
        <f>SUM(CA69,CA71, CA73)</f>
        <v>0</v>
      </c>
      <c r="CD73" s="111"/>
      <c r="CE73" s="1201"/>
      <c r="CF73" s="624"/>
      <c r="CG73" s="621">
        <f>SUM(CE69,CE71,CE73)</f>
        <v>0</v>
      </c>
      <c r="CH73" s="621">
        <f>SUM(CF69,CF71, CF73)</f>
        <v>0</v>
      </c>
      <c r="CI73" s="111"/>
      <c r="CJ73" s="1201"/>
      <c r="CK73" s="624"/>
      <c r="CL73" s="621">
        <f>SUM(CJ69,CJ71,CJ73)</f>
        <v>0</v>
      </c>
      <c r="CM73" s="621">
        <f>SUM(CK69,CK71, CK73)</f>
        <v>0</v>
      </c>
      <c r="CN73" s="111"/>
      <c r="CO73" s="1201"/>
      <c r="CP73" s="624"/>
      <c r="CQ73" s="621">
        <f>SUM(CO69,CO71,CO73)</f>
        <v>0</v>
      </c>
      <c r="CR73" s="621">
        <f>SUM(CP69,CP71, CP73)</f>
        <v>0</v>
      </c>
    </row>
    <row r="74" spans="1:96" ht="14.25" customHeight="1">
      <c r="A74" s="27"/>
      <c r="B74" s="27">
        <v>21</v>
      </c>
      <c r="C74" s="27" t="s">
        <v>982</v>
      </c>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1799" t="s">
        <v>1039</v>
      </c>
      <c r="BF74" s="1797">
        <f>SUM(BF64-BH73)</f>
        <v>232</v>
      </c>
      <c r="BG74" s="1795">
        <f>SUM(BG64-BI73)</f>
        <v>244</v>
      </c>
      <c r="BJ74" s="1799" t="s">
        <v>1039</v>
      </c>
      <c r="BK74" s="1797">
        <f>SUM(BK64-BM73)</f>
        <v>0</v>
      </c>
      <c r="BL74" s="1795">
        <f>SUM(BL64-BN73)</f>
        <v>0</v>
      </c>
      <c r="BO74" s="1799" t="s">
        <v>1039</v>
      </c>
      <c r="BP74" s="1797">
        <f>SUM(BP64-BR73)</f>
        <v>0</v>
      </c>
      <c r="BQ74" s="1795">
        <f>SUM(BQ64-BS73)</f>
        <v>0</v>
      </c>
      <c r="BT74" s="1799" t="s">
        <v>1039</v>
      </c>
      <c r="BU74" s="1797">
        <f>SUM(BU64-BW73)</f>
        <v>0</v>
      </c>
      <c r="BV74" s="1795">
        <f>SUM(BV64-BX73)</f>
        <v>0</v>
      </c>
      <c r="BY74" s="1799" t="s">
        <v>1039</v>
      </c>
      <c r="BZ74" s="1797">
        <f>SUM(BZ64-CB73)</f>
        <v>0</v>
      </c>
      <c r="CA74" s="1795">
        <f>SUM(CA64-CC73)</f>
        <v>0</v>
      </c>
      <c r="CD74" s="1799" t="s">
        <v>1039</v>
      </c>
      <c r="CE74" s="1797">
        <f>SUM(CE64-CG73)</f>
        <v>0</v>
      </c>
      <c r="CF74" s="1795">
        <f>SUM(CF64-CH73)</f>
        <v>0</v>
      </c>
      <c r="CI74" s="1799" t="s">
        <v>1039</v>
      </c>
      <c r="CJ74" s="1797">
        <f>SUM(CJ64-CL73)</f>
        <v>0</v>
      </c>
      <c r="CK74" s="1795">
        <f>SUM(CK64-CM73)</f>
        <v>0</v>
      </c>
      <c r="CN74" s="1799" t="s">
        <v>1039</v>
      </c>
      <c r="CO74" s="1797">
        <f>SUM(CO64-CQ73)</f>
        <v>0</v>
      </c>
      <c r="CP74" s="1795">
        <f>SUM(CP64-CR73)</f>
        <v>0</v>
      </c>
    </row>
    <row r="75" spans="1:96" ht="14.25" customHeight="1">
      <c r="A75" s="27"/>
      <c r="B75" s="27">
        <v>22</v>
      </c>
      <c r="C75" s="27" t="s">
        <v>1106</v>
      </c>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1801"/>
      <c r="BF75" s="1798"/>
      <c r="BG75" s="1796"/>
      <c r="BJ75" s="1801"/>
      <c r="BK75" s="1798"/>
      <c r="BL75" s="1796"/>
      <c r="BO75" s="1801"/>
      <c r="BP75" s="1798"/>
      <c r="BQ75" s="1796"/>
      <c r="BT75" s="1801"/>
      <c r="BU75" s="1798"/>
      <c r="BV75" s="1796"/>
      <c r="BY75" s="1801"/>
      <c r="BZ75" s="1798"/>
      <c r="CA75" s="1796"/>
      <c r="CD75" s="1801"/>
      <c r="CE75" s="1798"/>
      <c r="CF75" s="1796"/>
      <c r="CI75" s="1801"/>
      <c r="CJ75" s="1798"/>
      <c r="CK75" s="1796"/>
      <c r="CN75" s="1801"/>
      <c r="CO75" s="1798"/>
      <c r="CP75" s="1796"/>
    </row>
    <row r="76" spans="1:96" s="29" customFormat="1" ht="15" customHeight="1">
      <c r="A76" s="27"/>
      <c r="B76" s="27">
        <v>23</v>
      </c>
      <c r="C76" s="27" t="s">
        <v>1107</v>
      </c>
      <c r="D76" s="1105"/>
      <c r="E76" s="27"/>
      <c r="F76" s="27"/>
      <c r="G76" s="27"/>
      <c r="H76" s="1105"/>
      <c r="I76" s="1105"/>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637"/>
      <c r="AW76" s="637"/>
      <c r="AX76" s="637"/>
      <c r="AY76" s="637"/>
      <c r="AZ76" s="637"/>
      <c r="BA76" s="637"/>
      <c r="BB76" s="637"/>
      <c r="BC76" s="637"/>
      <c r="BD76" s="27"/>
      <c r="BE76" s="1799" t="s">
        <v>1046</v>
      </c>
      <c r="BF76" s="1690">
        <f>SUM(BF74+BG74)</f>
        <v>476</v>
      </c>
      <c r="BG76" s="1690"/>
      <c r="BH76"/>
      <c r="BI76"/>
      <c r="BJ76" s="1799" t="s">
        <v>1046</v>
      </c>
      <c r="BK76" s="1690">
        <f>SUM(BK74+BL74)</f>
        <v>0</v>
      </c>
      <c r="BL76" s="1690"/>
      <c r="BM76"/>
      <c r="BN76"/>
      <c r="BO76" s="1799" t="s">
        <v>1046</v>
      </c>
      <c r="BP76" s="1690">
        <f>SUM(BP74+BQ74)</f>
        <v>0</v>
      </c>
      <c r="BQ76" s="1690"/>
      <c r="BR76"/>
      <c r="BS76"/>
      <c r="BT76" s="1799" t="s">
        <v>1046</v>
      </c>
      <c r="BU76" s="1690">
        <f>SUM(BU74+BV74)</f>
        <v>0</v>
      </c>
      <c r="BV76" s="1690"/>
      <c r="BW76"/>
      <c r="BX76"/>
      <c r="BY76" s="1799" t="s">
        <v>1046</v>
      </c>
      <c r="BZ76" s="1690">
        <f>SUM(BZ74+CA74)</f>
        <v>0</v>
      </c>
      <c r="CA76" s="1690"/>
      <c r="CB76"/>
      <c r="CC76"/>
      <c r="CD76" s="1799" t="s">
        <v>1046</v>
      </c>
      <c r="CE76" s="1690">
        <f>SUM(CE74+CF74)</f>
        <v>0</v>
      </c>
      <c r="CF76" s="1690"/>
      <c r="CG76"/>
      <c r="CH76"/>
      <c r="CI76" s="1799" t="s">
        <v>1046</v>
      </c>
      <c r="CJ76" s="1690">
        <f>SUM(CJ74+CK74)</f>
        <v>0</v>
      </c>
      <c r="CK76" s="1690"/>
      <c r="CL76"/>
      <c r="CM76"/>
      <c r="CN76" s="1799" t="s">
        <v>1046</v>
      </c>
      <c r="CO76" s="1690">
        <f>SUM(CO74+CP74)</f>
        <v>0</v>
      </c>
      <c r="CP76" s="1690"/>
      <c r="CQ76"/>
      <c r="CR76"/>
    </row>
    <row r="77" spans="1:96" s="29" customFormat="1">
      <c r="A77" s="27"/>
      <c r="B77" s="27">
        <v>24</v>
      </c>
      <c r="C77" s="27" t="s">
        <v>1108</v>
      </c>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637"/>
      <c r="AW77" s="637"/>
      <c r="AX77" s="637"/>
      <c r="AY77" s="637"/>
      <c r="AZ77" s="637"/>
      <c r="BA77" s="637"/>
      <c r="BB77" s="637"/>
      <c r="BC77" s="637"/>
      <c r="BD77" s="27"/>
      <c r="BE77" s="1799"/>
      <c r="BF77" s="1690"/>
      <c r="BG77" s="1690"/>
      <c r="BH77"/>
      <c r="BI77"/>
      <c r="BJ77" s="1799"/>
      <c r="BK77" s="1690"/>
      <c r="BL77" s="1690"/>
      <c r="BM77"/>
      <c r="BN77"/>
      <c r="BO77" s="1799"/>
      <c r="BP77" s="1690"/>
      <c r="BQ77" s="1690"/>
      <c r="BR77"/>
      <c r="BS77"/>
      <c r="BT77" s="1799"/>
      <c r="BU77" s="1690"/>
      <c r="BV77" s="1690"/>
      <c r="BW77"/>
      <c r="BX77"/>
      <c r="BY77" s="1799"/>
      <c r="BZ77" s="1690"/>
      <c r="CA77" s="1690"/>
      <c r="CB77"/>
      <c r="CC77"/>
      <c r="CD77" s="1799"/>
      <c r="CE77" s="1690"/>
      <c r="CF77" s="1690"/>
      <c r="CG77"/>
      <c r="CH77"/>
      <c r="CI77" s="1799"/>
      <c r="CJ77" s="1690"/>
      <c r="CK77" s="1690"/>
      <c r="CL77"/>
      <c r="CM77"/>
      <c r="CN77" s="1799"/>
      <c r="CO77" s="1690"/>
      <c r="CP77" s="1690"/>
      <c r="CQ77"/>
      <c r="CR77"/>
    </row>
    <row r="78" spans="1:96" s="29" customFormat="1">
      <c r="A78" s="27"/>
      <c r="B78" s="27">
        <v>25</v>
      </c>
      <c r="C78" s="27" t="s">
        <v>1109</v>
      </c>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637"/>
      <c r="AW78" s="637"/>
      <c r="AX78" s="637"/>
      <c r="AY78" s="637"/>
      <c r="AZ78" s="637"/>
      <c r="BA78" s="637"/>
      <c r="BB78" s="637"/>
      <c r="BC78" s="637"/>
      <c r="BD78" s="27"/>
      <c r="BE78" s="626" t="s">
        <v>1110</v>
      </c>
      <c r="BF78" s="622" t="s">
        <v>1026</v>
      </c>
      <c r="BG78" s="635" t="s">
        <v>1027</v>
      </c>
      <c r="BH78" s="623"/>
      <c r="BI78" s="623"/>
      <c r="BJ78" s="626" t="s">
        <v>1110</v>
      </c>
      <c r="BK78" s="622" t="s">
        <v>1026</v>
      </c>
      <c r="BL78" s="635" t="s">
        <v>1027</v>
      </c>
      <c r="BM78" s="623"/>
      <c r="BN78" s="623"/>
      <c r="BO78" s="626" t="s">
        <v>1110</v>
      </c>
      <c r="BP78" s="622" t="s">
        <v>1026</v>
      </c>
      <c r="BQ78" s="635" t="s">
        <v>1027</v>
      </c>
      <c r="BR78" s="623"/>
      <c r="BS78" s="623"/>
      <c r="BT78" s="626" t="s">
        <v>1110</v>
      </c>
      <c r="BU78" s="622" t="s">
        <v>1026</v>
      </c>
      <c r="BV78" s="635" t="s">
        <v>1027</v>
      </c>
      <c r="BW78" s="623"/>
      <c r="BX78" s="623"/>
      <c r="BY78" s="626" t="s">
        <v>1110</v>
      </c>
      <c r="BZ78" s="622" t="s">
        <v>1026</v>
      </c>
      <c r="CA78" s="635" t="s">
        <v>1027</v>
      </c>
      <c r="CB78" s="623"/>
      <c r="CC78" s="623"/>
      <c r="CD78" s="626" t="s">
        <v>1110</v>
      </c>
      <c r="CE78" s="622" t="s">
        <v>1026</v>
      </c>
      <c r="CF78" s="635" t="s">
        <v>1027</v>
      </c>
      <c r="CG78" s="623"/>
      <c r="CH78" s="623"/>
      <c r="CI78" s="626" t="s">
        <v>1110</v>
      </c>
      <c r="CJ78" s="622" t="s">
        <v>1026</v>
      </c>
      <c r="CK78" s="635" t="s">
        <v>1027</v>
      </c>
      <c r="CL78" s="623"/>
      <c r="CM78" s="623"/>
      <c r="CN78" s="626" t="s">
        <v>1110</v>
      </c>
      <c r="CO78" s="622" t="s">
        <v>1026</v>
      </c>
      <c r="CP78" s="635" t="s">
        <v>1027</v>
      </c>
      <c r="CQ78" s="623"/>
      <c r="CR78" s="623"/>
    </row>
    <row r="79" spans="1:96" s="29" customFormat="1">
      <c r="A79" s="27"/>
      <c r="B79" s="27">
        <v>26</v>
      </c>
      <c r="C79" s="27" t="s">
        <v>1111</v>
      </c>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637"/>
      <c r="AW79" s="637"/>
      <c r="AX79" s="637"/>
      <c r="AY79" s="637"/>
      <c r="AZ79" s="637"/>
      <c r="BA79" s="637"/>
      <c r="BB79" s="637"/>
      <c r="BC79" s="637"/>
      <c r="BD79" s="27"/>
      <c r="BE79" s="111"/>
      <c r="BF79" s="619"/>
      <c r="BG79" s="633"/>
      <c r="BH79"/>
      <c r="BI79"/>
      <c r="BJ79" s="111"/>
      <c r="BK79" s="619"/>
      <c r="BL79" s="633"/>
      <c r="BM79"/>
      <c r="BN79"/>
      <c r="BO79" s="111"/>
      <c r="BP79" s="619"/>
      <c r="BQ79" s="633"/>
      <c r="BR79"/>
      <c r="BS79"/>
      <c r="BT79" s="111"/>
      <c r="BU79" s="619"/>
      <c r="BV79" s="633"/>
      <c r="BW79"/>
      <c r="BX79"/>
      <c r="BY79" s="111"/>
      <c r="BZ79" s="619"/>
      <c r="CA79" s="633"/>
      <c r="CB79"/>
      <c r="CC79"/>
      <c r="CD79" s="111"/>
      <c r="CE79" s="619"/>
      <c r="CF79" s="633"/>
      <c r="CG79"/>
      <c r="CH79"/>
      <c r="CI79" s="111"/>
      <c r="CJ79" s="619"/>
      <c r="CK79" s="633"/>
      <c r="CL79"/>
      <c r="CM79"/>
      <c r="CN79" s="111"/>
      <c r="CO79" s="619"/>
      <c r="CP79" s="633"/>
      <c r="CQ79"/>
      <c r="CR79"/>
    </row>
    <row r="80" spans="1:96" s="29" customFormat="1">
      <c r="A80" s="27"/>
      <c r="B80" s="27">
        <v>27</v>
      </c>
      <c r="C80" s="27" t="s">
        <v>1112</v>
      </c>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637"/>
      <c r="AW80" s="637"/>
      <c r="AX80" s="637"/>
      <c r="AY80" s="637"/>
      <c r="AZ80" s="637"/>
      <c r="BA80" s="637"/>
      <c r="BB80" s="637"/>
      <c r="BC80" s="637"/>
      <c r="BD80" s="27"/>
      <c r="BE80" s="111"/>
      <c r="BF80" s="1800" t="s">
        <v>1031</v>
      </c>
      <c r="BG80" s="1800"/>
      <c r="BH80"/>
      <c r="BI80"/>
      <c r="BJ80" s="111"/>
      <c r="BK80" s="1800" t="s">
        <v>1031</v>
      </c>
      <c r="BL80" s="1800"/>
      <c r="BM80"/>
      <c r="BN80"/>
      <c r="BO80" s="111"/>
      <c r="BP80" s="1800" t="s">
        <v>1031</v>
      </c>
      <c r="BQ80" s="1800"/>
      <c r="BR80"/>
      <c r="BS80"/>
      <c r="BT80" s="111"/>
      <c r="BU80" s="1800" t="s">
        <v>1031</v>
      </c>
      <c r="BV80" s="1800"/>
      <c r="BW80"/>
      <c r="BX80"/>
      <c r="BY80" s="111"/>
      <c r="BZ80" s="1800" t="s">
        <v>1031</v>
      </c>
      <c r="CA80" s="1800"/>
      <c r="CB80"/>
      <c r="CC80"/>
      <c r="CD80" s="111"/>
      <c r="CE80" s="1800" t="s">
        <v>1031</v>
      </c>
      <c r="CF80" s="1800"/>
      <c r="CG80"/>
      <c r="CH80"/>
      <c r="CI80" s="111"/>
      <c r="CJ80" s="1800" t="s">
        <v>1031</v>
      </c>
      <c r="CK80" s="1800"/>
      <c r="CL80"/>
      <c r="CM80"/>
      <c r="CN80" s="111"/>
      <c r="CO80" s="1800" t="s">
        <v>1031</v>
      </c>
      <c r="CP80" s="1800"/>
      <c r="CQ80"/>
      <c r="CR80"/>
    </row>
    <row r="81" spans="1:96" s="29" customFormat="1">
      <c r="A81" s="27"/>
      <c r="B81" s="27">
        <v>28</v>
      </c>
      <c r="C81" s="27" t="s">
        <v>1113</v>
      </c>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637"/>
      <c r="AW81" s="637"/>
      <c r="AX81" s="637"/>
      <c r="AY81" s="637"/>
      <c r="AZ81" s="637"/>
      <c r="BA81" s="637"/>
      <c r="BB81" s="637"/>
      <c r="BC81" s="637"/>
      <c r="BD81" s="27"/>
      <c r="BE81" s="111"/>
      <c r="BF81" s="618"/>
      <c r="BG81" s="634">
        <f>SUM(BF81)</f>
        <v>0</v>
      </c>
      <c r="BH81"/>
      <c r="BI81"/>
      <c r="BJ81" s="111"/>
      <c r="BK81" s="618"/>
      <c r="BL81" s="634">
        <f>SUM(BK81)</f>
        <v>0</v>
      </c>
      <c r="BM81"/>
      <c r="BN81"/>
      <c r="BO81" s="111"/>
      <c r="BP81" s="618"/>
      <c r="BQ81" s="634">
        <f>SUM(BP81)</f>
        <v>0</v>
      </c>
      <c r="BR81"/>
      <c r="BS81"/>
      <c r="BT81" s="111"/>
      <c r="BU81" s="618"/>
      <c r="BV81" s="634">
        <f>SUM(BU81)</f>
        <v>0</v>
      </c>
      <c r="BW81"/>
      <c r="BX81"/>
      <c r="BY81" s="111"/>
      <c r="BZ81" s="618"/>
      <c r="CA81" s="634">
        <f>SUM(BZ81)</f>
        <v>0</v>
      </c>
      <c r="CB81"/>
      <c r="CC81"/>
      <c r="CD81" s="111"/>
      <c r="CE81" s="618"/>
      <c r="CF81" s="634">
        <f>SUM(CE81)</f>
        <v>0</v>
      </c>
      <c r="CG81"/>
      <c r="CH81"/>
      <c r="CI81" s="111"/>
      <c r="CJ81" s="618"/>
      <c r="CK81" s="634">
        <f>SUM(CJ81)</f>
        <v>0</v>
      </c>
      <c r="CL81"/>
      <c r="CM81"/>
      <c r="CN81" s="111"/>
      <c r="CO81" s="618"/>
      <c r="CP81" s="634">
        <f>SUM(CO81)</f>
        <v>0</v>
      </c>
      <c r="CQ81"/>
      <c r="CR81"/>
    </row>
    <row r="82" spans="1:96" s="29" customFormat="1">
      <c r="A82" s="27"/>
      <c r="B82" s="27">
        <v>29</v>
      </c>
      <c r="C82" s="27" t="s">
        <v>1114</v>
      </c>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637"/>
      <c r="AW82" s="637"/>
      <c r="AX82" s="637"/>
      <c r="AY82" s="637"/>
      <c r="AZ82" s="637"/>
      <c r="BA82" s="637"/>
      <c r="BB82" s="637"/>
      <c r="BC82" s="637"/>
      <c r="BD82" s="27"/>
      <c r="BE82" s="111"/>
      <c r="BF82"/>
      <c r="BG82" s="620" t="s">
        <v>1035</v>
      </c>
      <c r="BH82" s="621" t="s">
        <v>1036</v>
      </c>
      <c r="BI82" s="621" t="s">
        <v>1037</v>
      </c>
      <c r="BJ82" s="111"/>
      <c r="BK82"/>
      <c r="BL82" s="620" t="s">
        <v>1035</v>
      </c>
      <c r="BM82" s="621" t="s">
        <v>1036</v>
      </c>
      <c r="BN82" s="621" t="s">
        <v>1037</v>
      </c>
      <c r="BO82" s="111"/>
      <c r="BP82"/>
      <c r="BQ82" s="620" t="s">
        <v>1035</v>
      </c>
      <c r="BR82" s="621" t="s">
        <v>1036</v>
      </c>
      <c r="BS82" s="621" t="s">
        <v>1037</v>
      </c>
      <c r="BT82" s="111"/>
      <c r="BU82"/>
      <c r="BV82" s="620" t="s">
        <v>1035</v>
      </c>
      <c r="BW82" s="621" t="s">
        <v>1036</v>
      </c>
      <c r="BX82" s="621" t="s">
        <v>1037</v>
      </c>
      <c r="BY82" s="111"/>
      <c r="BZ82"/>
      <c r="CA82" s="620" t="s">
        <v>1035</v>
      </c>
      <c r="CB82" s="621" t="s">
        <v>1036</v>
      </c>
      <c r="CC82" s="621" t="s">
        <v>1037</v>
      </c>
      <c r="CD82" s="111"/>
      <c r="CE82"/>
      <c r="CF82" s="620" t="s">
        <v>1035</v>
      </c>
      <c r="CG82" s="621" t="s">
        <v>1036</v>
      </c>
      <c r="CH82" s="621" t="s">
        <v>1037</v>
      </c>
      <c r="CI82" s="111"/>
      <c r="CJ82"/>
      <c r="CK82" s="620" t="s">
        <v>1035</v>
      </c>
      <c r="CL82" s="621" t="s">
        <v>1036</v>
      </c>
      <c r="CM82" s="621" t="s">
        <v>1037</v>
      </c>
      <c r="CN82" s="111"/>
      <c r="CO82"/>
      <c r="CP82" s="620" t="s">
        <v>1035</v>
      </c>
      <c r="CQ82" s="621" t="s">
        <v>1036</v>
      </c>
      <c r="CR82" s="621" t="s">
        <v>1037</v>
      </c>
    </row>
    <row r="83" spans="1:96" s="29" customFormat="1">
      <c r="A83" s="27"/>
      <c r="B83" s="27">
        <v>30</v>
      </c>
      <c r="C83" s="27" t="s">
        <v>1115</v>
      </c>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637"/>
      <c r="AW83" s="637"/>
      <c r="AX83" s="637"/>
      <c r="AY83" s="637"/>
      <c r="AZ83" s="637"/>
      <c r="BA83" s="637"/>
      <c r="BB83" s="637"/>
      <c r="BC83" s="637"/>
      <c r="BD83" s="27"/>
      <c r="BE83" s="111"/>
      <c r="BF83" s="1201"/>
      <c r="BG83" s="624"/>
      <c r="BH83" s="621">
        <f>SUM(BF79,BF81,BF83)</f>
        <v>0</v>
      </c>
      <c r="BI83" s="621">
        <f>SUM(BG79,BG81, BG83)</f>
        <v>0</v>
      </c>
      <c r="BJ83" s="111"/>
      <c r="BK83" s="1201"/>
      <c r="BL83" s="624"/>
      <c r="BM83" s="621">
        <f>SUM(BK79,BK81,BK83)</f>
        <v>0</v>
      </c>
      <c r="BN83" s="621">
        <f>SUM(BL79,BL81, BL83)</f>
        <v>0</v>
      </c>
      <c r="BO83" s="111"/>
      <c r="BP83" s="1201"/>
      <c r="BQ83" s="624"/>
      <c r="BR83" s="621">
        <f>SUM(BP79,BP81,BP83)</f>
        <v>0</v>
      </c>
      <c r="BS83" s="621">
        <f>SUM(BQ79,BQ81, BQ83)</f>
        <v>0</v>
      </c>
      <c r="BT83" s="111"/>
      <c r="BU83" s="1201"/>
      <c r="BV83" s="624"/>
      <c r="BW83" s="621">
        <f>SUM(BU79,BU81,BU83)</f>
        <v>0</v>
      </c>
      <c r="BX83" s="621">
        <f>SUM(BV79,BV81, BV83)</f>
        <v>0</v>
      </c>
      <c r="BY83" s="111"/>
      <c r="BZ83" s="1201"/>
      <c r="CA83" s="624"/>
      <c r="CB83" s="621">
        <f>SUM(BZ79,BZ81,BZ83)</f>
        <v>0</v>
      </c>
      <c r="CC83" s="621">
        <f>SUM(CA79,CA81, CA83)</f>
        <v>0</v>
      </c>
      <c r="CD83" s="111"/>
      <c r="CE83" s="1201"/>
      <c r="CF83" s="624"/>
      <c r="CG83" s="621">
        <f>SUM(CE79,CE81,CE83)</f>
        <v>0</v>
      </c>
      <c r="CH83" s="621">
        <f>SUM(CF79,CF81, CF83)</f>
        <v>0</v>
      </c>
      <c r="CI83" s="111"/>
      <c r="CJ83" s="1201"/>
      <c r="CK83" s="624"/>
      <c r="CL83" s="621">
        <f>SUM(CJ79,CJ81,CJ83)</f>
        <v>0</v>
      </c>
      <c r="CM83" s="621">
        <f>SUM(CK79,CK81, CK83)</f>
        <v>0</v>
      </c>
      <c r="CN83" s="111"/>
      <c r="CO83" s="1201"/>
      <c r="CP83" s="624"/>
      <c r="CQ83" s="621">
        <f>SUM(CO79,CO81,CO83)</f>
        <v>0</v>
      </c>
      <c r="CR83" s="621">
        <f>SUM(CP79,CP81, CP83)</f>
        <v>0</v>
      </c>
    </row>
    <row r="84" spans="1:96" s="29" customFormat="1">
      <c r="A84" s="27"/>
      <c r="B84" s="27">
        <v>31</v>
      </c>
      <c r="C84" s="27" t="s">
        <v>1116</v>
      </c>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637"/>
      <c r="AW84" s="637"/>
      <c r="AX84" s="637"/>
      <c r="AY84" s="637"/>
      <c r="AZ84" s="637"/>
      <c r="BA84" s="637"/>
      <c r="BB84" s="637"/>
      <c r="BC84" s="637"/>
      <c r="BD84" s="27"/>
      <c r="BE84" s="1799" t="s">
        <v>1039</v>
      </c>
      <c r="BF84" s="1797">
        <f>SUM(BF74-BH83)</f>
        <v>232</v>
      </c>
      <c r="BG84" s="1795">
        <f>SUM(BG74-BI83)</f>
        <v>244</v>
      </c>
      <c r="BH84"/>
      <c r="BI84"/>
      <c r="BJ84" s="1799" t="s">
        <v>1039</v>
      </c>
      <c r="BK84" s="1797">
        <f>SUM(BK74-BM83)</f>
        <v>0</v>
      </c>
      <c r="BL84" s="1795">
        <f>SUM(BL74-BN83)</f>
        <v>0</v>
      </c>
      <c r="BM84"/>
      <c r="BN84"/>
      <c r="BO84" s="1799" t="s">
        <v>1039</v>
      </c>
      <c r="BP84" s="1797">
        <f>SUM(BP74-BR83)</f>
        <v>0</v>
      </c>
      <c r="BQ84" s="1795">
        <f>SUM(BQ74-BS83)</f>
        <v>0</v>
      </c>
      <c r="BR84"/>
      <c r="BS84"/>
      <c r="BT84" s="1799" t="s">
        <v>1039</v>
      </c>
      <c r="BU84" s="1797">
        <f>SUM(BU74-BW83)</f>
        <v>0</v>
      </c>
      <c r="BV84" s="1795">
        <f>SUM(BV74-BX83)</f>
        <v>0</v>
      </c>
      <c r="BW84"/>
      <c r="BX84"/>
      <c r="BY84" s="1799" t="s">
        <v>1039</v>
      </c>
      <c r="BZ84" s="1797">
        <f>SUM(BZ74-CB83)</f>
        <v>0</v>
      </c>
      <c r="CA84" s="1795">
        <f>SUM(CA74-CC83)</f>
        <v>0</v>
      </c>
      <c r="CB84"/>
      <c r="CC84"/>
      <c r="CD84" s="1799" t="s">
        <v>1039</v>
      </c>
      <c r="CE84" s="1797">
        <f>SUM(CE74-CG83)</f>
        <v>0</v>
      </c>
      <c r="CF84" s="1795">
        <f>SUM(CF74-CH83)</f>
        <v>0</v>
      </c>
      <c r="CG84"/>
      <c r="CH84"/>
      <c r="CI84" s="1799" t="s">
        <v>1039</v>
      </c>
      <c r="CJ84" s="1797">
        <f>SUM(CJ74-CL83)</f>
        <v>0</v>
      </c>
      <c r="CK84" s="1795">
        <f>SUM(CK74-CM83)</f>
        <v>0</v>
      </c>
      <c r="CL84"/>
      <c r="CM84"/>
      <c r="CN84" s="1799" t="s">
        <v>1039</v>
      </c>
      <c r="CO84" s="1797">
        <f>SUM(CO74-CQ83)</f>
        <v>0</v>
      </c>
      <c r="CP84" s="1795">
        <f>SUM(CP74-CR83)</f>
        <v>0</v>
      </c>
      <c r="CQ84"/>
      <c r="CR84"/>
    </row>
    <row r="85" spans="1:96" s="29" customFormat="1">
      <c r="A85" s="27"/>
      <c r="B85" s="27">
        <v>32</v>
      </c>
      <c r="C85" s="27" t="s">
        <v>1117</v>
      </c>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637"/>
      <c r="AW85" s="637"/>
      <c r="AX85" s="637"/>
      <c r="AY85" s="637"/>
      <c r="AZ85" s="637"/>
      <c r="BA85" s="637"/>
      <c r="BB85" s="637"/>
      <c r="BC85" s="637"/>
      <c r="BD85" s="27"/>
      <c r="BE85" s="1801"/>
      <c r="BF85" s="1798"/>
      <c r="BG85" s="1796"/>
      <c r="BH85"/>
      <c r="BI85"/>
      <c r="BJ85" s="1801"/>
      <c r="BK85" s="1798"/>
      <c r="BL85" s="1796"/>
      <c r="BM85"/>
      <c r="BN85"/>
      <c r="BO85" s="1801"/>
      <c r="BP85" s="1798"/>
      <c r="BQ85" s="1796"/>
      <c r="BR85"/>
      <c r="BS85"/>
      <c r="BT85" s="1801"/>
      <c r="BU85" s="1798"/>
      <c r="BV85" s="1796"/>
      <c r="BW85"/>
      <c r="BX85"/>
      <c r="BY85" s="1801"/>
      <c r="BZ85" s="1798"/>
      <c r="CA85" s="1796"/>
      <c r="CB85"/>
      <c r="CC85"/>
      <c r="CD85" s="1801"/>
      <c r="CE85" s="1798"/>
      <c r="CF85" s="1796"/>
      <c r="CG85"/>
      <c r="CH85"/>
      <c r="CI85" s="1801"/>
      <c r="CJ85" s="1798"/>
      <c r="CK85" s="1796"/>
      <c r="CL85"/>
      <c r="CM85"/>
      <c r="CN85" s="1801"/>
      <c r="CO85" s="1798"/>
      <c r="CP85" s="1796"/>
      <c r="CQ85"/>
      <c r="CR85"/>
    </row>
    <row r="86" spans="1:96" s="29" customFormat="1" ht="15" customHeight="1">
      <c r="A86" s="27"/>
      <c r="B86" s="27">
        <v>33</v>
      </c>
      <c r="C86" s="27" t="s">
        <v>1118</v>
      </c>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637"/>
      <c r="AW86" s="637"/>
      <c r="AX86" s="637"/>
      <c r="AY86" s="637"/>
      <c r="AZ86" s="637"/>
      <c r="BA86" s="637"/>
      <c r="BB86" s="637"/>
      <c r="BC86" s="637"/>
      <c r="BD86" s="27"/>
      <c r="BE86" s="1799" t="s">
        <v>1046</v>
      </c>
      <c r="BF86" s="1690">
        <f>SUM(BF84+BG84)</f>
        <v>476</v>
      </c>
      <c r="BG86" s="1690"/>
      <c r="BH86"/>
      <c r="BI86"/>
      <c r="BJ86" s="1799" t="s">
        <v>1046</v>
      </c>
      <c r="BK86" s="1690">
        <f>SUM(BK84+BL84)</f>
        <v>0</v>
      </c>
      <c r="BL86" s="1690"/>
      <c r="BM86"/>
      <c r="BN86"/>
      <c r="BO86" s="1799" t="s">
        <v>1046</v>
      </c>
      <c r="BP86" s="1690">
        <f>SUM(BP84+BQ84)</f>
        <v>0</v>
      </c>
      <c r="BQ86" s="1690"/>
      <c r="BR86"/>
      <c r="BS86"/>
      <c r="BT86" s="1799" t="s">
        <v>1046</v>
      </c>
      <c r="BU86" s="1690">
        <f>SUM(BU84+BV84)</f>
        <v>0</v>
      </c>
      <c r="BV86" s="1690"/>
      <c r="BW86"/>
      <c r="BX86"/>
      <c r="BY86" s="1799" t="s">
        <v>1046</v>
      </c>
      <c r="BZ86" s="1690">
        <f>SUM(BZ84+CA84)</f>
        <v>0</v>
      </c>
      <c r="CA86" s="1690"/>
      <c r="CB86"/>
      <c r="CC86"/>
      <c r="CD86" s="1799" t="s">
        <v>1046</v>
      </c>
      <c r="CE86" s="1690">
        <f>SUM(CE84+CF84)</f>
        <v>0</v>
      </c>
      <c r="CF86" s="1690"/>
      <c r="CG86"/>
      <c r="CH86"/>
      <c r="CI86" s="1799" t="s">
        <v>1046</v>
      </c>
      <c r="CJ86" s="1690">
        <f>SUM(CJ84+CK84)</f>
        <v>0</v>
      </c>
      <c r="CK86" s="1690"/>
      <c r="CL86"/>
      <c r="CM86"/>
      <c r="CN86" s="1799" t="s">
        <v>1046</v>
      </c>
      <c r="CO86" s="1690">
        <f>SUM(CO84+CP84)</f>
        <v>0</v>
      </c>
      <c r="CP86" s="1690"/>
      <c r="CQ86"/>
      <c r="CR86"/>
    </row>
    <row r="87" spans="1:96" s="29" customFormat="1">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637"/>
      <c r="AW87" s="637"/>
      <c r="AX87" s="637"/>
      <c r="AY87" s="637"/>
      <c r="AZ87" s="637"/>
      <c r="BA87" s="637"/>
      <c r="BB87" s="637"/>
      <c r="BC87" s="637"/>
      <c r="BD87" s="27"/>
      <c r="BE87" s="1799"/>
      <c r="BF87" s="1690"/>
      <c r="BG87" s="1690"/>
      <c r="BH87"/>
      <c r="BI87"/>
      <c r="BJ87" s="1799"/>
      <c r="BK87" s="1690"/>
      <c r="BL87" s="1690"/>
      <c r="BM87"/>
      <c r="BN87"/>
      <c r="BO87" s="1799"/>
      <c r="BP87" s="1690"/>
      <c r="BQ87" s="1690"/>
      <c r="BR87"/>
      <c r="BS87"/>
      <c r="BT87" s="1799"/>
      <c r="BU87" s="1690"/>
      <c r="BV87" s="1690"/>
      <c r="BW87"/>
      <c r="BX87"/>
      <c r="BY87" s="1799"/>
      <c r="BZ87" s="1690"/>
      <c r="CA87" s="1690"/>
      <c r="CB87"/>
      <c r="CC87"/>
      <c r="CD87" s="1799"/>
      <c r="CE87" s="1690"/>
      <c r="CF87" s="1690"/>
      <c r="CG87"/>
      <c r="CH87"/>
      <c r="CI87" s="1799"/>
      <c r="CJ87" s="1690"/>
      <c r="CK87" s="1690"/>
      <c r="CL87"/>
      <c r="CM87"/>
      <c r="CN87" s="1799"/>
      <c r="CO87" s="1690"/>
      <c r="CP87" s="1690"/>
      <c r="CQ87"/>
      <c r="CR87"/>
    </row>
    <row r="88" spans="1:96" s="29" customFormat="1">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637"/>
      <c r="AW88" s="637"/>
      <c r="AX88" s="637"/>
      <c r="AY88" s="637"/>
      <c r="AZ88" s="637"/>
      <c r="BA88" s="637"/>
      <c r="BB88" s="637"/>
      <c r="BC88" s="637"/>
      <c r="BD88" s="27"/>
      <c r="BE88" s="626" t="s">
        <v>1119</v>
      </c>
      <c r="BF88" s="622" t="s">
        <v>1026</v>
      </c>
      <c r="BG88" s="635" t="s">
        <v>1027</v>
      </c>
      <c r="BH88" s="623"/>
      <c r="BI88" s="623"/>
      <c r="BJ88" s="626" t="s">
        <v>1119</v>
      </c>
      <c r="BK88" s="622" t="s">
        <v>1026</v>
      </c>
      <c r="BL88" s="635" t="s">
        <v>1027</v>
      </c>
      <c r="BM88" s="623"/>
      <c r="BN88" s="623"/>
      <c r="BO88" s="626" t="s">
        <v>1119</v>
      </c>
      <c r="BP88" s="622" t="s">
        <v>1026</v>
      </c>
      <c r="BQ88" s="635" t="s">
        <v>1027</v>
      </c>
      <c r="BR88" s="623"/>
      <c r="BS88" s="623"/>
      <c r="BT88" s="626" t="s">
        <v>1119</v>
      </c>
      <c r="BU88" s="622" t="s">
        <v>1026</v>
      </c>
      <c r="BV88" s="635" t="s">
        <v>1027</v>
      </c>
      <c r="BW88" s="623"/>
      <c r="BX88" s="623"/>
      <c r="BY88" s="626" t="s">
        <v>1119</v>
      </c>
      <c r="BZ88" s="622" t="s">
        <v>1026</v>
      </c>
      <c r="CA88" s="635" t="s">
        <v>1027</v>
      </c>
      <c r="CB88" s="623"/>
      <c r="CC88" s="623"/>
      <c r="CD88" s="626" t="s">
        <v>1119</v>
      </c>
      <c r="CE88" s="622" t="s">
        <v>1026</v>
      </c>
      <c r="CF88" s="635" t="s">
        <v>1027</v>
      </c>
      <c r="CG88" s="623"/>
      <c r="CH88" s="623"/>
      <c r="CI88" s="626" t="s">
        <v>1119</v>
      </c>
      <c r="CJ88" s="622" t="s">
        <v>1026</v>
      </c>
      <c r="CK88" s="635" t="s">
        <v>1027</v>
      </c>
      <c r="CL88" s="623"/>
      <c r="CM88" s="623"/>
      <c r="CN88" s="626" t="s">
        <v>1119</v>
      </c>
      <c r="CO88" s="622" t="s">
        <v>1026</v>
      </c>
      <c r="CP88" s="635" t="s">
        <v>1027</v>
      </c>
      <c r="CQ88" s="623"/>
      <c r="CR88" s="623"/>
    </row>
    <row r="89" spans="1:96" s="29" customFormat="1">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637"/>
      <c r="AW89" s="637"/>
      <c r="AX89" s="637"/>
      <c r="AY89" s="637"/>
      <c r="AZ89" s="637"/>
      <c r="BA89" s="637"/>
      <c r="BB89" s="637"/>
      <c r="BC89" s="637"/>
      <c r="BD89" s="27"/>
      <c r="BE89" s="111"/>
      <c r="BF89" s="619"/>
      <c r="BG89" s="633"/>
      <c r="BH89"/>
      <c r="BI89"/>
      <c r="BJ89" s="111"/>
      <c r="BK89" s="619"/>
      <c r="BL89" s="633"/>
      <c r="BM89"/>
      <c r="BN89"/>
      <c r="BO89" s="111"/>
      <c r="BP89" s="619"/>
      <c r="BQ89" s="633"/>
      <c r="BR89"/>
      <c r="BS89"/>
      <c r="BT89" s="111"/>
      <c r="BU89" s="619"/>
      <c r="BV89" s="633"/>
      <c r="BW89"/>
      <c r="BX89"/>
      <c r="BY89" s="111"/>
      <c r="BZ89" s="619"/>
      <c r="CA89" s="633"/>
      <c r="CB89"/>
      <c r="CC89"/>
      <c r="CD89" s="111"/>
      <c r="CE89" s="619"/>
      <c r="CF89" s="633"/>
      <c r="CG89"/>
      <c r="CH89"/>
      <c r="CI89" s="111"/>
      <c r="CJ89" s="619"/>
      <c r="CK89" s="633"/>
      <c r="CL89"/>
      <c r="CM89"/>
      <c r="CN89" s="111"/>
      <c r="CO89" s="619"/>
      <c r="CP89" s="633"/>
      <c r="CQ89"/>
      <c r="CR89"/>
    </row>
    <row r="90" spans="1:96" s="29" customFormat="1">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637"/>
      <c r="AW90" s="637"/>
      <c r="AX90" s="637"/>
      <c r="AY90" s="637"/>
      <c r="AZ90" s="637"/>
      <c r="BA90" s="637"/>
      <c r="BB90" s="637"/>
      <c r="BC90" s="637"/>
      <c r="BD90" s="27"/>
      <c r="BE90" s="111"/>
      <c r="BF90" s="1800" t="s">
        <v>1031</v>
      </c>
      <c r="BG90" s="1800"/>
      <c r="BH90"/>
      <c r="BI90"/>
      <c r="BJ90" s="111"/>
      <c r="BK90" s="1800" t="s">
        <v>1031</v>
      </c>
      <c r="BL90" s="1800"/>
      <c r="BM90"/>
      <c r="BN90"/>
      <c r="BO90" s="111"/>
      <c r="BP90" s="1800" t="s">
        <v>1031</v>
      </c>
      <c r="BQ90" s="1800"/>
      <c r="BR90"/>
      <c r="BS90"/>
      <c r="BT90" s="111"/>
      <c r="BU90" s="1800" t="s">
        <v>1031</v>
      </c>
      <c r="BV90" s="1800"/>
      <c r="BW90"/>
      <c r="BX90"/>
      <c r="BY90" s="111"/>
      <c r="BZ90" s="1800" t="s">
        <v>1031</v>
      </c>
      <c r="CA90" s="1800"/>
      <c r="CB90"/>
      <c r="CC90"/>
      <c r="CD90" s="111"/>
      <c r="CE90" s="1800" t="s">
        <v>1031</v>
      </c>
      <c r="CF90" s="1800"/>
      <c r="CG90"/>
      <c r="CH90"/>
      <c r="CI90" s="111"/>
      <c r="CJ90" s="1800" t="s">
        <v>1031</v>
      </c>
      <c r="CK90" s="1800"/>
      <c r="CL90"/>
      <c r="CM90"/>
      <c r="CN90" s="111"/>
      <c r="CO90" s="1800" t="s">
        <v>1031</v>
      </c>
      <c r="CP90" s="1800"/>
      <c r="CQ90"/>
      <c r="CR90"/>
    </row>
    <row r="91" spans="1:96" s="29" customFormat="1">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c r="AE91" s="27"/>
      <c r="AF91" s="27"/>
      <c r="AG91" s="27"/>
      <c r="AH91" s="27"/>
      <c r="AI91" s="27"/>
      <c r="AJ91" s="27"/>
      <c r="AK91" s="27"/>
      <c r="AL91" s="27"/>
      <c r="AM91" s="27"/>
      <c r="AN91" s="27"/>
      <c r="AO91" s="27"/>
      <c r="AP91" s="27"/>
      <c r="AQ91" s="27"/>
      <c r="AR91" s="27"/>
      <c r="AS91" s="27"/>
      <c r="AT91" s="27"/>
      <c r="AU91" s="27"/>
      <c r="AV91" s="637"/>
      <c r="AW91" s="637"/>
      <c r="AX91" s="637"/>
      <c r="AY91" s="637"/>
      <c r="AZ91" s="637"/>
      <c r="BA91" s="637"/>
      <c r="BB91" s="637"/>
      <c r="BC91" s="637"/>
      <c r="BD91" s="27"/>
      <c r="BE91" s="111"/>
      <c r="BF91" s="618"/>
      <c r="BG91" s="634">
        <f>SUM(BF91)</f>
        <v>0</v>
      </c>
      <c r="BH91"/>
      <c r="BI91"/>
      <c r="BJ91" s="111"/>
      <c r="BK91" s="618"/>
      <c r="BL91" s="634">
        <f>SUM(BK91)</f>
        <v>0</v>
      </c>
      <c r="BM91"/>
      <c r="BN91"/>
      <c r="BO91" s="111"/>
      <c r="BP91" s="618"/>
      <c r="BQ91" s="634">
        <f>SUM(BP91)</f>
        <v>0</v>
      </c>
      <c r="BR91"/>
      <c r="BS91"/>
      <c r="BT91" s="111"/>
      <c r="BU91" s="618"/>
      <c r="BV91" s="634">
        <f>SUM(BU91)</f>
        <v>0</v>
      </c>
      <c r="BW91"/>
      <c r="BX91"/>
      <c r="BY91" s="111"/>
      <c r="BZ91" s="618"/>
      <c r="CA91" s="634">
        <f>SUM(BZ91)</f>
        <v>0</v>
      </c>
      <c r="CB91"/>
      <c r="CC91"/>
      <c r="CD91" s="111"/>
      <c r="CE91" s="618"/>
      <c r="CF91" s="634">
        <f>SUM(CE91)</f>
        <v>0</v>
      </c>
      <c r="CG91"/>
      <c r="CH91"/>
      <c r="CI91" s="111"/>
      <c r="CJ91" s="618"/>
      <c r="CK91" s="634">
        <f>SUM(CJ91)</f>
        <v>0</v>
      </c>
      <c r="CL91"/>
      <c r="CM91"/>
      <c r="CN91" s="111"/>
      <c r="CO91" s="618"/>
      <c r="CP91" s="634">
        <f>SUM(CO91)</f>
        <v>0</v>
      </c>
      <c r="CQ91"/>
      <c r="CR91"/>
    </row>
    <row r="92" spans="1:96" s="29" customFormat="1">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c r="AS92" s="27"/>
      <c r="AT92" s="27"/>
      <c r="AU92" s="27"/>
      <c r="AV92" s="637"/>
      <c r="AW92" s="637"/>
      <c r="AX92" s="637"/>
      <c r="AY92" s="637"/>
      <c r="AZ92" s="637"/>
      <c r="BA92" s="637"/>
      <c r="BB92" s="637"/>
      <c r="BC92" s="637"/>
      <c r="BD92" s="27"/>
      <c r="BE92" s="111"/>
      <c r="BF92"/>
      <c r="BG92" s="620" t="s">
        <v>1035</v>
      </c>
      <c r="BH92" s="621" t="s">
        <v>1036</v>
      </c>
      <c r="BI92" s="621" t="s">
        <v>1037</v>
      </c>
      <c r="BJ92" s="111"/>
      <c r="BK92"/>
      <c r="BL92" s="620" t="s">
        <v>1035</v>
      </c>
      <c r="BM92" s="621" t="s">
        <v>1036</v>
      </c>
      <c r="BN92" s="621" t="s">
        <v>1037</v>
      </c>
      <c r="BO92" s="111"/>
      <c r="BP92"/>
      <c r="BQ92" s="620" t="s">
        <v>1035</v>
      </c>
      <c r="BR92" s="621" t="s">
        <v>1036</v>
      </c>
      <c r="BS92" s="621" t="s">
        <v>1037</v>
      </c>
      <c r="BT92" s="111"/>
      <c r="BU92"/>
      <c r="BV92" s="620" t="s">
        <v>1035</v>
      </c>
      <c r="BW92" s="621" t="s">
        <v>1036</v>
      </c>
      <c r="BX92" s="621" t="s">
        <v>1037</v>
      </c>
      <c r="BY92" s="111"/>
      <c r="BZ92"/>
      <c r="CA92" s="620" t="s">
        <v>1035</v>
      </c>
      <c r="CB92" s="621" t="s">
        <v>1036</v>
      </c>
      <c r="CC92" s="621" t="s">
        <v>1037</v>
      </c>
      <c r="CD92" s="111"/>
      <c r="CE92"/>
      <c r="CF92" s="620" t="s">
        <v>1035</v>
      </c>
      <c r="CG92" s="621" t="s">
        <v>1036</v>
      </c>
      <c r="CH92" s="621" t="s">
        <v>1037</v>
      </c>
      <c r="CI92" s="111"/>
      <c r="CJ92"/>
      <c r="CK92" s="620" t="s">
        <v>1035</v>
      </c>
      <c r="CL92" s="621" t="s">
        <v>1036</v>
      </c>
      <c r="CM92" s="621" t="s">
        <v>1037</v>
      </c>
      <c r="CN92" s="111"/>
      <c r="CO92"/>
      <c r="CP92" s="620" t="s">
        <v>1035</v>
      </c>
      <c r="CQ92" s="621" t="s">
        <v>1036</v>
      </c>
      <c r="CR92" s="621" t="s">
        <v>1037</v>
      </c>
    </row>
    <row r="93" spans="1:96" s="29" customFormat="1">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c r="AE93" s="27"/>
      <c r="AF93" s="27"/>
      <c r="AG93" s="27"/>
      <c r="AH93" s="27"/>
      <c r="AI93" s="27"/>
      <c r="AJ93" s="27"/>
      <c r="AK93" s="27"/>
      <c r="AL93" s="27"/>
      <c r="AM93" s="27"/>
      <c r="AN93" s="27"/>
      <c r="AO93" s="27"/>
      <c r="AP93" s="27"/>
      <c r="AQ93" s="27"/>
      <c r="AR93" s="27"/>
      <c r="AS93" s="27"/>
      <c r="AT93" s="27"/>
      <c r="AU93" s="27"/>
      <c r="AV93" s="637"/>
      <c r="AW93" s="637"/>
      <c r="AX93" s="637"/>
      <c r="AY93" s="637"/>
      <c r="AZ93" s="637"/>
      <c r="BA93" s="637"/>
      <c r="BB93" s="637"/>
      <c r="BC93" s="637"/>
      <c r="BD93" s="27"/>
      <c r="BE93" s="111"/>
      <c r="BF93" s="1201"/>
      <c r="BG93" s="624"/>
      <c r="BH93" s="621">
        <f>SUM(BF89,BF91,BF93)</f>
        <v>0</v>
      </c>
      <c r="BI93" s="621">
        <f>SUM(BG89,BG91, BG93)</f>
        <v>0</v>
      </c>
      <c r="BJ93" s="111"/>
      <c r="BK93" s="1201"/>
      <c r="BL93" s="624"/>
      <c r="BM93" s="621">
        <f>SUM(BK89,BK91,BK93)</f>
        <v>0</v>
      </c>
      <c r="BN93" s="621">
        <f>SUM(BL89,BL91, BL93)</f>
        <v>0</v>
      </c>
      <c r="BO93" s="111"/>
      <c r="BP93" s="1201"/>
      <c r="BQ93" s="624"/>
      <c r="BR93" s="621">
        <f>SUM(BP89,BP91,BP93)</f>
        <v>0</v>
      </c>
      <c r="BS93" s="621">
        <f>SUM(BQ89,BQ91, BQ93)</f>
        <v>0</v>
      </c>
      <c r="BT93" s="111"/>
      <c r="BU93" s="1201"/>
      <c r="BV93" s="624"/>
      <c r="BW93" s="621">
        <f>SUM(BU89,BU91,BU93)</f>
        <v>0</v>
      </c>
      <c r="BX93" s="621">
        <f>SUM(BV89,BV91, BV93)</f>
        <v>0</v>
      </c>
      <c r="BY93" s="111"/>
      <c r="BZ93" s="1201"/>
      <c r="CA93" s="624"/>
      <c r="CB93" s="621">
        <f>SUM(BZ89,BZ91,BZ93)</f>
        <v>0</v>
      </c>
      <c r="CC93" s="621">
        <f>SUM(CA89,CA91, CA93)</f>
        <v>0</v>
      </c>
      <c r="CD93" s="111"/>
      <c r="CE93" s="1201"/>
      <c r="CF93" s="624"/>
      <c r="CG93" s="621">
        <f>SUM(CE89,CE91,CE93)</f>
        <v>0</v>
      </c>
      <c r="CH93" s="621">
        <f>SUM(CF89,CF91, CF93)</f>
        <v>0</v>
      </c>
      <c r="CI93" s="111"/>
      <c r="CJ93" s="1201"/>
      <c r="CK93" s="624"/>
      <c r="CL93" s="621">
        <f>SUM(CJ89,CJ91,CJ93)</f>
        <v>0</v>
      </c>
      <c r="CM93" s="621">
        <f>SUM(CK89,CK91, CK93)</f>
        <v>0</v>
      </c>
      <c r="CN93" s="111"/>
      <c r="CO93" s="1201"/>
      <c r="CP93" s="624"/>
      <c r="CQ93" s="621">
        <f>SUM(CO89,CO91,CO93)</f>
        <v>0</v>
      </c>
      <c r="CR93" s="621">
        <f>SUM(CP89,CP91, CP93)</f>
        <v>0</v>
      </c>
    </row>
    <row r="94" spans="1:96" s="29" customFormat="1">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c r="AE94" s="27"/>
      <c r="AF94" s="27"/>
      <c r="AG94" s="27"/>
      <c r="AH94" s="27"/>
      <c r="AI94" s="27"/>
      <c r="AJ94" s="27"/>
      <c r="AK94" s="27"/>
      <c r="AL94" s="27"/>
      <c r="AM94" s="27"/>
      <c r="AN94" s="27"/>
      <c r="AO94" s="27"/>
      <c r="AP94" s="27"/>
      <c r="AQ94" s="27"/>
      <c r="AR94" s="27"/>
      <c r="AS94" s="27"/>
      <c r="AT94" s="27"/>
      <c r="AU94" s="27"/>
      <c r="AV94" s="637"/>
      <c r="AW94" s="637"/>
      <c r="AX94" s="637"/>
      <c r="AY94" s="637"/>
      <c r="AZ94" s="637"/>
      <c r="BA94" s="637"/>
      <c r="BB94" s="637"/>
      <c r="BC94" s="637"/>
      <c r="BD94" s="27"/>
      <c r="BE94" s="1799" t="s">
        <v>1039</v>
      </c>
      <c r="BF94" s="1797">
        <f>SUM(BF84-BH93)</f>
        <v>232</v>
      </c>
      <c r="BG94" s="1795">
        <f>SUM(BG84-BI93)</f>
        <v>244</v>
      </c>
      <c r="BH94"/>
      <c r="BI94"/>
      <c r="BJ94" s="1799" t="s">
        <v>1039</v>
      </c>
      <c r="BK94" s="1797">
        <f>SUM(BK84-BM93)</f>
        <v>0</v>
      </c>
      <c r="BL94" s="1795">
        <f>SUM(BL84-BN93)</f>
        <v>0</v>
      </c>
      <c r="BM94"/>
      <c r="BN94"/>
      <c r="BO94" s="1799" t="s">
        <v>1039</v>
      </c>
      <c r="BP94" s="1797">
        <f>SUM(BP84-BR93)</f>
        <v>0</v>
      </c>
      <c r="BQ94" s="1795">
        <f>SUM(BQ84-BS93)</f>
        <v>0</v>
      </c>
      <c r="BR94"/>
      <c r="BS94"/>
      <c r="BT94" s="1799" t="s">
        <v>1039</v>
      </c>
      <c r="BU94" s="1797">
        <f>SUM(BU84-BW93)</f>
        <v>0</v>
      </c>
      <c r="BV94" s="1795">
        <f>SUM(BV84-BX93)</f>
        <v>0</v>
      </c>
      <c r="BW94"/>
      <c r="BX94"/>
      <c r="BY94" s="1799" t="s">
        <v>1039</v>
      </c>
      <c r="BZ94" s="1797">
        <f>SUM(BZ84-CB93)</f>
        <v>0</v>
      </c>
      <c r="CA94" s="1795">
        <f>SUM(CA84-CC93)</f>
        <v>0</v>
      </c>
      <c r="CB94"/>
      <c r="CC94"/>
      <c r="CD94" s="1799" t="s">
        <v>1039</v>
      </c>
      <c r="CE94" s="1797">
        <f>SUM(CE84-CG93)</f>
        <v>0</v>
      </c>
      <c r="CF94" s="1795">
        <f>SUM(CF84-CH93)</f>
        <v>0</v>
      </c>
      <c r="CG94"/>
      <c r="CH94"/>
      <c r="CI94" s="1799" t="s">
        <v>1039</v>
      </c>
      <c r="CJ94" s="1797">
        <f>SUM(CJ84-CL93)</f>
        <v>0</v>
      </c>
      <c r="CK94" s="1795">
        <f>SUM(CK84-CM93)</f>
        <v>0</v>
      </c>
      <c r="CL94"/>
      <c r="CM94"/>
      <c r="CN94" s="1799" t="s">
        <v>1039</v>
      </c>
      <c r="CO94" s="1797">
        <f>SUM(CO84-CQ93)</f>
        <v>0</v>
      </c>
      <c r="CP94" s="1795">
        <f>SUM(CP84-CR93)</f>
        <v>0</v>
      </c>
      <c r="CQ94"/>
      <c r="CR94"/>
    </row>
    <row r="95" spans="1:96" s="29" customFormat="1">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637"/>
      <c r="AW95" s="637"/>
      <c r="AX95" s="637"/>
      <c r="AY95" s="637"/>
      <c r="AZ95" s="637"/>
      <c r="BA95" s="637"/>
      <c r="BB95" s="637"/>
      <c r="BC95" s="637"/>
      <c r="BD95" s="27"/>
      <c r="BE95" s="1801"/>
      <c r="BF95" s="1798"/>
      <c r="BG95" s="1796"/>
      <c r="BH95"/>
      <c r="BI95"/>
      <c r="BJ95" s="1801"/>
      <c r="BK95" s="1798"/>
      <c r="BL95" s="1796"/>
      <c r="BM95"/>
      <c r="BN95"/>
      <c r="BO95" s="1801"/>
      <c r="BP95" s="1798"/>
      <c r="BQ95" s="1796"/>
      <c r="BR95"/>
      <c r="BS95"/>
      <c r="BT95" s="1801"/>
      <c r="BU95" s="1798"/>
      <c r="BV95" s="1796"/>
      <c r="BW95"/>
      <c r="BX95"/>
      <c r="BY95" s="1801"/>
      <c r="BZ95" s="1798"/>
      <c r="CA95" s="1796"/>
      <c r="CB95"/>
      <c r="CC95"/>
      <c r="CD95" s="1801"/>
      <c r="CE95" s="1798"/>
      <c r="CF95" s="1796"/>
      <c r="CG95"/>
      <c r="CH95"/>
      <c r="CI95" s="1801"/>
      <c r="CJ95" s="1798"/>
      <c r="CK95" s="1796"/>
      <c r="CL95"/>
      <c r="CM95"/>
      <c r="CN95" s="1801"/>
      <c r="CO95" s="1798"/>
      <c r="CP95" s="1796"/>
      <c r="CQ95"/>
      <c r="CR95"/>
    </row>
    <row r="96" spans="1:96" s="29" customFormat="1" ht="15" customHeight="1">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c r="AV96" s="637"/>
      <c r="AW96" s="637"/>
      <c r="AX96" s="637"/>
      <c r="AY96" s="637"/>
      <c r="AZ96" s="637"/>
      <c r="BA96" s="637"/>
      <c r="BB96" s="637"/>
      <c r="BC96" s="637"/>
      <c r="BD96" s="27"/>
      <c r="BE96" s="1799" t="s">
        <v>1046</v>
      </c>
      <c r="BF96" s="1690">
        <f>SUM(BF94+BG94)</f>
        <v>476</v>
      </c>
      <c r="BG96" s="1690"/>
      <c r="BH96"/>
      <c r="BI96"/>
      <c r="BJ96" s="1799" t="s">
        <v>1046</v>
      </c>
      <c r="BK96" s="1690">
        <f>SUM(BK94+BL94)</f>
        <v>0</v>
      </c>
      <c r="BL96" s="1690"/>
      <c r="BM96"/>
      <c r="BN96"/>
      <c r="BO96" s="1799" t="s">
        <v>1046</v>
      </c>
      <c r="BP96" s="1690">
        <f>SUM(BP94+BQ94)</f>
        <v>0</v>
      </c>
      <c r="BQ96" s="1690"/>
      <c r="BR96"/>
      <c r="BS96"/>
      <c r="BT96" s="1799" t="s">
        <v>1046</v>
      </c>
      <c r="BU96" s="1690">
        <f>SUM(BU94+BV94)</f>
        <v>0</v>
      </c>
      <c r="BV96" s="1690"/>
      <c r="BW96"/>
      <c r="BX96"/>
      <c r="BY96" s="1799" t="s">
        <v>1046</v>
      </c>
      <c r="BZ96" s="1690">
        <f>SUM(BZ94+CA94)</f>
        <v>0</v>
      </c>
      <c r="CA96" s="1690"/>
      <c r="CB96"/>
      <c r="CC96"/>
      <c r="CD96" s="1799" t="s">
        <v>1046</v>
      </c>
      <c r="CE96" s="1690">
        <f>SUM(CE94+CF94)</f>
        <v>0</v>
      </c>
      <c r="CF96" s="1690"/>
      <c r="CG96"/>
      <c r="CH96"/>
      <c r="CI96" s="1799" t="s">
        <v>1046</v>
      </c>
      <c r="CJ96" s="1690">
        <f>SUM(CJ94+CK94)</f>
        <v>0</v>
      </c>
      <c r="CK96" s="1690"/>
      <c r="CL96"/>
      <c r="CM96"/>
      <c r="CN96" s="1799" t="s">
        <v>1046</v>
      </c>
      <c r="CO96" s="1690">
        <f>SUM(CO94+CP94)</f>
        <v>0</v>
      </c>
      <c r="CP96" s="1690"/>
      <c r="CQ96"/>
      <c r="CR96"/>
    </row>
    <row r="97" spans="1:96" s="29" customFormat="1">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c r="AV97" s="637"/>
      <c r="AW97" s="637"/>
      <c r="AX97" s="637"/>
      <c r="AY97" s="637"/>
      <c r="AZ97" s="637"/>
      <c r="BA97" s="637"/>
      <c r="BB97" s="637"/>
      <c r="BC97" s="637"/>
      <c r="BD97" s="27"/>
      <c r="BE97" s="1799"/>
      <c r="BF97" s="1690"/>
      <c r="BG97" s="1690"/>
      <c r="BH97"/>
      <c r="BI97"/>
      <c r="BJ97" s="1799"/>
      <c r="BK97" s="1690"/>
      <c r="BL97" s="1690"/>
      <c r="BM97"/>
      <c r="BN97"/>
      <c r="BO97" s="1799"/>
      <c r="BP97" s="1690"/>
      <c r="BQ97" s="1690"/>
      <c r="BR97"/>
      <c r="BS97"/>
      <c r="BT97" s="1799"/>
      <c r="BU97" s="1690"/>
      <c r="BV97" s="1690"/>
      <c r="BW97"/>
      <c r="BX97"/>
      <c r="BY97" s="1799"/>
      <c r="BZ97" s="1690"/>
      <c r="CA97" s="1690"/>
      <c r="CB97"/>
      <c r="CC97"/>
      <c r="CD97" s="1799"/>
      <c r="CE97" s="1690"/>
      <c r="CF97" s="1690"/>
      <c r="CG97"/>
      <c r="CH97"/>
      <c r="CI97" s="1799"/>
      <c r="CJ97" s="1690"/>
      <c r="CK97" s="1690"/>
      <c r="CL97"/>
      <c r="CM97"/>
      <c r="CN97" s="1799"/>
      <c r="CO97" s="1690"/>
      <c r="CP97" s="1690"/>
      <c r="CQ97"/>
      <c r="CR97"/>
    </row>
    <row r="98" spans="1:96" s="29" customFormat="1">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c r="AV98" s="637"/>
      <c r="AW98" s="637"/>
      <c r="AX98" s="637"/>
      <c r="AY98" s="637"/>
      <c r="AZ98" s="637"/>
      <c r="BA98" s="637"/>
      <c r="BB98" s="637"/>
      <c r="BC98" s="637"/>
      <c r="BD98" s="27"/>
      <c r="BE98" s="626" t="s">
        <v>1120</v>
      </c>
      <c r="BF98" s="622" t="s">
        <v>1026</v>
      </c>
      <c r="BG98" s="635" t="s">
        <v>1027</v>
      </c>
      <c r="BH98" s="623"/>
      <c r="BI98" s="623"/>
      <c r="BJ98" s="626" t="s">
        <v>1120</v>
      </c>
      <c r="BK98" s="622" t="s">
        <v>1026</v>
      </c>
      <c r="BL98" s="635" t="s">
        <v>1027</v>
      </c>
      <c r="BM98" s="623"/>
      <c r="BN98" s="623"/>
      <c r="BO98" s="626" t="s">
        <v>1120</v>
      </c>
      <c r="BP98" s="622" t="s">
        <v>1026</v>
      </c>
      <c r="BQ98" s="635" t="s">
        <v>1027</v>
      </c>
      <c r="BR98" s="623"/>
      <c r="BS98" s="623"/>
      <c r="BT98" s="626" t="s">
        <v>1120</v>
      </c>
      <c r="BU98" s="622" t="s">
        <v>1026</v>
      </c>
      <c r="BV98" s="635" t="s">
        <v>1027</v>
      </c>
      <c r="BW98" s="623"/>
      <c r="BX98" s="623"/>
      <c r="BY98" s="626" t="s">
        <v>1120</v>
      </c>
      <c r="BZ98" s="622" t="s">
        <v>1026</v>
      </c>
      <c r="CA98" s="635" t="s">
        <v>1027</v>
      </c>
      <c r="CB98" s="623"/>
      <c r="CC98" s="623"/>
      <c r="CD98" s="626" t="s">
        <v>1120</v>
      </c>
      <c r="CE98" s="622" t="s">
        <v>1026</v>
      </c>
      <c r="CF98" s="635" t="s">
        <v>1027</v>
      </c>
      <c r="CG98" s="623"/>
      <c r="CH98" s="623"/>
      <c r="CI98" s="626" t="s">
        <v>1120</v>
      </c>
      <c r="CJ98" s="622" t="s">
        <v>1026</v>
      </c>
      <c r="CK98" s="635" t="s">
        <v>1027</v>
      </c>
      <c r="CL98" s="623"/>
      <c r="CM98" s="623"/>
      <c r="CN98" s="626" t="s">
        <v>1120</v>
      </c>
      <c r="CO98" s="622" t="s">
        <v>1026</v>
      </c>
      <c r="CP98" s="635" t="s">
        <v>1027</v>
      </c>
      <c r="CQ98" s="623"/>
      <c r="CR98" s="623"/>
    </row>
    <row r="99" spans="1:96" s="29" customFormat="1">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c r="AV99" s="637"/>
      <c r="AW99" s="637"/>
      <c r="AX99" s="637"/>
      <c r="AY99" s="637"/>
      <c r="AZ99" s="637"/>
      <c r="BA99" s="637"/>
      <c r="BB99" s="637"/>
      <c r="BC99" s="637"/>
      <c r="BD99" s="27"/>
      <c r="BE99" s="111"/>
      <c r="BF99" s="619"/>
      <c r="BG99" s="633"/>
      <c r="BH99"/>
      <c r="BI99"/>
      <c r="BJ99" s="111"/>
      <c r="BK99" s="619"/>
      <c r="BL99" s="633"/>
      <c r="BM99"/>
      <c r="BN99"/>
      <c r="BO99" s="111"/>
      <c r="BP99" s="619"/>
      <c r="BQ99" s="633"/>
      <c r="BR99"/>
      <c r="BS99"/>
      <c r="BT99" s="111"/>
      <c r="BU99" s="619"/>
      <c r="BV99" s="633"/>
      <c r="BW99"/>
      <c r="BX99"/>
      <c r="BY99" s="111"/>
      <c r="BZ99" s="619"/>
      <c r="CA99" s="633"/>
      <c r="CB99"/>
      <c r="CC99"/>
      <c r="CD99" s="111"/>
      <c r="CE99" s="619"/>
      <c r="CF99" s="633"/>
      <c r="CG99"/>
      <c r="CH99"/>
      <c r="CI99" s="111"/>
      <c r="CJ99" s="619"/>
      <c r="CK99" s="633"/>
      <c r="CL99"/>
      <c r="CM99"/>
      <c r="CN99" s="111"/>
      <c r="CO99" s="619"/>
      <c r="CP99" s="633"/>
      <c r="CQ99"/>
      <c r="CR99"/>
    </row>
    <row r="100" spans="1:96" s="29" customFormat="1">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637"/>
      <c r="AW100" s="637"/>
      <c r="AX100" s="637"/>
      <c r="AY100" s="637"/>
      <c r="AZ100" s="637"/>
      <c r="BA100" s="637"/>
      <c r="BB100" s="637"/>
      <c r="BC100" s="637"/>
      <c r="BD100" s="27"/>
      <c r="BE100" s="111"/>
      <c r="BF100" s="1800" t="s">
        <v>1031</v>
      </c>
      <c r="BG100" s="1800"/>
      <c r="BH100"/>
      <c r="BI100"/>
      <c r="BJ100" s="111"/>
      <c r="BK100" s="1800" t="s">
        <v>1031</v>
      </c>
      <c r="BL100" s="1800"/>
      <c r="BM100"/>
      <c r="BN100"/>
      <c r="BO100" s="111"/>
      <c r="BP100" s="1800" t="s">
        <v>1031</v>
      </c>
      <c r="BQ100" s="1800"/>
      <c r="BR100"/>
      <c r="BS100"/>
      <c r="BT100" s="111"/>
      <c r="BU100" s="1800" t="s">
        <v>1031</v>
      </c>
      <c r="BV100" s="1800"/>
      <c r="BW100"/>
      <c r="BX100"/>
      <c r="BY100" s="111"/>
      <c r="BZ100" s="1800" t="s">
        <v>1031</v>
      </c>
      <c r="CA100" s="1800"/>
      <c r="CB100"/>
      <c r="CC100"/>
      <c r="CD100" s="111"/>
      <c r="CE100" s="1800" t="s">
        <v>1031</v>
      </c>
      <c r="CF100" s="1800"/>
      <c r="CG100"/>
      <c r="CH100"/>
      <c r="CI100" s="111"/>
      <c r="CJ100" s="1800" t="s">
        <v>1031</v>
      </c>
      <c r="CK100" s="1800"/>
      <c r="CL100"/>
      <c r="CM100"/>
      <c r="CN100" s="111"/>
      <c r="CO100" s="1800" t="s">
        <v>1031</v>
      </c>
      <c r="CP100" s="1800"/>
      <c r="CQ100"/>
      <c r="CR100"/>
    </row>
    <row r="101" spans="1:96" s="29" customFormat="1">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637"/>
      <c r="AW101" s="637"/>
      <c r="AX101" s="637"/>
      <c r="AY101" s="637"/>
      <c r="AZ101" s="637"/>
      <c r="BA101" s="637"/>
      <c r="BB101" s="637"/>
      <c r="BC101" s="637"/>
      <c r="BD101" s="27"/>
      <c r="BE101" s="111"/>
      <c r="BF101" s="618"/>
      <c r="BG101" s="634">
        <f>SUM(BF101)</f>
        <v>0</v>
      </c>
      <c r="BH101"/>
      <c r="BI101"/>
      <c r="BJ101" s="111"/>
      <c r="BK101" s="618"/>
      <c r="BL101" s="634">
        <f>SUM(BK101)</f>
        <v>0</v>
      </c>
      <c r="BM101"/>
      <c r="BN101"/>
      <c r="BO101" s="111"/>
      <c r="BP101" s="618"/>
      <c r="BQ101" s="634">
        <f>SUM(BP101)</f>
        <v>0</v>
      </c>
      <c r="BR101"/>
      <c r="BS101"/>
      <c r="BT101" s="111"/>
      <c r="BU101" s="618"/>
      <c r="BV101" s="634">
        <f>SUM(BU101)</f>
        <v>0</v>
      </c>
      <c r="BW101"/>
      <c r="BX101"/>
      <c r="BY101" s="111"/>
      <c r="BZ101" s="618"/>
      <c r="CA101" s="634">
        <f>SUM(BZ101)</f>
        <v>0</v>
      </c>
      <c r="CB101"/>
      <c r="CC101"/>
      <c r="CD101" s="111"/>
      <c r="CE101" s="618"/>
      <c r="CF101" s="634">
        <f>SUM(CE101)</f>
        <v>0</v>
      </c>
      <c r="CG101"/>
      <c r="CH101"/>
      <c r="CI101" s="111"/>
      <c r="CJ101" s="618"/>
      <c r="CK101" s="634">
        <f>SUM(CJ101)</f>
        <v>0</v>
      </c>
      <c r="CL101"/>
      <c r="CM101"/>
      <c r="CN101" s="111"/>
      <c r="CO101" s="618"/>
      <c r="CP101" s="634">
        <f>SUM(CO101)</f>
        <v>0</v>
      </c>
      <c r="CQ101"/>
      <c r="CR101"/>
    </row>
    <row r="102" spans="1:96" s="29" customFormat="1">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637"/>
      <c r="AW102" s="637"/>
      <c r="AX102" s="637"/>
      <c r="AY102" s="637"/>
      <c r="AZ102" s="637"/>
      <c r="BA102" s="637"/>
      <c r="BB102" s="637"/>
      <c r="BC102" s="637"/>
      <c r="BD102" s="27"/>
      <c r="BE102" s="111"/>
      <c r="BF102"/>
      <c r="BG102" s="620" t="s">
        <v>1035</v>
      </c>
      <c r="BH102" s="621" t="s">
        <v>1036</v>
      </c>
      <c r="BI102" s="621" t="s">
        <v>1037</v>
      </c>
      <c r="BJ102" s="111"/>
      <c r="BK102"/>
      <c r="BL102" s="620" t="s">
        <v>1035</v>
      </c>
      <c r="BM102" s="621" t="s">
        <v>1036</v>
      </c>
      <c r="BN102" s="621" t="s">
        <v>1037</v>
      </c>
      <c r="BO102" s="111"/>
      <c r="BP102"/>
      <c r="BQ102" s="620" t="s">
        <v>1035</v>
      </c>
      <c r="BR102" s="621" t="s">
        <v>1036</v>
      </c>
      <c r="BS102" s="621" t="s">
        <v>1037</v>
      </c>
      <c r="BT102" s="111"/>
      <c r="BU102"/>
      <c r="BV102" s="620" t="s">
        <v>1035</v>
      </c>
      <c r="BW102" s="621" t="s">
        <v>1036</v>
      </c>
      <c r="BX102" s="621" t="s">
        <v>1037</v>
      </c>
      <c r="BY102" s="111"/>
      <c r="BZ102"/>
      <c r="CA102" s="620" t="s">
        <v>1035</v>
      </c>
      <c r="CB102" s="621" t="s">
        <v>1036</v>
      </c>
      <c r="CC102" s="621" t="s">
        <v>1037</v>
      </c>
      <c r="CD102" s="111"/>
      <c r="CE102"/>
      <c r="CF102" s="620" t="s">
        <v>1035</v>
      </c>
      <c r="CG102" s="621" t="s">
        <v>1036</v>
      </c>
      <c r="CH102" s="621" t="s">
        <v>1037</v>
      </c>
      <c r="CI102" s="111"/>
      <c r="CJ102"/>
      <c r="CK102" s="620" t="s">
        <v>1035</v>
      </c>
      <c r="CL102" s="621" t="s">
        <v>1036</v>
      </c>
      <c r="CM102" s="621" t="s">
        <v>1037</v>
      </c>
      <c r="CN102" s="111"/>
      <c r="CO102"/>
      <c r="CP102" s="620" t="s">
        <v>1035</v>
      </c>
      <c r="CQ102" s="621" t="s">
        <v>1036</v>
      </c>
      <c r="CR102" s="621" t="s">
        <v>1037</v>
      </c>
    </row>
    <row r="103" spans="1:96" s="29" customFormat="1">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637"/>
      <c r="AW103" s="637"/>
      <c r="AX103" s="637"/>
      <c r="AY103" s="637"/>
      <c r="AZ103" s="637"/>
      <c r="BA103" s="637"/>
      <c r="BB103" s="637"/>
      <c r="BC103" s="637"/>
      <c r="BD103" s="27"/>
      <c r="BE103" s="111"/>
      <c r="BF103" s="1201"/>
      <c r="BG103" s="624"/>
      <c r="BH103" s="621">
        <f>SUM(BF99,BF101,BF103)</f>
        <v>0</v>
      </c>
      <c r="BI103" s="621">
        <f>SUM(BG99,BG101, BG103)</f>
        <v>0</v>
      </c>
      <c r="BJ103" s="111"/>
      <c r="BK103" s="1201"/>
      <c r="BL103" s="624"/>
      <c r="BM103" s="621">
        <f>SUM(BK99,BK101,BK103)</f>
        <v>0</v>
      </c>
      <c r="BN103" s="621">
        <f>SUM(BL99,BL101, BL103)</f>
        <v>0</v>
      </c>
      <c r="BO103" s="111"/>
      <c r="BP103" s="1201"/>
      <c r="BQ103" s="624"/>
      <c r="BR103" s="621">
        <f>SUM(BP99,BP101,BP103)</f>
        <v>0</v>
      </c>
      <c r="BS103" s="621">
        <f>SUM(BQ99,BQ101, BQ103)</f>
        <v>0</v>
      </c>
      <c r="BT103" s="111"/>
      <c r="BU103" s="1201"/>
      <c r="BV103" s="624"/>
      <c r="BW103" s="621">
        <f>SUM(BU99,BU101,BU103)</f>
        <v>0</v>
      </c>
      <c r="BX103" s="621">
        <f>SUM(BV99,BV101, BV103)</f>
        <v>0</v>
      </c>
      <c r="BY103" s="111"/>
      <c r="BZ103" s="1201"/>
      <c r="CA103" s="624"/>
      <c r="CB103" s="621">
        <f>SUM(BZ99,BZ101,BZ103)</f>
        <v>0</v>
      </c>
      <c r="CC103" s="621">
        <f>SUM(CA99,CA101, CA103)</f>
        <v>0</v>
      </c>
      <c r="CD103" s="111"/>
      <c r="CE103" s="1201"/>
      <c r="CF103" s="624"/>
      <c r="CG103" s="621">
        <f>SUM(CE99,CE101,CE103)</f>
        <v>0</v>
      </c>
      <c r="CH103" s="621">
        <f>SUM(CF99,CF101, CF103)</f>
        <v>0</v>
      </c>
      <c r="CI103" s="111"/>
      <c r="CJ103" s="1201"/>
      <c r="CK103" s="624"/>
      <c r="CL103" s="621">
        <f>SUM(CJ99,CJ101,CJ103)</f>
        <v>0</v>
      </c>
      <c r="CM103" s="621">
        <f>SUM(CK99,CK101, CK103)</f>
        <v>0</v>
      </c>
      <c r="CN103" s="111"/>
      <c r="CO103" s="1201"/>
      <c r="CP103" s="624"/>
      <c r="CQ103" s="621">
        <f>SUM(CO99,CO101,CO103)</f>
        <v>0</v>
      </c>
      <c r="CR103" s="621">
        <f>SUM(CP99,CP101, CP103)</f>
        <v>0</v>
      </c>
    </row>
    <row r="104" spans="1:96" s="29" customFormat="1">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637"/>
      <c r="AW104" s="637"/>
      <c r="AX104" s="637"/>
      <c r="AY104" s="637"/>
      <c r="AZ104" s="637"/>
      <c r="BA104" s="637"/>
      <c r="BB104" s="637"/>
      <c r="BC104" s="637"/>
      <c r="BD104" s="27"/>
      <c r="BE104" s="1799" t="s">
        <v>1039</v>
      </c>
      <c r="BF104" s="1797">
        <f>SUM(BF94-BH103)</f>
        <v>232</v>
      </c>
      <c r="BG104" s="1795">
        <f>SUM(BG94-BI103)</f>
        <v>244</v>
      </c>
      <c r="BH104"/>
      <c r="BI104"/>
      <c r="BJ104" s="1799" t="s">
        <v>1039</v>
      </c>
      <c r="BK104" s="1797">
        <f>SUM(BK94-BM103)</f>
        <v>0</v>
      </c>
      <c r="BL104" s="1795">
        <f>SUM(BL94-BN103)</f>
        <v>0</v>
      </c>
      <c r="BM104"/>
      <c r="BN104"/>
      <c r="BO104" s="1799" t="s">
        <v>1039</v>
      </c>
      <c r="BP104" s="1797">
        <f>SUM(BP94-BR103)</f>
        <v>0</v>
      </c>
      <c r="BQ104" s="1795">
        <f>SUM(BQ94-BS103)</f>
        <v>0</v>
      </c>
      <c r="BR104"/>
      <c r="BS104"/>
      <c r="BT104" s="1799" t="s">
        <v>1039</v>
      </c>
      <c r="BU104" s="1797">
        <f>SUM(BU94-BW103)</f>
        <v>0</v>
      </c>
      <c r="BV104" s="1795">
        <f>SUM(BV94-BX103)</f>
        <v>0</v>
      </c>
      <c r="BW104"/>
      <c r="BX104"/>
      <c r="BY104" s="1799" t="s">
        <v>1039</v>
      </c>
      <c r="BZ104" s="1797">
        <f>SUM(BZ94-CB103)</f>
        <v>0</v>
      </c>
      <c r="CA104" s="1795">
        <f>SUM(CA94-CC103)</f>
        <v>0</v>
      </c>
      <c r="CB104"/>
      <c r="CC104"/>
      <c r="CD104" s="1799" t="s">
        <v>1039</v>
      </c>
      <c r="CE104" s="1797">
        <f>SUM(CE94-CG103)</f>
        <v>0</v>
      </c>
      <c r="CF104" s="1795">
        <f>SUM(CF94-CH103)</f>
        <v>0</v>
      </c>
      <c r="CG104"/>
      <c r="CH104"/>
      <c r="CI104" s="1799" t="s">
        <v>1039</v>
      </c>
      <c r="CJ104" s="1797">
        <f>SUM(CJ94-CL103)</f>
        <v>0</v>
      </c>
      <c r="CK104" s="1795">
        <f>SUM(CK94-CM103)</f>
        <v>0</v>
      </c>
      <c r="CL104"/>
      <c r="CM104"/>
      <c r="CN104" s="1799" t="s">
        <v>1039</v>
      </c>
      <c r="CO104" s="1797">
        <f>SUM(CO94-CQ103)</f>
        <v>0</v>
      </c>
      <c r="CP104" s="1795">
        <f>SUM(CP94-CR103)</f>
        <v>0</v>
      </c>
      <c r="CQ104"/>
      <c r="CR104"/>
    </row>
    <row r="105" spans="1:96" s="29" customFormat="1">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c r="AO105" s="27"/>
      <c r="AP105" s="27"/>
      <c r="AQ105" s="27"/>
      <c r="AR105" s="27"/>
      <c r="AS105" s="27"/>
      <c r="AT105" s="27"/>
      <c r="AU105" s="27"/>
      <c r="AV105" s="637"/>
      <c r="AW105" s="637"/>
      <c r="AX105" s="637"/>
      <c r="AY105" s="637"/>
      <c r="AZ105" s="637"/>
      <c r="BA105" s="637"/>
      <c r="BB105" s="637"/>
      <c r="BC105" s="637"/>
      <c r="BD105" s="27"/>
      <c r="BE105" s="1801"/>
      <c r="BF105" s="1798"/>
      <c r="BG105" s="1796"/>
      <c r="BH105"/>
      <c r="BI105"/>
      <c r="BJ105" s="1801"/>
      <c r="BK105" s="1798"/>
      <c r="BL105" s="1796"/>
      <c r="BM105"/>
      <c r="BN105"/>
      <c r="BO105" s="1801"/>
      <c r="BP105" s="1798"/>
      <c r="BQ105" s="1796"/>
      <c r="BR105"/>
      <c r="BS105"/>
      <c r="BT105" s="1801"/>
      <c r="BU105" s="1798"/>
      <c r="BV105" s="1796"/>
      <c r="BW105"/>
      <c r="BX105"/>
      <c r="BY105" s="1801"/>
      <c r="BZ105" s="1798"/>
      <c r="CA105" s="1796"/>
      <c r="CB105"/>
      <c r="CC105"/>
      <c r="CD105" s="1801"/>
      <c r="CE105" s="1798"/>
      <c r="CF105" s="1796"/>
      <c r="CG105"/>
      <c r="CH105"/>
      <c r="CI105" s="1801"/>
      <c r="CJ105" s="1798"/>
      <c r="CK105" s="1796"/>
      <c r="CL105"/>
      <c r="CM105"/>
      <c r="CN105" s="1801"/>
      <c r="CO105" s="1798"/>
      <c r="CP105" s="1796"/>
      <c r="CQ105"/>
      <c r="CR105"/>
    </row>
    <row r="106" spans="1:96" s="29" customFormat="1" ht="15" customHeight="1">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637"/>
      <c r="AW106" s="637"/>
      <c r="AX106" s="637"/>
      <c r="AY106" s="637"/>
      <c r="AZ106" s="637"/>
      <c r="BA106" s="637"/>
      <c r="BB106" s="637"/>
      <c r="BC106" s="637"/>
      <c r="BD106" s="27"/>
      <c r="BE106" s="1799" t="s">
        <v>1046</v>
      </c>
      <c r="BF106" s="1690">
        <f>SUM(BF104+BG104)</f>
        <v>476</v>
      </c>
      <c r="BG106" s="1690"/>
      <c r="BH106"/>
      <c r="BI106"/>
      <c r="BJ106" s="1799" t="s">
        <v>1046</v>
      </c>
      <c r="BK106" s="1690">
        <f>SUM(BK104+BL104)</f>
        <v>0</v>
      </c>
      <c r="BL106" s="1690"/>
      <c r="BM106"/>
      <c r="BN106"/>
      <c r="BO106" s="1799" t="s">
        <v>1046</v>
      </c>
      <c r="BP106" s="1690">
        <f>SUM(BP104+BQ104)</f>
        <v>0</v>
      </c>
      <c r="BQ106" s="1690"/>
      <c r="BR106"/>
      <c r="BS106"/>
      <c r="BT106" s="1799" t="s">
        <v>1046</v>
      </c>
      <c r="BU106" s="1690">
        <f>SUM(BU104+BV104)</f>
        <v>0</v>
      </c>
      <c r="BV106" s="1690"/>
      <c r="BW106"/>
      <c r="BX106"/>
      <c r="BY106" s="1799" t="s">
        <v>1046</v>
      </c>
      <c r="BZ106" s="1690">
        <f>SUM(BZ104+CA104)</f>
        <v>0</v>
      </c>
      <c r="CA106" s="1690"/>
      <c r="CB106"/>
      <c r="CC106"/>
      <c r="CD106" s="1799" t="s">
        <v>1046</v>
      </c>
      <c r="CE106" s="1690">
        <f>SUM(CE104+CF104)</f>
        <v>0</v>
      </c>
      <c r="CF106" s="1690"/>
      <c r="CG106"/>
      <c r="CH106"/>
      <c r="CI106" s="1799" t="s">
        <v>1046</v>
      </c>
      <c r="CJ106" s="1690">
        <f>SUM(CJ104+CK104)</f>
        <v>0</v>
      </c>
      <c r="CK106" s="1690"/>
      <c r="CL106"/>
      <c r="CM106"/>
      <c r="CN106" s="1799" t="s">
        <v>1046</v>
      </c>
      <c r="CO106" s="1690">
        <f>SUM(CO104+CP104)</f>
        <v>0</v>
      </c>
      <c r="CP106" s="1690"/>
      <c r="CQ106"/>
      <c r="CR106"/>
    </row>
    <row r="107" spans="1:96" s="29" customFormat="1">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637"/>
      <c r="AW107" s="637"/>
      <c r="AX107" s="637"/>
      <c r="AY107" s="637"/>
      <c r="AZ107" s="637"/>
      <c r="BA107" s="637"/>
      <c r="BB107" s="637"/>
      <c r="BC107" s="637"/>
      <c r="BD107" s="27"/>
      <c r="BE107" s="1799"/>
      <c r="BF107" s="1690"/>
      <c r="BG107" s="1690"/>
      <c r="BH107"/>
      <c r="BI107"/>
      <c r="BJ107" s="1799"/>
      <c r="BK107" s="1690"/>
      <c r="BL107" s="1690"/>
      <c r="BM107"/>
      <c r="BN107"/>
      <c r="BO107" s="1799"/>
      <c r="BP107" s="1690"/>
      <c r="BQ107" s="1690"/>
      <c r="BR107"/>
      <c r="BS107"/>
      <c r="BT107" s="1799"/>
      <c r="BU107" s="1690"/>
      <c r="BV107" s="1690"/>
      <c r="BW107"/>
      <c r="BX107"/>
      <c r="BY107" s="1799"/>
      <c r="BZ107" s="1690"/>
      <c r="CA107" s="1690"/>
      <c r="CB107"/>
      <c r="CC107"/>
      <c r="CD107" s="1799"/>
      <c r="CE107" s="1690"/>
      <c r="CF107" s="1690"/>
      <c r="CG107"/>
      <c r="CH107"/>
      <c r="CI107" s="1799"/>
      <c r="CJ107" s="1690"/>
      <c r="CK107" s="1690"/>
      <c r="CL107"/>
      <c r="CM107"/>
      <c r="CN107" s="1799"/>
      <c r="CO107" s="1690"/>
      <c r="CP107" s="1690"/>
      <c r="CQ107"/>
      <c r="CR107"/>
    </row>
    <row r="108" spans="1:96" s="29" customFormat="1">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c r="AV108" s="637"/>
      <c r="AW108" s="637"/>
      <c r="AX108" s="637"/>
      <c r="AY108" s="637"/>
      <c r="AZ108" s="637"/>
      <c r="BA108" s="637"/>
      <c r="BB108" s="637"/>
      <c r="BC108" s="637"/>
      <c r="BD108" s="27"/>
      <c r="BG108" s="630"/>
      <c r="BL108" s="630"/>
      <c r="BQ108" s="630"/>
      <c r="BV108" s="630"/>
      <c r="CA108" s="630"/>
      <c r="CF108" s="630"/>
      <c r="CK108" s="630"/>
      <c r="CP108" s="630"/>
    </row>
    <row r="109" spans="1:96" s="29" customFormat="1">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c r="AO109" s="27"/>
      <c r="AP109" s="27"/>
      <c r="AQ109" s="27"/>
      <c r="AR109" s="27"/>
      <c r="AS109" s="27"/>
      <c r="AT109" s="27"/>
      <c r="AU109" s="27"/>
      <c r="AV109" s="637"/>
      <c r="AW109" s="637"/>
      <c r="AX109" s="637"/>
      <c r="AY109" s="637"/>
      <c r="AZ109" s="637"/>
      <c r="BA109" s="637"/>
      <c r="BB109" s="637"/>
      <c r="BC109" s="637"/>
      <c r="BD109" s="27"/>
      <c r="BG109" s="630"/>
      <c r="BL109" s="630"/>
      <c r="BQ109" s="630"/>
      <c r="BV109" s="630"/>
      <c r="CA109" s="630"/>
      <c r="CF109" s="630"/>
      <c r="CK109" s="630"/>
      <c r="CP109" s="630"/>
    </row>
    <row r="110" spans="1:96" s="29" customFormat="1">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c r="AO110" s="27"/>
      <c r="AP110" s="27"/>
      <c r="AQ110" s="27"/>
      <c r="AR110" s="27"/>
      <c r="AS110" s="27"/>
      <c r="AT110" s="27"/>
      <c r="AU110" s="27"/>
      <c r="AV110" s="637"/>
      <c r="AW110" s="637"/>
      <c r="AX110" s="637"/>
      <c r="AY110" s="637"/>
      <c r="AZ110" s="637"/>
      <c r="BA110" s="637"/>
      <c r="BB110" s="637"/>
      <c r="BC110" s="637"/>
      <c r="BD110" s="27"/>
      <c r="BG110" s="630"/>
      <c r="BL110" s="630"/>
      <c r="BQ110" s="630"/>
      <c r="BV110" s="630"/>
      <c r="CA110" s="630"/>
      <c r="CF110" s="630"/>
      <c r="CK110" s="630"/>
      <c r="CP110" s="630"/>
    </row>
    <row r="111" spans="1:96" s="29" customFormat="1">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c r="AO111" s="27"/>
      <c r="AP111" s="27"/>
      <c r="AQ111" s="27"/>
      <c r="AR111" s="27"/>
      <c r="AS111" s="27"/>
      <c r="AT111" s="27"/>
      <c r="AU111" s="27"/>
      <c r="AV111" s="637"/>
      <c r="AW111" s="637"/>
      <c r="AX111" s="637"/>
      <c r="AY111" s="637"/>
      <c r="AZ111" s="637"/>
      <c r="BA111" s="637"/>
      <c r="BB111" s="637"/>
      <c r="BC111" s="637"/>
      <c r="BD111" s="27"/>
      <c r="BG111" s="630"/>
      <c r="BL111" s="630"/>
      <c r="BQ111" s="630"/>
      <c r="BV111" s="630"/>
      <c r="CA111" s="630"/>
      <c r="CF111" s="630"/>
      <c r="CK111" s="630"/>
      <c r="CP111" s="630"/>
    </row>
    <row r="112" spans="1:96" s="29" customFormat="1">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637"/>
      <c r="AW112" s="637"/>
      <c r="AX112" s="637"/>
      <c r="AY112" s="637"/>
      <c r="AZ112" s="637"/>
      <c r="BA112" s="637"/>
      <c r="BB112" s="637"/>
      <c r="BC112" s="637"/>
      <c r="BD112" s="27"/>
      <c r="BG112" s="630"/>
      <c r="BL112" s="630"/>
      <c r="BQ112" s="630"/>
      <c r="BV112" s="630"/>
      <c r="CA112" s="630"/>
      <c r="CF112" s="630"/>
      <c r="CK112" s="630"/>
      <c r="CP112" s="630"/>
    </row>
    <row r="113" spans="1:94" s="29" customFormat="1">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c r="AO113" s="27"/>
      <c r="AP113" s="27"/>
      <c r="AQ113" s="27"/>
      <c r="AR113" s="27"/>
      <c r="AS113" s="27"/>
      <c r="AT113" s="27"/>
      <c r="AU113" s="27"/>
      <c r="AV113" s="637"/>
      <c r="AW113" s="637"/>
      <c r="AX113" s="637"/>
      <c r="AY113" s="637"/>
      <c r="AZ113" s="637"/>
      <c r="BA113" s="637"/>
      <c r="BB113" s="637"/>
      <c r="BC113" s="637"/>
      <c r="BD113" s="27"/>
      <c r="BG113" s="630"/>
      <c r="BL113" s="630"/>
      <c r="BQ113" s="630"/>
      <c r="BV113" s="630"/>
      <c r="CA113" s="630"/>
      <c r="CF113" s="630"/>
      <c r="CK113" s="630"/>
      <c r="CP113" s="630"/>
    </row>
    <row r="114" spans="1:94" s="29" customFormat="1">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c r="AO114" s="27"/>
      <c r="AP114" s="27"/>
      <c r="AQ114" s="27"/>
      <c r="AR114" s="27"/>
      <c r="AS114" s="27"/>
      <c r="AT114" s="27"/>
      <c r="AU114" s="27"/>
      <c r="AV114" s="637"/>
      <c r="AW114" s="637"/>
      <c r="AX114" s="637"/>
      <c r="AY114" s="637"/>
      <c r="AZ114" s="637"/>
      <c r="BA114" s="637"/>
      <c r="BB114" s="637"/>
      <c r="BC114" s="637"/>
      <c r="BD114" s="27"/>
      <c r="BG114" s="630"/>
      <c r="BL114" s="630"/>
      <c r="BQ114" s="630"/>
      <c r="BV114" s="630"/>
      <c r="CA114" s="630"/>
      <c r="CF114" s="630"/>
      <c r="CK114" s="630"/>
      <c r="CP114" s="630"/>
    </row>
    <row r="115" spans="1:94" s="29" customFormat="1">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c r="AO115" s="27"/>
      <c r="AP115" s="27"/>
      <c r="AQ115" s="27"/>
      <c r="AR115" s="27"/>
      <c r="AS115" s="27"/>
      <c r="AT115" s="27"/>
      <c r="AU115" s="27"/>
      <c r="AV115" s="637"/>
      <c r="AW115" s="637"/>
      <c r="AX115" s="637"/>
      <c r="AY115" s="637"/>
      <c r="AZ115" s="637"/>
      <c r="BA115" s="637"/>
      <c r="BB115" s="637"/>
      <c r="BC115" s="637"/>
      <c r="BD115" s="27"/>
      <c r="BG115" s="630"/>
      <c r="BL115" s="630"/>
      <c r="BQ115" s="630"/>
      <c r="BV115" s="630"/>
      <c r="CA115" s="630"/>
      <c r="CF115" s="630"/>
      <c r="CK115" s="630"/>
      <c r="CP115" s="630"/>
    </row>
    <row r="116" spans="1:94" s="29" customFormat="1">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637"/>
      <c r="AW116" s="637"/>
      <c r="AX116" s="637"/>
      <c r="AY116" s="637"/>
      <c r="AZ116" s="637"/>
      <c r="BA116" s="637"/>
      <c r="BB116" s="637"/>
      <c r="BC116" s="637"/>
      <c r="BD116" s="27"/>
      <c r="BG116" s="630"/>
      <c r="BL116" s="630"/>
      <c r="BQ116" s="630"/>
      <c r="BV116" s="630"/>
      <c r="CA116" s="630"/>
      <c r="CF116" s="630"/>
      <c r="CK116" s="630"/>
      <c r="CP116" s="630"/>
    </row>
    <row r="117" spans="1:94" s="29" customFormat="1">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c r="AO117" s="27"/>
      <c r="AP117" s="27"/>
      <c r="AQ117" s="27"/>
      <c r="AR117" s="27"/>
      <c r="AS117" s="27"/>
      <c r="AT117" s="27"/>
      <c r="AU117" s="27"/>
      <c r="AV117" s="637"/>
      <c r="AW117" s="637"/>
      <c r="AX117" s="637"/>
      <c r="AY117" s="637"/>
      <c r="AZ117" s="637"/>
      <c r="BA117" s="637"/>
      <c r="BB117" s="637"/>
      <c r="BC117" s="637"/>
      <c r="BD117" s="27"/>
      <c r="BG117" s="630"/>
      <c r="BL117" s="630"/>
      <c r="BQ117" s="630"/>
      <c r="BV117" s="630"/>
      <c r="CA117" s="630"/>
      <c r="CF117" s="630"/>
      <c r="CK117" s="630"/>
      <c r="CP117" s="630"/>
    </row>
    <row r="118" spans="1:94" s="29" customFormat="1">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c r="AO118" s="27"/>
      <c r="AP118" s="27"/>
      <c r="AQ118" s="27"/>
      <c r="AR118" s="27"/>
      <c r="AS118" s="27"/>
      <c r="AT118" s="27"/>
      <c r="AU118" s="27"/>
      <c r="AV118" s="637"/>
      <c r="AW118" s="637"/>
      <c r="AX118" s="637"/>
      <c r="AY118" s="637"/>
      <c r="AZ118" s="637"/>
      <c r="BA118" s="637"/>
      <c r="BB118" s="637"/>
      <c r="BC118" s="637"/>
      <c r="BD118" s="27"/>
      <c r="BG118" s="630"/>
      <c r="BL118" s="630"/>
      <c r="BQ118" s="630"/>
      <c r="BV118" s="630"/>
      <c r="CA118" s="630"/>
      <c r="CF118" s="630"/>
      <c r="CK118" s="630"/>
      <c r="CP118" s="630"/>
    </row>
    <row r="119" spans="1:94" s="29" customFormat="1">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c r="AO119" s="27"/>
      <c r="AP119" s="27"/>
      <c r="AQ119" s="27"/>
      <c r="AR119" s="27"/>
      <c r="AS119" s="27"/>
      <c r="AT119" s="27"/>
      <c r="AU119" s="27"/>
      <c r="AV119" s="637"/>
      <c r="AW119" s="637"/>
      <c r="AX119" s="637"/>
      <c r="AY119" s="637"/>
      <c r="AZ119" s="637"/>
      <c r="BA119" s="637"/>
      <c r="BB119" s="637"/>
      <c r="BC119" s="637"/>
      <c r="BD119" s="27"/>
      <c r="BG119" s="630"/>
      <c r="BL119" s="630"/>
      <c r="BQ119" s="630"/>
      <c r="BV119" s="630"/>
      <c r="CA119" s="630"/>
      <c r="CF119" s="630"/>
      <c r="CK119" s="630"/>
      <c r="CP119" s="630"/>
    </row>
    <row r="120" spans="1:94" s="29" customFormat="1">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637"/>
      <c r="AW120" s="637"/>
      <c r="AX120" s="637"/>
      <c r="AY120" s="637"/>
      <c r="AZ120" s="637"/>
      <c r="BA120" s="637"/>
      <c r="BB120" s="637"/>
      <c r="BC120" s="637"/>
      <c r="BD120" s="27"/>
      <c r="BG120" s="630"/>
      <c r="BL120" s="630"/>
      <c r="BQ120" s="630"/>
      <c r="BV120" s="630"/>
      <c r="CA120" s="630"/>
      <c r="CF120" s="630"/>
      <c r="CK120" s="630"/>
      <c r="CP120" s="630"/>
    </row>
    <row r="121" spans="1:94" s="29" customFormat="1">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c r="AO121" s="27"/>
      <c r="AP121" s="27"/>
      <c r="AQ121" s="27"/>
      <c r="AR121" s="27"/>
      <c r="AS121" s="27"/>
      <c r="AT121" s="27"/>
      <c r="AU121" s="27"/>
      <c r="AV121" s="637"/>
      <c r="AW121" s="637"/>
      <c r="AX121" s="637"/>
      <c r="AY121" s="637"/>
      <c r="AZ121" s="637"/>
      <c r="BA121" s="637"/>
      <c r="BB121" s="637"/>
      <c r="BC121" s="637"/>
      <c r="BD121" s="27"/>
      <c r="BG121" s="630"/>
      <c r="BL121" s="630"/>
      <c r="BQ121" s="630"/>
      <c r="BV121" s="630"/>
      <c r="CA121" s="630"/>
      <c r="CF121" s="630"/>
      <c r="CK121" s="630"/>
      <c r="CP121" s="630"/>
    </row>
    <row r="122" spans="1:94" s="29" customFormat="1">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637"/>
      <c r="AW122" s="637"/>
      <c r="AX122" s="637"/>
      <c r="AY122" s="637"/>
      <c r="AZ122" s="637"/>
      <c r="BA122" s="637"/>
      <c r="BB122" s="637"/>
      <c r="BC122" s="637"/>
      <c r="BD122" s="27"/>
      <c r="BG122" s="630"/>
      <c r="BL122" s="630"/>
      <c r="BQ122" s="630"/>
      <c r="BV122" s="630"/>
      <c r="CA122" s="630"/>
      <c r="CF122" s="630"/>
      <c r="CK122" s="630"/>
      <c r="CP122" s="630"/>
    </row>
    <row r="123" spans="1:94" s="29" customFormat="1">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c r="AO123" s="27"/>
      <c r="AP123" s="27"/>
      <c r="AQ123" s="27"/>
      <c r="AR123" s="27"/>
      <c r="AS123" s="27"/>
      <c r="AT123" s="27"/>
      <c r="AU123" s="27"/>
      <c r="AV123" s="637"/>
      <c r="AW123" s="637"/>
      <c r="AX123" s="637"/>
      <c r="AY123" s="637"/>
      <c r="AZ123" s="637"/>
      <c r="BA123" s="637"/>
      <c r="BB123" s="637"/>
      <c r="BC123" s="637"/>
      <c r="BD123" s="27"/>
      <c r="BG123" s="630"/>
      <c r="BL123" s="630"/>
      <c r="BQ123" s="630"/>
      <c r="BV123" s="630"/>
      <c r="CA123" s="630"/>
      <c r="CF123" s="630"/>
      <c r="CK123" s="630"/>
      <c r="CP123" s="630"/>
    </row>
    <row r="124" spans="1:94" s="29" customFormat="1">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637"/>
      <c r="AW124" s="637"/>
      <c r="AX124" s="637"/>
      <c r="AY124" s="637"/>
      <c r="AZ124" s="637"/>
      <c r="BA124" s="637"/>
      <c r="BB124" s="637"/>
      <c r="BC124" s="637"/>
      <c r="BD124" s="27"/>
      <c r="BG124" s="630"/>
      <c r="BL124" s="630"/>
      <c r="BQ124" s="630"/>
      <c r="BV124" s="630"/>
      <c r="CA124" s="630"/>
      <c r="CF124" s="630"/>
      <c r="CK124" s="630"/>
      <c r="CP124" s="630"/>
    </row>
    <row r="125" spans="1:94" s="29" customFormat="1">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637"/>
      <c r="AW125" s="637"/>
      <c r="AX125" s="637"/>
      <c r="AY125" s="637"/>
      <c r="AZ125" s="637"/>
      <c r="BA125" s="637"/>
      <c r="BB125" s="637"/>
      <c r="BC125" s="637"/>
      <c r="BD125" s="27"/>
      <c r="BG125" s="630"/>
      <c r="BL125" s="630"/>
      <c r="BQ125" s="630"/>
      <c r="BV125" s="630"/>
      <c r="CA125" s="630"/>
      <c r="CF125" s="630"/>
      <c r="CK125" s="630"/>
      <c r="CP125" s="630"/>
    </row>
    <row r="126" spans="1:94" s="29" customFormat="1">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637"/>
      <c r="AW126" s="637"/>
      <c r="AX126" s="637"/>
      <c r="AY126" s="637"/>
      <c r="AZ126" s="637"/>
      <c r="BA126" s="637"/>
      <c r="BB126" s="637"/>
      <c r="BC126" s="637"/>
      <c r="BD126" s="27"/>
      <c r="BG126" s="630"/>
      <c r="BL126" s="630"/>
      <c r="BQ126" s="630"/>
      <c r="BV126" s="630"/>
      <c r="CA126" s="630"/>
      <c r="CF126" s="630"/>
      <c r="CK126" s="630"/>
      <c r="CP126" s="630"/>
    </row>
    <row r="127" spans="1:94" s="29" customFormat="1">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637"/>
      <c r="AW127" s="637"/>
      <c r="AX127" s="637"/>
      <c r="AY127" s="637"/>
      <c r="AZ127" s="637"/>
      <c r="BA127" s="637"/>
      <c r="BB127" s="637"/>
      <c r="BC127" s="637"/>
      <c r="BD127" s="27"/>
      <c r="BG127" s="630"/>
      <c r="BL127" s="630"/>
      <c r="BQ127" s="630"/>
      <c r="BV127" s="630"/>
      <c r="CA127" s="630"/>
      <c r="CF127" s="630"/>
      <c r="CK127" s="630"/>
      <c r="CP127" s="630"/>
    </row>
    <row r="128" spans="1:94" s="29" customFormat="1">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c r="AO128" s="27"/>
      <c r="AP128" s="27"/>
      <c r="AQ128" s="27"/>
      <c r="AR128" s="27"/>
      <c r="AS128" s="27"/>
      <c r="AT128" s="27"/>
      <c r="AU128" s="27"/>
      <c r="AV128" s="637"/>
      <c r="AW128" s="637"/>
      <c r="AX128" s="637"/>
      <c r="AY128" s="637"/>
      <c r="AZ128" s="637"/>
      <c r="BA128" s="637"/>
      <c r="BB128" s="637"/>
      <c r="BC128" s="637"/>
      <c r="BD128" s="27"/>
      <c r="BG128" s="630"/>
      <c r="BL128" s="630"/>
      <c r="BQ128" s="630"/>
      <c r="BV128" s="630"/>
      <c r="CA128" s="630"/>
      <c r="CF128" s="630"/>
      <c r="CK128" s="630"/>
      <c r="CP128" s="630"/>
    </row>
    <row r="129" spans="1:94" s="29" customFormat="1">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c r="AO129" s="27"/>
      <c r="AP129" s="27"/>
      <c r="AQ129" s="27"/>
      <c r="AR129" s="27"/>
      <c r="AS129" s="27"/>
      <c r="AT129" s="27"/>
      <c r="AU129" s="27"/>
      <c r="AV129" s="637"/>
      <c r="AW129" s="637"/>
      <c r="AX129" s="637"/>
      <c r="AY129" s="637"/>
      <c r="AZ129" s="637"/>
      <c r="BA129" s="637"/>
      <c r="BB129" s="637"/>
      <c r="BC129" s="637"/>
      <c r="BD129" s="27"/>
      <c r="BG129" s="630"/>
      <c r="BL129" s="630"/>
      <c r="BQ129" s="630"/>
      <c r="BV129" s="630"/>
      <c r="CA129" s="630"/>
      <c r="CF129" s="630"/>
      <c r="CK129" s="630"/>
      <c r="CP129" s="630"/>
    </row>
    <row r="130" spans="1:94" s="29" customFormat="1">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c r="AO130" s="27"/>
      <c r="AP130" s="27"/>
      <c r="AQ130" s="27"/>
      <c r="AR130" s="27"/>
      <c r="AS130" s="27"/>
      <c r="AT130" s="27"/>
      <c r="AU130" s="27"/>
      <c r="AV130" s="637"/>
      <c r="AW130" s="637"/>
      <c r="AX130" s="637"/>
      <c r="AY130" s="637"/>
      <c r="AZ130" s="637"/>
      <c r="BA130" s="637"/>
      <c r="BB130" s="637"/>
      <c r="BC130" s="637"/>
      <c r="BD130" s="27"/>
      <c r="BG130" s="630"/>
      <c r="BL130" s="630"/>
      <c r="BQ130" s="630"/>
      <c r="BV130" s="630"/>
      <c r="CA130" s="630"/>
      <c r="CF130" s="630"/>
      <c r="CK130" s="630"/>
      <c r="CP130" s="630"/>
    </row>
    <row r="131" spans="1:94" s="29" customFormat="1">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637"/>
      <c r="AW131" s="637"/>
      <c r="AX131" s="637"/>
      <c r="AY131" s="637"/>
      <c r="AZ131" s="637"/>
      <c r="BA131" s="637"/>
      <c r="BB131" s="637"/>
      <c r="BC131" s="637"/>
      <c r="BD131" s="27"/>
      <c r="BG131" s="630"/>
      <c r="BL131" s="630"/>
      <c r="BQ131" s="630"/>
      <c r="BV131" s="630"/>
      <c r="CA131" s="630"/>
      <c r="CF131" s="630"/>
      <c r="CK131" s="630"/>
      <c r="CP131" s="630"/>
    </row>
    <row r="132" spans="1:94" s="29" customFormat="1">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c r="AO132" s="27"/>
      <c r="AP132" s="27"/>
      <c r="AQ132" s="27"/>
      <c r="AR132" s="27"/>
      <c r="AS132" s="27"/>
      <c r="AT132" s="27"/>
      <c r="AU132" s="27"/>
      <c r="AV132" s="637"/>
      <c r="AW132" s="637"/>
      <c r="AX132" s="637"/>
      <c r="AY132" s="637"/>
      <c r="AZ132" s="637"/>
      <c r="BA132" s="637"/>
      <c r="BB132" s="637"/>
      <c r="BC132" s="637"/>
      <c r="BD132" s="27"/>
      <c r="BG132" s="630"/>
      <c r="BL132" s="630"/>
      <c r="BQ132" s="630"/>
      <c r="BV132" s="630"/>
      <c r="CA132" s="630"/>
      <c r="CF132" s="630"/>
      <c r="CK132" s="630"/>
      <c r="CP132" s="630"/>
    </row>
    <row r="133" spans="1:94" s="29" customFormat="1">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c r="AO133" s="27"/>
      <c r="AP133" s="27"/>
      <c r="AQ133" s="27"/>
      <c r="AR133" s="27"/>
      <c r="AS133" s="27"/>
      <c r="AT133" s="27"/>
      <c r="AU133" s="27"/>
      <c r="AV133" s="637"/>
      <c r="AW133" s="637"/>
      <c r="AX133" s="637"/>
      <c r="AY133" s="637"/>
      <c r="AZ133" s="637"/>
      <c r="BA133" s="637"/>
      <c r="BB133" s="637"/>
      <c r="BC133" s="637"/>
      <c r="BD133" s="27"/>
      <c r="BG133" s="630"/>
      <c r="BL133" s="630"/>
      <c r="BQ133" s="630"/>
      <c r="BV133" s="630"/>
      <c r="CA133" s="630"/>
      <c r="CF133" s="630"/>
      <c r="CK133" s="630"/>
      <c r="CP133" s="630"/>
    </row>
    <row r="134" spans="1:94" s="29" customFormat="1">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c r="AO134" s="27"/>
      <c r="AP134" s="27"/>
      <c r="AQ134" s="27"/>
      <c r="AR134" s="27"/>
      <c r="AS134" s="27"/>
      <c r="AT134" s="27"/>
      <c r="AU134" s="27"/>
      <c r="AV134" s="637"/>
      <c r="AW134" s="637"/>
      <c r="AX134" s="637"/>
      <c r="AY134" s="637"/>
      <c r="AZ134" s="637"/>
      <c r="BA134" s="637"/>
      <c r="BB134" s="637"/>
      <c r="BC134" s="637"/>
      <c r="BD134" s="27"/>
      <c r="BG134" s="630"/>
      <c r="BL134" s="630"/>
      <c r="BQ134" s="630"/>
      <c r="BV134" s="630"/>
      <c r="CA134" s="630"/>
      <c r="CF134" s="630"/>
      <c r="CK134" s="630"/>
      <c r="CP134" s="630"/>
    </row>
    <row r="135" spans="1:94" s="29" customFormat="1">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c r="AO135" s="27"/>
      <c r="AP135" s="27"/>
      <c r="AQ135" s="27"/>
      <c r="AR135" s="27"/>
      <c r="AS135" s="27"/>
      <c r="AT135" s="27"/>
      <c r="AU135" s="27"/>
      <c r="AV135" s="637"/>
      <c r="AW135" s="637"/>
      <c r="AX135" s="637"/>
      <c r="AY135" s="637"/>
      <c r="AZ135" s="637"/>
      <c r="BA135" s="637"/>
      <c r="BB135" s="637"/>
      <c r="BC135" s="637"/>
      <c r="BD135" s="27"/>
      <c r="BG135" s="630"/>
      <c r="BL135" s="630"/>
      <c r="BQ135" s="630"/>
      <c r="BV135" s="630"/>
      <c r="CA135" s="630"/>
      <c r="CF135" s="630"/>
      <c r="CK135" s="630"/>
      <c r="CP135" s="630"/>
    </row>
    <row r="136" spans="1:94" s="29" customFormat="1">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c r="AO136" s="27"/>
      <c r="AP136" s="27"/>
      <c r="AQ136" s="27"/>
      <c r="AR136" s="27"/>
      <c r="AS136" s="27"/>
      <c r="AT136" s="27"/>
      <c r="AU136" s="27"/>
      <c r="AV136" s="637"/>
      <c r="AW136" s="637"/>
      <c r="AX136" s="637"/>
      <c r="AY136" s="637"/>
      <c r="AZ136" s="637"/>
      <c r="BA136" s="637"/>
      <c r="BB136" s="637"/>
      <c r="BC136" s="637"/>
      <c r="BD136" s="27"/>
      <c r="BG136" s="630"/>
      <c r="BL136" s="630"/>
      <c r="BQ136" s="630"/>
      <c r="BV136" s="630"/>
      <c r="CA136" s="630"/>
      <c r="CF136" s="630"/>
      <c r="CK136" s="630"/>
      <c r="CP136" s="630"/>
    </row>
    <row r="137" spans="1:94" s="29" customFormat="1">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c r="AO137" s="27"/>
      <c r="AP137" s="27"/>
      <c r="AQ137" s="27"/>
      <c r="AR137" s="27"/>
      <c r="AS137" s="27"/>
      <c r="AT137" s="27"/>
      <c r="AU137" s="27"/>
      <c r="AV137" s="637"/>
      <c r="AW137" s="637"/>
      <c r="AX137" s="637"/>
      <c r="AY137" s="637"/>
      <c r="AZ137" s="637"/>
      <c r="BA137" s="637"/>
      <c r="BB137" s="637"/>
      <c r="BC137" s="637"/>
      <c r="BD137" s="27"/>
      <c r="BG137" s="630"/>
      <c r="BL137" s="630"/>
      <c r="BQ137" s="630"/>
      <c r="BV137" s="630"/>
      <c r="CA137" s="630"/>
      <c r="CF137" s="630"/>
      <c r="CK137" s="630"/>
      <c r="CP137" s="630"/>
    </row>
    <row r="138" spans="1:94" s="29" customFormat="1">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c r="AO138" s="27"/>
      <c r="AP138" s="27"/>
      <c r="AQ138" s="27"/>
      <c r="AR138" s="27"/>
      <c r="AS138" s="27"/>
      <c r="AT138" s="27"/>
      <c r="AU138" s="27"/>
      <c r="AV138" s="637"/>
      <c r="AW138" s="637"/>
      <c r="AX138" s="637"/>
      <c r="AY138" s="637"/>
      <c r="AZ138" s="637"/>
      <c r="BA138" s="637"/>
      <c r="BB138" s="637"/>
      <c r="BC138" s="637"/>
      <c r="BD138" s="27"/>
      <c r="BG138" s="630"/>
      <c r="BL138" s="630"/>
      <c r="BQ138" s="630"/>
      <c r="BV138" s="630"/>
      <c r="CA138" s="630"/>
      <c r="CF138" s="630"/>
      <c r="CK138" s="630"/>
      <c r="CP138" s="630"/>
    </row>
    <row r="139" spans="1:94" s="29" customFormat="1">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c r="AO139" s="27"/>
      <c r="AP139" s="27"/>
      <c r="AQ139" s="27"/>
      <c r="AR139" s="27"/>
      <c r="AS139" s="27"/>
      <c r="AT139" s="27"/>
      <c r="AU139" s="27"/>
      <c r="AV139" s="637"/>
      <c r="AW139" s="637"/>
      <c r="AX139" s="637"/>
      <c r="AY139" s="637"/>
      <c r="AZ139" s="637"/>
      <c r="BA139" s="637"/>
      <c r="BB139" s="637"/>
      <c r="BC139" s="637"/>
      <c r="BD139" s="27"/>
      <c r="BG139" s="630"/>
      <c r="BL139" s="630"/>
      <c r="BQ139" s="630"/>
      <c r="BV139" s="630"/>
      <c r="CA139" s="630"/>
      <c r="CF139" s="630"/>
      <c r="CK139" s="630"/>
      <c r="CP139" s="630"/>
    </row>
    <row r="140" spans="1:94" s="29" customFormat="1">
      <c r="A140" s="27"/>
      <c r="B140" s="1776"/>
      <c r="C140" s="1776"/>
      <c r="D140" s="1105"/>
      <c r="E140" s="27"/>
      <c r="F140" s="27"/>
      <c r="G140" s="27"/>
      <c r="H140" s="1105"/>
      <c r="I140" s="1105"/>
      <c r="J140" s="27"/>
      <c r="K140" s="27"/>
      <c r="L140" s="27"/>
      <c r="M140" s="27"/>
      <c r="N140" s="27"/>
      <c r="O140" s="27"/>
      <c r="P140" s="27"/>
      <c r="Q140" s="27"/>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c r="AO140" s="27"/>
      <c r="AP140" s="27"/>
      <c r="AQ140" s="27"/>
      <c r="AR140" s="27"/>
      <c r="AS140" s="27"/>
      <c r="AT140" s="27"/>
      <c r="AU140" s="27"/>
      <c r="AV140" s="637"/>
      <c r="AW140" s="637"/>
      <c r="AX140" s="637"/>
      <c r="AY140" s="637"/>
      <c r="AZ140" s="637"/>
      <c r="BA140" s="637"/>
      <c r="BB140" s="637"/>
      <c r="BC140" s="637"/>
      <c r="BD140" s="27"/>
      <c r="BG140" s="630"/>
      <c r="BL140" s="630"/>
      <c r="BQ140" s="630"/>
      <c r="BV140" s="630"/>
      <c r="CA140" s="630"/>
      <c r="CF140" s="630"/>
      <c r="CK140" s="630"/>
      <c r="CP140" s="630"/>
    </row>
    <row r="141" spans="1:94" s="29" customFormat="1">
      <c r="A141" s="27"/>
      <c r="B141" s="1776"/>
      <c r="C141" s="1776"/>
      <c r="D141" s="1105"/>
      <c r="E141" s="27"/>
      <c r="F141" s="27"/>
      <c r="G141" s="27"/>
      <c r="H141" s="1105"/>
      <c r="I141" s="1105"/>
      <c r="J141" s="27"/>
      <c r="K141" s="27"/>
      <c r="L141" s="27"/>
      <c r="M141" s="27"/>
      <c r="N141" s="27"/>
      <c r="O141" s="27"/>
      <c r="P141" s="27"/>
      <c r="Q141" s="27"/>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c r="AO141" s="27"/>
      <c r="AP141" s="27"/>
      <c r="AQ141" s="27"/>
      <c r="AR141" s="27"/>
      <c r="AS141" s="27"/>
      <c r="AT141" s="27"/>
      <c r="AU141" s="27"/>
      <c r="AV141" s="637"/>
      <c r="AW141" s="637"/>
      <c r="AX141" s="637"/>
      <c r="AY141" s="637"/>
      <c r="AZ141" s="637"/>
      <c r="BA141" s="637"/>
      <c r="BB141" s="637"/>
      <c r="BC141" s="637"/>
      <c r="BD141" s="27"/>
      <c r="BG141" s="630"/>
      <c r="BL141" s="630"/>
      <c r="BQ141" s="630"/>
      <c r="BV141" s="630"/>
      <c r="CA141" s="630"/>
      <c r="CF141" s="630"/>
      <c r="CK141" s="630"/>
      <c r="CP141" s="630"/>
    </row>
    <row r="142" spans="1:94" s="29" customFormat="1">
      <c r="A142" s="27"/>
      <c r="B142" s="1776"/>
      <c r="C142" s="1776"/>
      <c r="D142" s="1105"/>
      <c r="E142" s="27"/>
      <c r="F142" s="27"/>
      <c r="G142" s="27"/>
      <c r="H142" s="1105"/>
      <c r="I142" s="1105"/>
      <c r="J142" s="27"/>
      <c r="K142" s="27"/>
      <c r="L142" s="27"/>
      <c r="M142" s="27"/>
      <c r="N142" s="27"/>
      <c r="O142" s="27"/>
      <c r="P142" s="27"/>
      <c r="Q142" s="27"/>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c r="AO142" s="27"/>
      <c r="AP142" s="27"/>
      <c r="AQ142" s="27"/>
      <c r="AR142" s="27"/>
      <c r="AS142" s="27"/>
      <c r="AT142" s="27"/>
      <c r="AU142" s="27"/>
      <c r="AV142" s="637"/>
      <c r="AW142" s="637"/>
      <c r="AX142" s="637"/>
      <c r="AY142" s="637"/>
      <c r="AZ142" s="637"/>
      <c r="BA142" s="637"/>
      <c r="BB142" s="637"/>
      <c r="BC142" s="637"/>
      <c r="BD142" s="27"/>
      <c r="BG142" s="630"/>
      <c r="BL142" s="630"/>
      <c r="BQ142" s="630"/>
      <c r="BV142" s="630"/>
      <c r="CA142" s="630"/>
      <c r="CF142" s="630"/>
      <c r="CK142" s="630"/>
      <c r="CP142" s="630"/>
    </row>
    <row r="143" spans="1:94" s="29" customFormat="1">
      <c r="A143" s="27"/>
      <c r="B143" s="1776"/>
      <c r="C143" s="1776"/>
      <c r="D143" s="1105"/>
      <c r="E143" s="27"/>
      <c r="F143" s="27"/>
      <c r="G143" s="27"/>
      <c r="H143" s="1105"/>
      <c r="I143" s="1105"/>
      <c r="J143" s="27"/>
      <c r="K143" s="27"/>
      <c r="L143" s="27"/>
      <c r="M143" s="27"/>
      <c r="N143" s="27"/>
      <c r="O143" s="27"/>
      <c r="P143" s="27"/>
      <c r="Q143" s="27"/>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c r="AO143" s="27"/>
      <c r="AP143" s="27"/>
      <c r="AQ143" s="27"/>
      <c r="AR143" s="27"/>
      <c r="AS143" s="27"/>
      <c r="AT143" s="27"/>
      <c r="AU143" s="27"/>
      <c r="AV143" s="637"/>
      <c r="AW143" s="637"/>
      <c r="AX143" s="637"/>
      <c r="AY143" s="637"/>
      <c r="AZ143" s="637"/>
      <c r="BA143" s="637"/>
      <c r="BB143" s="637"/>
      <c r="BC143" s="637"/>
      <c r="BD143" s="27"/>
      <c r="BG143" s="630"/>
      <c r="BL143" s="630"/>
      <c r="BQ143" s="630"/>
      <c r="BV143" s="630"/>
      <c r="CA143" s="630"/>
      <c r="CF143" s="630"/>
      <c r="CK143" s="630"/>
      <c r="CP143" s="630"/>
    </row>
    <row r="144" spans="1:94" s="29" customFormat="1">
      <c r="A144" s="27"/>
      <c r="B144" s="1776"/>
      <c r="C144" s="1776"/>
      <c r="D144" s="1105"/>
      <c r="E144" s="27"/>
      <c r="F144" s="27"/>
      <c r="G144" s="27"/>
      <c r="H144" s="1105"/>
      <c r="I144" s="1105"/>
      <c r="J144" s="27"/>
      <c r="K144" s="27"/>
      <c r="L144" s="27"/>
      <c r="M144" s="27"/>
      <c r="N144" s="27"/>
      <c r="O144" s="27"/>
      <c r="P144" s="27"/>
      <c r="Q144" s="27"/>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c r="AO144" s="27"/>
      <c r="AP144" s="27"/>
      <c r="AQ144" s="27"/>
      <c r="AR144" s="27"/>
      <c r="AS144" s="27"/>
      <c r="AT144" s="27"/>
      <c r="AU144" s="27"/>
      <c r="AV144" s="637"/>
      <c r="AW144" s="637"/>
      <c r="AX144" s="637"/>
      <c r="AY144" s="637"/>
      <c r="AZ144" s="637"/>
      <c r="BA144" s="637"/>
      <c r="BB144" s="637"/>
      <c r="BC144" s="637"/>
      <c r="BD144" s="27"/>
      <c r="BG144" s="630"/>
      <c r="BL144" s="630"/>
      <c r="BQ144" s="630"/>
      <c r="BV144" s="630"/>
      <c r="CA144" s="630"/>
      <c r="CF144" s="630"/>
      <c r="CK144" s="630"/>
      <c r="CP144" s="630"/>
    </row>
    <row r="145" spans="1:94" s="29" customFormat="1" ht="3" customHeight="1">
      <c r="A145" s="27"/>
      <c r="B145" s="27"/>
      <c r="C145" s="27"/>
      <c r="D145" s="1105"/>
      <c r="E145" s="27"/>
      <c r="F145" s="27"/>
      <c r="G145" s="27"/>
      <c r="H145" s="1105"/>
      <c r="I145" s="1105"/>
      <c r="J145" s="27"/>
      <c r="K145" s="27"/>
      <c r="L145" s="27"/>
      <c r="M145" s="27"/>
      <c r="N145" s="27"/>
      <c r="O145" s="27"/>
      <c r="P145" s="27"/>
      <c r="Q145" s="27"/>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c r="AO145" s="27"/>
      <c r="AP145" s="27"/>
      <c r="AQ145" s="27"/>
      <c r="AR145" s="27"/>
      <c r="AS145" s="27"/>
      <c r="AT145" s="27"/>
      <c r="AU145" s="27"/>
      <c r="AV145" s="637"/>
      <c r="AW145" s="637"/>
      <c r="AX145" s="637"/>
      <c r="AY145" s="637"/>
      <c r="AZ145" s="637"/>
      <c r="BA145" s="637"/>
      <c r="BB145" s="637"/>
      <c r="BC145" s="637"/>
      <c r="BD145" s="27"/>
      <c r="BG145" s="630"/>
      <c r="BL145" s="630"/>
      <c r="BQ145" s="630"/>
      <c r="BV145" s="630"/>
      <c r="CA145" s="630"/>
      <c r="CF145" s="630"/>
      <c r="CK145" s="630"/>
      <c r="CP145" s="630"/>
    </row>
    <row r="146" spans="1:94" s="29" customFormat="1" ht="3" customHeight="1">
      <c r="D146" s="30"/>
      <c r="H146" s="30"/>
      <c r="I146" s="30"/>
      <c r="AV146"/>
      <c r="AW146"/>
      <c r="AX146"/>
      <c r="AY146"/>
      <c r="AZ146"/>
      <c r="BA146"/>
      <c r="BB146"/>
      <c r="BC146"/>
      <c r="BG146" s="630"/>
      <c r="BL146" s="630"/>
      <c r="BQ146" s="630"/>
      <c r="BV146" s="630"/>
      <c r="CA146" s="630"/>
      <c r="CF146" s="630"/>
      <c r="CK146" s="630"/>
      <c r="CP146" s="630"/>
    </row>
    <row r="147" spans="1:94" s="29" customFormat="1" ht="3" customHeight="1">
      <c r="D147" s="30"/>
      <c r="H147" s="30"/>
      <c r="I147" s="30"/>
      <c r="AV147"/>
      <c r="AW147"/>
      <c r="AX147"/>
      <c r="AY147"/>
      <c r="AZ147"/>
      <c r="BA147"/>
      <c r="BB147"/>
      <c r="BC147"/>
      <c r="BG147" s="630"/>
      <c r="BL147" s="630"/>
      <c r="BQ147" s="630"/>
      <c r="BV147" s="630"/>
      <c r="CA147" s="630"/>
      <c r="CF147" s="630"/>
      <c r="CK147" s="630"/>
      <c r="CP147" s="630"/>
    </row>
    <row r="148" spans="1:94" s="29" customFormat="1" ht="3" customHeight="1">
      <c r="D148" s="30"/>
      <c r="H148" s="30"/>
      <c r="I148" s="30"/>
      <c r="AV148"/>
      <c r="AW148"/>
      <c r="AX148"/>
      <c r="AY148"/>
      <c r="AZ148"/>
      <c r="BA148"/>
      <c r="BB148"/>
      <c r="BC148"/>
      <c r="BG148" s="630"/>
      <c r="BL148" s="630"/>
      <c r="BQ148" s="630"/>
      <c r="BV148" s="630"/>
      <c r="CA148" s="630"/>
      <c r="CF148" s="630"/>
      <c r="CK148" s="630"/>
      <c r="CP148" s="630"/>
    </row>
    <row r="149" spans="1:94" ht="3" customHeight="1" thickBot="1">
      <c r="B149" s="29"/>
      <c r="C149" s="29"/>
      <c r="D149" s="30"/>
      <c r="E149" s="29"/>
      <c r="F149" s="29"/>
      <c r="G149" s="29"/>
      <c r="H149" s="30"/>
      <c r="I149" s="30"/>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BD149" s="29"/>
      <c r="BE149" s="29"/>
      <c r="BF149" s="29"/>
    </row>
    <row r="150" spans="1:94" ht="15.75" thickTop="1">
      <c r="B150" s="29"/>
      <c r="C150" s="70" t="s">
        <v>1121</v>
      </c>
      <c r="D150" s="69"/>
      <c r="E150" s="68">
        <v>2</v>
      </c>
      <c r="F150" s="68">
        <v>6</v>
      </c>
      <c r="G150" s="68">
        <v>11</v>
      </c>
      <c r="H150" s="69">
        <v>17</v>
      </c>
      <c r="I150" s="69">
        <v>25</v>
      </c>
      <c r="J150" s="68">
        <v>35</v>
      </c>
      <c r="K150" s="68">
        <v>46</v>
      </c>
      <c r="L150" s="68">
        <v>58</v>
      </c>
      <c r="M150" s="68">
        <v>72</v>
      </c>
      <c r="N150" s="68">
        <v>88</v>
      </c>
      <c r="O150" s="68">
        <v>106</v>
      </c>
      <c r="P150" s="68">
        <v>126</v>
      </c>
      <c r="Q150" s="68">
        <v>147</v>
      </c>
      <c r="R150" s="68">
        <v>170</v>
      </c>
      <c r="S150" s="68">
        <v>195</v>
      </c>
      <c r="T150" s="68">
        <v>221</v>
      </c>
      <c r="U150" s="68">
        <v>250</v>
      </c>
      <c r="V150" s="68">
        <v>280</v>
      </c>
      <c r="W150" s="68">
        <v>311</v>
      </c>
      <c r="X150" s="68">
        <v>343</v>
      </c>
      <c r="Y150" s="68"/>
      <c r="Z150" s="68"/>
      <c r="AA150" s="29"/>
      <c r="AB150" s="67" t="s">
        <v>1122</v>
      </c>
      <c r="AC150" s="66"/>
      <c r="AD150" s="66"/>
      <c r="AE150" s="66"/>
      <c r="AF150" s="66"/>
      <c r="AG150" s="66"/>
      <c r="AH150" s="66"/>
      <c r="AI150" s="66"/>
      <c r="AJ150" s="66"/>
      <c r="AK150" s="65"/>
      <c r="AL150" s="29"/>
      <c r="AM150" s="29"/>
    </row>
    <row r="151" spans="1:94">
      <c r="B151" s="29"/>
      <c r="C151" s="64"/>
      <c r="D151" s="1109"/>
      <c r="E151" s="1777" t="s">
        <v>1123</v>
      </c>
      <c r="F151" s="1777"/>
      <c r="G151" s="1777"/>
      <c r="H151" s="1777"/>
      <c r="I151" s="1777"/>
      <c r="J151" s="1777"/>
      <c r="K151" s="1777"/>
      <c r="L151" s="1777"/>
      <c r="M151" s="1777"/>
      <c r="N151" s="1777"/>
      <c r="O151" s="1777"/>
      <c r="P151" s="1777"/>
      <c r="Q151" s="1777"/>
      <c r="R151" s="1777"/>
      <c r="S151" s="1777"/>
      <c r="T151" s="1777"/>
      <c r="U151" s="1777"/>
      <c r="V151" s="1777"/>
      <c r="W151" s="1777"/>
      <c r="X151" s="1777"/>
      <c r="Y151" s="1109"/>
      <c r="Z151" s="1109"/>
      <c r="AA151" s="29"/>
      <c r="AB151" s="56">
        <v>1</v>
      </c>
      <c r="AC151" s="1739" t="s">
        <v>1124</v>
      </c>
      <c r="AD151" s="1739"/>
      <c r="AE151" s="1739"/>
      <c r="AF151" s="1739"/>
      <c r="AG151" s="1739"/>
      <c r="AH151" s="1739"/>
      <c r="AI151" s="1739"/>
      <c r="AJ151" s="1739"/>
      <c r="AK151" s="1778"/>
      <c r="AL151" s="29"/>
      <c r="AM151" s="29"/>
    </row>
    <row r="152" spans="1:94">
      <c r="B152" s="29"/>
      <c r="C152" s="63" t="s">
        <v>413</v>
      </c>
      <c r="D152" s="62" t="s">
        <v>1125</v>
      </c>
      <c r="E152" s="61">
        <v>1</v>
      </c>
      <c r="F152" s="59">
        <v>2</v>
      </c>
      <c r="G152" s="59">
        <v>3</v>
      </c>
      <c r="H152" s="60">
        <v>4</v>
      </c>
      <c r="I152" s="59">
        <v>5</v>
      </c>
      <c r="J152" s="59">
        <v>6</v>
      </c>
      <c r="K152" s="59">
        <v>7</v>
      </c>
      <c r="L152" s="60">
        <v>8</v>
      </c>
      <c r="M152" s="59">
        <v>9</v>
      </c>
      <c r="N152" s="59">
        <v>10</v>
      </c>
      <c r="O152" s="59">
        <v>11</v>
      </c>
      <c r="P152" s="60">
        <v>12</v>
      </c>
      <c r="Q152" s="59">
        <v>13</v>
      </c>
      <c r="R152" s="59">
        <v>14</v>
      </c>
      <c r="S152" s="59">
        <v>15</v>
      </c>
      <c r="T152" s="60">
        <v>16</v>
      </c>
      <c r="U152" s="59">
        <v>17</v>
      </c>
      <c r="V152" s="59">
        <v>18</v>
      </c>
      <c r="W152" s="59">
        <v>19</v>
      </c>
      <c r="X152" s="58">
        <v>20</v>
      </c>
      <c r="Y152" s="73"/>
      <c r="Z152" s="73"/>
      <c r="AA152" s="29"/>
      <c r="AB152" s="56">
        <v>2</v>
      </c>
      <c r="AC152" s="1739" t="s">
        <v>1126</v>
      </c>
      <c r="AD152" s="1739"/>
      <c r="AE152" s="1739"/>
      <c r="AF152" s="1739"/>
      <c r="AG152" s="1739"/>
      <c r="AH152" s="1739"/>
      <c r="AI152" s="1739"/>
      <c r="AJ152" s="1739"/>
      <c r="AK152" s="1778"/>
      <c r="AL152" s="29"/>
      <c r="AM152" s="29"/>
    </row>
    <row r="153" spans="1:94">
      <c r="B153" s="29"/>
      <c r="C153" s="50" t="s">
        <v>1127</v>
      </c>
      <c r="D153" s="41">
        <v>3</v>
      </c>
      <c r="E153" s="49">
        <v>1</v>
      </c>
      <c r="F153" s="48">
        <v>3</v>
      </c>
      <c r="G153" s="48">
        <v>4</v>
      </c>
      <c r="H153" s="48">
        <v>6</v>
      </c>
      <c r="I153" s="48">
        <v>7</v>
      </c>
      <c r="J153" s="48">
        <v>9</v>
      </c>
      <c r="K153" s="48">
        <v>10</v>
      </c>
      <c r="L153" s="48">
        <v>11.714285714285699</v>
      </c>
      <c r="M153" s="48">
        <v>13.214285714285699</v>
      </c>
      <c r="N153" s="48">
        <v>14.714285714285699</v>
      </c>
      <c r="O153" s="48">
        <v>16.214285714285701</v>
      </c>
      <c r="P153" s="48">
        <v>17.714285714285701</v>
      </c>
      <c r="Q153" s="48">
        <v>19.214285714285701</v>
      </c>
      <c r="R153" s="48">
        <v>20.714285714285701</v>
      </c>
      <c r="S153" s="48">
        <v>22.214285714285701</v>
      </c>
      <c r="T153" s="48">
        <v>23.714285714285701</v>
      </c>
      <c r="U153" s="48">
        <v>25.214285714285701</v>
      </c>
      <c r="V153" s="48">
        <v>26.714285714285701</v>
      </c>
      <c r="W153" s="48">
        <v>28.214285714285701</v>
      </c>
      <c r="X153" s="47">
        <v>29.714285714285701</v>
      </c>
      <c r="Y153" s="48"/>
      <c r="Z153" s="48"/>
      <c r="AA153" s="29"/>
      <c r="AB153" s="57">
        <v>3</v>
      </c>
      <c r="AC153" s="1739" t="s">
        <v>1128</v>
      </c>
      <c r="AD153" s="1739"/>
      <c r="AE153" s="1739"/>
      <c r="AF153" s="1739"/>
      <c r="AG153" s="1739"/>
      <c r="AH153" s="1739"/>
      <c r="AI153" s="1739"/>
      <c r="AJ153" s="1739"/>
      <c r="AK153" s="1778"/>
      <c r="AL153" s="29"/>
      <c r="AM153" s="29"/>
    </row>
    <row r="154" spans="1:94">
      <c r="B154" s="29"/>
      <c r="C154" s="46" t="s">
        <v>1129</v>
      </c>
      <c r="D154" s="22">
        <v>4</v>
      </c>
      <c r="E154" s="54">
        <v>2</v>
      </c>
      <c r="F154" s="53">
        <v>4</v>
      </c>
      <c r="G154" s="53">
        <v>6</v>
      </c>
      <c r="H154" s="53">
        <v>8</v>
      </c>
      <c r="I154" s="53">
        <v>10</v>
      </c>
      <c r="J154" s="53">
        <v>12</v>
      </c>
      <c r="K154" s="53">
        <v>14</v>
      </c>
      <c r="L154" s="53">
        <v>16</v>
      </c>
      <c r="M154" s="53">
        <v>18</v>
      </c>
      <c r="N154" s="53">
        <v>20</v>
      </c>
      <c r="O154" s="53">
        <v>22</v>
      </c>
      <c r="P154" s="53">
        <v>24</v>
      </c>
      <c r="Q154" s="53">
        <v>26</v>
      </c>
      <c r="R154" s="53">
        <v>28</v>
      </c>
      <c r="S154" s="53">
        <v>30</v>
      </c>
      <c r="T154" s="53">
        <v>32</v>
      </c>
      <c r="U154" s="53">
        <v>34</v>
      </c>
      <c r="V154" s="53">
        <v>36</v>
      </c>
      <c r="W154" s="53">
        <v>38</v>
      </c>
      <c r="X154" s="52">
        <v>40</v>
      </c>
      <c r="Y154" s="53"/>
      <c r="Z154" s="53"/>
      <c r="AA154" s="29"/>
      <c r="AB154" s="56">
        <v>4</v>
      </c>
      <c r="AC154" s="1739" t="s">
        <v>1130</v>
      </c>
      <c r="AD154" s="1739"/>
      <c r="AE154" s="1739"/>
      <c r="AF154" s="1739"/>
      <c r="AG154" s="1739"/>
      <c r="AH154" s="1739"/>
      <c r="AI154" s="1739"/>
      <c r="AJ154" s="1739"/>
      <c r="AK154" s="1778"/>
      <c r="AL154" s="29"/>
      <c r="AM154" s="29"/>
    </row>
    <row r="155" spans="1:94">
      <c r="B155" s="29"/>
      <c r="C155" s="50" t="s">
        <v>1131</v>
      </c>
      <c r="D155" s="41">
        <v>5</v>
      </c>
      <c r="E155" s="49">
        <v>2</v>
      </c>
      <c r="F155" s="48">
        <v>5</v>
      </c>
      <c r="G155" s="48">
        <v>7</v>
      </c>
      <c r="H155" s="48">
        <v>10</v>
      </c>
      <c r="I155" s="48">
        <v>12</v>
      </c>
      <c r="J155" s="48">
        <v>15</v>
      </c>
      <c r="K155" s="48">
        <v>17.399999999999999</v>
      </c>
      <c r="L155" s="48">
        <v>19.9428571428571</v>
      </c>
      <c r="M155" s="48">
        <v>22.485714285714199</v>
      </c>
      <c r="N155" s="48">
        <v>25.0285714285714</v>
      </c>
      <c r="O155" s="48">
        <v>27.571428571428498</v>
      </c>
      <c r="P155" s="48">
        <v>30.1142857142857</v>
      </c>
      <c r="Q155" s="48">
        <v>32.657142857142802</v>
      </c>
      <c r="R155" s="48">
        <v>35.200000000000003</v>
      </c>
      <c r="S155" s="48">
        <v>37.742857142857098</v>
      </c>
      <c r="T155" s="48">
        <v>40.285714285714199</v>
      </c>
      <c r="U155" s="48">
        <v>42.828571428571401</v>
      </c>
      <c r="V155" s="48">
        <v>45.371428571428503</v>
      </c>
      <c r="W155" s="48">
        <v>47.914285714285697</v>
      </c>
      <c r="X155" s="47">
        <v>50.457142857142799</v>
      </c>
      <c r="Y155" s="48"/>
      <c r="Z155" s="48"/>
      <c r="AA155" s="29"/>
      <c r="AB155" s="56">
        <v>5</v>
      </c>
      <c r="AC155" s="1739" t="s">
        <v>1132</v>
      </c>
      <c r="AD155" s="1739"/>
      <c r="AE155" s="1739"/>
      <c r="AF155" s="1739"/>
      <c r="AG155" s="1739"/>
      <c r="AH155" s="1739"/>
      <c r="AI155" s="1739"/>
      <c r="AJ155" s="1739"/>
      <c r="AK155" s="1778"/>
      <c r="AL155" s="29"/>
      <c r="AM155" s="29"/>
    </row>
    <row r="156" spans="1:94">
      <c r="B156" s="29"/>
      <c r="C156" s="46" t="s">
        <v>1133</v>
      </c>
      <c r="D156" s="22">
        <v>6</v>
      </c>
      <c r="E156" s="54">
        <v>3</v>
      </c>
      <c r="F156" s="53">
        <v>6</v>
      </c>
      <c r="G156" s="53">
        <v>9</v>
      </c>
      <c r="H156" s="53">
        <v>12</v>
      </c>
      <c r="I156" s="53">
        <v>15</v>
      </c>
      <c r="J156" s="53">
        <v>18</v>
      </c>
      <c r="K156" s="53">
        <v>21</v>
      </c>
      <c r="L156" s="53">
        <v>24</v>
      </c>
      <c r="M156" s="53">
        <v>27</v>
      </c>
      <c r="N156" s="53">
        <v>30</v>
      </c>
      <c r="O156" s="53">
        <v>33</v>
      </c>
      <c r="P156" s="53">
        <v>36</v>
      </c>
      <c r="Q156" s="53">
        <v>39</v>
      </c>
      <c r="R156" s="53">
        <v>42</v>
      </c>
      <c r="S156" s="53">
        <v>45</v>
      </c>
      <c r="T156" s="53">
        <v>48</v>
      </c>
      <c r="U156" s="53">
        <v>51</v>
      </c>
      <c r="V156" s="53">
        <v>54</v>
      </c>
      <c r="W156" s="53">
        <v>57</v>
      </c>
      <c r="X156" s="52">
        <v>60</v>
      </c>
      <c r="Y156" s="53"/>
      <c r="Z156" s="53"/>
      <c r="AA156" s="29"/>
      <c r="AB156" s="57">
        <v>6</v>
      </c>
      <c r="AC156" s="1739" t="s">
        <v>1134</v>
      </c>
      <c r="AD156" s="1739"/>
      <c r="AE156" s="1739"/>
      <c r="AF156" s="1739"/>
      <c r="AG156" s="1739"/>
      <c r="AH156" s="1739"/>
      <c r="AI156" s="1739"/>
      <c r="AJ156" s="1739"/>
      <c r="AK156" s="1778"/>
      <c r="AL156" s="29"/>
      <c r="AM156" s="29"/>
    </row>
    <row r="157" spans="1:94">
      <c r="B157" s="29"/>
      <c r="C157" s="50" t="s">
        <v>1135</v>
      </c>
      <c r="D157" s="41">
        <v>7</v>
      </c>
      <c r="E157" s="49">
        <v>3</v>
      </c>
      <c r="F157" s="48">
        <v>7</v>
      </c>
      <c r="G157" s="48">
        <v>10</v>
      </c>
      <c r="H157" s="48">
        <v>14</v>
      </c>
      <c r="I157" s="48">
        <v>17</v>
      </c>
      <c r="J157" s="48">
        <v>20.7</v>
      </c>
      <c r="K157" s="48">
        <v>24.2</v>
      </c>
      <c r="L157" s="48">
        <v>27.7</v>
      </c>
      <c r="M157" s="48">
        <v>31.2</v>
      </c>
      <c r="N157" s="48">
        <v>34.700000000000003</v>
      </c>
      <c r="O157" s="48">
        <v>38.200000000000003</v>
      </c>
      <c r="P157" s="48">
        <v>41.7</v>
      </c>
      <c r="Q157" s="48">
        <v>45.2</v>
      </c>
      <c r="R157" s="48">
        <v>48.7</v>
      </c>
      <c r="S157" s="48">
        <v>52.2</v>
      </c>
      <c r="T157" s="48">
        <v>55.7</v>
      </c>
      <c r="U157" s="48">
        <v>59.2</v>
      </c>
      <c r="V157" s="48">
        <v>62.7</v>
      </c>
      <c r="W157" s="48">
        <v>66.2</v>
      </c>
      <c r="X157" s="47">
        <v>69.7</v>
      </c>
      <c r="Y157" s="48"/>
      <c r="Z157" s="48"/>
      <c r="AA157" s="29"/>
      <c r="AB157" s="56">
        <v>7</v>
      </c>
      <c r="AC157" s="1739" t="s">
        <v>1136</v>
      </c>
      <c r="AD157" s="1739"/>
      <c r="AE157" s="1739"/>
      <c r="AF157" s="1739"/>
      <c r="AG157" s="1739"/>
      <c r="AH157" s="1739"/>
      <c r="AI157" s="1739"/>
      <c r="AJ157" s="1739"/>
      <c r="AK157" s="1778"/>
      <c r="AL157" s="29"/>
      <c r="AM157" s="29"/>
    </row>
    <row r="158" spans="1:94">
      <c r="B158" s="29"/>
      <c r="C158" s="46" t="s">
        <v>1137</v>
      </c>
      <c r="D158" s="22">
        <v>8</v>
      </c>
      <c r="E158" s="54">
        <v>4</v>
      </c>
      <c r="F158" s="53">
        <v>8</v>
      </c>
      <c r="G158" s="53">
        <v>12</v>
      </c>
      <c r="H158" s="53">
        <v>16</v>
      </c>
      <c r="I158" s="53">
        <v>20</v>
      </c>
      <c r="J158" s="53">
        <v>24</v>
      </c>
      <c r="K158" s="53">
        <v>28</v>
      </c>
      <c r="L158" s="53">
        <v>32</v>
      </c>
      <c r="M158" s="53">
        <v>36</v>
      </c>
      <c r="N158" s="53">
        <v>40</v>
      </c>
      <c r="O158" s="53">
        <v>44</v>
      </c>
      <c r="P158" s="53">
        <v>48</v>
      </c>
      <c r="Q158" s="53">
        <v>52</v>
      </c>
      <c r="R158" s="53">
        <v>56</v>
      </c>
      <c r="S158" s="53">
        <v>60</v>
      </c>
      <c r="T158" s="53">
        <v>64</v>
      </c>
      <c r="U158" s="53">
        <v>68</v>
      </c>
      <c r="V158" s="53">
        <v>72</v>
      </c>
      <c r="W158" s="53">
        <v>76</v>
      </c>
      <c r="X158" s="52">
        <v>80</v>
      </c>
      <c r="Y158" s="53"/>
      <c r="Z158" s="53"/>
      <c r="AA158" s="29"/>
      <c r="AB158" s="56">
        <v>8</v>
      </c>
      <c r="AC158" s="1739" t="s">
        <v>1138</v>
      </c>
      <c r="AD158" s="1739"/>
      <c r="AE158" s="1739"/>
      <c r="AF158" s="1739"/>
      <c r="AG158" s="1739"/>
      <c r="AH158" s="1739"/>
      <c r="AI158" s="1739"/>
      <c r="AJ158" s="1739"/>
      <c r="AK158" s="1778"/>
      <c r="AL158" s="29"/>
      <c r="AM158" s="29"/>
    </row>
    <row r="159" spans="1:94" ht="15.75" thickBot="1">
      <c r="B159" s="29"/>
      <c r="C159" s="50" t="s">
        <v>1139</v>
      </c>
      <c r="D159" s="41">
        <v>9</v>
      </c>
      <c r="E159" s="49">
        <v>4</v>
      </c>
      <c r="F159" s="48">
        <v>9</v>
      </c>
      <c r="G159" s="48">
        <v>13</v>
      </c>
      <c r="H159" s="48">
        <v>18</v>
      </c>
      <c r="I159" s="48">
        <v>22</v>
      </c>
      <c r="J159" s="48">
        <v>26.7</v>
      </c>
      <c r="K159" s="48">
        <v>31.2</v>
      </c>
      <c r="L159" s="48">
        <v>35.700000000000003</v>
      </c>
      <c r="M159" s="48">
        <v>40.200000000000003</v>
      </c>
      <c r="N159" s="48">
        <v>44.7</v>
      </c>
      <c r="O159" s="48">
        <v>49.2</v>
      </c>
      <c r="P159" s="48">
        <v>53.7</v>
      </c>
      <c r="Q159" s="48">
        <v>58.2</v>
      </c>
      <c r="R159" s="48">
        <v>62.7</v>
      </c>
      <c r="S159" s="48">
        <v>67.2</v>
      </c>
      <c r="T159" s="48">
        <v>71.7</v>
      </c>
      <c r="U159" s="48">
        <v>76.2</v>
      </c>
      <c r="V159" s="48">
        <v>80.7</v>
      </c>
      <c r="W159" s="48">
        <v>85.2</v>
      </c>
      <c r="X159" s="47">
        <v>89.7</v>
      </c>
      <c r="Y159" s="48"/>
      <c r="Z159" s="48"/>
      <c r="AA159" s="29"/>
      <c r="AB159" s="55">
        <v>9</v>
      </c>
      <c r="AC159" s="1793" t="s">
        <v>1140</v>
      </c>
      <c r="AD159" s="1793"/>
      <c r="AE159" s="1793"/>
      <c r="AF159" s="1793"/>
      <c r="AG159" s="1793"/>
      <c r="AH159" s="1793"/>
      <c r="AI159" s="1793"/>
      <c r="AJ159" s="1793"/>
      <c r="AK159" s="1794"/>
      <c r="AL159" s="29"/>
      <c r="AM159" s="29"/>
    </row>
    <row r="160" spans="1:94" ht="15.75" thickTop="1">
      <c r="B160" s="29"/>
      <c r="C160" s="46" t="s">
        <v>1141</v>
      </c>
      <c r="D160" s="22">
        <v>10</v>
      </c>
      <c r="E160" s="54">
        <v>4.71428571428571</v>
      </c>
      <c r="F160" s="53">
        <v>10</v>
      </c>
      <c r="G160" s="53">
        <v>14.714285714285699</v>
      </c>
      <c r="H160" s="53">
        <v>20</v>
      </c>
      <c r="I160" s="53">
        <v>24.714285714285701</v>
      </c>
      <c r="J160" s="53">
        <v>29.742857142857101</v>
      </c>
      <c r="K160" s="53">
        <v>34.8857142857143</v>
      </c>
      <c r="L160" s="53">
        <v>39.824489795918304</v>
      </c>
      <c r="M160" s="53">
        <v>44.824489795918403</v>
      </c>
      <c r="N160" s="53">
        <v>49.824489795918403</v>
      </c>
      <c r="O160" s="53">
        <v>54.824489795918403</v>
      </c>
      <c r="P160" s="53">
        <v>59.824489795918403</v>
      </c>
      <c r="Q160" s="53">
        <v>64.824489795918396</v>
      </c>
      <c r="R160" s="53">
        <v>69.824489795918296</v>
      </c>
      <c r="S160" s="53">
        <v>74.824489795918296</v>
      </c>
      <c r="T160" s="53">
        <v>79.824489795918396</v>
      </c>
      <c r="U160" s="53">
        <v>84.824489795918396</v>
      </c>
      <c r="V160" s="53">
        <v>89.824489795918396</v>
      </c>
      <c r="W160" s="53">
        <v>94.824489795918396</v>
      </c>
      <c r="X160" s="52">
        <v>99.824489795918396</v>
      </c>
      <c r="Y160" s="53"/>
      <c r="Z160" s="53"/>
      <c r="AA160" s="29"/>
      <c r="AB160" s="42"/>
      <c r="AC160" s="1787"/>
      <c r="AD160" s="1787"/>
      <c r="AE160" s="1787"/>
      <c r="AF160" s="1787"/>
      <c r="AG160" s="1787"/>
      <c r="AH160" s="1787"/>
      <c r="AI160" s="1787"/>
      <c r="AJ160" s="1787"/>
      <c r="AK160" s="1787"/>
      <c r="AL160" s="29"/>
      <c r="AM160" s="29"/>
    </row>
    <row r="161" spans="2:39">
      <c r="B161" s="29"/>
      <c r="C161" s="50" t="s">
        <v>1142</v>
      </c>
      <c r="D161" s="41">
        <v>11</v>
      </c>
      <c r="E161" s="49">
        <v>5.21428571428571</v>
      </c>
      <c r="F161" s="48">
        <v>11</v>
      </c>
      <c r="G161" s="48">
        <v>16.214285714285701</v>
      </c>
      <c r="H161" s="48">
        <v>22</v>
      </c>
      <c r="I161" s="48">
        <v>27.214285714285701</v>
      </c>
      <c r="J161" s="48">
        <v>32.699999999999903</v>
      </c>
      <c r="K161" s="48">
        <v>38.4</v>
      </c>
      <c r="L161" s="48">
        <v>43.814285714285703</v>
      </c>
      <c r="M161" s="48">
        <v>49.312755102040803</v>
      </c>
      <c r="N161" s="48">
        <v>54.811224489795897</v>
      </c>
      <c r="O161" s="48">
        <v>60.309693877551098</v>
      </c>
      <c r="P161" s="48">
        <v>65.808163265306206</v>
      </c>
      <c r="Q161" s="48">
        <v>71.3066326530613</v>
      </c>
      <c r="R161" s="48">
        <v>76.805102040816294</v>
      </c>
      <c r="S161" s="48">
        <v>82.303571428571402</v>
      </c>
      <c r="T161" s="48">
        <v>87.802040816326496</v>
      </c>
      <c r="U161" s="48">
        <v>93.300510204081604</v>
      </c>
      <c r="V161" s="48">
        <v>98.798979591836797</v>
      </c>
      <c r="W161" s="48">
        <v>104.29744897959201</v>
      </c>
      <c r="X161" s="47">
        <v>109.795918367347</v>
      </c>
      <c r="Y161" s="48"/>
      <c r="Z161" s="48"/>
      <c r="AA161" s="29"/>
      <c r="AB161" s="42"/>
      <c r="AC161" s="1787"/>
      <c r="AD161" s="1787"/>
      <c r="AE161" s="1787"/>
      <c r="AF161" s="1787"/>
      <c r="AG161" s="1787"/>
      <c r="AH161" s="1787"/>
      <c r="AI161" s="1787"/>
      <c r="AJ161" s="1787"/>
      <c r="AK161" s="1787"/>
      <c r="AL161" s="29"/>
      <c r="AM161" s="29"/>
    </row>
    <row r="162" spans="2:39">
      <c r="B162" s="29"/>
      <c r="C162" s="46" t="s">
        <v>1143</v>
      </c>
      <c r="D162" s="22">
        <v>12</v>
      </c>
      <c r="E162" s="54">
        <v>5.71428571428571</v>
      </c>
      <c r="F162" s="53">
        <v>12</v>
      </c>
      <c r="G162" s="53">
        <v>17.714285714285701</v>
      </c>
      <c r="H162" s="53">
        <v>24</v>
      </c>
      <c r="I162" s="53">
        <v>29.714285714285701</v>
      </c>
      <c r="J162" s="53">
        <v>35.657142857142802</v>
      </c>
      <c r="K162" s="53">
        <v>41.914285714285697</v>
      </c>
      <c r="L162" s="53">
        <v>47.804081632653102</v>
      </c>
      <c r="M162" s="53">
        <v>53.801020408163303</v>
      </c>
      <c r="N162" s="53">
        <v>59.797959183673498</v>
      </c>
      <c r="O162" s="53">
        <v>65.7948979591837</v>
      </c>
      <c r="P162" s="53">
        <v>71.791836734693902</v>
      </c>
      <c r="Q162" s="53">
        <v>77.788775510204104</v>
      </c>
      <c r="R162" s="53">
        <v>83.785714285714306</v>
      </c>
      <c r="S162" s="53">
        <v>89.782653061224494</v>
      </c>
      <c r="T162" s="53">
        <v>95.779591836734696</v>
      </c>
      <c r="U162" s="53">
        <v>101.776530612245</v>
      </c>
      <c r="V162" s="53">
        <v>107.773469387755</v>
      </c>
      <c r="W162" s="53">
        <v>113.770408163265</v>
      </c>
      <c r="X162" s="52">
        <v>119.767346938776</v>
      </c>
      <c r="Y162" s="53"/>
      <c r="Z162" s="53"/>
      <c r="AA162" s="29"/>
      <c r="AB162" s="51"/>
      <c r="AC162" s="1787"/>
      <c r="AD162" s="1787"/>
      <c r="AE162" s="1787"/>
      <c r="AF162" s="1787"/>
      <c r="AG162" s="1787"/>
      <c r="AH162" s="1787"/>
      <c r="AI162" s="1787"/>
      <c r="AJ162" s="1787"/>
      <c r="AK162" s="1787"/>
      <c r="AL162" s="29"/>
      <c r="AM162" s="29"/>
    </row>
    <row r="163" spans="2:39">
      <c r="B163" s="29"/>
      <c r="C163" s="50" t="s">
        <v>1144</v>
      </c>
      <c r="D163" s="41">
        <v>13</v>
      </c>
      <c r="E163" s="49">
        <v>6.21428571428571</v>
      </c>
      <c r="F163" s="48">
        <v>13</v>
      </c>
      <c r="G163" s="48">
        <v>19.214285714285701</v>
      </c>
      <c r="H163" s="48">
        <v>26</v>
      </c>
      <c r="I163" s="48">
        <v>32.214285714285701</v>
      </c>
      <c r="J163" s="48">
        <v>38.6142857142857</v>
      </c>
      <c r="K163" s="48">
        <v>45.428571428571402</v>
      </c>
      <c r="L163" s="48">
        <v>51.793877551020401</v>
      </c>
      <c r="M163" s="48">
        <v>58.289285714285697</v>
      </c>
      <c r="N163" s="48">
        <v>64.784693877551007</v>
      </c>
      <c r="O163" s="48">
        <v>71.280102040816402</v>
      </c>
      <c r="P163" s="48">
        <v>77.775510204081698</v>
      </c>
      <c r="Q163" s="48">
        <v>84.270918367346994</v>
      </c>
      <c r="R163" s="48">
        <v>90.766326530612204</v>
      </c>
      <c r="S163" s="48">
        <v>97.2617346938775</v>
      </c>
      <c r="T163" s="48">
        <v>103.75714285714299</v>
      </c>
      <c r="U163" s="48">
        <v>110.25255102040801</v>
      </c>
      <c r="V163" s="48">
        <v>116.747959183673</v>
      </c>
      <c r="W163" s="48">
        <v>123.243367346939</v>
      </c>
      <c r="X163" s="47">
        <v>129.73877551020399</v>
      </c>
      <c r="Y163" s="48"/>
      <c r="Z163" s="48"/>
      <c r="AA163" s="29"/>
      <c r="AB163" s="42"/>
      <c r="AC163" s="1787"/>
      <c r="AD163" s="1787"/>
      <c r="AE163" s="1787"/>
      <c r="AF163" s="1787"/>
      <c r="AG163" s="1787"/>
      <c r="AH163" s="1787"/>
      <c r="AI163" s="1787"/>
      <c r="AJ163" s="1787"/>
      <c r="AK163" s="1787"/>
      <c r="AL163" s="29"/>
      <c r="AM163" s="29"/>
    </row>
    <row r="164" spans="2:39">
      <c r="B164" s="29"/>
      <c r="C164" s="46" t="s">
        <v>1145</v>
      </c>
      <c r="D164" s="22">
        <v>14</v>
      </c>
      <c r="E164" s="54">
        <v>6.71428571428571</v>
      </c>
      <c r="F164" s="53">
        <v>14</v>
      </c>
      <c r="G164" s="53">
        <v>20.714285714285701</v>
      </c>
      <c r="H164" s="53">
        <v>28</v>
      </c>
      <c r="I164" s="53">
        <v>34.714285714285701</v>
      </c>
      <c r="J164" s="53">
        <v>41.571428571428498</v>
      </c>
      <c r="K164" s="53">
        <v>48.9428571428572</v>
      </c>
      <c r="L164" s="53">
        <v>55.783673469387701</v>
      </c>
      <c r="M164" s="53">
        <v>62.777551020408197</v>
      </c>
      <c r="N164" s="53">
        <v>69.771428571428601</v>
      </c>
      <c r="O164" s="53">
        <v>76.765306122449005</v>
      </c>
      <c r="P164" s="53">
        <v>83.759183673469394</v>
      </c>
      <c r="Q164" s="53">
        <v>90.753061224489898</v>
      </c>
      <c r="R164" s="53">
        <v>97.746938775510202</v>
      </c>
      <c r="S164" s="53">
        <v>104.740816326531</v>
      </c>
      <c r="T164" s="53">
        <v>111.734693877551</v>
      </c>
      <c r="U164" s="53">
        <v>118.728571428571</v>
      </c>
      <c r="V164" s="53">
        <v>125.722448979592</v>
      </c>
      <c r="W164" s="53">
        <v>132.71632653061201</v>
      </c>
      <c r="X164" s="52">
        <v>139.71020408163201</v>
      </c>
      <c r="Y164" s="53"/>
      <c r="Z164" s="53"/>
      <c r="AA164" s="29"/>
      <c r="AB164" s="42"/>
      <c r="AC164" s="1787"/>
      <c r="AD164" s="1787"/>
      <c r="AE164" s="1787"/>
      <c r="AF164" s="1787"/>
      <c r="AG164" s="1787"/>
      <c r="AH164" s="1787"/>
      <c r="AI164" s="1787"/>
      <c r="AJ164" s="1787"/>
      <c r="AK164" s="1787"/>
      <c r="AL164" s="29"/>
      <c r="AM164" s="29"/>
    </row>
    <row r="165" spans="2:39">
      <c r="B165" s="29"/>
      <c r="C165" s="50" t="s">
        <v>1146</v>
      </c>
      <c r="D165" s="41">
        <v>15</v>
      </c>
      <c r="E165" s="49">
        <v>7.21428571428571</v>
      </c>
      <c r="F165" s="48">
        <v>15</v>
      </c>
      <c r="G165" s="48">
        <v>22.214285714285701</v>
      </c>
      <c r="H165" s="48">
        <v>30</v>
      </c>
      <c r="I165" s="48">
        <v>37.214285714285701</v>
      </c>
      <c r="J165" s="48">
        <v>44.528571428571396</v>
      </c>
      <c r="K165" s="48">
        <v>52.457142857142898</v>
      </c>
      <c r="L165" s="48">
        <v>59.7734693877551</v>
      </c>
      <c r="M165" s="48">
        <v>67.265816326530597</v>
      </c>
      <c r="N165" s="48">
        <v>74.758163265306095</v>
      </c>
      <c r="O165" s="48">
        <v>82.250510204081706</v>
      </c>
      <c r="P165" s="48">
        <v>89.742857142857204</v>
      </c>
      <c r="Q165" s="48">
        <v>97.235204081632702</v>
      </c>
      <c r="R165" s="48">
        <v>104.727551020408</v>
      </c>
      <c r="S165" s="48">
        <v>112.219897959184</v>
      </c>
      <c r="T165" s="48">
        <v>119.712244897959</v>
      </c>
      <c r="U165" s="48">
        <v>127.204591836734</v>
      </c>
      <c r="V165" s="48">
        <v>134.69693877551001</v>
      </c>
      <c r="W165" s="48">
        <v>142.189285714286</v>
      </c>
      <c r="X165" s="47">
        <v>149.681632653061</v>
      </c>
      <c r="Y165" s="48"/>
      <c r="Z165" s="48"/>
      <c r="AA165" s="29"/>
      <c r="AB165" s="51"/>
      <c r="AC165" s="1787"/>
      <c r="AD165" s="1787"/>
      <c r="AE165" s="1787"/>
      <c r="AF165" s="1787"/>
      <c r="AG165" s="1787"/>
      <c r="AH165" s="1787"/>
      <c r="AI165" s="1787"/>
      <c r="AJ165" s="1787"/>
      <c r="AK165" s="1787"/>
      <c r="AL165" s="29"/>
      <c r="AM165" s="29"/>
    </row>
    <row r="166" spans="2:39">
      <c r="B166" s="29"/>
      <c r="C166" s="46" t="s">
        <v>1147</v>
      </c>
      <c r="D166" s="22">
        <v>16</v>
      </c>
      <c r="E166" s="54">
        <v>7.71428571428571</v>
      </c>
      <c r="F166" s="53">
        <v>16</v>
      </c>
      <c r="G166" s="53">
        <v>23.714285714285701</v>
      </c>
      <c r="H166" s="53">
        <v>32</v>
      </c>
      <c r="I166" s="53">
        <v>39.714285714285701</v>
      </c>
      <c r="J166" s="53">
        <v>47.485714285714202</v>
      </c>
      <c r="K166" s="53">
        <v>55.971428571428604</v>
      </c>
      <c r="L166" s="53">
        <v>63.763265306122399</v>
      </c>
      <c r="M166" s="53">
        <v>71.754081632653097</v>
      </c>
      <c r="N166" s="53">
        <v>79.744897959183703</v>
      </c>
      <c r="O166" s="53">
        <v>87.735714285714295</v>
      </c>
      <c r="P166" s="53">
        <v>95.7265306122449</v>
      </c>
      <c r="Q166" s="53">
        <v>103.717346938776</v>
      </c>
      <c r="R166" s="53">
        <v>111.708163265306</v>
      </c>
      <c r="S166" s="53">
        <v>119.698979591837</v>
      </c>
      <c r="T166" s="53">
        <v>127.689795918367</v>
      </c>
      <c r="U166" s="53">
        <v>135.68061224489799</v>
      </c>
      <c r="V166" s="53">
        <v>143.671428571429</v>
      </c>
      <c r="W166" s="53">
        <v>151.662244897959</v>
      </c>
      <c r="X166" s="52">
        <v>159.65306122448999</v>
      </c>
      <c r="Y166" s="53"/>
      <c r="Z166" s="53"/>
      <c r="AA166" s="29"/>
      <c r="AB166" s="42"/>
      <c r="AC166" s="1787"/>
      <c r="AD166" s="1787"/>
      <c r="AE166" s="1787"/>
      <c r="AF166" s="1787"/>
      <c r="AG166" s="1787"/>
      <c r="AH166" s="1787"/>
      <c r="AI166" s="1787"/>
      <c r="AJ166" s="1787"/>
      <c r="AK166" s="1787"/>
      <c r="AL166" s="29"/>
      <c r="AM166" s="29"/>
    </row>
    <row r="167" spans="2:39">
      <c r="B167" s="29"/>
      <c r="C167" s="50" t="s">
        <v>1148</v>
      </c>
      <c r="D167" s="41">
        <v>17</v>
      </c>
      <c r="E167" s="49">
        <v>8.2142857142857206</v>
      </c>
      <c r="F167" s="48">
        <v>17</v>
      </c>
      <c r="G167" s="48">
        <v>25.214285714285701</v>
      </c>
      <c r="H167" s="48">
        <v>34</v>
      </c>
      <c r="I167" s="48">
        <v>42.214285714285701</v>
      </c>
      <c r="J167" s="48">
        <v>50.4428571428571</v>
      </c>
      <c r="K167" s="48">
        <v>59.485714285714302</v>
      </c>
      <c r="L167" s="48">
        <v>67.753061224489798</v>
      </c>
      <c r="M167" s="48">
        <v>76.242346938775597</v>
      </c>
      <c r="N167" s="48">
        <v>84.731632653061297</v>
      </c>
      <c r="O167" s="48">
        <v>93.220918367346997</v>
      </c>
      <c r="P167" s="48">
        <v>101.71020408163299</v>
      </c>
      <c r="Q167" s="48">
        <v>110.199489795918</v>
      </c>
      <c r="R167" s="48">
        <v>118.688775510204</v>
      </c>
      <c r="S167" s="48">
        <v>127.17806122448999</v>
      </c>
      <c r="T167" s="48">
        <v>135.66734693877501</v>
      </c>
      <c r="U167" s="48">
        <v>144.156632653061</v>
      </c>
      <c r="V167" s="48">
        <v>152.64591836734701</v>
      </c>
      <c r="W167" s="48">
        <v>161.13520408163299</v>
      </c>
      <c r="X167" s="47">
        <v>169.62448979591801</v>
      </c>
      <c r="Y167" s="48"/>
      <c r="Z167" s="48"/>
      <c r="AA167" s="29"/>
      <c r="AB167" s="42"/>
      <c r="AC167" s="1787"/>
      <c r="AD167" s="1787"/>
      <c r="AE167" s="1787"/>
      <c r="AF167" s="1787"/>
      <c r="AG167" s="1787"/>
      <c r="AH167" s="1787"/>
      <c r="AI167" s="1787"/>
      <c r="AJ167" s="1787"/>
      <c r="AK167" s="1787"/>
      <c r="AL167" s="29"/>
      <c r="AM167" s="29"/>
    </row>
    <row r="168" spans="2:39">
      <c r="B168" s="29"/>
      <c r="C168" s="46" t="s">
        <v>1149</v>
      </c>
      <c r="D168" s="22">
        <v>18</v>
      </c>
      <c r="E168" s="54">
        <v>8.7142857142857206</v>
      </c>
      <c r="F168" s="53">
        <v>18</v>
      </c>
      <c r="G168" s="53">
        <v>26.714285714285701</v>
      </c>
      <c r="H168" s="53">
        <v>36</v>
      </c>
      <c r="I168" s="53">
        <v>44.714285714285701</v>
      </c>
      <c r="J168" s="53">
        <v>53.399999999999899</v>
      </c>
      <c r="K168" s="53">
        <v>63</v>
      </c>
      <c r="L168" s="53">
        <v>71.742857142857105</v>
      </c>
      <c r="M168" s="53">
        <v>80.730612244897998</v>
      </c>
      <c r="N168" s="53">
        <v>89.718367346938805</v>
      </c>
      <c r="O168" s="53">
        <v>98.706122448979599</v>
      </c>
      <c r="P168" s="53">
        <v>107.69387755101999</v>
      </c>
      <c r="Q168" s="53">
        <v>116.681632653061</v>
      </c>
      <c r="R168" s="53">
        <v>125.66938775510199</v>
      </c>
      <c r="S168" s="53">
        <v>134.65714285714299</v>
      </c>
      <c r="T168" s="53">
        <v>143.64489795918399</v>
      </c>
      <c r="U168" s="53">
        <v>152.632653061224</v>
      </c>
      <c r="V168" s="53">
        <v>161.62040816326601</v>
      </c>
      <c r="W168" s="53">
        <v>170.60816326530599</v>
      </c>
      <c r="X168" s="52">
        <v>179.595918367347</v>
      </c>
      <c r="Y168" s="53"/>
      <c r="Z168" s="53"/>
      <c r="AA168" s="29"/>
      <c r="AB168" s="51"/>
      <c r="AC168" s="1787"/>
      <c r="AD168" s="1787"/>
      <c r="AE168" s="1787"/>
      <c r="AF168" s="1787"/>
      <c r="AG168" s="1787"/>
      <c r="AH168" s="1787"/>
      <c r="AI168" s="1787"/>
      <c r="AJ168" s="1787"/>
      <c r="AK168" s="1787"/>
      <c r="AL168" s="29"/>
      <c r="AM168" s="29"/>
    </row>
    <row r="169" spans="2:39">
      <c r="B169" s="29"/>
      <c r="C169" s="50" t="s">
        <v>1150</v>
      </c>
      <c r="D169" s="41">
        <v>19</v>
      </c>
      <c r="E169" s="49">
        <v>9.2142857142857206</v>
      </c>
      <c r="F169" s="48">
        <v>19</v>
      </c>
      <c r="G169" s="48">
        <v>28.214285714285701</v>
      </c>
      <c r="H169" s="48">
        <v>38</v>
      </c>
      <c r="I169" s="48">
        <v>47.214285714285701</v>
      </c>
      <c r="J169" s="48">
        <v>56.357142857142797</v>
      </c>
      <c r="K169" s="48">
        <v>66.514285714285705</v>
      </c>
      <c r="L169" s="48">
        <v>75.732653061224497</v>
      </c>
      <c r="M169" s="48">
        <v>85.218877551020498</v>
      </c>
      <c r="N169" s="48">
        <v>94.705102040816399</v>
      </c>
      <c r="O169" s="48">
        <v>104.191326530612</v>
      </c>
      <c r="P169" s="48">
        <v>113.677551020408</v>
      </c>
      <c r="Q169" s="48">
        <v>123.163775510204</v>
      </c>
      <c r="R169" s="48">
        <v>132.65</v>
      </c>
      <c r="S169" s="48">
        <v>142.13622448979601</v>
      </c>
      <c r="T169" s="48">
        <v>151.62244897959201</v>
      </c>
      <c r="U169" s="48">
        <v>161.10867346938701</v>
      </c>
      <c r="V169" s="48">
        <v>170.59489795918401</v>
      </c>
      <c r="W169" s="48">
        <v>180.08112244898001</v>
      </c>
      <c r="X169" s="47">
        <v>189.56734693877499</v>
      </c>
      <c r="Y169" s="48"/>
      <c r="Z169" s="48"/>
      <c r="AA169" s="29"/>
      <c r="AB169" s="42"/>
      <c r="AC169" s="1787"/>
      <c r="AD169" s="1787"/>
      <c r="AE169" s="1787"/>
      <c r="AF169" s="1787"/>
      <c r="AG169" s="1787"/>
      <c r="AH169" s="1787"/>
      <c r="AI169" s="1787"/>
      <c r="AJ169" s="1787"/>
      <c r="AK169" s="1787"/>
      <c r="AL169" s="29"/>
      <c r="AM169" s="29"/>
    </row>
    <row r="170" spans="2:39">
      <c r="B170" s="29"/>
      <c r="C170" s="46">
        <v>50</v>
      </c>
      <c r="D170" s="22">
        <v>20</v>
      </c>
      <c r="E170" s="45">
        <v>9.7142857142857206</v>
      </c>
      <c r="F170" s="44">
        <v>20</v>
      </c>
      <c r="G170" s="44">
        <v>29.714285714285701</v>
      </c>
      <c r="H170" s="44">
        <v>40</v>
      </c>
      <c r="I170" s="44">
        <v>49.714285714285701</v>
      </c>
      <c r="J170" s="44">
        <v>59.314285714285703</v>
      </c>
      <c r="K170" s="44">
        <v>70.028571428571396</v>
      </c>
      <c r="L170" s="44">
        <v>79.722448979591903</v>
      </c>
      <c r="M170" s="44">
        <v>89.707142857142898</v>
      </c>
      <c r="N170" s="44">
        <v>99.691836734693894</v>
      </c>
      <c r="O170" s="44">
        <v>109.676530612245</v>
      </c>
      <c r="P170" s="44">
        <v>119.661224489796</v>
      </c>
      <c r="Q170" s="44">
        <v>129.64591836734701</v>
      </c>
      <c r="R170" s="44">
        <v>139.630612244898</v>
      </c>
      <c r="S170" s="44">
        <v>149.615306122449</v>
      </c>
      <c r="T170" s="44">
        <v>159.6</v>
      </c>
      <c r="U170" s="44">
        <v>169.58469387755099</v>
      </c>
      <c r="V170" s="44">
        <v>179.56938775510201</v>
      </c>
      <c r="W170" s="44">
        <v>189.55408163265301</v>
      </c>
      <c r="X170" s="43">
        <v>199.538775510204</v>
      </c>
      <c r="Y170" s="53"/>
      <c r="Z170" s="53"/>
      <c r="AA170" s="29"/>
      <c r="AB170" s="42"/>
      <c r="AC170" s="1787"/>
      <c r="AD170" s="1787"/>
      <c r="AE170" s="1787"/>
      <c r="AF170" s="1787"/>
      <c r="AG170" s="1787"/>
      <c r="AH170" s="1787"/>
      <c r="AI170" s="1787"/>
      <c r="AJ170" s="1787"/>
      <c r="AK170" s="1787"/>
      <c r="AL170" s="29"/>
      <c r="AM170" s="29"/>
    </row>
  </sheetData>
  <sortState xmlns:xlrd2="http://schemas.microsoft.com/office/spreadsheetml/2017/richdata2" ref="C54:C86">
    <sortCondition ref="C54"/>
  </sortState>
  <mergeCells count="937">
    <mergeCell ref="C44:H44"/>
    <mergeCell ref="CN106:CN107"/>
    <mergeCell ref="CO106:CP107"/>
    <mergeCell ref="BY106:BY107"/>
    <mergeCell ref="BZ106:CA107"/>
    <mergeCell ref="CD106:CD107"/>
    <mergeCell ref="CE106:CF107"/>
    <mergeCell ref="CI106:CI107"/>
    <mergeCell ref="CJ106:CK107"/>
    <mergeCell ref="CI104:CI105"/>
    <mergeCell ref="CJ104:CJ105"/>
    <mergeCell ref="CK104:CK105"/>
    <mergeCell ref="CN104:CN105"/>
    <mergeCell ref="CO104:CO105"/>
    <mergeCell ref="CP104:CP105"/>
    <mergeCell ref="BY104:BY105"/>
    <mergeCell ref="BZ104:BZ105"/>
    <mergeCell ref="CA104:CA105"/>
    <mergeCell ref="CD104:CD105"/>
    <mergeCell ref="CE104:CE105"/>
    <mergeCell ref="CF104:CF105"/>
    <mergeCell ref="CN96:CN97"/>
    <mergeCell ref="CO96:CP97"/>
    <mergeCell ref="BZ100:CA100"/>
    <mergeCell ref="CN86:CN87"/>
    <mergeCell ref="CO86:CP87"/>
    <mergeCell ref="BZ90:CA90"/>
    <mergeCell ref="CE90:CF90"/>
    <mergeCell ref="CJ90:CK90"/>
    <mergeCell ref="CO90:CP90"/>
    <mergeCell ref="CN94:CN95"/>
    <mergeCell ref="CO94:CO95"/>
    <mergeCell ref="CP94:CP95"/>
    <mergeCell ref="CE100:CF100"/>
    <mergeCell ref="CJ100:CK100"/>
    <mergeCell ref="CO100:CP100"/>
    <mergeCell ref="BZ96:CA97"/>
    <mergeCell ref="CD96:CD97"/>
    <mergeCell ref="CE96:CF97"/>
    <mergeCell ref="BY86:BY87"/>
    <mergeCell ref="BZ86:CA87"/>
    <mergeCell ref="CD86:CD87"/>
    <mergeCell ref="CE86:CF87"/>
    <mergeCell ref="CI86:CI87"/>
    <mergeCell ref="CJ86:CK87"/>
    <mergeCell ref="CI96:CI97"/>
    <mergeCell ref="CJ96:CK97"/>
    <mergeCell ref="CI94:CI95"/>
    <mergeCell ref="CJ94:CJ95"/>
    <mergeCell ref="CK94:CK95"/>
    <mergeCell ref="BY94:BY95"/>
    <mergeCell ref="BZ94:BZ95"/>
    <mergeCell ref="CA94:CA95"/>
    <mergeCell ref="CD94:CD95"/>
    <mergeCell ref="CE94:CE95"/>
    <mergeCell ref="CF94:CF95"/>
    <mergeCell ref="BY96:BY97"/>
    <mergeCell ref="CN76:CN77"/>
    <mergeCell ref="CO76:CP77"/>
    <mergeCell ref="BZ80:CA80"/>
    <mergeCell ref="CE80:CF80"/>
    <mergeCell ref="CJ80:CK80"/>
    <mergeCell ref="CO80:CP80"/>
    <mergeCell ref="BY76:BY77"/>
    <mergeCell ref="BZ76:CA77"/>
    <mergeCell ref="CD76:CD77"/>
    <mergeCell ref="CE76:CF77"/>
    <mergeCell ref="CI76:CI77"/>
    <mergeCell ref="CJ76:CK77"/>
    <mergeCell ref="CI84:CI85"/>
    <mergeCell ref="CJ84:CJ85"/>
    <mergeCell ref="CK84:CK85"/>
    <mergeCell ref="CN84:CN85"/>
    <mergeCell ref="CO84:CO85"/>
    <mergeCell ref="CP84:CP85"/>
    <mergeCell ref="BY84:BY85"/>
    <mergeCell ref="BZ84:BZ85"/>
    <mergeCell ref="CA84:CA85"/>
    <mergeCell ref="CD84:CD85"/>
    <mergeCell ref="CE84:CE85"/>
    <mergeCell ref="CF84:CF85"/>
    <mergeCell ref="CN66:CN67"/>
    <mergeCell ref="CO66:CP67"/>
    <mergeCell ref="BZ70:CA70"/>
    <mergeCell ref="CE70:CF70"/>
    <mergeCell ref="CJ70:CK70"/>
    <mergeCell ref="CO70:CP70"/>
    <mergeCell ref="BY66:BY67"/>
    <mergeCell ref="BZ66:CA67"/>
    <mergeCell ref="CD66:CD67"/>
    <mergeCell ref="CE66:CF67"/>
    <mergeCell ref="CI66:CI67"/>
    <mergeCell ref="CJ66:CK67"/>
    <mergeCell ref="CI74:CI75"/>
    <mergeCell ref="CJ74:CJ75"/>
    <mergeCell ref="CK74:CK75"/>
    <mergeCell ref="CN74:CN75"/>
    <mergeCell ref="CO74:CO75"/>
    <mergeCell ref="CP74:CP75"/>
    <mergeCell ref="BY74:BY75"/>
    <mergeCell ref="BZ74:BZ75"/>
    <mergeCell ref="CA74:CA75"/>
    <mergeCell ref="CD74:CD75"/>
    <mergeCell ref="CE74:CE75"/>
    <mergeCell ref="CF74:CF75"/>
    <mergeCell ref="CN56:CN57"/>
    <mergeCell ref="CO56:CP57"/>
    <mergeCell ref="BZ60:CA60"/>
    <mergeCell ref="CE60:CF60"/>
    <mergeCell ref="CJ60:CK60"/>
    <mergeCell ref="CO60:CP60"/>
    <mergeCell ref="BY56:BY57"/>
    <mergeCell ref="BZ56:CA57"/>
    <mergeCell ref="CD56:CD57"/>
    <mergeCell ref="CE56:CF57"/>
    <mergeCell ref="CI56:CI57"/>
    <mergeCell ref="CJ56:CK57"/>
    <mergeCell ref="CI64:CI65"/>
    <mergeCell ref="CJ64:CJ65"/>
    <mergeCell ref="CK64:CK65"/>
    <mergeCell ref="CN64:CN65"/>
    <mergeCell ref="CO64:CO65"/>
    <mergeCell ref="CP64:CP65"/>
    <mergeCell ref="BY64:BY65"/>
    <mergeCell ref="BZ64:BZ65"/>
    <mergeCell ref="CA64:CA65"/>
    <mergeCell ref="CD64:CD65"/>
    <mergeCell ref="CE64:CE65"/>
    <mergeCell ref="CF64:CF65"/>
    <mergeCell ref="CN46:CN47"/>
    <mergeCell ref="CO46:CP47"/>
    <mergeCell ref="BZ50:CA50"/>
    <mergeCell ref="CE50:CF50"/>
    <mergeCell ref="CJ50:CK50"/>
    <mergeCell ref="CO50:CP50"/>
    <mergeCell ref="BY46:BY47"/>
    <mergeCell ref="BZ46:CA47"/>
    <mergeCell ref="CD46:CD47"/>
    <mergeCell ref="CE46:CF47"/>
    <mergeCell ref="CI46:CI47"/>
    <mergeCell ref="CJ46:CK47"/>
    <mergeCell ref="CI54:CI55"/>
    <mergeCell ref="CJ54:CJ55"/>
    <mergeCell ref="CK54:CK55"/>
    <mergeCell ref="CN54:CN55"/>
    <mergeCell ref="CO54:CO55"/>
    <mergeCell ref="CP54:CP55"/>
    <mergeCell ref="BY54:BY55"/>
    <mergeCell ref="BZ54:BZ55"/>
    <mergeCell ref="CA54:CA55"/>
    <mergeCell ref="CD54:CD55"/>
    <mergeCell ref="CE54:CE55"/>
    <mergeCell ref="CF54:CF55"/>
    <mergeCell ref="CN36:CN37"/>
    <mergeCell ref="CO36:CP37"/>
    <mergeCell ref="BZ40:CA40"/>
    <mergeCell ref="CE40:CF40"/>
    <mergeCell ref="CJ40:CK40"/>
    <mergeCell ref="CO40:CP40"/>
    <mergeCell ref="BY36:BY37"/>
    <mergeCell ref="BZ36:CA37"/>
    <mergeCell ref="CD36:CD37"/>
    <mergeCell ref="CE36:CF37"/>
    <mergeCell ref="CI36:CI37"/>
    <mergeCell ref="CJ36:CK37"/>
    <mergeCell ref="CI44:CI45"/>
    <mergeCell ref="CJ44:CJ45"/>
    <mergeCell ref="CK44:CK45"/>
    <mergeCell ref="CN44:CN45"/>
    <mergeCell ref="CO44:CO45"/>
    <mergeCell ref="CP44:CP45"/>
    <mergeCell ref="BY44:BY45"/>
    <mergeCell ref="BZ44:BZ45"/>
    <mergeCell ref="CA44:CA45"/>
    <mergeCell ref="CD44:CD45"/>
    <mergeCell ref="CE44:CE45"/>
    <mergeCell ref="CF44:CF45"/>
    <mergeCell ref="CN26:CN27"/>
    <mergeCell ref="CO26:CP27"/>
    <mergeCell ref="BZ30:CA30"/>
    <mergeCell ref="CE30:CF30"/>
    <mergeCell ref="CJ30:CK30"/>
    <mergeCell ref="CO30:CP30"/>
    <mergeCell ref="BY26:BY27"/>
    <mergeCell ref="BZ26:CA27"/>
    <mergeCell ref="CD26:CD27"/>
    <mergeCell ref="CE26:CF27"/>
    <mergeCell ref="CI26:CI27"/>
    <mergeCell ref="CJ26:CK27"/>
    <mergeCell ref="CI34:CI35"/>
    <mergeCell ref="CJ34:CJ35"/>
    <mergeCell ref="CK34:CK35"/>
    <mergeCell ref="CN34:CN35"/>
    <mergeCell ref="CO34:CO35"/>
    <mergeCell ref="CP34:CP35"/>
    <mergeCell ref="BY34:BY35"/>
    <mergeCell ref="BZ34:BZ35"/>
    <mergeCell ref="CA34:CA35"/>
    <mergeCell ref="CD34:CD35"/>
    <mergeCell ref="CE34:CE35"/>
    <mergeCell ref="CF34:CF35"/>
    <mergeCell ref="CN16:CN17"/>
    <mergeCell ref="CO16:CP17"/>
    <mergeCell ref="BZ20:CA20"/>
    <mergeCell ref="CE20:CF20"/>
    <mergeCell ref="CJ20:CK20"/>
    <mergeCell ref="CO20:CP20"/>
    <mergeCell ref="BY16:BY17"/>
    <mergeCell ref="BZ16:CA17"/>
    <mergeCell ref="CD16:CD17"/>
    <mergeCell ref="CE16:CF17"/>
    <mergeCell ref="CI16:CI17"/>
    <mergeCell ref="CJ16:CK17"/>
    <mergeCell ref="CI24:CI25"/>
    <mergeCell ref="CJ24:CJ25"/>
    <mergeCell ref="CK24:CK25"/>
    <mergeCell ref="CN24:CN25"/>
    <mergeCell ref="CO24:CO25"/>
    <mergeCell ref="CP24:CP25"/>
    <mergeCell ref="BY24:BY25"/>
    <mergeCell ref="BZ24:BZ25"/>
    <mergeCell ref="CA24:CA25"/>
    <mergeCell ref="CD24:CD25"/>
    <mergeCell ref="CE24:CE25"/>
    <mergeCell ref="CF24:CF25"/>
    <mergeCell ref="CE14:CE15"/>
    <mergeCell ref="CF14:CF15"/>
    <mergeCell ref="CO5:CO6"/>
    <mergeCell ref="CP5:CP6"/>
    <mergeCell ref="BZ10:CA10"/>
    <mergeCell ref="CE10:CF10"/>
    <mergeCell ref="CJ10:CK10"/>
    <mergeCell ref="CO10:CP10"/>
    <mergeCell ref="CE5:CE6"/>
    <mergeCell ref="CF5:CF6"/>
    <mergeCell ref="CI5:CI6"/>
    <mergeCell ref="CJ5:CJ6"/>
    <mergeCell ref="CK5:CK6"/>
    <mergeCell ref="CN5:CN6"/>
    <mergeCell ref="BO106:BO107"/>
    <mergeCell ref="BP106:BQ107"/>
    <mergeCell ref="BT106:BT107"/>
    <mergeCell ref="BU106:BV107"/>
    <mergeCell ref="BZ2:CA2"/>
    <mergeCell ref="CE2:CF2"/>
    <mergeCell ref="BY5:BY6"/>
    <mergeCell ref="BZ5:BZ6"/>
    <mergeCell ref="CA5:CA6"/>
    <mergeCell ref="CD5:CD6"/>
    <mergeCell ref="BO104:BO105"/>
    <mergeCell ref="BP104:BP105"/>
    <mergeCell ref="BQ104:BQ105"/>
    <mergeCell ref="BT104:BT105"/>
    <mergeCell ref="BU104:BU105"/>
    <mergeCell ref="BV104:BV105"/>
    <mergeCell ref="BO96:BO97"/>
    <mergeCell ref="BP96:BQ97"/>
    <mergeCell ref="BT96:BT97"/>
    <mergeCell ref="BU96:BV97"/>
    <mergeCell ref="BP100:BQ100"/>
    <mergeCell ref="BU100:BV100"/>
    <mergeCell ref="BY14:BY15"/>
    <mergeCell ref="BZ14:BZ15"/>
    <mergeCell ref="BO84:BO85"/>
    <mergeCell ref="BP84:BP85"/>
    <mergeCell ref="BQ84:BQ85"/>
    <mergeCell ref="BT84:BT85"/>
    <mergeCell ref="BU84:BU85"/>
    <mergeCell ref="BV84:BV85"/>
    <mergeCell ref="CJ2:CK2"/>
    <mergeCell ref="CO2:CP2"/>
    <mergeCell ref="BY3:BY4"/>
    <mergeCell ref="BZ3:CA4"/>
    <mergeCell ref="CD3:CD4"/>
    <mergeCell ref="CE3:CF4"/>
    <mergeCell ref="CI3:CI4"/>
    <mergeCell ref="CJ3:CK4"/>
    <mergeCell ref="CN3:CN4"/>
    <mergeCell ref="CO3:CP4"/>
    <mergeCell ref="CI14:CI15"/>
    <mergeCell ref="CJ14:CJ15"/>
    <mergeCell ref="CK14:CK15"/>
    <mergeCell ref="CN14:CN15"/>
    <mergeCell ref="CO14:CO15"/>
    <mergeCell ref="CP14:CP15"/>
    <mergeCell ref="CA14:CA15"/>
    <mergeCell ref="CD14:CD15"/>
    <mergeCell ref="BO94:BO95"/>
    <mergeCell ref="BP94:BP95"/>
    <mergeCell ref="BQ94:BQ95"/>
    <mergeCell ref="BT94:BT95"/>
    <mergeCell ref="BU94:BU95"/>
    <mergeCell ref="BV94:BV95"/>
    <mergeCell ref="BO86:BO87"/>
    <mergeCell ref="BP86:BQ87"/>
    <mergeCell ref="BT86:BT87"/>
    <mergeCell ref="BU86:BV87"/>
    <mergeCell ref="BP90:BQ90"/>
    <mergeCell ref="BU90:BV90"/>
    <mergeCell ref="BP80:BQ80"/>
    <mergeCell ref="BU80:BV80"/>
    <mergeCell ref="BO74:BO75"/>
    <mergeCell ref="BP74:BP75"/>
    <mergeCell ref="BQ74:BQ75"/>
    <mergeCell ref="BT74:BT75"/>
    <mergeCell ref="BU74:BU75"/>
    <mergeCell ref="BV74:BV75"/>
    <mergeCell ref="BO66:BO67"/>
    <mergeCell ref="BP66:BQ67"/>
    <mergeCell ref="BT66:BT67"/>
    <mergeCell ref="BU66:BV67"/>
    <mergeCell ref="BP70:BQ70"/>
    <mergeCell ref="BU70:BV70"/>
    <mergeCell ref="BO54:BO55"/>
    <mergeCell ref="BP54:BP55"/>
    <mergeCell ref="BQ54:BQ55"/>
    <mergeCell ref="BT54:BT55"/>
    <mergeCell ref="BU54:BU55"/>
    <mergeCell ref="BV54:BV55"/>
    <mergeCell ref="BO76:BO77"/>
    <mergeCell ref="BP76:BQ77"/>
    <mergeCell ref="BT76:BT77"/>
    <mergeCell ref="BU76:BV77"/>
    <mergeCell ref="BO64:BO65"/>
    <mergeCell ref="BP64:BP65"/>
    <mergeCell ref="BQ64:BQ65"/>
    <mergeCell ref="BT64:BT65"/>
    <mergeCell ref="BU64:BU65"/>
    <mergeCell ref="BV64:BV65"/>
    <mergeCell ref="BO56:BO57"/>
    <mergeCell ref="BP56:BQ57"/>
    <mergeCell ref="BT56:BT57"/>
    <mergeCell ref="BU56:BV57"/>
    <mergeCell ref="BP60:BQ60"/>
    <mergeCell ref="BU60:BV60"/>
    <mergeCell ref="BP50:BQ50"/>
    <mergeCell ref="BU50:BV50"/>
    <mergeCell ref="BO44:BO45"/>
    <mergeCell ref="BP44:BP45"/>
    <mergeCell ref="BQ44:BQ45"/>
    <mergeCell ref="BT44:BT45"/>
    <mergeCell ref="BU44:BU45"/>
    <mergeCell ref="BV44:BV45"/>
    <mergeCell ref="BO36:BO37"/>
    <mergeCell ref="BP36:BQ37"/>
    <mergeCell ref="BT36:BT37"/>
    <mergeCell ref="BU36:BV37"/>
    <mergeCell ref="BP40:BQ40"/>
    <mergeCell ref="BU40:BV40"/>
    <mergeCell ref="BO24:BO25"/>
    <mergeCell ref="BP24:BP25"/>
    <mergeCell ref="BQ24:BQ25"/>
    <mergeCell ref="BT24:BT25"/>
    <mergeCell ref="BU24:BU25"/>
    <mergeCell ref="BV24:BV25"/>
    <mergeCell ref="BO46:BO47"/>
    <mergeCell ref="BP46:BQ47"/>
    <mergeCell ref="BT46:BT47"/>
    <mergeCell ref="BU46:BV47"/>
    <mergeCell ref="BO34:BO35"/>
    <mergeCell ref="BP34:BP35"/>
    <mergeCell ref="BQ34:BQ35"/>
    <mergeCell ref="BT34:BT35"/>
    <mergeCell ref="BU34:BU35"/>
    <mergeCell ref="BV34:BV35"/>
    <mergeCell ref="BO26:BO27"/>
    <mergeCell ref="BP26:BQ27"/>
    <mergeCell ref="BT26:BT27"/>
    <mergeCell ref="BU26:BV27"/>
    <mergeCell ref="BP30:BQ30"/>
    <mergeCell ref="BU30:BV30"/>
    <mergeCell ref="BP10:BQ10"/>
    <mergeCell ref="BU10:BV10"/>
    <mergeCell ref="BO14:BO15"/>
    <mergeCell ref="BP14:BP15"/>
    <mergeCell ref="BQ14:BQ15"/>
    <mergeCell ref="BT14:BT15"/>
    <mergeCell ref="BU14:BU15"/>
    <mergeCell ref="BV14:BV15"/>
    <mergeCell ref="BO5:BO6"/>
    <mergeCell ref="BP5:BP6"/>
    <mergeCell ref="BQ5:BQ6"/>
    <mergeCell ref="BT5:BT6"/>
    <mergeCell ref="BU5:BU6"/>
    <mergeCell ref="BV5:BV6"/>
    <mergeCell ref="BJ106:BJ107"/>
    <mergeCell ref="BK106:BL107"/>
    <mergeCell ref="BK90:BL90"/>
    <mergeCell ref="BJ94:BJ95"/>
    <mergeCell ref="BK94:BK95"/>
    <mergeCell ref="BL94:BL95"/>
    <mergeCell ref="BJ96:BJ97"/>
    <mergeCell ref="BK96:BL97"/>
    <mergeCell ref="BK80:BL80"/>
    <mergeCell ref="BJ84:BJ85"/>
    <mergeCell ref="BK84:BK85"/>
    <mergeCell ref="BL84:BL85"/>
    <mergeCell ref="BJ86:BJ87"/>
    <mergeCell ref="BK86:BL87"/>
    <mergeCell ref="BP2:BQ2"/>
    <mergeCell ref="BU2:BV2"/>
    <mergeCell ref="BO3:BO4"/>
    <mergeCell ref="BP3:BQ4"/>
    <mergeCell ref="BT3:BT4"/>
    <mergeCell ref="BU3:BV4"/>
    <mergeCell ref="BK100:BL100"/>
    <mergeCell ref="BJ104:BJ105"/>
    <mergeCell ref="BK104:BK105"/>
    <mergeCell ref="BL104:BL105"/>
    <mergeCell ref="BK70:BL70"/>
    <mergeCell ref="BJ74:BJ75"/>
    <mergeCell ref="BK74:BK75"/>
    <mergeCell ref="BL74:BL75"/>
    <mergeCell ref="BJ76:BJ77"/>
    <mergeCell ref="BK76:BL77"/>
    <mergeCell ref="BK60:BL60"/>
    <mergeCell ref="BJ64:BJ65"/>
    <mergeCell ref="BO16:BO17"/>
    <mergeCell ref="BP16:BQ17"/>
    <mergeCell ref="BT16:BT17"/>
    <mergeCell ref="BU16:BV17"/>
    <mergeCell ref="BP20:BQ20"/>
    <mergeCell ref="BU20:BV20"/>
    <mergeCell ref="BJ44:BJ45"/>
    <mergeCell ref="BK44:BK45"/>
    <mergeCell ref="BL44:BL45"/>
    <mergeCell ref="BJ46:BJ47"/>
    <mergeCell ref="BK46:BL47"/>
    <mergeCell ref="BK30:BL30"/>
    <mergeCell ref="BJ34:BJ35"/>
    <mergeCell ref="BK34:BK35"/>
    <mergeCell ref="BL34:BL35"/>
    <mergeCell ref="BJ36:BJ37"/>
    <mergeCell ref="BK36:BL37"/>
    <mergeCell ref="BL5:BL6"/>
    <mergeCell ref="BK10:BL10"/>
    <mergeCell ref="BJ14:BJ15"/>
    <mergeCell ref="BK14:BK15"/>
    <mergeCell ref="BL14:BL15"/>
    <mergeCell ref="BJ16:BJ17"/>
    <mergeCell ref="BK16:BL17"/>
    <mergeCell ref="BE106:BE107"/>
    <mergeCell ref="BF106:BG107"/>
    <mergeCell ref="BE64:BE65"/>
    <mergeCell ref="BF64:BF65"/>
    <mergeCell ref="BG64:BG65"/>
    <mergeCell ref="BE46:BE47"/>
    <mergeCell ref="BF46:BG47"/>
    <mergeCell ref="BF50:BG50"/>
    <mergeCell ref="BE54:BE55"/>
    <mergeCell ref="BF54:BF55"/>
    <mergeCell ref="BG54:BG55"/>
    <mergeCell ref="BE36:BE37"/>
    <mergeCell ref="BF36:BG37"/>
    <mergeCell ref="BF40:BG40"/>
    <mergeCell ref="BE44:BE45"/>
    <mergeCell ref="BF44:BF45"/>
    <mergeCell ref="BK64:BK65"/>
    <mergeCell ref="BF66:BG67"/>
    <mergeCell ref="BF70:BG70"/>
    <mergeCell ref="BE74:BE75"/>
    <mergeCell ref="BF74:BF75"/>
    <mergeCell ref="BG74:BG75"/>
    <mergeCell ref="BE56:BE57"/>
    <mergeCell ref="BF56:BG57"/>
    <mergeCell ref="BF60:BG60"/>
    <mergeCell ref="BK20:BL20"/>
    <mergeCell ref="BJ24:BJ25"/>
    <mergeCell ref="BK24:BK25"/>
    <mergeCell ref="BL24:BL25"/>
    <mergeCell ref="BJ26:BJ27"/>
    <mergeCell ref="BK26:BL27"/>
    <mergeCell ref="BL64:BL65"/>
    <mergeCell ref="BJ66:BJ67"/>
    <mergeCell ref="BK66:BL67"/>
    <mergeCell ref="BK50:BL50"/>
    <mergeCell ref="BJ54:BJ55"/>
    <mergeCell ref="BK54:BK55"/>
    <mergeCell ref="BL54:BL55"/>
    <mergeCell ref="BJ56:BJ57"/>
    <mergeCell ref="BK56:BL57"/>
    <mergeCell ref="BK40:BL40"/>
    <mergeCell ref="BK2:BL2"/>
    <mergeCell ref="BJ3:BJ4"/>
    <mergeCell ref="BK3:BL4"/>
    <mergeCell ref="BJ5:BJ6"/>
    <mergeCell ref="BK5:BK6"/>
    <mergeCell ref="BE96:BE97"/>
    <mergeCell ref="BF96:BG97"/>
    <mergeCell ref="BF100:BG100"/>
    <mergeCell ref="BE104:BE105"/>
    <mergeCell ref="BF104:BF105"/>
    <mergeCell ref="BG104:BG105"/>
    <mergeCell ref="BE86:BE87"/>
    <mergeCell ref="BF86:BG87"/>
    <mergeCell ref="BF90:BG90"/>
    <mergeCell ref="BE94:BE95"/>
    <mergeCell ref="BF94:BF95"/>
    <mergeCell ref="BG94:BG95"/>
    <mergeCell ref="BE76:BE77"/>
    <mergeCell ref="BF76:BG77"/>
    <mergeCell ref="BF80:BG80"/>
    <mergeCell ref="BE84:BE85"/>
    <mergeCell ref="BF84:BF85"/>
    <mergeCell ref="BG84:BG85"/>
    <mergeCell ref="BE66:BE67"/>
    <mergeCell ref="BE5:BE6"/>
    <mergeCell ref="BF10:BG10"/>
    <mergeCell ref="A3:A37"/>
    <mergeCell ref="BE14:BE15"/>
    <mergeCell ref="BF14:BF15"/>
    <mergeCell ref="BG14:BG15"/>
    <mergeCell ref="BE16:BE17"/>
    <mergeCell ref="BF16:BG17"/>
    <mergeCell ref="BF20:BG20"/>
    <mergeCell ref="BE24:BE25"/>
    <mergeCell ref="E35:F35"/>
    <mergeCell ref="H35:I35"/>
    <mergeCell ref="K35:L35"/>
    <mergeCell ref="N35:O35"/>
    <mergeCell ref="Q35:R35"/>
    <mergeCell ref="E34:F34"/>
    <mergeCell ref="H34:I34"/>
    <mergeCell ref="K34:L34"/>
    <mergeCell ref="N34:O34"/>
    <mergeCell ref="Q34:R34"/>
    <mergeCell ref="U34:Y34"/>
    <mergeCell ref="AQ33:AR33"/>
    <mergeCell ref="AE34:AF34"/>
    <mergeCell ref="AK36:AL36"/>
    <mergeCell ref="BG44:BG45"/>
    <mergeCell ref="BF24:BF25"/>
    <mergeCell ref="BG24:BG25"/>
    <mergeCell ref="BE26:BE27"/>
    <mergeCell ref="BF26:BG27"/>
    <mergeCell ref="BF30:BG30"/>
    <mergeCell ref="BE34:BE35"/>
    <mergeCell ref="BF34:BF35"/>
    <mergeCell ref="BG34:BG35"/>
    <mergeCell ref="AC166:AK166"/>
    <mergeCell ref="AC167:AK167"/>
    <mergeCell ref="AC168:AK168"/>
    <mergeCell ref="AC169:AK169"/>
    <mergeCell ref="AC170:AK170"/>
    <mergeCell ref="BF2:BG2"/>
    <mergeCell ref="BF3:BG4"/>
    <mergeCell ref="BF5:BF6"/>
    <mergeCell ref="BG5:BG6"/>
    <mergeCell ref="BE3:BE4"/>
    <mergeCell ref="AC160:AK160"/>
    <mergeCell ref="AC161:AK161"/>
    <mergeCell ref="AC162:AK162"/>
    <mergeCell ref="AC163:AK163"/>
    <mergeCell ref="AC164:AK164"/>
    <mergeCell ref="AC165:AK165"/>
    <mergeCell ref="AC154:AK154"/>
    <mergeCell ref="AC155:AK155"/>
    <mergeCell ref="AC156:AK156"/>
    <mergeCell ref="AC157:AK157"/>
    <mergeCell ref="AC158:AK158"/>
    <mergeCell ref="AC159:AK159"/>
    <mergeCell ref="AQ35:AR35"/>
    <mergeCell ref="AQ34:AR34"/>
    <mergeCell ref="U40:Y40"/>
    <mergeCell ref="B53:C53"/>
    <mergeCell ref="AN33:AO33"/>
    <mergeCell ref="B143:C143"/>
    <mergeCell ref="B144:C144"/>
    <mergeCell ref="E151:X151"/>
    <mergeCell ref="AC151:AK151"/>
    <mergeCell ref="AC152:AK152"/>
    <mergeCell ref="AC153:AK153"/>
    <mergeCell ref="B140:C140"/>
    <mergeCell ref="B141:C141"/>
    <mergeCell ref="B142:C142"/>
    <mergeCell ref="AH34:AI34"/>
    <mergeCell ref="AE35:AF35"/>
    <mergeCell ref="AH35:AI35"/>
    <mergeCell ref="AK35:AL35"/>
    <mergeCell ref="AN35:AO35"/>
    <mergeCell ref="AE33:AF33"/>
    <mergeCell ref="AH33:AI33"/>
    <mergeCell ref="AK33:AL33"/>
    <mergeCell ref="V43:Y44"/>
    <mergeCell ref="V45:Y46"/>
    <mergeCell ref="U42:Y42"/>
    <mergeCell ref="C48:E48"/>
    <mergeCell ref="AB33:AB37"/>
    <mergeCell ref="AK34:AL34"/>
    <mergeCell ref="AN34:AO34"/>
    <mergeCell ref="AK37:AL37"/>
    <mergeCell ref="AN37:AO37"/>
    <mergeCell ref="AQ37:AR37"/>
    <mergeCell ref="U38:Y38"/>
    <mergeCell ref="U39:Y39"/>
    <mergeCell ref="E37:F37"/>
    <mergeCell ref="H37:I37"/>
    <mergeCell ref="K37:L37"/>
    <mergeCell ref="N37:O37"/>
    <mergeCell ref="Q37:R37"/>
    <mergeCell ref="U37:Y37"/>
    <mergeCell ref="AE37:AF37"/>
    <mergeCell ref="AH37:AI37"/>
    <mergeCell ref="E36:F36"/>
    <mergeCell ref="H36:I36"/>
    <mergeCell ref="K36:L36"/>
    <mergeCell ref="N36:O36"/>
    <mergeCell ref="Q36:R36"/>
    <mergeCell ref="U36:Y36"/>
    <mergeCell ref="AE36:AF36"/>
    <mergeCell ref="AH36:AI36"/>
    <mergeCell ref="AH29:AI29"/>
    <mergeCell ref="AK29:AL29"/>
    <mergeCell ref="AN31:AO31"/>
    <mergeCell ref="AQ31:AR31"/>
    <mergeCell ref="U32:Y32"/>
    <mergeCell ref="B33:B37"/>
    <mergeCell ref="E33:F33"/>
    <mergeCell ref="H33:I33"/>
    <mergeCell ref="K33:L33"/>
    <mergeCell ref="N33:O33"/>
    <mergeCell ref="Q33:R33"/>
    <mergeCell ref="U33:Y33"/>
    <mergeCell ref="AN30:AO30"/>
    <mergeCell ref="AQ30:AR30"/>
    <mergeCell ref="E31:F31"/>
    <mergeCell ref="H31:I31"/>
    <mergeCell ref="K31:L31"/>
    <mergeCell ref="N31:O31"/>
    <mergeCell ref="Q31:R31"/>
    <mergeCell ref="U31:Y31"/>
    <mergeCell ref="AE31:AF31"/>
    <mergeCell ref="AH31:AI31"/>
    <mergeCell ref="AN36:AO36"/>
    <mergeCell ref="AQ36:AR36"/>
    <mergeCell ref="AH27:AI27"/>
    <mergeCell ref="AK27:AL27"/>
    <mergeCell ref="AH28:AI28"/>
    <mergeCell ref="AK28:AL28"/>
    <mergeCell ref="AK30:AL30"/>
    <mergeCell ref="AK31:AL31"/>
    <mergeCell ref="AN29:AO29"/>
    <mergeCell ref="AQ29:AR29"/>
    <mergeCell ref="E30:F30"/>
    <mergeCell ref="H30:I30"/>
    <mergeCell ref="K30:L30"/>
    <mergeCell ref="N30:O30"/>
    <mergeCell ref="Q30:R30"/>
    <mergeCell ref="U30:Y30"/>
    <mergeCell ref="AE30:AF30"/>
    <mergeCell ref="AH30:AI30"/>
    <mergeCell ref="AN28:AO28"/>
    <mergeCell ref="AQ28:AR28"/>
    <mergeCell ref="E29:F29"/>
    <mergeCell ref="H29:I29"/>
    <mergeCell ref="K29:L29"/>
    <mergeCell ref="N29:O29"/>
    <mergeCell ref="Q29:R29"/>
    <mergeCell ref="AE29:AF29"/>
    <mergeCell ref="N28:O28"/>
    <mergeCell ref="Q28:R28"/>
    <mergeCell ref="S28:W28"/>
    <mergeCell ref="X28:AA28"/>
    <mergeCell ref="AE28:AF28"/>
    <mergeCell ref="S27:W27"/>
    <mergeCell ref="X27:AA27"/>
    <mergeCell ref="AB27:AB31"/>
    <mergeCell ref="AE27:AF27"/>
    <mergeCell ref="AN25:AO25"/>
    <mergeCell ref="AQ25:AR25"/>
    <mergeCell ref="S26:W26"/>
    <mergeCell ref="X26:AA26"/>
    <mergeCell ref="B27:B31"/>
    <mergeCell ref="E27:F27"/>
    <mergeCell ref="H27:I27"/>
    <mergeCell ref="K27:L27"/>
    <mergeCell ref="N27:O27"/>
    <mergeCell ref="Q27:R27"/>
    <mergeCell ref="E25:F25"/>
    <mergeCell ref="H25:I25"/>
    <mergeCell ref="K25:L25"/>
    <mergeCell ref="N25:O25"/>
    <mergeCell ref="Q25:R25"/>
    <mergeCell ref="S25:W25"/>
    <mergeCell ref="X25:AA25"/>
    <mergeCell ref="AE25:AF25"/>
    <mergeCell ref="B21:B25"/>
    <mergeCell ref="AN27:AO27"/>
    <mergeCell ref="AQ27:AR27"/>
    <mergeCell ref="E28:F28"/>
    <mergeCell ref="H28:I28"/>
    <mergeCell ref="K28:L28"/>
    <mergeCell ref="AN22:AO22"/>
    <mergeCell ref="AQ22:AR22"/>
    <mergeCell ref="E23:F23"/>
    <mergeCell ref="H23:I23"/>
    <mergeCell ref="K23:L23"/>
    <mergeCell ref="N23:O23"/>
    <mergeCell ref="Q23:R23"/>
    <mergeCell ref="AE23:AF23"/>
    <mergeCell ref="AH23:AI23"/>
    <mergeCell ref="AK23:AL23"/>
    <mergeCell ref="AN23:AO23"/>
    <mergeCell ref="AQ23:AR23"/>
    <mergeCell ref="E24:F24"/>
    <mergeCell ref="H24:I24"/>
    <mergeCell ref="K24:L24"/>
    <mergeCell ref="N24:O24"/>
    <mergeCell ref="Q24:R24"/>
    <mergeCell ref="S24:W24"/>
    <mergeCell ref="X24:AA24"/>
    <mergeCell ref="AE24:AF24"/>
    <mergeCell ref="AN24:AO24"/>
    <mergeCell ref="AQ24:AR24"/>
    <mergeCell ref="E22:F22"/>
    <mergeCell ref="H22:I22"/>
    <mergeCell ref="K22:L22"/>
    <mergeCell ref="N22:O22"/>
    <mergeCell ref="Q22:R22"/>
    <mergeCell ref="AE22:AF22"/>
    <mergeCell ref="AH22:AI22"/>
    <mergeCell ref="AK22:AL22"/>
    <mergeCell ref="S21:W23"/>
    <mergeCell ref="X21:AA23"/>
    <mergeCell ref="AB21:AB25"/>
    <mergeCell ref="AE21:AF21"/>
    <mergeCell ref="AH21:AI21"/>
    <mergeCell ref="AK21:AL21"/>
    <mergeCell ref="AH24:AI24"/>
    <mergeCell ref="AK24:AL24"/>
    <mergeCell ref="AH25:AI25"/>
    <mergeCell ref="AK25:AL25"/>
    <mergeCell ref="E21:F21"/>
    <mergeCell ref="H21:I21"/>
    <mergeCell ref="K21:L21"/>
    <mergeCell ref="N21:O21"/>
    <mergeCell ref="Q21:R21"/>
    <mergeCell ref="AN21:AO21"/>
    <mergeCell ref="AQ21:AR21"/>
    <mergeCell ref="H19:I19"/>
    <mergeCell ref="K19:L19"/>
    <mergeCell ref="N19:O19"/>
    <mergeCell ref="Q19:R19"/>
    <mergeCell ref="U19:X19"/>
    <mergeCell ref="Y18:AA18"/>
    <mergeCell ref="AE18:AF18"/>
    <mergeCell ref="AH18:AI18"/>
    <mergeCell ref="AK18:AL18"/>
    <mergeCell ref="AQ19:AR19"/>
    <mergeCell ref="E19:F19"/>
    <mergeCell ref="AN18:AO18"/>
    <mergeCell ref="AQ18:AR18"/>
    <mergeCell ref="E18:F18"/>
    <mergeCell ref="H18:I18"/>
    <mergeCell ref="K18:L18"/>
    <mergeCell ref="N18:O18"/>
    <mergeCell ref="Q18:R18"/>
    <mergeCell ref="U18:X18"/>
    <mergeCell ref="K9:L9"/>
    <mergeCell ref="AT13:AU13"/>
    <mergeCell ref="AE16:AF16"/>
    <mergeCell ref="AH16:AI16"/>
    <mergeCell ref="AK16:AL16"/>
    <mergeCell ref="AN16:AO16"/>
    <mergeCell ref="AQ16:AR16"/>
    <mergeCell ref="E16:F16"/>
    <mergeCell ref="H16:I16"/>
    <mergeCell ref="K16:L16"/>
    <mergeCell ref="N16:O16"/>
    <mergeCell ref="Q16:R16"/>
    <mergeCell ref="U16:X16"/>
    <mergeCell ref="AB15:AB19"/>
    <mergeCell ref="AE15:AF15"/>
    <mergeCell ref="AH15:AI15"/>
    <mergeCell ref="AK15:AL15"/>
    <mergeCell ref="AN15:AO15"/>
    <mergeCell ref="AQ15:AR15"/>
    <mergeCell ref="Y19:AA19"/>
    <mergeCell ref="AE19:AF19"/>
    <mergeCell ref="AH19:AI19"/>
    <mergeCell ref="AK19:AL19"/>
    <mergeCell ref="AN19:AO19"/>
    <mergeCell ref="H12:I12"/>
    <mergeCell ref="B15:B19"/>
    <mergeCell ref="E15:F15"/>
    <mergeCell ref="H15:I15"/>
    <mergeCell ref="K15:L15"/>
    <mergeCell ref="N15:O15"/>
    <mergeCell ref="Q15:R15"/>
    <mergeCell ref="U15:X15"/>
    <mergeCell ref="Y15:AA15"/>
    <mergeCell ref="B9:B13"/>
    <mergeCell ref="Y17:AA17"/>
    <mergeCell ref="Y16:AA16"/>
    <mergeCell ref="E10:F10"/>
    <mergeCell ref="H10:I10"/>
    <mergeCell ref="K10:L10"/>
    <mergeCell ref="N10:O10"/>
    <mergeCell ref="Q10:R10"/>
    <mergeCell ref="E13:F13"/>
    <mergeCell ref="H13:I13"/>
    <mergeCell ref="K13:L13"/>
    <mergeCell ref="N13:O13"/>
    <mergeCell ref="Q13:R13"/>
    <mergeCell ref="E9:F9"/>
    <mergeCell ref="H9:I9"/>
    <mergeCell ref="AE17:AF17"/>
    <mergeCell ref="AH17:AI17"/>
    <mergeCell ref="AK17:AL17"/>
    <mergeCell ref="AN17:AO17"/>
    <mergeCell ref="AQ17:AR17"/>
    <mergeCell ref="E17:F17"/>
    <mergeCell ref="H17:I17"/>
    <mergeCell ref="K17:L17"/>
    <mergeCell ref="N17:O17"/>
    <mergeCell ref="Q17:R17"/>
    <mergeCell ref="U17:X17"/>
    <mergeCell ref="AE10:AF10"/>
    <mergeCell ref="AH10:AI10"/>
    <mergeCell ref="AK10:AL10"/>
    <mergeCell ref="AN10:AO10"/>
    <mergeCell ref="AQ10:AR10"/>
    <mergeCell ref="AN11:AO11"/>
    <mergeCell ref="AN12:AO12"/>
    <mergeCell ref="AQ12:AR12"/>
    <mergeCell ref="E11:F11"/>
    <mergeCell ref="H11:I11"/>
    <mergeCell ref="K11:L11"/>
    <mergeCell ref="N11:O11"/>
    <mergeCell ref="Q11:R11"/>
    <mergeCell ref="S11:S14"/>
    <mergeCell ref="K12:L12"/>
    <mergeCell ref="N12:O12"/>
    <mergeCell ref="Q12:R12"/>
    <mergeCell ref="AE12:AF12"/>
    <mergeCell ref="AH12:AI12"/>
    <mergeCell ref="AK12:AL12"/>
    <mergeCell ref="T11:T14"/>
    <mergeCell ref="Y11:AA13"/>
    <mergeCell ref="AQ13:AR13"/>
    <mergeCell ref="E12:F12"/>
    <mergeCell ref="AK4:AL4"/>
    <mergeCell ref="N9:O9"/>
    <mergeCell ref="Q9:R9"/>
    <mergeCell ref="AB9:AB13"/>
    <mergeCell ref="AE9:AF9"/>
    <mergeCell ref="Q7:R7"/>
    <mergeCell ref="U7:W7"/>
    <mergeCell ref="AE7:AF7"/>
    <mergeCell ref="AT10:AU10"/>
    <mergeCell ref="AH9:AI9"/>
    <mergeCell ref="AK9:AL9"/>
    <mergeCell ref="AN9:AO9"/>
    <mergeCell ref="AQ9:AR9"/>
    <mergeCell ref="AT9:AU9"/>
    <mergeCell ref="AQ11:AR11"/>
    <mergeCell ref="AT11:AU11"/>
    <mergeCell ref="AT12:AU12"/>
    <mergeCell ref="AN13:AO13"/>
    <mergeCell ref="AE11:AF11"/>
    <mergeCell ref="AH11:AI11"/>
    <mergeCell ref="AK11:AL11"/>
    <mergeCell ref="AE13:AF13"/>
    <mergeCell ref="AH13:AI13"/>
    <mergeCell ref="AK13:AL13"/>
    <mergeCell ref="AE3:AF3"/>
    <mergeCell ref="U6:W6"/>
    <mergeCell ref="X6:AA6"/>
    <mergeCell ref="AN3:AO3"/>
    <mergeCell ref="AQ3:AR3"/>
    <mergeCell ref="AN4:AO4"/>
    <mergeCell ref="AQ4:AR4"/>
    <mergeCell ref="AT4:AU4"/>
    <mergeCell ref="AQ7:AR7"/>
    <mergeCell ref="AT7:AU7"/>
    <mergeCell ref="AH7:AI7"/>
    <mergeCell ref="AK7:AL7"/>
    <mergeCell ref="AN7:AO7"/>
    <mergeCell ref="U5:W5"/>
    <mergeCell ref="AE5:AF5"/>
    <mergeCell ref="AQ6:AR6"/>
    <mergeCell ref="AT6:AU6"/>
    <mergeCell ref="AN5:AO5"/>
    <mergeCell ref="AQ5:AR5"/>
    <mergeCell ref="AT5:AU5"/>
    <mergeCell ref="AT3:AU3"/>
    <mergeCell ref="AH3:AI3"/>
    <mergeCell ref="AK3:AL3"/>
    <mergeCell ref="AH4:AI4"/>
    <mergeCell ref="AH5:AI5"/>
    <mergeCell ref="AK5:AL5"/>
    <mergeCell ref="AE6:AF6"/>
    <mergeCell ref="AH6:AI6"/>
    <mergeCell ref="AK6:AL6"/>
    <mergeCell ref="AN6:AO6"/>
    <mergeCell ref="E6:F6"/>
    <mergeCell ref="H6:I6"/>
    <mergeCell ref="AE2:AF2"/>
    <mergeCell ref="AH2:AI2"/>
    <mergeCell ref="AK2:AL2"/>
    <mergeCell ref="AN2:AO2"/>
    <mergeCell ref="N6:O6"/>
    <mergeCell ref="Q6:R6"/>
    <mergeCell ref="E4:F4"/>
    <mergeCell ref="H4:I4"/>
    <mergeCell ref="K4:L4"/>
    <mergeCell ref="N4:O4"/>
    <mergeCell ref="Q4:R4"/>
    <mergeCell ref="U4:W4"/>
    <mergeCell ref="AE4:AF4"/>
    <mergeCell ref="U3:W3"/>
    <mergeCell ref="X3:AA3"/>
    <mergeCell ref="AB3:AB7"/>
    <mergeCell ref="AQ2:AR2"/>
    <mergeCell ref="AW2:BA2"/>
    <mergeCell ref="E2:F2"/>
    <mergeCell ref="H2:I2"/>
    <mergeCell ref="K2:L2"/>
    <mergeCell ref="N2:O2"/>
    <mergeCell ref="Q2:R2"/>
    <mergeCell ref="X2:AA2"/>
    <mergeCell ref="B3:B7"/>
    <mergeCell ref="E3:F3"/>
    <mergeCell ref="H3:I3"/>
    <mergeCell ref="K3:L3"/>
    <mergeCell ref="N3:O3"/>
    <mergeCell ref="Q3:R3"/>
    <mergeCell ref="E7:F7"/>
    <mergeCell ref="H7:I7"/>
    <mergeCell ref="K7:L7"/>
    <mergeCell ref="N7:O7"/>
    <mergeCell ref="E5:F5"/>
    <mergeCell ref="H5:I5"/>
    <mergeCell ref="K5:L5"/>
    <mergeCell ref="N5:O5"/>
    <mergeCell ref="Q5:R5"/>
    <mergeCell ref="K6:L6"/>
  </mergeCells>
  <conditionalFormatting sqref="BG11">
    <cfRule type="cellIs" dxfId="1029" priority="329" operator="equal">
      <formula>0</formula>
    </cfRule>
  </conditionalFormatting>
  <conditionalFormatting sqref="BG21">
    <cfRule type="cellIs" dxfId="1028" priority="327" operator="equal">
      <formula>0</formula>
    </cfRule>
  </conditionalFormatting>
  <conditionalFormatting sqref="BG31">
    <cfRule type="cellIs" dxfId="1027" priority="326" operator="equal">
      <formula>0</formula>
    </cfRule>
  </conditionalFormatting>
  <conditionalFormatting sqref="BG41">
    <cfRule type="cellIs" dxfId="1026" priority="325" operator="equal">
      <formula>0</formula>
    </cfRule>
  </conditionalFormatting>
  <conditionalFormatting sqref="BG51">
    <cfRule type="cellIs" dxfId="1025" priority="324" operator="equal">
      <formula>0</formula>
    </cfRule>
  </conditionalFormatting>
  <conditionalFormatting sqref="BG61">
    <cfRule type="cellIs" dxfId="1024" priority="323" operator="equal">
      <formula>0</formula>
    </cfRule>
  </conditionalFormatting>
  <conditionalFormatting sqref="BG71">
    <cfRule type="cellIs" dxfId="1023" priority="322" operator="equal">
      <formula>0</formula>
    </cfRule>
  </conditionalFormatting>
  <conditionalFormatting sqref="BG81">
    <cfRule type="cellIs" dxfId="1022" priority="321" operator="equal">
      <formula>0</formula>
    </cfRule>
  </conditionalFormatting>
  <conditionalFormatting sqref="BG91">
    <cfRule type="cellIs" dxfId="1021" priority="320" operator="equal">
      <formula>0</formula>
    </cfRule>
  </conditionalFormatting>
  <conditionalFormatting sqref="BG101">
    <cfRule type="cellIs" dxfId="1020" priority="319" operator="equal">
      <formula>0</formula>
    </cfRule>
  </conditionalFormatting>
  <conditionalFormatting sqref="BL11">
    <cfRule type="cellIs" dxfId="1019" priority="318" operator="equal">
      <formula>0</formula>
    </cfRule>
  </conditionalFormatting>
  <conditionalFormatting sqref="BL21">
    <cfRule type="cellIs" dxfId="1018" priority="192" operator="equal">
      <formula>0</formula>
    </cfRule>
  </conditionalFormatting>
  <conditionalFormatting sqref="BL31">
    <cfRule type="cellIs" dxfId="1017" priority="68" operator="equal">
      <formula>0</formula>
    </cfRule>
  </conditionalFormatting>
  <conditionalFormatting sqref="BL41">
    <cfRule type="cellIs" dxfId="1016" priority="67" operator="equal">
      <formula>0</formula>
    </cfRule>
  </conditionalFormatting>
  <conditionalFormatting sqref="BL51">
    <cfRule type="cellIs" dxfId="1015" priority="66" operator="equal">
      <formula>0</formula>
    </cfRule>
  </conditionalFormatting>
  <conditionalFormatting sqref="BL61">
    <cfRule type="cellIs" dxfId="1014" priority="65" operator="equal">
      <formula>0</formula>
    </cfRule>
  </conditionalFormatting>
  <conditionalFormatting sqref="BL71">
    <cfRule type="cellIs" dxfId="1013" priority="64" operator="equal">
      <formula>0</formula>
    </cfRule>
  </conditionalFormatting>
  <conditionalFormatting sqref="BL81">
    <cfRule type="cellIs" dxfId="1012" priority="63" operator="equal">
      <formula>0</formula>
    </cfRule>
  </conditionalFormatting>
  <conditionalFormatting sqref="BL91">
    <cfRule type="cellIs" dxfId="1011" priority="62" operator="equal">
      <formula>0</formula>
    </cfRule>
  </conditionalFormatting>
  <conditionalFormatting sqref="BL101">
    <cfRule type="cellIs" dxfId="1010" priority="61" operator="equal">
      <formula>0</formula>
    </cfRule>
  </conditionalFormatting>
  <conditionalFormatting sqref="BQ11">
    <cfRule type="cellIs" dxfId="1009" priority="60" operator="equal">
      <formula>0</formula>
    </cfRule>
  </conditionalFormatting>
  <conditionalFormatting sqref="BQ21">
    <cfRule type="cellIs" dxfId="1008" priority="59" operator="equal">
      <formula>0</formula>
    </cfRule>
  </conditionalFormatting>
  <conditionalFormatting sqref="BQ31">
    <cfRule type="cellIs" dxfId="1007" priority="58" operator="equal">
      <formula>0</formula>
    </cfRule>
  </conditionalFormatting>
  <conditionalFormatting sqref="BQ41">
    <cfRule type="cellIs" dxfId="1006" priority="57" operator="equal">
      <formula>0</formula>
    </cfRule>
  </conditionalFormatting>
  <conditionalFormatting sqref="BQ51">
    <cfRule type="cellIs" dxfId="1005" priority="56" operator="equal">
      <formula>0</formula>
    </cfRule>
  </conditionalFormatting>
  <conditionalFormatting sqref="BQ61">
    <cfRule type="cellIs" dxfId="1004" priority="55" operator="equal">
      <formula>0</formula>
    </cfRule>
  </conditionalFormatting>
  <conditionalFormatting sqref="BQ71">
    <cfRule type="cellIs" dxfId="1003" priority="54" operator="equal">
      <formula>0</formula>
    </cfRule>
  </conditionalFormatting>
  <conditionalFormatting sqref="BQ81">
    <cfRule type="cellIs" dxfId="1002" priority="53" operator="equal">
      <formula>0</formula>
    </cfRule>
  </conditionalFormatting>
  <conditionalFormatting sqref="BQ91">
    <cfRule type="cellIs" dxfId="1001" priority="52" operator="equal">
      <formula>0</formula>
    </cfRule>
  </conditionalFormatting>
  <conditionalFormatting sqref="BQ101">
    <cfRule type="cellIs" dxfId="1000" priority="51" operator="equal">
      <formula>0</formula>
    </cfRule>
  </conditionalFormatting>
  <conditionalFormatting sqref="BV11">
    <cfRule type="cellIs" dxfId="999" priority="50" operator="equal">
      <formula>0</formula>
    </cfRule>
  </conditionalFormatting>
  <conditionalFormatting sqref="BV21">
    <cfRule type="cellIs" dxfId="998" priority="49" operator="equal">
      <formula>0</formula>
    </cfRule>
  </conditionalFormatting>
  <conditionalFormatting sqref="BV31">
    <cfRule type="cellIs" dxfId="997" priority="48" operator="equal">
      <formula>0</formula>
    </cfRule>
  </conditionalFormatting>
  <conditionalFormatting sqref="BV41">
    <cfRule type="cellIs" dxfId="996" priority="47" operator="equal">
      <formula>0</formula>
    </cfRule>
  </conditionalFormatting>
  <conditionalFormatting sqref="BV51">
    <cfRule type="cellIs" dxfId="995" priority="46" operator="equal">
      <formula>0</formula>
    </cfRule>
  </conditionalFormatting>
  <conditionalFormatting sqref="BV61">
    <cfRule type="cellIs" dxfId="994" priority="45" operator="equal">
      <formula>0</formula>
    </cfRule>
  </conditionalFormatting>
  <conditionalFormatting sqref="BV71">
    <cfRule type="cellIs" dxfId="993" priority="44" operator="equal">
      <formula>0</formula>
    </cfRule>
  </conditionalFormatting>
  <conditionalFormatting sqref="BV81">
    <cfRule type="cellIs" dxfId="992" priority="43" operator="equal">
      <formula>0</formula>
    </cfRule>
  </conditionalFormatting>
  <conditionalFormatting sqref="BV91">
    <cfRule type="cellIs" dxfId="991" priority="42" operator="equal">
      <formula>0</formula>
    </cfRule>
  </conditionalFormatting>
  <conditionalFormatting sqref="BV101">
    <cfRule type="cellIs" dxfId="990" priority="41" operator="equal">
      <formula>0</formula>
    </cfRule>
  </conditionalFormatting>
  <conditionalFormatting sqref="CA11">
    <cfRule type="cellIs" dxfId="989" priority="40" operator="equal">
      <formula>0</formula>
    </cfRule>
  </conditionalFormatting>
  <conditionalFormatting sqref="CA21">
    <cfRule type="cellIs" dxfId="988" priority="39" operator="equal">
      <formula>0</formula>
    </cfRule>
  </conditionalFormatting>
  <conditionalFormatting sqref="CA31">
    <cfRule type="cellIs" dxfId="987" priority="38" operator="equal">
      <formula>0</formula>
    </cfRule>
  </conditionalFormatting>
  <conditionalFormatting sqref="CA41">
    <cfRule type="cellIs" dxfId="986" priority="37" operator="equal">
      <formula>0</formula>
    </cfRule>
  </conditionalFormatting>
  <conditionalFormatting sqref="CA51">
    <cfRule type="cellIs" dxfId="985" priority="36" operator="equal">
      <formula>0</formula>
    </cfRule>
  </conditionalFormatting>
  <conditionalFormatting sqref="CA61">
    <cfRule type="cellIs" dxfId="984" priority="35" operator="equal">
      <formula>0</formula>
    </cfRule>
  </conditionalFormatting>
  <conditionalFormatting sqref="CA71">
    <cfRule type="cellIs" dxfId="983" priority="34" operator="equal">
      <formula>0</formula>
    </cfRule>
  </conditionalFormatting>
  <conditionalFormatting sqref="CA81">
    <cfRule type="cellIs" dxfId="982" priority="33" operator="equal">
      <formula>0</formula>
    </cfRule>
  </conditionalFormatting>
  <conditionalFormatting sqref="CA91">
    <cfRule type="cellIs" dxfId="981" priority="32" operator="equal">
      <formula>0</formula>
    </cfRule>
  </conditionalFormatting>
  <conditionalFormatting sqref="CA101">
    <cfRule type="cellIs" dxfId="980" priority="31" operator="equal">
      <formula>0</formula>
    </cfRule>
  </conditionalFormatting>
  <conditionalFormatting sqref="CF11">
    <cfRule type="cellIs" dxfId="979" priority="30" operator="equal">
      <formula>0</formula>
    </cfRule>
  </conditionalFormatting>
  <conditionalFormatting sqref="CF21">
    <cfRule type="cellIs" dxfId="978" priority="29" operator="equal">
      <formula>0</formula>
    </cfRule>
  </conditionalFormatting>
  <conditionalFormatting sqref="CF31">
    <cfRule type="cellIs" dxfId="977" priority="28" operator="equal">
      <formula>0</formula>
    </cfRule>
  </conditionalFormatting>
  <conditionalFormatting sqref="CF41">
    <cfRule type="cellIs" dxfId="976" priority="27" operator="equal">
      <formula>0</formula>
    </cfRule>
  </conditionalFormatting>
  <conditionalFormatting sqref="CF51">
    <cfRule type="cellIs" dxfId="975" priority="26" operator="equal">
      <formula>0</formula>
    </cfRule>
  </conditionalFormatting>
  <conditionalFormatting sqref="CF61">
    <cfRule type="cellIs" dxfId="974" priority="25" operator="equal">
      <formula>0</formula>
    </cfRule>
  </conditionalFormatting>
  <conditionalFormatting sqref="CF71">
    <cfRule type="cellIs" dxfId="973" priority="24" operator="equal">
      <formula>0</formula>
    </cfRule>
  </conditionalFormatting>
  <conditionalFormatting sqref="CF81">
    <cfRule type="cellIs" dxfId="972" priority="23" operator="equal">
      <formula>0</formula>
    </cfRule>
  </conditionalFormatting>
  <conditionalFormatting sqref="CF91">
    <cfRule type="cellIs" dxfId="971" priority="22" operator="equal">
      <formula>0</formula>
    </cfRule>
  </conditionalFormatting>
  <conditionalFormatting sqref="CF101">
    <cfRule type="cellIs" dxfId="970" priority="21" operator="equal">
      <formula>0</formula>
    </cfRule>
  </conditionalFormatting>
  <conditionalFormatting sqref="CK11">
    <cfRule type="cellIs" dxfId="969" priority="20" operator="equal">
      <formula>0</formula>
    </cfRule>
  </conditionalFormatting>
  <conditionalFormatting sqref="CK21">
    <cfRule type="cellIs" dxfId="968" priority="19" operator="equal">
      <formula>0</formula>
    </cfRule>
  </conditionalFormatting>
  <conditionalFormatting sqref="CK31">
    <cfRule type="cellIs" dxfId="967" priority="18" operator="equal">
      <formula>0</formula>
    </cfRule>
  </conditionalFormatting>
  <conditionalFormatting sqref="CK41">
    <cfRule type="cellIs" dxfId="966" priority="17" operator="equal">
      <formula>0</formula>
    </cfRule>
  </conditionalFormatting>
  <conditionalFormatting sqref="CK51">
    <cfRule type="cellIs" dxfId="965" priority="16" operator="equal">
      <formula>0</formula>
    </cfRule>
  </conditionalFormatting>
  <conditionalFormatting sqref="CK61">
    <cfRule type="cellIs" dxfId="964" priority="15" operator="equal">
      <formula>0</formula>
    </cfRule>
  </conditionalFormatting>
  <conditionalFormatting sqref="CK71">
    <cfRule type="cellIs" dxfId="963" priority="14" operator="equal">
      <formula>0</formula>
    </cfRule>
  </conditionalFormatting>
  <conditionalFormatting sqref="CK81">
    <cfRule type="cellIs" dxfId="962" priority="13" operator="equal">
      <formula>0</formula>
    </cfRule>
  </conditionalFormatting>
  <conditionalFormatting sqref="CK91">
    <cfRule type="cellIs" dxfId="961" priority="12" operator="equal">
      <formula>0</formula>
    </cfRule>
  </conditionalFormatting>
  <conditionalFormatting sqref="CK101">
    <cfRule type="cellIs" dxfId="960" priority="11" operator="equal">
      <formula>0</formula>
    </cfRule>
  </conditionalFormatting>
  <conditionalFormatting sqref="CP11">
    <cfRule type="cellIs" dxfId="959" priority="10" operator="equal">
      <formula>0</formula>
    </cfRule>
  </conditionalFormatting>
  <conditionalFormatting sqref="CP21">
    <cfRule type="cellIs" dxfId="958" priority="9" operator="equal">
      <formula>0</formula>
    </cfRule>
  </conditionalFormatting>
  <conditionalFormatting sqref="CP31">
    <cfRule type="cellIs" dxfId="957" priority="8" operator="equal">
      <formula>0</formula>
    </cfRule>
  </conditionalFormatting>
  <conditionalFormatting sqref="CP41">
    <cfRule type="cellIs" dxfId="956" priority="7" operator="equal">
      <formula>0</formula>
    </cfRule>
  </conditionalFormatting>
  <conditionalFormatting sqref="CP51">
    <cfRule type="cellIs" dxfId="955" priority="6" operator="equal">
      <formula>0</formula>
    </cfRule>
  </conditionalFormatting>
  <conditionalFormatting sqref="CP61">
    <cfRule type="cellIs" dxfId="954" priority="5" operator="equal">
      <formula>0</formula>
    </cfRule>
  </conditionalFormatting>
  <conditionalFormatting sqref="CP71">
    <cfRule type="cellIs" dxfId="953" priority="4" operator="equal">
      <formula>0</formula>
    </cfRule>
  </conditionalFormatting>
  <conditionalFormatting sqref="CP81">
    <cfRule type="cellIs" dxfId="952" priority="3" operator="equal">
      <formula>0</formula>
    </cfRule>
  </conditionalFormatting>
  <conditionalFormatting sqref="CP91">
    <cfRule type="cellIs" dxfId="951" priority="2" operator="equal">
      <formula>0</formula>
    </cfRule>
  </conditionalFormatting>
  <conditionalFormatting sqref="CP101">
    <cfRule type="cellIs" dxfId="950" priority="1" operator="equal">
      <formula>0</formula>
    </cfRule>
  </conditionalFormatting>
  <dataValidations count="1">
    <dataValidation type="list" allowBlank="1" showInputMessage="1" showErrorMessage="1" sqref="F45:F47" xr:uid="{00000000-0002-0000-0600-000000000000}">
      <formula1>$BC$48:$BC$57</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66FF"/>
  </sheetPr>
  <dimension ref="A1:Y103"/>
  <sheetViews>
    <sheetView topLeftCell="A23" workbookViewId="0">
      <selection activeCell="B49" sqref="B49"/>
    </sheetView>
  </sheetViews>
  <sheetFormatPr defaultRowHeight="15"/>
  <cols>
    <col min="1" max="1" width="21.5703125" style="987" customWidth="1"/>
    <col min="2" max="2" width="9" style="293"/>
    <col min="3" max="3" width="3.5703125" style="293" customWidth="1"/>
    <col min="4" max="4" width="94.85546875" customWidth="1"/>
    <col min="5" max="5" width="52.140625" customWidth="1"/>
    <col min="6" max="6" width="9" style="1469"/>
  </cols>
  <sheetData>
    <row r="1" spans="1:25">
      <c r="A1" s="987" t="s">
        <v>1867</v>
      </c>
      <c r="B1" s="1470"/>
      <c r="C1" s="1470" t="s">
        <v>4095</v>
      </c>
      <c r="D1" t="s">
        <v>1868</v>
      </c>
      <c r="E1" t="s">
        <v>1869</v>
      </c>
      <c r="F1" s="1468"/>
      <c r="G1" s="29"/>
      <c r="H1" s="29"/>
      <c r="I1" s="29"/>
      <c r="J1" s="29"/>
      <c r="K1" s="29"/>
      <c r="L1" s="29"/>
      <c r="M1" s="29"/>
      <c r="N1" s="29"/>
      <c r="O1" s="29"/>
      <c r="P1" s="29"/>
      <c r="Q1" s="29"/>
      <c r="R1" s="29"/>
      <c r="S1" s="29"/>
      <c r="T1" s="29"/>
      <c r="U1" s="29"/>
      <c r="V1" s="29"/>
      <c r="W1" s="29"/>
      <c r="X1" s="29"/>
      <c r="Y1" s="29"/>
    </row>
    <row r="2" spans="1:25">
      <c r="A2" s="1008" t="s">
        <v>1870</v>
      </c>
      <c r="B2" s="1470">
        <v>500</v>
      </c>
      <c r="C2" s="1470" t="s">
        <v>4095</v>
      </c>
      <c r="D2" t="s">
        <v>1871</v>
      </c>
      <c r="E2" t="s">
        <v>1872</v>
      </c>
      <c r="F2" s="1468"/>
      <c r="G2" s="29"/>
      <c r="H2" s="29"/>
      <c r="I2" s="29"/>
      <c r="J2" s="29"/>
      <c r="K2" s="29"/>
      <c r="L2" s="29"/>
      <c r="M2" s="29"/>
      <c r="N2" s="29"/>
      <c r="O2" s="29"/>
      <c r="P2" s="29"/>
      <c r="Q2" s="29"/>
      <c r="R2" s="29"/>
      <c r="S2" s="29"/>
      <c r="T2" s="29"/>
      <c r="U2" s="29"/>
      <c r="V2" s="29"/>
      <c r="W2" s="29"/>
      <c r="X2" s="29"/>
      <c r="Y2" s="29"/>
    </row>
    <row r="3" spans="1:25">
      <c r="A3" s="1008" t="s">
        <v>1873</v>
      </c>
      <c r="B3" s="1470">
        <v>500</v>
      </c>
      <c r="C3" s="1470" t="s">
        <v>4095</v>
      </c>
      <c r="D3" t="s">
        <v>1874</v>
      </c>
      <c r="E3" t="s">
        <v>1875</v>
      </c>
      <c r="F3" s="1468"/>
      <c r="G3" s="29"/>
      <c r="H3" s="29"/>
      <c r="I3" s="29"/>
      <c r="J3" s="29"/>
      <c r="K3" s="29"/>
      <c r="L3" s="29"/>
      <c r="M3" s="29"/>
      <c r="N3" s="29"/>
      <c r="O3" s="29"/>
      <c r="P3" s="29"/>
      <c r="Q3" s="29"/>
      <c r="R3" s="29"/>
      <c r="S3" s="29"/>
      <c r="T3" s="29"/>
      <c r="U3" s="29"/>
      <c r="V3" s="29"/>
      <c r="W3" s="29"/>
      <c r="X3" s="29"/>
      <c r="Y3" s="29"/>
    </row>
    <row r="4" spans="1:25">
      <c r="A4" s="987" t="s">
        <v>1876</v>
      </c>
      <c r="B4" s="1470"/>
      <c r="C4" s="1470" t="s">
        <v>4095</v>
      </c>
      <c r="D4" t="s">
        <v>1877</v>
      </c>
      <c r="E4" t="s">
        <v>1878</v>
      </c>
      <c r="F4" s="1468"/>
      <c r="G4" s="29"/>
      <c r="H4" s="29"/>
      <c r="I4" s="29"/>
      <c r="J4" s="29"/>
      <c r="K4" s="29"/>
      <c r="L4" s="29"/>
      <c r="M4" s="29"/>
      <c r="N4" s="29"/>
      <c r="O4" s="29"/>
      <c r="P4" s="29"/>
      <c r="Q4" s="29"/>
      <c r="R4" s="29"/>
      <c r="S4" s="29"/>
      <c r="T4" s="29"/>
      <c r="U4" s="29"/>
      <c r="V4" s="29"/>
      <c r="W4" s="29"/>
      <c r="X4" s="29"/>
      <c r="Y4" s="29"/>
    </row>
    <row r="5" spans="1:25">
      <c r="A5" s="987" t="s">
        <v>1879</v>
      </c>
      <c r="B5" s="1470"/>
      <c r="C5" s="1470" t="s">
        <v>4095</v>
      </c>
      <c r="D5" t="s">
        <v>1880</v>
      </c>
      <c r="E5" t="s">
        <v>1881</v>
      </c>
      <c r="F5" s="1468"/>
      <c r="G5" s="29"/>
      <c r="H5" s="29"/>
      <c r="I5" s="29"/>
      <c r="J5" s="29"/>
      <c r="K5" s="29"/>
      <c r="L5" s="29"/>
      <c r="M5" s="29"/>
      <c r="N5" s="29"/>
      <c r="O5" s="29"/>
      <c r="P5" s="29"/>
      <c r="Q5" s="29"/>
      <c r="R5" s="29"/>
      <c r="S5" s="29"/>
      <c r="T5" s="29"/>
      <c r="U5" s="29"/>
      <c r="V5" s="29"/>
      <c r="W5" s="29"/>
      <c r="X5" s="29"/>
      <c r="Y5" s="29"/>
    </row>
    <row r="6" spans="1:25" s="968" customFormat="1">
      <c r="A6" s="987" t="s">
        <v>1882</v>
      </c>
      <c r="B6" s="1470"/>
      <c r="C6" s="1470" t="s">
        <v>4095</v>
      </c>
      <c r="D6" t="s">
        <v>1883</v>
      </c>
      <c r="E6" t="s">
        <v>1884</v>
      </c>
      <c r="F6" s="1468"/>
      <c r="G6" s="29"/>
      <c r="H6" s="29"/>
      <c r="I6" s="29"/>
      <c r="J6" s="29"/>
      <c r="K6" s="29"/>
      <c r="L6" s="29"/>
      <c r="M6" s="29"/>
      <c r="N6" s="29"/>
      <c r="O6" s="29"/>
      <c r="P6" s="29"/>
      <c r="Q6" s="29"/>
      <c r="R6" s="29"/>
      <c r="S6" s="29"/>
      <c r="T6" s="29"/>
      <c r="U6" s="29"/>
      <c r="V6" s="29"/>
      <c r="W6" s="29"/>
      <c r="X6" s="29"/>
      <c r="Y6" s="29"/>
    </row>
    <row r="7" spans="1:25">
      <c r="A7" s="1504" t="s">
        <v>4331</v>
      </c>
      <c r="B7" s="1470"/>
      <c r="C7" s="1470"/>
      <c r="D7" s="968" t="s">
        <v>1886</v>
      </c>
      <c r="E7" s="968"/>
      <c r="F7" s="1468"/>
      <c r="G7" s="29"/>
      <c r="H7" s="29"/>
      <c r="I7" s="29"/>
      <c r="J7" s="29"/>
      <c r="K7" s="29"/>
      <c r="L7" s="29"/>
      <c r="M7" s="29"/>
      <c r="N7" s="29"/>
      <c r="O7" s="29"/>
      <c r="P7" s="29"/>
      <c r="Q7" s="29"/>
      <c r="R7" s="29"/>
      <c r="S7" s="29"/>
      <c r="T7" s="29"/>
      <c r="U7" s="29"/>
      <c r="V7" s="29"/>
      <c r="W7" s="29"/>
      <c r="X7" s="29"/>
      <c r="Y7" s="29"/>
    </row>
    <row r="8" spans="1:25">
      <c r="A8" s="969" t="s">
        <v>1885</v>
      </c>
      <c r="B8" s="1470"/>
      <c r="C8" s="1470" t="s">
        <v>4095</v>
      </c>
      <c r="D8" s="968" t="s">
        <v>1886</v>
      </c>
      <c r="E8" s="968"/>
      <c r="F8" s="1468"/>
      <c r="G8" s="29"/>
      <c r="H8" s="29"/>
      <c r="I8" s="29"/>
      <c r="J8" s="29"/>
      <c r="K8" s="29"/>
      <c r="L8" s="29"/>
      <c r="M8" s="29"/>
      <c r="N8" s="29"/>
      <c r="O8" s="29"/>
      <c r="P8" s="29"/>
      <c r="Q8" s="29"/>
      <c r="R8" s="29"/>
      <c r="S8" s="29"/>
      <c r="T8" s="29"/>
      <c r="U8" s="29"/>
      <c r="V8" s="29"/>
      <c r="W8" s="29"/>
      <c r="X8" s="29"/>
      <c r="Y8" s="29"/>
    </row>
    <row r="9" spans="1:25">
      <c r="A9" s="987" t="s">
        <v>1887</v>
      </c>
      <c r="B9" s="1470"/>
      <c r="C9" s="1470" t="s">
        <v>4095</v>
      </c>
      <c r="D9" t="s">
        <v>1888</v>
      </c>
      <c r="E9" t="s">
        <v>1889</v>
      </c>
      <c r="F9" s="1468"/>
      <c r="G9" s="29"/>
      <c r="H9" s="29"/>
      <c r="I9" s="29"/>
      <c r="J9" s="29"/>
      <c r="K9" s="29"/>
      <c r="L9" s="29"/>
      <c r="M9" s="29"/>
      <c r="N9" s="29"/>
      <c r="O9" s="29"/>
      <c r="P9" s="29"/>
      <c r="Q9" s="29"/>
      <c r="R9" s="29"/>
      <c r="S9" s="29"/>
      <c r="T9" s="29"/>
      <c r="U9" s="29"/>
      <c r="V9" s="29"/>
      <c r="W9" s="29"/>
      <c r="X9" s="29"/>
      <c r="Y9" s="29"/>
    </row>
    <row r="10" spans="1:25">
      <c r="A10" s="987" t="s">
        <v>1890</v>
      </c>
      <c r="B10" s="1470"/>
      <c r="C10" s="1470" t="s">
        <v>4095</v>
      </c>
      <c r="D10" t="s">
        <v>1891</v>
      </c>
      <c r="E10" t="s">
        <v>1892</v>
      </c>
      <c r="F10" s="1468"/>
      <c r="G10" s="29"/>
      <c r="H10" s="29"/>
      <c r="I10" s="29"/>
      <c r="J10" s="29"/>
      <c r="K10" s="29"/>
      <c r="L10" s="29"/>
      <c r="M10" s="29"/>
      <c r="N10" s="29"/>
      <c r="O10" s="29"/>
      <c r="P10" s="29"/>
      <c r="Q10" s="29"/>
      <c r="R10" s="29"/>
      <c r="S10" s="29"/>
      <c r="T10" s="29"/>
      <c r="U10" s="29"/>
      <c r="V10" s="29"/>
      <c r="W10" s="29"/>
      <c r="X10" s="29"/>
      <c r="Y10" s="29"/>
    </row>
    <row r="11" spans="1:25" s="968" customFormat="1">
      <c r="A11" s="987" t="s">
        <v>1893</v>
      </c>
      <c r="B11" s="1470"/>
      <c r="C11" s="1470" t="s">
        <v>4095</v>
      </c>
      <c r="D11" t="s">
        <v>1894</v>
      </c>
      <c r="E11" t="s">
        <v>1895</v>
      </c>
      <c r="F11" s="1468"/>
      <c r="G11" s="29"/>
      <c r="H11" s="29"/>
      <c r="I11" s="29"/>
      <c r="J11" s="29"/>
      <c r="K11" s="29"/>
      <c r="L11" s="29"/>
      <c r="M11" s="29"/>
      <c r="N11" s="29"/>
      <c r="O11" s="29"/>
      <c r="P11" s="29"/>
      <c r="Q11" s="29"/>
      <c r="R11" s="29"/>
      <c r="S11" s="29"/>
      <c r="T11" s="29"/>
      <c r="U11" s="29"/>
      <c r="V11" s="29"/>
      <c r="W11" s="29"/>
      <c r="X11" s="29"/>
      <c r="Y11" s="29"/>
    </row>
    <row r="12" spans="1:25">
      <c r="A12" s="987" t="s">
        <v>1896</v>
      </c>
      <c r="B12" s="1470"/>
      <c r="C12" s="1470" t="s">
        <v>4095</v>
      </c>
      <c r="D12" t="s">
        <v>1897</v>
      </c>
      <c r="E12" t="s">
        <v>1898</v>
      </c>
      <c r="F12" s="1468"/>
      <c r="G12" s="29"/>
      <c r="H12" s="29"/>
      <c r="I12" s="29"/>
      <c r="J12" s="29"/>
      <c r="K12" s="29"/>
      <c r="L12" s="29"/>
      <c r="M12" s="29"/>
      <c r="N12" s="29"/>
      <c r="O12" s="29"/>
      <c r="P12" s="29"/>
      <c r="Q12" s="29"/>
      <c r="R12" s="29"/>
      <c r="S12" s="29"/>
      <c r="T12" s="29"/>
      <c r="U12" s="29"/>
      <c r="V12" s="29"/>
      <c r="W12" s="29"/>
      <c r="X12" s="29"/>
      <c r="Y12" s="29"/>
    </row>
    <row r="13" spans="1:25">
      <c r="A13" s="969" t="s">
        <v>1899</v>
      </c>
      <c r="B13" s="1470"/>
      <c r="C13" s="1470" t="s">
        <v>4095</v>
      </c>
      <c r="D13" s="968" t="s">
        <v>1900</v>
      </c>
      <c r="E13" s="968"/>
      <c r="F13" s="1468"/>
      <c r="G13" s="29"/>
      <c r="H13" s="29"/>
      <c r="I13" s="29"/>
      <c r="J13" s="29"/>
      <c r="K13" s="29"/>
      <c r="L13" s="29"/>
      <c r="M13" s="29"/>
      <c r="N13" s="29"/>
      <c r="O13" s="29"/>
      <c r="P13" s="29"/>
      <c r="Q13" s="29"/>
      <c r="R13" s="29"/>
      <c r="S13" s="29"/>
      <c r="T13" s="29"/>
      <c r="U13" s="29"/>
      <c r="V13" s="29"/>
      <c r="W13" s="29"/>
      <c r="X13" s="29"/>
      <c r="Y13" s="29"/>
    </row>
    <row r="14" spans="1:25">
      <c r="A14" s="987" t="s">
        <v>1901</v>
      </c>
      <c r="B14" s="1470"/>
      <c r="C14" s="1470" t="s">
        <v>4095</v>
      </c>
      <c r="D14" t="s">
        <v>1902</v>
      </c>
      <c r="E14" t="s">
        <v>1903</v>
      </c>
      <c r="F14" s="1468"/>
      <c r="G14" s="29"/>
      <c r="H14" s="29"/>
      <c r="I14" s="29"/>
      <c r="J14" s="29"/>
      <c r="K14" s="29"/>
      <c r="L14" s="29"/>
      <c r="M14" s="29"/>
      <c r="N14" s="29"/>
      <c r="O14" s="29"/>
      <c r="P14" s="29"/>
      <c r="Q14" s="29"/>
      <c r="R14" s="29"/>
      <c r="S14" s="29"/>
      <c r="T14" s="29"/>
      <c r="U14" s="29"/>
      <c r="V14" s="29"/>
      <c r="W14" s="29"/>
      <c r="X14" s="29"/>
      <c r="Y14" s="29"/>
    </row>
    <row r="15" spans="1:25">
      <c r="A15" s="987" t="s">
        <v>1904</v>
      </c>
      <c r="B15" s="1470"/>
      <c r="C15" s="1470" t="s">
        <v>4095</v>
      </c>
      <c r="D15" t="s">
        <v>1905</v>
      </c>
      <c r="E15" t="s">
        <v>1906</v>
      </c>
      <c r="F15" s="1468"/>
      <c r="G15" s="29"/>
      <c r="H15" s="29"/>
      <c r="I15" s="29"/>
      <c r="J15" s="29"/>
      <c r="K15" s="29"/>
      <c r="L15" s="29"/>
      <c r="M15" s="29"/>
      <c r="N15" s="29"/>
      <c r="O15" s="29"/>
      <c r="P15" s="29"/>
      <c r="Q15" s="29"/>
      <c r="R15" s="29"/>
      <c r="S15" s="29"/>
      <c r="T15" s="29"/>
      <c r="U15" s="29"/>
      <c r="V15" s="29"/>
      <c r="W15" s="29"/>
      <c r="X15" s="29"/>
      <c r="Y15" s="29"/>
    </row>
    <row r="16" spans="1:25">
      <c r="A16" s="987" t="s">
        <v>1907</v>
      </c>
      <c r="B16" s="1470"/>
      <c r="C16" s="1470" t="s">
        <v>4095</v>
      </c>
      <c r="D16" t="s">
        <v>1908</v>
      </c>
      <c r="E16" t="s">
        <v>1909</v>
      </c>
      <c r="F16" s="1468"/>
      <c r="G16" s="29"/>
      <c r="H16" s="29"/>
      <c r="I16" s="29"/>
      <c r="J16" s="29"/>
      <c r="K16" s="29"/>
      <c r="L16" s="29"/>
      <c r="M16" s="29"/>
      <c r="N16" s="29"/>
      <c r="O16" s="29"/>
      <c r="P16" s="29"/>
      <c r="Q16" s="29"/>
      <c r="R16" s="29"/>
      <c r="S16" s="29"/>
      <c r="T16" s="29"/>
      <c r="U16" s="29"/>
      <c r="V16" s="29"/>
      <c r="W16" s="29"/>
      <c r="X16" s="29"/>
      <c r="Y16" s="29"/>
    </row>
    <row r="17" spans="1:25">
      <c r="A17" s="987" t="s">
        <v>1910</v>
      </c>
      <c r="B17" s="1470"/>
      <c r="C17" s="1470" t="s">
        <v>4095</v>
      </c>
      <c r="D17" t="s">
        <v>1911</v>
      </c>
      <c r="E17" t="s">
        <v>1912</v>
      </c>
      <c r="F17" s="1468"/>
      <c r="G17" s="29"/>
      <c r="H17" s="29"/>
      <c r="I17" s="29"/>
      <c r="J17" s="29"/>
      <c r="K17" s="29"/>
      <c r="L17" s="29"/>
      <c r="M17" s="29"/>
      <c r="N17" s="29"/>
      <c r="O17" s="29"/>
      <c r="P17" s="29"/>
      <c r="Q17" s="29"/>
      <c r="R17" s="29"/>
      <c r="S17" s="29"/>
      <c r="T17" s="29"/>
      <c r="U17" s="29"/>
      <c r="V17" s="29"/>
      <c r="W17" s="29"/>
      <c r="X17" s="29"/>
      <c r="Y17" s="29"/>
    </row>
    <row r="18" spans="1:25">
      <c r="A18" s="987" t="s">
        <v>1913</v>
      </c>
      <c r="B18" s="1470"/>
      <c r="C18" s="1470" t="s">
        <v>4095</v>
      </c>
      <c r="D18" t="s">
        <v>1914</v>
      </c>
      <c r="E18" t="s">
        <v>1915</v>
      </c>
      <c r="F18" s="1468"/>
      <c r="G18" s="29"/>
      <c r="H18" s="29"/>
      <c r="I18" s="29"/>
      <c r="J18" s="29"/>
      <c r="K18" s="29"/>
      <c r="L18" s="29"/>
      <c r="M18" s="29"/>
      <c r="N18" s="29"/>
      <c r="O18" s="29"/>
      <c r="P18" s="29"/>
      <c r="Q18" s="29"/>
      <c r="R18" s="29"/>
      <c r="S18" s="29"/>
      <c r="T18" s="29"/>
      <c r="U18" s="29"/>
      <c r="V18" s="29"/>
      <c r="W18" s="29"/>
      <c r="X18" s="29"/>
      <c r="Y18" s="29"/>
    </row>
    <row r="19" spans="1:25">
      <c r="A19" s="987" t="s">
        <v>1916</v>
      </c>
      <c r="B19" s="1470"/>
      <c r="C19" s="1470" t="s">
        <v>4095</v>
      </c>
      <c r="D19" t="s">
        <v>1917</v>
      </c>
      <c r="E19" t="s">
        <v>1918</v>
      </c>
      <c r="F19" s="1468"/>
      <c r="G19" s="29"/>
      <c r="H19" s="29"/>
      <c r="I19" s="29"/>
      <c r="J19" s="29"/>
      <c r="K19" s="29"/>
      <c r="L19" s="29"/>
      <c r="M19" s="29"/>
      <c r="N19" s="29"/>
      <c r="O19" s="29"/>
      <c r="P19" s="29"/>
      <c r="Q19" s="29"/>
      <c r="R19" s="29"/>
      <c r="S19" s="29"/>
      <c r="T19" s="29"/>
      <c r="U19" s="29"/>
      <c r="V19" s="29"/>
      <c r="W19" s="29"/>
      <c r="X19" s="29"/>
      <c r="Y19" s="29"/>
    </row>
    <row r="20" spans="1:25">
      <c r="A20" s="987" t="s">
        <v>1919</v>
      </c>
      <c r="B20" s="1470"/>
      <c r="C20" s="1470" t="s">
        <v>4095</v>
      </c>
      <c r="D20" t="s">
        <v>1920</v>
      </c>
      <c r="E20" t="s">
        <v>1921</v>
      </c>
      <c r="F20" s="1468"/>
      <c r="G20" s="29"/>
      <c r="H20" s="29"/>
      <c r="I20" s="29"/>
      <c r="J20" s="29"/>
      <c r="K20" s="29"/>
      <c r="L20" s="29"/>
      <c r="M20" s="29"/>
      <c r="N20" s="29"/>
      <c r="O20" s="29"/>
      <c r="P20" s="29"/>
      <c r="Q20" s="29"/>
      <c r="R20" s="29"/>
      <c r="S20" s="29"/>
      <c r="T20" s="29"/>
      <c r="U20" s="29"/>
      <c r="V20" s="29"/>
      <c r="W20" s="29"/>
      <c r="X20" s="29"/>
      <c r="Y20" s="29"/>
    </row>
    <row r="21" spans="1:25">
      <c r="A21" s="987" t="s">
        <v>1922</v>
      </c>
      <c r="B21" s="1470"/>
      <c r="C21" s="1470" t="s">
        <v>4095</v>
      </c>
      <c r="D21" t="s">
        <v>1923</v>
      </c>
      <c r="E21" t="s">
        <v>1924</v>
      </c>
      <c r="F21" s="1468"/>
      <c r="G21" s="29"/>
      <c r="H21" s="29"/>
      <c r="I21" s="29"/>
      <c r="J21" s="29"/>
      <c r="K21" s="29"/>
      <c r="L21" s="29"/>
      <c r="M21" s="29"/>
      <c r="N21" s="29"/>
      <c r="O21" s="29"/>
      <c r="P21" s="29"/>
      <c r="Q21" s="29"/>
      <c r="R21" s="29"/>
      <c r="S21" s="29"/>
      <c r="T21" s="29"/>
      <c r="U21" s="29"/>
      <c r="V21" s="29"/>
      <c r="W21" s="29"/>
      <c r="X21" s="29"/>
      <c r="Y21" s="29"/>
    </row>
    <row r="22" spans="1:25">
      <c r="A22" s="987" t="s">
        <v>1925</v>
      </c>
      <c r="B22" s="1470"/>
      <c r="C22" s="1470" t="s">
        <v>4095</v>
      </c>
      <c r="D22" t="s">
        <v>1926</v>
      </c>
      <c r="E22" t="s">
        <v>1927</v>
      </c>
      <c r="F22" s="1468"/>
      <c r="G22" s="29"/>
      <c r="H22" s="29"/>
      <c r="I22" s="29"/>
      <c r="J22" s="29"/>
      <c r="K22" s="29"/>
      <c r="L22" s="29"/>
      <c r="M22" s="29"/>
      <c r="N22" s="29"/>
      <c r="O22" s="29"/>
      <c r="P22" s="29"/>
      <c r="Q22" s="29"/>
      <c r="R22" s="29"/>
      <c r="S22" s="29"/>
      <c r="T22" s="29"/>
      <c r="U22" s="29"/>
      <c r="V22" s="29"/>
      <c r="W22" s="29"/>
      <c r="X22" s="29"/>
      <c r="Y22" s="29"/>
    </row>
    <row r="23" spans="1:25">
      <c r="A23" s="987" t="s">
        <v>1928</v>
      </c>
      <c r="B23" s="1470"/>
      <c r="C23" s="1470" t="s">
        <v>4095</v>
      </c>
      <c r="D23" t="s">
        <v>1929</v>
      </c>
      <c r="E23" t="s">
        <v>1930</v>
      </c>
      <c r="F23" s="1468"/>
      <c r="G23" s="29"/>
      <c r="H23" s="29"/>
      <c r="I23" s="29"/>
      <c r="J23" s="29"/>
      <c r="K23" s="29"/>
      <c r="L23" s="29"/>
      <c r="M23" s="29"/>
      <c r="N23" s="29"/>
      <c r="O23" s="29"/>
      <c r="P23" s="29"/>
      <c r="Q23" s="29"/>
      <c r="R23" s="29"/>
      <c r="S23" s="29"/>
      <c r="T23" s="29"/>
      <c r="U23" s="29"/>
      <c r="V23" s="29"/>
      <c r="W23" s="29"/>
      <c r="X23" s="29"/>
      <c r="Y23" s="29"/>
    </row>
    <row r="24" spans="1:25">
      <c r="A24" s="987" t="s">
        <v>1931</v>
      </c>
      <c r="B24" s="1470"/>
      <c r="C24" s="1470" t="s">
        <v>4095</v>
      </c>
      <c r="D24" t="s">
        <v>1932</v>
      </c>
      <c r="E24" t="s">
        <v>1933</v>
      </c>
      <c r="F24" s="1468"/>
      <c r="G24" s="29"/>
      <c r="H24" s="29"/>
      <c r="I24" s="29"/>
      <c r="J24" s="29"/>
      <c r="K24" s="29"/>
      <c r="L24" s="29"/>
      <c r="M24" s="29"/>
      <c r="N24" s="29"/>
      <c r="O24" s="29"/>
      <c r="P24" s="29"/>
      <c r="Q24" s="29"/>
      <c r="R24" s="29"/>
      <c r="S24" s="29"/>
      <c r="T24" s="29"/>
      <c r="U24" s="29"/>
      <c r="V24" s="29"/>
      <c r="W24" s="29"/>
      <c r="X24" s="29"/>
      <c r="Y24" s="29"/>
    </row>
    <row r="25" spans="1:25">
      <c r="A25" s="987" t="s">
        <v>1934</v>
      </c>
      <c r="B25" s="1470"/>
      <c r="C25" s="1470" t="s">
        <v>4095</v>
      </c>
      <c r="D25" t="s">
        <v>1935</v>
      </c>
      <c r="E25" t="s">
        <v>1936</v>
      </c>
      <c r="F25" s="1468"/>
      <c r="G25" s="29"/>
      <c r="H25" s="29"/>
      <c r="I25" s="29"/>
      <c r="J25" s="29"/>
      <c r="K25" s="29"/>
      <c r="L25" s="29"/>
      <c r="M25" s="29"/>
      <c r="N25" s="29"/>
      <c r="O25" s="29"/>
      <c r="P25" s="29"/>
      <c r="Q25" s="29"/>
      <c r="R25" s="29"/>
      <c r="S25" s="29"/>
      <c r="T25" s="29"/>
      <c r="U25" s="29"/>
      <c r="V25" s="29"/>
      <c r="W25" s="29"/>
      <c r="X25" s="29"/>
      <c r="Y25" s="29"/>
    </row>
    <row r="26" spans="1:25">
      <c r="A26" s="987" t="s">
        <v>1937</v>
      </c>
      <c r="B26" s="1470"/>
      <c r="C26" s="1470" t="s">
        <v>4095</v>
      </c>
      <c r="D26" t="s">
        <v>1938</v>
      </c>
      <c r="E26" t="s">
        <v>1939</v>
      </c>
      <c r="F26" s="1468"/>
      <c r="G26" s="29"/>
      <c r="H26" s="29"/>
      <c r="I26" s="29"/>
      <c r="J26" s="29"/>
      <c r="K26" s="29"/>
      <c r="L26" s="29"/>
      <c r="M26" s="29"/>
      <c r="N26" s="29"/>
      <c r="O26" s="29"/>
      <c r="P26" s="29"/>
      <c r="Q26" s="29"/>
      <c r="R26" s="29"/>
      <c r="S26" s="29"/>
      <c r="T26" s="29"/>
      <c r="U26" s="29"/>
      <c r="V26" s="29"/>
      <c r="W26" s="29"/>
      <c r="X26" s="29"/>
      <c r="Y26" s="29"/>
    </row>
    <row r="27" spans="1:25">
      <c r="A27" s="1008" t="s">
        <v>4108</v>
      </c>
      <c r="B27" s="1470">
        <v>700</v>
      </c>
      <c r="C27" s="1470" t="s">
        <v>4095</v>
      </c>
      <c r="D27" t="s">
        <v>4109</v>
      </c>
      <c r="E27" t="s">
        <v>4110</v>
      </c>
      <c r="F27" s="1468"/>
      <c r="G27" s="29"/>
      <c r="H27" s="29"/>
      <c r="I27" s="29"/>
      <c r="J27" s="29"/>
      <c r="K27" s="29"/>
      <c r="L27" s="29"/>
      <c r="M27" s="29"/>
      <c r="N27" s="29"/>
      <c r="O27" s="29"/>
      <c r="P27" s="29"/>
      <c r="Q27" s="29"/>
      <c r="R27" s="29"/>
      <c r="S27" s="29"/>
      <c r="T27" s="29"/>
      <c r="U27" s="29"/>
      <c r="V27" s="29"/>
      <c r="W27" s="29"/>
      <c r="X27" s="29"/>
      <c r="Y27" s="29"/>
    </row>
    <row r="28" spans="1:25">
      <c r="A28" s="987" t="s">
        <v>1940</v>
      </c>
      <c r="B28" s="1470"/>
      <c r="C28" s="1470" t="s">
        <v>4095</v>
      </c>
      <c r="D28" t="s">
        <v>1941</v>
      </c>
      <c r="E28" t="s">
        <v>1942</v>
      </c>
      <c r="F28" s="1468"/>
      <c r="G28" s="29"/>
      <c r="H28" s="29"/>
      <c r="I28" s="29"/>
      <c r="J28" s="29"/>
      <c r="K28" s="29"/>
      <c r="L28" s="29"/>
      <c r="M28" s="29"/>
      <c r="N28" s="29"/>
      <c r="O28" s="29"/>
      <c r="P28" s="29"/>
      <c r="Q28" s="29"/>
      <c r="R28" s="29"/>
      <c r="S28" s="29"/>
      <c r="T28" s="29"/>
      <c r="U28" s="29"/>
      <c r="V28" s="29"/>
      <c r="W28" s="29"/>
      <c r="X28" s="29"/>
      <c r="Y28" s="29"/>
    </row>
    <row r="29" spans="1:25">
      <c r="A29" s="987" t="s">
        <v>1943</v>
      </c>
      <c r="B29" s="1470"/>
      <c r="C29" s="1470" t="s">
        <v>4095</v>
      </c>
      <c r="D29" t="s">
        <v>1944</v>
      </c>
      <c r="E29" t="s">
        <v>1945</v>
      </c>
      <c r="F29" s="1468"/>
      <c r="G29" s="29"/>
      <c r="H29" s="29"/>
      <c r="I29" s="29"/>
      <c r="J29" s="29"/>
      <c r="K29" s="29"/>
      <c r="L29" s="29"/>
      <c r="M29" s="29"/>
      <c r="N29" s="29"/>
      <c r="O29" s="29"/>
      <c r="P29" s="29"/>
      <c r="Q29" s="29"/>
      <c r="R29" s="29"/>
      <c r="S29" s="29"/>
      <c r="T29" s="29"/>
      <c r="U29" s="29"/>
      <c r="V29" s="29"/>
      <c r="W29" s="29"/>
      <c r="X29" s="29"/>
      <c r="Y29" s="29"/>
    </row>
    <row r="30" spans="1:25">
      <c r="A30" s="987" t="s">
        <v>1946</v>
      </c>
      <c r="B30" s="1470"/>
      <c r="C30" s="1470" t="s">
        <v>4095</v>
      </c>
      <c r="D30" t="s">
        <v>3881</v>
      </c>
      <c r="E30" t="s">
        <v>1947</v>
      </c>
      <c r="F30" s="1468"/>
      <c r="G30" s="29"/>
      <c r="H30" s="29"/>
      <c r="I30" s="29"/>
      <c r="J30" s="29"/>
      <c r="K30" s="29"/>
      <c r="L30" s="29"/>
      <c r="M30" s="29"/>
      <c r="N30" s="29"/>
      <c r="O30" s="29"/>
      <c r="P30" s="29"/>
      <c r="Q30" s="29"/>
      <c r="R30" s="29"/>
      <c r="S30" s="29"/>
      <c r="T30" s="29"/>
      <c r="U30" s="29"/>
      <c r="V30" s="29"/>
      <c r="W30" s="29"/>
      <c r="X30" s="29"/>
      <c r="Y30" s="29"/>
    </row>
    <row r="31" spans="1:25" s="968" customFormat="1">
      <c r="A31" s="987" t="s">
        <v>1948</v>
      </c>
      <c r="B31" s="1470"/>
      <c r="C31" s="1470" t="s">
        <v>4095</v>
      </c>
      <c r="D31" t="s">
        <v>2861</v>
      </c>
      <c r="E31" t="s">
        <v>1949</v>
      </c>
      <c r="F31" s="1468"/>
      <c r="G31" s="29"/>
      <c r="H31" s="29"/>
      <c r="I31" s="29"/>
      <c r="J31" s="29"/>
      <c r="K31" s="29"/>
      <c r="L31" s="29"/>
      <c r="M31" s="29"/>
      <c r="N31" s="29"/>
      <c r="O31" s="29"/>
      <c r="P31" s="29"/>
      <c r="Q31" s="29"/>
      <c r="R31" s="29"/>
      <c r="S31" s="29"/>
      <c r="T31" s="29"/>
      <c r="U31" s="29"/>
      <c r="V31" s="29"/>
      <c r="W31" s="29"/>
      <c r="X31" s="29"/>
      <c r="Y31" s="29"/>
    </row>
    <row r="32" spans="1:25">
      <c r="A32" s="1008" t="s">
        <v>3919</v>
      </c>
      <c r="B32" s="1470">
        <v>650</v>
      </c>
      <c r="C32" s="1470" t="s">
        <v>4095</v>
      </c>
      <c r="D32" t="s">
        <v>3920</v>
      </c>
      <c r="E32" t="s">
        <v>3921</v>
      </c>
      <c r="F32" s="1468"/>
      <c r="G32" s="29"/>
      <c r="H32" s="29"/>
      <c r="I32" s="29"/>
      <c r="J32" s="29"/>
      <c r="K32" s="29"/>
      <c r="L32" s="29"/>
      <c r="M32" s="29"/>
      <c r="N32" s="29"/>
      <c r="O32" s="29"/>
      <c r="P32" s="29"/>
      <c r="Q32" s="29"/>
      <c r="R32" s="29"/>
      <c r="S32" s="29"/>
      <c r="T32" s="29"/>
      <c r="U32" s="29"/>
      <c r="V32" s="29"/>
      <c r="W32" s="29"/>
      <c r="X32" s="29"/>
      <c r="Y32" s="29"/>
    </row>
    <row r="33" spans="1:25">
      <c r="A33" s="987" t="s">
        <v>1950</v>
      </c>
      <c r="B33" s="1470"/>
      <c r="C33" s="1470" t="s">
        <v>4095</v>
      </c>
      <c r="D33" t="s">
        <v>1951</v>
      </c>
      <c r="E33" t="s">
        <v>1952</v>
      </c>
      <c r="F33" s="1468"/>
      <c r="G33" s="29"/>
      <c r="H33" s="29"/>
      <c r="I33" s="29"/>
      <c r="J33" s="29"/>
      <c r="K33" s="29"/>
      <c r="L33" s="29"/>
      <c r="M33" s="29"/>
      <c r="N33" s="29"/>
      <c r="O33" s="29"/>
      <c r="P33" s="29"/>
      <c r="Q33" s="29"/>
      <c r="R33" s="29"/>
      <c r="S33" s="29"/>
      <c r="T33" s="29"/>
      <c r="U33" s="29"/>
      <c r="V33" s="29"/>
      <c r="W33" s="29"/>
      <c r="X33" s="29"/>
      <c r="Y33" s="29"/>
    </row>
    <row r="34" spans="1:25">
      <c r="A34" s="969" t="s">
        <v>1953</v>
      </c>
      <c r="B34" s="1470"/>
      <c r="C34" s="1470" t="s">
        <v>4095</v>
      </c>
      <c r="D34" s="968" t="s">
        <v>1900</v>
      </c>
      <c r="E34" s="968"/>
      <c r="F34" s="1468"/>
      <c r="G34" s="29"/>
      <c r="H34" s="29"/>
      <c r="I34" s="29"/>
      <c r="J34" s="29"/>
      <c r="K34" s="29"/>
      <c r="L34" s="29"/>
      <c r="M34" s="29"/>
      <c r="N34" s="29"/>
      <c r="O34" s="29"/>
      <c r="P34" s="29"/>
      <c r="Q34" s="29"/>
      <c r="R34" s="29"/>
      <c r="S34" s="29"/>
      <c r="T34" s="29"/>
      <c r="U34" s="29"/>
      <c r="V34" s="29"/>
      <c r="W34" s="29"/>
      <c r="X34" s="29"/>
      <c r="Y34" s="29"/>
    </row>
    <row r="35" spans="1:25" s="968" customFormat="1">
      <c r="A35" s="987" t="s">
        <v>1954</v>
      </c>
      <c r="B35" s="1470"/>
      <c r="C35" s="1470" t="s">
        <v>4095</v>
      </c>
      <c r="D35" t="s">
        <v>1955</v>
      </c>
      <c r="E35" t="s">
        <v>1956</v>
      </c>
      <c r="F35" s="1468"/>
      <c r="G35" s="29"/>
      <c r="H35" s="29"/>
      <c r="I35" s="29"/>
      <c r="J35" s="29"/>
      <c r="K35" s="29"/>
      <c r="L35" s="29"/>
      <c r="M35" s="29"/>
      <c r="N35" s="29"/>
      <c r="O35" s="29"/>
      <c r="P35" s="29"/>
      <c r="Q35" s="29"/>
      <c r="R35" s="29"/>
      <c r="S35" s="29"/>
      <c r="T35" s="29"/>
      <c r="U35" s="29"/>
      <c r="V35" s="29"/>
      <c r="W35" s="29"/>
      <c r="X35" s="29"/>
      <c r="Y35" s="29"/>
    </row>
    <row r="36" spans="1:25">
      <c r="A36" s="987" t="s">
        <v>1957</v>
      </c>
      <c r="B36" s="1470"/>
      <c r="C36" s="1470" t="s">
        <v>4095</v>
      </c>
      <c r="D36" t="s">
        <v>1958</v>
      </c>
      <c r="E36" t="s">
        <v>1959</v>
      </c>
      <c r="F36" s="1468"/>
      <c r="G36" s="29"/>
      <c r="H36" s="29"/>
      <c r="I36" s="29"/>
      <c r="J36" s="29"/>
      <c r="K36" s="29"/>
      <c r="L36" s="29"/>
      <c r="M36" s="29"/>
      <c r="N36" s="29"/>
      <c r="O36" s="29"/>
      <c r="P36" s="29"/>
      <c r="Q36" s="29"/>
      <c r="R36" s="29"/>
      <c r="S36" s="29"/>
      <c r="T36" s="29"/>
      <c r="U36" s="29"/>
      <c r="V36" s="29"/>
      <c r="W36" s="29"/>
      <c r="X36" s="29"/>
      <c r="Y36" s="29"/>
    </row>
    <row r="37" spans="1:25">
      <c r="A37" s="987" t="s">
        <v>1960</v>
      </c>
      <c r="B37" s="1470"/>
      <c r="C37" s="1470" t="s">
        <v>4095</v>
      </c>
      <c r="D37" t="s">
        <v>3882</v>
      </c>
      <c r="E37" t="s">
        <v>1961</v>
      </c>
      <c r="F37" s="1468"/>
      <c r="G37" s="29"/>
      <c r="H37" s="29"/>
      <c r="I37" s="29"/>
      <c r="J37" s="29"/>
      <c r="K37" s="29"/>
      <c r="L37" s="29"/>
      <c r="M37" s="29"/>
      <c r="N37" s="29"/>
      <c r="O37" s="29"/>
      <c r="P37" s="29"/>
      <c r="Q37" s="29"/>
      <c r="R37" s="29"/>
      <c r="S37" s="29"/>
      <c r="T37" s="29"/>
      <c r="U37" s="29"/>
      <c r="V37" s="29"/>
      <c r="W37" s="29"/>
      <c r="X37" s="29"/>
      <c r="Y37" s="29"/>
    </row>
    <row r="38" spans="1:25">
      <c r="A38" s="969" t="s">
        <v>1962</v>
      </c>
      <c r="B38" s="1470"/>
      <c r="C38" s="1470" t="s">
        <v>4095</v>
      </c>
      <c r="D38" s="968" t="s">
        <v>1900</v>
      </c>
      <c r="E38" s="968"/>
      <c r="F38" s="1468"/>
      <c r="G38" s="29"/>
      <c r="H38" s="29"/>
      <c r="I38" s="29"/>
      <c r="J38" s="29"/>
      <c r="K38" s="29"/>
      <c r="L38" s="29"/>
      <c r="M38" s="29"/>
      <c r="N38" s="29"/>
      <c r="O38" s="29"/>
      <c r="P38" s="29"/>
      <c r="Q38" s="29"/>
      <c r="R38" s="29"/>
      <c r="S38" s="29"/>
      <c r="T38" s="29"/>
      <c r="U38" s="29"/>
      <c r="V38" s="29"/>
      <c r="W38" s="29"/>
      <c r="X38" s="29"/>
      <c r="Y38" s="29"/>
    </row>
    <row r="39" spans="1:25">
      <c r="A39" s="987" t="s">
        <v>3028</v>
      </c>
      <c r="B39" s="1470"/>
      <c r="C39" s="1470" t="s">
        <v>4095</v>
      </c>
      <c r="D39" t="s">
        <v>3032</v>
      </c>
      <c r="E39" t="s">
        <v>3033</v>
      </c>
      <c r="F39" s="1468"/>
      <c r="G39" s="29"/>
      <c r="H39" s="29"/>
      <c r="I39" s="29"/>
      <c r="J39" s="29"/>
      <c r="K39" s="29"/>
      <c r="L39" s="29"/>
      <c r="M39" s="29"/>
      <c r="N39" s="29"/>
      <c r="O39" s="29"/>
      <c r="P39" s="29"/>
      <c r="Q39" s="29"/>
      <c r="R39" s="29"/>
      <c r="S39" s="29"/>
      <c r="T39" s="29"/>
      <c r="U39" s="29"/>
      <c r="V39" s="29"/>
      <c r="W39" s="29"/>
      <c r="X39" s="29"/>
      <c r="Y39" s="29"/>
    </row>
    <row r="40" spans="1:25">
      <c r="A40" s="987" t="s">
        <v>3029</v>
      </c>
      <c r="B40" s="1470"/>
      <c r="C40" s="1470" t="s">
        <v>4095</v>
      </c>
      <c r="D40" t="s">
        <v>3030</v>
      </c>
      <c r="E40" t="s">
        <v>3031</v>
      </c>
      <c r="F40" s="1468"/>
      <c r="G40" s="29"/>
      <c r="H40" s="29"/>
      <c r="I40" s="29"/>
      <c r="J40" s="29"/>
      <c r="K40" s="29"/>
      <c r="L40" s="29"/>
      <c r="M40" s="29"/>
      <c r="N40" s="29"/>
      <c r="O40" s="29"/>
      <c r="P40" s="29"/>
      <c r="Q40" s="29"/>
      <c r="R40" s="29"/>
      <c r="S40" s="29"/>
      <c r="T40" s="29"/>
      <c r="U40" s="29"/>
      <c r="V40" s="29"/>
      <c r="W40" s="29"/>
      <c r="X40" s="29"/>
      <c r="Y40" s="29"/>
    </row>
    <row r="41" spans="1:25">
      <c r="A41" s="987" t="s">
        <v>1963</v>
      </c>
      <c r="B41" s="1470"/>
      <c r="C41" s="1470" t="s">
        <v>4095</v>
      </c>
      <c r="D41" t="s">
        <v>1964</v>
      </c>
      <c r="E41" t="s">
        <v>1942</v>
      </c>
      <c r="F41" s="1468"/>
      <c r="G41" s="29"/>
      <c r="H41" s="29"/>
      <c r="I41" s="29"/>
      <c r="J41" s="29"/>
      <c r="K41" s="29"/>
      <c r="L41" s="29"/>
      <c r="M41" s="29"/>
      <c r="N41" s="29"/>
      <c r="O41" s="29"/>
      <c r="P41" s="29"/>
      <c r="Q41" s="29"/>
      <c r="R41" s="29"/>
      <c r="S41" s="29"/>
      <c r="T41" s="29"/>
      <c r="U41" s="29"/>
      <c r="V41" s="29"/>
      <c r="W41" s="29"/>
      <c r="X41" s="29"/>
      <c r="Y41" s="29"/>
    </row>
    <row r="42" spans="1:25">
      <c r="A42" s="987" t="s">
        <v>1965</v>
      </c>
      <c r="B42" s="1470"/>
      <c r="C42" s="1470" t="s">
        <v>4095</v>
      </c>
      <c r="D42" t="s">
        <v>1966</v>
      </c>
      <c r="E42" t="s">
        <v>1967</v>
      </c>
      <c r="F42" s="1468"/>
      <c r="G42" s="29"/>
      <c r="H42" s="29"/>
      <c r="I42" s="29"/>
      <c r="J42" s="29"/>
      <c r="K42" s="29"/>
      <c r="L42" s="29"/>
      <c r="M42" s="29"/>
      <c r="N42" s="29"/>
      <c r="O42" s="29"/>
      <c r="P42" s="29"/>
      <c r="Q42" s="29"/>
      <c r="R42" s="29"/>
      <c r="S42" s="29"/>
      <c r="T42" s="29"/>
      <c r="U42" s="29"/>
      <c r="V42" s="29"/>
      <c r="W42" s="29"/>
      <c r="X42" s="29"/>
      <c r="Y42" s="29"/>
    </row>
    <row r="43" spans="1:25" s="968" customFormat="1">
      <c r="A43" s="1008" t="s">
        <v>2863</v>
      </c>
      <c r="B43" s="1470">
        <v>400</v>
      </c>
      <c r="C43" s="1470" t="s">
        <v>4095</v>
      </c>
      <c r="D43" t="s">
        <v>3918</v>
      </c>
      <c r="E43" t="s">
        <v>2864</v>
      </c>
      <c r="F43" s="1468"/>
      <c r="G43" s="29"/>
      <c r="H43" s="29"/>
      <c r="I43" s="29"/>
      <c r="J43" s="29"/>
      <c r="K43" s="29"/>
      <c r="L43" s="29"/>
      <c r="M43" s="29"/>
      <c r="N43" s="29"/>
      <c r="O43" s="29"/>
      <c r="P43" s="29"/>
      <c r="Q43" s="29"/>
      <c r="R43" s="29"/>
      <c r="S43" s="29"/>
      <c r="T43" s="29"/>
      <c r="U43" s="29"/>
      <c r="V43" s="29"/>
      <c r="W43" s="29"/>
      <c r="X43" s="29"/>
      <c r="Y43" s="29"/>
    </row>
    <row r="44" spans="1:25">
      <c r="A44" s="987" t="s">
        <v>1968</v>
      </c>
      <c r="B44" s="1470"/>
      <c r="C44" s="1470" t="s">
        <v>4095</v>
      </c>
      <c r="D44" t="s">
        <v>1969</v>
      </c>
      <c r="E44" t="s">
        <v>1970</v>
      </c>
      <c r="F44" s="1468"/>
      <c r="G44" s="29"/>
      <c r="H44" s="29"/>
      <c r="I44" s="29"/>
      <c r="J44" s="29"/>
      <c r="K44" s="29"/>
      <c r="L44" s="29"/>
      <c r="M44" s="29"/>
      <c r="N44" s="29"/>
      <c r="O44" s="29"/>
      <c r="P44" s="29"/>
      <c r="Q44" s="29"/>
      <c r="R44" s="29"/>
      <c r="S44" s="29"/>
      <c r="T44" s="29"/>
      <c r="U44" s="29"/>
      <c r="V44" s="29"/>
      <c r="W44" s="29"/>
      <c r="X44" s="29"/>
      <c r="Y44" s="29"/>
    </row>
    <row r="45" spans="1:25">
      <c r="A45" s="987" t="s">
        <v>1971</v>
      </c>
      <c r="B45" s="1470"/>
      <c r="C45" s="1470" t="s">
        <v>4095</v>
      </c>
      <c r="D45" t="s">
        <v>1972</v>
      </c>
      <c r="E45" t="s">
        <v>1973</v>
      </c>
      <c r="F45" s="1468"/>
      <c r="G45" s="29"/>
      <c r="H45" s="29"/>
      <c r="I45" s="29"/>
      <c r="J45" s="29"/>
      <c r="K45" s="29"/>
      <c r="L45" s="29"/>
      <c r="M45" s="29"/>
      <c r="N45" s="29"/>
      <c r="O45" s="29"/>
      <c r="P45" s="29"/>
      <c r="Q45" s="29"/>
      <c r="R45" s="29"/>
      <c r="S45" s="29"/>
      <c r="T45" s="29"/>
      <c r="U45" s="29"/>
      <c r="V45" s="29"/>
      <c r="W45" s="29"/>
      <c r="X45" s="29"/>
      <c r="Y45" s="29"/>
    </row>
    <row r="46" spans="1:25" s="968" customFormat="1">
      <c r="A46" s="987" t="s">
        <v>1974</v>
      </c>
      <c r="B46" s="1470"/>
      <c r="C46" s="1470" t="s">
        <v>4095</v>
      </c>
      <c r="D46" t="s">
        <v>1975</v>
      </c>
      <c r="E46" t="s">
        <v>1976</v>
      </c>
      <c r="F46" s="1468"/>
      <c r="G46" s="29"/>
      <c r="H46" s="29"/>
      <c r="I46" s="29"/>
      <c r="J46" s="29"/>
      <c r="K46" s="29"/>
      <c r="L46" s="29"/>
      <c r="M46" s="29"/>
      <c r="N46" s="29"/>
      <c r="O46" s="29"/>
      <c r="P46" s="29"/>
      <c r="Q46" s="29"/>
      <c r="R46" s="29"/>
      <c r="S46" s="29"/>
      <c r="T46" s="29"/>
      <c r="U46" s="29"/>
      <c r="V46" s="29"/>
      <c r="W46" s="29"/>
      <c r="X46" s="29"/>
      <c r="Y46" s="29"/>
    </row>
    <row r="47" spans="1:25">
      <c r="A47" s="987" t="s">
        <v>1977</v>
      </c>
      <c r="B47" s="1470"/>
      <c r="C47" s="1470" t="s">
        <v>4095</v>
      </c>
      <c r="D47" t="s">
        <v>1978</v>
      </c>
      <c r="E47" t="s">
        <v>1979</v>
      </c>
      <c r="F47" s="1468"/>
      <c r="G47" s="29"/>
      <c r="H47" s="29"/>
      <c r="I47" s="29"/>
      <c r="J47" s="29"/>
      <c r="K47" s="29"/>
      <c r="L47" s="29"/>
      <c r="M47" s="29"/>
      <c r="N47" s="29"/>
      <c r="O47" s="29"/>
      <c r="P47" s="29"/>
      <c r="Q47" s="29"/>
      <c r="R47" s="29"/>
      <c r="S47" s="29"/>
      <c r="T47" s="29"/>
      <c r="U47" s="29"/>
      <c r="V47" s="29"/>
      <c r="W47" s="29"/>
      <c r="X47" s="29"/>
      <c r="Y47" s="29"/>
    </row>
    <row r="48" spans="1:25">
      <c r="A48" s="969" t="s">
        <v>1980</v>
      </c>
      <c r="B48" s="1470"/>
      <c r="C48" s="1470" t="s">
        <v>4095</v>
      </c>
      <c r="D48" s="968" t="s">
        <v>1886</v>
      </c>
      <c r="E48" s="968"/>
      <c r="F48" s="1468"/>
      <c r="G48" s="29"/>
      <c r="H48" s="29"/>
      <c r="I48" s="29"/>
      <c r="J48" s="29"/>
      <c r="K48" s="29"/>
      <c r="L48" s="29"/>
      <c r="M48" s="29"/>
      <c r="N48" s="29"/>
      <c r="O48" s="29"/>
      <c r="P48" s="29"/>
      <c r="Q48" s="29"/>
      <c r="R48" s="29"/>
      <c r="S48" s="29"/>
      <c r="T48" s="29"/>
      <c r="U48" s="29"/>
      <c r="V48" s="29"/>
      <c r="W48" s="29"/>
      <c r="X48" s="29"/>
      <c r="Y48" s="29"/>
    </row>
    <row r="49" spans="1:25">
      <c r="A49" s="1008" t="s">
        <v>1981</v>
      </c>
      <c r="B49" s="1470">
        <v>600</v>
      </c>
      <c r="C49" s="1470" t="s">
        <v>4095</v>
      </c>
      <c r="D49" t="s">
        <v>1982</v>
      </c>
      <c r="E49" t="s">
        <v>1983</v>
      </c>
      <c r="F49" s="1468"/>
      <c r="G49" s="29"/>
      <c r="H49" s="29"/>
      <c r="I49" s="29"/>
      <c r="J49" s="29"/>
      <c r="K49" s="29"/>
      <c r="L49" s="29"/>
      <c r="M49" s="29"/>
      <c r="N49" s="29"/>
      <c r="O49" s="29"/>
      <c r="P49" s="29"/>
      <c r="Q49" s="29"/>
      <c r="R49" s="29"/>
      <c r="S49" s="29"/>
      <c r="T49" s="29"/>
      <c r="U49" s="29"/>
      <c r="V49" s="29"/>
      <c r="W49" s="29"/>
      <c r="X49" s="29"/>
      <c r="Y49" s="29"/>
    </row>
    <row r="50" spans="1:25">
      <c r="A50" s="987" t="s">
        <v>1984</v>
      </c>
      <c r="B50" s="1470"/>
      <c r="C50" s="1470" t="s">
        <v>4095</v>
      </c>
      <c r="D50" t="s">
        <v>1985</v>
      </c>
      <c r="E50" t="s">
        <v>1986</v>
      </c>
      <c r="F50" s="1468"/>
      <c r="G50" s="29"/>
      <c r="H50" s="29"/>
      <c r="I50" s="29"/>
      <c r="J50" s="29"/>
      <c r="K50" s="29"/>
      <c r="L50" s="29"/>
      <c r="M50" s="29"/>
      <c r="N50" s="29"/>
      <c r="O50" s="29"/>
      <c r="P50" s="29"/>
      <c r="Q50" s="29"/>
      <c r="R50" s="29"/>
      <c r="S50" s="29"/>
      <c r="T50" s="29"/>
      <c r="U50" s="29"/>
      <c r="V50" s="29"/>
      <c r="W50" s="29"/>
      <c r="X50" s="29"/>
      <c r="Y50" s="29"/>
    </row>
    <row r="51" spans="1:25">
      <c r="A51" s="969" t="s">
        <v>1987</v>
      </c>
      <c r="B51" s="1470"/>
      <c r="C51" s="1470" t="s">
        <v>4095</v>
      </c>
      <c r="D51" s="968" t="s">
        <v>1886</v>
      </c>
      <c r="E51" s="968"/>
      <c r="F51" s="1468"/>
      <c r="G51" s="29"/>
      <c r="H51" s="29"/>
      <c r="I51" s="29"/>
      <c r="J51" s="29"/>
      <c r="K51" s="29"/>
      <c r="L51" s="29"/>
      <c r="M51" s="29"/>
      <c r="N51" s="29"/>
      <c r="O51" s="29"/>
      <c r="P51" s="29"/>
      <c r="Q51" s="29"/>
      <c r="R51" s="29"/>
      <c r="S51" s="29"/>
      <c r="T51" s="29"/>
      <c r="U51" s="29"/>
      <c r="V51" s="29"/>
      <c r="W51" s="29"/>
      <c r="X51" s="29"/>
      <c r="Y51" s="29"/>
    </row>
    <row r="52" spans="1:25">
      <c r="A52" s="987" t="s">
        <v>1988</v>
      </c>
      <c r="B52" s="1470"/>
      <c r="C52" s="1470" t="s">
        <v>4095</v>
      </c>
      <c r="D52" t="s">
        <v>1989</v>
      </c>
      <c r="E52" t="s">
        <v>1990</v>
      </c>
      <c r="F52" s="1468"/>
      <c r="G52" s="29"/>
      <c r="H52" s="29"/>
      <c r="I52" s="29"/>
      <c r="J52" s="29"/>
      <c r="K52" s="29"/>
      <c r="L52" s="29"/>
      <c r="M52" s="29"/>
      <c r="N52" s="29"/>
      <c r="O52" s="29"/>
      <c r="P52" s="29"/>
      <c r="Q52" s="29"/>
      <c r="R52" s="29"/>
      <c r="S52" s="29"/>
      <c r="T52" s="29"/>
      <c r="U52" s="29"/>
      <c r="V52" s="29"/>
      <c r="W52" s="29"/>
      <c r="X52" s="29"/>
      <c r="Y52" s="29"/>
    </row>
    <row r="53" spans="1:25">
      <c r="A53" s="1008" t="s">
        <v>1991</v>
      </c>
      <c r="B53" s="1470">
        <v>600</v>
      </c>
      <c r="C53" s="1470" t="s">
        <v>4095</v>
      </c>
      <c r="D53" t="s">
        <v>1992</v>
      </c>
      <c r="E53" t="s">
        <v>1993</v>
      </c>
      <c r="F53" s="1468"/>
      <c r="G53" s="29"/>
      <c r="H53" s="29"/>
      <c r="I53" s="29"/>
      <c r="J53" s="29"/>
      <c r="K53" s="29"/>
      <c r="L53" s="29"/>
      <c r="M53" s="29"/>
      <c r="N53" s="29"/>
      <c r="O53" s="29"/>
      <c r="P53" s="29"/>
      <c r="Q53" s="29"/>
      <c r="R53" s="29"/>
      <c r="S53" s="29"/>
      <c r="T53" s="29"/>
      <c r="U53" s="29"/>
      <c r="V53" s="29"/>
      <c r="W53" s="29"/>
      <c r="X53" s="29"/>
      <c r="Y53" s="29"/>
    </row>
    <row r="54" spans="1:25">
      <c r="A54" s="987" t="s">
        <v>1994</v>
      </c>
      <c r="B54" s="1470"/>
      <c r="C54" s="1470" t="s">
        <v>4095</v>
      </c>
      <c r="D54" t="s">
        <v>1995</v>
      </c>
      <c r="E54" t="s">
        <v>1996</v>
      </c>
      <c r="F54" s="1468"/>
      <c r="G54" s="29"/>
      <c r="H54" s="29"/>
      <c r="I54" s="29"/>
      <c r="J54" s="29"/>
      <c r="K54" s="29"/>
      <c r="L54" s="29"/>
      <c r="M54" s="29"/>
      <c r="N54" s="29"/>
      <c r="O54" s="29"/>
      <c r="P54" s="29"/>
      <c r="Q54" s="29"/>
      <c r="R54" s="29"/>
      <c r="S54" s="29"/>
      <c r="T54" s="29"/>
      <c r="U54" s="29"/>
      <c r="V54" s="29"/>
      <c r="W54" s="29"/>
      <c r="X54" s="29"/>
      <c r="Y54" s="29"/>
    </row>
    <row r="55" spans="1:25">
      <c r="A55" s="1008" t="s">
        <v>3379</v>
      </c>
      <c r="B55" s="1470">
        <v>600</v>
      </c>
      <c r="C55" s="1470" t="s">
        <v>4095</v>
      </c>
      <c r="D55" t="s">
        <v>3380</v>
      </c>
      <c r="E55" t="s">
        <v>3381</v>
      </c>
      <c r="F55" s="1468"/>
      <c r="G55" s="29"/>
      <c r="H55" s="29"/>
      <c r="I55" s="29"/>
      <c r="J55" s="29"/>
      <c r="K55" s="29"/>
      <c r="L55" s="29"/>
      <c r="M55" s="29"/>
      <c r="N55" s="29"/>
      <c r="O55" s="29"/>
      <c r="P55" s="29"/>
      <c r="Q55" s="29"/>
      <c r="R55" s="29"/>
      <c r="S55" s="29"/>
      <c r="T55" s="29"/>
      <c r="U55" s="29"/>
      <c r="V55" s="29"/>
      <c r="W55" s="29"/>
      <c r="X55" s="29"/>
      <c r="Y55" s="29"/>
    </row>
    <row r="56" spans="1:25">
      <c r="A56" s="1008" t="s">
        <v>2251</v>
      </c>
      <c r="B56" s="1470">
        <v>700</v>
      </c>
      <c r="C56" s="1470" t="s">
        <v>4095</v>
      </c>
      <c r="D56" t="s">
        <v>3910</v>
      </c>
      <c r="E56" t="s">
        <v>3911</v>
      </c>
      <c r="F56" s="1468"/>
      <c r="G56" s="29"/>
      <c r="H56" s="29"/>
      <c r="I56" s="29"/>
      <c r="J56" s="29"/>
      <c r="K56" s="29"/>
      <c r="L56" s="29"/>
      <c r="M56" s="29"/>
      <c r="N56" s="29"/>
      <c r="O56" s="29"/>
      <c r="P56" s="29"/>
      <c r="Q56" s="29"/>
      <c r="R56" s="29"/>
      <c r="S56" s="29"/>
      <c r="T56" s="29"/>
      <c r="U56" s="29"/>
      <c r="V56" s="29"/>
      <c r="W56" s="29"/>
      <c r="X56" s="29"/>
      <c r="Y56" s="29"/>
    </row>
    <row r="57" spans="1:25">
      <c r="A57" s="1008" t="s">
        <v>3912</v>
      </c>
      <c r="B57" s="1470">
        <v>200</v>
      </c>
      <c r="C57" s="1470" t="s">
        <v>4095</v>
      </c>
      <c r="D57" t="s">
        <v>3914</v>
      </c>
      <c r="E57" t="s">
        <v>3915</v>
      </c>
      <c r="F57" s="1468"/>
      <c r="G57" s="29"/>
      <c r="H57" s="29"/>
      <c r="I57" s="29"/>
      <c r="J57" s="29"/>
      <c r="K57" s="29"/>
      <c r="L57" s="29"/>
      <c r="M57" s="29"/>
      <c r="N57" s="29"/>
      <c r="O57" s="29"/>
      <c r="P57" s="29"/>
      <c r="Q57" s="29"/>
      <c r="R57" s="29"/>
      <c r="S57" s="29"/>
      <c r="T57" s="29"/>
      <c r="U57" s="29"/>
      <c r="V57" s="29"/>
      <c r="W57" s="29"/>
      <c r="X57" s="29"/>
      <c r="Y57" s="29"/>
    </row>
    <row r="58" spans="1:25">
      <c r="A58" s="987" t="s">
        <v>1997</v>
      </c>
      <c r="B58" s="1470"/>
      <c r="C58" s="1470" t="s">
        <v>4095</v>
      </c>
      <c r="D58" t="s">
        <v>1998</v>
      </c>
      <c r="E58" t="s">
        <v>1999</v>
      </c>
      <c r="F58" s="1468"/>
      <c r="G58" s="29"/>
      <c r="H58" s="29"/>
      <c r="I58" s="29"/>
      <c r="J58" s="29"/>
      <c r="K58" s="29"/>
      <c r="L58" s="29"/>
      <c r="M58" s="29"/>
      <c r="N58" s="29"/>
      <c r="O58" s="29"/>
      <c r="P58" s="29"/>
      <c r="Q58" s="29"/>
      <c r="R58" s="29"/>
      <c r="S58" s="29"/>
      <c r="T58" s="29"/>
      <c r="U58" s="29"/>
      <c r="V58" s="29"/>
      <c r="W58" s="29"/>
      <c r="X58" s="29"/>
      <c r="Y58" s="29"/>
    </row>
    <row r="59" spans="1:25">
      <c r="A59" s="1008" t="s">
        <v>3913</v>
      </c>
      <c r="B59" s="1470"/>
      <c r="C59" s="1470" t="s">
        <v>4095</v>
      </c>
      <c r="D59" t="s">
        <v>3916</v>
      </c>
      <c r="E59" t="s">
        <v>3917</v>
      </c>
      <c r="F59" s="1468"/>
      <c r="G59" s="29"/>
      <c r="H59" s="29"/>
      <c r="I59" s="29"/>
      <c r="J59" s="29"/>
      <c r="K59" s="29"/>
      <c r="L59" s="29"/>
      <c r="M59" s="29"/>
      <c r="N59" s="29"/>
      <c r="O59" s="29"/>
      <c r="P59" s="29"/>
      <c r="Q59" s="29"/>
      <c r="R59" s="29"/>
      <c r="S59" s="29"/>
      <c r="T59" s="29"/>
      <c r="U59" s="29"/>
      <c r="V59" s="29"/>
      <c r="W59" s="29"/>
      <c r="X59" s="29"/>
      <c r="Y59" s="29"/>
    </row>
    <row r="60" spans="1:25">
      <c r="A60" s="1008" t="s">
        <v>2000</v>
      </c>
      <c r="B60" s="1470">
        <v>550</v>
      </c>
      <c r="C60" s="1470" t="s">
        <v>4095</v>
      </c>
      <c r="D60" t="s">
        <v>2001</v>
      </c>
      <c r="E60" t="s">
        <v>2002</v>
      </c>
      <c r="F60" s="1468"/>
      <c r="G60" s="29"/>
      <c r="H60" s="29"/>
      <c r="I60" s="29"/>
      <c r="J60" s="29"/>
      <c r="K60" s="29"/>
      <c r="L60" s="29"/>
      <c r="M60" s="29"/>
      <c r="N60" s="29"/>
      <c r="O60" s="29"/>
      <c r="P60" s="29"/>
      <c r="Q60" s="29"/>
      <c r="R60" s="29"/>
      <c r="S60" s="29"/>
      <c r="T60" s="29"/>
      <c r="U60" s="29"/>
      <c r="V60" s="29"/>
      <c r="W60" s="29"/>
      <c r="X60" s="29"/>
      <c r="Y60" s="29"/>
    </row>
    <row r="61" spans="1:25">
      <c r="A61" s="987" t="s">
        <v>2003</v>
      </c>
      <c r="B61" s="1470"/>
      <c r="C61" s="1470" t="s">
        <v>4095</v>
      </c>
      <c r="D61" t="s">
        <v>2004</v>
      </c>
      <c r="E61" t="s">
        <v>2005</v>
      </c>
      <c r="F61" s="1468"/>
      <c r="G61" s="29"/>
      <c r="H61" s="29"/>
      <c r="I61" s="29"/>
      <c r="J61" s="29"/>
      <c r="K61" s="29"/>
      <c r="L61" s="29"/>
      <c r="M61" s="29"/>
      <c r="N61" s="29"/>
      <c r="O61" s="29"/>
      <c r="P61" s="29"/>
      <c r="Q61" s="29"/>
      <c r="R61" s="29"/>
      <c r="S61" s="29"/>
      <c r="T61" s="29"/>
      <c r="U61" s="29"/>
      <c r="V61" s="29"/>
      <c r="W61" s="29"/>
      <c r="X61" s="29"/>
      <c r="Y61" s="29"/>
    </row>
    <row r="62" spans="1:25">
      <c r="A62" s="987" t="s">
        <v>2006</v>
      </c>
      <c r="B62" s="1470"/>
      <c r="C62" s="1470" t="s">
        <v>4095</v>
      </c>
      <c r="D62" t="s">
        <v>2007</v>
      </c>
      <c r="E62" t="s">
        <v>2008</v>
      </c>
      <c r="F62" s="1468"/>
      <c r="G62" s="29"/>
      <c r="H62" s="29"/>
      <c r="I62" s="29"/>
      <c r="J62" s="29"/>
      <c r="K62" s="29"/>
      <c r="L62" s="29"/>
      <c r="M62" s="29"/>
      <c r="N62" s="29"/>
      <c r="O62" s="29"/>
      <c r="P62" s="29"/>
      <c r="Q62" s="29"/>
      <c r="R62" s="29"/>
      <c r="S62" s="29"/>
      <c r="T62" s="29"/>
      <c r="U62" s="29"/>
      <c r="V62" s="29"/>
      <c r="W62" s="29"/>
      <c r="X62" s="29"/>
      <c r="Y62" s="29"/>
    </row>
    <row r="63" spans="1:25">
      <c r="A63" s="987" t="s">
        <v>2009</v>
      </c>
      <c r="B63" s="1470"/>
      <c r="C63" s="1470" t="s">
        <v>4095</v>
      </c>
      <c r="D63" t="s">
        <v>2010</v>
      </c>
      <c r="E63" t="s">
        <v>2011</v>
      </c>
      <c r="F63" s="1468"/>
      <c r="G63" s="29"/>
      <c r="H63" s="29"/>
      <c r="I63" s="29"/>
      <c r="J63" s="29"/>
      <c r="K63" s="29"/>
      <c r="L63" s="29"/>
      <c r="M63" s="29"/>
      <c r="N63" s="29"/>
      <c r="O63" s="29"/>
      <c r="P63" s="29"/>
      <c r="Q63" s="29"/>
      <c r="R63" s="29"/>
      <c r="S63" s="29"/>
      <c r="T63" s="29"/>
      <c r="U63" s="29"/>
      <c r="V63" s="29"/>
      <c r="W63" s="29"/>
      <c r="X63" s="29"/>
      <c r="Y63" s="29"/>
    </row>
    <row r="64" spans="1:25">
      <c r="A64" s="1008" t="s">
        <v>2012</v>
      </c>
      <c r="B64" s="1470"/>
      <c r="C64" s="1470" t="s">
        <v>4095</v>
      </c>
      <c r="D64" t="s">
        <v>2013</v>
      </c>
      <c r="E64" t="s">
        <v>2014</v>
      </c>
      <c r="F64" s="1468"/>
      <c r="G64" s="29"/>
      <c r="H64" s="29"/>
      <c r="I64" s="29"/>
      <c r="J64" s="29"/>
      <c r="K64" s="29"/>
      <c r="L64" s="29"/>
      <c r="M64" s="29"/>
      <c r="N64" s="29"/>
      <c r="O64" s="29"/>
      <c r="P64" s="29"/>
      <c r="Q64" s="29"/>
      <c r="R64" s="29"/>
      <c r="S64" s="29"/>
      <c r="T64" s="29"/>
      <c r="U64" s="29"/>
      <c r="V64" s="29"/>
      <c r="W64" s="29"/>
      <c r="X64" s="29"/>
      <c r="Y64" s="29"/>
    </row>
    <row r="65" spans="1:25">
      <c r="A65" s="987" t="s">
        <v>2015</v>
      </c>
      <c r="B65" s="1470"/>
      <c r="C65" s="1470" t="s">
        <v>4095</v>
      </c>
      <c r="D65" t="s">
        <v>2016</v>
      </c>
      <c r="E65" t="s">
        <v>2017</v>
      </c>
      <c r="F65" s="1468"/>
      <c r="G65" s="29"/>
      <c r="H65" s="29"/>
      <c r="I65" s="29"/>
      <c r="J65" s="29"/>
      <c r="K65" s="29"/>
      <c r="L65" s="29"/>
      <c r="M65" s="29"/>
      <c r="N65" s="29"/>
      <c r="O65" s="29"/>
      <c r="P65" s="29"/>
      <c r="Q65" s="29"/>
      <c r="R65" s="29"/>
      <c r="S65" s="29"/>
      <c r="T65" s="29"/>
      <c r="U65" s="29"/>
      <c r="V65" s="29"/>
      <c r="W65" s="29"/>
      <c r="X65" s="29"/>
      <c r="Y65" s="29"/>
    </row>
    <row r="66" spans="1:25">
      <c r="A66" s="987" t="s">
        <v>2018</v>
      </c>
      <c r="B66" s="1470"/>
      <c r="C66" s="1470" t="s">
        <v>4095</v>
      </c>
      <c r="D66" t="s">
        <v>2019</v>
      </c>
      <c r="E66" t="s">
        <v>2020</v>
      </c>
      <c r="F66" s="1468"/>
      <c r="G66" s="29"/>
      <c r="H66" s="29"/>
      <c r="I66" s="29"/>
      <c r="J66" s="29"/>
      <c r="K66" s="29"/>
      <c r="L66" s="29"/>
      <c r="M66" s="29"/>
      <c r="N66" s="29"/>
      <c r="O66" s="29"/>
      <c r="P66" s="29"/>
      <c r="Q66" s="29"/>
      <c r="R66" s="29"/>
      <c r="S66" s="29"/>
      <c r="T66" s="29"/>
      <c r="U66" s="29"/>
      <c r="V66" s="29"/>
      <c r="W66" s="29"/>
      <c r="X66" s="29"/>
      <c r="Y66" s="29"/>
    </row>
    <row r="67" spans="1:25">
      <c r="A67" s="987" t="s">
        <v>2021</v>
      </c>
      <c r="B67" s="1470"/>
      <c r="C67" s="1470" t="s">
        <v>4095</v>
      </c>
      <c r="D67" t="s">
        <v>2022</v>
      </c>
      <c r="E67" t="s">
        <v>2023</v>
      </c>
      <c r="F67" s="1468"/>
      <c r="G67" s="29"/>
      <c r="H67" s="29"/>
      <c r="I67" s="29"/>
      <c r="J67" s="29"/>
      <c r="K67" s="29"/>
      <c r="L67" s="29"/>
      <c r="M67" s="29"/>
      <c r="N67" s="29"/>
      <c r="O67" s="29"/>
      <c r="P67" s="29"/>
      <c r="Q67" s="29"/>
      <c r="R67" s="29"/>
      <c r="S67" s="29"/>
      <c r="T67" s="29"/>
      <c r="U67" s="29"/>
      <c r="V67" s="29"/>
      <c r="W67" s="29"/>
      <c r="X67" s="29"/>
      <c r="Y67" s="29"/>
    </row>
    <row r="68" spans="1:25">
      <c r="A68" s="987" t="s">
        <v>2024</v>
      </c>
      <c r="B68" s="1470"/>
      <c r="C68" s="1470" t="s">
        <v>4095</v>
      </c>
      <c r="D68" t="s">
        <v>2025</v>
      </c>
      <c r="E68" t="s">
        <v>2026</v>
      </c>
      <c r="F68" s="1468"/>
      <c r="G68" s="29"/>
      <c r="H68" s="29"/>
      <c r="I68" s="29"/>
      <c r="J68" s="29"/>
      <c r="K68" s="29"/>
      <c r="L68" s="29"/>
      <c r="M68" s="29"/>
      <c r="N68" s="29"/>
      <c r="O68" s="29"/>
      <c r="P68" s="29"/>
      <c r="Q68" s="29"/>
      <c r="R68" s="29"/>
      <c r="S68" s="29"/>
      <c r="T68" s="29"/>
      <c r="U68" s="29"/>
      <c r="V68" s="29"/>
      <c r="W68" s="29"/>
      <c r="X68" s="29"/>
      <c r="Y68" s="29"/>
    </row>
    <row r="69" spans="1:25">
      <c r="A69" s="987" t="s">
        <v>4105</v>
      </c>
      <c r="B69" s="1470">
        <v>8000</v>
      </c>
      <c r="C69" s="1470" t="s">
        <v>4095</v>
      </c>
      <c r="D69" t="s">
        <v>4106</v>
      </c>
      <c r="E69" t="s">
        <v>4107</v>
      </c>
      <c r="F69" s="1468"/>
      <c r="G69" s="29"/>
      <c r="H69" s="29"/>
      <c r="I69" s="29"/>
      <c r="J69" s="29"/>
      <c r="K69" s="29"/>
      <c r="L69" s="29"/>
      <c r="M69" s="29"/>
      <c r="N69" s="29"/>
      <c r="O69" s="29"/>
      <c r="P69" s="29"/>
      <c r="Q69" s="29"/>
      <c r="R69" s="29"/>
      <c r="S69" s="29"/>
      <c r="T69" s="29"/>
      <c r="U69" s="29"/>
      <c r="V69" s="29"/>
      <c r="W69" s="29"/>
      <c r="X69" s="29"/>
      <c r="Y69" s="29"/>
    </row>
    <row r="70" spans="1:25">
      <c r="A70" s="1008" t="s">
        <v>4341</v>
      </c>
      <c r="B70" s="1470"/>
      <c r="C70" s="1470"/>
      <c r="D70" t="s">
        <v>4342</v>
      </c>
      <c r="E70" t="s">
        <v>4343</v>
      </c>
      <c r="F70" s="1468"/>
      <c r="G70" s="29"/>
      <c r="H70" s="29"/>
      <c r="I70" s="29"/>
      <c r="J70" s="29"/>
      <c r="K70" s="29"/>
      <c r="L70" s="29"/>
      <c r="M70" s="29"/>
      <c r="N70" s="29"/>
      <c r="O70" s="29"/>
      <c r="P70" s="29"/>
      <c r="Q70" s="29"/>
      <c r="R70" s="29"/>
      <c r="S70" s="29"/>
      <c r="T70" s="29"/>
      <c r="U70" s="29"/>
      <c r="V70" s="29"/>
      <c r="W70" s="29"/>
      <c r="X70" s="29"/>
      <c r="Y70" s="29"/>
    </row>
    <row r="71" spans="1:25">
      <c r="B71" s="1470"/>
      <c r="C71" s="1470"/>
      <c r="F71" s="1468"/>
      <c r="G71" s="29"/>
      <c r="H71" s="29"/>
      <c r="I71" s="29"/>
      <c r="J71" s="29"/>
      <c r="K71" s="29"/>
      <c r="L71" s="29"/>
      <c r="M71" s="29"/>
      <c r="N71" s="29"/>
      <c r="O71" s="29"/>
      <c r="P71" s="29"/>
      <c r="Q71" s="29"/>
      <c r="R71" s="29"/>
      <c r="S71" s="29"/>
      <c r="T71" s="29"/>
      <c r="U71" s="29"/>
      <c r="V71" s="29"/>
      <c r="W71" s="29"/>
      <c r="X71" s="29"/>
      <c r="Y71" s="29"/>
    </row>
    <row r="72" spans="1:25">
      <c r="B72" s="1470"/>
      <c r="C72" s="1470"/>
      <c r="F72" s="1468"/>
      <c r="G72" s="29"/>
      <c r="H72" s="29"/>
      <c r="I72" s="29"/>
      <c r="J72" s="29"/>
      <c r="K72" s="29"/>
      <c r="L72" s="29"/>
      <c r="M72" s="29"/>
      <c r="N72" s="29"/>
      <c r="O72" s="29"/>
      <c r="P72" s="29"/>
      <c r="Q72" s="29"/>
      <c r="R72" s="29"/>
      <c r="S72" s="29"/>
      <c r="T72" s="29"/>
      <c r="U72" s="29"/>
      <c r="V72" s="29"/>
      <c r="W72" s="29"/>
      <c r="X72" s="29"/>
      <c r="Y72" s="29"/>
    </row>
    <row r="73" spans="1:25">
      <c r="B73" s="1470"/>
      <c r="C73" s="1470"/>
      <c r="F73" s="1468"/>
      <c r="G73" s="29"/>
      <c r="H73" s="29"/>
      <c r="I73" s="29"/>
      <c r="J73" s="29"/>
      <c r="K73" s="29"/>
      <c r="L73" s="29"/>
      <c r="M73" s="29"/>
      <c r="N73" s="29"/>
      <c r="O73" s="29"/>
      <c r="P73" s="29"/>
      <c r="Q73" s="29"/>
      <c r="R73" s="29"/>
      <c r="S73" s="29"/>
      <c r="T73" s="29"/>
      <c r="U73" s="29"/>
      <c r="V73" s="29"/>
      <c r="W73" s="29"/>
      <c r="X73" s="29"/>
      <c r="Y73" s="29"/>
    </row>
    <row r="74" spans="1:25">
      <c r="B74" s="1470"/>
      <c r="C74" s="1470"/>
      <c r="F74" s="1468"/>
      <c r="G74" s="29"/>
      <c r="H74" s="29"/>
      <c r="I74" s="29"/>
      <c r="J74" s="29"/>
      <c r="K74" s="29"/>
      <c r="L74" s="29"/>
      <c r="M74" s="29"/>
      <c r="N74" s="29"/>
      <c r="O74" s="29"/>
      <c r="P74" s="29"/>
      <c r="Q74" s="29"/>
      <c r="R74" s="29"/>
      <c r="S74" s="29"/>
      <c r="T74" s="29"/>
      <c r="U74" s="29"/>
      <c r="V74" s="29"/>
      <c r="W74" s="29"/>
      <c r="X74" s="29"/>
      <c r="Y74" s="29"/>
    </row>
    <row r="75" spans="1:25">
      <c r="B75" s="1470"/>
      <c r="C75" s="1470"/>
      <c r="F75" s="1468"/>
      <c r="G75" s="29"/>
      <c r="H75" s="29"/>
      <c r="I75" s="29"/>
      <c r="J75" s="29"/>
      <c r="K75" s="29"/>
      <c r="L75" s="29"/>
      <c r="M75" s="29"/>
      <c r="N75" s="29"/>
      <c r="O75" s="29"/>
      <c r="P75" s="29"/>
      <c r="Q75" s="29"/>
      <c r="R75" s="29"/>
      <c r="S75" s="29"/>
      <c r="T75" s="29"/>
      <c r="U75" s="29"/>
      <c r="V75" s="29"/>
      <c r="W75" s="29"/>
      <c r="X75" s="29"/>
      <c r="Y75" s="29"/>
    </row>
    <row r="76" spans="1:25">
      <c r="B76" s="1470"/>
      <c r="C76" s="1470"/>
      <c r="F76" s="1468"/>
      <c r="G76" s="29"/>
      <c r="H76" s="29"/>
      <c r="I76" s="29"/>
      <c r="J76" s="29"/>
      <c r="K76" s="29"/>
      <c r="L76" s="29"/>
      <c r="M76" s="29"/>
      <c r="N76" s="29"/>
      <c r="O76" s="29"/>
      <c r="P76" s="29"/>
      <c r="Q76" s="29"/>
      <c r="R76" s="29"/>
      <c r="S76" s="29"/>
      <c r="T76" s="29"/>
      <c r="U76" s="29"/>
      <c r="V76" s="29"/>
      <c r="W76" s="29"/>
      <c r="X76" s="29"/>
      <c r="Y76" s="29"/>
    </row>
    <row r="77" spans="1:25">
      <c r="B77" s="1470"/>
      <c r="C77" s="1470"/>
      <c r="F77" s="1468"/>
      <c r="G77" s="29"/>
      <c r="H77" s="29"/>
      <c r="I77" s="29"/>
      <c r="J77" s="29"/>
      <c r="K77" s="29"/>
      <c r="L77" s="29"/>
      <c r="M77" s="29"/>
      <c r="N77" s="29"/>
      <c r="O77" s="29"/>
      <c r="P77" s="29"/>
      <c r="Q77" s="29"/>
      <c r="R77" s="29"/>
      <c r="S77" s="29"/>
      <c r="T77" s="29"/>
      <c r="U77" s="29"/>
      <c r="V77" s="29"/>
      <c r="W77" s="29"/>
      <c r="X77" s="29"/>
      <c r="Y77" s="29"/>
    </row>
    <row r="78" spans="1:25">
      <c r="B78" s="1470"/>
      <c r="C78" s="1470"/>
      <c r="F78" s="1468"/>
      <c r="G78" s="29"/>
      <c r="H78" s="29"/>
      <c r="I78" s="29"/>
      <c r="J78" s="29"/>
      <c r="K78" s="29"/>
      <c r="L78" s="29"/>
      <c r="M78" s="29"/>
      <c r="N78" s="29"/>
      <c r="O78" s="29"/>
      <c r="P78" s="29"/>
      <c r="Q78" s="29"/>
      <c r="R78" s="29"/>
      <c r="S78" s="29"/>
      <c r="T78" s="29"/>
      <c r="U78" s="29"/>
      <c r="V78" s="29"/>
      <c r="W78" s="29"/>
      <c r="X78" s="29"/>
      <c r="Y78" s="29"/>
    </row>
    <row r="79" spans="1:25">
      <c r="B79" s="1470"/>
      <c r="C79" s="1470"/>
      <c r="F79" s="1468"/>
      <c r="G79" s="29"/>
      <c r="H79" s="29"/>
      <c r="I79" s="29"/>
      <c r="J79" s="29"/>
      <c r="K79" s="29"/>
      <c r="L79" s="29"/>
      <c r="M79" s="29"/>
      <c r="N79" s="29"/>
      <c r="O79" s="29"/>
      <c r="P79" s="29"/>
      <c r="Q79" s="29"/>
      <c r="R79" s="29"/>
      <c r="S79" s="29"/>
      <c r="T79" s="29"/>
      <c r="U79" s="29"/>
      <c r="V79" s="29"/>
      <c r="W79" s="29"/>
      <c r="X79" s="29"/>
      <c r="Y79" s="29"/>
    </row>
    <row r="80" spans="1:25">
      <c r="B80" s="1470"/>
      <c r="C80" s="1470"/>
      <c r="F80" s="1468"/>
      <c r="G80" s="29"/>
      <c r="H80" s="29"/>
      <c r="I80" s="29"/>
      <c r="J80" s="29"/>
      <c r="K80" s="29"/>
      <c r="L80" s="29"/>
      <c r="M80" s="29"/>
      <c r="N80" s="29"/>
      <c r="O80" s="29"/>
      <c r="P80" s="29"/>
      <c r="Q80" s="29"/>
      <c r="R80" s="29"/>
      <c r="S80" s="29"/>
      <c r="T80" s="29"/>
      <c r="U80" s="29"/>
      <c r="V80" s="29"/>
      <c r="W80" s="29"/>
      <c r="X80" s="29"/>
      <c r="Y80" s="29"/>
    </row>
    <row r="81" spans="2:25">
      <c r="B81" s="1470"/>
      <c r="C81" s="1470"/>
      <c r="F81" s="1468"/>
      <c r="G81" s="29"/>
      <c r="H81" s="29"/>
      <c r="I81" s="29"/>
      <c r="J81" s="29"/>
      <c r="K81" s="29"/>
      <c r="L81" s="29"/>
      <c r="M81" s="29"/>
      <c r="N81" s="29"/>
      <c r="O81" s="29"/>
      <c r="P81" s="29"/>
      <c r="Q81" s="29"/>
      <c r="R81" s="29"/>
      <c r="S81" s="29"/>
      <c r="T81" s="29"/>
      <c r="U81" s="29"/>
      <c r="V81" s="29"/>
      <c r="W81" s="29"/>
      <c r="X81" s="29"/>
      <c r="Y81" s="29"/>
    </row>
    <row r="82" spans="2:25">
      <c r="B82" s="1470"/>
      <c r="C82" s="1470"/>
      <c r="F82" s="1468"/>
      <c r="G82" s="29"/>
      <c r="H82" s="29"/>
      <c r="I82" s="29"/>
      <c r="J82" s="29"/>
      <c r="K82" s="29"/>
      <c r="L82" s="29"/>
      <c r="M82" s="29"/>
      <c r="N82" s="29"/>
      <c r="O82" s="29"/>
      <c r="P82" s="29"/>
      <c r="Q82" s="29"/>
      <c r="R82" s="29"/>
      <c r="S82" s="29"/>
      <c r="T82" s="29"/>
      <c r="U82" s="29"/>
      <c r="V82" s="29"/>
      <c r="W82" s="29"/>
      <c r="X82" s="29"/>
      <c r="Y82" s="29"/>
    </row>
    <row r="83" spans="2:25">
      <c r="B83" s="1470"/>
      <c r="C83" s="1470"/>
      <c r="F83" s="1468"/>
      <c r="G83" s="29"/>
      <c r="H83" s="29"/>
      <c r="I83" s="29"/>
      <c r="J83" s="29"/>
      <c r="K83" s="29"/>
      <c r="L83" s="29"/>
      <c r="M83" s="29"/>
      <c r="N83" s="29"/>
      <c r="O83" s="29"/>
      <c r="P83" s="29"/>
      <c r="Q83" s="29"/>
      <c r="R83" s="29"/>
      <c r="S83" s="29"/>
      <c r="T83" s="29"/>
      <c r="U83" s="29"/>
      <c r="V83" s="29"/>
      <c r="W83" s="29"/>
      <c r="X83" s="29"/>
      <c r="Y83" s="29"/>
    </row>
    <row r="84" spans="2:25">
      <c r="B84" s="1470"/>
      <c r="C84" s="1470"/>
      <c r="F84" s="1468"/>
      <c r="G84" s="29"/>
      <c r="H84" s="29"/>
      <c r="I84" s="29"/>
      <c r="J84" s="29"/>
      <c r="K84" s="29"/>
      <c r="L84" s="29"/>
      <c r="M84" s="29"/>
      <c r="N84" s="29"/>
      <c r="O84" s="29"/>
      <c r="P84" s="29"/>
      <c r="Q84" s="29"/>
      <c r="R84" s="29"/>
      <c r="S84" s="29"/>
      <c r="T84" s="29"/>
      <c r="U84" s="29"/>
      <c r="V84" s="29"/>
      <c r="W84" s="29"/>
      <c r="X84" s="29"/>
      <c r="Y84" s="29"/>
    </row>
    <row r="85" spans="2:25">
      <c r="B85" s="1470"/>
      <c r="C85" s="1470"/>
      <c r="F85" s="1468"/>
      <c r="G85" s="29"/>
      <c r="H85" s="29"/>
      <c r="I85" s="29"/>
      <c r="J85" s="29"/>
      <c r="K85" s="29"/>
      <c r="L85" s="29"/>
      <c r="M85" s="29"/>
      <c r="N85" s="29"/>
      <c r="O85" s="29"/>
      <c r="P85" s="29"/>
      <c r="Q85" s="29"/>
      <c r="R85" s="29"/>
      <c r="S85" s="29"/>
      <c r="T85" s="29"/>
      <c r="U85" s="29"/>
      <c r="V85" s="29"/>
      <c r="W85" s="29"/>
      <c r="X85" s="29"/>
      <c r="Y85" s="29"/>
    </row>
    <row r="86" spans="2:25">
      <c r="B86" s="1470"/>
      <c r="C86" s="1470"/>
      <c r="F86" s="1468"/>
      <c r="G86" s="29"/>
      <c r="H86" s="29"/>
      <c r="I86" s="29"/>
      <c r="J86" s="29"/>
      <c r="K86" s="29"/>
      <c r="L86" s="29"/>
      <c r="M86" s="29"/>
      <c r="N86" s="29"/>
      <c r="O86" s="29"/>
      <c r="P86" s="29"/>
      <c r="Q86" s="29"/>
      <c r="R86" s="29"/>
      <c r="S86" s="29"/>
      <c r="T86" s="29"/>
      <c r="U86" s="29"/>
      <c r="V86" s="29"/>
      <c r="W86" s="29"/>
      <c r="X86" s="29"/>
      <c r="Y86" s="29"/>
    </row>
    <row r="87" spans="2:25">
      <c r="B87" s="1470"/>
      <c r="C87" s="1470"/>
      <c r="F87" s="1468"/>
      <c r="G87" s="29"/>
      <c r="H87" s="29"/>
      <c r="I87" s="29"/>
      <c r="J87" s="29"/>
      <c r="K87" s="29"/>
      <c r="L87" s="29"/>
      <c r="M87" s="29"/>
      <c r="N87" s="29"/>
      <c r="O87" s="29"/>
      <c r="P87" s="29"/>
      <c r="Q87" s="29"/>
      <c r="R87" s="29"/>
      <c r="S87" s="29"/>
      <c r="T87" s="29"/>
      <c r="U87" s="29"/>
      <c r="V87" s="29"/>
      <c r="W87" s="29"/>
      <c r="X87" s="29"/>
      <c r="Y87" s="29"/>
    </row>
    <row r="88" spans="2:25">
      <c r="B88" s="1470"/>
      <c r="C88" s="1470"/>
      <c r="F88" s="1468"/>
      <c r="G88" s="29"/>
      <c r="H88" s="29"/>
      <c r="I88" s="29"/>
      <c r="J88" s="29"/>
      <c r="K88" s="29"/>
      <c r="L88" s="29"/>
      <c r="M88" s="29"/>
      <c r="N88" s="29"/>
      <c r="O88" s="29"/>
      <c r="P88" s="29"/>
      <c r="Q88" s="29"/>
      <c r="R88" s="29"/>
      <c r="S88" s="29"/>
      <c r="T88" s="29"/>
      <c r="U88" s="29"/>
      <c r="V88" s="29"/>
      <c r="W88" s="29"/>
      <c r="X88" s="29"/>
      <c r="Y88" s="29"/>
    </row>
    <row r="89" spans="2:25">
      <c r="B89" s="1470"/>
      <c r="C89" s="1470"/>
      <c r="F89" s="1468"/>
      <c r="G89" s="29"/>
      <c r="H89" s="29"/>
      <c r="I89" s="29"/>
      <c r="J89" s="29"/>
      <c r="K89" s="29"/>
      <c r="L89" s="29"/>
      <c r="M89" s="29"/>
      <c r="N89" s="29"/>
      <c r="O89" s="29"/>
      <c r="P89" s="29"/>
      <c r="Q89" s="29"/>
      <c r="R89" s="29"/>
      <c r="S89" s="29"/>
      <c r="T89" s="29"/>
      <c r="U89" s="29"/>
      <c r="V89" s="29"/>
      <c r="W89" s="29"/>
      <c r="X89" s="29"/>
      <c r="Y89" s="29"/>
    </row>
    <row r="90" spans="2:25">
      <c r="B90" s="1470"/>
      <c r="C90" s="1470"/>
      <c r="F90" s="1468"/>
      <c r="G90" s="29"/>
      <c r="H90" s="29"/>
      <c r="I90" s="29"/>
      <c r="J90" s="29"/>
      <c r="K90" s="29"/>
      <c r="L90" s="29"/>
      <c r="M90" s="29"/>
      <c r="N90" s="29"/>
      <c r="O90" s="29"/>
      <c r="P90" s="29"/>
      <c r="Q90" s="29"/>
      <c r="R90" s="29"/>
      <c r="S90" s="29"/>
      <c r="T90" s="29"/>
      <c r="U90" s="29"/>
      <c r="V90" s="29"/>
      <c r="W90" s="29"/>
      <c r="X90" s="29"/>
      <c r="Y90" s="29"/>
    </row>
    <row r="91" spans="2:25">
      <c r="B91" s="1470"/>
      <c r="C91" s="1470"/>
      <c r="F91" s="1468"/>
      <c r="G91" s="29"/>
      <c r="H91" s="29"/>
      <c r="I91" s="29"/>
      <c r="J91" s="29"/>
      <c r="K91" s="29"/>
      <c r="L91" s="29"/>
      <c r="M91" s="29"/>
      <c r="N91" s="29"/>
      <c r="O91" s="29"/>
      <c r="P91" s="29"/>
      <c r="Q91" s="29"/>
      <c r="R91" s="29"/>
      <c r="S91" s="29"/>
      <c r="T91" s="29"/>
      <c r="U91" s="29"/>
      <c r="V91" s="29"/>
      <c r="W91" s="29"/>
      <c r="X91" s="29"/>
      <c r="Y91" s="29"/>
    </row>
    <row r="92" spans="2:25">
      <c r="B92" s="1470"/>
      <c r="C92" s="1470"/>
      <c r="F92" s="1468"/>
      <c r="G92" s="29"/>
      <c r="H92" s="29"/>
      <c r="I92" s="29"/>
      <c r="J92" s="29"/>
      <c r="K92" s="29"/>
      <c r="L92" s="29"/>
      <c r="M92" s="29"/>
      <c r="N92" s="29"/>
      <c r="O92" s="29"/>
      <c r="P92" s="29"/>
      <c r="Q92" s="29"/>
      <c r="R92" s="29"/>
      <c r="S92" s="29"/>
      <c r="T92" s="29"/>
      <c r="U92" s="29"/>
      <c r="V92" s="29"/>
      <c r="W92" s="29"/>
      <c r="X92" s="29"/>
      <c r="Y92" s="29"/>
    </row>
    <row r="93" spans="2:25">
      <c r="B93" s="1470"/>
      <c r="C93" s="1470"/>
      <c r="F93" s="1468"/>
      <c r="G93" s="29"/>
      <c r="H93" s="29"/>
      <c r="I93" s="29"/>
      <c r="J93" s="29"/>
      <c r="K93" s="29"/>
      <c r="L93" s="29"/>
      <c r="M93" s="29"/>
      <c r="N93" s="29"/>
      <c r="O93" s="29"/>
      <c r="P93" s="29"/>
      <c r="Q93" s="29"/>
      <c r="R93" s="29"/>
      <c r="S93" s="29"/>
      <c r="T93" s="29"/>
      <c r="U93" s="29"/>
      <c r="V93" s="29"/>
      <c r="W93" s="29"/>
      <c r="X93" s="29"/>
      <c r="Y93" s="29"/>
    </row>
    <row r="94" spans="2:25">
      <c r="B94" s="1470"/>
      <c r="C94" s="1470"/>
      <c r="F94" s="1468"/>
      <c r="G94" s="29"/>
      <c r="H94" s="29"/>
      <c r="I94" s="29"/>
      <c r="J94" s="29"/>
      <c r="K94" s="29"/>
      <c r="L94" s="29"/>
      <c r="M94" s="29"/>
      <c r="N94" s="29"/>
      <c r="O94" s="29"/>
      <c r="P94" s="29"/>
      <c r="Q94" s="29"/>
      <c r="R94" s="29"/>
      <c r="S94" s="29"/>
      <c r="T94" s="29"/>
      <c r="U94" s="29"/>
      <c r="V94" s="29"/>
      <c r="W94" s="29"/>
      <c r="X94" s="29"/>
      <c r="Y94" s="29"/>
    </row>
    <row r="95" spans="2:25">
      <c r="B95" s="1470"/>
      <c r="C95" s="1470"/>
      <c r="F95" s="1468"/>
      <c r="G95" s="29"/>
      <c r="H95" s="29"/>
      <c r="I95" s="29"/>
      <c r="J95" s="29"/>
      <c r="K95" s="29"/>
      <c r="L95" s="29"/>
      <c r="M95" s="29"/>
      <c r="N95" s="29"/>
      <c r="O95" s="29"/>
      <c r="P95" s="29"/>
      <c r="Q95" s="29"/>
      <c r="R95" s="29"/>
      <c r="S95" s="29"/>
      <c r="T95" s="29"/>
      <c r="U95" s="29"/>
      <c r="V95" s="29"/>
      <c r="W95" s="29"/>
      <c r="X95" s="29"/>
      <c r="Y95" s="29"/>
    </row>
    <row r="96" spans="2:25">
      <c r="B96" s="1470"/>
      <c r="C96" s="1470"/>
      <c r="F96" s="1468"/>
      <c r="G96" s="29"/>
      <c r="H96" s="29"/>
      <c r="I96" s="29"/>
      <c r="J96" s="29"/>
      <c r="K96" s="29"/>
      <c r="L96" s="29"/>
      <c r="M96" s="29"/>
      <c r="N96" s="29"/>
      <c r="O96" s="29"/>
      <c r="P96" s="29"/>
      <c r="Q96" s="29"/>
      <c r="R96" s="29"/>
      <c r="S96" s="29"/>
      <c r="T96" s="29"/>
      <c r="U96" s="29"/>
      <c r="V96" s="29"/>
      <c r="W96" s="29"/>
      <c r="X96" s="29"/>
      <c r="Y96" s="29"/>
    </row>
    <row r="97" spans="2:25">
      <c r="B97" s="1470"/>
      <c r="C97" s="1470"/>
      <c r="F97" s="1468"/>
      <c r="G97" s="29"/>
      <c r="H97" s="29"/>
      <c r="I97" s="29"/>
      <c r="J97" s="29"/>
      <c r="K97" s="29"/>
      <c r="L97" s="29"/>
      <c r="M97" s="29"/>
      <c r="N97" s="29"/>
      <c r="O97" s="29"/>
      <c r="P97" s="29"/>
      <c r="Q97" s="29"/>
      <c r="R97" s="29"/>
      <c r="S97" s="29"/>
      <c r="T97" s="29"/>
      <c r="U97" s="29"/>
      <c r="V97" s="29"/>
      <c r="W97" s="29"/>
      <c r="X97" s="29"/>
      <c r="Y97" s="29"/>
    </row>
    <row r="98" spans="2:25">
      <c r="B98" s="1470"/>
      <c r="C98" s="1470"/>
      <c r="F98" s="1468"/>
      <c r="G98" s="29"/>
      <c r="H98" s="29"/>
      <c r="I98" s="29"/>
      <c r="J98" s="29"/>
      <c r="K98" s="29"/>
      <c r="L98" s="29"/>
      <c r="M98" s="29"/>
      <c r="N98" s="29"/>
      <c r="O98" s="29"/>
      <c r="P98" s="29"/>
      <c r="Q98" s="29"/>
      <c r="R98" s="29"/>
      <c r="S98" s="29"/>
      <c r="T98" s="29"/>
      <c r="U98" s="29"/>
      <c r="V98" s="29"/>
      <c r="W98" s="29"/>
      <c r="X98" s="29"/>
      <c r="Y98" s="29"/>
    </row>
    <row r="99" spans="2:25">
      <c r="B99" s="1470"/>
      <c r="C99" s="1470"/>
      <c r="F99" s="1468"/>
      <c r="G99" s="29"/>
      <c r="H99" s="29"/>
      <c r="I99" s="29"/>
      <c r="J99" s="29"/>
      <c r="K99" s="29"/>
      <c r="L99" s="29"/>
      <c r="M99" s="29"/>
      <c r="N99" s="29"/>
      <c r="O99" s="29"/>
      <c r="P99" s="29"/>
      <c r="Q99" s="29"/>
      <c r="R99" s="29"/>
      <c r="S99" s="29"/>
      <c r="T99" s="29"/>
      <c r="U99" s="29"/>
      <c r="V99" s="29"/>
      <c r="W99" s="29"/>
      <c r="X99" s="29"/>
      <c r="Y99" s="29"/>
    </row>
    <row r="100" spans="2:25">
      <c r="B100" s="1470"/>
      <c r="C100" s="1470"/>
      <c r="F100" s="1468"/>
      <c r="G100" s="29"/>
      <c r="H100" s="29"/>
      <c r="I100" s="29"/>
      <c r="J100" s="29"/>
      <c r="K100" s="29"/>
      <c r="L100" s="29"/>
      <c r="M100" s="29"/>
      <c r="N100" s="29"/>
      <c r="O100" s="29"/>
      <c r="P100" s="29"/>
      <c r="Q100" s="29"/>
      <c r="R100" s="29"/>
      <c r="S100" s="29"/>
      <c r="T100" s="29"/>
      <c r="U100" s="29"/>
      <c r="V100" s="29"/>
      <c r="W100" s="29"/>
      <c r="X100" s="29"/>
      <c r="Y100" s="29"/>
    </row>
    <row r="101" spans="2:25">
      <c r="B101" s="1470"/>
      <c r="C101" s="1470"/>
      <c r="F101" s="1468"/>
      <c r="G101" s="29"/>
      <c r="H101" s="29"/>
      <c r="I101" s="29"/>
      <c r="J101" s="29"/>
      <c r="K101" s="29"/>
      <c r="L101" s="29"/>
      <c r="M101" s="29"/>
      <c r="N101" s="29"/>
      <c r="O101" s="29"/>
      <c r="P101" s="29"/>
      <c r="Q101" s="29"/>
      <c r="R101" s="29"/>
      <c r="S101" s="29"/>
      <c r="T101" s="29"/>
      <c r="U101" s="29"/>
      <c r="V101" s="29"/>
      <c r="W101" s="29"/>
      <c r="X101" s="29"/>
      <c r="Y101" s="29"/>
    </row>
    <row r="102" spans="2:25">
      <c r="B102" s="1470"/>
      <c r="C102" s="1470"/>
      <c r="F102" s="1468"/>
      <c r="G102" s="29"/>
      <c r="H102" s="29"/>
      <c r="I102" s="29"/>
      <c r="J102" s="29"/>
      <c r="K102" s="29"/>
      <c r="L102" s="29"/>
      <c r="M102" s="29"/>
      <c r="N102" s="29"/>
      <c r="O102" s="29"/>
      <c r="P102" s="29"/>
      <c r="Q102" s="29"/>
      <c r="R102" s="29"/>
      <c r="S102" s="29"/>
      <c r="T102" s="29"/>
      <c r="U102" s="29"/>
      <c r="V102" s="29"/>
      <c r="W102" s="29"/>
      <c r="X102" s="29"/>
      <c r="Y102" s="29"/>
    </row>
    <row r="103" spans="2:25">
      <c r="B103" s="1470"/>
      <c r="C103" s="1470"/>
      <c r="F103" s="1468"/>
      <c r="G103" s="29"/>
      <c r="H103" s="29"/>
      <c r="I103" s="29"/>
      <c r="J103" s="29"/>
      <c r="K103" s="29"/>
      <c r="L103" s="29"/>
      <c r="M103" s="29"/>
      <c r="N103" s="29"/>
      <c r="O103" s="29"/>
      <c r="P103" s="29"/>
      <c r="Q103" s="29"/>
      <c r="R103" s="29"/>
      <c r="S103" s="29"/>
      <c r="T103" s="29"/>
      <c r="U103" s="29"/>
      <c r="V103" s="29"/>
      <c r="W103" s="29"/>
      <c r="X103" s="29"/>
      <c r="Y103" s="29"/>
    </row>
  </sheetData>
  <sortState xmlns:xlrd2="http://schemas.microsoft.com/office/spreadsheetml/2017/richdata2" ref="A1:E103">
    <sortCondition ref="A39:A103"/>
  </sortState>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7" tint="0.39997558519241921"/>
  </sheetPr>
  <dimension ref="A1:AF174"/>
  <sheetViews>
    <sheetView topLeftCell="A31" workbookViewId="0">
      <selection activeCell="A94" sqref="A94"/>
    </sheetView>
  </sheetViews>
  <sheetFormatPr defaultRowHeight="15"/>
  <cols>
    <col min="1" max="1" width="35.7109375" customWidth="1"/>
    <col min="2" max="2" width="30.7109375" customWidth="1"/>
    <col min="3" max="3" width="15.7109375" style="362" customWidth="1"/>
    <col min="4" max="4" width="50.7109375" style="251" customWidth="1"/>
    <col min="5" max="5" width="9.140625" style="362"/>
  </cols>
  <sheetData>
    <row r="1" spans="1:32" s="379" customFormat="1" ht="18.75">
      <c r="A1" s="376" t="s">
        <v>2093</v>
      </c>
      <c r="B1" s="376" t="s">
        <v>2094</v>
      </c>
      <c r="C1" s="377" t="s">
        <v>2095</v>
      </c>
      <c r="D1" s="378" t="s">
        <v>2096</v>
      </c>
      <c r="E1" s="377" t="s">
        <v>977</v>
      </c>
    </row>
    <row r="2" spans="1:32" s="375" customFormat="1" ht="15.75">
      <c r="A2" s="1805" t="s">
        <v>2097</v>
      </c>
      <c r="B2" s="1805"/>
      <c r="C2" s="373"/>
      <c r="D2" s="374"/>
      <c r="E2" s="37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row>
    <row r="3" spans="1:32" s="18" customFormat="1">
      <c r="A3" s="368" t="s">
        <v>2098</v>
      </c>
      <c r="B3" s="368" t="s">
        <v>2099</v>
      </c>
      <c r="C3" s="369">
        <v>25</v>
      </c>
      <c r="D3" s="370"/>
      <c r="E3" s="369"/>
      <c r="F3" s="1173"/>
      <c r="G3" s="1173"/>
      <c r="H3" s="1173"/>
      <c r="I3" s="1173"/>
      <c r="J3" s="1173"/>
      <c r="K3" s="1173"/>
      <c r="L3" s="1173"/>
      <c r="M3" s="1173"/>
      <c r="N3" s="1173"/>
      <c r="O3" s="1173"/>
      <c r="P3" s="1173"/>
      <c r="Q3" s="1173"/>
      <c r="R3" s="1173"/>
      <c r="S3" s="1173"/>
      <c r="T3" s="1173"/>
      <c r="U3" s="1173"/>
      <c r="V3" s="1173"/>
      <c r="W3" s="1173"/>
      <c r="X3" s="1173"/>
      <c r="Y3" s="1173"/>
      <c r="Z3" s="1173"/>
      <c r="AA3" s="1173"/>
      <c r="AB3" s="1173"/>
      <c r="AC3" s="1173"/>
      <c r="AD3" s="1173"/>
      <c r="AE3" s="1173"/>
      <c r="AF3" s="1173"/>
    </row>
    <row r="4" spans="1:32" s="18" customFormat="1">
      <c r="A4" s="368" t="s">
        <v>2100</v>
      </c>
      <c r="B4" s="368" t="s">
        <v>2101</v>
      </c>
      <c r="C4" s="371" t="s">
        <v>2102</v>
      </c>
      <c r="D4" s="370"/>
      <c r="E4" s="369"/>
      <c r="F4" s="1173"/>
      <c r="G4" s="1173"/>
      <c r="H4" s="1173"/>
      <c r="I4" s="1173"/>
      <c r="J4" s="1173"/>
      <c r="K4" s="1173"/>
      <c r="L4" s="1173"/>
      <c r="M4" s="1173"/>
      <c r="N4" s="1173"/>
      <c r="O4" s="1173"/>
      <c r="P4" s="1173"/>
      <c r="Q4" s="1173"/>
      <c r="R4" s="1173"/>
      <c r="S4" s="1173"/>
      <c r="T4" s="1173"/>
      <c r="U4" s="1173"/>
      <c r="V4" s="1173"/>
      <c r="W4" s="1173"/>
      <c r="X4" s="1173"/>
      <c r="Y4" s="1173"/>
      <c r="Z4" s="1173"/>
      <c r="AA4" s="1173"/>
      <c r="AB4" s="1173"/>
      <c r="AC4" s="1173"/>
      <c r="AD4" s="1173"/>
      <c r="AE4" s="1173"/>
      <c r="AF4" s="1173"/>
    </row>
    <row r="5" spans="1:32" s="18" customFormat="1">
      <c r="A5" s="368" t="s">
        <v>2103</v>
      </c>
      <c r="B5" s="368" t="s">
        <v>2104</v>
      </c>
      <c r="C5" s="371" t="s">
        <v>2102</v>
      </c>
      <c r="D5" s="370"/>
      <c r="E5" s="369"/>
      <c r="F5" s="1173"/>
      <c r="G5" s="1173"/>
      <c r="H5" s="1173"/>
      <c r="I5" s="1173"/>
      <c r="J5" s="1173"/>
      <c r="K5" s="1173"/>
      <c r="L5" s="1173"/>
      <c r="M5" s="1173"/>
      <c r="N5" s="1173"/>
      <c r="O5" s="1173"/>
      <c r="P5" s="1173"/>
      <c r="Q5" s="1173"/>
      <c r="R5" s="1173"/>
      <c r="S5" s="1173"/>
      <c r="T5" s="1173"/>
      <c r="U5" s="1173"/>
      <c r="V5" s="1173"/>
      <c r="W5" s="1173"/>
      <c r="X5" s="1173"/>
      <c r="Y5" s="1173"/>
      <c r="Z5" s="1173"/>
      <c r="AA5" s="1173"/>
      <c r="AB5" s="1173"/>
      <c r="AC5" s="1173"/>
      <c r="AD5" s="1173"/>
      <c r="AE5" s="1173"/>
      <c r="AF5" s="1173"/>
    </row>
    <row r="6" spans="1:32" s="18" customFormat="1">
      <c r="A6" s="368" t="s">
        <v>2105</v>
      </c>
      <c r="B6" s="368" t="s">
        <v>2106</v>
      </c>
      <c r="C6" s="371"/>
      <c r="D6" s="370"/>
      <c r="E6" s="369"/>
      <c r="F6" s="1173"/>
      <c r="G6" s="1173"/>
      <c r="H6" s="1173"/>
      <c r="I6" s="1173"/>
      <c r="J6" s="1173"/>
      <c r="K6" s="1173"/>
      <c r="L6" s="1173"/>
      <c r="M6" s="1173"/>
      <c r="N6" s="1173"/>
      <c r="O6" s="1173"/>
      <c r="P6" s="1173"/>
      <c r="Q6" s="1173"/>
      <c r="R6" s="1173"/>
      <c r="S6" s="1173"/>
      <c r="T6" s="1173"/>
      <c r="U6" s="1173"/>
      <c r="V6" s="1173"/>
      <c r="W6" s="1173"/>
      <c r="X6" s="1173"/>
      <c r="Y6" s="1173"/>
      <c r="Z6" s="1173"/>
      <c r="AA6" s="1173"/>
      <c r="AB6" s="1173"/>
      <c r="AC6" s="1173"/>
      <c r="AD6" s="1173"/>
      <c r="AE6" s="1173"/>
      <c r="AF6" s="1173"/>
    </row>
    <row r="7" spans="1:32">
      <c r="A7" t="s">
        <v>2107</v>
      </c>
      <c r="B7" t="s">
        <v>2108</v>
      </c>
      <c r="C7" s="362">
        <v>1000</v>
      </c>
      <c r="F7" s="29"/>
      <c r="G7" s="29"/>
      <c r="H7" s="29"/>
      <c r="I7" s="29"/>
      <c r="J7" s="29"/>
      <c r="K7" s="29"/>
      <c r="L7" s="29"/>
      <c r="M7" s="29"/>
      <c r="N7" s="29"/>
      <c r="O7" s="29"/>
      <c r="P7" s="29"/>
      <c r="Q7" s="29"/>
      <c r="R7" s="29"/>
      <c r="S7" s="29"/>
      <c r="T7" s="29"/>
      <c r="U7" s="29"/>
      <c r="V7" s="29"/>
      <c r="W7" s="29"/>
      <c r="X7" s="29"/>
      <c r="Y7" s="29"/>
      <c r="Z7" s="29"/>
      <c r="AA7" s="29"/>
      <c r="AB7" s="29"/>
      <c r="AC7" s="29"/>
      <c r="AD7" s="29"/>
      <c r="AE7" s="29"/>
      <c r="AF7" s="29"/>
    </row>
    <row r="8" spans="1:32">
      <c r="A8" t="s">
        <v>2109</v>
      </c>
      <c r="B8" t="s">
        <v>2110</v>
      </c>
      <c r="C8" s="362">
        <v>100</v>
      </c>
      <c r="D8" s="251" t="s">
        <v>2111</v>
      </c>
      <c r="E8" s="362">
        <v>25000</v>
      </c>
      <c r="F8" s="29"/>
      <c r="G8" s="29"/>
      <c r="H8" s="29"/>
      <c r="I8" s="29"/>
      <c r="J8" s="29"/>
      <c r="K8" s="29"/>
      <c r="L8" s="29"/>
      <c r="M8" s="29"/>
      <c r="N8" s="29"/>
      <c r="O8" s="29"/>
      <c r="P8" s="29"/>
      <c r="Q8" s="29"/>
      <c r="R8" s="29"/>
      <c r="S8" s="29"/>
      <c r="T8" s="29"/>
      <c r="U8" s="29"/>
      <c r="V8" s="29"/>
      <c r="W8" s="29"/>
      <c r="X8" s="29"/>
      <c r="Y8" s="29"/>
      <c r="Z8" s="29"/>
      <c r="AA8" s="29"/>
      <c r="AB8" s="29"/>
      <c r="AC8" s="29"/>
      <c r="AD8" s="29"/>
      <c r="AE8" s="29"/>
      <c r="AF8" s="29"/>
    </row>
    <row r="9" spans="1:32">
      <c r="A9" t="s">
        <v>2112</v>
      </c>
      <c r="B9" t="s">
        <v>2113</v>
      </c>
      <c r="C9" s="362">
        <v>100</v>
      </c>
      <c r="F9" s="29"/>
      <c r="G9" s="29"/>
      <c r="H9" s="29"/>
      <c r="I9" s="29"/>
      <c r="J9" s="29"/>
      <c r="K9" s="29"/>
      <c r="L9" s="29"/>
      <c r="M9" s="29"/>
      <c r="N9" s="29"/>
      <c r="O9" s="29"/>
      <c r="P9" s="29"/>
      <c r="Q9" s="29"/>
      <c r="R9" s="29"/>
      <c r="S9" s="29"/>
      <c r="T9" s="29"/>
      <c r="U9" s="29"/>
      <c r="V9" s="29"/>
      <c r="W9" s="29"/>
      <c r="X9" s="29"/>
      <c r="Y9" s="29"/>
      <c r="Z9" s="29"/>
      <c r="AA9" s="29"/>
      <c r="AB9" s="29"/>
      <c r="AC9" s="29"/>
      <c r="AD9" s="29"/>
      <c r="AE9" s="29"/>
      <c r="AF9" s="29"/>
    </row>
    <row r="10" spans="1:32">
      <c r="A10" t="s">
        <v>2114</v>
      </c>
      <c r="B10" t="s">
        <v>2115</v>
      </c>
      <c r="C10" s="362">
        <v>500</v>
      </c>
      <c r="D10" s="251" t="s">
        <v>2116</v>
      </c>
      <c r="F10" s="29"/>
      <c r="G10" s="29"/>
      <c r="H10" s="29"/>
      <c r="I10" s="29"/>
      <c r="J10" s="29"/>
      <c r="K10" s="29"/>
      <c r="L10" s="29"/>
      <c r="M10" s="29"/>
      <c r="N10" s="29"/>
      <c r="O10" s="29"/>
      <c r="P10" s="29"/>
      <c r="Q10" s="29"/>
      <c r="R10" s="29"/>
      <c r="S10" s="29"/>
      <c r="T10" s="29"/>
      <c r="U10" s="29"/>
      <c r="V10" s="29"/>
      <c r="W10" s="29"/>
      <c r="X10" s="29"/>
      <c r="Y10" s="29"/>
      <c r="Z10" s="29"/>
      <c r="AA10" s="29"/>
      <c r="AB10" s="29"/>
      <c r="AC10" s="29"/>
      <c r="AD10" s="29"/>
      <c r="AE10" s="29"/>
      <c r="AF10" s="29"/>
    </row>
    <row r="11" spans="1:32">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row>
    <row r="12" spans="1:32" s="382" customFormat="1" ht="15.75">
      <c r="A12" s="1806" t="s">
        <v>2117</v>
      </c>
      <c r="B12" s="1806"/>
      <c r="C12" s="380"/>
      <c r="D12" s="381"/>
      <c r="E12" s="380"/>
      <c r="F12" s="1174"/>
      <c r="G12" s="1174"/>
      <c r="H12" s="1174"/>
      <c r="I12" s="1174"/>
      <c r="J12" s="1174"/>
      <c r="K12" s="1174"/>
      <c r="L12" s="1174"/>
      <c r="M12" s="1174"/>
      <c r="N12" s="1174"/>
      <c r="O12" s="1174"/>
      <c r="P12" s="1174"/>
      <c r="Q12" s="1174"/>
      <c r="R12" s="1174"/>
      <c r="S12" s="1174"/>
      <c r="T12" s="1174"/>
      <c r="U12" s="1174"/>
      <c r="V12" s="1174"/>
      <c r="W12" s="1174"/>
      <c r="X12" s="1174"/>
      <c r="Y12" s="1174"/>
      <c r="Z12" s="1174"/>
      <c r="AA12" s="1174"/>
      <c r="AB12" s="1174"/>
      <c r="AC12" s="1174"/>
      <c r="AD12" s="1174"/>
      <c r="AE12" s="1174"/>
      <c r="AF12" s="1174"/>
    </row>
    <row r="13" spans="1:32">
      <c r="A13" t="s">
        <v>2118</v>
      </c>
      <c r="B13" t="s">
        <v>2119</v>
      </c>
      <c r="C13" s="362">
        <v>100</v>
      </c>
      <c r="F13" s="29"/>
      <c r="G13" s="29"/>
      <c r="H13" s="29"/>
      <c r="I13" s="29"/>
      <c r="J13" s="29"/>
      <c r="K13" s="29"/>
      <c r="L13" s="29"/>
      <c r="M13" s="29"/>
      <c r="N13" s="29"/>
      <c r="O13" s="29"/>
      <c r="P13" s="29"/>
      <c r="Q13" s="29"/>
      <c r="R13" s="29"/>
      <c r="S13" s="29"/>
      <c r="T13" s="29"/>
      <c r="U13" s="29"/>
      <c r="V13" s="29"/>
      <c r="W13" s="29"/>
      <c r="X13" s="29"/>
      <c r="Y13" s="29"/>
      <c r="Z13" s="29"/>
      <c r="AA13" s="29"/>
      <c r="AB13" s="29"/>
      <c r="AC13" s="29"/>
      <c r="AD13" s="29"/>
      <c r="AE13" s="29"/>
      <c r="AF13" s="29"/>
    </row>
    <row r="14" spans="1:32">
      <c r="A14" t="s">
        <v>404</v>
      </c>
      <c r="B14" t="s">
        <v>2120</v>
      </c>
      <c r="F14" s="29"/>
      <c r="G14" s="29"/>
      <c r="H14" s="29"/>
      <c r="I14" s="29"/>
      <c r="J14" s="29"/>
      <c r="K14" s="29"/>
      <c r="L14" s="29"/>
      <c r="M14" s="29"/>
      <c r="N14" s="29"/>
      <c r="O14" s="29"/>
      <c r="P14" s="29"/>
      <c r="Q14" s="29"/>
      <c r="R14" s="29"/>
      <c r="S14" s="29"/>
      <c r="T14" s="29"/>
      <c r="U14" s="29"/>
      <c r="V14" s="29"/>
      <c r="W14" s="29"/>
      <c r="X14" s="29"/>
      <c r="Y14" s="29"/>
      <c r="Z14" s="29"/>
      <c r="AA14" s="29"/>
      <c r="AB14" s="29"/>
      <c r="AC14" s="29"/>
      <c r="AD14" s="29"/>
      <c r="AE14" s="29"/>
      <c r="AF14" s="29"/>
    </row>
    <row r="15" spans="1:32">
      <c r="A15" t="s">
        <v>2121</v>
      </c>
      <c r="B15" t="s">
        <v>2122</v>
      </c>
      <c r="C15" s="362">
        <v>10</v>
      </c>
      <c r="F15" s="29"/>
      <c r="G15" s="29"/>
      <c r="H15" s="29"/>
      <c r="I15" s="29"/>
      <c r="J15" s="29"/>
      <c r="K15" s="29"/>
      <c r="L15" s="29"/>
      <c r="M15" s="29"/>
      <c r="N15" s="29"/>
      <c r="O15" s="29"/>
      <c r="P15" s="29"/>
      <c r="Q15" s="29"/>
      <c r="R15" s="29"/>
      <c r="S15" s="29"/>
      <c r="T15" s="29"/>
      <c r="U15" s="29"/>
      <c r="V15" s="29"/>
      <c r="W15" s="29"/>
      <c r="X15" s="29"/>
      <c r="Y15" s="29"/>
      <c r="Z15" s="29"/>
      <c r="AA15" s="29"/>
      <c r="AB15" s="29"/>
      <c r="AC15" s="29"/>
      <c r="AD15" s="29"/>
      <c r="AE15" s="29"/>
      <c r="AF15" s="29"/>
    </row>
    <row r="16" spans="1:32">
      <c r="A16" t="s">
        <v>2123</v>
      </c>
      <c r="B16" t="s">
        <v>2120</v>
      </c>
      <c r="F16" s="29"/>
      <c r="G16" s="29"/>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row>
    <row r="17" spans="1:32">
      <c r="A17" t="s">
        <v>2124</v>
      </c>
      <c r="B17" t="s">
        <v>2125</v>
      </c>
      <c r="C17" s="362">
        <v>100</v>
      </c>
      <c r="F17" s="29"/>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row>
    <row r="18" spans="1:32">
      <c r="A18" t="s">
        <v>2126</v>
      </c>
      <c r="B18" t="s">
        <v>2127</v>
      </c>
      <c r="C18" s="362">
        <v>1</v>
      </c>
      <c r="F18" s="29"/>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row>
    <row r="19" spans="1:32">
      <c r="F19" s="29"/>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row>
    <row r="20" spans="1:32" s="382" customFormat="1" ht="15.75">
      <c r="A20" s="1806" t="s">
        <v>2128</v>
      </c>
      <c r="B20" s="1806"/>
      <c r="C20" s="380"/>
      <c r="D20" s="381"/>
      <c r="E20" s="380"/>
      <c r="F20" s="1174"/>
      <c r="G20" s="1174"/>
      <c r="H20" s="1174"/>
      <c r="I20" s="1174"/>
      <c r="J20" s="1174"/>
      <c r="K20" s="1174"/>
      <c r="L20" s="1174"/>
      <c r="M20" s="1174"/>
      <c r="N20" s="1174"/>
      <c r="O20" s="1174"/>
      <c r="P20" s="1174"/>
      <c r="Q20" s="1174"/>
      <c r="R20" s="1174"/>
      <c r="S20" s="1174"/>
      <c r="T20" s="1174"/>
      <c r="U20" s="1174"/>
      <c r="V20" s="1174"/>
      <c r="W20" s="1174"/>
      <c r="X20" s="1174"/>
      <c r="Y20" s="1174"/>
      <c r="Z20" s="1174"/>
      <c r="AA20" s="1174"/>
      <c r="AB20" s="1174"/>
      <c r="AC20" s="1174"/>
      <c r="AD20" s="1174"/>
      <c r="AE20" s="1174"/>
      <c r="AF20" s="1174"/>
    </row>
    <row r="21" spans="1:32">
      <c r="A21" t="s">
        <v>2129</v>
      </c>
      <c r="B21" t="s">
        <v>2130</v>
      </c>
      <c r="C21" s="362" t="s">
        <v>2102</v>
      </c>
      <c r="D21" s="251" t="s">
        <v>2131</v>
      </c>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row>
    <row r="22" spans="1:32">
      <c r="A22" t="s">
        <v>1876</v>
      </c>
      <c r="B22" t="s">
        <v>2132</v>
      </c>
      <c r="C22" s="362">
        <v>100</v>
      </c>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row>
    <row r="23" spans="1:32">
      <c r="A23" t="s">
        <v>2133</v>
      </c>
      <c r="B23" t="s">
        <v>2134</v>
      </c>
      <c r="C23" s="362">
        <v>10</v>
      </c>
      <c r="F23" s="29"/>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row>
    <row r="24" spans="1:32">
      <c r="A24" t="s">
        <v>2135</v>
      </c>
      <c r="B24" t="s">
        <v>2136</v>
      </c>
      <c r="C24" s="362">
        <v>500</v>
      </c>
      <c r="F24" s="29"/>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row>
    <row r="25" spans="1:32">
      <c r="A25" t="s">
        <v>2137</v>
      </c>
      <c r="B25" t="s">
        <v>2138</v>
      </c>
      <c r="C25" s="362">
        <v>2000</v>
      </c>
      <c r="F25" s="29"/>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row>
    <row r="26" spans="1:32">
      <c r="A26" t="s">
        <v>2139</v>
      </c>
      <c r="B26" t="s">
        <v>2140</v>
      </c>
      <c r="C26" s="362" t="s">
        <v>2141</v>
      </c>
      <c r="F26" s="29"/>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row>
    <row r="27" spans="1:32">
      <c r="A27" t="s">
        <v>2142</v>
      </c>
      <c r="B27" t="s">
        <v>2143</v>
      </c>
      <c r="C27" s="362">
        <v>10</v>
      </c>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row>
    <row r="28" spans="1:32">
      <c r="A28" t="s">
        <v>2144</v>
      </c>
      <c r="B28" t="s">
        <v>2113</v>
      </c>
      <c r="C28" s="362">
        <v>100</v>
      </c>
      <c r="F28" s="29"/>
      <c r="G28" s="29"/>
      <c r="H28" s="29"/>
      <c r="I28" s="29"/>
      <c r="J28" s="29"/>
      <c r="K28" s="29"/>
      <c r="L28" s="29"/>
      <c r="M28" s="29"/>
      <c r="N28" s="29"/>
      <c r="O28" s="29"/>
      <c r="P28" s="29"/>
      <c r="Q28" s="29"/>
      <c r="R28" s="29"/>
      <c r="S28" s="29"/>
      <c r="T28" s="29"/>
      <c r="U28" s="29"/>
      <c r="V28" s="29"/>
      <c r="W28" s="29"/>
      <c r="X28" s="29"/>
      <c r="Y28" s="29"/>
      <c r="Z28" s="29"/>
      <c r="AA28" s="29"/>
      <c r="AB28" s="29"/>
      <c r="AC28" s="29"/>
      <c r="AD28" s="29"/>
      <c r="AE28" s="29"/>
      <c r="AF28" s="29"/>
    </row>
    <row r="29" spans="1:32">
      <c r="A29" t="s">
        <v>2145</v>
      </c>
      <c r="B29" t="s">
        <v>2146</v>
      </c>
      <c r="C29" s="362">
        <v>500</v>
      </c>
      <c r="F29" s="29"/>
      <c r="G29" s="29"/>
      <c r="H29" s="29"/>
      <c r="I29" s="29"/>
      <c r="J29" s="29"/>
      <c r="K29" s="29"/>
      <c r="L29" s="29"/>
      <c r="M29" s="29"/>
      <c r="N29" s="29"/>
      <c r="O29" s="29"/>
      <c r="P29" s="29"/>
      <c r="Q29" s="29"/>
      <c r="R29" s="29"/>
      <c r="S29" s="29"/>
      <c r="T29" s="29"/>
      <c r="U29" s="29"/>
      <c r="V29" s="29"/>
      <c r="W29" s="29"/>
      <c r="X29" s="29"/>
      <c r="Y29" s="29"/>
      <c r="Z29" s="29"/>
      <c r="AA29" s="29"/>
      <c r="AB29" s="29"/>
      <c r="AC29" s="29"/>
      <c r="AD29" s="29"/>
      <c r="AE29" s="29"/>
      <c r="AF29" s="29"/>
    </row>
    <row r="30" spans="1:32">
      <c r="A30" t="s">
        <v>2147</v>
      </c>
      <c r="B30" t="s">
        <v>2148</v>
      </c>
      <c r="C30" s="362">
        <v>100</v>
      </c>
      <c r="F30" s="29"/>
      <c r="G30" s="29"/>
      <c r="H30" s="29"/>
      <c r="I30" s="29"/>
      <c r="J30" s="29"/>
      <c r="K30" s="29"/>
      <c r="L30" s="29"/>
      <c r="M30" s="29"/>
      <c r="N30" s="29"/>
      <c r="O30" s="29"/>
      <c r="P30" s="29"/>
      <c r="Q30" s="29"/>
      <c r="R30" s="29"/>
      <c r="S30" s="29"/>
      <c r="T30" s="29"/>
      <c r="U30" s="29"/>
      <c r="V30" s="29"/>
      <c r="W30" s="29"/>
      <c r="X30" s="29"/>
      <c r="Y30" s="29"/>
      <c r="Z30" s="29"/>
      <c r="AA30" s="29"/>
      <c r="AB30" s="29"/>
      <c r="AC30" s="29"/>
      <c r="AD30" s="29"/>
      <c r="AE30" s="29"/>
      <c r="AF30" s="29"/>
    </row>
    <row r="31" spans="1:32">
      <c r="A31" t="s">
        <v>2149</v>
      </c>
      <c r="B31" t="s">
        <v>2150</v>
      </c>
      <c r="C31" s="362">
        <v>10</v>
      </c>
      <c r="F31" s="29"/>
      <c r="G31" s="29"/>
      <c r="H31" s="29"/>
      <c r="I31" s="29"/>
      <c r="J31" s="29"/>
      <c r="K31" s="29"/>
      <c r="L31" s="29"/>
      <c r="M31" s="29"/>
      <c r="N31" s="29"/>
      <c r="O31" s="29"/>
      <c r="P31" s="29"/>
      <c r="Q31" s="29"/>
      <c r="R31" s="29"/>
      <c r="S31" s="29"/>
      <c r="T31" s="29"/>
      <c r="U31" s="29"/>
      <c r="V31" s="29"/>
      <c r="W31" s="29"/>
      <c r="X31" s="29"/>
      <c r="Y31" s="29"/>
      <c r="Z31" s="29"/>
      <c r="AA31" s="29"/>
      <c r="AB31" s="29"/>
      <c r="AC31" s="29"/>
      <c r="AD31" s="29"/>
      <c r="AE31" s="29"/>
      <c r="AF31" s="29"/>
    </row>
    <row r="32" spans="1:32">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row>
    <row r="33" spans="1:32" s="382" customFormat="1" ht="15.75">
      <c r="A33" s="1806" t="s">
        <v>2151</v>
      </c>
      <c r="B33" s="1806"/>
      <c r="C33" s="380"/>
      <c r="D33" s="381"/>
      <c r="E33" s="380"/>
      <c r="F33" s="1174"/>
      <c r="G33" s="1174"/>
      <c r="H33" s="1174"/>
      <c r="I33" s="1174"/>
      <c r="J33" s="1174"/>
      <c r="K33" s="1174"/>
      <c r="L33" s="1174"/>
      <c r="M33" s="1174"/>
      <c r="N33" s="1174"/>
      <c r="O33" s="1174"/>
      <c r="P33" s="1174"/>
      <c r="Q33" s="1174"/>
      <c r="R33" s="1174"/>
      <c r="S33" s="1174"/>
      <c r="T33" s="1174"/>
      <c r="U33" s="1174"/>
      <c r="V33" s="1174"/>
      <c r="W33" s="1174"/>
      <c r="X33" s="1174"/>
      <c r="Y33" s="1174"/>
      <c r="Z33" s="1174"/>
      <c r="AA33" s="1174"/>
      <c r="AB33" s="1174"/>
      <c r="AC33" s="1174"/>
      <c r="AD33" s="1174"/>
      <c r="AE33" s="1174"/>
      <c r="AF33" s="1174"/>
    </row>
    <row r="34" spans="1:32">
      <c r="A34" t="s">
        <v>2152</v>
      </c>
      <c r="B34" t="s">
        <v>2099</v>
      </c>
      <c r="C34" s="362">
        <v>25</v>
      </c>
      <c r="F34" s="29"/>
      <c r="G34" s="29"/>
      <c r="H34" s="29"/>
      <c r="I34" s="29"/>
      <c r="J34" s="29"/>
      <c r="K34" s="29"/>
      <c r="L34" s="29"/>
      <c r="M34" s="29"/>
      <c r="N34" s="29"/>
      <c r="O34" s="29"/>
      <c r="P34" s="29"/>
      <c r="Q34" s="29"/>
      <c r="R34" s="29"/>
      <c r="S34" s="29"/>
      <c r="T34" s="29"/>
      <c r="U34" s="29"/>
      <c r="V34" s="29"/>
      <c r="W34" s="29"/>
      <c r="X34" s="29"/>
      <c r="Y34" s="29"/>
      <c r="Z34" s="29"/>
      <c r="AA34" s="29"/>
      <c r="AB34" s="29"/>
      <c r="AC34" s="29"/>
      <c r="AD34" s="29"/>
      <c r="AE34" s="29"/>
      <c r="AF34" s="29"/>
    </row>
    <row r="35" spans="1:32">
      <c r="A35" t="s">
        <v>2153</v>
      </c>
      <c r="B35" t="s">
        <v>2154</v>
      </c>
      <c r="C35" s="362" t="s">
        <v>2102</v>
      </c>
      <c r="F35" s="29"/>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row>
    <row r="36" spans="1:32">
      <c r="A36" t="s">
        <v>2155</v>
      </c>
      <c r="B36" t="s">
        <v>2156</v>
      </c>
      <c r="C36" s="362">
        <v>10</v>
      </c>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row>
    <row r="37" spans="1:32">
      <c r="A37" t="s">
        <v>2157</v>
      </c>
      <c r="B37" t="s">
        <v>2099</v>
      </c>
      <c r="C37" s="362">
        <v>25</v>
      </c>
      <c r="D37" s="251" t="s">
        <v>2158</v>
      </c>
      <c r="E37" s="372" t="s">
        <v>2102</v>
      </c>
      <c r="F37" s="29"/>
      <c r="G37" s="29"/>
      <c r="H37" s="29"/>
      <c r="I37" s="29"/>
      <c r="J37" s="29"/>
      <c r="K37" s="29"/>
      <c r="L37" s="29"/>
      <c r="M37" s="29"/>
      <c r="N37" s="29"/>
      <c r="O37" s="29"/>
      <c r="P37" s="29"/>
      <c r="Q37" s="29"/>
      <c r="R37" s="29"/>
      <c r="S37" s="29"/>
      <c r="T37" s="29"/>
      <c r="U37" s="29"/>
      <c r="V37" s="29"/>
      <c r="W37" s="29"/>
      <c r="X37" s="29"/>
      <c r="Y37" s="29"/>
      <c r="Z37" s="29"/>
      <c r="AA37" s="29"/>
      <c r="AB37" s="29"/>
      <c r="AC37" s="29"/>
      <c r="AD37" s="29"/>
      <c r="AE37" s="29"/>
      <c r="AF37" s="29"/>
    </row>
    <row r="38" spans="1:32">
      <c r="A38" t="s">
        <v>2159</v>
      </c>
      <c r="B38" t="s">
        <v>2160</v>
      </c>
      <c r="C38" s="362">
        <v>400</v>
      </c>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row>
    <row r="39" spans="1:32">
      <c r="A39" t="s">
        <v>2161</v>
      </c>
      <c r="B39" t="s">
        <v>2162</v>
      </c>
      <c r="C39" s="362">
        <v>1000</v>
      </c>
      <c r="F39" s="29"/>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row>
    <row r="40" spans="1:32">
      <c r="A40" t="s">
        <v>2163</v>
      </c>
      <c r="B40" t="s">
        <v>2164</v>
      </c>
      <c r="C40" s="362">
        <v>100</v>
      </c>
      <c r="F40" s="29"/>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row>
    <row r="41" spans="1:32">
      <c r="A41" t="s">
        <v>2165</v>
      </c>
      <c r="B41" t="s">
        <v>2166</v>
      </c>
      <c r="C41" s="362">
        <v>100</v>
      </c>
      <c r="F41" s="29"/>
      <c r="G41" s="29"/>
      <c r="H41" s="29"/>
      <c r="I41" s="29"/>
      <c r="J41" s="29"/>
      <c r="K41" s="29"/>
      <c r="L41" s="29"/>
      <c r="M41" s="29"/>
      <c r="N41" s="29"/>
      <c r="O41" s="29"/>
      <c r="P41" s="29"/>
      <c r="Q41" s="29"/>
      <c r="R41" s="29"/>
      <c r="S41" s="29"/>
      <c r="T41" s="29"/>
      <c r="U41" s="29"/>
      <c r="V41" s="29"/>
      <c r="W41" s="29"/>
      <c r="X41" s="29"/>
      <c r="Y41" s="29"/>
      <c r="Z41" s="29"/>
      <c r="AA41" s="29"/>
      <c r="AB41" s="29"/>
      <c r="AC41" s="29"/>
      <c r="AD41" s="29"/>
      <c r="AE41" s="29"/>
      <c r="AF41" s="29"/>
    </row>
    <row r="42" spans="1:32">
      <c r="A42" t="s">
        <v>2167</v>
      </c>
      <c r="B42" t="s">
        <v>2168</v>
      </c>
      <c r="C42" s="362">
        <v>200</v>
      </c>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c r="AE42" s="29"/>
      <c r="AF42" s="29"/>
    </row>
    <row r="43" spans="1:32">
      <c r="A43" t="s">
        <v>2169</v>
      </c>
      <c r="B43" t="s">
        <v>2170</v>
      </c>
      <c r="C43" s="362" t="s">
        <v>2102</v>
      </c>
      <c r="F43" s="29"/>
      <c r="G43" s="29"/>
      <c r="H43" s="29"/>
      <c r="I43" s="29"/>
      <c r="J43" s="29"/>
      <c r="K43" s="29"/>
      <c r="L43" s="29"/>
      <c r="M43" s="29"/>
      <c r="N43" s="29"/>
      <c r="O43" s="29"/>
      <c r="P43" s="29"/>
      <c r="Q43" s="29"/>
      <c r="R43" s="29"/>
      <c r="S43" s="29"/>
      <c r="T43" s="29"/>
      <c r="U43" s="29"/>
      <c r="V43" s="29"/>
      <c r="W43" s="29"/>
      <c r="X43" s="29"/>
      <c r="Y43" s="29"/>
      <c r="Z43" s="29"/>
      <c r="AA43" s="29"/>
      <c r="AB43" s="29"/>
      <c r="AC43" s="29"/>
      <c r="AD43" s="29"/>
      <c r="AE43" s="29"/>
      <c r="AF43" s="29"/>
    </row>
    <row r="44" spans="1:32">
      <c r="A44" t="s">
        <v>2171</v>
      </c>
      <c r="B44" t="s">
        <v>2172</v>
      </c>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row>
    <row r="45" spans="1:32">
      <c r="A45" t="s">
        <v>2000</v>
      </c>
      <c r="B45" t="s">
        <v>2113</v>
      </c>
      <c r="C45" s="362">
        <v>100</v>
      </c>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row>
    <row r="46" spans="1:32">
      <c r="F46" s="29"/>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row>
    <row r="47" spans="1:32" s="382" customFormat="1" ht="15.75">
      <c r="A47" s="1806" t="s">
        <v>2173</v>
      </c>
      <c r="B47" s="1806"/>
      <c r="C47" s="380"/>
      <c r="D47" s="381"/>
      <c r="E47" s="380"/>
      <c r="F47" s="1174"/>
      <c r="G47" s="1174"/>
      <c r="H47" s="1174"/>
      <c r="I47" s="1174"/>
      <c r="J47" s="1174"/>
      <c r="K47" s="1174"/>
      <c r="L47" s="1174"/>
      <c r="M47" s="1174"/>
      <c r="N47" s="1174"/>
      <c r="O47" s="1174"/>
      <c r="P47" s="1174"/>
      <c r="Q47" s="1174"/>
      <c r="R47" s="1174"/>
      <c r="S47" s="1174"/>
      <c r="T47" s="1174"/>
      <c r="U47" s="1174"/>
      <c r="V47" s="1174"/>
      <c r="W47" s="1174"/>
      <c r="X47" s="1174"/>
      <c r="Y47" s="1174"/>
      <c r="Z47" s="1174"/>
      <c r="AA47" s="1174"/>
      <c r="AB47" s="1174"/>
      <c r="AC47" s="1174"/>
      <c r="AD47" s="1174"/>
      <c r="AE47" s="1174"/>
      <c r="AF47" s="1174"/>
    </row>
    <row r="48" spans="1:32">
      <c r="A48" t="s">
        <v>2174</v>
      </c>
      <c r="B48" t="s">
        <v>2099</v>
      </c>
      <c r="C48" s="372">
        <v>25</v>
      </c>
      <c r="F48" s="29"/>
      <c r="G48" s="29"/>
      <c r="H48" s="29"/>
      <c r="I48" s="29"/>
      <c r="J48" s="29"/>
      <c r="K48" s="29"/>
      <c r="L48" s="29"/>
      <c r="M48" s="29"/>
      <c r="N48" s="29"/>
      <c r="O48" s="29"/>
      <c r="P48" s="29"/>
      <c r="Q48" s="29"/>
      <c r="R48" s="29"/>
      <c r="S48" s="29"/>
      <c r="T48" s="29"/>
      <c r="U48" s="29"/>
      <c r="V48" s="29"/>
      <c r="W48" s="29"/>
      <c r="X48" s="29"/>
      <c r="Y48" s="29"/>
      <c r="Z48" s="29"/>
      <c r="AA48" s="29"/>
      <c r="AB48" s="29"/>
      <c r="AC48" s="29"/>
      <c r="AD48" s="29"/>
      <c r="AE48" s="29"/>
      <c r="AF48" s="29"/>
    </row>
    <row r="49" spans="1:32">
      <c r="A49" t="s">
        <v>2175</v>
      </c>
      <c r="B49" t="s">
        <v>2176</v>
      </c>
      <c r="C49" s="238" t="s">
        <v>2102</v>
      </c>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row>
    <row r="50" spans="1:32">
      <c r="A50" t="s">
        <v>2177</v>
      </c>
      <c r="B50" t="s">
        <v>2099</v>
      </c>
      <c r="C50" s="372">
        <v>25</v>
      </c>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row>
    <row r="51" spans="1:32">
      <c r="A51" t="s">
        <v>2178</v>
      </c>
      <c r="B51" t="s">
        <v>2179</v>
      </c>
      <c r="C51" s="362">
        <v>500</v>
      </c>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row>
    <row r="52" spans="1:32">
      <c r="A52" t="s">
        <v>2180</v>
      </c>
      <c r="B52" t="s">
        <v>2181</v>
      </c>
      <c r="C52" s="362" t="s">
        <v>2102</v>
      </c>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row>
    <row r="53" spans="1:32">
      <c r="A53" t="s">
        <v>2182</v>
      </c>
      <c r="B53" t="s">
        <v>2183</v>
      </c>
      <c r="C53" s="362" t="s">
        <v>2184</v>
      </c>
      <c r="F53" s="29"/>
      <c r="G53" s="29"/>
      <c r="H53" s="29"/>
      <c r="I53" s="29"/>
      <c r="J53" s="29"/>
      <c r="K53" s="29"/>
      <c r="L53" s="29"/>
      <c r="M53" s="29"/>
      <c r="N53" s="29"/>
      <c r="O53" s="29"/>
      <c r="P53" s="29"/>
      <c r="Q53" s="29"/>
      <c r="R53" s="29"/>
      <c r="S53" s="29"/>
      <c r="T53" s="29"/>
      <c r="U53" s="29"/>
      <c r="V53" s="29"/>
      <c r="W53" s="29"/>
      <c r="X53" s="29"/>
      <c r="Y53" s="29"/>
      <c r="Z53" s="29"/>
      <c r="AA53" s="29"/>
      <c r="AB53" s="29"/>
      <c r="AC53" s="29"/>
      <c r="AD53" s="29"/>
      <c r="AE53" s="29"/>
      <c r="AF53" s="29"/>
    </row>
    <row r="54" spans="1:32">
      <c r="A54" t="s">
        <v>2185</v>
      </c>
      <c r="B54" t="s">
        <v>2186</v>
      </c>
      <c r="C54" s="362">
        <v>100</v>
      </c>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row>
    <row r="55" spans="1:32">
      <c r="A55" t="s">
        <v>2187</v>
      </c>
      <c r="B55" t="s">
        <v>2188</v>
      </c>
      <c r="C55" s="362" t="s">
        <v>2102</v>
      </c>
      <c r="F55" s="29"/>
      <c r="G55" s="29"/>
      <c r="H55" s="29"/>
      <c r="I55" s="29"/>
      <c r="J55" s="29"/>
      <c r="K55" s="29"/>
      <c r="L55" s="29"/>
      <c r="M55" s="29"/>
      <c r="N55" s="29"/>
      <c r="O55" s="29"/>
      <c r="P55" s="29"/>
      <c r="Q55" s="29"/>
      <c r="R55" s="29"/>
      <c r="S55" s="29"/>
      <c r="T55" s="29"/>
      <c r="U55" s="29"/>
      <c r="V55" s="29"/>
      <c r="W55" s="29"/>
      <c r="X55" s="29"/>
      <c r="Y55" s="29"/>
      <c r="Z55" s="29"/>
      <c r="AA55" s="29"/>
      <c r="AB55" s="29"/>
      <c r="AC55" s="29"/>
      <c r="AD55" s="29"/>
      <c r="AE55" s="29"/>
      <c r="AF55" s="29"/>
    </row>
    <row r="56" spans="1:32">
      <c r="A56" t="s">
        <v>2189</v>
      </c>
      <c r="B56" t="s">
        <v>2190</v>
      </c>
      <c r="C56" s="362">
        <v>1025</v>
      </c>
      <c r="F56" s="29"/>
      <c r="G56" s="29"/>
      <c r="H56" s="29"/>
      <c r="I56" s="29"/>
      <c r="J56" s="29"/>
      <c r="K56" s="29"/>
      <c r="L56" s="29"/>
      <c r="M56" s="29"/>
      <c r="N56" s="29"/>
      <c r="O56" s="29"/>
      <c r="P56" s="29"/>
      <c r="Q56" s="29"/>
      <c r="R56" s="29"/>
      <c r="S56" s="29"/>
      <c r="T56" s="29"/>
      <c r="U56" s="29"/>
      <c r="V56" s="29"/>
      <c r="W56" s="29"/>
      <c r="X56" s="29"/>
      <c r="Y56" s="29"/>
      <c r="Z56" s="29"/>
      <c r="AA56" s="29"/>
      <c r="AB56" s="29"/>
      <c r="AC56" s="29"/>
      <c r="AD56" s="29"/>
      <c r="AE56" s="29"/>
      <c r="AF56" s="29"/>
    </row>
    <row r="57" spans="1:32">
      <c r="A57" t="s">
        <v>2191</v>
      </c>
      <c r="B57" t="s">
        <v>2192</v>
      </c>
      <c r="C57" s="362">
        <v>10</v>
      </c>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row>
    <row r="58" spans="1:32">
      <c r="A58" t="s">
        <v>2193</v>
      </c>
      <c r="B58" t="s">
        <v>2194</v>
      </c>
      <c r="C58" s="362">
        <v>100</v>
      </c>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row>
    <row r="59" spans="1:32">
      <c r="A59" t="s">
        <v>2195</v>
      </c>
      <c r="B59" t="s">
        <v>2138</v>
      </c>
      <c r="C59" s="362">
        <v>10000</v>
      </c>
      <c r="D59" s="251" t="s">
        <v>2196</v>
      </c>
      <c r="F59" s="29"/>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row>
    <row r="60" spans="1:32">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row>
    <row r="61" spans="1:32" s="382" customFormat="1" ht="15.75">
      <c r="A61" s="1806" t="s">
        <v>2197</v>
      </c>
      <c r="B61" s="1806"/>
      <c r="C61" s="380"/>
      <c r="D61" s="381"/>
      <c r="E61" s="380"/>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row>
    <row r="62" spans="1:32">
      <c r="A62" t="s">
        <v>2198</v>
      </c>
      <c r="B62" t="s">
        <v>2199</v>
      </c>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row>
    <row r="63" spans="1:32">
      <c r="A63" t="s">
        <v>2200</v>
      </c>
      <c r="B63" t="s">
        <v>2201</v>
      </c>
      <c r="C63" s="362">
        <v>400</v>
      </c>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row>
    <row r="64" spans="1:32">
      <c r="A64" t="s">
        <v>2202</v>
      </c>
      <c r="B64" t="s">
        <v>2203</v>
      </c>
      <c r="C64" s="362">
        <v>20</v>
      </c>
      <c r="F64" s="29"/>
      <c r="G64" s="29"/>
      <c r="H64" s="29"/>
      <c r="I64" s="29"/>
      <c r="J64" s="29"/>
      <c r="K64" s="29"/>
      <c r="L64" s="29"/>
      <c r="M64" s="29"/>
      <c r="N64" s="29"/>
      <c r="O64" s="29"/>
      <c r="P64" s="29"/>
      <c r="Q64" s="29"/>
      <c r="R64" s="29"/>
      <c r="S64" s="29"/>
      <c r="T64" s="29"/>
      <c r="U64" s="29"/>
      <c r="V64" s="29"/>
      <c r="W64" s="29"/>
      <c r="X64" s="29"/>
      <c r="Y64" s="29"/>
      <c r="Z64" s="29"/>
      <c r="AA64" s="29"/>
      <c r="AB64" s="29"/>
      <c r="AC64" s="29"/>
      <c r="AD64" s="29"/>
      <c r="AE64" s="29"/>
      <c r="AF64" s="29"/>
    </row>
    <row r="65" spans="1:32">
      <c r="A65" t="s">
        <v>2204</v>
      </c>
      <c r="B65" t="s">
        <v>2205</v>
      </c>
      <c r="C65" s="362">
        <v>1000</v>
      </c>
      <c r="F65" s="29"/>
      <c r="G65" s="29"/>
      <c r="H65" s="29"/>
      <c r="I65" s="29"/>
      <c r="J65" s="29"/>
      <c r="K65" s="29"/>
      <c r="L65" s="29"/>
      <c r="M65" s="29"/>
      <c r="N65" s="29"/>
      <c r="O65" s="29"/>
      <c r="P65" s="29"/>
      <c r="Q65" s="29"/>
      <c r="R65" s="29"/>
      <c r="S65" s="29"/>
      <c r="T65" s="29"/>
      <c r="U65" s="29"/>
      <c r="V65" s="29"/>
      <c r="W65" s="29"/>
      <c r="X65" s="29"/>
      <c r="Y65" s="29"/>
      <c r="Z65" s="29"/>
      <c r="AA65" s="29"/>
      <c r="AB65" s="29"/>
      <c r="AC65" s="29"/>
      <c r="AD65" s="29"/>
      <c r="AE65" s="29"/>
      <c r="AF65" s="29"/>
    </row>
    <row r="66" spans="1:32">
      <c r="A66" t="s">
        <v>2206</v>
      </c>
      <c r="B66" t="s">
        <v>2207</v>
      </c>
      <c r="C66" s="238" t="s">
        <v>2102</v>
      </c>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row>
    <row r="67" spans="1:32">
      <c r="A67" t="s">
        <v>2208</v>
      </c>
      <c r="B67" t="s">
        <v>2099</v>
      </c>
      <c r="C67" s="238">
        <v>25</v>
      </c>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row>
    <row r="68" spans="1:32">
      <c r="A68" t="s">
        <v>2209</v>
      </c>
      <c r="B68" t="s">
        <v>2210</v>
      </c>
      <c r="C68" s="362">
        <v>200</v>
      </c>
      <c r="F68" s="29"/>
      <c r="G68" s="29"/>
      <c r="H68" s="29"/>
      <c r="I68" s="29"/>
      <c r="J68" s="29"/>
      <c r="K68" s="29"/>
      <c r="L68" s="29"/>
      <c r="M68" s="29"/>
      <c r="N68" s="29"/>
      <c r="O68" s="29"/>
      <c r="P68" s="29"/>
      <c r="Q68" s="29"/>
      <c r="R68" s="29"/>
      <c r="S68" s="29"/>
      <c r="T68" s="29"/>
      <c r="U68" s="29"/>
      <c r="V68" s="29"/>
      <c r="W68" s="29"/>
      <c r="X68" s="29"/>
      <c r="Y68" s="29"/>
      <c r="Z68" s="29"/>
      <c r="AA68" s="29"/>
      <c r="AB68" s="29"/>
      <c r="AC68" s="29"/>
      <c r="AD68" s="29"/>
      <c r="AE68" s="29"/>
      <c r="AF68" s="29"/>
    </row>
    <row r="69" spans="1:32">
      <c r="A69" t="s">
        <v>2211</v>
      </c>
      <c r="B69" t="s">
        <v>2212</v>
      </c>
      <c r="C69" s="362">
        <v>200</v>
      </c>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row>
    <row r="70" spans="1:32">
      <c r="A70" t="s">
        <v>2213</v>
      </c>
      <c r="B70" t="s">
        <v>2214</v>
      </c>
      <c r="C70" s="362">
        <v>50</v>
      </c>
      <c r="F70" s="29"/>
      <c r="G70" s="29"/>
      <c r="H70" s="29"/>
      <c r="I70" s="29"/>
      <c r="J70" s="29"/>
      <c r="K70" s="29"/>
      <c r="L70" s="29"/>
      <c r="M70" s="29"/>
      <c r="N70" s="29"/>
      <c r="O70" s="29"/>
      <c r="P70" s="29"/>
      <c r="Q70" s="29"/>
      <c r="R70" s="29"/>
      <c r="S70" s="29"/>
      <c r="T70" s="29"/>
      <c r="U70" s="29"/>
      <c r="V70" s="29"/>
      <c r="W70" s="29"/>
      <c r="X70" s="29"/>
      <c r="Y70" s="29"/>
      <c r="Z70" s="29"/>
      <c r="AA70" s="29"/>
      <c r="AB70" s="29"/>
      <c r="AC70" s="29"/>
      <c r="AD70" s="29"/>
      <c r="AE70" s="29"/>
      <c r="AF70" s="29"/>
    </row>
    <row r="71" spans="1:32">
      <c r="A71" t="s">
        <v>405</v>
      </c>
      <c r="B71" t="s">
        <v>2215</v>
      </c>
      <c r="C71" s="362" t="s">
        <v>2216</v>
      </c>
      <c r="F71" s="29"/>
      <c r="G71" s="29"/>
      <c r="H71" s="29"/>
      <c r="I71" s="29"/>
      <c r="J71" s="29"/>
      <c r="K71" s="29"/>
      <c r="L71" s="29"/>
      <c r="M71" s="29"/>
      <c r="N71" s="29"/>
      <c r="O71" s="29"/>
      <c r="P71" s="29"/>
      <c r="Q71" s="29"/>
      <c r="R71" s="29"/>
      <c r="S71" s="29"/>
      <c r="T71" s="29"/>
      <c r="U71" s="29"/>
      <c r="V71" s="29"/>
      <c r="W71" s="29"/>
      <c r="X71" s="29"/>
      <c r="Y71" s="29"/>
      <c r="Z71" s="29"/>
      <c r="AA71" s="29"/>
      <c r="AB71" s="29"/>
      <c r="AC71" s="29"/>
      <c r="AD71" s="29"/>
      <c r="AE71" s="29"/>
      <c r="AF71" s="29"/>
    </row>
    <row r="72" spans="1:32">
      <c r="A72" t="s">
        <v>2217</v>
      </c>
      <c r="B72" t="s">
        <v>2218</v>
      </c>
      <c r="C72" s="362">
        <v>1000</v>
      </c>
      <c r="F72" s="29"/>
      <c r="G72" s="29"/>
      <c r="H72" s="29"/>
      <c r="I72" s="29"/>
      <c r="J72" s="29"/>
      <c r="K72" s="29"/>
      <c r="L72" s="29"/>
      <c r="M72" s="29"/>
      <c r="N72" s="29"/>
      <c r="O72" s="29"/>
      <c r="P72" s="29"/>
      <c r="Q72" s="29"/>
      <c r="R72" s="29"/>
      <c r="S72" s="29"/>
      <c r="T72" s="29"/>
      <c r="U72" s="29"/>
      <c r="V72" s="29"/>
      <c r="W72" s="29"/>
      <c r="X72" s="29"/>
      <c r="Y72" s="29"/>
      <c r="Z72" s="29"/>
      <c r="AA72" s="29"/>
      <c r="AB72" s="29"/>
      <c r="AC72" s="29"/>
      <c r="AD72" s="29"/>
      <c r="AE72" s="29"/>
      <c r="AF72" s="29"/>
    </row>
    <row r="73" spans="1:32">
      <c r="A73" s="1009" t="s">
        <v>2219</v>
      </c>
      <c r="B73" s="1009" t="s">
        <v>2220</v>
      </c>
      <c r="C73" s="1010">
        <v>400</v>
      </c>
      <c r="F73" s="29"/>
      <c r="G73" s="29"/>
      <c r="H73" s="29"/>
      <c r="I73" s="29"/>
      <c r="J73" s="29"/>
      <c r="K73" s="29"/>
      <c r="L73" s="29"/>
      <c r="M73" s="29"/>
      <c r="N73" s="29"/>
      <c r="O73" s="29"/>
      <c r="P73" s="29"/>
      <c r="Q73" s="29"/>
      <c r="R73" s="29"/>
      <c r="S73" s="29"/>
      <c r="T73" s="29"/>
      <c r="U73" s="29"/>
      <c r="V73" s="29"/>
      <c r="W73" s="29"/>
      <c r="X73" s="29"/>
      <c r="Y73" s="29"/>
      <c r="Z73" s="29"/>
      <c r="AA73" s="29"/>
      <c r="AB73" s="29"/>
      <c r="AC73" s="29"/>
      <c r="AD73" s="29"/>
      <c r="AE73" s="29"/>
      <c r="AF73" s="29"/>
    </row>
    <row r="74" spans="1:32">
      <c r="A74" t="s">
        <v>2221</v>
      </c>
      <c r="B74" t="s">
        <v>2222</v>
      </c>
      <c r="C74" s="362">
        <v>100</v>
      </c>
      <c r="F74" s="29"/>
      <c r="G74" s="29"/>
      <c r="H74" s="29"/>
      <c r="I74" s="29"/>
      <c r="J74" s="29"/>
      <c r="K74" s="29"/>
      <c r="L74" s="29"/>
      <c r="M74" s="29"/>
      <c r="N74" s="29"/>
      <c r="O74" s="29"/>
      <c r="P74" s="29"/>
      <c r="Q74" s="29"/>
      <c r="R74" s="29"/>
      <c r="S74" s="29"/>
      <c r="T74" s="29"/>
      <c r="U74" s="29"/>
      <c r="V74" s="29"/>
      <c r="W74" s="29"/>
      <c r="X74" s="29"/>
      <c r="Y74" s="29"/>
      <c r="Z74" s="29"/>
      <c r="AA74" s="29"/>
      <c r="AB74" s="29"/>
      <c r="AC74" s="29"/>
      <c r="AD74" s="29"/>
      <c r="AE74" s="29"/>
      <c r="AF74" s="29"/>
    </row>
    <row r="75" spans="1:32">
      <c r="A75" t="s">
        <v>2223</v>
      </c>
      <c r="B75" t="s">
        <v>2224</v>
      </c>
      <c r="C75" s="362">
        <v>6000</v>
      </c>
      <c r="F75" s="29"/>
      <c r="G75" s="29"/>
      <c r="H75" s="29"/>
      <c r="I75" s="29"/>
      <c r="J75" s="29"/>
      <c r="K75" s="29"/>
      <c r="L75" s="29"/>
      <c r="M75" s="29"/>
      <c r="N75" s="29"/>
      <c r="O75" s="29"/>
      <c r="P75" s="29"/>
      <c r="Q75" s="29"/>
      <c r="R75" s="29"/>
      <c r="S75" s="29"/>
      <c r="T75" s="29"/>
      <c r="U75" s="29"/>
      <c r="V75" s="29"/>
      <c r="W75" s="29"/>
      <c r="X75" s="29"/>
      <c r="Y75" s="29"/>
      <c r="Z75" s="29"/>
      <c r="AA75" s="29"/>
      <c r="AB75" s="29"/>
      <c r="AC75" s="29"/>
      <c r="AD75" s="29"/>
      <c r="AE75" s="29"/>
      <c r="AF75" s="29"/>
    </row>
    <row r="76" spans="1:32">
      <c r="A76" s="1011" t="s">
        <v>2225</v>
      </c>
      <c r="B76" s="1011" t="s">
        <v>2212</v>
      </c>
      <c r="C76" s="1012">
        <v>200</v>
      </c>
      <c r="F76" s="29"/>
      <c r="G76" s="29"/>
      <c r="H76" s="29"/>
      <c r="I76" s="29"/>
      <c r="J76" s="29"/>
      <c r="K76" s="29"/>
      <c r="L76" s="29"/>
      <c r="M76" s="29"/>
      <c r="N76" s="29"/>
      <c r="O76" s="29"/>
      <c r="P76" s="29"/>
      <c r="Q76" s="29"/>
      <c r="R76" s="29"/>
      <c r="S76" s="29"/>
      <c r="T76" s="29"/>
      <c r="U76" s="29"/>
      <c r="V76" s="29"/>
      <c r="W76" s="29"/>
      <c r="X76" s="29"/>
      <c r="Y76" s="29"/>
      <c r="Z76" s="29"/>
      <c r="AA76" s="29"/>
      <c r="AB76" s="29"/>
      <c r="AC76" s="29"/>
      <c r="AD76" s="29"/>
      <c r="AE76" s="29"/>
      <c r="AF76" s="29"/>
    </row>
    <row r="77" spans="1:32">
      <c r="A77" t="s">
        <v>2226</v>
      </c>
      <c r="B77" t="s">
        <v>2227</v>
      </c>
      <c r="C77" s="362">
        <v>1500</v>
      </c>
      <c r="F77" s="29"/>
      <c r="G77" s="29"/>
      <c r="H77" s="29"/>
      <c r="I77" s="29"/>
      <c r="J77" s="29"/>
      <c r="K77" s="29"/>
      <c r="L77" s="29"/>
      <c r="M77" s="29"/>
      <c r="N77" s="29"/>
      <c r="O77" s="29"/>
      <c r="P77" s="29"/>
      <c r="Q77" s="29"/>
      <c r="R77" s="29"/>
      <c r="S77" s="29"/>
      <c r="T77" s="29"/>
      <c r="U77" s="29"/>
      <c r="V77" s="29"/>
      <c r="W77" s="29"/>
      <c r="X77" s="29"/>
      <c r="Y77" s="29"/>
      <c r="Z77" s="29"/>
      <c r="AA77" s="29"/>
      <c r="AB77" s="29"/>
      <c r="AC77" s="29"/>
      <c r="AD77" s="29"/>
      <c r="AE77" s="29"/>
      <c r="AF77" s="29"/>
    </row>
    <row r="78" spans="1:32">
      <c r="A78" t="s">
        <v>2228</v>
      </c>
      <c r="B78" t="s">
        <v>2113</v>
      </c>
      <c r="C78" s="362">
        <v>500</v>
      </c>
      <c r="F78" s="29"/>
      <c r="G78" s="29"/>
      <c r="H78" s="29"/>
      <c r="I78" s="29"/>
      <c r="J78" s="29"/>
      <c r="K78" s="29"/>
      <c r="L78" s="29"/>
      <c r="M78" s="29"/>
      <c r="N78" s="29"/>
      <c r="O78" s="29"/>
      <c r="P78" s="29"/>
      <c r="Q78" s="29"/>
      <c r="R78" s="29"/>
      <c r="S78" s="29"/>
      <c r="T78" s="29"/>
      <c r="U78" s="29"/>
      <c r="V78" s="29"/>
      <c r="W78" s="29"/>
      <c r="X78" s="29"/>
      <c r="Y78" s="29"/>
      <c r="Z78" s="29"/>
      <c r="AA78" s="29"/>
      <c r="AB78" s="29"/>
      <c r="AC78" s="29"/>
      <c r="AD78" s="29"/>
      <c r="AE78" s="29"/>
      <c r="AF78" s="29"/>
    </row>
    <row r="79" spans="1:32">
      <c r="A79" t="s">
        <v>2229</v>
      </c>
      <c r="B79" t="s">
        <v>2230</v>
      </c>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row>
    <row r="80" spans="1:32">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row>
    <row r="81" spans="1:32" s="382" customFormat="1" ht="15.75">
      <c r="A81" s="1806" t="s">
        <v>2231</v>
      </c>
      <c r="B81" s="1806"/>
      <c r="C81" s="380"/>
      <c r="D81" s="381"/>
      <c r="E81" s="380"/>
      <c r="F81" s="1174"/>
      <c r="G81" s="1174"/>
      <c r="H81" s="1174"/>
      <c r="I81" s="1174"/>
      <c r="J81" s="1174"/>
      <c r="K81" s="1174"/>
      <c r="L81" s="1174"/>
      <c r="M81" s="1174"/>
      <c r="N81" s="1174"/>
      <c r="O81" s="1174"/>
      <c r="P81" s="1174"/>
      <c r="Q81" s="1174"/>
      <c r="R81" s="1174"/>
      <c r="S81" s="1174"/>
      <c r="T81" s="1174"/>
      <c r="U81" s="1174"/>
      <c r="V81" s="1174"/>
      <c r="W81" s="1174"/>
      <c r="X81" s="1174"/>
      <c r="Y81" s="1174"/>
      <c r="Z81" s="1174"/>
      <c r="AA81" s="1174"/>
      <c r="AB81" s="1174"/>
      <c r="AC81" s="1174"/>
      <c r="AD81" s="1174"/>
      <c r="AE81" s="1174"/>
      <c r="AF81" s="1174"/>
    </row>
    <row r="82" spans="1:32">
      <c r="A82" t="s">
        <v>2232</v>
      </c>
      <c r="B82" t="s">
        <v>2233</v>
      </c>
      <c r="C82" s="238" t="s">
        <v>2234</v>
      </c>
      <c r="F82" s="29"/>
      <c r="G82" s="29"/>
      <c r="H82" s="29"/>
      <c r="I82" s="29"/>
      <c r="J82" s="29"/>
      <c r="K82" s="29"/>
      <c r="L82" s="29"/>
      <c r="M82" s="29"/>
      <c r="N82" s="29"/>
      <c r="O82" s="29"/>
      <c r="P82" s="29"/>
      <c r="Q82" s="29"/>
      <c r="R82" s="29"/>
      <c r="S82" s="29"/>
      <c r="T82" s="29"/>
      <c r="U82" s="29"/>
      <c r="V82" s="29"/>
      <c r="W82" s="29"/>
      <c r="X82" s="29"/>
      <c r="Y82" s="29"/>
      <c r="Z82" s="29"/>
      <c r="AA82" s="29"/>
      <c r="AB82" s="29"/>
      <c r="AC82" s="29"/>
      <c r="AD82" s="29"/>
      <c r="AE82" s="29"/>
      <c r="AF82" s="29"/>
    </row>
    <row r="83" spans="1:32">
      <c r="A83" t="s">
        <v>2235</v>
      </c>
      <c r="B83" t="s">
        <v>2176</v>
      </c>
      <c r="C83" s="238" t="s">
        <v>2102</v>
      </c>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row>
    <row r="84" spans="1:32">
      <c r="A84" t="s">
        <v>2236</v>
      </c>
      <c r="B84" t="s">
        <v>2237</v>
      </c>
      <c r="C84" s="362">
        <v>5000</v>
      </c>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row>
    <row r="85" spans="1:32">
      <c r="A85" t="s">
        <v>2238</v>
      </c>
      <c r="B85" t="s">
        <v>2239</v>
      </c>
      <c r="C85" s="362">
        <v>500</v>
      </c>
      <c r="F85" s="29"/>
      <c r="G85" s="29"/>
      <c r="H85" s="29"/>
      <c r="I85" s="29"/>
      <c r="J85" s="29"/>
      <c r="K85" s="29"/>
      <c r="L85" s="29"/>
      <c r="M85" s="29"/>
      <c r="N85" s="29"/>
      <c r="O85" s="29"/>
      <c r="P85" s="29"/>
      <c r="Q85" s="29"/>
      <c r="R85" s="29"/>
      <c r="S85" s="29"/>
      <c r="T85" s="29"/>
      <c r="U85" s="29"/>
      <c r="V85" s="29"/>
      <c r="W85" s="29"/>
      <c r="X85" s="29"/>
      <c r="Y85" s="29"/>
      <c r="Z85" s="29"/>
      <c r="AA85" s="29"/>
      <c r="AB85" s="29"/>
      <c r="AC85" s="29"/>
      <c r="AD85" s="29"/>
      <c r="AE85" s="29"/>
      <c r="AF85" s="29"/>
    </row>
    <row r="86" spans="1:32">
      <c r="A86" t="s">
        <v>2240</v>
      </c>
      <c r="B86" t="s">
        <v>2241</v>
      </c>
      <c r="C86" s="362" t="s">
        <v>2102</v>
      </c>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row>
    <row r="87" spans="1:32">
      <c r="A87" t="s">
        <v>2242</v>
      </c>
      <c r="B87" t="s">
        <v>2138</v>
      </c>
      <c r="C87" s="362">
        <v>1000</v>
      </c>
      <c r="F87" s="29"/>
      <c r="G87" s="29"/>
      <c r="H87" s="29"/>
      <c r="I87" s="29"/>
      <c r="J87" s="29"/>
      <c r="K87" s="29"/>
      <c r="L87" s="29"/>
      <c r="M87" s="29"/>
      <c r="N87" s="29"/>
      <c r="O87" s="29"/>
      <c r="P87" s="29"/>
      <c r="Q87" s="29"/>
      <c r="R87" s="29"/>
      <c r="S87" s="29"/>
      <c r="T87" s="29"/>
      <c r="U87" s="29"/>
      <c r="V87" s="29"/>
      <c r="W87" s="29"/>
      <c r="X87" s="29"/>
      <c r="Y87" s="29"/>
      <c r="Z87" s="29"/>
      <c r="AA87" s="29"/>
      <c r="AB87" s="29"/>
      <c r="AC87" s="29"/>
      <c r="AD87" s="29"/>
      <c r="AE87" s="29"/>
      <c r="AF87" s="29"/>
    </row>
    <row r="88" spans="1:32">
      <c r="A88" t="s">
        <v>2243</v>
      </c>
      <c r="B88" t="s">
        <v>2244</v>
      </c>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row>
    <row r="89" spans="1:32">
      <c r="A89" t="s">
        <v>2245</v>
      </c>
      <c r="B89" t="s">
        <v>2233</v>
      </c>
      <c r="C89" s="362" t="s">
        <v>2141</v>
      </c>
      <c r="F89" s="29"/>
      <c r="G89" s="29"/>
      <c r="H89" s="29"/>
      <c r="I89" s="29"/>
      <c r="J89" s="29"/>
      <c r="K89" s="29"/>
      <c r="L89" s="29"/>
      <c r="M89" s="29"/>
      <c r="N89" s="29"/>
      <c r="O89" s="29"/>
      <c r="P89" s="29"/>
      <c r="Q89" s="29"/>
      <c r="R89" s="29"/>
      <c r="S89" s="29"/>
      <c r="T89" s="29"/>
      <c r="U89" s="29"/>
      <c r="V89" s="29"/>
      <c r="W89" s="29"/>
      <c r="X89" s="29"/>
      <c r="Y89" s="29"/>
      <c r="Z89" s="29"/>
      <c r="AA89" s="29"/>
      <c r="AB89" s="29"/>
      <c r="AC89" s="29"/>
      <c r="AD89" s="29"/>
      <c r="AE89" s="29"/>
      <c r="AF89" s="29"/>
    </row>
    <row r="90" spans="1:32">
      <c r="A90" t="s">
        <v>2246</v>
      </c>
      <c r="B90" t="s">
        <v>2247</v>
      </c>
      <c r="C90" s="362">
        <v>150</v>
      </c>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row>
    <row r="91" spans="1:32">
      <c r="A91" t="s">
        <v>2248</v>
      </c>
      <c r="B91" t="s">
        <v>2249</v>
      </c>
      <c r="C91" s="362">
        <v>500</v>
      </c>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row>
    <row r="92" spans="1:32">
      <c r="A92" t="s">
        <v>2250</v>
      </c>
      <c r="B92" t="s">
        <v>2099</v>
      </c>
      <c r="C92" s="362">
        <v>25</v>
      </c>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row>
    <row r="93" spans="1:32">
      <c r="A93" t="s">
        <v>2251</v>
      </c>
      <c r="B93" t="s">
        <v>2233</v>
      </c>
      <c r="C93" s="362" t="s">
        <v>2252</v>
      </c>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row>
    <row r="94" spans="1:32">
      <c r="A94" t="s">
        <v>2253</v>
      </c>
      <c r="B94" t="s">
        <v>2233</v>
      </c>
      <c r="C94" s="362" t="s">
        <v>2234</v>
      </c>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row>
    <row r="95" spans="1:32">
      <c r="A95" t="s">
        <v>2254</v>
      </c>
      <c r="B95" t="s">
        <v>2255</v>
      </c>
      <c r="C95" s="362">
        <v>500</v>
      </c>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row>
    <row r="96" spans="1:32">
      <c r="A96" t="s">
        <v>2256</v>
      </c>
      <c r="B96" t="s">
        <v>2257</v>
      </c>
      <c r="C96" s="362">
        <v>5000</v>
      </c>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row>
    <row r="97" spans="1:32">
      <c r="A97" t="s">
        <v>2258</v>
      </c>
      <c r="B97" t="s">
        <v>2259</v>
      </c>
      <c r="C97" s="362">
        <v>5000</v>
      </c>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row>
    <row r="98" spans="1:32">
      <c r="A98" t="s">
        <v>2260</v>
      </c>
      <c r="B98" t="s">
        <v>2261</v>
      </c>
      <c r="C98" s="362" t="s">
        <v>2102</v>
      </c>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row>
    <row r="99" spans="1:32">
      <c r="A99" t="s">
        <v>2262</v>
      </c>
      <c r="B99" t="s">
        <v>2263</v>
      </c>
      <c r="C99" s="362">
        <v>25</v>
      </c>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row>
    <row r="100" spans="1:32">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row>
    <row r="101" spans="1:32" s="382" customFormat="1" ht="15.75">
      <c r="A101" s="1806" t="s">
        <v>2264</v>
      </c>
      <c r="B101" s="1806"/>
      <c r="C101" s="380"/>
      <c r="D101" s="381"/>
      <c r="E101" s="380"/>
      <c r="F101" s="1174"/>
      <c r="G101" s="1174"/>
      <c r="H101" s="1174"/>
      <c r="I101" s="1174"/>
      <c r="J101" s="1174"/>
      <c r="K101" s="1174"/>
      <c r="L101" s="1174"/>
      <c r="M101" s="1174"/>
      <c r="N101" s="1174"/>
      <c r="O101" s="1174"/>
      <c r="P101" s="1174"/>
      <c r="Q101" s="1174"/>
      <c r="R101" s="1174"/>
      <c r="S101" s="1174"/>
      <c r="T101" s="1174"/>
      <c r="U101" s="1174"/>
      <c r="V101" s="1174"/>
      <c r="W101" s="1174"/>
      <c r="X101" s="1174"/>
      <c r="Y101" s="1174"/>
      <c r="Z101" s="1174"/>
      <c r="AA101" s="1174"/>
      <c r="AB101" s="1174"/>
      <c r="AC101" s="1174"/>
      <c r="AD101" s="1174"/>
      <c r="AE101" s="1174"/>
      <c r="AF101" s="1174"/>
    </row>
    <row r="102" spans="1:32">
      <c r="A102" t="s">
        <v>2265</v>
      </c>
      <c r="B102" t="s">
        <v>2266</v>
      </c>
      <c r="C102" s="362">
        <v>1000</v>
      </c>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row>
    <row r="103" spans="1:32">
      <c r="A103" t="s">
        <v>2267</v>
      </c>
      <c r="B103" t="s">
        <v>2268</v>
      </c>
      <c r="C103" s="362" t="s">
        <v>2102</v>
      </c>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row>
    <row r="104" spans="1:32">
      <c r="A104" t="s">
        <v>2269</v>
      </c>
      <c r="B104" t="s">
        <v>2270</v>
      </c>
      <c r="C104" s="362" t="s">
        <v>2102</v>
      </c>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row>
    <row r="105" spans="1:32">
      <c r="A105" t="s">
        <v>2271</v>
      </c>
      <c r="B105" t="s">
        <v>2272</v>
      </c>
      <c r="C105" s="362" t="s">
        <v>2102</v>
      </c>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row>
    <row r="106" spans="1:32">
      <c r="A106" t="s">
        <v>2273</v>
      </c>
      <c r="B106" t="s">
        <v>2218</v>
      </c>
      <c r="C106" s="362">
        <v>1000</v>
      </c>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row>
    <row r="107" spans="1:32">
      <c r="A107" t="s">
        <v>2274</v>
      </c>
      <c r="B107" t="s">
        <v>2275</v>
      </c>
      <c r="C107" s="362" t="s">
        <v>2102</v>
      </c>
      <c r="D107" s="251" t="s">
        <v>2276</v>
      </c>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row>
    <row r="108" spans="1:32">
      <c r="A108" t="s">
        <v>2277</v>
      </c>
      <c r="B108" t="s">
        <v>2278</v>
      </c>
      <c r="C108" s="362" t="s">
        <v>2279</v>
      </c>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row>
    <row r="109" spans="1:32">
      <c r="A109" t="s">
        <v>2280</v>
      </c>
      <c r="B109" t="s">
        <v>2281</v>
      </c>
      <c r="C109" s="362">
        <v>10000</v>
      </c>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row>
    <row r="110" spans="1:32">
      <c r="A110" t="s">
        <v>2282</v>
      </c>
      <c r="B110" t="s">
        <v>2237</v>
      </c>
      <c r="C110" s="362" t="s">
        <v>2283</v>
      </c>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row>
    <row r="111" spans="1:32">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row>
    <row r="112" spans="1:32" s="382" customFormat="1" ht="15.75">
      <c r="A112" s="1806" t="s">
        <v>2284</v>
      </c>
      <c r="B112" s="1806"/>
      <c r="C112" s="380"/>
      <c r="D112" s="381"/>
      <c r="E112" s="380"/>
      <c r="F112" s="1174"/>
      <c r="G112" s="1174"/>
      <c r="H112" s="1174"/>
      <c r="I112" s="1174"/>
      <c r="J112" s="1174"/>
      <c r="K112" s="1174"/>
      <c r="L112" s="1174"/>
      <c r="M112" s="1174"/>
      <c r="N112" s="1174"/>
      <c r="O112" s="1174"/>
      <c r="P112" s="1174"/>
      <c r="Q112" s="1174"/>
      <c r="R112" s="1174"/>
      <c r="S112" s="1174"/>
      <c r="T112" s="1174"/>
      <c r="U112" s="1174"/>
      <c r="V112" s="1174"/>
      <c r="W112" s="1174"/>
      <c r="X112" s="1174"/>
      <c r="Y112" s="1174"/>
      <c r="Z112" s="1174"/>
      <c r="AA112" s="1174"/>
      <c r="AB112" s="1174"/>
      <c r="AC112" s="1174"/>
      <c r="AD112" s="1174"/>
      <c r="AE112" s="1174"/>
      <c r="AF112" s="1174"/>
    </row>
    <row r="113" spans="1:32">
      <c r="A113" t="s">
        <v>2285</v>
      </c>
      <c r="B113" t="s">
        <v>2286</v>
      </c>
      <c r="C113" s="362">
        <v>1000</v>
      </c>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row>
    <row r="114" spans="1:32">
      <c r="A114" t="s">
        <v>2287</v>
      </c>
      <c r="B114" t="s">
        <v>2140</v>
      </c>
      <c r="C114" s="362" t="s">
        <v>2288</v>
      </c>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row>
    <row r="115" spans="1:32">
      <c r="A115" t="s">
        <v>2289</v>
      </c>
      <c r="B115" t="s">
        <v>2290</v>
      </c>
      <c r="C115" s="362">
        <v>5000</v>
      </c>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row>
    <row r="116" spans="1:32">
      <c r="A116" t="s">
        <v>2291</v>
      </c>
      <c r="B116" t="s">
        <v>2292</v>
      </c>
      <c r="C116" s="362">
        <v>5000</v>
      </c>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row>
    <row r="117" spans="1:32">
      <c r="A117" t="s">
        <v>2293</v>
      </c>
      <c r="B117" t="s">
        <v>2294</v>
      </c>
      <c r="C117" s="362">
        <v>400</v>
      </c>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row>
    <row r="118" spans="1:32">
      <c r="A118" t="s">
        <v>2295</v>
      </c>
      <c r="B118" t="s">
        <v>2140</v>
      </c>
      <c r="C118" s="362" t="s">
        <v>2234</v>
      </c>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row>
    <row r="119" spans="1:32">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row>
    <row r="120" spans="1:32">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row>
    <row r="121" spans="1:32">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row>
    <row r="122" spans="1:32">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row>
    <row r="123" spans="1:32">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row>
    <row r="124" spans="1:32">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row>
    <row r="125" spans="1:32">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row>
    <row r="126" spans="1:32">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row>
    <row r="127" spans="1:32">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row>
    <row r="128" spans="1:32">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row>
    <row r="129" spans="6:32">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row>
    <row r="130" spans="6:32">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row>
    <row r="131" spans="6:32">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row>
    <row r="132" spans="6:32">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row>
    <row r="133" spans="6:32">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row>
    <row r="134" spans="6:32">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row>
    <row r="135" spans="6:32">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row>
    <row r="136" spans="6:32">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row>
    <row r="137" spans="6:32">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row>
    <row r="138" spans="6:32">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row>
    <row r="139" spans="6:32">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row>
    <row r="140" spans="6:32">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row>
    <row r="141" spans="6:32">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row>
    <row r="142" spans="6:32">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row>
    <row r="143" spans="6:32">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row>
    <row r="144" spans="6:32">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row>
    <row r="145" spans="6:32">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row>
    <row r="146" spans="6:32">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row>
    <row r="147" spans="6:32">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row>
    <row r="148" spans="6:32">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row>
    <row r="149" spans="6:32">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row>
    <row r="150" spans="6:32">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row>
    <row r="151" spans="6:32">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row>
    <row r="152" spans="6:32">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row>
    <row r="153" spans="6:32">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row>
    <row r="154" spans="6:32">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row>
    <row r="155" spans="6:32">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row>
    <row r="156" spans="6:32">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row>
    <row r="157" spans="6:32">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row>
    <row r="158" spans="6:32">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row>
    <row r="159" spans="6:32">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row>
    <row r="160" spans="6:32">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row>
    <row r="161" spans="6:32">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row>
    <row r="162" spans="6:32">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row>
    <row r="163" spans="6:32">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row>
    <row r="164" spans="6:32">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row>
    <row r="165" spans="6:32">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row>
    <row r="166" spans="6:32">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row>
    <row r="167" spans="6:32">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row>
    <row r="168" spans="6:32">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row>
    <row r="169" spans="6:32">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row>
    <row r="170" spans="6:32">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row>
    <row r="171" spans="6:32">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row>
    <row r="172" spans="6:32">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row>
    <row r="173" spans="6:32">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row>
    <row r="174" spans="6:32">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row>
  </sheetData>
  <mergeCells count="9">
    <mergeCell ref="A2:B2"/>
    <mergeCell ref="A81:B81"/>
    <mergeCell ref="A101:B101"/>
    <mergeCell ref="A112:B112"/>
    <mergeCell ref="A12:B12"/>
    <mergeCell ref="A20:B20"/>
    <mergeCell ref="A33:B33"/>
    <mergeCell ref="A47:B47"/>
    <mergeCell ref="A61:B6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B827-1F32-4C0E-989B-4DE3C3E9B67D}">
  <sheetPr codeName="Sheet19">
    <tabColor rgb="FFFFFF00"/>
  </sheetPr>
  <dimension ref="A1:C64"/>
  <sheetViews>
    <sheetView workbookViewId="0">
      <selection activeCell="B3" sqref="B3"/>
    </sheetView>
  </sheetViews>
  <sheetFormatPr defaultRowHeight="15"/>
  <cols>
    <col min="1" max="1" width="7.42578125" customWidth="1"/>
    <col min="2" max="2" width="36.42578125" customWidth="1"/>
    <col min="3" max="3" width="29.7109375" customWidth="1"/>
  </cols>
  <sheetData>
    <row r="1" spans="1:3">
      <c r="A1" s="188" t="s">
        <v>3600</v>
      </c>
      <c r="B1" s="188" t="s">
        <v>3601</v>
      </c>
      <c r="C1" s="188" t="s">
        <v>3602</v>
      </c>
    </row>
    <row r="2" spans="1:3">
      <c r="A2" s="1277" t="s">
        <v>3623</v>
      </c>
      <c r="B2" s="1277" t="s">
        <v>3624</v>
      </c>
      <c r="C2" s="1281" t="s">
        <v>3199</v>
      </c>
    </row>
    <row r="3" spans="1:3">
      <c r="A3" s="1277" t="s">
        <v>3623</v>
      </c>
      <c r="B3" s="1277" t="s">
        <v>4264</v>
      </c>
      <c r="C3" s="1281" t="s">
        <v>4265</v>
      </c>
    </row>
    <row r="4" spans="1:3">
      <c r="A4" s="1277" t="s">
        <v>2876</v>
      </c>
      <c r="B4" s="1277" t="s">
        <v>2877</v>
      </c>
      <c r="C4" s="1281" t="s">
        <v>2878</v>
      </c>
    </row>
    <row r="5" spans="1:3">
      <c r="A5" s="1278" t="s">
        <v>2876</v>
      </c>
      <c r="B5" s="1278" t="s">
        <v>3590</v>
      </c>
      <c r="C5" s="1282" t="s">
        <v>3199</v>
      </c>
    </row>
    <row r="6" spans="1:3">
      <c r="A6" s="1278" t="s">
        <v>2879</v>
      </c>
      <c r="B6" s="1278" t="s">
        <v>3591</v>
      </c>
      <c r="C6" s="1282" t="s">
        <v>3199</v>
      </c>
    </row>
    <row r="7" spans="1:3">
      <c r="A7" s="1278" t="s">
        <v>2879</v>
      </c>
      <c r="B7" s="1278" t="s">
        <v>2880</v>
      </c>
      <c r="C7" s="1282" t="s">
        <v>4114</v>
      </c>
    </row>
    <row r="8" spans="1:3">
      <c r="A8" s="1278" t="s">
        <v>2879</v>
      </c>
      <c r="B8" s="1278" t="s">
        <v>2890</v>
      </c>
      <c r="C8" s="1282" t="s">
        <v>2891</v>
      </c>
    </row>
    <row r="9" spans="1:3">
      <c r="A9" s="1278" t="s">
        <v>2879</v>
      </c>
      <c r="B9" s="1278" t="s">
        <v>3614</v>
      </c>
      <c r="C9" s="1282" t="s">
        <v>3199</v>
      </c>
    </row>
    <row r="10" spans="1:3">
      <c r="A10" s="1278" t="s">
        <v>2881</v>
      </c>
      <c r="B10" s="1278" t="s">
        <v>3592</v>
      </c>
      <c r="C10" s="1282" t="s">
        <v>3199</v>
      </c>
    </row>
    <row r="11" spans="1:3">
      <c r="A11" s="1278" t="s">
        <v>2881</v>
      </c>
      <c r="B11" s="1278" t="s">
        <v>2882</v>
      </c>
      <c r="C11" s="1278" t="s">
        <v>2883</v>
      </c>
    </row>
    <row r="12" spans="1:3">
      <c r="A12" s="1278" t="s">
        <v>2884</v>
      </c>
      <c r="B12" s="1278" t="s">
        <v>4235</v>
      </c>
      <c r="C12" s="1278" t="s">
        <v>3199</v>
      </c>
    </row>
    <row r="13" spans="1:3">
      <c r="A13" s="1278" t="s">
        <v>2884</v>
      </c>
      <c r="B13" s="1278" t="s">
        <v>2885</v>
      </c>
      <c r="C13" s="1278" t="s">
        <v>2886</v>
      </c>
    </row>
    <row r="14" spans="1:3">
      <c r="A14" s="1278" t="s">
        <v>2887</v>
      </c>
      <c r="B14" s="1278" t="s">
        <v>2888</v>
      </c>
      <c r="C14" s="1282" t="s">
        <v>3199</v>
      </c>
    </row>
    <row r="15" spans="1:3">
      <c r="A15" s="1278" t="s">
        <v>2887</v>
      </c>
      <c r="B15" s="1278" t="s">
        <v>2889</v>
      </c>
      <c r="C15" s="1282" t="s">
        <v>3199</v>
      </c>
    </row>
    <row r="16" spans="1:3">
      <c r="A16" s="1279" t="s">
        <v>3599</v>
      </c>
      <c r="B16" s="1279" t="s">
        <v>3595</v>
      </c>
      <c r="C16" s="1283" t="s">
        <v>3594</v>
      </c>
    </row>
    <row r="17" spans="1:3">
      <c r="A17" s="1279" t="s">
        <v>3599</v>
      </c>
      <c r="B17" s="1279" t="s">
        <v>3609</v>
      </c>
      <c r="C17" s="1283" t="s">
        <v>3199</v>
      </c>
    </row>
    <row r="18" spans="1:3">
      <c r="A18" s="1279" t="s">
        <v>3599</v>
      </c>
      <c r="B18" s="1279" t="s">
        <v>4119</v>
      </c>
      <c r="C18" s="1283" t="s">
        <v>4118</v>
      </c>
    </row>
    <row r="19" spans="1:3">
      <c r="A19" s="1279" t="s">
        <v>3599</v>
      </c>
      <c r="B19" s="1279" t="s">
        <v>3607</v>
      </c>
      <c r="C19" s="1283" t="s">
        <v>3199</v>
      </c>
    </row>
    <row r="20" spans="1:3">
      <c r="A20" s="1279" t="s">
        <v>3599</v>
      </c>
      <c r="B20" s="1279" t="s">
        <v>3608</v>
      </c>
      <c r="C20" s="1283" t="s">
        <v>3199</v>
      </c>
    </row>
    <row r="21" spans="1:3">
      <c r="A21" s="1279" t="s">
        <v>3599</v>
      </c>
      <c r="B21" s="1279" t="s">
        <v>3606</v>
      </c>
      <c r="C21" s="1283" t="s">
        <v>3199</v>
      </c>
    </row>
    <row r="22" spans="1:3">
      <c r="A22" s="1279" t="s">
        <v>3599</v>
      </c>
      <c r="B22" s="1279" t="s">
        <v>3604</v>
      </c>
      <c r="C22" s="1283" t="s">
        <v>3199</v>
      </c>
    </row>
    <row r="23" spans="1:3">
      <c r="A23" s="1279" t="s">
        <v>2893</v>
      </c>
      <c r="B23" s="1279" t="s">
        <v>3610</v>
      </c>
      <c r="C23" s="1283" t="s">
        <v>3611</v>
      </c>
    </row>
    <row r="24" spans="1:3">
      <c r="A24" s="1279" t="s">
        <v>2893</v>
      </c>
      <c r="B24" s="1279" t="s">
        <v>4117</v>
      </c>
      <c r="C24" s="1283" t="s">
        <v>4118</v>
      </c>
    </row>
    <row r="25" spans="1:3">
      <c r="A25" s="1279" t="s">
        <v>2893</v>
      </c>
      <c r="B25" s="1279" t="s">
        <v>2894</v>
      </c>
      <c r="C25" s="1279" t="s">
        <v>2895</v>
      </c>
    </row>
    <row r="26" spans="1:3">
      <c r="A26" s="1279" t="s">
        <v>2893</v>
      </c>
      <c r="B26" s="1279" t="s">
        <v>3597</v>
      </c>
      <c r="C26" s="1283" t="s">
        <v>3594</v>
      </c>
    </row>
    <row r="27" spans="1:3">
      <c r="A27" s="1279" t="s">
        <v>2896</v>
      </c>
      <c r="B27" s="1279" t="s">
        <v>3603</v>
      </c>
      <c r="C27" s="1283" t="s">
        <v>3199</v>
      </c>
    </row>
    <row r="28" spans="1:3">
      <c r="A28" s="1279" t="s">
        <v>2896</v>
      </c>
      <c r="B28" s="1279" t="s">
        <v>3596</v>
      </c>
      <c r="C28" s="1283" t="s">
        <v>3594</v>
      </c>
    </row>
    <row r="29" spans="1:3">
      <c r="A29" s="1279" t="s">
        <v>2896</v>
      </c>
      <c r="B29" s="1279" t="s">
        <v>2897</v>
      </c>
      <c r="C29" s="1279" t="s">
        <v>2898</v>
      </c>
    </row>
    <row r="30" spans="1:3">
      <c r="A30" s="1279" t="s">
        <v>2899</v>
      </c>
      <c r="B30" s="1279" t="s">
        <v>2900</v>
      </c>
      <c r="C30" s="1279" t="s">
        <v>2895</v>
      </c>
    </row>
    <row r="31" spans="1:3">
      <c r="A31" s="1279" t="s">
        <v>2899</v>
      </c>
      <c r="B31" s="1279" t="s">
        <v>3598</v>
      </c>
      <c r="C31" s="1283" t="s">
        <v>3594</v>
      </c>
    </row>
    <row r="32" spans="1:3">
      <c r="A32" s="1279" t="s">
        <v>2899</v>
      </c>
      <c r="B32" s="1279" t="s">
        <v>3605</v>
      </c>
      <c r="C32" s="1283" t="s">
        <v>3199</v>
      </c>
    </row>
    <row r="33" spans="1:3">
      <c r="A33" s="1279" t="s">
        <v>4111</v>
      </c>
      <c r="B33" s="1279" t="s">
        <v>4115</v>
      </c>
      <c r="C33" s="1283" t="s">
        <v>4116</v>
      </c>
    </row>
    <row r="34" spans="1:3">
      <c r="A34" s="1279" t="s">
        <v>4111</v>
      </c>
      <c r="B34" s="1279" t="s">
        <v>4112</v>
      </c>
      <c r="C34" s="1283" t="s">
        <v>4113</v>
      </c>
    </row>
    <row r="35" spans="1:3">
      <c r="A35" s="1279" t="s">
        <v>4120</v>
      </c>
      <c r="B35" s="1279" t="s">
        <v>4121</v>
      </c>
      <c r="C35" s="1283" t="s">
        <v>4122</v>
      </c>
    </row>
    <row r="36" spans="1:3">
      <c r="A36" s="1279" t="s">
        <v>3612</v>
      </c>
      <c r="B36" s="1279" t="s">
        <v>3613</v>
      </c>
      <c r="C36" s="1283" t="s">
        <v>3199</v>
      </c>
    </row>
    <row r="37" spans="1:3">
      <c r="A37" s="1280" t="s">
        <v>2901</v>
      </c>
      <c r="B37" s="1280" t="s">
        <v>2902</v>
      </c>
      <c r="C37" s="1284" t="s">
        <v>2903</v>
      </c>
    </row>
    <row r="38" spans="1:3">
      <c r="A38" s="1280" t="s">
        <v>2904</v>
      </c>
      <c r="B38" s="1280" t="s">
        <v>3595</v>
      </c>
      <c r="C38" s="1284" t="s">
        <v>3594</v>
      </c>
    </row>
    <row r="39" spans="1:3">
      <c r="A39" s="1280" t="s">
        <v>2904</v>
      </c>
      <c r="B39" s="1280" t="s">
        <v>2905</v>
      </c>
      <c r="C39" s="1284" t="s">
        <v>2906</v>
      </c>
    </row>
    <row r="40" spans="1:3">
      <c r="A40" s="1280" t="s">
        <v>2904</v>
      </c>
      <c r="B40" s="1280" t="s">
        <v>2907</v>
      </c>
      <c r="C40" s="1284" t="s">
        <v>2908</v>
      </c>
    </row>
    <row r="41" spans="1:3">
      <c r="A41" s="1280" t="s">
        <v>2909</v>
      </c>
      <c r="B41" s="1280" t="s">
        <v>2911</v>
      </c>
      <c r="C41" s="1284" t="s">
        <v>2912</v>
      </c>
    </row>
    <row r="42" spans="1:3">
      <c r="A42" s="1280" t="s">
        <v>2909</v>
      </c>
      <c r="B42" s="1280" t="s">
        <v>2910</v>
      </c>
      <c r="C42" s="1280" t="s">
        <v>2898</v>
      </c>
    </row>
    <row r="43" spans="1:3">
      <c r="A43" s="1280" t="s">
        <v>2909</v>
      </c>
      <c r="B43" s="1280" t="s">
        <v>3597</v>
      </c>
      <c r="C43" s="1284" t="s">
        <v>3594</v>
      </c>
    </row>
    <row r="44" spans="1:3">
      <c r="A44" s="1280" t="s">
        <v>2913</v>
      </c>
      <c r="B44" s="1280" t="s">
        <v>2914</v>
      </c>
      <c r="C44" s="1284" t="s">
        <v>2915</v>
      </c>
    </row>
    <row r="45" spans="1:3">
      <c r="A45" s="1280" t="s">
        <v>2913</v>
      </c>
      <c r="B45" s="1280" t="s">
        <v>2918</v>
      </c>
      <c r="C45" s="1284" t="s">
        <v>2919</v>
      </c>
    </row>
    <row r="46" spans="1:3">
      <c r="A46" s="1280" t="s">
        <v>2913</v>
      </c>
      <c r="B46" s="1280" t="s">
        <v>3596</v>
      </c>
      <c r="C46" s="1284" t="s">
        <v>3594</v>
      </c>
    </row>
    <row r="47" spans="1:3">
      <c r="A47" s="1280" t="s">
        <v>2913</v>
      </c>
      <c r="B47" s="1280" t="s">
        <v>3593</v>
      </c>
      <c r="C47" s="1284" t="s">
        <v>3199</v>
      </c>
    </row>
    <row r="48" spans="1:3">
      <c r="A48" s="1280" t="s">
        <v>2913</v>
      </c>
      <c r="B48" s="1280" t="s">
        <v>2916</v>
      </c>
      <c r="C48" s="1284" t="s">
        <v>2917</v>
      </c>
    </row>
    <row r="49" spans="1:3">
      <c r="A49" s="1280" t="s">
        <v>2920</v>
      </c>
      <c r="B49" s="1280" t="s">
        <v>2922</v>
      </c>
      <c r="C49" s="1284" t="s">
        <v>2923</v>
      </c>
    </row>
    <row r="50" spans="1:3">
      <c r="A50" s="1280" t="s">
        <v>2920</v>
      </c>
      <c r="B50" s="1280" t="s">
        <v>3598</v>
      </c>
      <c r="C50" s="1284" t="s">
        <v>3594</v>
      </c>
    </row>
    <row r="51" spans="1:3">
      <c r="A51" s="1280" t="s">
        <v>2920</v>
      </c>
      <c r="B51" s="1280" t="s">
        <v>2921</v>
      </c>
      <c r="C51" s="1280" t="s">
        <v>2883</v>
      </c>
    </row>
    <row r="52" spans="1:3">
      <c r="A52" s="1280" t="s">
        <v>2920</v>
      </c>
      <c r="B52" s="1280" t="s">
        <v>2926</v>
      </c>
      <c r="C52" s="1284" t="s">
        <v>2927</v>
      </c>
    </row>
    <row r="53" spans="1:3">
      <c r="A53" s="1280" t="s">
        <v>2920</v>
      </c>
      <c r="B53" s="1280" t="s">
        <v>2924</v>
      </c>
      <c r="C53" s="1284" t="s">
        <v>2925</v>
      </c>
    </row>
    <row r="54" spans="1:3">
      <c r="A54" s="1280" t="s">
        <v>2928</v>
      </c>
      <c r="B54" s="1280" t="s">
        <v>2929</v>
      </c>
      <c r="C54" s="1284" t="s">
        <v>3199</v>
      </c>
    </row>
    <row r="55" spans="1:3">
      <c r="A55" s="1280" t="s">
        <v>2928</v>
      </c>
      <c r="B55" s="1280" t="s">
        <v>2892</v>
      </c>
      <c r="C55" s="1284" t="s">
        <v>3199</v>
      </c>
    </row>
    <row r="56" spans="1:3">
      <c r="A56" s="1280" t="s">
        <v>2928</v>
      </c>
      <c r="B56" s="1280" t="s">
        <v>2219</v>
      </c>
      <c r="C56" s="1280" t="s">
        <v>2883</v>
      </c>
    </row>
    <row r="57" spans="1:3">
      <c r="A57" s="1280" t="s">
        <v>2928</v>
      </c>
      <c r="B57" s="1280" t="s">
        <v>2225</v>
      </c>
      <c r="C57" s="1280" t="s">
        <v>2883</v>
      </c>
    </row>
    <row r="58" spans="1:3">
      <c r="A58" s="1280" t="s">
        <v>2928</v>
      </c>
      <c r="B58" s="1280" t="s">
        <v>2930</v>
      </c>
      <c r="C58" s="1280" t="s">
        <v>2931</v>
      </c>
    </row>
    <row r="59" spans="1:3">
      <c r="A59" s="1280" t="s">
        <v>2932</v>
      </c>
      <c r="B59" s="1280" t="s">
        <v>2934</v>
      </c>
      <c r="C59" s="1284" t="s">
        <v>2935</v>
      </c>
    </row>
    <row r="60" spans="1:3">
      <c r="A60" s="1280" t="s">
        <v>2932</v>
      </c>
      <c r="B60" s="1280" t="s">
        <v>2933</v>
      </c>
      <c r="C60" s="1280" t="s">
        <v>2886</v>
      </c>
    </row>
    <row r="61" spans="1:3">
      <c r="A61" s="1280" t="s">
        <v>2936</v>
      </c>
      <c r="B61" s="1280" t="s">
        <v>2939</v>
      </c>
      <c r="C61" s="1280" t="s">
        <v>2931</v>
      </c>
    </row>
    <row r="62" spans="1:3">
      <c r="A62" s="1280" t="s">
        <v>2936</v>
      </c>
      <c r="B62" s="1280" t="s">
        <v>2937</v>
      </c>
      <c r="C62" s="1284" t="s">
        <v>2938</v>
      </c>
    </row>
    <row r="63" spans="1:3">
      <c r="A63" s="1280" t="s">
        <v>2940</v>
      </c>
      <c r="B63" s="1280" t="s">
        <v>2943</v>
      </c>
      <c r="C63" s="1284" t="s">
        <v>2944</v>
      </c>
    </row>
    <row r="64" spans="1:3">
      <c r="A64" s="1280" t="s">
        <v>2940</v>
      </c>
      <c r="B64" s="1280" t="s">
        <v>2941</v>
      </c>
      <c r="C64" s="1284" t="s">
        <v>2942</v>
      </c>
    </row>
  </sheetData>
  <sortState xmlns:xlrd2="http://schemas.microsoft.com/office/spreadsheetml/2017/richdata2" ref="A2:C64">
    <sortCondition ref="A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78769-579D-4E97-9681-BEE5C8AC6432}">
  <sheetPr codeName="Sheet20">
    <tabColor rgb="FFFFFF00"/>
  </sheetPr>
  <dimension ref="A1:AG158"/>
  <sheetViews>
    <sheetView workbookViewId="0">
      <selection activeCell="O5" sqref="O5"/>
    </sheetView>
  </sheetViews>
  <sheetFormatPr defaultColWidth="8.7109375" defaultRowHeight="15"/>
  <cols>
    <col min="1" max="1" width="3" style="90" customWidth="1"/>
    <col min="2" max="2" width="25.5703125" customWidth="1"/>
    <col min="3" max="3" width="18.7109375" style="102" customWidth="1"/>
    <col min="4" max="5" width="12.7109375" style="41" customWidth="1"/>
    <col min="6" max="7" width="12.7109375" customWidth="1"/>
    <col min="8" max="8" width="2.5703125" style="30" customWidth="1"/>
    <col min="9" max="9" width="2.5703125" style="29" customWidth="1"/>
    <col min="10" max="10" width="20.140625" customWidth="1"/>
    <col min="11" max="11" width="21.7109375" customWidth="1"/>
    <col min="12" max="13" width="2.5703125" style="29" customWidth="1"/>
    <col min="14" max="14" width="18.7109375" customWidth="1"/>
    <col min="15" max="15" width="13.140625" customWidth="1"/>
    <col min="16" max="16" width="15" customWidth="1"/>
    <col min="17" max="17" width="11.42578125" customWidth="1"/>
    <col min="18" max="19" width="18.7109375" customWidth="1"/>
    <col min="20" max="20" width="2.5703125" customWidth="1"/>
    <col min="21" max="21" width="18.140625" customWidth="1"/>
    <col min="25" max="25" width="17.7109375" customWidth="1"/>
  </cols>
  <sheetData>
    <row r="1" spans="1:33" ht="35.25" thickBot="1">
      <c r="A1" s="1809" t="s">
        <v>2454</v>
      </c>
      <c r="B1" s="1809"/>
      <c r="C1" s="1809"/>
      <c r="D1" s="1809"/>
      <c r="E1" s="1809"/>
      <c r="F1" s="1809"/>
      <c r="G1" s="1809"/>
      <c r="H1" s="1331"/>
      <c r="I1" s="1332"/>
      <c r="J1" s="1809" t="s">
        <v>3001</v>
      </c>
      <c r="K1" s="1809"/>
      <c r="L1" s="1331"/>
      <c r="M1" s="1332"/>
      <c r="N1" s="1809" t="s">
        <v>3019</v>
      </c>
      <c r="O1" s="1809"/>
      <c r="P1" s="111"/>
      <c r="R1" s="111"/>
      <c r="S1" s="111"/>
      <c r="T1" s="111"/>
      <c r="U1" s="111"/>
      <c r="V1" s="29"/>
      <c r="W1" s="29"/>
      <c r="X1" s="29"/>
      <c r="Y1" s="29"/>
      <c r="Z1" s="29"/>
      <c r="AA1" s="29"/>
      <c r="AB1" s="29"/>
      <c r="AC1" s="29"/>
      <c r="AD1" s="29"/>
      <c r="AE1" s="29"/>
      <c r="AF1" s="29"/>
      <c r="AG1" s="29"/>
    </row>
    <row r="2" spans="1:33" ht="34.5">
      <c r="A2" s="1809"/>
      <c r="B2" s="1809"/>
      <c r="C2" s="1809"/>
      <c r="D2" s="1809"/>
      <c r="E2" s="1809"/>
      <c r="F2" s="1809"/>
      <c r="G2" s="1809"/>
      <c r="H2" s="1331"/>
      <c r="I2" s="1332"/>
      <c r="J2" s="1809"/>
      <c r="K2" s="1809"/>
      <c r="L2" s="1331"/>
      <c r="M2" s="1332"/>
      <c r="N2" s="1809"/>
      <c r="O2" s="1809"/>
      <c r="P2" s="111"/>
      <c r="Q2" s="1308"/>
      <c r="R2" s="1811" t="s">
        <v>3776</v>
      </c>
      <c r="S2" s="1811"/>
      <c r="T2" s="1309"/>
      <c r="U2" s="111"/>
      <c r="V2" s="29"/>
      <c r="W2" s="29"/>
      <c r="X2" s="29"/>
      <c r="Y2" s="29"/>
      <c r="Z2" s="29"/>
      <c r="AA2" s="29"/>
      <c r="AB2" s="29"/>
      <c r="AC2" s="29"/>
      <c r="AD2" s="29"/>
      <c r="AE2" s="29"/>
      <c r="AF2" s="29"/>
      <c r="AG2" s="29"/>
    </row>
    <row r="3" spans="1:33" ht="14.25" customHeight="1">
      <c r="A3" s="1373">
        <v>1</v>
      </c>
      <c r="B3" s="1389" t="s">
        <v>3962</v>
      </c>
      <c r="C3" s="1184" t="s">
        <v>3963</v>
      </c>
      <c r="D3" s="1338">
        <v>12000</v>
      </c>
      <c r="E3" s="1807" t="s">
        <v>2981</v>
      </c>
      <c r="F3" s="1808"/>
      <c r="G3" s="350">
        <f>SUM(D3*20)</f>
        <v>240000</v>
      </c>
      <c r="J3" s="1376" t="s">
        <v>2983</v>
      </c>
      <c r="K3" s="303" t="s">
        <v>2989</v>
      </c>
      <c r="L3" s="1173"/>
      <c r="N3" s="1376" t="s">
        <v>2976</v>
      </c>
      <c r="O3" s="1197">
        <v>5</v>
      </c>
      <c r="P3" s="111"/>
      <c r="Q3" s="1310"/>
      <c r="R3" s="1812"/>
      <c r="S3" s="1812"/>
      <c r="T3" s="1311"/>
      <c r="U3" s="111"/>
      <c r="V3" s="29"/>
      <c r="W3" s="29"/>
      <c r="X3" s="29"/>
      <c r="Y3" s="29"/>
      <c r="Z3" s="29"/>
      <c r="AA3" s="29"/>
      <c r="AB3" s="29"/>
      <c r="AC3" s="29"/>
      <c r="AD3" s="29"/>
      <c r="AE3" s="29"/>
      <c r="AF3" s="29"/>
      <c r="AG3" s="29"/>
    </row>
    <row r="4" spans="1:33" ht="14.45" customHeight="1">
      <c r="A4" s="1373">
        <v>2</v>
      </c>
      <c r="B4" s="1390" t="s">
        <v>2982</v>
      </c>
      <c r="C4" s="1196" t="s">
        <v>2980</v>
      </c>
      <c r="D4" s="1195" t="s">
        <v>2979</v>
      </c>
      <c r="E4" s="1195" t="s">
        <v>2978</v>
      </c>
      <c r="F4" s="1194" t="s">
        <v>3960</v>
      </c>
      <c r="G4" s="1194" t="s">
        <v>3961</v>
      </c>
      <c r="J4" s="1376" t="s">
        <v>2984</v>
      </c>
      <c r="K4" s="303" t="s">
        <v>2990</v>
      </c>
      <c r="L4" s="1173"/>
      <c r="N4" s="1376" t="s">
        <v>2987</v>
      </c>
      <c r="O4" s="1197">
        <v>17</v>
      </c>
      <c r="P4" s="111"/>
      <c r="Q4" s="1310"/>
      <c r="R4" s="1810" t="s">
        <v>3797</v>
      </c>
      <c r="S4" s="1810"/>
      <c r="T4" s="1311"/>
      <c r="U4" s="111"/>
      <c r="V4" s="29"/>
      <c r="W4" s="29"/>
      <c r="X4" s="29"/>
      <c r="Y4" s="29"/>
      <c r="Z4" s="29"/>
      <c r="AA4" s="29"/>
      <c r="AB4" s="29"/>
      <c r="AC4" s="29"/>
      <c r="AD4" s="29"/>
      <c r="AE4" s="29"/>
      <c r="AF4" s="29"/>
      <c r="AG4" s="29"/>
    </row>
    <row r="5" spans="1:33" ht="30">
      <c r="A5" s="1373">
        <v>3</v>
      </c>
      <c r="B5" s="1389" t="s">
        <v>2977</v>
      </c>
      <c r="C5" s="1191" t="s">
        <v>2976</v>
      </c>
      <c r="D5" s="1192">
        <v>2</v>
      </c>
      <c r="E5" s="1192">
        <v>2</v>
      </c>
      <c r="F5" s="1192">
        <v>2</v>
      </c>
      <c r="G5" s="1192">
        <v>2</v>
      </c>
      <c r="J5" s="1376" t="s">
        <v>2985</v>
      </c>
      <c r="K5" s="303" t="s">
        <v>2991</v>
      </c>
      <c r="L5" s="1173"/>
      <c r="N5" s="1376" t="s">
        <v>3012</v>
      </c>
      <c r="O5" s="1197" t="s">
        <v>3005</v>
      </c>
      <c r="P5" s="111"/>
      <c r="Q5" s="1310"/>
      <c r="R5" s="1810"/>
      <c r="S5" s="1810"/>
      <c r="T5" s="1311"/>
      <c r="U5" s="111"/>
      <c r="V5" s="29"/>
      <c r="W5" s="29"/>
      <c r="X5" s="29"/>
      <c r="Y5" s="29"/>
      <c r="Z5" s="29"/>
      <c r="AA5" s="29"/>
      <c r="AB5" s="29"/>
      <c r="AC5" s="29"/>
      <c r="AD5" s="29"/>
      <c r="AE5" s="29"/>
      <c r="AF5" s="29"/>
      <c r="AG5" s="29"/>
    </row>
    <row r="6" spans="1:33">
      <c r="A6" s="1383"/>
      <c r="B6" s="908"/>
      <c r="C6" s="1184" t="s">
        <v>2975</v>
      </c>
      <c r="D6" s="339">
        <f>(IF(ISNA(VLOOKUP(D5,$J$120:$M$128,2,FALSE)),"",VLOOKUP(D5,$J$120:$M$128,2,FALSE)))</f>
        <v>800</v>
      </c>
      <c r="E6" s="339">
        <f>(IF(ISNA(VLOOKUP(E5,$J$120:$M$128,4,FALSE)),"",VLOOKUP(E5,$J$120:$M$128,4,FALSE)))</f>
        <v>1600</v>
      </c>
      <c r="F6" s="339">
        <f>(IF(ISNA(VLOOKUP(F5,$J$120:$O$128,5,FALSE)),"",VLOOKUP(F5,$J$120:$O$128,5,FALSE)))</f>
        <v>4400</v>
      </c>
      <c r="G6" s="339">
        <f>(IF(ISNA(VLOOKUP(G5,$J$120:$O$128,6,FALSE)),"",VLOOKUP(G5,$J$120:$O$128,6,FALSE)))</f>
        <v>8400</v>
      </c>
      <c r="J6" s="1376" t="s">
        <v>2986</v>
      </c>
      <c r="K6" s="303">
        <v>300</v>
      </c>
      <c r="L6" s="1173"/>
      <c r="N6" s="1377" t="s">
        <v>3018</v>
      </c>
      <c r="O6" s="1200">
        <f>SUM(X125)</f>
        <v>265</v>
      </c>
      <c r="P6" s="111"/>
      <c r="Q6" s="1310"/>
      <c r="R6" s="1306"/>
      <c r="S6" s="1306"/>
      <c r="T6" s="1311"/>
      <c r="U6" s="111"/>
      <c r="V6" s="29"/>
      <c r="W6" s="29"/>
      <c r="X6" s="29"/>
      <c r="Y6" s="29"/>
      <c r="Z6" s="29"/>
      <c r="AA6" s="29"/>
      <c r="AB6" s="29"/>
      <c r="AC6" s="29"/>
      <c r="AD6" s="29"/>
      <c r="AE6" s="29"/>
      <c r="AF6" s="29"/>
      <c r="AG6" s="29"/>
    </row>
    <row r="7" spans="1:33">
      <c r="A7" s="1383"/>
      <c r="B7" s="908"/>
      <c r="C7" s="1184" t="s">
        <v>2974</v>
      </c>
      <c r="D7" s="339">
        <f>SUM(D5+1)</f>
        <v>3</v>
      </c>
      <c r="E7" s="339">
        <f>SUM(E5+1)</f>
        <v>3</v>
      </c>
      <c r="F7" s="339">
        <f>SUM(F5+1)</f>
        <v>3</v>
      </c>
      <c r="G7" s="339">
        <f>SUM(G5+1)</f>
        <v>3</v>
      </c>
      <c r="J7" s="1376" t="s">
        <v>2987</v>
      </c>
      <c r="K7" s="1197">
        <v>17</v>
      </c>
      <c r="L7" s="1333"/>
      <c r="N7" s="1377" t="s">
        <v>3007</v>
      </c>
      <c r="O7" s="1200">
        <f>SUM(O3)</f>
        <v>5</v>
      </c>
      <c r="P7" s="111"/>
      <c r="Q7" s="1310"/>
      <c r="R7" s="1307" t="s">
        <v>3777</v>
      </c>
      <c r="S7" s="1307" t="s">
        <v>516</v>
      </c>
      <c r="T7" s="1311"/>
      <c r="U7" s="111"/>
      <c r="V7" s="29"/>
      <c r="W7" s="29"/>
      <c r="X7" s="29"/>
      <c r="Y7" s="29"/>
      <c r="Z7" s="29"/>
      <c r="AA7" s="29"/>
      <c r="AB7" s="29"/>
      <c r="AC7" s="29"/>
      <c r="AD7" s="29"/>
      <c r="AE7" s="29"/>
      <c r="AF7" s="29"/>
      <c r="AG7" s="29"/>
    </row>
    <row r="8" spans="1:33" ht="30">
      <c r="A8" s="1373">
        <v>4</v>
      </c>
      <c r="B8" s="1389" t="s">
        <v>2973</v>
      </c>
      <c r="C8" s="1191" t="s">
        <v>2972</v>
      </c>
      <c r="D8" s="1193">
        <v>10</v>
      </c>
      <c r="E8" s="1193">
        <v>10</v>
      </c>
      <c r="F8" s="1193">
        <v>10</v>
      </c>
      <c r="G8" s="1193">
        <v>10</v>
      </c>
      <c r="J8" s="1376" t="s">
        <v>2988</v>
      </c>
      <c r="K8" s="1198">
        <v>600</v>
      </c>
      <c r="L8" s="1334"/>
      <c r="N8" s="1379" t="s">
        <v>2954</v>
      </c>
      <c r="O8" s="1380">
        <f>SUM(X118)</f>
        <v>0.97000000000000008</v>
      </c>
      <c r="P8" s="111"/>
      <c r="Q8" s="1310"/>
      <c r="R8" s="908" t="s">
        <v>3786</v>
      </c>
      <c r="S8" s="908" t="s">
        <v>3781</v>
      </c>
      <c r="T8" s="1311"/>
      <c r="U8" s="111"/>
      <c r="V8" s="29"/>
      <c r="W8" s="29"/>
      <c r="X8" s="29"/>
      <c r="Y8" s="29"/>
      <c r="Z8" s="29"/>
      <c r="AA8" s="29"/>
      <c r="AB8" s="29"/>
      <c r="AC8" s="29"/>
      <c r="AD8" s="29"/>
      <c r="AE8" s="29"/>
      <c r="AF8" s="29"/>
      <c r="AG8" s="29"/>
    </row>
    <row r="9" spans="1:33">
      <c r="A9" s="1383"/>
      <c r="B9" s="908"/>
      <c r="C9" s="1184" t="s">
        <v>2030</v>
      </c>
      <c r="D9" s="359">
        <f>IFERROR(D6*D8,0)</f>
        <v>8000</v>
      </c>
      <c r="E9" s="359">
        <f>IFERROR(E6*E8,0)</f>
        <v>16000</v>
      </c>
      <c r="F9" s="359">
        <f>IFERROR(F6*F8,0)</f>
        <v>44000</v>
      </c>
      <c r="G9" s="359">
        <f>IFERROR(G6*G8,0)</f>
        <v>84000</v>
      </c>
      <c r="I9" s="30"/>
      <c r="J9" s="1377" t="s">
        <v>2993</v>
      </c>
      <c r="K9" s="1190">
        <f>SUM(K8)</f>
        <v>600</v>
      </c>
      <c r="L9" s="1335"/>
      <c r="N9" s="111"/>
      <c r="O9" s="111"/>
      <c r="P9" s="111"/>
      <c r="Q9" s="1310"/>
      <c r="R9" s="908" t="s">
        <v>3787</v>
      </c>
      <c r="S9" s="111" t="s">
        <v>3796</v>
      </c>
      <c r="T9" s="1311"/>
      <c r="U9" s="111"/>
      <c r="V9" s="29"/>
      <c r="W9" s="29"/>
      <c r="X9" s="29"/>
      <c r="Y9" s="29"/>
      <c r="Z9" s="29"/>
      <c r="AA9" s="29"/>
      <c r="AB9" s="29"/>
      <c r="AC9" s="29"/>
      <c r="AD9" s="29"/>
      <c r="AE9" s="29"/>
      <c r="AF9" s="29"/>
      <c r="AG9" s="29"/>
    </row>
    <row r="10" spans="1:33" ht="30">
      <c r="A10" s="1373">
        <v>5</v>
      </c>
      <c r="B10" s="1389" t="s">
        <v>2971</v>
      </c>
      <c r="C10" s="1191" t="s">
        <v>2970</v>
      </c>
      <c r="D10" s="1192" t="s">
        <v>2962</v>
      </c>
      <c r="E10" s="1192" t="s">
        <v>2962</v>
      </c>
      <c r="F10" s="1192" t="s">
        <v>2962</v>
      </c>
      <c r="G10" s="1192" t="s">
        <v>2962</v>
      </c>
      <c r="J10" s="1377" t="s">
        <v>2992</v>
      </c>
      <c r="K10" s="1378">
        <f>SUM(K8/100)</f>
        <v>6</v>
      </c>
      <c r="L10" s="1336"/>
      <c r="N10" s="111"/>
      <c r="O10" s="111"/>
      <c r="P10" s="111"/>
      <c r="Q10" s="1310"/>
      <c r="R10" s="908" t="s">
        <v>3788</v>
      </c>
      <c r="S10" s="111" t="s">
        <v>3791</v>
      </c>
      <c r="T10" s="1311"/>
      <c r="U10" s="111"/>
      <c r="V10" s="29"/>
      <c r="W10" s="29"/>
      <c r="X10" s="29"/>
      <c r="Y10" s="29"/>
      <c r="Z10" s="29"/>
      <c r="AA10" s="29"/>
      <c r="AB10" s="29"/>
      <c r="AC10" s="29"/>
      <c r="AD10" s="29"/>
      <c r="AE10" s="29"/>
      <c r="AF10" s="29"/>
      <c r="AG10" s="29"/>
    </row>
    <row r="11" spans="1:33">
      <c r="A11" s="1383"/>
      <c r="B11" s="908"/>
      <c r="C11" s="1184" t="s">
        <v>2969</v>
      </c>
      <c r="D11" s="359">
        <f>(IF(ISNA(VLOOKUP(D10,$J$102:$K$106,2,FALSE)),"",VLOOKUP(D10,$J$102:$K$106,2,FALSE)))</f>
        <v>0</v>
      </c>
      <c r="E11" s="359">
        <f>(IF(ISNA(VLOOKUP(E10,$J$102:$K$106,2,FALSE)),"",VLOOKUP(E10,$J$102:$K$106,2,FALSE)))</f>
        <v>0</v>
      </c>
      <c r="F11" s="359">
        <f>(IF(ISNA(VLOOKUP(F10,$J$102:$K$106,2,FALSE)),"",VLOOKUP(F10,$J$102:$K$106,2,FALSE)))</f>
        <v>0</v>
      </c>
      <c r="G11" s="359">
        <f>(IF(ISNA(VLOOKUP(G10,$J$102:$K$106,2,FALSE)),"",VLOOKUP(G10,$J$102:$K$106,2,FALSE)))</f>
        <v>0</v>
      </c>
      <c r="J11" s="1379" t="s">
        <v>2954</v>
      </c>
      <c r="K11" s="1380">
        <f>SUM(T108)</f>
        <v>0.37</v>
      </c>
      <c r="L11" s="1337"/>
      <c r="N11" s="111"/>
      <c r="O11" s="111"/>
      <c r="P11" s="111"/>
      <c r="Q11" s="1310"/>
      <c r="R11" s="908" t="s">
        <v>3778</v>
      </c>
      <c r="S11" s="111" t="s">
        <v>3785</v>
      </c>
      <c r="T11" s="1311"/>
      <c r="U11" s="111"/>
      <c r="V11" s="29"/>
      <c r="W11" s="29"/>
      <c r="X11" s="29"/>
      <c r="Y11" s="29"/>
      <c r="Z11" s="29"/>
      <c r="AA11" s="29"/>
      <c r="AB11" s="29"/>
      <c r="AC11" s="29"/>
      <c r="AD11" s="29"/>
      <c r="AE11" s="29"/>
      <c r="AF11" s="29"/>
      <c r="AG11" s="29"/>
    </row>
    <row r="12" spans="1:33">
      <c r="A12" s="1373">
        <v>6</v>
      </c>
      <c r="B12" s="1389" t="s">
        <v>2968</v>
      </c>
      <c r="C12" s="1184" t="s">
        <v>2967</v>
      </c>
      <c r="D12" s="359">
        <f>IFERROR(D9+D11,0)</f>
        <v>8000</v>
      </c>
      <c r="E12" s="359">
        <f>IFERROR(E9+E11,0)</f>
        <v>16000</v>
      </c>
      <c r="F12" s="359">
        <f>IFERROR(F9+F11,0)</f>
        <v>44000</v>
      </c>
      <c r="G12" s="359">
        <f>IFERROR(G9+G11,0)</f>
        <v>84000</v>
      </c>
      <c r="J12" s="111"/>
      <c r="K12" s="111"/>
      <c r="N12" s="111"/>
      <c r="O12" s="111"/>
      <c r="P12" s="111"/>
      <c r="Q12" s="1310"/>
      <c r="R12" s="908" t="s">
        <v>3789</v>
      </c>
      <c r="S12" s="111" t="s">
        <v>3784</v>
      </c>
      <c r="T12" s="1311"/>
      <c r="U12" s="111"/>
      <c r="V12" s="29"/>
      <c r="W12" s="29"/>
      <c r="X12" s="29"/>
      <c r="Y12" s="29"/>
      <c r="Z12" s="29"/>
      <c r="AA12" s="29"/>
      <c r="AB12" s="29"/>
      <c r="AC12" s="29"/>
      <c r="AD12" s="29"/>
      <c r="AE12" s="29"/>
      <c r="AF12" s="29"/>
      <c r="AG12" s="29"/>
    </row>
    <row r="13" spans="1:33">
      <c r="A13" s="1383"/>
      <c r="B13" s="908"/>
      <c r="C13" s="1229"/>
      <c r="D13" s="335"/>
      <c r="E13" s="335"/>
      <c r="F13" s="111"/>
      <c r="G13" s="111"/>
      <c r="J13" s="111"/>
      <c r="K13" s="111"/>
      <c r="N13" s="111"/>
      <c r="O13" s="111"/>
      <c r="P13" s="111"/>
      <c r="Q13" s="1310"/>
      <c r="R13" s="908" t="s">
        <v>3779</v>
      </c>
      <c r="S13" s="111" t="s">
        <v>3792</v>
      </c>
      <c r="T13" s="1311"/>
      <c r="U13" s="111"/>
      <c r="V13" s="29"/>
      <c r="W13" s="29"/>
      <c r="X13" s="29"/>
      <c r="Y13" s="29"/>
      <c r="Z13" s="29"/>
      <c r="AA13" s="29"/>
      <c r="AB13" s="29"/>
      <c r="AC13" s="29"/>
      <c r="AD13" s="29"/>
      <c r="AE13" s="29"/>
      <c r="AF13" s="29"/>
      <c r="AG13" s="29"/>
    </row>
    <row r="14" spans="1:33" ht="30">
      <c r="A14" s="1373">
        <v>7</v>
      </c>
      <c r="B14" s="1389" t="s">
        <v>3965</v>
      </c>
      <c r="C14" s="1191" t="s">
        <v>3964</v>
      </c>
      <c r="D14" s="338">
        <f>(IF(ISNA(VLOOKUP(D5,$J$120:$Q$128,7,FALSE)),"",VLOOKUP(D5,$J$120:$Q$128,7,FALSE)))</f>
        <v>6000</v>
      </c>
      <c r="E14" s="338">
        <f>(IF(ISNA(VLOOKUP(E5,$J$120:$Q$128,8,FALSE)),"",VLOOKUP(E5,$J$120:$Q$128,8,FALSE)))</f>
        <v>12000</v>
      </c>
      <c r="F14" s="1189"/>
      <c r="G14" s="1189"/>
      <c r="J14" s="1199" t="s">
        <v>3020</v>
      </c>
      <c r="K14" s="239"/>
      <c r="N14" s="111"/>
      <c r="O14" s="111"/>
      <c r="P14" s="111"/>
      <c r="Q14" s="1310"/>
      <c r="R14" s="908" t="s">
        <v>1706</v>
      </c>
      <c r="S14" s="111" t="s">
        <v>1987</v>
      </c>
      <c r="T14" s="1311"/>
      <c r="U14" s="111"/>
      <c r="V14" s="29"/>
      <c r="W14" s="29"/>
      <c r="X14" s="29"/>
      <c r="Y14" s="29"/>
      <c r="Z14" s="29"/>
      <c r="AA14" s="29"/>
      <c r="AB14" s="29"/>
      <c r="AC14" s="29"/>
      <c r="AD14" s="29"/>
      <c r="AE14" s="29"/>
      <c r="AF14" s="29"/>
      <c r="AG14" s="29"/>
    </row>
    <row r="15" spans="1:33">
      <c r="A15" s="1383"/>
      <c r="B15" s="908"/>
      <c r="C15" s="1229"/>
      <c r="D15" s="335"/>
      <c r="E15" s="335"/>
      <c r="F15" s="111"/>
      <c r="G15" s="111"/>
      <c r="J15" s="303">
        <v>1</v>
      </c>
      <c r="K15" s="303" t="s">
        <v>1885</v>
      </c>
      <c r="L15" s="1173"/>
      <c r="N15" s="111"/>
      <c r="O15" s="111"/>
      <c r="P15" s="111"/>
      <c r="Q15" s="1310"/>
      <c r="R15" s="908" t="s">
        <v>3790</v>
      </c>
      <c r="S15" s="111" t="s">
        <v>3782</v>
      </c>
      <c r="T15" s="1311"/>
      <c r="U15" s="111"/>
      <c r="V15" s="29"/>
      <c r="W15" s="29"/>
      <c r="X15" s="29"/>
      <c r="Y15" s="29"/>
      <c r="Z15" s="29"/>
      <c r="AA15" s="29"/>
      <c r="AB15" s="29"/>
      <c r="AC15" s="29"/>
      <c r="AD15" s="29"/>
      <c r="AE15" s="29"/>
      <c r="AF15" s="29"/>
      <c r="AG15" s="29"/>
    </row>
    <row r="16" spans="1:33" ht="30">
      <c r="A16" s="1373">
        <v>8</v>
      </c>
      <c r="B16" s="1389" t="s">
        <v>3966</v>
      </c>
      <c r="C16" s="1191" t="s">
        <v>3967</v>
      </c>
      <c r="D16" s="1190">
        <f>SUM(D3+D9)</f>
        <v>20000</v>
      </c>
      <c r="E16" s="1190">
        <f>SUM(D3+E9)</f>
        <v>28000</v>
      </c>
      <c r="F16" s="1189"/>
      <c r="G16" s="1189"/>
      <c r="J16" s="303">
        <v>2</v>
      </c>
      <c r="K16" s="303" t="s">
        <v>1899</v>
      </c>
      <c r="L16" s="1173"/>
      <c r="N16" s="111"/>
      <c r="O16" s="111"/>
      <c r="P16" s="111"/>
      <c r="Q16" s="1310"/>
      <c r="R16" s="908" t="s">
        <v>1661</v>
      </c>
      <c r="S16" s="111" t="s">
        <v>3783</v>
      </c>
      <c r="T16" s="1311"/>
      <c r="U16" s="111"/>
      <c r="V16" s="29"/>
      <c r="W16" s="29"/>
      <c r="X16" s="29"/>
      <c r="Y16" s="29"/>
      <c r="Z16" s="29"/>
      <c r="AA16" s="29"/>
      <c r="AB16" s="29"/>
      <c r="AC16" s="29"/>
      <c r="AD16" s="29"/>
      <c r="AE16" s="29"/>
      <c r="AF16" s="29"/>
      <c r="AG16" s="29"/>
    </row>
    <row r="17" spans="1:33">
      <c r="A17" s="1383"/>
      <c r="B17" s="908"/>
      <c r="C17" s="1229"/>
      <c r="D17" s="335"/>
      <c r="E17" s="335"/>
      <c r="F17" s="111"/>
      <c r="G17" s="111"/>
      <c r="J17" s="303">
        <v>3</v>
      </c>
      <c r="K17" s="303" t="s">
        <v>1953</v>
      </c>
      <c r="L17" s="1173"/>
      <c r="N17" s="111"/>
      <c r="O17" s="111"/>
      <c r="P17" s="111"/>
      <c r="Q17" s="1310"/>
      <c r="R17" s="908" t="s">
        <v>3780</v>
      </c>
      <c r="S17" s="111" t="s">
        <v>3795</v>
      </c>
      <c r="T17" s="1311"/>
      <c r="U17" s="111"/>
      <c r="V17" s="29"/>
      <c r="W17" s="29"/>
      <c r="X17" s="29"/>
      <c r="Y17" s="29"/>
      <c r="Z17" s="29"/>
      <c r="AA17" s="29"/>
      <c r="AB17" s="29"/>
      <c r="AC17" s="29"/>
      <c r="AD17" s="29"/>
      <c r="AE17" s="29"/>
      <c r="AF17" s="29"/>
      <c r="AG17" s="29"/>
    </row>
    <row r="18" spans="1:33">
      <c r="A18" s="1373">
        <v>9</v>
      </c>
      <c r="B18" s="1389" t="s">
        <v>3968</v>
      </c>
      <c r="C18" s="1184" t="s">
        <v>3969</v>
      </c>
      <c r="D18" s="1188">
        <v>18</v>
      </c>
      <c r="E18" s="1188">
        <v>18</v>
      </c>
      <c r="F18" s="1188">
        <v>18</v>
      </c>
      <c r="G18" s="1188">
        <v>18</v>
      </c>
      <c r="J18" s="303">
        <v>4</v>
      </c>
      <c r="K18" s="303" t="s">
        <v>1962</v>
      </c>
      <c r="L18" s="1173"/>
      <c r="N18" s="111"/>
      <c r="O18" s="111"/>
      <c r="P18" s="111"/>
      <c r="Q18" s="1310"/>
      <c r="R18" s="908" t="s">
        <v>2863</v>
      </c>
      <c r="S18" s="111"/>
      <c r="T18" s="1311"/>
      <c r="U18" s="111"/>
      <c r="V18" s="29"/>
      <c r="W18" s="29"/>
      <c r="X18" s="29"/>
      <c r="Y18" s="29"/>
      <c r="Z18" s="29"/>
      <c r="AA18" s="29"/>
      <c r="AB18" s="29"/>
      <c r="AC18" s="29"/>
      <c r="AD18" s="29"/>
      <c r="AE18" s="29"/>
      <c r="AF18" s="29"/>
      <c r="AG18" s="29"/>
    </row>
    <row r="19" spans="1:33">
      <c r="A19" s="1373">
        <v>10</v>
      </c>
      <c r="B19" s="1389" t="s">
        <v>3970</v>
      </c>
      <c r="C19" s="1184" t="s">
        <v>3971</v>
      </c>
      <c r="D19" s="1188">
        <v>4</v>
      </c>
      <c r="E19" s="1188">
        <v>4</v>
      </c>
      <c r="F19" s="1188">
        <v>4</v>
      </c>
      <c r="G19" s="1188">
        <v>4</v>
      </c>
      <c r="J19" s="303">
        <v>5</v>
      </c>
      <c r="K19" s="303" t="s">
        <v>1980</v>
      </c>
      <c r="L19" s="1173"/>
      <c r="N19" s="111"/>
      <c r="O19" s="111"/>
      <c r="P19" s="111"/>
      <c r="Q19" s="1310"/>
      <c r="R19" s="908" t="s">
        <v>3793</v>
      </c>
      <c r="S19" s="111"/>
      <c r="T19" s="1311"/>
      <c r="U19" s="111"/>
      <c r="V19" s="29"/>
      <c r="W19" s="29"/>
      <c r="X19" s="29"/>
      <c r="Y19" s="29"/>
      <c r="Z19" s="29"/>
      <c r="AA19" s="29"/>
      <c r="AB19" s="29"/>
      <c r="AC19" s="29"/>
      <c r="AD19" s="29"/>
      <c r="AE19" s="29"/>
      <c r="AF19" s="29"/>
      <c r="AG19" s="29"/>
    </row>
    <row r="20" spans="1:33">
      <c r="A20" s="1383"/>
      <c r="B20" s="908"/>
      <c r="C20" s="1184" t="s">
        <v>2966</v>
      </c>
      <c r="D20" s="1187">
        <f>(IF(ISNA(VLOOKUP(D10,$J$102:$M$106,4,FALSE)),"",VLOOKUP(D10,$J$102:$M$106,4,FALSE)))</f>
        <v>0.1</v>
      </c>
      <c r="E20" s="1187">
        <f>(IF(ISNA(VLOOKUP(E10,$J$102:$M$106,4,FALSE)),"",VLOOKUP(E10,$J$102:$M$106,4,FALSE)))</f>
        <v>0.1</v>
      </c>
      <c r="F20" s="1187">
        <f>(IF(ISNA(VLOOKUP(F10,$J$102:$M$106,4,FALSE)),"",VLOOKUP(F10,$J$102:$M$106,4,FALSE)))</f>
        <v>0.1</v>
      </c>
      <c r="G20" s="1187">
        <f>(IF(ISNA(VLOOKUP(G10,$J$102:$M$106,4,FALSE)),"",VLOOKUP(G10,$J$102:$M$106,4,FALSE)))</f>
        <v>0.1</v>
      </c>
      <c r="J20" s="303">
        <v>6</v>
      </c>
      <c r="K20" s="303" t="s">
        <v>1987</v>
      </c>
      <c r="L20" s="1173"/>
      <c r="N20" s="111"/>
      <c r="O20" s="111"/>
      <c r="P20" s="111"/>
      <c r="Q20" s="1310"/>
      <c r="R20" s="908" t="s">
        <v>3794</v>
      </c>
      <c r="S20" s="111"/>
      <c r="T20" s="1311"/>
      <c r="U20" s="111"/>
      <c r="V20" s="29"/>
      <c r="W20" s="29"/>
      <c r="X20" s="29"/>
      <c r="Y20" s="29"/>
      <c r="Z20" s="29"/>
      <c r="AA20" s="29"/>
      <c r="AB20" s="29"/>
      <c r="AC20" s="29"/>
      <c r="AD20" s="29"/>
      <c r="AE20" s="29"/>
      <c r="AF20" s="29"/>
      <c r="AG20" s="29"/>
    </row>
    <row r="21" spans="1:33" ht="14.25" customHeight="1">
      <c r="A21" s="1383"/>
      <c r="B21" s="908"/>
      <c r="C21" s="1186" t="s">
        <v>2965</v>
      </c>
      <c r="D21" s="1185">
        <f>SUM(D5*2)</f>
        <v>4</v>
      </c>
      <c r="E21" s="1185">
        <f>SUM(E5*2)</f>
        <v>4</v>
      </c>
      <c r="F21" s="1185">
        <f>SUM(F5*2)</f>
        <v>4</v>
      </c>
      <c r="G21" s="1185">
        <f>SUM(G5*2)</f>
        <v>4</v>
      </c>
      <c r="J21" s="29"/>
      <c r="K21" s="1332"/>
      <c r="N21" s="111"/>
      <c r="O21" s="111"/>
      <c r="P21" s="111"/>
      <c r="Q21" s="1310"/>
      <c r="R21" s="111"/>
      <c r="S21" s="111"/>
      <c r="T21" s="1311"/>
      <c r="U21" s="111"/>
      <c r="V21" s="29"/>
      <c r="W21" s="29"/>
      <c r="X21" s="29"/>
      <c r="Y21" s="29"/>
      <c r="Z21" s="29"/>
      <c r="AA21" s="29"/>
      <c r="AB21" s="29"/>
      <c r="AC21" s="29"/>
      <c r="AD21" s="29"/>
      <c r="AE21" s="29"/>
      <c r="AF21" s="29"/>
      <c r="AG21" s="29"/>
    </row>
    <row r="22" spans="1:33" ht="14.65" customHeight="1" thickBot="1">
      <c r="A22" s="1383"/>
      <c r="B22" s="908"/>
      <c r="C22" s="1184" t="s">
        <v>2964</v>
      </c>
      <c r="D22" s="1183">
        <f>IFERROR(K114,0)</f>
        <v>0.02</v>
      </c>
      <c r="E22" s="1183">
        <f t="shared" ref="E22:F23" si="0">IFERROR(M114,0)</f>
        <v>0</v>
      </c>
      <c r="F22" s="1183">
        <v>0</v>
      </c>
      <c r="G22" s="1183">
        <v>0</v>
      </c>
      <c r="J22" s="1809" t="s">
        <v>3880</v>
      </c>
      <c r="K22" s="1809"/>
      <c r="N22" s="111"/>
      <c r="O22" s="111"/>
      <c r="P22" s="111"/>
      <c r="Q22" s="1312"/>
      <c r="R22" s="1313"/>
      <c r="S22" s="1313"/>
      <c r="T22" s="1314"/>
      <c r="U22" s="111"/>
      <c r="V22" s="29"/>
      <c r="W22" s="29"/>
      <c r="X22" s="29"/>
      <c r="Y22" s="29"/>
      <c r="Z22" s="29"/>
      <c r="AA22" s="29"/>
      <c r="AB22" s="29"/>
      <c r="AC22" s="29"/>
      <c r="AD22" s="29"/>
      <c r="AE22" s="29"/>
      <c r="AF22" s="29"/>
      <c r="AG22" s="29"/>
    </row>
    <row r="23" spans="1:33" ht="28.9" customHeight="1" thickBot="1">
      <c r="A23" s="1373">
        <v>11</v>
      </c>
      <c r="B23" s="1391" t="s">
        <v>2963</v>
      </c>
      <c r="C23" s="1375" t="s">
        <v>2954</v>
      </c>
      <c r="D23" s="1446">
        <f>IFERROR(K115,0)</f>
        <v>0.37000000000000005</v>
      </c>
      <c r="E23" s="1446">
        <f t="shared" si="0"/>
        <v>0.35000000000000003</v>
      </c>
      <c r="F23" s="1446">
        <f t="shared" si="0"/>
        <v>0.17500000000000002</v>
      </c>
      <c r="G23" s="1446">
        <f>IFERROR(O115,0)</f>
        <v>0.11666666666666668</v>
      </c>
      <c r="J23" s="1809"/>
      <c r="K23" s="1809"/>
      <c r="L23" s="1332"/>
      <c r="M23" s="1332"/>
      <c r="N23" s="1384"/>
      <c r="O23" s="1384"/>
      <c r="P23" s="1384"/>
      <c r="Q23" s="111"/>
      <c r="R23" s="111"/>
      <c r="S23" s="111"/>
      <c r="T23" s="111"/>
      <c r="U23" s="111"/>
      <c r="V23" s="29"/>
      <c r="W23" s="29"/>
      <c r="X23" s="29"/>
      <c r="Y23" s="29"/>
      <c r="Z23" s="29"/>
      <c r="AA23" s="29"/>
      <c r="AB23" s="29"/>
      <c r="AC23" s="29"/>
      <c r="AD23" s="29"/>
      <c r="AE23" s="29"/>
      <c r="AF23" s="29"/>
      <c r="AG23" s="29"/>
    </row>
    <row r="24" spans="1:33" ht="14.25" customHeight="1">
      <c r="A24" s="1383"/>
      <c r="B24" s="111"/>
      <c r="C24" s="1229"/>
      <c r="D24" s="335"/>
      <c r="E24" s="335"/>
      <c r="F24" s="111"/>
      <c r="G24" s="111"/>
      <c r="J24" s="1385" t="s">
        <v>213</v>
      </c>
      <c r="K24" s="1387">
        <v>350000</v>
      </c>
      <c r="L24" s="1332"/>
      <c r="M24" s="1332"/>
      <c r="N24" s="1332"/>
      <c r="O24" s="1332"/>
      <c r="P24" s="1332"/>
      <c r="Q24" s="29"/>
      <c r="R24" s="29"/>
      <c r="S24" s="29"/>
      <c r="T24" s="29"/>
      <c r="U24" s="29"/>
      <c r="V24" s="29"/>
      <c r="W24" s="29"/>
      <c r="X24" s="29"/>
      <c r="Y24" s="29"/>
      <c r="Z24" s="29"/>
      <c r="AA24" s="29"/>
      <c r="AB24" s="29"/>
      <c r="AC24" s="29"/>
      <c r="AD24" s="29"/>
      <c r="AE24" s="29"/>
      <c r="AF24" s="29"/>
      <c r="AG24" s="29"/>
    </row>
    <row r="25" spans="1:33" ht="14.1" customHeight="1">
      <c r="A25" s="1383"/>
      <c r="B25" s="111"/>
      <c r="C25" s="1229"/>
      <c r="D25" s="335"/>
      <c r="E25" s="335"/>
      <c r="F25" s="111"/>
      <c r="G25" s="111"/>
      <c r="J25" s="1385"/>
      <c r="K25" s="1387"/>
      <c r="N25" s="29"/>
      <c r="O25" s="29"/>
      <c r="P25" s="29"/>
      <c r="Q25" s="29"/>
      <c r="R25" s="29"/>
      <c r="S25" s="29"/>
      <c r="T25" s="29"/>
      <c r="U25" s="29"/>
      <c r="V25" s="29"/>
      <c r="W25" s="29"/>
      <c r="X25" s="29"/>
      <c r="Y25" s="29"/>
      <c r="Z25" s="29"/>
      <c r="AA25" s="29"/>
      <c r="AB25" s="29"/>
      <c r="AC25" s="29"/>
      <c r="AD25" s="29"/>
      <c r="AE25" s="29"/>
      <c r="AF25" s="29"/>
      <c r="AG25" s="29"/>
    </row>
    <row r="26" spans="1:33" ht="14.1" customHeight="1">
      <c r="A26" s="1383"/>
      <c r="B26" s="111"/>
      <c r="C26" s="1229"/>
      <c r="D26" s="335"/>
      <c r="E26" s="335"/>
      <c r="F26" s="111"/>
      <c r="G26" s="111"/>
      <c r="J26" s="1385"/>
      <c r="K26" s="1387"/>
      <c r="N26" s="29"/>
      <c r="O26" s="29"/>
      <c r="P26" s="29"/>
      <c r="Q26" s="29"/>
      <c r="R26" s="29"/>
      <c r="S26" s="29"/>
      <c r="T26" s="29"/>
      <c r="U26" s="29"/>
      <c r="V26" s="29"/>
      <c r="W26" s="29"/>
      <c r="X26" s="29"/>
      <c r="Y26" s="29"/>
      <c r="Z26" s="29"/>
      <c r="AA26" s="29"/>
      <c r="AB26" s="29"/>
      <c r="AC26" s="29"/>
      <c r="AD26" s="29"/>
      <c r="AE26" s="29"/>
      <c r="AF26" s="29"/>
      <c r="AG26" s="29"/>
    </row>
    <row r="27" spans="1:33" ht="14.1" customHeight="1">
      <c r="A27" s="1081"/>
      <c r="B27" s="29"/>
      <c r="C27" s="175"/>
      <c r="D27" s="30"/>
      <c r="E27" s="30"/>
      <c r="F27" s="29"/>
      <c r="G27" s="29"/>
      <c r="J27" s="1385"/>
      <c r="K27" s="1387"/>
      <c r="N27" s="1160" t="s">
        <v>4274</v>
      </c>
      <c r="O27" s="1160" t="s">
        <v>4275</v>
      </c>
      <c r="P27" s="1160" t="s">
        <v>4276</v>
      </c>
      <c r="Q27" s="29"/>
      <c r="R27" s="29"/>
      <c r="S27" s="29"/>
      <c r="T27" s="29"/>
      <c r="U27" s="29"/>
      <c r="V27" s="29"/>
      <c r="W27" s="29"/>
      <c r="X27" s="29"/>
      <c r="Y27" s="29"/>
      <c r="Z27" s="29"/>
      <c r="AA27" s="29"/>
      <c r="AB27" s="29"/>
      <c r="AC27" s="29"/>
      <c r="AD27" s="29"/>
      <c r="AE27" s="29"/>
      <c r="AF27" s="29"/>
      <c r="AG27" s="29"/>
    </row>
    <row r="28" spans="1:33" ht="14.1" customHeight="1">
      <c r="A28" s="1809" t="s">
        <v>3851</v>
      </c>
      <c r="B28" s="1809"/>
      <c r="C28" s="1809"/>
      <c r="D28" s="1809"/>
      <c r="E28" s="1809"/>
      <c r="F28" s="1809"/>
      <c r="G28" s="1809"/>
      <c r="J28" s="1385"/>
      <c r="K28" s="1387"/>
      <c r="N28" s="29"/>
      <c r="O28" s="29"/>
      <c r="P28" s="29"/>
      <c r="Q28" s="29"/>
      <c r="R28" s="29"/>
      <c r="S28" s="29"/>
      <c r="T28" s="29"/>
      <c r="U28" s="29"/>
      <c r="V28" s="29"/>
      <c r="W28" s="29"/>
      <c r="X28" s="29"/>
      <c r="Y28" s="29"/>
      <c r="Z28" s="29"/>
      <c r="AA28" s="29"/>
      <c r="AB28" s="29"/>
      <c r="AC28" s="29"/>
      <c r="AD28" s="29"/>
      <c r="AE28" s="29"/>
      <c r="AF28" s="29"/>
      <c r="AG28" s="29"/>
    </row>
    <row r="29" spans="1:33" ht="14.1" customHeight="1">
      <c r="A29" s="1809"/>
      <c r="B29" s="1809"/>
      <c r="C29" s="1809"/>
      <c r="D29" s="1809"/>
      <c r="E29" s="1809"/>
      <c r="F29" s="1809"/>
      <c r="G29" s="1809"/>
      <c r="J29" s="1385"/>
      <c r="K29" s="1387"/>
      <c r="N29" s="1468" t="s">
        <v>4280</v>
      </c>
      <c r="O29" s="1468" t="s">
        <v>4267</v>
      </c>
      <c r="P29" s="1468" t="s">
        <v>4269</v>
      </c>
      <c r="Q29" s="29"/>
      <c r="R29" s="29"/>
      <c r="S29" s="29"/>
      <c r="T29" s="29"/>
      <c r="U29" s="29"/>
      <c r="V29" s="29"/>
      <c r="W29" s="29"/>
      <c r="X29" s="29"/>
      <c r="Y29" s="29"/>
      <c r="Z29" s="29"/>
      <c r="AA29" s="29"/>
      <c r="AB29" s="29"/>
      <c r="AC29" s="29"/>
      <c r="AD29" s="29"/>
      <c r="AE29" s="29"/>
      <c r="AF29" s="29"/>
      <c r="AG29" s="29"/>
    </row>
    <row r="30" spans="1:33">
      <c r="A30" s="1809"/>
      <c r="B30" s="1809"/>
      <c r="C30" s="1809"/>
      <c r="D30" s="1809"/>
      <c r="E30" s="1809"/>
      <c r="F30" s="1809"/>
      <c r="G30" s="1809"/>
      <c r="J30" s="1386"/>
      <c r="K30" s="1388"/>
      <c r="N30" s="1468" t="s">
        <v>4266</v>
      </c>
      <c r="O30" s="1468" t="s">
        <v>4268</v>
      </c>
      <c r="P30" s="1468" t="s">
        <v>4271</v>
      </c>
      <c r="Q30" s="29"/>
      <c r="R30" s="29"/>
      <c r="S30" s="29"/>
      <c r="T30" s="29"/>
      <c r="U30" s="29"/>
      <c r="V30" s="29"/>
      <c r="W30" s="29"/>
      <c r="X30" s="29"/>
      <c r="Y30" s="29"/>
      <c r="Z30" s="29"/>
      <c r="AA30" s="29"/>
      <c r="AB30" s="29"/>
      <c r="AC30" s="29"/>
      <c r="AD30" s="29"/>
      <c r="AE30" s="29"/>
      <c r="AF30" s="29"/>
      <c r="AG30" s="29"/>
    </row>
    <row r="31" spans="1:33" ht="15.75" thickBot="1">
      <c r="A31" s="1809"/>
      <c r="B31" s="1809"/>
      <c r="C31" s="1809"/>
      <c r="D31" s="1809"/>
      <c r="E31" s="1809"/>
      <c r="F31" s="1809"/>
      <c r="G31" s="1809"/>
      <c r="J31" s="1386"/>
      <c r="K31" s="1388"/>
      <c r="N31" s="1468" t="s">
        <v>4270</v>
      </c>
      <c r="O31" s="1468" t="s">
        <v>4272</v>
      </c>
      <c r="P31" s="1468" t="s">
        <v>4273</v>
      </c>
      <c r="Q31" s="29"/>
      <c r="R31" s="29"/>
      <c r="S31" s="29"/>
      <c r="T31" s="29"/>
      <c r="U31" s="29"/>
      <c r="V31" s="29"/>
      <c r="W31" s="29"/>
      <c r="X31" s="29"/>
      <c r="Y31" s="29"/>
      <c r="Z31" s="29"/>
      <c r="AA31" s="29"/>
      <c r="AB31" s="29"/>
      <c r="AC31" s="29"/>
      <c r="AD31" s="29"/>
      <c r="AE31" s="29"/>
      <c r="AF31" s="29"/>
      <c r="AG31" s="29"/>
    </row>
    <row r="32" spans="1:33">
      <c r="A32" s="90">
        <v>1</v>
      </c>
      <c r="B32" t="s">
        <v>3872</v>
      </c>
      <c r="C32" s="251" t="s">
        <v>3811</v>
      </c>
      <c r="D32" s="1396">
        <v>350000</v>
      </c>
      <c r="E32" s="1229" t="s">
        <v>3006</v>
      </c>
      <c r="F32" s="1815" t="s">
        <v>3865</v>
      </c>
      <c r="G32" s="1816"/>
      <c r="J32" s="146"/>
      <c r="K32" s="1403"/>
      <c r="N32" s="1468"/>
      <c r="O32" s="1468"/>
      <c r="P32" s="1468"/>
      <c r="Q32" s="29"/>
      <c r="R32" s="29"/>
      <c r="S32" s="29"/>
      <c r="T32" s="29"/>
      <c r="U32" s="29"/>
      <c r="V32" s="29"/>
      <c r="W32" s="29"/>
      <c r="X32" s="29"/>
      <c r="Y32" s="29"/>
      <c r="Z32" s="29"/>
      <c r="AA32" s="29"/>
      <c r="AB32" s="29"/>
      <c r="AC32" s="29"/>
      <c r="AD32" s="29"/>
      <c r="AE32" s="29"/>
      <c r="AF32" s="29"/>
      <c r="AG32" s="29"/>
    </row>
    <row r="33" spans="1:33">
      <c r="A33" s="90">
        <v>2</v>
      </c>
      <c r="B33" t="s">
        <v>3853</v>
      </c>
      <c r="D33" s="1340">
        <v>1500</v>
      </c>
      <c r="E33" s="1229" t="s">
        <v>3869</v>
      </c>
      <c r="F33" s="1310"/>
      <c r="G33" s="1393" t="s">
        <v>3855</v>
      </c>
      <c r="J33" s="146"/>
      <c r="K33" s="1403"/>
      <c r="N33" s="1468"/>
      <c r="O33" s="1468"/>
      <c r="P33" s="1468"/>
      <c r="Q33" s="29"/>
      <c r="R33" s="29"/>
      <c r="S33" s="29"/>
      <c r="T33" s="29"/>
      <c r="U33" s="29"/>
      <c r="V33" s="29"/>
      <c r="W33" s="29"/>
      <c r="X33" s="29"/>
      <c r="Y33" s="29"/>
      <c r="Z33" s="29"/>
      <c r="AA33" s="29"/>
      <c r="AB33" s="29"/>
      <c r="AC33" s="29"/>
      <c r="AD33" s="29"/>
      <c r="AE33" s="29"/>
      <c r="AF33" s="29"/>
      <c r="AG33" s="29"/>
    </row>
    <row r="34" spans="1:33">
      <c r="A34" s="90">
        <v>2</v>
      </c>
      <c r="B34" t="s">
        <v>3873</v>
      </c>
      <c r="C34" s="251" t="s">
        <v>3812</v>
      </c>
      <c r="D34" s="1396">
        <v>7500</v>
      </c>
      <c r="E34" s="1229" t="s">
        <v>3006</v>
      </c>
      <c r="F34" s="1369" t="s">
        <v>505</v>
      </c>
      <c r="G34" s="1399" t="s">
        <v>3856</v>
      </c>
      <c r="J34" s="146"/>
      <c r="K34" s="1403"/>
      <c r="N34" s="1160" t="s">
        <v>4277</v>
      </c>
      <c r="O34" s="1468"/>
      <c r="P34" s="1468"/>
      <c r="Q34" s="29"/>
      <c r="R34" s="29"/>
      <c r="S34" s="29"/>
      <c r="T34" s="29"/>
      <c r="U34" s="29"/>
      <c r="V34" s="29"/>
      <c r="W34" s="29"/>
      <c r="X34" s="29"/>
      <c r="Y34" s="29"/>
      <c r="Z34" s="29"/>
      <c r="AA34" s="29"/>
      <c r="AB34" s="29"/>
      <c r="AC34" s="29"/>
      <c r="AD34" s="29"/>
      <c r="AE34" s="29"/>
      <c r="AF34" s="29"/>
      <c r="AG34" s="29"/>
    </row>
    <row r="35" spans="1:33">
      <c r="A35" s="90">
        <v>3</v>
      </c>
      <c r="B35" t="s">
        <v>3863</v>
      </c>
      <c r="C35" s="251" t="s">
        <v>3864</v>
      </c>
      <c r="D35" s="1339">
        <v>80</v>
      </c>
      <c r="E35" s="1229" t="s">
        <v>3870</v>
      </c>
      <c r="F35" s="1370" t="s">
        <v>574</v>
      </c>
      <c r="G35" s="1400" t="s">
        <v>3868</v>
      </c>
      <c r="J35" s="146"/>
      <c r="K35" s="1403"/>
      <c r="N35" s="1468" t="s">
        <v>4278</v>
      </c>
      <c r="O35" s="1468"/>
      <c r="P35" s="1468"/>
      <c r="Q35" s="29"/>
      <c r="R35" s="29"/>
      <c r="S35" s="29"/>
      <c r="T35" s="29"/>
      <c r="U35" s="29"/>
      <c r="V35" s="29"/>
      <c r="W35" s="29"/>
      <c r="X35" s="29"/>
      <c r="Y35" s="29"/>
      <c r="Z35" s="29"/>
      <c r="AA35" s="29"/>
      <c r="AB35" s="29"/>
      <c r="AC35" s="29"/>
      <c r="AD35" s="29"/>
      <c r="AE35" s="29"/>
      <c r="AF35" s="29"/>
      <c r="AG35" s="29"/>
    </row>
    <row r="36" spans="1:33">
      <c r="A36" s="90">
        <v>4</v>
      </c>
      <c r="B36" t="s">
        <v>3813</v>
      </c>
      <c r="C36" s="251"/>
      <c r="D36" s="168" t="s">
        <v>489</v>
      </c>
      <c r="E36" s="335"/>
      <c r="F36" s="1371" t="s">
        <v>516</v>
      </c>
      <c r="G36" s="1401" t="s">
        <v>2174</v>
      </c>
      <c r="J36" s="146"/>
      <c r="K36" s="1403"/>
      <c r="N36" s="1468" t="s">
        <v>4279</v>
      </c>
      <c r="O36" s="1468"/>
      <c r="P36" s="1468"/>
      <c r="Q36" s="29"/>
      <c r="R36" s="29"/>
      <c r="S36" s="29"/>
      <c r="T36" s="29"/>
      <c r="U36" s="29"/>
      <c r="V36" s="29"/>
      <c r="W36" s="29"/>
      <c r="X36" s="29"/>
      <c r="Y36" s="29"/>
      <c r="Z36" s="29"/>
      <c r="AA36" s="29"/>
      <c r="AB36" s="29"/>
      <c r="AC36" s="29"/>
      <c r="AD36" s="29"/>
      <c r="AE36" s="29"/>
      <c r="AF36" s="29"/>
      <c r="AG36" s="29"/>
    </row>
    <row r="37" spans="1:33">
      <c r="A37" s="90">
        <v>5</v>
      </c>
      <c r="B37" t="s">
        <v>3877</v>
      </c>
      <c r="C37" s="251" t="s">
        <v>3830</v>
      </c>
      <c r="D37" s="1339"/>
      <c r="E37" s="335"/>
      <c r="F37" s="1392" t="s">
        <v>552</v>
      </c>
      <c r="G37" s="1402" t="s">
        <v>3857</v>
      </c>
      <c r="J37" s="146"/>
      <c r="K37" s="1403"/>
      <c r="N37" s="1468"/>
      <c r="O37" s="1468"/>
      <c r="P37" s="1468"/>
      <c r="Q37" s="29"/>
      <c r="R37" s="29"/>
      <c r="S37" s="29"/>
      <c r="T37" s="29"/>
      <c r="U37" s="29"/>
      <c r="V37" s="29"/>
      <c r="W37" s="29"/>
      <c r="X37" s="29"/>
      <c r="Y37" s="29"/>
      <c r="Z37" s="29"/>
      <c r="AA37" s="29"/>
      <c r="AB37" s="29"/>
      <c r="AC37" s="29"/>
      <c r="AD37" s="29"/>
      <c r="AE37" s="29"/>
      <c r="AF37" s="29"/>
      <c r="AG37" s="29"/>
    </row>
    <row r="38" spans="1:33">
      <c r="A38" s="90">
        <v>6</v>
      </c>
      <c r="B38" t="s">
        <v>3878</v>
      </c>
      <c r="C38" s="251" t="s">
        <v>3830</v>
      </c>
      <c r="D38" s="168"/>
      <c r="E38" s="335"/>
      <c r="F38" s="1817" t="s">
        <v>3866</v>
      </c>
      <c r="G38" s="1818"/>
      <c r="J38" s="146"/>
      <c r="K38" s="1403"/>
      <c r="N38" s="1468"/>
      <c r="O38" s="1468"/>
      <c r="P38" s="1468"/>
      <c r="Q38" s="29"/>
      <c r="R38" s="29"/>
      <c r="S38" s="29"/>
      <c r="T38" s="29"/>
      <c r="U38" s="29"/>
      <c r="V38" s="29"/>
      <c r="W38" s="29"/>
      <c r="X38" s="29"/>
      <c r="Y38" s="29"/>
      <c r="Z38" s="29"/>
      <c r="AA38" s="29"/>
      <c r="AB38" s="29"/>
      <c r="AC38" s="29"/>
      <c r="AD38" s="29"/>
      <c r="AE38" s="29"/>
      <c r="AF38" s="29"/>
      <c r="AG38" s="29"/>
    </row>
    <row r="39" spans="1:33">
      <c r="A39" s="90">
        <v>7</v>
      </c>
      <c r="B39" t="s">
        <v>3814</v>
      </c>
      <c r="C39" s="251"/>
      <c r="D39" s="1339" t="s">
        <v>3825</v>
      </c>
      <c r="E39" s="335"/>
      <c r="F39" s="1310"/>
      <c r="G39" s="1393" t="s">
        <v>3855</v>
      </c>
      <c r="J39" s="146"/>
      <c r="K39" s="1403"/>
      <c r="N39" s="1468"/>
      <c r="O39" s="1468"/>
      <c r="P39" s="1468"/>
      <c r="Q39" s="29"/>
      <c r="R39" s="29"/>
      <c r="S39" s="29"/>
      <c r="T39" s="29"/>
      <c r="U39" s="29"/>
      <c r="V39" s="29"/>
      <c r="W39" s="29"/>
      <c r="X39" s="29"/>
      <c r="Y39" s="29"/>
      <c r="Z39" s="29"/>
      <c r="AA39" s="29"/>
      <c r="AB39" s="29"/>
      <c r="AC39" s="29"/>
      <c r="AD39" s="29"/>
      <c r="AE39" s="29"/>
      <c r="AF39" s="29"/>
      <c r="AG39" s="29"/>
    </row>
    <row r="40" spans="1:33">
      <c r="A40" s="90">
        <v>8</v>
      </c>
      <c r="B40" t="s">
        <v>3826</v>
      </c>
      <c r="C40" s="251"/>
      <c r="D40" s="1394" t="s">
        <v>3829</v>
      </c>
      <c r="E40" s="335"/>
      <c r="F40" s="1369" t="s">
        <v>505</v>
      </c>
      <c r="G40" s="1399" t="s">
        <v>2274</v>
      </c>
      <c r="J40" s="146"/>
      <c r="K40" s="1403"/>
      <c r="N40" s="1468"/>
      <c r="O40" s="1468"/>
      <c r="P40" s="1468"/>
      <c r="Q40" s="29"/>
      <c r="R40" s="29"/>
      <c r="S40" s="29"/>
      <c r="T40" s="29"/>
      <c r="U40" s="29"/>
      <c r="V40" s="29"/>
      <c r="W40" s="29"/>
      <c r="X40" s="29"/>
      <c r="Y40" s="29"/>
      <c r="Z40" s="29"/>
      <c r="AA40" s="29"/>
      <c r="AB40" s="29"/>
      <c r="AC40" s="29"/>
      <c r="AD40" s="29"/>
      <c r="AE40" s="29"/>
      <c r="AF40" s="29"/>
      <c r="AG40" s="29"/>
    </row>
    <row r="41" spans="1:33">
      <c r="A41" s="90">
        <v>9</v>
      </c>
      <c r="B41" t="s">
        <v>3827</v>
      </c>
      <c r="C41" s="251"/>
      <c r="D41" s="1339" t="s">
        <v>3824</v>
      </c>
      <c r="E41" s="335"/>
      <c r="F41" s="1370" t="s">
        <v>574</v>
      </c>
      <c r="G41" s="1400" t="s">
        <v>3858</v>
      </c>
      <c r="J41" s="146"/>
      <c r="K41" s="1403"/>
      <c r="N41" s="1468"/>
      <c r="O41" s="1468"/>
      <c r="P41" s="1468"/>
      <c r="Q41" s="29"/>
      <c r="R41" s="29"/>
      <c r="S41" s="29"/>
      <c r="T41" s="29"/>
      <c r="U41" s="29"/>
      <c r="V41" s="29"/>
      <c r="W41" s="29"/>
      <c r="X41" s="29"/>
      <c r="Y41" s="29"/>
      <c r="Z41" s="29"/>
      <c r="AA41" s="29"/>
      <c r="AB41" s="29"/>
      <c r="AC41" s="29"/>
      <c r="AD41" s="29"/>
      <c r="AE41" s="29"/>
      <c r="AF41" s="29"/>
      <c r="AG41" s="29"/>
    </row>
    <row r="42" spans="1:33">
      <c r="A42" s="90">
        <v>10</v>
      </c>
      <c r="B42" t="s">
        <v>3832</v>
      </c>
      <c r="D42" s="1395" t="s">
        <v>3836</v>
      </c>
      <c r="E42" s="335"/>
      <c r="F42" s="1371" t="s">
        <v>516</v>
      </c>
      <c r="G42" s="1401" t="s">
        <v>2243</v>
      </c>
      <c r="J42" s="146"/>
      <c r="K42" s="1403"/>
      <c r="N42" s="1468"/>
      <c r="O42" s="1468"/>
      <c r="P42" s="1468"/>
      <c r="Q42" s="29"/>
      <c r="R42" s="29"/>
      <c r="S42" s="29"/>
      <c r="T42" s="29"/>
      <c r="U42" s="29"/>
      <c r="V42" s="29"/>
      <c r="W42" s="29"/>
      <c r="X42" s="29"/>
      <c r="Y42" s="29"/>
      <c r="Z42" s="29"/>
      <c r="AA42" s="29"/>
      <c r="AB42" s="29"/>
      <c r="AC42" s="29"/>
      <c r="AD42" s="29"/>
      <c r="AE42" s="29"/>
      <c r="AF42" s="29"/>
      <c r="AG42" s="29"/>
    </row>
    <row r="43" spans="1:33" ht="15.75" thickBot="1">
      <c r="A43" s="90">
        <v>11</v>
      </c>
      <c r="B43" t="s">
        <v>3833</v>
      </c>
      <c r="D43" s="1339" t="s">
        <v>1381</v>
      </c>
      <c r="F43" s="1397" t="s">
        <v>552</v>
      </c>
      <c r="G43" s="1398" t="s">
        <v>3871</v>
      </c>
      <c r="J43" s="146"/>
      <c r="K43" s="1403"/>
      <c r="N43" s="1468"/>
      <c r="O43" s="1468"/>
      <c r="P43" s="1468"/>
      <c r="Q43" s="29"/>
      <c r="R43" s="29"/>
      <c r="S43" s="29"/>
      <c r="T43" s="29"/>
      <c r="U43" s="29"/>
      <c r="V43" s="29"/>
      <c r="W43" s="29"/>
      <c r="X43" s="29"/>
      <c r="Y43" s="29"/>
      <c r="Z43" s="29"/>
      <c r="AA43" s="29"/>
      <c r="AB43" s="29"/>
      <c r="AC43" s="29"/>
      <c r="AD43" s="29"/>
      <c r="AE43" s="29"/>
      <c r="AF43" s="29"/>
      <c r="AG43" s="29"/>
    </row>
    <row r="44" spans="1:33">
      <c r="A44" s="90">
        <v>12</v>
      </c>
      <c r="B44" t="s">
        <v>3846</v>
      </c>
      <c r="C44" s="251" t="s">
        <v>3847</v>
      </c>
      <c r="D44" s="1339">
        <v>12</v>
      </c>
      <c r="E44" s="335"/>
      <c r="F44" s="111"/>
      <c r="G44" s="111"/>
      <c r="J44" s="146"/>
      <c r="K44" s="1403"/>
      <c r="N44" s="1468"/>
      <c r="O44" s="1468"/>
      <c r="P44" s="1468"/>
      <c r="Q44" s="29"/>
      <c r="R44" s="29"/>
      <c r="S44" s="29"/>
      <c r="T44" s="29"/>
      <c r="U44" s="29"/>
      <c r="V44" s="29"/>
      <c r="W44" s="29"/>
      <c r="X44" s="29"/>
      <c r="Y44" s="29"/>
      <c r="Z44" s="29"/>
      <c r="AA44" s="29"/>
      <c r="AB44" s="29"/>
      <c r="AC44" s="29"/>
      <c r="AD44" s="29"/>
      <c r="AE44" s="29"/>
      <c r="AF44" s="29"/>
      <c r="AG44" s="29"/>
    </row>
    <row r="45" spans="1:33">
      <c r="A45" s="90">
        <v>13</v>
      </c>
      <c r="B45" t="s">
        <v>3840</v>
      </c>
      <c r="C45" s="251" t="s">
        <v>3841</v>
      </c>
      <c r="D45" s="1339">
        <v>18</v>
      </c>
      <c r="E45" s="335"/>
      <c r="F45" s="111"/>
      <c r="G45" s="111"/>
      <c r="J45" s="146"/>
      <c r="K45" s="1403"/>
      <c r="N45" s="29"/>
      <c r="O45" s="29"/>
      <c r="P45" s="29"/>
      <c r="Q45" s="29"/>
      <c r="R45" s="29"/>
      <c r="S45" s="29"/>
      <c r="T45" s="29"/>
      <c r="U45" s="29"/>
      <c r="V45" s="29"/>
      <c r="W45" s="29"/>
      <c r="X45" s="29"/>
      <c r="Y45" s="29"/>
      <c r="Z45" s="29"/>
      <c r="AA45" s="29"/>
      <c r="AB45" s="29"/>
      <c r="AC45" s="29"/>
      <c r="AD45" s="29"/>
      <c r="AE45" s="29"/>
      <c r="AF45" s="29"/>
      <c r="AG45" s="29"/>
    </row>
    <row r="46" spans="1:33" ht="15.75" thickBot="1">
      <c r="A46" s="90">
        <v>14</v>
      </c>
      <c r="B46" t="s">
        <v>3861</v>
      </c>
      <c r="C46" s="251" t="s">
        <v>3862</v>
      </c>
      <c r="D46" s="168">
        <v>3</v>
      </c>
      <c r="E46" s="1820" t="s">
        <v>3953</v>
      </c>
      <c r="F46" s="1820"/>
      <c r="G46" s="1820"/>
      <c r="J46" s="146"/>
      <c r="K46" s="1403"/>
      <c r="N46" s="29"/>
      <c r="O46" s="29"/>
      <c r="P46" s="29"/>
      <c r="Q46" s="29"/>
      <c r="R46" s="29"/>
      <c r="S46" s="29"/>
      <c r="T46" s="29"/>
      <c r="U46" s="29"/>
      <c r="V46" s="29"/>
      <c r="W46" s="29"/>
      <c r="X46" s="29"/>
      <c r="Y46" s="29"/>
      <c r="Z46" s="29"/>
      <c r="AA46" s="29"/>
      <c r="AB46" s="29"/>
      <c r="AC46" s="29"/>
      <c r="AD46" s="29"/>
      <c r="AE46" s="29"/>
      <c r="AF46" s="29"/>
      <c r="AG46" s="29"/>
    </row>
    <row r="47" spans="1:33" ht="15.75" thickBot="1">
      <c r="A47" s="1373"/>
      <c r="B47" s="1374"/>
      <c r="C47" s="1374" t="s">
        <v>3850</v>
      </c>
      <c r="D47" s="1365">
        <f>K140</f>
        <v>7237.5</v>
      </c>
      <c r="E47" s="335"/>
      <c r="F47" s="111"/>
      <c r="G47" s="111"/>
      <c r="J47" s="146"/>
      <c r="K47" s="1403"/>
      <c r="N47" s="29"/>
      <c r="O47" s="29"/>
      <c r="P47" s="29"/>
      <c r="Q47" s="29"/>
      <c r="R47" s="29"/>
      <c r="S47" s="29"/>
      <c r="T47" s="29"/>
      <c r="U47" s="29"/>
      <c r="V47" s="29"/>
      <c r="W47" s="29"/>
      <c r="X47" s="29"/>
      <c r="Y47" s="29"/>
      <c r="Z47" s="29"/>
      <c r="AA47" s="29"/>
      <c r="AB47" s="29"/>
      <c r="AC47" s="29"/>
      <c r="AD47" s="29"/>
      <c r="AE47" s="29"/>
      <c r="AF47" s="29"/>
      <c r="AG47" s="29"/>
    </row>
    <row r="48" spans="1:33">
      <c r="A48" s="1373"/>
      <c r="B48" s="1819" t="s">
        <v>3859</v>
      </c>
      <c r="C48" s="1819"/>
      <c r="D48" s="1366">
        <f>(IF(ISNA(VLOOKUP(D42,$C$148:$F$152,3,FALSE)),"",VLOOKUP(D42,C$148:$F$152,3,FALSE)))</f>
        <v>9</v>
      </c>
      <c r="E48" s="335"/>
      <c r="F48" s="111"/>
      <c r="G48" s="111"/>
      <c r="J48" s="146"/>
      <c r="K48" s="1403"/>
      <c r="N48" s="29"/>
      <c r="O48" s="29"/>
      <c r="P48" s="29"/>
      <c r="Q48" s="29"/>
      <c r="R48" s="29"/>
      <c r="S48" s="29"/>
      <c r="T48" s="29"/>
      <c r="U48" s="29"/>
      <c r="V48" s="29"/>
      <c r="W48" s="29"/>
      <c r="X48" s="29"/>
      <c r="Y48" s="29"/>
      <c r="Z48" s="29"/>
      <c r="AA48" s="29"/>
      <c r="AB48" s="29"/>
      <c r="AC48" s="29"/>
      <c r="AD48" s="29"/>
      <c r="AE48" s="29"/>
      <c r="AF48" s="29"/>
      <c r="AG48" s="29"/>
    </row>
    <row r="49" spans="1:33" ht="15.75" thickBot="1">
      <c r="A49" s="1373"/>
      <c r="B49" s="1819" t="s">
        <v>3860</v>
      </c>
      <c r="C49" s="1819"/>
      <c r="D49" s="1367">
        <f>(IF(ISNA(VLOOKUP(D42,$C$148:$F$152,4,FALSE)),"",VLOOKUP(D42,C$148:$F$152,4,FALSE)))</f>
        <v>16</v>
      </c>
      <c r="E49" s="335"/>
      <c r="F49" s="111"/>
      <c r="G49" s="111"/>
      <c r="J49" s="146"/>
      <c r="K49" s="1403"/>
      <c r="N49" s="29"/>
      <c r="O49" s="29"/>
      <c r="P49" s="29"/>
      <c r="Q49" s="29"/>
      <c r="R49" s="29"/>
      <c r="S49" s="29"/>
      <c r="T49" s="29"/>
      <c r="U49" s="29"/>
      <c r="V49" s="29"/>
      <c r="W49" s="29"/>
      <c r="X49" s="29"/>
      <c r="Y49" s="29"/>
      <c r="Z49" s="29"/>
      <c r="AA49" s="29"/>
      <c r="AB49" s="29"/>
      <c r="AC49" s="29"/>
      <c r="AD49" s="29"/>
      <c r="AE49" s="29"/>
      <c r="AF49" s="29"/>
      <c r="AG49" s="29"/>
    </row>
    <row r="50" spans="1:33">
      <c r="A50" s="1373"/>
      <c r="B50" s="1374"/>
      <c r="C50" s="1374" t="s">
        <v>3831</v>
      </c>
      <c r="D50" s="1368">
        <f>SUM(E144)</f>
        <v>0</v>
      </c>
      <c r="E50" s="335"/>
      <c r="F50" s="111"/>
      <c r="G50" s="111"/>
      <c r="J50" s="146"/>
      <c r="K50" s="1403"/>
      <c r="N50" s="29"/>
      <c r="O50" s="29"/>
      <c r="P50" s="29"/>
      <c r="Q50" s="29"/>
      <c r="R50" s="29"/>
      <c r="S50" s="29"/>
      <c r="T50" s="29"/>
      <c r="U50" s="29"/>
      <c r="V50" s="29"/>
      <c r="W50" s="29"/>
      <c r="X50" s="29"/>
      <c r="Y50" s="29"/>
      <c r="Z50" s="29"/>
      <c r="AA50" s="29"/>
      <c r="AB50" s="29"/>
      <c r="AC50" s="29"/>
      <c r="AD50" s="29"/>
      <c r="AE50" s="29"/>
      <c r="AF50" s="29"/>
      <c r="AG50" s="29"/>
    </row>
    <row r="51" spans="1:33" ht="15.75" thickBot="1">
      <c r="A51" s="1373"/>
      <c r="B51" s="1374"/>
      <c r="C51" s="1374" t="s">
        <v>3852</v>
      </c>
      <c r="D51" s="1367">
        <f>SUM(D33/100)</f>
        <v>15</v>
      </c>
      <c r="E51" s="1813" t="s">
        <v>3879</v>
      </c>
      <c r="F51" s="1814"/>
      <c r="G51" s="111"/>
      <c r="J51" s="146"/>
      <c r="K51" s="1403"/>
      <c r="N51" s="29"/>
      <c r="O51" s="29"/>
      <c r="P51" s="29"/>
      <c r="Q51" s="29"/>
      <c r="R51" s="29"/>
      <c r="S51" s="29"/>
      <c r="T51" s="29"/>
      <c r="U51" s="29"/>
      <c r="V51" s="29"/>
      <c r="W51" s="29"/>
      <c r="X51" s="29"/>
      <c r="Y51" s="29"/>
      <c r="Z51" s="29"/>
      <c r="AA51" s="29"/>
      <c r="AB51" s="29"/>
      <c r="AC51" s="29"/>
      <c r="AD51" s="29"/>
      <c r="AE51" s="29"/>
      <c r="AF51" s="29"/>
      <c r="AG51" s="29"/>
    </row>
    <row r="52" spans="1:33">
      <c r="A52" s="1383"/>
      <c r="B52" s="111"/>
      <c r="C52" s="1229"/>
      <c r="D52" s="335"/>
      <c r="E52" s="335"/>
      <c r="F52" s="111"/>
      <c r="G52" s="111"/>
      <c r="J52" s="146" t="s">
        <v>3876</v>
      </c>
      <c r="K52" s="1403">
        <v>8000000</v>
      </c>
      <c r="N52" s="29"/>
      <c r="O52" s="29"/>
      <c r="P52" s="29"/>
      <c r="Q52" s="29"/>
      <c r="R52" s="29"/>
      <c r="S52" s="29"/>
      <c r="T52" s="29"/>
      <c r="U52" s="29"/>
      <c r="V52" s="29"/>
      <c r="W52" s="29"/>
      <c r="X52" s="29"/>
      <c r="Y52" s="29"/>
      <c r="Z52" s="29"/>
      <c r="AA52" s="29"/>
      <c r="AB52" s="29"/>
      <c r="AC52" s="29"/>
      <c r="AD52" s="29"/>
      <c r="AE52" s="29"/>
      <c r="AF52" s="29"/>
      <c r="AG52" s="29"/>
    </row>
    <row r="53" spans="1:33" s="29" customFormat="1">
      <c r="A53" s="1383"/>
      <c r="B53" s="111"/>
      <c r="C53" s="1381" t="s">
        <v>2954</v>
      </c>
      <c r="D53" s="1382">
        <f>J155</f>
        <v>1.01</v>
      </c>
      <c r="E53" s="335"/>
      <c r="F53" s="111"/>
      <c r="G53" s="111"/>
      <c r="H53" s="30"/>
      <c r="J53" s="146" t="s">
        <v>3875</v>
      </c>
      <c r="K53" s="1403">
        <v>6000000</v>
      </c>
    </row>
    <row r="54" spans="1:33" s="29" customFormat="1">
      <c r="A54" s="1383"/>
      <c r="B54" s="111"/>
      <c r="C54" s="1229"/>
      <c r="D54" s="335"/>
      <c r="E54" s="335"/>
      <c r="F54" s="111"/>
      <c r="G54" s="111"/>
      <c r="H54" s="30"/>
      <c r="J54" s="146" t="s">
        <v>3874</v>
      </c>
      <c r="K54" s="1403">
        <v>300000</v>
      </c>
    </row>
    <row r="55" spans="1:33" s="29" customFormat="1">
      <c r="H55" s="30"/>
    </row>
    <row r="56" spans="1:33" s="29" customFormat="1">
      <c r="H56" s="30"/>
    </row>
    <row r="57" spans="1:33" s="29" customFormat="1">
      <c r="H57" s="30"/>
    </row>
    <row r="58" spans="1:33" s="29" customFormat="1">
      <c r="H58" s="30"/>
    </row>
    <row r="59" spans="1:33" s="29" customFormat="1">
      <c r="H59" s="30"/>
    </row>
    <row r="60" spans="1:33" s="29" customFormat="1">
      <c r="H60" s="30"/>
    </row>
    <row r="61" spans="1:33" s="29" customFormat="1">
      <c r="H61" s="30"/>
    </row>
    <row r="62" spans="1:33" s="29" customFormat="1">
      <c r="H62" s="30"/>
    </row>
    <row r="63" spans="1:33" s="29" customFormat="1">
      <c r="H63" s="30"/>
    </row>
    <row r="64" spans="1:33" s="29" customFormat="1">
      <c r="H64" s="30"/>
    </row>
    <row r="65" spans="1:8" s="29" customFormat="1">
      <c r="H65" s="30"/>
    </row>
    <row r="66" spans="1:8" s="29" customFormat="1">
      <c r="H66" s="30"/>
    </row>
    <row r="67" spans="1:8" s="29" customFormat="1">
      <c r="H67" s="30"/>
    </row>
    <row r="68" spans="1:8" s="29" customFormat="1">
      <c r="H68" s="30"/>
    </row>
    <row r="69" spans="1:8" s="29" customFormat="1">
      <c r="H69" s="30"/>
    </row>
    <row r="70" spans="1:8" s="29" customFormat="1">
      <c r="H70" s="30"/>
    </row>
    <row r="71" spans="1:8" s="29" customFormat="1">
      <c r="H71" s="30"/>
    </row>
    <row r="72" spans="1:8" s="29" customFormat="1">
      <c r="H72" s="30"/>
    </row>
    <row r="73" spans="1:8" s="29" customFormat="1">
      <c r="H73" s="30"/>
    </row>
    <row r="74" spans="1:8" s="29" customFormat="1">
      <c r="H74" s="30"/>
    </row>
    <row r="75" spans="1:8" s="29" customFormat="1">
      <c r="H75" s="30"/>
    </row>
    <row r="76" spans="1:8" s="29" customFormat="1">
      <c r="H76" s="30"/>
    </row>
    <row r="77" spans="1:8" s="29" customFormat="1">
      <c r="H77" s="30"/>
    </row>
    <row r="78" spans="1:8" s="29" customFormat="1">
      <c r="A78" s="1081"/>
      <c r="C78" s="175"/>
      <c r="D78" s="30"/>
      <c r="E78" s="30"/>
      <c r="H78" s="30"/>
    </row>
    <row r="79" spans="1:8" s="29" customFormat="1">
      <c r="A79" s="1081"/>
      <c r="C79" s="175"/>
      <c r="D79" s="30"/>
      <c r="E79" s="30"/>
      <c r="H79" s="30"/>
    </row>
    <row r="80" spans="1:8" s="29" customFormat="1">
      <c r="A80" s="1081"/>
      <c r="C80" s="175"/>
      <c r="D80" s="30"/>
      <c r="E80" s="30"/>
      <c r="H80" s="30"/>
    </row>
    <row r="81" spans="1:8" s="29" customFormat="1">
      <c r="A81" s="1081"/>
      <c r="C81" s="175"/>
      <c r="D81" s="30"/>
      <c r="E81" s="30"/>
      <c r="H81" s="30"/>
    </row>
    <row r="82" spans="1:8" s="29" customFormat="1">
      <c r="A82" s="1081"/>
      <c r="C82" s="175"/>
      <c r="D82" s="30"/>
      <c r="E82" s="30"/>
      <c r="H82" s="30"/>
    </row>
    <row r="83" spans="1:8" s="29" customFormat="1">
      <c r="A83" s="1081"/>
      <c r="C83" s="175"/>
      <c r="D83" s="30"/>
      <c r="E83" s="30"/>
      <c r="H83" s="30"/>
    </row>
    <row r="84" spans="1:8" s="29" customFormat="1">
      <c r="A84" s="1081"/>
      <c r="C84" s="175"/>
      <c r="D84" s="30"/>
      <c r="E84" s="30"/>
      <c r="H84" s="30"/>
    </row>
    <row r="85" spans="1:8" s="29" customFormat="1">
      <c r="A85" s="1081"/>
      <c r="C85" s="175"/>
      <c r="D85" s="30"/>
      <c r="E85" s="30"/>
      <c r="H85" s="30"/>
    </row>
    <row r="86" spans="1:8" s="29" customFormat="1">
      <c r="A86" s="1081"/>
      <c r="C86" s="175"/>
      <c r="D86" s="30"/>
      <c r="E86" s="30"/>
      <c r="H86" s="30"/>
    </row>
    <row r="87" spans="1:8" s="29" customFormat="1">
      <c r="A87" s="1081"/>
      <c r="C87" s="175"/>
      <c r="D87" s="30"/>
      <c r="E87" s="30"/>
      <c r="H87" s="30"/>
    </row>
    <row r="88" spans="1:8" s="29" customFormat="1">
      <c r="A88" s="1081"/>
      <c r="C88" s="175"/>
      <c r="D88" s="30"/>
      <c r="E88" s="30"/>
      <c r="H88" s="30"/>
    </row>
    <row r="89" spans="1:8" s="29" customFormat="1">
      <c r="A89" s="1081"/>
      <c r="C89" s="175"/>
      <c r="D89" s="30"/>
      <c r="E89" s="30"/>
      <c r="H89" s="30"/>
    </row>
    <row r="90" spans="1:8" s="29" customFormat="1">
      <c r="A90" s="1081"/>
      <c r="C90" s="175"/>
      <c r="D90" s="30"/>
      <c r="E90" s="30"/>
      <c r="H90" s="30"/>
    </row>
    <row r="91" spans="1:8" s="29" customFormat="1">
      <c r="A91" s="1081"/>
      <c r="C91" s="175"/>
      <c r="D91" s="30"/>
      <c r="E91" s="30"/>
      <c r="H91" s="30"/>
    </row>
    <row r="92" spans="1:8" s="29" customFormat="1">
      <c r="A92" s="1081"/>
      <c r="C92" s="175"/>
      <c r="D92" s="30"/>
      <c r="E92" s="30"/>
      <c r="F92" s="1372"/>
      <c r="H92" s="30"/>
    </row>
    <row r="93" spans="1:8" s="29" customFormat="1">
      <c r="A93" s="1081"/>
      <c r="C93" s="175"/>
      <c r="D93" s="30"/>
      <c r="E93" s="30"/>
      <c r="H93" s="30"/>
    </row>
    <row r="94" spans="1:8" s="29" customFormat="1">
      <c r="A94" s="1081"/>
      <c r="C94" s="175"/>
      <c r="D94" s="30"/>
      <c r="E94" s="30"/>
      <c r="H94" s="30"/>
    </row>
    <row r="95" spans="1:8" s="29" customFormat="1">
      <c r="A95" s="1081"/>
      <c r="C95" s="175"/>
      <c r="D95" s="30"/>
      <c r="E95" s="30"/>
      <c r="H95" s="30"/>
    </row>
    <row r="96" spans="1:8" s="29" customFormat="1">
      <c r="A96" s="1081"/>
      <c r="C96" s="175"/>
      <c r="D96" s="30"/>
      <c r="E96" s="30"/>
      <c r="H96" s="30"/>
    </row>
    <row r="97" spans="1:29" s="29" customFormat="1">
      <c r="A97" s="1081"/>
      <c r="C97" s="175"/>
      <c r="D97" s="30"/>
      <c r="E97" s="30"/>
      <c r="H97" s="30"/>
    </row>
    <row r="98" spans="1:29" s="29" customFormat="1">
      <c r="A98" s="1081"/>
      <c r="C98" s="175"/>
      <c r="D98" s="30"/>
      <c r="E98" s="30"/>
      <c r="H98" s="30"/>
    </row>
    <row r="99" spans="1:29" s="29" customFormat="1">
      <c r="A99" s="1081"/>
      <c r="C99" s="175"/>
      <c r="D99" s="30"/>
      <c r="E99" s="30"/>
      <c r="H99" s="30"/>
    </row>
    <row r="100" spans="1:29" s="29" customFormat="1">
      <c r="A100" s="1081"/>
      <c r="C100" s="175"/>
      <c r="D100" s="30"/>
      <c r="E100" s="30"/>
      <c r="H100" s="30"/>
    </row>
    <row r="101" spans="1:29">
      <c r="L101"/>
      <c r="M101"/>
    </row>
    <row r="102" spans="1:29">
      <c r="J102" s="158" t="s">
        <v>2962</v>
      </c>
      <c r="K102">
        <v>0</v>
      </c>
      <c r="L102"/>
      <c r="M102">
        <v>0.1</v>
      </c>
      <c r="P102" s="102" t="s">
        <v>2961</v>
      </c>
      <c r="Q102" s="1182">
        <f>SUM(D3-D14)</f>
        <v>6000</v>
      </c>
      <c r="R102" s="1182">
        <f>SUM(D3-E14)</f>
        <v>0</v>
      </c>
      <c r="T102" s="18" t="s">
        <v>2994</v>
      </c>
      <c r="X102" s="18"/>
      <c r="AB102" s="18" t="s">
        <v>3006</v>
      </c>
    </row>
    <row r="103" spans="1:29">
      <c r="J103" s="158" t="s">
        <v>2459</v>
      </c>
      <c r="K103" s="362">
        <f>SUM($D$5*2000)</f>
        <v>4000</v>
      </c>
      <c r="L103" s="362"/>
      <c r="M103">
        <v>0.2</v>
      </c>
      <c r="P103" s="102" t="s">
        <v>2960</v>
      </c>
      <c r="Q103" s="41">
        <f>SUM(Q102/3000)</f>
        <v>2</v>
      </c>
      <c r="R103" s="41">
        <f>SUM(R102/3500)</f>
        <v>0</v>
      </c>
      <c r="T103" s="18">
        <v>20</v>
      </c>
      <c r="U103" s="74" t="s">
        <v>3000</v>
      </c>
      <c r="Y103" s="18" t="s">
        <v>3004</v>
      </c>
      <c r="Z103" s="18"/>
      <c r="AB103" s="18">
        <v>2</v>
      </c>
      <c r="AC103" s="18">
        <v>-0.05</v>
      </c>
    </row>
    <row r="104" spans="1:29">
      <c r="J104" s="158" t="s">
        <v>2553</v>
      </c>
      <c r="K104" s="362">
        <f>SUM($D$5*4000)</f>
        <v>8000</v>
      </c>
      <c r="L104" s="362"/>
      <c r="M104">
        <v>0.3</v>
      </c>
      <c r="T104" s="303">
        <f>SUM(K8/10)</f>
        <v>60</v>
      </c>
      <c r="U104" s="74" t="s">
        <v>2995</v>
      </c>
      <c r="Y104" s="322" t="s">
        <v>3002</v>
      </c>
      <c r="Z104" s="322"/>
      <c r="AB104" s="18">
        <v>5</v>
      </c>
      <c r="AC104" s="18">
        <v>0</v>
      </c>
    </row>
    <row r="105" spans="1:29">
      <c r="J105" s="158" t="s">
        <v>2565</v>
      </c>
      <c r="K105" s="362">
        <f>SUM($D$5*6000)</f>
        <v>12000</v>
      </c>
      <c r="L105" s="362"/>
      <c r="M105">
        <v>0.4</v>
      </c>
      <c r="T105" s="303">
        <f>SUM(T103:T104)</f>
        <v>80</v>
      </c>
      <c r="U105" s="74" t="s">
        <v>2996</v>
      </c>
      <c r="Y105" s="18" t="s">
        <v>3005</v>
      </c>
      <c r="Z105" s="18"/>
      <c r="AB105" s="18">
        <v>10</v>
      </c>
      <c r="AC105" s="18">
        <v>0.05</v>
      </c>
    </row>
    <row r="106" spans="1:29">
      <c r="J106" s="158" t="s">
        <v>2570</v>
      </c>
      <c r="K106" s="362">
        <f>SUM($D$5*8000)</f>
        <v>16000</v>
      </c>
      <c r="L106" s="362"/>
      <c r="M106">
        <v>0.5</v>
      </c>
      <c r="T106" s="303">
        <f>SUM(T105-K7)</f>
        <v>63</v>
      </c>
      <c r="U106" s="74" t="s">
        <v>2997</v>
      </c>
      <c r="Y106" s="18" t="s">
        <v>3003</v>
      </c>
      <c r="Z106" s="18"/>
      <c r="AA106" s="18"/>
      <c r="AB106" s="18">
        <v>10</v>
      </c>
    </row>
    <row r="107" spans="1:29">
      <c r="L107"/>
      <c r="M107"/>
      <c r="T107" s="303">
        <f>SUM(100-T106)</f>
        <v>37</v>
      </c>
      <c r="U107" s="74" t="s">
        <v>2998</v>
      </c>
      <c r="Y107" s="18" t="s">
        <v>2115</v>
      </c>
      <c r="Z107" s="18"/>
      <c r="AA107" s="18"/>
      <c r="AB107" s="18">
        <v>500</v>
      </c>
    </row>
    <row r="108" spans="1:29">
      <c r="L108"/>
      <c r="M108"/>
      <c r="T108" s="303">
        <f>SUM(T107*0.01)</f>
        <v>0.37</v>
      </c>
      <c r="U108" s="74" t="s">
        <v>2999</v>
      </c>
    </row>
    <row r="109" spans="1:29">
      <c r="J109" s="1204" t="s">
        <v>3972</v>
      </c>
      <c r="K109" s="1181">
        <f>SUM((D8-D7)*0.01)</f>
        <v>7.0000000000000007E-2</v>
      </c>
      <c r="L109" s="1181"/>
      <c r="M109" s="1181">
        <f>SUM((E8-E7)*0.01)</f>
        <v>7.0000000000000007E-2</v>
      </c>
      <c r="N109" s="1181">
        <f>SUM((F8-F7)*0.01)</f>
        <v>7.0000000000000007E-2</v>
      </c>
      <c r="O109" s="1181">
        <f>SUM((G8-G7)*0.01)</f>
        <v>7.0000000000000007E-2</v>
      </c>
    </row>
    <row r="110" spans="1:29">
      <c r="J110" t="s">
        <v>2959</v>
      </c>
      <c r="K110" s="1181">
        <f>SUM(D18*0.01)</f>
        <v>0.18</v>
      </c>
      <c r="L110" s="1181"/>
      <c r="M110" s="1181">
        <f t="shared" ref="M110:O111" si="1">SUM(E18*0.01)</f>
        <v>0.18</v>
      </c>
      <c r="N110" s="1181">
        <f t="shared" si="1"/>
        <v>0.18</v>
      </c>
      <c r="O110" s="1181">
        <f t="shared" si="1"/>
        <v>0.18</v>
      </c>
      <c r="X110" s="18">
        <v>20</v>
      </c>
      <c r="Y110" s="18" t="s">
        <v>3008</v>
      </c>
    </row>
    <row r="111" spans="1:29">
      <c r="J111" t="s">
        <v>2958</v>
      </c>
      <c r="K111" s="1181">
        <f>SUM(D19*0.01)</f>
        <v>0.04</v>
      </c>
      <c r="L111" s="1181"/>
      <c r="M111" s="1181">
        <f t="shared" si="1"/>
        <v>0.04</v>
      </c>
      <c r="N111" s="1181">
        <f t="shared" si="1"/>
        <v>0.04</v>
      </c>
      <c r="O111" s="1181">
        <f t="shared" si="1"/>
        <v>0.04</v>
      </c>
      <c r="X111" s="18">
        <f>SUM(O3)</f>
        <v>5</v>
      </c>
      <c r="Y111" s="18" t="s">
        <v>3009</v>
      </c>
    </row>
    <row r="112" spans="1:29">
      <c r="J112" t="s">
        <v>2957</v>
      </c>
      <c r="K112" s="1181">
        <f>SUM(D20)</f>
        <v>0.1</v>
      </c>
      <c r="L112" s="1181"/>
      <c r="M112" s="1181">
        <f>SUM(E20)</f>
        <v>0.1</v>
      </c>
      <c r="N112" s="1181">
        <f>SUM(F20)</f>
        <v>0.1</v>
      </c>
      <c r="O112" s="1181">
        <f>SUM(G20)</f>
        <v>0.1</v>
      </c>
      <c r="X112" s="18">
        <f>SUM(X110:X111)</f>
        <v>25</v>
      </c>
      <c r="Y112" s="18" t="s">
        <v>3010</v>
      </c>
    </row>
    <row r="113" spans="10:25">
      <c r="J113" t="s">
        <v>2956</v>
      </c>
      <c r="K113" s="1181">
        <f>SUM(D21*-0.01)</f>
        <v>-0.04</v>
      </c>
      <c r="L113" s="1181"/>
      <c r="M113" s="1181">
        <f>SUM(E21*-0.01)</f>
        <v>-0.04</v>
      </c>
      <c r="N113" s="1181">
        <f>SUM(F21*-0.01)</f>
        <v>-0.04</v>
      </c>
      <c r="O113" s="1181">
        <f>SUM(G21*-0.01)</f>
        <v>-0.04</v>
      </c>
      <c r="X113" s="18">
        <f>SUM(O4)</f>
        <v>17</v>
      </c>
      <c r="Y113" s="18" t="s">
        <v>2987</v>
      </c>
    </row>
    <row r="114" spans="10:25">
      <c r="J114" t="s">
        <v>2955</v>
      </c>
      <c r="K114" s="1181">
        <f>SUM(Q103*0.01)</f>
        <v>0.02</v>
      </c>
      <c r="L114" s="1181"/>
      <c r="M114" s="1181">
        <f>SUM(R103*0.01)</f>
        <v>0</v>
      </c>
      <c r="N114" s="1181">
        <f>SUM(N109:N113)</f>
        <v>0.35000000000000003</v>
      </c>
      <c r="O114" s="1181">
        <f>SUM(O109:O113)</f>
        <v>0.35000000000000003</v>
      </c>
      <c r="X114" s="18">
        <f>SUM(X112-X113)</f>
        <v>8</v>
      </c>
      <c r="Y114" s="18" t="s">
        <v>3011</v>
      </c>
    </row>
    <row r="115" spans="10:25">
      <c r="J115" t="s">
        <v>2954</v>
      </c>
      <c r="K115" s="1181">
        <f>SUM(K109:K114)</f>
        <v>0.37000000000000005</v>
      </c>
      <c r="L115" s="1181"/>
      <c r="M115" s="1181">
        <f>SUM(M109:M114)</f>
        <v>0.35000000000000003</v>
      </c>
      <c r="N115" s="1181">
        <f>SUM(N114/2)</f>
        <v>0.17500000000000002</v>
      </c>
      <c r="O115" s="1181">
        <f>SUM(O114/3)</f>
        <v>0.11666666666666668</v>
      </c>
      <c r="X115" s="18">
        <f>SUM(100-X114)</f>
        <v>92</v>
      </c>
      <c r="Y115" s="18" t="s">
        <v>2998</v>
      </c>
    </row>
    <row r="116" spans="10:25">
      <c r="L116"/>
      <c r="M116"/>
      <c r="X116" s="18">
        <f>SUM(X115*0.01)</f>
        <v>0.92</v>
      </c>
      <c r="Y116" s="18" t="s">
        <v>2999</v>
      </c>
    </row>
    <row r="117" spans="10:25">
      <c r="L117"/>
      <c r="M117"/>
      <c r="X117" s="18">
        <f>(IF(ISNA(VLOOKUP(O5,$Y$102:$AC$106,5,FALSE)),"",VLOOKUP(O5,$Y$102:$AC$106,5,FALSE)))</f>
        <v>0.05</v>
      </c>
      <c r="Y117" s="18" t="s">
        <v>3013</v>
      </c>
    </row>
    <row r="118" spans="10:25">
      <c r="L118"/>
      <c r="M118"/>
      <c r="X118" s="18">
        <f>SUM(X116+X117)</f>
        <v>0.97000000000000008</v>
      </c>
      <c r="Y118" s="18" t="s">
        <v>3014</v>
      </c>
    </row>
    <row r="119" spans="10:25">
      <c r="K119" s="41" t="s">
        <v>2953</v>
      </c>
      <c r="L119" s="41"/>
      <c r="M119" s="41" t="s">
        <v>2952</v>
      </c>
      <c r="N119" s="41" t="s">
        <v>2951</v>
      </c>
      <c r="O119" s="41" t="s">
        <v>2950</v>
      </c>
      <c r="P119" s="41" t="s">
        <v>2949</v>
      </c>
      <c r="Q119" s="41" t="s">
        <v>2948</v>
      </c>
    </row>
    <row r="120" spans="10:25">
      <c r="J120">
        <v>1</v>
      </c>
      <c r="K120">
        <f t="shared" ref="K120:K128" si="2">SUM(400*J120)</f>
        <v>400</v>
      </c>
      <c r="L120"/>
      <c r="M120">
        <f t="shared" ref="M120:M128" si="3">SUM(800*J120)</f>
        <v>800</v>
      </c>
      <c r="N120">
        <f>SUM(2200*J120)</f>
        <v>2200</v>
      </c>
      <c r="O120">
        <f t="shared" ref="O120:O127" si="4">SUM(4200*J120)</f>
        <v>4200</v>
      </c>
      <c r="P120">
        <v>2000</v>
      </c>
      <c r="Q120">
        <f>SUM(3*2000)</f>
        <v>6000</v>
      </c>
    </row>
    <row r="121" spans="10:25">
      <c r="J121">
        <v>2</v>
      </c>
      <c r="K121">
        <f t="shared" si="2"/>
        <v>800</v>
      </c>
      <c r="L121"/>
      <c r="M121">
        <f>SUM(800*J121)</f>
        <v>1600</v>
      </c>
      <c r="N121">
        <f t="shared" ref="N121:N127" si="5">SUM(2200*J121)</f>
        <v>4400</v>
      </c>
      <c r="O121">
        <f t="shared" si="4"/>
        <v>8400</v>
      </c>
      <c r="P121">
        <f>SUM(3*2000)</f>
        <v>6000</v>
      </c>
      <c r="Q121">
        <f>SUM(6*2000)</f>
        <v>12000</v>
      </c>
    </row>
    <row r="122" spans="10:25">
      <c r="J122">
        <v>3</v>
      </c>
      <c r="K122">
        <f t="shared" si="2"/>
        <v>1200</v>
      </c>
      <c r="L122"/>
      <c r="M122">
        <f t="shared" si="3"/>
        <v>2400</v>
      </c>
      <c r="N122">
        <f t="shared" si="5"/>
        <v>6600</v>
      </c>
      <c r="O122">
        <f t="shared" si="4"/>
        <v>12600</v>
      </c>
      <c r="P122">
        <f>SUM(6*2000)</f>
        <v>12000</v>
      </c>
      <c r="Q122">
        <f>SUM(10*2000)</f>
        <v>20000</v>
      </c>
      <c r="X122" s="18">
        <f>(IF(ISNA(VLOOKUP(O5,$Y$102:$AC$106,4,FALSE)),"",VLOOKUP(O5,$Y$102:$AC$106,4,FALSE)))</f>
        <v>10</v>
      </c>
      <c r="Y122" s="18" t="s">
        <v>3016</v>
      </c>
    </row>
    <row r="123" spans="10:25">
      <c r="J123">
        <v>4</v>
      </c>
      <c r="K123">
        <f t="shared" si="2"/>
        <v>1600</v>
      </c>
      <c r="L123"/>
      <c r="M123">
        <f t="shared" si="3"/>
        <v>3200</v>
      </c>
      <c r="N123">
        <f t="shared" si="5"/>
        <v>8800</v>
      </c>
      <c r="O123">
        <f t="shared" si="4"/>
        <v>16800</v>
      </c>
      <c r="P123">
        <f>SUM(10*2000)</f>
        <v>20000</v>
      </c>
      <c r="Q123">
        <f>SUM(15*2000)</f>
        <v>30000</v>
      </c>
      <c r="X123" s="18">
        <f>SUM(O3)</f>
        <v>5</v>
      </c>
      <c r="Y123" s="18" t="s">
        <v>3015</v>
      </c>
    </row>
    <row r="124" spans="10:25">
      <c r="J124">
        <v>5</v>
      </c>
      <c r="K124">
        <f t="shared" si="2"/>
        <v>2000</v>
      </c>
      <c r="L124"/>
      <c r="M124">
        <f t="shared" si="3"/>
        <v>4000</v>
      </c>
      <c r="N124">
        <f t="shared" si="5"/>
        <v>11000</v>
      </c>
      <c r="O124">
        <f t="shared" si="4"/>
        <v>21000</v>
      </c>
      <c r="P124">
        <f>SUM(15*2000)</f>
        <v>30000</v>
      </c>
      <c r="Q124">
        <f>SUM(21*2000)</f>
        <v>42000</v>
      </c>
      <c r="X124" s="18">
        <f>SUM(O3*50)</f>
        <v>250</v>
      </c>
      <c r="Y124" s="18" t="s">
        <v>3017</v>
      </c>
    </row>
    <row r="125" spans="10:25">
      <c r="J125">
        <v>6</v>
      </c>
      <c r="K125">
        <f t="shared" si="2"/>
        <v>2400</v>
      </c>
      <c r="L125"/>
      <c r="M125">
        <f t="shared" si="3"/>
        <v>4800</v>
      </c>
      <c r="N125">
        <f t="shared" si="5"/>
        <v>13200</v>
      </c>
      <c r="O125">
        <f t="shared" si="4"/>
        <v>25200</v>
      </c>
      <c r="P125">
        <f>SUM(21*2000)</f>
        <v>42000</v>
      </c>
      <c r="Q125">
        <f>SUM(28*2000)</f>
        <v>56000</v>
      </c>
      <c r="X125" s="18">
        <f>SUM(X122:X124)</f>
        <v>265</v>
      </c>
      <c r="Y125" s="18" t="s">
        <v>2967</v>
      </c>
    </row>
    <row r="126" spans="10:25">
      <c r="J126">
        <v>7</v>
      </c>
      <c r="K126">
        <f t="shared" si="2"/>
        <v>2800</v>
      </c>
      <c r="L126"/>
      <c r="M126">
        <f t="shared" si="3"/>
        <v>5600</v>
      </c>
      <c r="N126">
        <f t="shared" si="5"/>
        <v>15400</v>
      </c>
      <c r="O126">
        <f t="shared" si="4"/>
        <v>29400</v>
      </c>
      <c r="P126">
        <f>SUM(28*2000)</f>
        <v>56000</v>
      </c>
      <c r="Q126">
        <f>SUM(36*2000)</f>
        <v>72000</v>
      </c>
    </row>
    <row r="127" spans="10:25">
      <c r="J127">
        <v>8</v>
      </c>
      <c r="K127">
        <f t="shared" si="2"/>
        <v>3200</v>
      </c>
      <c r="L127"/>
      <c r="M127">
        <f t="shared" si="3"/>
        <v>6400</v>
      </c>
      <c r="N127">
        <f t="shared" si="5"/>
        <v>17600</v>
      </c>
      <c r="O127">
        <f t="shared" si="4"/>
        <v>33600</v>
      </c>
      <c r="P127">
        <f>SUM(36*2000)</f>
        <v>72000</v>
      </c>
      <c r="Q127">
        <f>SUM(45*2000)</f>
        <v>90000</v>
      </c>
    </row>
    <row r="128" spans="10:25">
      <c r="J128">
        <v>9</v>
      </c>
      <c r="K128">
        <f t="shared" si="2"/>
        <v>3600</v>
      </c>
      <c r="L128"/>
      <c r="M128">
        <f t="shared" si="3"/>
        <v>7200</v>
      </c>
      <c r="N128">
        <f>SUM(2200*J128)</f>
        <v>19800</v>
      </c>
      <c r="O128">
        <f>SUM(4200*J128)</f>
        <v>37800</v>
      </c>
      <c r="P128">
        <f>SUM(45*2000)</f>
        <v>90000</v>
      </c>
      <c r="Q128">
        <f>SUM(55*2000)</f>
        <v>110000</v>
      </c>
    </row>
    <row r="129" spans="3:13">
      <c r="L129"/>
      <c r="M129"/>
    </row>
    <row r="130" spans="3:13">
      <c r="L130"/>
      <c r="M130"/>
    </row>
    <row r="131" spans="3:13">
      <c r="L131"/>
      <c r="M131"/>
    </row>
    <row r="132" spans="3:13">
      <c r="L132"/>
      <c r="M132"/>
    </row>
    <row r="133" spans="3:13">
      <c r="L133"/>
      <c r="M133"/>
    </row>
    <row r="134" spans="3:13">
      <c r="L134"/>
      <c r="M134"/>
    </row>
    <row r="136" spans="3:13" ht="15.75" thickBot="1">
      <c r="F136" s="251" t="s">
        <v>3849</v>
      </c>
      <c r="G136" s="251" t="s">
        <v>3848</v>
      </c>
      <c r="K136" s="251" t="s">
        <v>3854</v>
      </c>
    </row>
    <row r="137" spans="3:13">
      <c r="C137" s="1348" t="s">
        <v>489</v>
      </c>
      <c r="D137" s="1362">
        <v>-0.03</v>
      </c>
      <c r="E137" s="1346" t="s">
        <v>3824</v>
      </c>
      <c r="F137" s="1354">
        <v>-0.01</v>
      </c>
      <c r="G137" s="1356">
        <v>-0.5</v>
      </c>
      <c r="J137" s="1181">
        <f>D32*0.000001</f>
        <v>0.35</v>
      </c>
      <c r="K137">
        <f>D32*0.0000001</f>
        <v>3.4999999999999996E-2</v>
      </c>
    </row>
    <row r="138" spans="3:13" ht="15.75" thickBot="1">
      <c r="C138" s="1349" t="s">
        <v>3815</v>
      </c>
      <c r="D138" s="1363">
        <v>0.01</v>
      </c>
      <c r="E138" s="1347" t="s">
        <v>3825</v>
      </c>
      <c r="F138" s="1355">
        <v>0</v>
      </c>
      <c r="G138" s="1345">
        <v>0</v>
      </c>
    </row>
    <row r="139" spans="3:13">
      <c r="C139" s="1349" t="s">
        <v>3816</v>
      </c>
      <c r="D139" s="1363">
        <v>0.02</v>
      </c>
      <c r="E139" s="1344" t="s">
        <v>3828</v>
      </c>
      <c r="J139" s="1181">
        <f>D34*-0.0001</f>
        <v>-0.75</v>
      </c>
      <c r="K139">
        <f>SUM(D34*K137)</f>
        <v>262.5</v>
      </c>
    </row>
    <row r="140" spans="3:13" ht="15.75" thickBot="1">
      <c r="C140" s="1349" t="s">
        <v>3817</v>
      </c>
      <c r="D140" s="1363">
        <v>0.03</v>
      </c>
      <c r="E140" s="1345" t="s">
        <v>3829</v>
      </c>
      <c r="F140">
        <v>0</v>
      </c>
      <c r="J140" s="1181">
        <f>SUM(D35*0.01)</f>
        <v>0.8</v>
      </c>
      <c r="K140" s="362">
        <f>SUM(D34-K139)</f>
        <v>7237.5</v>
      </c>
    </row>
    <row r="141" spans="3:13" ht="15.75" thickBot="1">
      <c r="C141" s="1349" t="s">
        <v>3818</v>
      </c>
      <c r="D141" s="1363">
        <v>-0.01</v>
      </c>
      <c r="E141"/>
      <c r="F141">
        <v>1</v>
      </c>
      <c r="J141" s="1181">
        <f>(IF(ISNA(VLOOKUP(D36,$C$137:$D$147,2,FALSE)),"",VLOOKUP(D36,C$137:$D$147,2,FALSE)))</f>
        <v>-0.03</v>
      </c>
    </row>
    <row r="142" spans="3:13" ht="15.75" thickTop="1">
      <c r="C142" s="1349" t="s">
        <v>3819</v>
      </c>
      <c r="D142" s="1363">
        <v>-0.02</v>
      </c>
      <c r="E142" s="1341" t="str">
        <f>IF(D40="permanent", ".05","0")</f>
        <v>0</v>
      </c>
      <c r="F142">
        <v>2</v>
      </c>
      <c r="J142" s="1181">
        <f>D37*-0.05</f>
        <v>0</v>
      </c>
    </row>
    <row r="143" spans="3:13">
      <c r="C143" s="1349" t="s">
        <v>3820</v>
      </c>
      <c r="D143" s="1363">
        <v>0.01</v>
      </c>
      <c r="E143" s="1342" t="str">
        <f>IF(D39="yes", ".95","0")</f>
        <v>0</v>
      </c>
      <c r="F143">
        <v>3</v>
      </c>
      <c r="J143" s="1181">
        <f>D38*-0.1</f>
        <v>0</v>
      </c>
    </row>
    <row r="144" spans="3:13" ht="15.75" thickBot="1">
      <c r="C144" s="1349" t="s">
        <v>3821</v>
      </c>
      <c r="D144" s="1363">
        <v>0.02</v>
      </c>
      <c r="E144" s="1343">
        <f>SUM(E142+E143)</f>
        <v>0</v>
      </c>
      <c r="J144" s="1181">
        <f>(IF(ISNA(VLOOKUP(D39,$E$137:$G$138,3,FALSE)),"",VLOOKUP(D39,E$137:$G$138,3,FALSE)))</f>
        <v>0</v>
      </c>
    </row>
    <row r="145" spans="3:16" ht="15.75" thickTop="1">
      <c r="C145" s="1349" t="s">
        <v>3822</v>
      </c>
      <c r="D145" s="1363">
        <v>0.03</v>
      </c>
      <c r="E145"/>
      <c r="J145" s="1181"/>
    </row>
    <row r="146" spans="3:16">
      <c r="C146" s="1349" t="s">
        <v>3823</v>
      </c>
      <c r="D146" s="1363">
        <v>0.01</v>
      </c>
      <c r="E146"/>
      <c r="J146" s="1181">
        <f>(IF(ISNA(VLOOKUP(D41,$E$137:$F$138,2,FALSE)),"",VLOOKUP(D41,E$137:$F$138,2,FALSE)))</f>
        <v>-0.01</v>
      </c>
    </row>
    <row r="147" spans="3:16" ht="15.75" thickBot="1">
      <c r="C147" s="1349" t="s">
        <v>489</v>
      </c>
      <c r="D147" s="1364">
        <v>-0.03</v>
      </c>
      <c r="E147"/>
      <c r="J147" s="1181">
        <f>(IF(ISNA(VLOOKUP(D42,$C$148:$D$152,2,FALSE)),"",VLOOKUP(D42,C$148:$D$152,2,FALSE)))</f>
        <v>0.05</v>
      </c>
    </row>
    <row r="148" spans="3:16">
      <c r="C148" s="1348" t="s">
        <v>3834</v>
      </c>
      <c r="D148" s="1357">
        <v>0</v>
      </c>
      <c r="E148" s="1358">
        <v>12</v>
      </c>
      <c r="F148" s="1346">
        <v>16</v>
      </c>
      <c r="J148" s="1181">
        <f>(IF(ISNA(VLOOKUP(D43,$C$153:$D$158,2,FALSE)),"",VLOOKUP(D43,C$153:$D$158,2,FALSE)))</f>
        <v>0</v>
      </c>
    </row>
    <row r="149" spans="3:16">
      <c r="C149" s="1349" t="s">
        <v>3835</v>
      </c>
      <c r="D149" s="41">
        <v>0</v>
      </c>
      <c r="E149">
        <v>10</v>
      </c>
      <c r="F149" s="1353">
        <v>14</v>
      </c>
      <c r="J149" s="1181">
        <f>D44*0.01</f>
        <v>0.12</v>
      </c>
    </row>
    <row r="150" spans="3:16">
      <c r="C150" s="1349" t="s">
        <v>3836</v>
      </c>
      <c r="D150" s="41">
        <v>0.05</v>
      </c>
      <c r="E150">
        <v>9</v>
      </c>
      <c r="F150" s="1353">
        <v>16</v>
      </c>
      <c r="J150" s="1181">
        <f>D45*0.01</f>
        <v>0.18</v>
      </c>
      <c r="N150" t="s">
        <v>2174</v>
      </c>
      <c r="O150" s="41">
        <v>5</v>
      </c>
      <c r="P150">
        <v>9</v>
      </c>
    </row>
    <row r="151" spans="3:16">
      <c r="C151" s="1349" t="s">
        <v>3837</v>
      </c>
      <c r="D151" s="41">
        <v>0.04</v>
      </c>
      <c r="E151">
        <v>9</v>
      </c>
      <c r="F151" s="1359">
        <v>12</v>
      </c>
      <c r="J151" s="1181">
        <f>SUM(D46*0.1)</f>
        <v>0.30000000000000004</v>
      </c>
      <c r="K151" t="s">
        <v>3867</v>
      </c>
      <c r="N151" t="s">
        <v>2243</v>
      </c>
      <c r="O151" s="41">
        <v>7</v>
      </c>
      <c r="P151">
        <v>16</v>
      </c>
    </row>
    <row r="152" spans="3:16" ht="15.75" thickBot="1">
      <c r="C152" s="1351" t="s">
        <v>3838</v>
      </c>
      <c r="D152" s="584">
        <v>0</v>
      </c>
      <c r="E152" s="1360" t="s">
        <v>2102</v>
      </c>
      <c r="F152" s="1361" t="s">
        <v>2102</v>
      </c>
      <c r="J152" s="1181"/>
      <c r="N152" t="s">
        <v>3951</v>
      </c>
      <c r="O152" s="41">
        <v>5</v>
      </c>
      <c r="P152">
        <v>9</v>
      </c>
    </row>
    <row r="153" spans="3:16">
      <c r="C153" s="1349" t="s">
        <v>3845</v>
      </c>
      <c r="D153" s="1350">
        <v>-0.01</v>
      </c>
      <c r="E153"/>
      <c r="J153" s="1181"/>
      <c r="N153" t="s">
        <v>3871</v>
      </c>
      <c r="O153" s="41">
        <v>7</v>
      </c>
      <c r="P153">
        <v>12</v>
      </c>
    </row>
    <row r="154" spans="3:16">
      <c r="C154" s="1349" t="s">
        <v>3842</v>
      </c>
      <c r="D154" s="1350">
        <v>-0.05</v>
      </c>
      <c r="E154"/>
      <c r="J154" s="1181"/>
      <c r="N154" t="s">
        <v>3952</v>
      </c>
      <c r="O154" s="41">
        <v>6</v>
      </c>
      <c r="P154">
        <v>12</v>
      </c>
    </row>
    <row r="155" spans="3:16">
      <c r="C155" s="1349" t="s">
        <v>3839</v>
      </c>
      <c r="D155" s="1350">
        <v>-0.03</v>
      </c>
      <c r="E155"/>
      <c r="J155" s="1181">
        <f>SUM(J137:J151)</f>
        <v>1.01</v>
      </c>
      <c r="N155" t="s">
        <v>2274</v>
      </c>
      <c r="O155" s="41">
        <v>8</v>
      </c>
      <c r="P155">
        <v>16</v>
      </c>
    </row>
    <row r="156" spans="3:16">
      <c r="C156" s="1349" t="s">
        <v>1381</v>
      </c>
      <c r="D156" s="1350">
        <v>0</v>
      </c>
      <c r="E156"/>
      <c r="N156" t="s">
        <v>3868</v>
      </c>
      <c r="O156" s="41">
        <v>5</v>
      </c>
      <c r="P156">
        <v>10</v>
      </c>
    </row>
    <row r="157" spans="3:16">
      <c r="C157" s="1349" t="s">
        <v>3843</v>
      </c>
      <c r="D157" s="1350">
        <v>0.03</v>
      </c>
      <c r="E157"/>
      <c r="N157" t="s">
        <v>2232</v>
      </c>
      <c r="O157" s="41">
        <v>7</v>
      </c>
      <c r="P157">
        <v>14</v>
      </c>
    </row>
    <row r="158" spans="3:16" ht="15.75" thickBot="1">
      <c r="C158" s="1351" t="s">
        <v>3844</v>
      </c>
      <c r="D158" s="1352">
        <v>0.05</v>
      </c>
      <c r="E158"/>
    </row>
  </sheetData>
  <sortState xmlns:xlrd2="http://schemas.microsoft.com/office/spreadsheetml/2017/richdata2" ref="R8:R20">
    <sortCondition ref="R8"/>
  </sortState>
  <mergeCells count="14">
    <mergeCell ref="E51:F51"/>
    <mergeCell ref="A28:G31"/>
    <mergeCell ref="J22:K23"/>
    <mergeCell ref="F32:G32"/>
    <mergeCell ref="F38:G38"/>
    <mergeCell ref="B48:C48"/>
    <mergeCell ref="B49:C49"/>
    <mergeCell ref="E46:G46"/>
    <mergeCell ref="E3:F3"/>
    <mergeCell ref="J1:K2"/>
    <mergeCell ref="A1:G2"/>
    <mergeCell ref="N1:O2"/>
    <mergeCell ref="R4:S5"/>
    <mergeCell ref="R2:S3"/>
  </mergeCells>
  <conditionalFormatting sqref="D7:G7">
    <cfRule type="cellIs" dxfId="949" priority="35" operator="equal">
      <formula>1</formula>
    </cfRule>
  </conditionalFormatting>
  <conditionalFormatting sqref="D9:G9 D12:G12">
    <cfRule type="cellIs" dxfId="948" priority="34" operator="equal">
      <formula>0</formula>
    </cfRule>
  </conditionalFormatting>
  <conditionalFormatting sqref="D8">
    <cfRule type="cellIs" dxfId="947" priority="33" operator="lessThan">
      <formula>$D$7</formula>
    </cfRule>
  </conditionalFormatting>
  <conditionalFormatting sqref="E8">
    <cfRule type="cellIs" dxfId="946" priority="32" operator="lessThan">
      <formula>$E$7</formula>
    </cfRule>
  </conditionalFormatting>
  <conditionalFormatting sqref="F8">
    <cfRule type="cellIs" dxfId="945" priority="31" operator="lessThan">
      <formula>$F$7</formula>
    </cfRule>
  </conditionalFormatting>
  <conditionalFormatting sqref="G8">
    <cfRule type="cellIs" dxfId="944" priority="30" operator="lessThan">
      <formula>$G$7</formula>
    </cfRule>
  </conditionalFormatting>
  <conditionalFormatting sqref="E14">
    <cfRule type="cellIs" dxfId="943" priority="29" operator="greaterThan">
      <formula>$D$3</formula>
    </cfRule>
  </conditionalFormatting>
  <conditionalFormatting sqref="D14">
    <cfRule type="cellIs" dxfId="942" priority="28" operator="greaterThan">
      <formula>$D$3</formula>
    </cfRule>
  </conditionalFormatting>
  <conditionalFormatting sqref="D48">
    <cfRule type="expression" dxfId="941" priority="17">
      <formula>D42="other"</formula>
    </cfRule>
    <cfRule type="expression" dxfId="940" priority="18">
      <formula>D42="illusionist"</formula>
    </cfRule>
    <cfRule type="expression" dxfId="939" priority="19">
      <formula>D42="druid"</formula>
    </cfRule>
    <cfRule type="expression" dxfId="938" priority="20">
      <formula>D42="magic-user"</formula>
    </cfRule>
    <cfRule type="expression" dxfId="937" priority="21">
      <formula>D42="cleric"</formula>
    </cfRule>
  </conditionalFormatting>
  <conditionalFormatting sqref="D49">
    <cfRule type="expression" dxfId="936" priority="13">
      <formula>D42="other"</formula>
    </cfRule>
    <cfRule type="expression" dxfId="935" priority="14">
      <formula>D42="druid"</formula>
    </cfRule>
    <cfRule type="expression" dxfId="934" priority="15">
      <formula>D42="illusionist"</formula>
    </cfRule>
    <cfRule type="expression" dxfId="933" priority="16">
      <formula>D42="magic-user"</formula>
    </cfRule>
    <cfRule type="expression" dxfId="932" priority="22">
      <formula>D42="cleric"</formula>
    </cfRule>
  </conditionalFormatting>
  <conditionalFormatting sqref="D50">
    <cfRule type="cellIs" dxfId="931" priority="12" operator="greaterThan">
      <formula>0</formula>
    </cfRule>
  </conditionalFormatting>
  <conditionalFormatting sqref="D47">
    <cfRule type="colorScale" priority="11">
      <colorScale>
        <cfvo type="num" val="0"/>
        <cfvo type="num" val="100000"/>
        <color rgb="FFFFFF00"/>
        <color rgb="FFFF6600"/>
      </colorScale>
    </cfRule>
  </conditionalFormatting>
  <conditionalFormatting sqref="D40">
    <cfRule type="expression" dxfId="930" priority="3">
      <formula>D40="expendable"</formula>
    </cfRule>
    <cfRule type="expression" dxfId="929" priority="6">
      <formula>D42="other"</formula>
    </cfRule>
    <cfRule type="expression" dxfId="928" priority="7">
      <formula>D42="illusionist"</formula>
    </cfRule>
    <cfRule type="expression" dxfId="927" priority="8">
      <formula>D42="druid"</formula>
    </cfRule>
    <cfRule type="expression" dxfId="926" priority="9">
      <formula>D42="magic-user"</formula>
    </cfRule>
    <cfRule type="expression" dxfId="925" priority="10">
      <formula>D42="cleric"</formula>
    </cfRule>
  </conditionalFormatting>
  <conditionalFormatting sqref="D46">
    <cfRule type="cellIs" dxfId="924" priority="4" operator="greaterThan">
      <formula>0</formula>
    </cfRule>
    <cfRule type="colorScale" priority="5">
      <colorScale>
        <cfvo type="num" val="0"/>
        <cfvo type="num" val="3"/>
        <color rgb="FFC6EFCE"/>
        <color rgb="FF00FF00"/>
      </colorScale>
    </cfRule>
  </conditionalFormatting>
  <conditionalFormatting sqref="D35">
    <cfRule type="cellIs" dxfId="923" priority="2" operator="greaterThan">
      <formula>100</formula>
    </cfRule>
  </conditionalFormatting>
  <conditionalFormatting sqref="D39">
    <cfRule type="expression" dxfId="922" priority="1">
      <formula>D39="yes"</formula>
    </cfRule>
  </conditionalFormatting>
  <dataValidations count="9">
    <dataValidation type="list" allowBlank="1" showInputMessage="1" showErrorMessage="1" sqref="D10:G10" xr:uid="{A54DF66A-8C69-4422-AC28-A8EFDEF2E418}">
      <formula1>$J$102:$J$106</formula1>
    </dataValidation>
    <dataValidation type="list" allowBlank="1" showInputMessage="1" showErrorMessage="1" sqref="D5:G5" xr:uid="{CACA39DC-1D67-48B6-B6D8-90A6732C9284}">
      <formula1>$J$120:$J$128</formula1>
    </dataValidation>
    <dataValidation type="list" allowBlank="1" showInputMessage="1" showErrorMessage="1" sqref="O5" xr:uid="{8E21D9DC-C7E6-4E74-939A-B834D94EE296}">
      <formula1>$Y$103:$Y$105</formula1>
    </dataValidation>
    <dataValidation type="list" allowBlank="1" showInputMessage="1" showErrorMessage="1" sqref="D41 D39" xr:uid="{8AA4E847-9820-4B6E-8423-0463F34D7FD0}">
      <formula1>$E$137:$E$138</formula1>
    </dataValidation>
    <dataValidation type="list" allowBlank="1" showInputMessage="1" showErrorMessage="1" sqref="D36" xr:uid="{BF772196-46F5-4141-8EF2-2788BCBDD7C9}">
      <formula1>$C$137:$C$147</formula1>
    </dataValidation>
    <dataValidation type="list" allowBlank="1" showInputMessage="1" showErrorMessage="1" sqref="D42" xr:uid="{2A8D5E64-61C5-4CB9-8FDE-9F4886DB6361}">
      <formula1>$C$148:$C$152</formula1>
    </dataValidation>
    <dataValidation type="list" allowBlank="1" showInputMessage="1" showErrorMessage="1" sqref="D43" xr:uid="{857E2D45-4467-4DAA-AA21-49CF6B00594A}">
      <formula1>$C$153:$C$158</formula1>
    </dataValidation>
    <dataValidation type="list" allowBlank="1" showInputMessage="1" showErrorMessage="1" sqref="D40" xr:uid="{F6D987A0-96E1-423C-A425-CD8D87E890B5}">
      <formula1>$E$139:$E$140</formula1>
    </dataValidation>
    <dataValidation type="list" allowBlank="1" showInputMessage="1" showErrorMessage="1" sqref="D46" xr:uid="{E134D714-3291-44AD-92C5-3A03DE00C8CD}">
      <formula1>$F$140:$F$143</formula1>
    </dataValidation>
  </dataValidations>
  <pageMargins left="0.7" right="0.7" top="0.75" bottom="0.75" header="0.3" footer="0.3"/>
  <pageSetup orientation="portrait" horizontalDpi="4294967292" verticalDpi="0"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7" tint="-0.499984740745262"/>
    <pageSetUpPr fitToPage="1"/>
  </sheetPr>
  <dimension ref="A1:DM220"/>
  <sheetViews>
    <sheetView zoomScale="85" zoomScaleNormal="85" workbookViewId="0">
      <selection activeCell="AH2" sqref="AH2:AQ45"/>
    </sheetView>
  </sheetViews>
  <sheetFormatPr defaultColWidth="9.140625" defaultRowHeight="15"/>
  <cols>
    <col min="1" max="6" width="3.140625" customWidth="1"/>
    <col min="7" max="7" width="3.140625" style="18" customWidth="1"/>
    <col min="8" max="10" width="3.140625" customWidth="1"/>
    <col min="11" max="11" width="3.140625" style="18" customWidth="1"/>
    <col min="12" max="17" width="3.140625" customWidth="1"/>
    <col min="18" max="18" width="5.7109375" customWidth="1"/>
    <col min="19" max="20" width="3.140625" customWidth="1"/>
    <col min="21" max="21" width="22.28515625" customWidth="1"/>
    <col min="22" max="22" width="8.7109375" customWidth="1"/>
    <col min="23" max="23" width="3.140625" style="237" customWidth="1"/>
    <col min="24" max="24" width="0.140625" style="237" customWidth="1"/>
    <col min="25" max="25" width="15.7109375" style="237" customWidth="1"/>
    <col min="26" max="27" width="3.140625" customWidth="1"/>
    <col min="28" max="28" width="20.7109375" customWidth="1"/>
    <col min="29" max="31" width="3.140625" customWidth="1"/>
    <col min="32" max="33" width="0.140625" customWidth="1"/>
    <col min="34" max="35" width="8.7109375" customWidth="1"/>
    <col min="36" max="36" width="10.7109375" customWidth="1"/>
    <col min="37" max="37" width="7.7109375" customWidth="1"/>
    <col min="38" max="38" width="10.7109375" customWidth="1"/>
    <col min="39" max="40" width="8.7109375" customWidth="1"/>
    <col min="41" max="41" width="10.7109375" customWidth="1"/>
    <col min="42" max="42" width="7.7109375" customWidth="1"/>
    <col min="43" max="43" width="10.7109375" customWidth="1"/>
    <col min="44" max="57" width="3.140625" customWidth="1"/>
    <col min="58" max="58" width="25.7109375" customWidth="1"/>
    <col min="59" max="59" width="8.7109375" customWidth="1"/>
    <col min="60" max="60" width="10.7109375" customWidth="1"/>
    <col min="61" max="85" width="3.140625" customWidth="1"/>
    <col min="94" max="94" width="12.7109375" customWidth="1"/>
    <col min="95" max="95" width="3.140625" customWidth="1"/>
    <col min="96" max="96" width="19.28515625" style="104" customWidth="1"/>
    <col min="97" max="97" width="9.140625" style="104"/>
    <col min="99" max="99" width="19.140625" style="97" customWidth="1"/>
    <col min="100" max="100" width="12.7109375" style="97" customWidth="1"/>
    <col min="101" max="104" width="12.7109375" customWidth="1"/>
    <col min="105" max="105" width="25.7109375" customWidth="1"/>
    <col min="106" max="107" width="12.7109375" customWidth="1"/>
    <col min="109" max="109" width="10.7109375" customWidth="1"/>
  </cols>
  <sheetData>
    <row r="1" spans="1:110" ht="15" customHeight="1">
      <c r="A1" s="110"/>
      <c r="B1" s="110"/>
      <c r="C1" s="110"/>
      <c r="D1" s="110"/>
      <c r="E1" s="110"/>
      <c r="F1" s="110"/>
      <c r="G1" s="1125"/>
      <c r="H1" s="110"/>
      <c r="I1" s="110"/>
      <c r="J1" s="110"/>
      <c r="K1" s="1125"/>
      <c r="L1" s="110"/>
      <c r="M1" s="110"/>
      <c r="N1" s="110"/>
      <c r="O1" s="110"/>
      <c r="P1" s="110"/>
      <c r="Q1" s="110"/>
      <c r="R1" s="110"/>
      <c r="S1" s="110"/>
      <c r="T1" s="110"/>
      <c r="U1" s="110"/>
      <c r="V1" s="110"/>
      <c r="W1" s="234"/>
      <c r="X1" s="234"/>
      <c r="Y1" s="234"/>
      <c r="Z1" s="110"/>
      <c r="AA1" s="195"/>
      <c r="AB1" s="195"/>
      <c r="AC1" s="195"/>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216" t="s">
        <v>1336</v>
      </c>
      <c r="CQ1" s="217" t="s">
        <v>1337</v>
      </c>
      <c r="CR1" s="218" t="s">
        <v>1338</v>
      </c>
      <c r="CU1" s="97" t="s">
        <v>1339</v>
      </c>
      <c r="CV1" s="97" t="s">
        <v>1340</v>
      </c>
      <c r="CW1">
        <v>30</v>
      </c>
      <c r="CX1" s="192">
        <f t="shared" ref="CX1:CX27" si="0">SUM(CW1/9)</f>
        <v>3.3333333333333335</v>
      </c>
      <c r="DA1" s="114" t="s">
        <v>1341</v>
      </c>
      <c r="DB1" s="202" t="s">
        <v>1342</v>
      </c>
      <c r="DC1" s="202" t="s">
        <v>1343</v>
      </c>
      <c r="DE1" s="113" t="s">
        <v>1344</v>
      </c>
      <c r="DF1" s="97" t="str">
        <f>(IF(ISNA(VLOOKUP(K2,WildernessDayPlanner!$DA$2:$DC$18,3,FALSE)),"",VLOOKUP(K2,WildernessDayPlanner!$DA$2:$DC$18,3,FALSE)))</f>
        <v>very rugged</v>
      </c>
    </row>
    <row r="2" spans="1:110" ht="15" customHeight="1">
      <c r="A2" s="110"/>
      <c r="B2" s="1824" t="s">
        <v>1345</v>
      </c>
      <c r="C2" s="1824"/>
      <c r="D2" s="1824"/>
      <c r="E2" s="1824"/>
      <c r="F2" s="1824"/>
      <c r="G2" s="1824"/>
      <c r="H2" s="1824"/>
      <c r="I2" s="1824"/>
      <c r="J2" s="1824"/>
      <c r="K2" s="1843" t="s">
        <v>1346</v>
      </c>
      <c r="L2" s="1843"/>
      <c r="M2" s="1843"/>
      <c r="N2" s="1843"/>
      <c r="O2" s="1843"/>
      <c r="P2" s="1843"/>
      <c r="Q2" s="1843"/>
      <c r="R2" s="1843"/>
      <c r="S2" s="1825" t="s">
        <v>1347</v>
      </c>
      <c r="T2" s="1825"/>
      <c r="U2" s="1825"/>
      <c r="V2" s="207">
        <f>(IF(ISNA(VLOOKUP(K2,WildernessDayPlanner!$DA$2:$DB$18,2,FALSE)),"",VLOOKUP(K2,WildernessDayPlanner!$DA$2:$DB$18,2,FALSE)))</f>
        <v>0.5</v>
      </c>
      <c r="W2" s="235"/>
      <c r="X2" s="234"/>
      <c r="Y2" s="234"/>
      <c r="Z2" s="110"/>
      <c r="AA2" s="199"/>
      <c r="AB2" s="194"/>
      <c r="AC2" s="110"/>
      <c r="AD2" s="110"/>
      <c r="AE2" s="110"/>
      <c r="AF2" s="110"/>
      <c r="AG2" s="110"/>
      <c r="AH2" s="1852" t="s">
        <v>1348</v>
      </c>
      <c r="AI2" s="1852"/>
      <c r="AJ2" s="1852"/>
      <c r="AK2" s="1852"/>
      <c r="AL2" s="1852"/>
      <c r="AM2" s="1852"/>
      <c r="AN2" s="1852"/>
      <c r="AO2" s="1852"/>
      <c r="AP2" s="1852"/>
      <c r="AQ2" s="1852"/>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t="s">
        <v>1349</v>
      </c>
      <c r="CI2" s="196">
        <v>1</v>
      </c>
      <c r="CJ2" s="110" t="s">
        <v>489</v>
      </c>
      <c r="CK2" s="110" t="s">
        <v>1350</v>
      </c>
      <c r="CL2" s="110" t="s">
        <v>1351</v>
      </c>
      <c r="CM2" s="110">
        <v>0</v>
      </c>
      <c r="CN2" s="110" t="s">
        <v>1352</v>
      </c>
      <c r="CO2" s="110"/>
      <c r="CP2" s="216" t="s">
        <v>1336</v>
      </c>
      <c r="CQ2" s="217" t="s">
        <v>1353</v>
      </c>
      <c r="CR2" s="218" t="s">
        <v>1354</v>
      </c>
      <c r="CU2" s="97" t="s">
        <v>1355</v>
      </c>
      <c r="CV2" s="97" t="s">
        <v>1340</v>
      </c>
      <c r="CW2">
        <v>20</v>
      </c>
      <c r="CX2" s="192">
        <f t="shared" si="0"/>
        <v>2.2222222222222223</v>
      </c>
      <c r="DA2" s="1120" t="s">
        <v>1356</v>
      </c>
      <c r="DB2" s="206">
        <v>0.5</v>
      </c>
      <c r="DC2" s="203" t="s">
        <v>1357</v>
      </c>
    </row>
    <row r="3" spans="1:110" ht="15" customHeight="1">
      <c r="A3" s="110"/>
      <c r="B3" s="110"/>
      <c r="C3" s="110"/>
      <c r="D3" s="110"/>
      <c r="E3" s="110"/>
      <c r="F3" s="110"/>
      <c r="G3" s="1125"/>
      <c r="H3" s="110"/>
      <c r="I3" s="110"/>
      <c r="J3" s="110"/>
      <c r="K3" s="1125"/>
      <c r="L3" s="110"/>
      <c r="M3" s="110"/>
      <c r="N3" s="110"/>
      <c r="O3" s="110"/>
      <c r="P3" s="110"/>
      <c r="Q3" s="110"/>
      <c r="R3" s="110"/>
      <c r="S3" s="110"/>
      <c r="T3" s="110"/>
      <c r="U3" s="110"/>
      <c r="V3" s="110"/>
      <c r="W3" s="234"/>
      <c r="X3" s="234"/>
      <c r="Y3" s="234"/>
      <c r="Z3" s="110"/>
      <c r="AA3" s="110"/>
      <c r="AB3" s="1111"/>
      <c r="AC3" s="1111"/>
      <c r="AD3" s="110"/>
      <c r="AE3" s="110"/>
      <c r="AF3" s="110"/>
      <c r="AG3" s="110"/>
      <c r="AH3" s="1852"/>
      <c r="AI3" s="1852"/>
      <c r="AJ3" s="1852"/>
      <c r="AK3" s="1852"/>
      <c r="AL3" s="1852"/>
      <c r="AM3" s="1852"/>
      <c r="AN3" s="1852"/>
      <c r="AO3" s="1852"/>
      <c r="AP3" s="1852"/>
      <c r="AQ3" s="1852"/>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t="s">
        <v>1358</v>
      </c>
      <c r="CI3" s="196">
        <v>0.9</v>
      </c>
      <c r="CJ3" s="110" t="s">
        <v>1352</v>
      </c>
      <c r="CK3" s="110" t="s">
        <v>1359</v>
      </c>
      <c r="CL3" s="110" t="s">
        <v>1360</v>
      </c>
      <c r="CM3" s="110">
        <v>1</v>
      </c>
      <c r="CN3" s="110" t="s">
        <v>1361</v>
      </c>
      <c r="CO3" s="110"/>
      <c r="CP3" s="216" t="s">
        <v>1336</v>
      </c>
      <c r="CQ3" s="217" t="s">
        <v>1362</v>
      </c>
      <c r="CR3" s="218" t="s">
        <v>1363</v>
      </c>
      <c r="CU3" s="97" t="s">
        <v>1364</v>
      </c>
      <c r="CV3" s="97" t="s">
        <v>1340</v>
      </c>
      <c r="CW3">
        <v>10</v>
      </c>
      <c r="CX3" s="192">
        <f t="shared" si="0"/>
        <v>1.1111111111111112</v>
      </c>
      <c r="DA3" s="1120" t="s">
        <v>1365</v>
      </c>
      <c r="DB3" s="206">
        <v>0.25</v>
      </c>
      <c r="DC3" s="203" t="s">
        <v>1366</v>
      </c>
    </row>
    <row r="4" spans="1:110" ht="15" customHeight="1">
      <c r="A4" s="110"/>
      <c r="B4" s="1824" t="s">
        <v>1367</v>
      </c>
      <c r="C4" s="1824"/>
      <c r="D4" s="1824"/>
      <c r="E4" s="1824"/>
      <c r="F4" s="1824"/>
      <c r="G4" s="1824"/>
      <c r="H4" s="1824"/>
      <c r="I4" s="1824"/>
      <c r="J4" s="1824"/>
      <c r="K4" s="1843" t="s">
        <v>1355</v>
      </c>
      <c r="L4" s="1843"/>
      <c r="M4" s="1843"/>
      <c r="N4" s="1843"/>
      <c r="O4" s="1843"/>
      <c r="P4" s="1843"/>
      <c r="Q4" s="1843"/>
      <c r="R4" s="1843"/>
      <c r="S4" s="1825" t="s">
        <v>1368</v>
      </c>
      <c r="T4" s="1825"/>
      <c r="U4" s="1825"/>
      <c r="V4" s="208">
        <f t="array" ref="V4">IFERROR(INDEX($CW$1:$CW$27,MATCH(DF1,IF($CU$1:$CU$27=K4,$CV$1:$CV$27),0)),0)</f>
        <v>5</v>
      </c>
      <c r="W4" s="234" t="s">
        <v>1369</v>
      </c>
      <c r="X4" s="234"/>
      <c r="Y4" s="234"/>
      <c r="Z4" s="193"/>
      <c r="AA4" s="1842" t="s">
        <v>1370</v>
      </c>
      <c r="AB4" s="1842"/>
      <c r="AC4" s="1842"/>
      <c r="AD4" s="220"/>
      <c r="AE4" s="195"/>
      <c r="AF4" s="110"/>
      <c r="AG4" s="110"/>
      <c r="AH4" s="1846" t="s">
        <v>1371</v>
      </c>
      <c r="AI4" s="1851" t="s">
        <v>1372</v>
      </c>
      <c r="AJ4" s="1851"/>
      <c r="AK4" s="1851"/>
      <c r="AL4" s="1851"/>
      <c r="AM4" s="1851"/>
      <c r="AN4" s="1851"/>
      <c r="AO4" s="1851"/>
      <c r="AP4" s="1851"/>
      <c r="AQ4" s="1851"/>
      <c r="AR4" s="195"/>
      <c r="AS4" s="195"/>
      <c r="AT4" s="195"/>
      <c r="AU4" s="195"/>
      <c r="AV4" s="195"/>
      <c r="AW4" s="195"/>
      <c r="AX4" s="195"/>
      <c r="AY4" s="195"/>
      <c r="AZ4" s="195"/>
      <c r="BA4" s="195"/>
      <c r="BB4" s="195"/>
      <c r="BC4" s="195"/>
      <c r="BD4" s="195"/>
      <c r="BE4" s="195"/>
      <c r="BF4" s="195"/>
      <c r="BG4" s="195"/>
      <c r="BH4" s="195"/>
      <c r="BI4" s="195"/>
      <c r="BJ4" s="195"/>
      <c r="BK4" s="195"/>
      <c r="BL4" s="195"/>
      <c r="BM4" s="195"/>
      <c r="BN4" s="195"/>
      <c r="BO4" s="195"/>
      <c r="BP4" s="195"/>
      <c r="BQ4" s="195"/>
      <c r="BR4" s="195"/>
      <c r="BS4" s="195"/>
      <c r="BT4" s="195"/>
      <c r="BU4" s="195"/>
      <c r="BV4" s="195"/>
      <c r="BW4" s="195"/>
      <c r="BX4" s="195"/>
      <c r="BY4" s="195"/>
      <c r="BZ4" s="195"/>
      <c r="CA4" s="195"/>
      <c r="CB4" s="195"/>
      <c r="CC4" s="110"/>
      <c r="CD4" s="110"/>
      <c r="CE4" s="110"/>
      <c r="CF4" s="110"/>
      <c r="CG4" s="110"/>
      <c r="CH4" s="110" t="s">
        <v>1373</v>
      </c>
      <c r="CI4" s="196">
        <v>0.5</v>
      </c>
      <c r="CJ4" s="110" t="s">
        <v>1361</v>
      </c>
      <c r="CK4" s="110" t="s">
        <v>1374</v>
      </c>
      <c r="CL4" s="110" t="s">
        <v>1375</v>
      </c>
      <c r="CM4" s="110">
        <v>2</v>
      </c>
      <c r="CN4" s="110" t="s">
        <v>1376</v>
      </c>
      <c r="CO4" s="110"/>
      <c r="CP4" s="216" t="s">
        <v>1336</v>
      </c>
      <c r="CQ4" s="217" t="s">
        <v>1377</v>
      </c>
      <c r="CR4" s="218" t="s">
        <v>1378</v>
      </c>
      <c r="CU4" s="97" t="s">
        <v>1379</v>
      </c>
      <c r="CV4" s="97" t="s">
        <v>1340</v>
      </c>
      <c r="CW4">
        <v>60</v>
      </c>
      <c r="CX4" s="192">
        <f t="shared" si="0"/>
        <v>6.666666666666667</v>
      </c>
      <c r="DA4" s="1120" t="s">
        <v>1380</v>
      </c>
      <c r="DB4" s="206">
        <v>0.05</v>
      </c>
      <c r="DC4" s="203" t="s">
        <v>1381</v>
      </c>
    </row>
    <row r="5" spans="1:110" ht="15" customHeight="1">
      <c r="A5" s="110"/>
      <c r="B5" s="110"/>
      <c r="C5" s="110"/>
      <c r="D5" s="110"/>
      <c r="E5" s="110"/>
      <c r="F5" s="110"/>
      <c r="G5" s="1125"/>
      <c r="H5" s="110"/>
      <c r="I5" s="110"/>
      <c r="J5" s="110"/>
      <c r="K5" s="1125"/>
      <c r="L5" s="110"/>
      <c r="M5" s="110"/>
      <c r="N5" s="110"/>
      <c r="O5" s="110"/>
      <c r="P5" s="110"/>
      <c r="Q5" s="110"/>
      <c r="R5" s="110"/>
      <c r="S5" s="1825" t="s">
        <v>1382</v>
      </c>
      <c r="T5" s="1825"/>
      <c r="U5" s="1825"/>
      <c r="V5" s="209">
        <f t="array" ref="V5">IFERROR(INDEX($CX$1:$CX$27,MATCH(DF1,IF($CU$1:$CU$27=K4,$CV$1:$CV$27),0)),0)</f>
        <v>0.55555555555555558</v>
      </c>
      <c r="W5" s="234" t="s">
        <v>1383</v>
      </c>
      <c r="X5" s="234"/>
      <c r="Y5" s="234"/>
      <c r="Z5" s="193"/>
      <c r="AA5" s="1844" t="s">
        <v>1384</v>
      </c>
      <c r="AB5" s="1844"/>
      <c r="AC5" s="1844"/>
      <c r="AD5" s="1845"/>
      <c r="AE5" s="110"/>
      <c r="AF5" s="110"/>
      <c r="AG5" s="110"/>
      <c r="AH5" s="1846"/>
      <c r="AI5" s="1851"/>
      <c r="AJ5" s="1851"/>
      <c r="AK5" s="1851"/>
      <c r="AL5" s="1851"/>
      <c r="AM5" s="1851"/>
      <c r="AN5" s="1851"/>
      <c r="AO5" s="1851"/>
      <c r="AP5" s="1851"/>
      <c r="AQ5" s="1851"/>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t="s">
        <v>1385</v>
      </c>
      <c r="CI5" s="196">
        <v>0.25</v>
      </c>
      <c r="CJ5" s="110" t="s">
        <v>1376</v>
      </c>
      <c r="CK5" s="110" t="s">
        <v>1386</v>
      </c>
      <c r="CL5" s="110" t="s">
        <v>1387</v>
      </c>
      <c r="CM5" s="110">
        <v>3</v>
      </c>
      <c r="CN5" s="110" t="s">
        <v>1388</v>
      </c>
      <c r="CO5" s="110"/>
      <c r="CP5" s="216" t="s">
        <v>1336</v>
      </c>
      <c r="CQ5" s="217" t="s">
        <v>1389</v>
      </c>
      <c r="CR5" s="218" t="s">
        <v>1390</v>
      </c>
      <c r="CU5" s="97" t="s">
        <v>1391</v>
      </c>
      <c r="CV5" s="97" t="s">
        <v>1340</v>
      </c>
      <c r="CW5">
        <v>40</v>
      </c>
      <c r="CX5" s="192">
        <f t="shared" si="0"/>
        <v>4.4444444444444446</v>
      </c>
      <c r="DA5" s="232" t="s">
        <v>1392</v>
      </c>
      <c r="DB5" s="204">
        <v>1</v>
      </c>
      <c r="DC5" s="205" t="s">
        <v>1357</v>
      </c>
    </row>
    <row r="6" spans="1:110" ht="15" customHeight="1">
      <c r="A6" s="110"/>
      <c r="B6" s="1824" t="s">
        <v>1393</v>
      </c>
      <c r="C6" s="1824"/>
      <c r="D6" s="1824"/>
      <c r="E6" s="1824"/>
      <c r="F6" s="1824"/>
      <c r="G6" s="1824"/>
      <c r="H6" s="1824"/>
      <c r="I6" s="1824"/>
      <c r="J6" s="1824"/>
      <c r="K6" s="1824"/>
      <c r="L6" s="1824"/>
      <c r="M6" s="1824"/>
      <c r="N6" s="1824"/>
      <c r="O6" s="1824"/>
      <c r="P6" s="1824"/>
      <c r="Q6" s="1824"/>
      <c r="R6" s="1824"/>
      <c r="S6" s="1824"/>
      <c r="T6" s="1824"/>
      <c r="U6" s="1824"/>
      <c r="V6" s="110"/>
      <c r="W6" s="234"/>
      <c r="X6" s="234"/>
      <c r="Y6" s="234"/>
      <c r="Z6" s="193"/>
      <c r="AA6" s="1844"/>
      <c r="AB6" s="1844"/>
      <c r="AC6" s="1844"/>
      <c r="AD6" s="1845"/>
      <c r="AE6" s="110"/>
      <c r="AF6" s="110"/>
      <c r="AG6" s="110"/>
      <c r="AH6" s="1846"/>
      <c r="AI6" s="1824" t="s">
        <v>1394</v>
      </c>
      <c r="AJ6" s="1824"/>
      <c r="AK6" s="223"/>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t="s">
        <v>1395</v>
      </c>
      <c r="CI6" s="196">
        <v>0.05</v>
      </c>
      <c r="CJ6" s="110" t="s">
        <v>1388</v>
      </c>
      <c r="CK6" s="110" t="s">
        <v>1396</v>
      </c>
      <c r="CL6" s="110" t="s">
        <v>1397</v>
      </c>
      <c r="CM6" s="110">
        <v>4</v>
      </c>
      <c r="CN6" s="110" t="s">
        <v>1398</v>
      </c>
      <c r="CO6" s="110"/>
      <c r="CP6" s="216" t="s">
        <v>1336</v>
      </c>
      <c r="CQ6" s="217" t="s">
        <v>1399</v>
      </c>
      <c r="CR6" s="218" t="s">
        <v>1400</v>
      </c>
      <c r="CU6" s="97" t="s">
        <v>1401</v>
      </c>
      <c r="CV6" s="97" t="s">
        <v>1340</v>
      </c>
      <c r="CW6">
        <v>30</v>
      </c>
      <c r="CX6" s="192">
        <f t="shared" si="0"/>
        <v>3.3333333333333335</v>
      </c>
      <c r="DA6" s="232" t="s">
        <v>1402</v>
      </c>
      <c r="DB6" s="204">
        <v>0.9</v>
      </c>
      <c r="DC6" s="205" t="s">
        <v>1357</v>
      </c>
    </row>
    <row r="7" spans="1:110" ht="15" customHeight="1">
      <c r="A7" s="110"/>
      <c r="B7" s="110"/>
      <c r="C7" s="110"/>
      <c r="D7" s="110"/>
      <c r="E7" s="110"/>
      <c r="F7" s="110"/>
      <c r="G7" s="1750" t="s">
        <v>1403</v>
      </c>
      <c r="H7" s="1750"/>
      <c r="I7" s="1750"/>
      <c r="J7" s="1750"/>
      <c r="K7" s="1122"/>
      <c r="L7" s="1750" t="s">
        <v>1404</v>
      </c>
      <c r="M7" s="1750"/>
      <c r="N7" s="1750"/>
      <c r="O7" s="1122"/>
      <c r="P7" s="1750" t="s">
        <v>1403</v>
      </c>
      <c r="Q7" s="1750"/>
      <c r="R7" s="1750"/>
      <c r="S7" s="113"/>
      <c r="T7" s="110"/>
      <c r="U7" s="210" t="s">
        <v>1405</v>
      </c>
      <c r="V7" s="211">
        <v>0</v>
      </c>
      <c r="W7" s="234"/>
      <c r="X7" s="236">
        <f>SUM(V7*V5)</f>
        <v>0</v>
      </c>
      <c r="Y7" s="234"/>
      <c r="Z7" s="193"/>
      <c r="AA7" s="1844"/>
      <c r="AB7" s="1844"/>
      <c r="AC7" s="1844"/>
      <c r="AD7" s="1845"/>
      <c r="AE7" s="110"/>
      <c r="AF7" s="110"/>
      <c r="AG7" s="110"/>
      <c r="AH7" s="1846"/>
      <c r="AI7" s="1841" t="s">
        <v>1406</v>
      </c>
      <c r="AJ7" s="1841"/>
      <c r="AK7" s="224" t="s">
        <v>1407</v>
      </c>
      <c r="AL7" s="1839" t="s">
        <v>1408</v>
      </c>
      <c r="AM7" s="1839"/>
      <c r="AN7" s="1839"/>
      <c r="AO7" s="1839"/>
      <c r="AP7" s="110"/>
      <c r="AQ7" s="110"/>
      <c r="AR7" s="110"/>
      <c r="AS7" s="110"/>
      <c r="AT7" s="110"/>
      <c r="AU7" s="110"/>
      <c r="AV7" s="1125"/>
      <c r="AW7" s="110"/>
      <c r="AX7" s="110"/>
      <c r="AY7" s="110"/>
      <c r="AZ7" s="1125"/>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t="s">
        <v>489</v>
      </c>
      <c r="CI7" s="196">
        <v>0</v>
      </c>
      <c r="CJ7" s="110" t="s">
        <v>1398</v>
      </c>
      <c r="CK7" s="110" t="s">
        <v>1409</v>
      </c>
      <c r="CL7" s="110" t="s">
        <v>1410</v>
      </c>
      <c r="CM7" s="110">
        <v>5</v>
      </c>
      <c r="CN7" s="110" t="s">
        <v>1411</v>
      </c>
      <c r="CO7" s="110"/>
      <c r="CP7" s="216" t="s">
        <v>1336</v>
      </c>
      <c r="CQ7" s="217" t="s">
        <v>1412</v>
      </c>
      <c r="CR7" s="218" t="s">
        <v>1413</v>
      </c>
      <c r="CU7" s="97" t="s">
        <v>1414</v>
      </c>
      <c r="CV7" s="97" t="s">
        <v>1340</v>
      </c>
      <c r="CW7">
        <v>30</v>
      </c>
      <c r="CX7" s="192">
        <f t="shared" si="0"/>
        <v>3.3333333333333335</v>
      </c>
      <c r="DA7" s="232" t="s">
        <v>1415</v>
      </c>
      <c r="DB7" s="204">
        <v>0.9</v>
      </c>
      <c r="DC7" s="205" t="s">
        <v>1357</v>
      </c>
    </row>
    <row r="8" spans="1:110" ht="15" customHeight="1">
      <c r="A8" s="110"/>
      <c r="B8" s="1823" t="s">
        <v>1416</v>
      </c>
      <c r="C8" s="1823"/>
      <c r="D8" s="1823"/>
      <c r="E8" s="1823"/>
      <c r="F8" s="1823"/>
      <c r="G8" s="1822" t="s">
        <v>1388</v>
      </c>
      <c r="H8" s="1822"/>
      <c r="I8" s="1822"/>
      <c r="J8" s="1822"/>
      <c r="K8" s="1125" t="s">
        <v>1417</v>
      </c>
      <c r="L8" s="1822" t="s">
        <v>1409</v>
      </c>
      <c r="M8" s="1822"/>
      <c r="N8" s="1822"/>
      <c r="O8" s="1125" t="s">
        <v>1418</v>
      </c>
      <c r="P8" s="1822" t="s">
        <v>1375</v>
      </c>
      <c r="Q8" s="1822"/>
      <c r="R8" s="1822"/>
      <c r="S8" s="110"/>
      <c r="T8" s="110"/>
      <c r="U8" s="1123" t="s">
        <v>1419</v>
      </c>
      <c r="V8" s="212">
        <v>0</v>
      </c>
      <c r="W8" s="234"/>
      <c r="X8" s="236">
        <f>SUM(V8*V5)</f>
        <v>0</v>
      </c>
      <c r="Y8" s="234"/>
      <c r="Z8" s="193"/>
      <c r="AA8" s="114">
        <v>1</v>
      </c>
      <c r="AB8" s="1829" t="s">
        <v>1420</v>
      </c>
      <c r="AC8" s="1829"/>
      <c r="AD8" s="220"/>
      <c r="AE8" s="110"/>
      <c r="AF8" s="110"/>
      <c r="AG8" s="110"/>
      <c r="AH8" s="1846"/>
      <c r="AI8" s="1841" t="s">
        <v>1358</v>
      </c>
      <c r="AJ8" s="1841"/>
      <c r="AK8" s="224" t="s">
        <v>1421</v>
      </c>
      <c r="AL8" s="1839" t="s">
        <v>1422</v>
      </c>
      <c r="AM8" s="1839"/>
      <c r="AN8" s="1839"/>
      <c r="AO8" s="1839"/>
      <c r="AP8" s="110"/>
      <c r="AQ8" s="110"/>
      <c r="AR8" s="110"/>
      <c r="AS8" s="110"/>
      <c r="AT8" s="110"/>
      <c r="AU8" s="110"/>
      <c r="AV8" s="1125"/>
      <c r="AW8" s="110"/>
      <c r="AX8" s="110"/>
      <c r="AY8" s="110"/>
      <c r="AZ8" s="1125"/>
      <c r="BA8" s="1821"/>
      <c r="BB8" s="1821"/>
      <c r="BC8" s="1821"/>
      <c r="BD8" s="1821"/>
      <c r="BE8" s="1821"/>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t="s">
        <v>1411</v>
      </c>
      <c r="CK8" s="110"/>
      <c r="CL8" s="110" t="s">
        <v>1423</v>
      </c>
      <c r="CM8" s="110">
        <v>6</v>
      </c>
      <c r="CN8" s="110" t="s">
        <v>1424</v>
      </c>
      <c r="CO8" s="110"/>
      <c r="CP8" s="216" t="s">
        <v>1336</v>
      </c>
      <c r="CQ8" s="217" t="s">
        <v>522</v>
      </c>
      <c r="CR8" s="218" t="s">
        <v>1425</v>
      </c>
      <c r="CU8" s="97" t="s">
        <v>1426</v>
      </c>
      <c r="CV8" s="97" t="s">
        <v>1340</v>
      </c>
      <c r="CW8">
        <v>25</v>
      </c>
      <c r="CX8" s="192">
        <f t="shared" si="0"/>
        <v>2.7777777777777777</v>
      </c>
      <c r="DA8" s="232" t="s">
        <v>1427</v>
      </c>
      <c r="DB8" s="204">
        <v>0.9</v>
      </c>
      <c r="DC8" s="205" t="s">
        <v>1357</v>
      </c>
    </row>
    <row r="9" spans="1:110" ht="15" customHeight="1">
      <c r="A9" s="110"/>
      <c r="B9" s="110"/>
      <c r="C9" s="110"/>
      <c r="D9" s="110"/>
      <c r="E9" s="110"/>
      <c r="F9" s="110"/>
      <c r="G9" s="110"/>
      <c r="H9" s="1125"/>
      <c r="I9" s="110"/>
      <c r="J9" s="110"/>
      <c r="K9" s="110"/>
      <c r="L9" s="1125"/>
      <c r="M9" s="110"/>
      <c r="N9" s="110"/>
      <c r="O9" s="110"/>
      <c r="P9" s="110"/>
      <c r="Q9" s="110"/>
      <c r="R9" s="110"/>
      <c r="S9" s="110"/>
      <c r="T9" s="110"/>
      <c r="U9" s="110"/>
      <c r="V9" s="110"/>
      <c r="W9" s="234"/>
      <c r="X9" s="236">
        <f>SUM(X8-X7)</f>
        <v>0</v>
      </c>
      <c r="Y9" s="234"/>
      <c r="Z9" s="193"/>
      <c r="AA9" s="114">
        <v>2</v>
      </c>
      <c r="AB9" s="1829" t="s">
        <v>1428</v>
      </c>
      <c r="AC9" s="1829"/>
      <c r="AD9" s="220"/>
      <c r="AE9" s="110"/>
      <c r="AF9" s="110"/>
      <c r="AG9" s="110"/>
      <c r="AH9" s="1846"/>
      <c r="AI9" s="1841" t="s">
        <v>1373</v>
      </c>
      <c r="AJ9" s="1841"/>
      <c r="AK9" s="224" t="s">
        <v>1429</v>
      </c>
      <c r="AL9" s="1839" t="s">
        <v>1430</v>
      </c>
      <c r="AM9" s="1839"/>
      <c r="AN9" s="1839"/>
      <c r="AO9" s="1839"/>
      <c r="AP9" s="110"/>
      <c r="AQ9" s="110"/>
      <c r="AR9" s="201"/>
      <c r="AS9" s="201"/>
      <c r="AT9" s="201"/>
      <c r="AU9" s="201"/>
      <c r="AV9" s="110"/>
      <c r="AW9" s="110"/>
      <c r="AX9" s="110"/>
      <c r="AY9" s="110"/>
      <c r="AZ9" s="1125"/>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t="s">
        <v>1424</v>
      </c>
      <c r="CK9" s="110"/>
      <c r="CL9" s="110" t="s">
        <v>1431</v>
      </c>
      <c r="CM9" s="110">
        <v>7</v>
      </c>
      <c r="CN9" s="110" t="s">
        <v>1432</v>
      </c>
      <c r="CO9" s="110"/>
      <c r="CP9" s="216" t="s">
        <v>1336</v>
      </c>
      <c r="CQ9" s="217" t="s">
        <v>1433</v>
      </c>
      <c r="CR9" s="218" t="s">
        <v>1434</v>
      </c>
      <c r="CU9" s="97" t="s">
        <v>1435</v>
      </c>
      <c r="CV9" s="97" t="s">
        <v>1340</v>
      </c>
      <c r="CW9">
        <v>25</v>
      </c>
      <c r="CX9" s="192">
        <f t="shared" si="0"/>
        <v>2.7777777777777777</v>
      </c>
      <c r="DA9" s="232" t="s">
        <v>1346</v>
      </c>
      <c r="DB9" s="204">
        <v>0.5</v>
      </c>
      <c r="DC9" s="205" t="s">
        <v>1357</v>
      </c>
    </row>
    <row r="10" spans="1:110" ht="15" customHeight="1">
      <c r="A10" s="110"/>
      <c r="B10" s="1824" t="s">
        <v>1436</v>
      </c>
      <c r="C10" s="1824"/>
      <c r="D10" s="1824"/>
      <c r="E10" s="1824"/>
      <c r="F10" s="1824"/>
      <c r="G10" s="1824"/>
      <c r="H10" s="1824"/>
      <c r="I10" s="1824"/>
      <c r="J10" s="1824"/>
      <c r="K10" s="1824"/>
      <c r="L10" s="1824"/>
      <c r="M10" s="1824"/>
      <c r="N10" s="1824"/>
      <c r="O10" s="1824"/>
      <c r="P10" s="1824"/>
      <c r="Q10" s="1824"/>
      <c r="R10" s="1824"/>
      <c r="S10" s="1825" t="s">
        <v>1437</v>
      </c>
      <c r="T10" s="1825"/>
      <c r="U10" s="1825"/>
      <c r="V10" s="213">
        <f>SUM(V4+X9)</f>
        <v>5</v>
      </c>
      <c r="W10" s="234"/>
      <c r="X10" s="234"/>
      <c r="Y10" s="234"/>
      <c r="Z10" s="193"/>
      <c r="AA10" s="114">
        <v>3</v>
      </c>
      <c r="AB10" s="1829" t="s">
        <v>1438</v>
      </c>
      <c r="AC10" s="1829"/>
      <c r="AD10" s="220"/>
      <c r="AE10" s="110"/>
      <c r="AF10" s="110"/>
      <c r="AG10" s="110"/>
      <c r="AH10" s="1846"/>
      <c r="AI10" s="1841" t="s">
        <v>1385</v>
      </c>
      <c r="AJ10" s="1841"/>
      <c r="AK10" s="224" t="s">
        <v>1439</v>
      </c>
      <c r="AL10" s="1839" t="s">
        <v>1440</v>
      </c>
      <c r="AM10" s="1839"/>
      <c r="AN10" s="1839"/>
      <c r="AO10" s="1839"/>
      <c r="AP10" s="110"/>
      <c r="AQ10" s="110"/>
      <c r="AR10" s="110"/>
      <c r="AS10" s="110"/>
      <c r="AT10" s="110"/>
      <c r="AU10" s="110"/>
      <c r="AV10" s="1125"/>
      <c r="AW10" s="110"/>
      <c r="AX10" s="110"/>
      <c r="AY10" s="110"/>
      <c r="AZ10" s="1125"/>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t="s">
        <v>1432</v>
      </c>
      <c r="CK10" s="110"/>
      <c r="CL10" s="110" t="s">
        <v>1441</v>
      </c>
      <c r="CM10" s="110">
        <v>8</v>
      </c>
      <c r="CN10" s="110" t="s">
        <v>1442</v>
      </c>
      <c r="CO10" s="110"/>
      <c r="CP10" s="216" t="s">
        <v>1336</v>
      </c>
      <c r="CQ10" s="217" t="s">
        <v>1443</v>
      </c>
      <c r="CR10" s="218" t="s">
        <v>1444</v>
      </c>
      <c r="CU10" s="97" t="s">
        <v>1339</v>
      </c>
      <c r="CV10" s="97" t="s">
        <v>1445</v>
      </c>
      <c r="CW10">
        <v>20</v>
      </c>
      <c r="CX10" s="192">
        <f t="shared" si="0"/>
        <v>2.2222222222222223</v>
      </c>
      <c r="DA10" s="1120" t="s">
        <v>1446</v>
      </c>
      <c r="DB10" s="206">
        <v>0.25</v>
      </c>
      <c r="DC10" s="203" t="s">
        <v>1357</v>
      </c>
    </row>
    <row r="11" spans="1:110" ht="15" customHeight="1">
      <c r="A11" s="110"/>
      <c r="B11" s="214"/>
      <c r="C11" s="214" t="s">
        <v>1447</v>
      </c>
      <c r="D11" s="214"/>
      <c r="E11" s="214"/>
      <c r="F11" s="214"/>
      <c r="G11" s="215"/>
      <c r="H11" s="214"/>
      <c r="I11" s="214"/>
      <c r="J11" s="214"/>
      <c r="K11" s="215"/>
      <c r="L11" s="214"/>
      <c r="M11" s="214"/>
      <c r="N11" s="214"/>
      <c r="O11" s="214"/>
      <c r="P11" s="214"/>
      <c r="Q11" s="214"/>
      <c r="R11" s="214"/>
      <c r="S11" s="110"/>
      <c r="T11" s="110"/>
      <c r="U11" s="110"/>
      <c r="V11" s="110"/>
      <c r="W11" s="234"/>
      <c r="X11" s="234"/>
      <c r="Y11" s="234"/>
      <c r="Z11" s="193"/>
      <c r="AA11" s="114">
        <v>4</v>
      </c>
      <c r="AB11" s="1829" t="s">
        <v>1448</v>
      </c>
      <c r="AC11" s="1829"/>
      <c r="AD11" s="220"/>
      <c r="AE11" s="110"/>
      <c r="AF11" s="110"/>
      <c r="AG11" s="110"/>
      <c r="AH11" s="1846"/>
      <c r="AI11" s="1841" t="s">
        <v>1395</v>
      </c>
      <c r="AJ11" s="1841"/>
      <c r="AK11" s="224" t="s">
        <v>1449</v>
      </c>
      <c r="AL11" s="1839" t="s">
        <v>1450</v>
      </c>
      <c r="AM11" s="1839"/>
      <c r="AN11" s="1839"/>
      <c r="AO11" s="1839"/>
      <c r="AP11" s="110"/>
      <c r="AQ11" s="110"/>
      <c r="AR11" s="110"/>
      <c r="AS11" s="110"/>
      <c r="AT11" s="110"/>
      <c r="AU11" s="110"/>
      <c r="AV11" s="1125"/>
      <c r="AW11" s="110"/>
      <c r="AX11" s="110"/>
      <c r="AY11" s="110"/>
      <c r="AZ11" s="1125"/>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t="s">
        <v>1442</v>
      </c>
      <c r="CK11" s="110"/>
      <c r="CL11" s="110" t="s">
        <v>1451</v>
      </c>
      <c r="CM11" s="110">
        <v>9</v>
      </c>
      <c r="CN11" s="110" t="s">
        <v>1452</v>
      </c>
      <c r="CO11" s="110"/>
      <c r="CP11" s="216" t="s">
        <v>1336</v>
      </c>
      <c r="CQ11" s="217" t="s">
        <v>1453</v>
      </c>
      <c r="CR11" s="218" t="s">
        <v>1454</v>
      </c>
      <c r="CU11" s="97" t="s">
        <v>1355</v>
      </c>
      <c r="CV11" s="97" t="s">
        <v>1445</v>
      </c>
      <c r="CW11">
        <v>10</v>
      </c>
      <c r="CX11" s="192">
        <f t="shared" si="0"/>
        <v>1.1111111111111112</v>
      </c>
      <c r="DA11" s="232" t="s">
        <v>1455</v>
      </c>
      <c r="DB11" s="204">
        <v>0.25</v>
      </c>
      <c r="DC11" s="205" t="s">
        <v>1357</v>
      </c>
    </row>
    <row r="12" spans="1:110" ht="15" customHeight="1">
      <c r="A12" s="110"/>
      <c r="B12" s="110"/>
      <c r="C12" s="110"/>
      <c r="D12" s="1750" t="s">
        <v>1403</v>
      </c>
      <c r="E12" s="1750"/>
      <c r="F12" s="1750"/>
      <c r="G12" s="1750"/>
      <c r="H12" s="1122"/>
      <c r="I12" s="1750" t="s">
        <v>1404</v>
      </c>
      <c r="J12" s="1750"/>
      <c r="K12" s="1750"/>
      <c r="L12" s="1122"/>
      <c r="M12" s="1750" t="s">
        <v>1403</v>
      </c>
      <c r="N12" s="1750"/>
      <c r="O12" s="1750"/>
      <c r="P12" s="1750"/>
      <c r="Q12" s="110"/>
      <c r="R12" s="110"/>
      <c r="S12" s="110"/>
      <c r="T12" s="110"/>
      <c r="U12" s="110"/>
      <c r="V12" s="110"/>
      <c r="W12" s="234"/>
      <c r="X12" s="234"/>
      <c r="Y12" s="234"/>
      <c r="Z12" s="193"/>
      <c r="AA12" s="114">
        <v>5</v>
      </c>
      <c r="AB12" s="1829" t="s">
        <v>1456</v>
      </c>
      <c r="AC12" s="1829"/>
      <c r="AD12" s="220"/>
      <c r="AE12" s="195"/>
      <c r="AF12" s="110"/>
      <c r="AG12" s="110"/>
      <c r="AH12" s="1846"/>
      <c r="AI12" s="225"/>
      <c r="AJ12" s="225"/>
      <c r="AK12" s="226"/>
      <c r="AL12" s="226"/>
      <c r="AM12" s="226"/>
      <c r="AN12" s="226"/>
      <c r="AO12" s="226"/>
      <c r="AP12" s="225"/>
      <c r="AQ12" s="110"/>
      <c r="AR12" s="110"/>
      <c r="AS12" s="110"/>
      <c r="AT12" s="110"/>
      <c r="AU12" s="110"/>
      <c r="AV12" s="1125"/>
      <c r="AW12" s="110"/>
      <c r="AX12" s="110"/>
      <c r="AY12" s="110"/>
      <c r="AZ12" s="1125"/>
      <c r="BA12" s="1821"/>
      <c r="BB12" s="1821"/>
      <c r="BC12" s="1821"/>
      <c r="BD12" s="1821"/>
      <c r="BE12" s="1821"/>
      <c r="BF12" s="110"/>
      <c r="BG12" s="195"/>
      <c r="BH12" s="195"/>
      <c r="BI12" s="195"/>
      <c r="BJ12" s="195"/>
      <c r="BK12" s="195"/>
      <c r="BL12" s="195"/>
      <c r="BM12" s="195"/>
      <c r="BN12" s="195"/>
      <c r="BO12" s="195"/>
      <c r="BP12" s="195"/>
      <c r="BQ12" s="195"/>
      <c r="BR12" s="195"/>
      <c r="BS12" s="195"/>
      <c r="BT12" s="195"/>
      <c r="BU12" s="195"/>
      <c r="BV12" s="195"/>
      <c r="BW12" s="195"/>
      <c r="BX12" s="195"/>
      <c r="BY12" s="195"/>
      <c r="BZ12" s="195"/>
      <c r="CA12" s="195"/>
      <c r="CB12" s="195"/>
      <c r="CC12" s="110"/>
      <c r="CD12" s="110"/>
      <c r="CE12" s="110"/>
      <c r="CF12" s="110"/>
      <c r="CG12" s="110"/>
      <c r="CH12" s="110"/>
      <c r="CI12" s="110"/>
      <c r="CJ12" s="110" t="s">
        <v>1457</v>
      </c>
      <c r="CK12" s="110"/>
      <c r="CL12" s="110"/>
      <c r="CM12" s="110"/>
      <c r="CN12" s="110"/>
      <c r="CO12" s="110"/>
      <c r="CP12" s="216" t="s">
        <v>1336</v>
      </c>
      <c r="CQ12" s="217" t="s">
        <v>1458</v>
      </c>
      <c r="CR12" s="218" t="s">
        <v>1459</v>
      </c>
      <c r="CU12" s="97" t="s">
        <v>1364</v>
      </c>
      <c r="CV12" s="97" t="s">
        <v>1445</v>
      </c>
      <c r="CW12">
        <v>5</v>
      </c>
      <c r="CX12" s="192">
        <f t="shared" si="0"/>
        <v>0.55555555555555558</v>
      </c>
      <c r="DA12" s="232" t="s">
        <v>1460</v>
      </c>
      <c r="DB12" s="204">
        <v>0.25</v>
      </c>
      <c r="DC12" s="205" t="s">
        <v>1357</v>
      </c>
    </row>
    <row r="13" spans="1:110" ht="15" customHeight="1" thickBot="1">
      <c r="A13" s="110"/>
      <c r="B13" s="110"/>
      <c r="C13" s="110">
        <v>1</v>
      </c>
      <c r="D13" s="1828"/>
      <c r="E13" s="1828"/>
      <c r="F13" s="1828"/>
      <c r="G13" s="1828"/>
      <c r="H13" s="1125" t="s">
        <v>1417</v>
      </c>
      <c r="I13" s="1828"/>
      <c r="J13" s="1828"/>
      <c r="K13" s="1828"/>
      <c r="L13" s="1125" t="s">
        <v>1418</v>
      </c>
      <c r="M13" s="1828"/>
      <c r="N13" s="1828"/>
      <c r="O13" s="1828"/>
      <c r="P13" s="1828"/>
      <c r="Q13" s="110"/>
      <c r="R13" s="110"/>
      <c r="S13" s="110"/>
      <c r="T13" s="110"/>
      <c r="U13" s="110"/>
      <c r="V13" s="110"/>
      <c r="W13" s="234"/>
      <c r="X13" s="234"/>
      <c r="Y13" s="234"/>
      <c r="Z13" s="193"/>
      <c r="AA13" s="114">
        <v>6</v>
      </c>
      <c r="AB13" s="1829" t="s">
        <v>1461</v>
      </c>
      <c r="AC13" s="1829"/>
      <c r="AD13" s="220"/>
      <c r="AE13" s="114"/>
      <c r="AF13" s="110"/>
      <c r="AG13" s="110"/>
      <c r="AH13" s="1121"/>
      <c r="AI13" s="110"/>
      <c r="AJ13" s="110"/>
      <c r="AK13" s="1111"/>
      <c r="AL13" s="1111"/>
      <c r="AM13" s="1111"/>
      <c r="AN13" s="1111"/>
      <c r="AO13" s="1111"/>
      <c r="AP13" s="110"/>
      <c r="AQ13" s="110"/>
      <c r="AR13" s="201"/>
      <c r="AS13" s="201"/>
      <c r="AT13" s="201"/>
      <c r="AU13" s="201"/>
      <c r="AV13" s="201"/>
      <c r="AW13" s="201"/>
      <c r="AX13" s="110"/>
      <c r="AY13" s="110"/>
      <c r="AZ13" s="1125"/>
      <c r="BA13" s="110"/>
      <c r="BB13" s="110"/>
      <c r="BC13" s="110"/>
      <c r="BD13" s="110"/>
      <c r="BE13" s="110"/>
      <c r="BF13" s="110"/>
      <c r="BG13" s="114"/>
      <c r="BH13" s="114"/>
      <c r="BI13" s="114"/>
      <c r="BJ13" s="114"/>
      <c r="BK13" s="114"/>
      <c r="BL13" s="114"/>
      <c r="BM13" s="114"/>
      <c r="BN13" s="114"/>
      <c r="BO13" s="114"/>
      <c r="BP13" s="114"/>
      <c r="BQ13" s="114"/>
      <c r="BR13" s="114"/>
      <c r="BS13" s="114"/>
      <c r="BT13" s="114"/>
      <c r="BU13" s="114"/>
      <c r="BV13" s="114"/>
      <c r="BW13" s="114"/>
      <c r="BX13" s="114"/>
      <c r="BY13" s="114"/>
      <c r="BZ13" s="114"/>
      <c r="CA13" s="114"/>
      <c r="CB13" s="114"/>
      <c r="CC13" s="110"/>
      <c r="CD13" s="110"/>
      <c r="CE13" s="110"/>
      <c r="CF13" s="110"/>
      <c r="CG13" s="110"/>
      <c r="CH13" s="110"/>
      <c r="CI13" s="110"/>
      <c r="CJ13" s="110" t="s">
        <v>1462</v>
      </c>
      <c r="CK13" s="110"/>
      <c r="CL13" s="110"/>
      <c r="CM13" s="110"/>
      <c r="CN13" s="110"/>
      <c r="CO13" s="110"/>
      <c r="CP13" s="216" t="s">
        <v>1336</v>
      </c>
      <c r="CQ13" s="217" t="s">
        <v>1463</v>
      </c>
      <c r="CR13" s="218" t="s">
        <v>1464</v>
      </c>
      <c r="CU13" s="97" t="s">
        <v>1379</v>
      </c>
      <c r="CV13" s="97" t="s">
        <v>1445</v>
      </c>
      <c r="CW13">
        <v>25</v>
      </c>
      <c r="CX13" s="192">
        <f t="shared" si="0"/>
        <v>2.7777777777777777</v>
      </c>
      <c r="DA13" s="232" t="s">
        <v>1465</v>
      </c>
      <c r="DB13" s="204">
        <v>0.25</v>
      </c>
      <c r="DC13" s="205" t="s">
        <v>1366</v>
      </c>
    </row>
    <row r="14" spans="1:110" ht="15" customHeight="1" thickBot="1">
      <c r="A14" s="110"/>
      <c r="B14" s="110"/>
      <c r="C14" s="110">
        <v>2</v>
      </c>
      <c r="D14" s="1828"/>
      <c r="E14" s="1828"/>
      <c r="F14" s="1828"/>
      <c r="G14" s="1828"/>
      <c r="H14" s="1125" t="s">
        <v>1417</v>
      </c>
      <c r="I14" s="1828"/>
      <c r="J14" s="1828"/>
      <c r="K14" s="1828"/>
      <c r="L14" s="1125" t="s">
        <v>1418</v>
      </c>
      <c r="M14" s="1828"/>
      <c r="N14" s="1828"/>
      <c r="O14" s="1828"/>
      <c r="P14" s="1828"/>
      <c r="Q14" s="110"/>
      <c r="R14" s="110"/>
      <c r="S14" s="110"/>
      <c r="T14" s="110"/>
      <c r="U14" s="110"/>
      <c r="V14" s="110"/>
      <c r="W14" s="234"/>
      <c r="X14" s="234"/>
      <c r="Y14" s="234"/>
      <c r="Z14" s="193"/>
      <c r="AA14" s="114">
        <v>7</v>
      </c>
      <c r="AB14" s="1829" t="s">
        <v>1466</v>
      </c>
      <c r="AC14" s="1829"/>
      <c r="AD14" s="220"/>
      <c r="AE14" s="114"/>
      <c r="AF14" s="110"/>
      <c r="AG14" s="110"/>
      <c r="AH14" s="1846" t="s">
        <v>1467</v>
      </c>
      <c r="AI14" s="1853" t="s">
        <v>1468</v>
      </c>
      <c r="AJ14" s="1853"/>
      <c r="AK14" s="110"/>
      <c r="AL14" s="228" t="s">
        <v>1469</v>
      </c>
      <c r="AM14" s="1846" t="s">
        <v>1470</v>
      </c>
      <c r="AN14" s="1853" t="s">
        <v>1468</v>
      </c>
      <c r="AO14" s="1853"/>
      <c r="AP14" s="110"/>
      <c r="AQ14" s="228" t="s">
        <v>1469</v>
      </c>
      <c r="AR14" s="110"/>
      <c r="AS14" s="110"/>
      <c r="AT14" s="110"/>
      <c r="AU14" s="110"/>
      <c r="AV14" s="1125"/>
      <c r="AW14" s="110"/>
      <c r="AX14" s="110"/>
      <c r="AY14" s="110"/>
      <c r="AZ14" s="1125"/>
      <c r="BA14" s="110"/>
      <c r="BB14" s="110"/>
      <c r="BC14" s="110"/>
      <c r="BD14" s="110"/>
      <c r="BE14" s="110"/>
      <c r="BF14" s="110"/>
      <c r="BG14" s="114"/>
      <c r="BH14" s="114"/>
      <c r="BI14" s="114"/>
      <c r="BJ14" s="114"/>
      <c r="BK14" s="114"/>
      <c r="BL14" s="114"/>
      <c r="BM14" s="114"/>
      <c r="BN14" s="114"/>
      <c r="BO14" s="114"/>
      <c r="BP14" s="114"/>
      <c r="BQ14" s="114"/>
      <c r="BR14" s="114"/>
      <c r="BS14" s="114"/>
      <c r="BT14" s="114"/>
      <c r="BU14" s="114"/>
      <c r="BV14" s="114"/>
      <c r="BW14" s="114"/>
      <c r="BX14" s="114"/>
      <c r="BY14" s="114"/>
      <c r="BZ14" s="114"/>
      <c r="CA14" s="114"/>
      <c r="CB14" s="114"/>
      <c r="CC14" s="110"/>
      <c r="CD14" s="110"/>
      <c r="CE14" s="110"/>
      <c r="CF14" s="110"/>
      <c r="CG14" s="110"/>
      <c r="CH14" s="110"/>
      <c r="CI14" s="110"/>
      <c r="CJ14" s="110" t="s">
        <v>1471</v>
      </c>
      <c r="CK14" s="110"/>
      <c r="CL14" s="110"/>
      <c r="CM14" s="110"/>
      <c r="CN14" s="110"/>
      <c r="CO14" s="110"/>
      <c r="CP14" s="216" t="s">
        <v>1336</v>
      </c>
      <c r="CQ14" s="217" t="s">
        <v>1472</v>
      </c>
      <c r="CR14" s="218" t="s">
        <v>1473</v>
      </c>
      <c r="CU14" s="97" t="s">
        <v>1391</v>
      </c>
      <c r="CV14" s="97" t="s">
        <v>1445</v>
      </c>
      <c r="CW14">
        <v>20</v>
      </c>
      <c r="CX14" s="192">
        <f t="shared" si="0"/>
        <v>2.2222222222222223</v>
      </c>
      <c r="DA14" s="1120" t="s">
        <v>1474</v>
      </c>
      <c r="DB14" s="206">
        <v>0.05</v>
      </c>
      <c r="DC14" s="203" t="s">
        <v>1366</v>
      </c>
    </row>
    <row r="15" spans="1:110" ht="15" customHeight="1" thickBot="1">
      <c r="A15" s="110"/>
      <c r="B15" s="110"/>
      <c r="C15" s="110">
        <v>3</v>
      </c>
      <c r="D15" s="1828"/>
      <c r="E15" s="1828"/>
      <c r="F15" s="1828"/>
      <c r="G15" s="1828"/>
      <c r="H15" s="1125" t="s">
        <v>1417</v>
      </c>
      <c r="I15" s="1828"/>
      <c r="J15" s="1828"/>
      <c r="K15" s="1828"/>
      <c r="L15" s="1125" t="s">
        <v>1418</v>
      </c>
      <c r="M15" s="1828"/>
      <c r="N15" s="1828"/>
      <c r="O15" s="1828"/>
      <c r="P15" s="1828"/>
      <c r="Q15" s="110"/>
      <c r="R15" s="110"/>
      <c r="S15" s="110"/>
      <c r="T15" s="110"/>
      <c r="U15" s="110"/>
      <c r="V15" s="110"/>
      <c r="W15" s="234"/>
      <c r="X15" s="234"/>
      <c r="Y15" s="234"/>
      <c r="Z15" s="193"/>
      <c r="AA15" s="114">
        <v>8</v>
      </c>
      <c r="AB15" s="1829" t="s">
        <v>1475</v>
      </c>
      <c r="AC15" s="1829"/>
      <c r="AD15" s="220"/>
      <c r="AE15" s="114"/>
      <c r="AF15" s="110"/>
      <c r="AG15" s="110"/>
      <c r="AH15" s="1846"/>
      <c r="AI15" s="224" t="s">
        <v>1476</v>
      </c>
      <c r="AJ15" s="1748" t="s">
        <v>1477</v>
      </c>
      <c r="AK15" s="1748"/>
      <c r="AL15" s="230">
        <v>1.8499999999999999E-2</v>
      </c>
      <c r="AM15" s="1846"/>
      <c r="AN15" s="224" t="s">
        <v>1476</v>
      </c>
      <c r="AO15" s="229" t="s">
        <v>1478</v>
      </c>
      <c r="AP15" s="110"/>
      <c r="AQ15" s="230">
        <v>1.8499999999999999E-2</v>
      </c>
      <c r="AR15" s="114"/>
      <c r="AS15" s="114"/>
      <c r="AT15" s="114"/>
      <c r="AU15" s="114"/>
      <c r="AV15" s="114"/>
      <c r="AW15" s="114"/>
      <c r="AX15" s="114"/>
      <c r="AY15" s="114"/>
      <c r="AZ15" s="114"/>
      <c r="BA15" s="114"/>
      <c r="BB15" s="114"/>
      <c r="BC15" s="114"/>
      <c r="BD15" s="114"/>
      <c r="BE15" s="114"/>
      <c r="BF15" s="114"/>
      <c r="BG15" s="114"/>
      <c r="BH15" s="114"/>
      <c r="BI15" s="114"/>
      <c r="BJ15" s="114"/>
      <c r="BK15" s="114"/>
      <c r="BL15" s="114"/>
      <c r="BM15" s="114"/>
      <c r="BN15" s="114"/>
      <c r="BO15" s="114"/>
      <c r="BP15" s="114"/>
      <c r="BQ15" s="114"/>
      <c r="BR15" s="114"/>
      <c r="BS15" s="114"/>
      <c r="BT15" s="114"/>
      <c r="BU15" s="114"/>
      <c r="BV15" s="114"/>
      <c r="BW15" s="114"/>
      <c r="BX15" s="114"/>
      <c r="BY15" s="114"/>
      <c r="BZ15" s="114"/>
      <c r="CA15" s="114"/>
      <c r="CB15" s="114"/>
      <c r="CC15" s="114"/>
      <c r="CD15" s="110"/>
      <c r="CE15" s="110"/>
      <c r="CF15" s="110"/>
      <c r="CG15" s="110"/>
      <c r="CH15" s="110"/>
      <c r="CI15" s="110"/>
      <c r="CJ15" s="110" t="s">
        <v>1479</v>
      </c>
      <c r="CK15" s="110"/>
      <c r="CL15" s="110"/>
      <c r="CM15" s="110"/>
      <c r="CN15" s="110"/>
      <c r="CO15" s="110"/>
      <c r="CP15" s="216" t="s">
        <v>1336</v>
      </c>
      <c r="CQ15" s="217" t="s">
        <v>1480</v>
      </c>
      <c r="CR15" s="218" t="s">
        <v>1481</v>
      </c>
      <c r="CU15" s="97" t="s">
        <v>1401</v>
      </c>
      <c r="CV15" s="97" t="s">
        <v>1445</v>
      </c>
      <c r="CW15">
        <v>15</v>
      </c>
      <c r="CX15" s="192">
        <f t="shared" si="0"/>
        <v>1.6666666666666667</v>
      </c>
      <c r="DA15" s="1120" t="s">
        <v>1482</v>
      </c>
      <c r="DB15" s="206">
        <v>0.05</v>
      </c>
      <c r="DC15" s="203" t="s">
        <v>1381</v>
      </c>
    </row>
    <row r="16" spans="1:110" ht="15" customHeight="1" thickTop="1">
      <c r="A16" s="110"/>
      <c r="B16" s="110"/>
      <c r="C16" s="110">
        <v>4</v>
      </c>
      <c r="D16" s="1820"/>
      <c r="E16" s="1820"/>
      <c r="F16" s="1820"/>
      <c r="G16" s="1820"/>
      <c r="H16" s="1125" t="s">
        <v>1417</v>
      </c>
      <c r="I16" s="1820"/>
      <c r="J16" s="1820"/>
      <c r="K16" s="1820"/>
      <c r="L16" s="1125" t="s">
        <v>1418</v>
      </c>
      <c r="M16" s="1820"/>
      <c r="N16" s="1820"/>
      <c r="O16" s="1820"/>
      <c r="P16" s="1820"/>
      <c r="Q16" s="110"/>
      <c r="R16" s="110"/>
      <c r="S16" s="110"/>
      <c r="T16" s="110"/>
      <c r="U16" s="1830" t="s">
        <v>1483</v>
      </c>
      <c r="V16" s="1831"/>
      <c r="W16" s="1831"/>
      <c r="X16" s="1832"/>
      <c r="Y16" s="234"/>
      <c r="Z16" s="193"/>
      <c r="AA16" s="114">
        <v>9</v>
      </c>
      <c r="AB16" s="1829" t="s">
        <v>1484</v>
      </c>
      <c r="AC16" s="1829"/>
      <c r="AD16" s="221"/>
      <c r="AE16" s="114"/>
      <c r="AF16" s="110"/>
      <c r="AG16" s="110"/>
      <c r="AH16" s="1846"/>
      <c r="AI16" s="224" t="s">
        <v>1485</v>
      </c>
      <c r="AJ16" s="1748" t="s">
        <v>1486</v>
      </c>
      <c r="AK16" s="1748"/>
      <c r="AL16" s="230">
        <v>7.4099999999999999E-2</v>
      </c>
      <c r="AM16" s="1846"/>
      <c r="AN16" s="224" t="s">
        <v>1485</v>
      </c>
      <c r="AO16" s="229" t="s">
        <v>1487</v>
      </c>
      <c r="AP16" s="110"/>
      <c r="AQ16" s="230">
        <v>7.4099999999999999E-2</v>
      </c>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4"/>
      <c r="CD16" s="110"/>
      <c r="CE16" s="110"/>
      <c r="CF16" s="110"/>
      <c r="CG16" s="110"/>
      <c r="CH16" s="110"/>
      <c r="CI16" s="110"/>
      <c r="CJ16" s="110" t="s">
        <v>1488</v>
      </c>
      <c r="CK16" s="110"/>
      <c r="CL16" s="110"/>
      <c r="CM16" s="110"/>
      <c r="CN16" s="110"/>
      <c r="CO16" s="110"/>
      <c r="CP16" s="216" t="s">
        <v>1336</v>
      </c>
      <c r="CQ16" s="217" t="s">
        <v>1489</v>
      </c>
      <c r="CR16" s="218" t="s">
        <v>1490</v>
      </c>
      <c r="CU16" s="97" t="s">
        <v>1414</v>
      </c>
      <c r="CV16" s="97" t="s">
        <v>1445</v>
      </c>
      <c r="CW16">
        <v>15</v>
      </c>
      <c r="CX16" s="192">
        <f t="shared" si="0"/>
        <v>1.6666666666666667</v>
      </c>
      <c r="DA16" s="1120" t="s">
        <v>1491</v>
      </c>
      <c r="DB16" s="206">
        <v>0.05</v>
      </c>
      <c r="DC16" s="203" t="s">
        <v>1381</v>
      </c>
    </row>
    <row r="17" spans="1:107" ht="15" customHeight="1">
      <c r="A17" s="110"/>
      <c r="B17" s="110"/>
      <c r="C17" s="110"/>
      <c r="D17" s="110"/>
      <c r="E17" s="110"/>
      <c r="F17" s="110"/>
      <c r="G17" s="110"/>
      <c r="H17" s="1125"/>
      <c r="I17" s="110"/>
      <c r="J17" s="110"/>
      <c r="K17" s="110"/>
      <c r="L17" s="1125"/>
      <c r="M17" s="110"/>
      <c r="N17" s="110"/>
      <c r="O17" s="110"/>
      <c r="P17" s="110"/>
      <c r="Q17" s="110"/>
      <c r="R17" s="110"/>
      <c r="S17" s="110"/>
      <c r="T17" s="110"/>
      <c r="U17" s="1833"/>
      <c r="V17" s="1834"/>
      <c r="W17" s="1834"/>
      <c r="X17" s="1835"/>
      <c r="Y17" s="234"/>
      <c r="Z17" s="193"/>
      <c r="AA17" s="114">
        <v>10</v>
      </c>
      <c r="AB17" s="1829" t="s">
        <v>1492</v>
      </c>
      <c r="AC17" s="1829"/>
      <c r="AD17" s="1855"/>
      <c r="AE17" s="114"/>
      <c r="AF17" s="110"/>
      <c r="AG17" s="110"/>
      <c r="AH17" s="1846"/>
      <c r="AI17" s="224" t="s">
        <v>547</v>
      </c>
      <c r="AJ17" s="1847" t="s">
        <v>1493</v>
      </c>
      <c r="AK17" s="1847"/>
      <c r="AL17" s="230">
        <v>6.9400000000000003E-2</v>
      </c>
      <c r="AM17" s="1846"/>
      <c r="AN17" s="224" t="s">
        <v>1494</v>
      </c>
      <c r="AO17" s="229" t="s">
        <v>1495</v>
      </c>
      <c r="AP17" s="110"/>
      <c r="AQ17" s="230">
        <v>0.2823</v>
      </c>
      <c r="AR17" s="114"/>
      <c r="AS17" s="114"/>
      <c r="AT17" s="114"/>
      <c r="AU17" s="114"/>
      <c r="AV17" s="114"/>
      <c r="AW17" s="114"/>
      <c r="AX17" s="114"/>
      <c r="AY17" s="114"/>
      <c r="AZ17" s="114"/>
      <c r="BA17" s="114"/>
      <c r="BB17" s="114"/>
      <c r="BC17" s="114"/>
      <c r="BD17" s="114"/>
      <c r="BE17" s="114"/>
      <c r="BF17" s="110"/>
      <c r="BG17" s="110"/>
      <c r="BH17" s="110"/>
      <c r="BI17" s="114"/>
      <c r="BJ17" s="114"/>
      <c r="BK17" s="114"/>
      <c r="BL17" s="114"/>
      <c r="BM17" s="114"/>
      <c r="BN17" s="114"/>
      <c r="BO17" s="114"/>
      <c r="BP17" s="114"/>
      <c r="BQ17" s="114"/>
      <c r="BR17" s="114"/>
      <c r="BS17" s="114"/>
      <c r="BT17" s="114"/>
      <c r="BU17" s="114"/>
      <c r="BV17" s="114"/>
      <c r="BW17" s="114"/>
      <c r="BX17" s="114"/>
      <c r="BY17" s="114"/>
      <c r="BZ17" s="114"/>
      <c r="CA17" s="114"/>
      <c r="CB17" s="114"/>
      <c r="CC17" s="114"/>
      <c r="CD17" s="110"/>
      <c r="CE17" s="110"/>
      <c r="CF17" s="110"/>
      <c r="CG17" s="110"/>
      <c r="CH17" s="110"/>
      <c r="CI17" s="110"/>
      <c r="CJ17" s="110"/>
      <c r="CK17" s="110"/>
      <c r="CL17" s="110"/>
      <c r="CM17" s="110"/>
      <c r="CN17" s="110"/>
      <c r="CO17" s="110"/>
      <c r="CP17" s="216" t="s">
        <v>1336</v>
      </c>
      <c r="CQ17" s="217" t="s">
        <v>1496</v>
      </c>
      <c r="CR17" s="218" t="s">
        <v>1497</v>
      </c>
      <c r="CU17" s="97" t="s">
        <v>1426</v>
      </c>
      <c r="CV17" s="97" t="s">
        <v>1445</v>
      </c>
      <c r="CW17">
        <v>15</v>
      </c>
      <c r="CX17" s="192">
        <f t="shared" si="0"/>
        <v>1.6666666666666667</v>
      </c>
      <c r="DA17" s="232" t="s">
        <v>1498</v>
      </c>
      <c r="DB17" s="204">
        <v>0.05</v>
      </c>
      <c r="DC17" s="205" t="s">
        <v>1381</v>
      </c>
    </row>
    <row r="18" spans="1:107" ht="15" customHeight="1">
      <c r="A18" s="110"/>
      <c r="B18" s="1824" t="s">
        <v>1499</v>
      </c>
      <c r="C18" s="1824"/>
      <c r="D18" s="1824"/>
      <c r="E18" s="1824"/>
      <c r="F18" s="1824"/>
      <c r="G18" s="1824"/>
      <c r="H18" s="1824"/>
      <c r="I18" s="1824"/>
      <c r="J18" s="1824"/>
      <c r="K18" s="1824"/>
      <c r="L18" s="1824"/>
      <c r="M18" s="1824"/>
      <c r="N18" s="1824"/>
      <c r="O18" s="1824"/>
      <c r="P18" s="1824"/>
      <c r="Q18" s="1824"/>
      <c r="R18" s="1824"/>
      <c r="S18" s="1824"/>
      <c r="T18" s="1824"/>
      <c r="U18" s="1833"/>
      <c r="V18" s="1834"/>
      <c r="W18" s="1834"/>
      <c r="X18" s="1835"/>
      <c r="Y18" s="234"/>
      <c r="Z18" s="193"/>
      <c r="AA18" s="114">
        <v>11</v>
      </c>
      <c r="AB18" s="114" t="s">
        <v>1500</v>
      </c>
      <c r="AC18" s="114"/>
      <c r="AD18" s="220"/>
      <c r="AE18" s="114"/>
      <c r="AF18" s="110"/>
      <c r="AG18" s="110"/>
      <c r="AH18" s="1846"/>
      <c r="AI18" s="224" t="s">
        <v>1501</v>
      </c>
      <c r="AJ18" s="1847" t="s">
        <v>1502</v>
      </c>
      <c r="AK18" s="1847"/>
      <c r="AL18" s="230">
        <v>0.21290000000000001</v>
      </c>
      <c r="AM18" s="1846"/>
      <c r="AN18" s="224" t="s">
        <v>1503</v>
      </c>
      <c r="AO18" s="229" t="s">
        <v>1504</v>
      </c>
      <c r="AP18" s="110"/>
      <c r="AQ18" s="230">
        <v>0.25</v>
      </c>
      <c r="AR18" s="110"/>
      <c r="AS18" s="114"/>
      <c r="AT18" s="114"/>
      <c r="AU18" s="114"/>
      <c r="AV18" s="114"/>
      <c r="AW18" s="114"/>
      <c r="AX18" s="114"/>
      <c r="AY18" s="114"/>
      <c r="AZ18" s="114"/>
      <c r="BA18" s="114"/>
      <c r="BB18" s="114"/>
      <c r="BC18" s="114"/>
      <c r="BD18" s="114"/>
      <c r="BE18" s="114"/>
      <c r="BF18" s="110"/>
      <c r="BG18" s="110"/>
      <c r="BH18" s="110"/>
      <c r="BI18" s="114"/>
      <c r="BJ18" s="114"/>
      <c r="BK18" s="114"/>
      <c r="BL18" s="114"/>
      <c r="BM18" s="114"/>
      <c r="BN18" s="114"/>
      <c r="BO18" s="114"/>
      <c r="BP18" s="114"/>
      <c r="BQ18" s="114"/>
      <c r="BR18" s="114"/>
      <c r="BS18" s="114"/>
      <c r="BT18" s="114"/>
      <c r="BU18" s="114"/>
      <c r="BV18" s="114"/>
      <c r="BW18" s="114"/>
      <c r="BX18" s="114"/>
      <c r="BY18" s="114"/>
      <c r="BZ18" s="114"/>
      <c r="CA18" s="114"/>
      <c r="CB18" s="114"/>
      <c r="CC18" s="114"/>
      <c r="CD18" s="110"/>
      <c r="CE18" s="110"/>
      <c r="CF18" s="110"/>
      <c r="CG18" s="110"/>
      <c r="CH18" s="110" t="s">
        <v>1336</v>
      </c>
      <c r="CI18" s="110"/>
      <c r="CJ18" s="197" t="s">
        <v>1337</v>
      </c>
      <c r="CK18" s="110"/>
      <c r="CL18" s="110"/>
      <c r="CM18" s="110"/>
      <c r="CN18" s="110"/>
      <c r="CO18" s="110"/>
      <c r="CP18" s="216" t="s">
        <v>1336</v>
      </c>
      <c r="CQ18" s="217" t="s">
        <v>1505</v>
      </c>
      <c r="CR18" s="218" t="s">
        <v>1506</v>
      </c>
      <c r="CU18" s="97" t="s">
        <v>1435</v>
      </c>
      <c r="CV18" s="97" t="s">
        <v>1445</v>
      </c>
      <c r="CW18">
        <v>10</v>
      </c>
      <c r="CX18" s="192">
        <f t="shared" si="0"/>
        <v>1.1111111111111112</v>
      </c>
      <c r="DA18" s="1120" t="s">
        <v>1507</v>
      </c>
      <c r="DB18" s="206">
        <v>0</v>
      </c>
      <c r="DC18" s="203" t="s">
        <v>1381</v>
      </c>
    </row>
    <row r="19" spans="1:107" ht="15" customHeight="1" thickBot="1">
      <c r="A19" s="110"/>
      <c r="B19" s="110"/>
      <c r="C19" s="214" t="s">
        <v>1508</v>
      </c>
      <c r="D19" s="110"/>
      <c r="E19" s="110"/>
      <c r="F19" s="110"/>
      <c r="G19" s="1125"/>
      <c r="H19" s="110"/>
      <c r="I19" s="110"/>
      <c r="J19" s="110"/>
      <c r="K19" s="1125"/>
      <c r="L19" s="110"/>
      <c r="M19" s="110"/>
      <c r="N19" s="110"/>
      <c r="O19" s="110"/>
      <c r="P19" s="110"/>
      <c r="Q19" s="110"/>
      <c r="R19" s="110"/>
      <c r="S19" s="110"/>
      <c r="T19" s="110"/>
      <c r="U19" s="1836"/>
      <c r="V19" s="1837"/>
      <c r="W19" s="1837"/>
      <c r="X19" s="1838"/>
      <c r="Y19" s="234"/>
      <c r="Z19" s="193"/>
      <c r="AA19" s="114">
        <v>12</v>
      </c>
      <c r="AB19" s="114" t="s">
        <v>1509</v>
      </c>
      <c r="AC19" s="114"/>
      <c r="AD19" s="220"/>
      <c r="AE19" s="114"/>
      <c r="AF19" s="110"/>
      <c r="AG19" s="110"/>
      <c r="AH19" s="1846"/>
      <c r="AI19" s="224" t="s">
        <v>1510</v>
      </c>
      <c r="AJ19" s="1847" t="s">
        <v>1511</v>
      </c>
      <c r="AK19" s="1847"/>
      <c r="AL19" s="230">
        <v>0.4073</v>
      </c>
      <c r="AM19" s="1846"/>
      <c r="AN19" s="224" t="s">
        <v>1512</v>
      </c>
      <c r="AO19" s="229" t="s">
        <v>1513</v>
      </c>
      <c r="AP19" s="110"/>
      <c r="AQ19" s="230">
        <v>0.37490000000000001</v>
      </c>
      <c r="AR19" s="110"/>
      <c r="AS19" s="114"/>
      <c r="AT19" s="114"/>
      <c r="AU19" s="114"/>
      <c r="AV19" s="110"/>
      <c r="AW19" s="114"/>
      <c r="AX19" s="114"/>
      <c r="AY19" s="114"/>
      <c r="AZ19" s="114"/>
      <c r="BA19" s="114"/>
      <c r="BB19" s="114"/>
      <c r="BC19" s="114"/>
      <c r="BD19" s="114"/>
      <c r="BE19" s="114"/>
      <c r="BF19" s="110"/>
      <c r="BG19" s="110"/>
      <c r="BH19" s="110"/>
      <c r="BI19" s="114"/>
      <c r="BJ19" s="114"/>
      <c r="BK19" s="114"/>
      <c r="BL19" s="114"/>
      <c r="BM19" s="114"/>
      <c r="BN19" s="114"/>
      <c r="BO19" s="114"/>
      <c r="BP19" s="114"/>
      <c r="BQ19" s="114"/>
      <c r="BR19" s="114"/>
      <c r="BS19" s="114"/>
      <c r="BT19" s="114"/>
      <c r="BU19" s="114"/>
      <c r="BV19" s="114"/>
      <c r="BW19" s="114"/>
      <c r="BX19" s="114"/>
      <c r="BY19" s="114"/>
      <c r="BZ19" s="114"/>
      <c r="CA19" s="114"/>
      <c r="CB19" s="114"/>
      <c r="CC19" s="114"/>
      <c r="CD19" s="110"/>
      <c r="CE19" s="110"/>
      <c r="CF19" s="110"/>
      <c r="CG19" s="110"/>
      <c r="CH19" s="110" t="s">
        <v>1514</v>
      </c>
      <c r="CI19" s="110"/>
      <c r="CJ19" s="197" t="s">
        <v>1353</v>
      </c>
      <c r="CK19" s="110"/>
      <c r="CL19" s="110"/>
      <c r="CM19" s="110"/>
      <c r="CN19" s="110"/>
      <c r="CO19" s="110"/>
      <c r="CP19" s="216" t="s">
        <v>1336</v>
      </c>
      <c r="CQ19" s="217" t="s">
        <v>1515</v>
      </c>
      <c r="CR19" s="218" t="s">
        <v>1516</v>
      </c>
      <c r="CU19" s="97" t="s">
        <v>1339</v>
      </c>
      <c r="CV19" s="97" t="s">
        <v>1517</v>
      </c>
      <c r="CW19">
        <v>10</v>
      </c>
      <c r="CX19" s="192">
        <f t="shared" si="0"/>
        <v>1.1111111111111112</v>
      </c>
    </row>
    <row r="20" spans="1:107" ht="15" customHeight="1" thickTop="1">
      <c r="A20" s="110"/>
      <c r="B20" s="1827" t="s">
        <v>1518</v>
      </c>
      <c r="C20" s="110"/>
      <c r="D20" s="110"/>
      <c r="E20" s="1750" t="s">
        <v>1519</v>
      </c>
      <c r="F20" s="1750"/>
      <c r="G20" s="1750"/>
      <c r="H20" s="1750"/>
      <c r="I20" s="1750"/>
      <c r="J20" s="1122"/>
      <c r="K20" s="1826" t="s">
        <v>1520</v>
      </c>
      <c r="L20" s="1826"/>
      <c r="M20" s="1826"/>
      <c r="N20" s="1826"/>
      <c r="O20" s="1826"/>
      <c r="P20" s="110"/>
      <c r="Q20" s="110"/>
      <c r="R20" s="110"/>
      <c r="S20" s="110"/>
      <c r="T20" s="110"/>
      <c r="U20" s="110" t="s">
        <v>1521</v>
      </c>
      <c r="V20" s="110"/>
      <c r="W20" s="234"/>
      <c r="X20" s="234"/>
      <c r="Y20" s="234"/>
      <c r="Z20" s="193"/>
      <c r="AA20" s="198"/>
      <c r="AB20" s="110"/>
      <c r="AC20" s="110"/>
      <c r="AD20" s="220"/>
      <c r="AE20" s="114"/>
      <c r="AF20" s="110"/>
      <c r="AG20" s="110"/>
      <c r="AH20" s="1846"/>
      <c r="AI20" s="224" t="s">
        <v>1522</v>
      </c>
      <c r="AJ20" s="1748" t="s">
        <v>1523</v>
      </c>
      <c r="AK20" s="1748"/>
      <c r="AL20" s="230">
        <v>8.7999999999999995E-2</v>
      </c>
      <c r="AM20" s="1846"/>
      <c r="AN20" s="224"/>
      <c r="AO20" s="110"/>
      <c r="AP20" s="110"/>
      <c r="AQ20" s="230"/>
      <c r="AR20" s="110"/>
      <c r="AS20" s="114"/>
      <c r="AT20" s="114"/>
      <c r="AU20" s="114"/>
      <c r="AV20" s="110"/>
      <c r="AW20" s="114"/>
      <c r="AX20" s="114"/>
      <c r="AY20" s="114"/>
      <c r="AZ20" s="114"/>
      <c r="BA20" s="114"/>
      <c r="BB20" s="114"/>
      <c r="BC20" s="114"/>
      <c r="BD20" s="114"/>
      <c r="BE20" s="114"/>
      <c r="BF20" s="110"/>
      <c r="BG20" s="110"/>
      <c r="BH20" s="110"/>
      <c r="BI20" s="114"/>
      <c r="BJ20" s="114"/>
      <c r="BK20" s="114"/>
      <c r="BL20" s="114"/>
      <c r="BM20" s="114"/>
      <c r="BN20" s="114"/>
      <c r="BO20" s="114"/>
      <c r="BP20" s="114"/>
      <c r="BQ20" s="114"/>
      <c r="BR20" s="114"/>
      <c r="BS20" s="114"/>
      <c r="BT20" s="114"/>
      <c r="BU20" s="114"/>
      <c r="BV20" s="114"/>
      <c r="BW20" s="114"/>
      <c r="BX20" s="114"/>
      <c r="BY20" s="114"/>
      <c r="BZ20" s="114"/>
      <c r="CA20" s="114"/>
      <c r="CB20" s="114"/>
      <c r="CC20" s="114"/>
      <c r="CD20" s="110"/>
      <c r="CE20" s="110"/>
      <c r="CF20" s="110"/>
      <c r="CG20" s="110"/>
      <c r="CH20" s="110" t="s">
        <v>1524</v>
      </c>
      <c r="CI20" s="110"/>
      <c r="CJ20" s="197" t="s">
        <v>1362</v>
      </c>
      <c r="CK20" s="110"/>
      <c r="CL20" s="110"/>
      <c r="CM20" s="110"/>
      <c r="CN20" s="110"/>
      <c r="CO20" s="110"/>
      <c r="CP20" s="216" t="s">
        <v>1336</v>
      </c>
      <c r="CQ20" s="217" t="s">
        <v>1525</v>
      </c>
      <c r="CR20" s="218" t="s">
        <v>1526</v>
      </c>
      <c r="CU20" s="97" t="s">
        <v>1355</v>
      </c>
      <c r="CV20" s="97" t="s">
        <v>1517</v>
      </c>
      <c r="CW20">
        <v>5</v>
      </c>
      <c r="CX20" s="192">
        <f t="shared" si="0"/>
        <v>0.55555555555555558</v>
      </c>
    </row>
    <row r="21" spans="1:107" ht="15" customHeight="1">
      <c r="A21" s="110"/>
      <c r="B21" s="1827"/>
      <c r="C21" s="110" t="s">
        <v>1527</v>
      </c>
      <c r="D21" s="110"/>
      <c r="E21" s="1820" t="s">
        <v>1514</v>
      </c>
      <c r="F21" s="1820"/>
      <c r="G21" s="1820"/>
      <c r="H21" s="1820"/>
      <c r="I21" s="1820"/>
      <c r="J21" s="1125"/>
      <c r="K21" s="111" t="s">
        <v>1480</v>
      </c>
      <c r="L21" s="219" t="str">
        <f t="array" ref="L21">IFERROR(INDEX($CR$1:$CR$176,MATCH(E21,IF($CQ$1:$CQ$176=K21,$CP$1:$CP$176),0)),0)</f>
        <v>Lone Grave</v>
      </c>
      <c r="M21" s="110"/>
      <c r="N21" s="110"/>
      <c r="O21" s="110"/>
      <c r="P21" s="110"/>
      <c r="Q21" s="110"/>
      <c r="R21" s="110"/>
      <c r="S21" s="110"/>
      <c r="T21" s="110"/>
      <c r="U21" s="110"/>
      <c r="V21" s="110"/>
      <c r="W21" s="234"/>
      <c r="X21" s="234"/>
      <c r="Y21" s="234"/>
      <c r="Z21" s="193"/>
      <c r="AA21" s="110"/>
      <c r="AB21" s="114"/>
      <c r="AC21" s="110"/>
      <c r="AD21" s="220"/>
      <c r="AE21" s="114"/>
      <c r="AF21" s="110"/>
      <c r="AG21" s="110"/>
      <c r="AH21" s="1846"/>
      <c r="AI21" s="1125">
        <v>18</v>
      </c>
      <c r="AJ21" s="1748" t="s">
        <v>1528</v>
      </c>
      <c r="AK21" s="1748"/>
      <c r="AL21" s="230">
        <v>4.5999999999999999E-3</v>
      </c>
      <c r="AM21" s="1846"/>
      <c r="AN21" s="1125"/>
      <c r="AO21" s="110"/>
      <c r="AP21" s="110"/>
      <c r="AQ21" s="230"/>
      <c r="AR21" s="110"/>
      <c r="AS21" s="114"/>
      <c r="AT21" s="114"/>
      <c r="AU21" s="114"/>
      <c r="AV21" s="110"/>
      <c r="AW21" s="114"/>
      <c r="AX21" s="114"/>
      <c r="AY21" s="114"/>
      <c r="AZ21" s="114"/>
      <c r="BA21" s="114"/>
      <c r="BB21" s="114"/>
      <c r="BC21" s="114"/>
      <c r="BD21" s="114"/>
      <c r="BE21" s="114"/>
      <c r="BF21" s="110"/>
      <c r="BG21" s="110"/>
      <c r="BH21" s="110"/>
      <c r="BI21" s="114"/>
      <c r="BJ21" s="114"/>
      <c r="BK21" s="114"/>
      <c r="BL21" s="114"/>
      <c r="BM21" s="114"/>
      <c r="BN21" s="114"/>
      <c r="BO21" s="114"/>
      <c r="BP21" s="114"/>
      <c r="BQ21" s="114"/>
      <c r="BR21" s="114"/>
      <c r="BS21" s="114"/>
      <c r="BT21" s="114"/>
      <c r="BU21" s="114"/>
      <c r="BV21" s="114"/>
      <c r="BW21" s="114"/>
      <c r="BX21" s="114"/>
      <c r="BY21" s="114"/>
      <c r="BZ21" s="114"/>
      <c r="CA21" s="114"/>
      <c r="CB21" s="114"/>
      <c r="CC21" s="114"/>
      <c r="CD21" s="110"/>
      <c r="CE21" s="110"/>
      <c r="CF21" s="110"/>
      <c r="CG21" s="110"/>
      <c r="CH21" s="110" t="s">
        <v>1529</v>
      </c>
      <c r="CI21" s="110"/>
      <c r="CJ21" s="197" t="s">
        <v>1377</v>
      </c>
      <c r="CK21" s="110"/>
      <c r="CL21" s="110"/>
      <c r="CM21" s="110"/>
      <c r="CN21" s="110"/>
      <c r="CO21" s="110"/>
      <c r="CP21" s="216" t="s">
        <v>1336</v>
      </c>
      <c r="CQ21" s="217" t="s">
        <v>1530</v>
      </c>
      <c r="CR21" s="218" t="s">
        <v>1531</v>
      </c>
      <c r="CU21" s="97" t="s">
        <v>1364</v>
      </c>
      <c r="CV21" s="97" t="s">
        <v>1517</v>
      </c>
      <c r="CW21">
        <v>2</v>
      </c>
      <c r="CX21" s="192">
        <f t="shared" si="0"/>
        <v>0.22222222222222221</v>
      </c>
    </row>
    <row r="22" spans="1:107" ht="15" customHeight="1">
      <c r="A22" s="110"/>
      <c r="B22" s="1827"/>
      <c r="C22" s="110"/>
      <c r="D22" s="110"/>
      <c r="E22" s="1750" t="s">
        <v>1532</v>
      </c>
      <c r="F22" s="1750"/>
      <c r="G22" s="1750"/>
      <c r="H22" s="1750"/>
      <c r="I22" s="113"/>
      <c r="J22" s="1839" t="s">
        <v>1404</v>
      </c>
      <c r="K22" s="1839"/>
      <c r="L22" s="1839"/>
      <c r="M22" s="113"/>
      <c r="N22" s="1750" t="s">
        <v>1403</v>
      </c>
      <c r="O22" s="1750"/>
      <c r="P22" s="1750"/>
      <c r="Q22" s="1750"/>
      <c r="R22" s="110"/>
      <c r="S22" s="110"/>
      <c r="T22" s="110"/>
      <c r="U22" s="110"/>
      <c r="V22" s="110"/>
      <c r="W22" s="234"/>
      <c r="X22" s="234"/>
      <c r="Y22" s="234"/>
      <c r="Z22" s="193"/>
      <c r="AA22" s="1842" t="s">
        <v>1533</v>
      </c>
      <c r="AB22" s="1842"/>
      <c r="AC22" s="1842"/>
      <c r="AD22" s="220"/>
      <c r="AE22" s="114"/>
      <c r="AF22" s="110"/>
      <c r="AG22" s="110"/>
      <c r="AH22" s="1123"/>
      <c r="AI22" s="110"/>
      <c r="AJ22" s="110"/>
      <c r="AK22" s="110"/>
      <c r="AL22" s="110"/>
      <c r="AM22" s="110"/>
      <c r="AN22" s="110"/>
      <c r="AO22" s="110"/>
      <c r="AP22" s="110"/>
      <c r="AQ22" s="110"/>
      <c r="AR22" s="110"/>
      <c r="AS22" s="114"/>
      <c r="AT22" s="114"/>
      <c r="AU22" s="114"/>
      <c r="AV22" s="110"/>
      <c r="AW22" s="114"/>
      <c r="AX22" s="114"/>
      <c r="AY22" s="114"/>
      <c r="AZ22" s="114"/>
      <c r="BA22" s="114"/>
      <c r="BB22" s="114"/>
      <c r="BC22" s="114"/>
      <c r="BD22" s="114"/>
      <c r="BE22" s="114"/>
      <c r="BF22" s="110"/>
      <c r="BG22" s="110"/>
      <c r="BH22" s="110"/>
      <c r="BI22" s="114"/>
      <c r="BJ22" s="114"/>
      <c r="BK22" s="114"/>
      <c r="BL22" s="114"/>
      <c r="BM22" s="114"/>
      <c r="BN22" s="114"/>
      <c r="BO22" s="114"/>
      <c r="BP22" s="114"/>
      <c r="BQ22" s="114"/>
      <c r="BR22" s="114"/>
      <c r="BS22" s="114"/>
      <c r="BT22" s="114"/>
      <c r="BU22" s="114"/>
      <c r="BV22" s="114"/>
      <c r="BW22" s="114"/>
      <c r="BX22" s="114"/>
      <c r="BY22" s="114"/>
      <c r="BZ22" s="114"/>
      <c r="CA22" s="114"/>
      <c r="CB22" s="114"/>
      <c r="CC22" s="114"/>
      <c r="CD22" s="110"/>
      <c r="CE22" s="110"/>
      <c r="CF22" s="110"/>
      <c r="CG22" s="110"/>
      <c r="CH22" s="110" t="s">
        <v>1534</v>
      </c>
      <c r="CI22" s="110"/>
      <c r="CJ22" s="197" t="s">
        <v>1389</v>
      </c>
      <c r="CK22" s="110"/>
      <c r="CL22" s="110"/>
      <c r="CM22" s="110"/>
      <c r="CN22" s="110"/>
      <c r="CO22" s="110"/>
      <c r="CP22" s="216" t="s">
        <v>1336</v>
      </c>
      <c r="CQ22" s="217" t="s">
        <v>1535</v>
      </c>
      <c r="CR22" s="218" t="s">
        <v>1536</v>
      </c>
      <c r="CU22" s="97" t="s">
        <v>1379</v>
      </c>
      <c r="CV22" s="97" t="s">
        <v>1517</v>
      </c>
      <c r="CW22">
        <v>5</v>
      </c>
      <c r="CX22" s="192">
        <f t="shared" si="0"/>
        <v>0.55555555555555558</v>
      </c>
    </row>
    <row r="23" spans="1:107" ht="15" customHeight="1">
      <c r="A23" s="110"/>
      <c r="B23" s="1827"/>
      <c r="C23" s="1825" t="s">
        <v>1537</v>
      </c>
      <c r="D23" s="1825"/>
      <c r="E23" s="1820" t="s">
        <v>1352</v>
      </c>
      <c r="F23" s="1820"/>
      <c r="G23" s="1820"/>
      <c r="H23" s="1820"/>
      <c r="I23" s="1125" t="s">
        <v>1417</v>
      </c>
      <c r="J23" s="1820" t="s">
        <v>1409</v>
      </c>
      <c r="K23" s="1820"/>
      <c r="L23" s="1820"/>
      <c r="M23" s="1125" t="s">
        <v>1418</v>
      </c>
      <c r="N23" s="1820" t="s">
        <v>1451</v>
      </c>
      <c r="O23" s="1820"/>
      <c r="P23" s="1820"/>
      <c r="Q23" s="1820"/>
      <c r="R23" s="110"/>
      <c r="S23" s="110"/>
      <c r="T23" s="110"/>
      <c r="U23" s="110"/>
      <c r="V23" s="110"/>
      <c r="W23" s="234"/>
      <c r="X23" s="234"/>
      <c r="Y23" s="234"/>
      <c r="Z23" s="193"/>
      <c r="AA23" s="110"/>
      <c r="AB23" s="114"/>
      <c r="AC23" s="110"/>
      <c r="AD23" s="220"/>
      <c r="AE23" s="114"/>
      <c r="AF23" s="110"/>
      <c r="AG23" s="110"/>
      <c r="AH23" s="1846" t="s">
        <v>1538</v>
      </c>
      <c r="AI23" s="1853" t="s">
        <v>1468</v>
      </c>
      <c r="AJ23" s="1853"/>
      <c r="AK23" s="110"/>
      <c r="AL23" s="228" t="s">
        <v>1469</v>
      </c>
      <c r="AM23" s="1846" t="s">
        <v>1539</v>
      </c>
      <c r="AN23" s="1853" t="s">
        <v>1468</v>
      </c>
      <c r="AO23" s="1853"/>
      <c r="AP23" s="110"/>
      <c r="AQ23" s="228" t="s">
        <v>1469</v>
      </c>
      <c r="AR23" s="110"/>
      <c r="AS23" s="114"/>
      <c r="AT23" s="114"/>
      <c r="AU23" s="114"/>
      <c r="AV23" s="110"/>
      <c r="AW23" s="114"/>
      <c r="AX23" s="114"/>
      <c r="AY23" s="114"/>
      <c r="AZ23" s="114"/>
      <c r="BA23" s="114"/>
      <c r="BB23" s="114"/>
      <c r="BC23" s="114"/>
      <c r="BD23" s="114"/>
      <c r="BE23" s="114"/>
      <c r="BF23" s="110"/>
      <c r="BG23" s="110"/>
      <c r="BH23" s="110"/>
      <c r="BI23" s="114"/>
      <c r="BJ23" s="114"/>
      <c r="BK23" s="114"/>
      <c r="BL23" s="114"/>
      <c r="BM23" s="114"/>
      <c r="BN23" s="114"/>
      <c r="BO23" s="114"/>
      <c r="BP23" s="114"/>
      <c r="BQ23" s="114"/>
      <c r="BR23" s="114"/>
      <c r="BS23" s="114"/>
      <c r="BT23" s="114"/>
      <c r="BU23" s="114"/>
      <c r="BV23" s="114"/>
      <c r="BW23" s="114"/>
      <c r="BX23" s="114"/>
      <c r="BY23" s="114"/>
      <c r="BZ23" s="114"/>
      <c r="CA23" s="114"/>
      <c r="CB23" s="114"/>
      <c r="CC23" s="114"/>
      <c r="CD23" s="110"/>
      <c r="CE23" s="110"/>
      <c r="CF23" s="110"/>
      <c r="CG23" s="110"/>
      <c r="CH23" s="110" t="s">
        <v>1540</v>
      </c>
      <c r="CI23" s="110"/>
      <c r="CJ23" s="197" t="s">
        <v>1399</v>
      </c>
      <c r="CK23" s="110"/>
      <c r="CL23" s="110"/>
      <c r="CM23" s="110"/>
      <c r="CN23" s="110"/>
      <c r="CO23" s="110"/>
      <c r="CP23" t="s">
        <v>1514</v>
      </c>
      <c r="CQ23" s="174" t="s">
        <v>1337</v>
      </c>
      <c r="CR23" s="104" t="s">
        <v>1541</v>
      </c>
      <c r="CS23" s="104" t="s">
        <v>1542</v>
      </c>
      <c r="CU23" s="97" t="s">
        <v>1391</v>
      </c>
      <c r="CV23" s="97" t="s">
        <v>1517</v>
      </c>
      <c r="CW23">
        <v>5</v>
      </c>
      <c r="CX23" s="192">
        <f t="shared" si="0"/>
        <v>0.55555555555555558</v>
      </c>
    </row>
    <row r="24" spans="1:107" ht="15" customHeight="1">
      <c r="A24" s="110"/>
      <c r="B24" s="1827"/>
      <c r="C24" s="110"/>
      <c r="D24" s="110"/>
      <c r="E24" s="110"/>
      <c r="F24" s="1125"/>
      <c r="G24" s="110"/>
      <c r="H24" s="110"/>
      <c r="I24" s="110"/>
      <c r="J24" s="1125"/>
      <c r="K24" s="110"/>
      <c r="L24" s="110"/>
      <c r="M24" s="110"/>
      <c r="N24" s="110"/>
      <c r="O24" s="110"/>
      <c r="P24" s="110"/>
      <c r="Q24" s="110"/>
      <c r="R24" s="110"/>
      <c r="S24" s="110"/>
      <c r="T24" s="110"/>
      <c r="U24" s="110"/>
      <c r="V24" s="110"/>
      <c r="W24" s="234"/>
      <c r="X24" s="234"/>
      <c r="Y24" s="234"/>
      <c r="Z24" s="193"/>
      <c r="AA24" s="198" t="s">
        <v>1543</v>
      </c>
      <c r="AB24" s="198"/>
      <c r="AC24" s="198"/>
      <c r="AD24" s="220"/>
      <c r="AE24" s="114"/>
      <c r="AF24" s="110"/>
      <c r="AG24" s="110"/>
      <c r="AH24" s="1846"/>
      <c r="AI24" s="224" t="s">
        <v>1544</v>
      </c>
      <c r="AJ24" s="229" t="s">
        <v>1545</v>
      </c>
      <c r="AK24" s="110"/>
      <c r="AL24" s="230">
        <v>4.6300000000000001E-2</v>
      </c>
      <c r="AM24" s="1846"/>
      <c r="AN24" s="224" t="s">
        <v>1476</v>
      </c>
      <c r="AO24" s="229" t="s">
        <v>1546</v>
      </c>
      <c r="AP24" s="110"/>
      <c r="AQ24" s="230">
        <v>1.8499999999999999E-2</v>
      </c>
      <c r="AR24" s="110"/>
      <c r="AS24" s="114"/>
      <c r="AT24" s="114"/>
      <c r="AU24" s="114"/>
      <c r="AV24" s="110"/>
      <c r="AW24" s="114"/>
      <c r="AX24" s="114"/>
      <c r="AY24" s="114"/>
      <c r="AZ24" s="114"/>
      <c r="BA24" s="114"/>
      <c r="BB24" s="114"/>
      <c r="BC24" s="114"/>
      <c r="BD24" s="114"/>
      <c r="BE24" s="114"/>
      <c r="BF24" s="110"/>
      <c r="BG24" s="110"/>
      <c r="BH24" s="110"/>
      <c r="BI24" s="114"/>
      <c r="BJ24" s="114"/>
      <c r="BK24" s="114"/>
      <c r="BL24" s="114"/>
      <c r="BM24" s="114"/>
      <c r="BN24" s="114"/>
      <c r="BO24" s="114"/>
      <c r="BP24" s="114"/>
      <c r="BQ24" s="114"/>
      <c r="BR24" s="114"/>
      <c r="BS24" s="114"/>
      <c r="BT24" s="114"/>
      <c r="BU24" s="114"/>
      <c r="BV24" s="114"/>
      <c r="BW24" s="114"/>
      <c r="BX24" s="114"/>
      <c r="BY24" s="114"/>
      <c r="BZ24" s="114"/>
      <c r="CA24" s="114"/>
      <c r="CB24" s="114"/>
      <c r="CC24" s="114"/>
      <c r="CD24" s="110"/>
      <c r="CE24" s="110"/>
      <c r="CF24" s="110"/>
      <c r="CG24" s="110"/>
      <c r="CH24" s="110" t="s">
        <v>1547</v>
      </c>
      <c r="CI24" s="110"/>
      <c r="CJ24" s="197" t="s">
        <v>1412</v>
      </c>
      <c r="CK24" s="110"/>
      <c r="CL24" s="110"/>
      <c r="CM24" s="110"/>
      <c r="CN24" s="110"/>
      <c r="CO24" s="110"/>
      <c r="CP24" t="s">
        <v>1514</v>
      </c>
      <c r="CQ24" s="174" t="s">
        <v>1353</v>
      </c>
      <c r="CR24" s="104" t="s">
        <v>1548</v>
      </c>
      <c r="CS24" s="104" t="s">
        <v>1549</v>
      </c>
      <c r="CU24" s="97" t="s">
        <v>1401</v>
      </c>
      <c r="CV24" s="97" t="s">
        <v>1517</v>
      </c>
      <c r="CW24">
        <v>5</v>
      </c>
      <c r="CX24" s="192">
        <f t="shared" si="0"/>
        <v>0.55555555555555558</v>
      </c>
    </row>
    <row r="25" spans="1:107" ht="15" customHeight="1">
      <c r="A25" s="110"/>
      <c r="B25" s="110"/>
      <c r="C25" s="110"/>
      <c r="D25" s="110"/>
      <c r="E25" s="110"/>
      <c r="F25" s="110"/>
      <c r="G25" s="1125"/>
      <c r="H25" s="110"/>
      <c r="I25" s="110"/>
      <c r="J25" s="110"/>
      <c r="K25" s="1125"/>
      <c r="L25" s="110"/>
      <c r="M25" s="110"/>
      <c r="N25" s="110"/>
      <c r="O25" s="110"/>
      <c r="P25" s="110"/>
      <c r="Q25" s="110"/>
      <c r="R25" s="110"/>
      <c r="S25" s="110"/>
      <c r="T25" s="110"/>
      <c r="U25" s="110" t="s">
        <v>1521</v>
      </c>
      <c r="V25" s="110"/>
      <c r="W25" s="234"/>
      <c r="X25" s="234"/>
      <c r="Y25" s="234"/>
      <c r="Z25" s="193"/>
      <c r="AA25" s="198" t="s">
        <v>1550</v>
      </c>
      <c r="AB25" s="198"/>
      <c r="AC25" s="198"/>
      <c r="AD25" s="220"/>
      <c r="AE25" s="114"/>
      <c r="AF25" s="110"/>
      <c r="AG25" s="110"/>
      <c r="AH25" s="1846"/>
      <c r="AI25" s="224" t="s">
        <v>1551</v>
      </c>
      <c r="AJ25" s="229" t="s">
        <v>1552</v>
      </c>
      <c r="AK25" s="110"/>
      <c r="AL25" s="230">
        <v>0.21290000000000001</v>
      </c>
      <c r="AM25" s="1846"/>
      <c r="AN25" s="224" t="s">
        <v>1485</v>
      </c>
      <c r="AO25" s="113" t="s">
        <v>1553</v>
      </c>
      <c r="AP25" s="110"/>
      <c r="AQ25" s="230">
        <v>7.4099999999999999E-2</v>
      </c>
      <c r="AR25" s="110"/>
      <c r="AS25" s="114"/>
      <c r="AT25" s="114"/>
      <c r="AU25" s="114"/>
      <c r="AV25" s="114"/>
      <c r="AW25" s="114"/>
      <c r="AX25" s="114"/>
      <c r="AY25" s="114"/>
      <c r="AZ25" s="114"/>
      <c r="BA25" s="114"/>
      <c r="BB25" s="114"/>
      <c r="BC25" s="114"/>
      <c r="BD25" s="114"/>
      <c r="BE25" s="114"/>
      <c r="BF25" s="110"/>
      <c r="BG25" s="110"/>
      <c r="BH25" s="110"/>
      <c r="BI25" s="114"/>
      <c r="BJ25" s="114"/>
      <c r="BK25" s="114"/>
      <c r="BL25" s="114"/>
      <c r="BM25" s="114"/>
      <c r="BN25" s="114"/>
      <c r="BO25" s="114"/>
      <c r="BP25" s="114"/>
      <c r="BQ25" s="114"/>
      <c r="BR25" s="114"/>
      <c r="BS25" s="114"/>
      <c r="BT25" s="114"/>
      <c r="BU25" s="114"/>
      <c r="BV25" s="114"/>
      <c r="BW25" s="114"/>
      <c r="BX25" s="114"/>
      <c r="BY25" s="114"/>
      <c r="BZ25" s="114"/>
      <c r="CA25" s="114"/>
      <c r="CB25" s="114"/>
      <c r="CC25" s="114"/>
      <c r="CD25" s="110"/>
      <c r="CE25" s="110"/>
      <c r="CF25" s="110"/>
      <c r="CG25" s="110"/>
      <c r="CH25" s="110" t="s">
        <v>1554</v>
      </c>
      <c r="CI25" s="110"/>
      <c r="CJ25" s="197" t="s">
        <v>522</v>
      </c>
      <c r="CK25" s="110"/>
      <c r="CL25" s="110"/>
      <c r="CM25" s="110"/>
      <c r="CN25" s="110"/>
      <c r="CO25" s="110"/>
      <c r="CP25" t="s">
        <v>1514</v>
      </c>
      <c r="CQ25" s="174" t="s">
        <v>1362</v>
      </c>
      <c r="CR25" s="104" t="s">
        <v>1555</v>
      </c>
      <c r="CU25" s="97" t="s">
        <v>1414</v>
      </c>
      <c r="CV25" s="97" t="s">
        <v>1517</v>
      </c>
      <c r="CW25">
        <v>5</v>
      </c>
      <c r="CX25" s="192">
        <f t="shared" si="0"/>
        <v>0.55555555555555558</v>
      </c>
    </row>
    <row r="26" spans="1:107" ht="15" customHeight="1">
      <c r="A26" s="110"/>
      <c r="B26" s="1827" t="s">
        <v>1556</v>
      </c>
      <c r="C26" s="110"/>
      <c r="D26" s="110"/>
      <c r="E26" s="1750" t="s">
        <v>1519</v>
      </c>
      <c r="F26" s="1750"/>
      <c r="G26" s="1750"/>
      <c r="H26" s="1750"/>
      <c r="I26" s="1750"/>
      <c r="J26" s="1125"/>
      <c r="K26" s="1826" t="s">
        <v>1520</v>
      </c>
      <c r="L26" s="1826"/>
      <c r="M26" s="1826"/>
      <c r="N26" s="1826"/>
      <c r="O26" s="1826"/>
      <c r="P26" s="110"/>
      <c r="Q26" s="110"/>
      <c r="R26" s="110"/>
      <c r="S26" s="110"/>
      <c r="T26" s="110"/>
      <c r="U26" s="110"/>
      <c r="V26" s="110"/>
      <c r="W26" s="234"/>
      <c r="X26" s="234"/>
      <c r="Y26" s="234"/>
      <c r="Z26" s="193"/>
      <c r="AA26" s="198" t="s">
        <v>1557</v>
      </c>
      <c r="AB26" s="198"/>
      <c r="AC26" s="198"/>
      <c r="AD26" s="220"/>
      <c r="AE26" s="114"/>
      <c r="AF26" s="110"/>
      <c r="AG26" s="110"/>
      <c r="AH26" s="1846"/>
      <c r="AI26" s="224" t="s">
        <v>1558</v>
      </c>
      <c r="AJ26" s="229" t="s">
        <v>1559</v>
      </c>
      <c r="AK26" s="110"/>
      <c r="AL26" s="230">
        <v>0.2407</v>
      </c>
      <c r="AM26" s="1846"/>
      <c r="AN26" s="224" t="s">
        <v>1560</v>
      </c>
      <c r="AO26" s="229" t="s">
        <v>1561</v>
      </c>
      <c r="AP26" s="110"/>
      <c r="AQ26" s="230">
        <v>0.1666</v>
      </c>
      <c r="AR26" s="110"/>
      <c r="AS26" s="114"/>
      <c r="AT26" s="114"/>
      <c r="AU26" s="114"/>
      <c r="AV26" s="114"/>
      <c r="AW26" s="114"/>
      <c r="AX26" s="114"/>
      <c r="AY26" s="114"/>
      <c r="AZ26" s="114"/>
      <c r="BA26" s="114"/>
      <c r="BB26" s="114"/>
      <c r="BC26" s="114"/>
      <c r="BD26" s="114"/>
      <c r="BE26" s="114"/>
      <c r="BF26" s="110"/>
      <c r="BG26" s="110"/>
      <c r="BH26" s="110"/>
      <c r="BI26" s="114"/>
      <c r="BJ26" s="114"/>
      <c r="BK26" s="114"/>
      <c r="BL26" s="114"/>
      <c r="BM26" s="114"/>
      <c r="BN26" s="114"/>
      <c r="BO26" s="114"/>
      <c r="BP26" s="114"/>
      <c r="BQ26" s="114"/>
      <c r="BR26" s="114"/>
      <c r="BS26" s="114"/>
      <c r="BT26" s="114"/>
      <c r="BU26" s="114"/>
      <c r="BV26" s="114"/>
      <c r="BW26" s="114"/>
      <c r="BX26" s="114"/>
      <c r="BY26" s="114"/>
      <c r="BZ26" s="114"/>
      <c r="CA26" s="114"/>
      <c r="CB26" s="114"/>
      <c r="CC26" s="114"/>
      <c r="CD26" s="110"/>
      <c r="CE26" s="110"/>
      <c r="CF26" s="110"/>
      <c r="CG26" s="110"/>
      <c r="CH26" s="110"/>
      <c r="CI26" s="110"/>
      <c r="CJ26" s="197" t="s">
        <v>1433</v>
      </c>
      <c r="CK26" s="110"/>
      <c r="CL26" s="110"/>
      <c r="CM26" s="110"/>
      <c r="CN26" s="110"/>
      <c r="CO26" s="110"/>
      <c r="CP26" t="s">
        <v>1514</v>
      </c>
      <c r="CQ26" s="174" t="s">
        <v>1377</v>
      </c>
      <c r="CR26" s="104" t="s">
        <v>1562</v>
      </c>
      <c r="CU26" s="97" t="s">
        <v>1426</v>
      </c>
      <c r="CV26" s="97" t="s">
        <v>1517</v>
      </c>
      <c r="CW26">
        <v>0</v>
      </c>
      <c r="CX26" s="192">
        <f t="shared" si="0"/>
        <v>0</v>
      </c>
    </row>
    <row r="27" spans="1:107" ht="15" customHeight="1">
      <c r="A27" s="110"/>
      <c r="B27" s="1827"/>
      <c r="C27" s="110" t="s">
        <v>1527</v>
      </c>
      <c r="D27" s="110"/>
      <c r="E27" s="1820" t="s">
        <v>1524</v>
      </c>
      <c r="F27" s="1820"/>
      <c r="G27" s="1820"/>
      <c r="H27" s="1820"/>
      <c r="I27" s="1820"/>
      <c r="J27" s="1125"/>
      <c r="K27" s="111" t="s">
        <v>1472</v>
      </c>
      <c r="L27" s="219" t="str">
        <f t="array" ref="L27">IFERROR(INDEX($CR$1:$CR$176,MATCH(E27,IF($CQ$1:$CQ$176=K27,$CP$1:$CP$176),0)),0)</f>
        <v>Light Precipitation</v>
      </c>
      <c r="M27" s="110"/>
      <c r="N27" s="110"/>
      <c r="O27" s="110"/>
      <c r="P27" s="110"/>
      <c r="Q27" s="110"/>
      <c r="R27" s="110"/>
      <c r="S27" s="110"/>
      <c r="T27" s="110"/>
      <c r="U27" s="110"/>
      <c r="V27" s="110"/>
      <c r="W27" s="234"/>
      <c r="X27" s="234"/>
      <c r="Y27" s="234"/>
      <c r="Z27" s="193"/>
      <c r="AA27" s="198"/>
      <c r="AB27" s="198"/>
      <c r="AC27" s="198"/>
      <c r="AD27" s="221"/>
      <c r="AE27" s="110"/>
      <c r="AF27" s="110"/>
      <c r="AG27" s="110"/>
      <c r="AH27" s="1846"/>
      <c r="AI27" s="224" t="s">
        <v>1563</v>
      </c>
      <c r="AJ27" s="229" t="s">
        <v>1564</v>
      </c>
      <c r="AK27" s="110"/>
      <c r="AL27" s="230">
        <v>0.33789999999999998</v>
      </c>
      <c r="AM27" s="1846"/>
      <c r="AN27" s="224" t="s">
        <v>1565</v>
      </c>
      <c r="AO27" s="229" t="s">
        <v>1566</v>
      </c>
      <c r="AP27" s="110"/>
      <c r="AQ27" s="230">
        <v>0.64800000000000002</v>
      </c>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110"/>
      <c r="CE27" s="110"/>
      <c r="CF27" s="110"/>
      <c r="CG27" s="110"/>
      <c r="CH27" s="110"/>
      <c r="CI27" s="110"/>
      <c r="CJ27" s="197" t="s">
        <v>1443</v>
      </c>
      <c r="CK27" s="110"/>
      <c r="CL27" s="110"/>
      <c r="CM27" s="110"/>
      <c r="CN27" s="110"/>
      <c r="CO27" s="110"/>
      <c r="CP27" t="s">
        <v>1514</v>
      </c>
      <c r="CQ27" s="174" t="s">
        <v>1389</v>
      </c>
      <c r="CR27" s="104" t="s">
        <v>1567</v>
      </c>
      <c r="CU27" s="97" t="s">
        <v>1435</v>
      </c>
      <c r="CV27" s="97" t="s">
        <v>1517</v>
      </c>
      <c r="CW27">
        <v>0</v>
      </c>
      <c r="CX27" s="192">
        <f t="shared" si="0"/>
        <v>0</v>
      </c>
    </row>
    <row r="28" spans="1:107" ht="15" customHeight="1">
      <c r="A28" s="110"/>
      <c r="B28" s="1827"/>
      <c r="C28" s="110"/>
      <c r="D28" s="110"/>
      <c r="E28" s="1750" t="s">
        <v>1532</v>
      </c>
      <c r="F28" s="1750"/>
      <c r="G28" s="1750"/>
      <c r="H28" s="1750"/>
      <c r="I28" s="113"/>
      <c r="J28" s="1839" t="s">
        <v>1404</v>
      </c>
      <c r="K28" s="1839"/>
      <c r="L28" s="1839"/>
      <c r="M28" s="113"/>
      <c r="N28" s="1750" t="s">
        <v>1403</v>
      </c>
      <c r="O28" s="1750"/>
      <c r="P28" s="1750"/>
      <c r="Q28" s="1750"/>
      <c r="R28" s="110"/>
      <c r="S28" s="110"/>
      <c r="T28" s="110"/>
      <c r="U28" s="110"/>
      <c r="V28" s="110"/>
      <c r="W28" s="234"/>
      <c r="X28" s="234"/>
      <c r="Y28" s="234"/>
      <c r="Z28" s="193"/>
      <c r="AA28" s="198" t="s">
        <v>1568</v>
      </c>
      <c r="AB28" s="198"/>
      <c r="AC28" s="198"/>
      <c r="AD28" s="222"/>
      <c r="AE28" s="195"/>
      <c r="AF28" s="110"/>
      <c r="AG28" s="110"/>
      <c r="AH28" s="1846"/>
      <c r="AI28" s="224" t="s">
        <v>1569</v>
      </c>
      <c r="AJ28" s="229" t="s">
        <v>1570</v>
      </c>
      <c r="AK28" s="110"/>
      <c r="AL28" s="230">
        <v>0.16200000000000001</v>
      </c>
      <c r="AM28" s="1846"/>
      <c r="AN28" s="224" t="s">
        <v>1571</v>
      </c>
      <c r="AO28" s="229" t="s">
        <v>1572</v>
      </c>
      <c r="AP28" s="110"/>
      <c r="AQ28" s="230">
        <v>9.2600000000000002E-2</v>
      </c>
      <c r="AR28" s="110"/>
      <c r="AS28" s="195"/>
      <c r="AT28" s="195"/>
      <c r="AU28" s="195"/>
      <c r="AV28" s="195"/>
      <c r="AW28" s="195"/>
      <c r="AX28" s="195"/>
      <c r="AY28" s="195"/>
      <c r="AZ28" s="195"/>
      <c r="BA28" s="195"/>
      <c r="BB28" s="195"/>
      <c r="BC28" s="195"/>
      <c r="BD28" s="195"/>
      <c r="BE28" s="195"/>
      <c r="BF28" s="110"/>
      <c r="BG28" s="110"/>
      <c r="BH28" s="110"/>
      <c r="BI28" s="195"/>
      <c r="BJ28" s="195"/>
      <c r="BK28" s="195"/>
      <c r="BL28" s="195"/>
      <c r="BM28" s="195"/>
      <c r="BN28" s="195"/>
      <c r="BO28" s="195"/>
      <c r="BP28" s="195"/>
      <c r="BQ28" s="195"/>
      <c r="BR28" s="195"/>
      <c r="BS28" s="195"/>
      <c r="BT28" s="195"/>
      <c r="BU28" s="195"/>
      <c r="BV28" s="195"/>
      <c r="BW28" s="195"/>
      <c r="BX28" s="195"/>
      <c r="BY28" s="195"/>
      <c r="BZ28" s="195"/>
      <c r="CA28" s="195"/>
      <c r="CB28" s="195"/>
      <c r="CC28" s="110"/>
      <c r="CD28" s="110"/>
      <c r="CE28" s="110"/>
      <c r="CF28" s="110"/>
      <c r="CG28" s="110"/>
      <c r="CH28" s="110"/>
      <c r="CI28" s="110"/>
      <c r="CJ28" s="197" t="s">
        <v>1453</v>
      </c>
      <c r="CK28" s="110"/>
      <c r="CL28" s="110"/>
      <c r="CM28" s="110"/>
      <c r="CN28" s="110"/>
      <c r="CO28" s="110"/>
      <c r="CP28" t="s">
        <v>1514</v>
      </c>
      <c r="CQ28" s="174" t="s">
        <v>1399</v>
      </c>
      <c r="CR28" s="104" t="s">
        <v>1573</v>
      </c>
    </row>
    <row r="29" spans="1:107" ht="15" customHeight="1">
      <c r="A29" s="110"/>
      <c r="B29" s="1827"/>
      <c r="C29" s="1825" t="s">
        <v>1537</v>
      </c>
      <c r="D29" s="1825"/>
      <c r="E29" s="1820" t="s">
        <v>1424</v>
      </c>
      <c r="F29" s="1820"/>
      <c r="G29" s="1820"/>
      <c r="H29" s="1820"/>
      <c r="I29" s="1125" t="s">
        <v>1417</v>
      </c>
      <c r="J29" s="1820" t="s">
        <v>1359</v>
      </c>
      <c r="K29" s="1820"/>
      <c r="L29" s="1820"/>
      <c r="M29" s="1125" t="s">
        <v>1418</v>
      </c>
      <c r="N29" s="1820" t="s">
        <v>1351</v>
      </c>
      <c r="O29" s="1820"/>
      <c r="P29" s="1820"/>
      <c r="Q29" s="1820"/>
      <c r="R29" s="110"/>
      <c r="S29" s="110"/>
      <c r="T29" s="110"/>
      <c r="U29" s="110"/>
      <c r="V29" s="110"/>
      <c r="W29" s="234"/>
      <c r="X29" s="234"/>
      <c r="Y29" s="234"/>
      <c r="Z29" s="193"/>
      <c r="AA29" s="198"/>
      <c r="AB29" s="198"/>
      <c r="AC29" s="198"/>
      <c r="AD29" s="221"/>
      <c r="AE29" s="114"/>
      <c r="AF29" s="110"/>
      <c r="AG29" s="110"/>
      <c r="AH29" s="1846"/>
      <c r="AI29" s="110"/>
      <c r="AJ29" s="110"/>
      <c r="AK29" s="110"/>
      <c r="AL29" s="230"/>
      <c r="AM29" s="1846"/>
      <c r="AN29" s="110"/>
      <c r="AO29" s="110"/>
      <c r="AP29" s="110"/>
      <c r="AQ29" s="230"/>
      <c r="AR29" s="110"/>
      <c r="AS29" s="114"/>
      <c r="AT29" s="114"/>
      <c r="AU29" s="114"/>
      <c r="AV29" s="114"/>
      <c r="AW29" s="114"/>
      <c r="AX29" s="110"/>
      <c r="AY29" s="110"/>
      <c r="AZ29" s="110"/>
      <c r="BA29" s="114"/>
      <c r="BB29" s="114"/>
      <c r="BC29" s="114"/>
      <c r="BD29" s="114"/>
      <c r="BE29" s="114"/>
      <c r="BF29" s="110"/>
      <c r="BG29" s="110"/>
      <c r="BH29" s="110"/>
      <c r="BI29" s="114"/>
      <c r="BJ29" s="114"/>
      <c r="BK29" s="114"/>
      <c r="BL29" s="114"/>
      <c r="BM29" s="114"/>
      <c r="BN29" s="114"/>
      <c r="BO29" s="114"/>
      <c r="BP29" s="114"/>
      <c r="BQ29" s="114"/>
      <c r="BR29" s="114"/>
      <c r="BS29" s="114"/>
      <c r="BT29" s="114"/>
      <c r="BU29" s="114"/>
      <c r="BV29" s="114"/>
      <c r="BW29" s="114"/>
      <c r="BX29" s="114"/>
      <c r="BY29" s="114"/>
      <c r="BZ29" s="114"/>
      <c r="CA29" s="114"/>
      <c r="CB29" s="114"/>
      <c r="CC29" s="114"/>
      <c r="CD29" s="110"/>
      <c r="CE29" s="110"/>
      <c r="CF29" s="110"/>
      <c r="CG29" s="110"/>
      <c r="CH29" s="110"/>
      <c r="CI29" s="110"/>
      <c r="CJ29" s="197" t="s">
        <v>1458</v>
      </c>
      <c r="CK29" s="110"/>
      <c r="CL29" s="110"/>
      <c r="CM29" s="110"/>
      <c r="CN29" s="110"/>
      <c r="CO29" s="110"/>
      <c r="CP29" t="s">
        <v>1514</v>
      </c>
      <c r="CQ29" s="174" t="s">
        <v>1412</v>
      </c>
      <c r="CR29" s="104" t="s">
        <v>1574</v>
      </c>
      <c r="CS29" s="104" t="s">
        <v>1542</v>
      </c>
    </row>
    <row r="30" spans="1:107" ht="15" customHeight="1">
      <c r="A30" s="110"/>
      <c r="B30" s="1827"/>
      <c r="C30" s="110"/>
      <c r="D30" s="110"/>
      <c r="E30" s="110"/>
      <c r="F30" s="1125"/>
      <c r="G30" s="110"/>
      <c r="H30" s="110"/>
      <c r="I30" s="110"/>
      <c r="J30" s="1125"/>
      <c r="K30" s="110"/>
      <c r="L30" s="110"/>
      <c r="M30" s="110"/>
      <c r="N30" s="110"/>
      <c r="O30" s="110"/>
      <c r="P30" s="110"/>
      <c r="Q30" s="110"/>
      <c r="R30" s="110"/>
      <c r="S30" s="110"/>
      <c r="T30" s="110"/>
      <c r="U30" s="110"/>
      <c r="V30" s="110"/>
      <c r="W30" s="234"/>
      <c r="X30" s="234"/>
      <c r="Y30" s="234"/>
      <c r="Z30" s="193"/>
      <c r="AA30" s="198" t="s">
        <v>1575</v>
      </c>
      <c r="AB30" s="198"/>
      <c r="AC30" s="198"/>
      <c r="AD30" s="221"/>
      <c r="AE30" s="114"/>
      <c r="AF30" s="110"/>
      <c r="AG30" s="110"/>
      <c r="AH30" s="1846"/>
      <c r="AI30" s="110"/>
      <c r="AJ30" s="110"/>
      <c r="AK30" s="110"/>
      <c r="AL30" s="230"/>
      <c r="AM30" s="1846"/>
      <c r="AN30" s="110"/>
      <c r="AO30" s="110"/>
      <c r="AP30" s="110"/>
      <c r="AQ30" s="230"/>
      <c r="AR30" s="110"/>
      <c r="AS30" s="114"/>
      <c r="AT30" s="114"/>
      <c r="AU30" s="114"/>
      <c r="AV30" s="114"/>
      <c r="AW30" s="114"/>
      <c r="AX30" s="110"/>
      <c r="AY30" s="110"/>
      <c r="AZ30" s="110"/>
      <c r="BA30" s="114"/>
      <c r="BB30" s="114"/>
      <c r="BC30" s="114"/>
      <c r="BD30" s="114"/>
      <c r="BE30" s="114"/>
      <c r="BF30" s="110"/>
      <c r="BG30" s="110"/>
      <c r="BH30" s="110"/>
      <c r="BI30" s="114"/>
      <c r="BJ30" s="114"/>
      <c r="BK30" s="114"/>
      <c r="BL30" s="114"/>
      <c r="BM30" s="114"/>
      <c r="BN30" s="114"/>
      <c r="BO30" s="114"/>
      <c r="BP30" s="114"/>
      <c r="BQ30" s="114"/>
      <c r="BR30" s="114"/>
      <c r="BS30" s="114"/>
      <c r="BT30" s="114"/>
      <c r="BU30" s="114"/>
      <c r="BV30" s="114"/>
      <c r="BW30" s="114"/>
      <c r="BX30" s="114"/>
      <c r="BY30" s="114"/>
      <c r="BZ30" s="114"/>
      <c r="CA30" s="114"/>
      <c r="CB30" s="114"/>
      <c r="CC30" s="114"/>
      <c r="CD30" s="110"/>
      <c r="CE30" s="110"/>
      <c r="CF30" s="110"/>
      <c r="CG30" s="110"/>
      <c r="CH30" s="110"/>
      <c r="CI30" s="110"/>
      <c r="CJ30" s="197" t="s">
        <v>1463</v>
      </c>
      <c r="CK30" s="110"/>
      <c r="CL30" s="110"/>
      <c r="CM30" s="110"/>
      <c r="CN30" s="110"/>
      <c r="CO30" s="110"/>
      <c r="CP30" t="s">
        <v>1514</v>
      </c>
      <c r="CQ30" s="174" t="s">
        <v>522</v>
      </c>
      <c r="CR30" s="104" t="s">
        <v>1576</v>
      </c>
    </row>
    <row r="31" spans="1:107" ht="15" customHeight="1">
      <c r="A31" s="110"/>
      <c r="B31" s="1824" t="s">
        <v>1577</v>
      </c>
      <c r="C31" s="1824"/>
      <c r="D31" s="1824"/>
      <c r="E31" s="1824"/>
      <c r="F31" s="1824"/>
      <c r="G31" s="1824"/>
      <c r="H31" s="1824"/>
      <c r="I31" s="1824"/>
      <c r="J31" s="1824"/>
      <c r="K31" s="1824"/>
      <c r="L31" s="1824"/>
      <c r="M31" s="1824"/>
      <c r="N31" s="1824"/>
      <c r="O31" s="1824"/>
      <c r="P31" s="1824"/>
      <c r="Q31" s="1824"/>
      <c r="R31" s="1824"/>
      <c r="S31" s="1824"/>
      <c r="T31" s="1824"/>
      <c r="U31" s="1824"/>
      <c r="V31" s="110"/>
      <c r="W31" s="234"/>
      <c r="X31" s="234"/>
      <c r="Y31" s="234"/>
      <c r="Z31" s="193"/>
      <c r="AA31" s="198"/>
      <c r="AB31" s="199" t="s">
        <v>1578</v>
      </c>
      <c r="AC31" s="198" t="s">
        <v>1579</v>
      </c>
      <c r="AD31" s="221"/>
      <c r="AE31" s="114"/>
      <c r="AF31" s="110"/>
      <c r="AG31" s="110"/>
      <c r="AH31" s="1123"/>
      <c r="AI31" s="110"/>
      <c r="AJ31" s="110"/>
      <c r="AK31" s="110"/>
      <c r="AL31" s="110"/>
      <c r="AM31" s="110"/>
      <c r="AN31" s="110"/>
      <c r="AO31" s="110"/>
      <c r="AP31" s="110"/>
      <c r="AQ31" s="110"/>
      <c r="AR31" s="110"/>
      <c r="AS31" s="114"/>
      <c r="AT31" s="114"/>
      <c r="AU31" s="114"/>
      <c r="AV31" s="114"/>
      <c r="AW31" s="114"/>
      <c r="AX31" s="110"/>
      <c r="AY31" s="110"/>
      <c r="AZ31" s="110"/>
      <c r="BA31" s="114"/>
      <c r="BB31" s="114"/>
      <c r="BC31" s="114"/>
      <c r="BD31" s="114"/>
      <c r="BE31" s="114"/>
      <c r="BF31" s="110"/>
      <c r="BG31" s="110"/>
      <c r="BH31" s="110"/>
      <c r="BI31" s="114"/>
      <c r="BJ31" s="114"/>
      <c r="BK31" s="114"/>
      <c r="BL31" s="114"/>
      <c r="BM31" s="114"/>
      <c r="BN31" s="114"/>
      <c r="BO31" s="114"/>
      <c r="BP31" s="114"/>
      <c r="BQ31" s="114"/>
      <c r="BR31" s="114"/>
      <c r="BS31" s="114"/>
      <c r="BT31" s="114"/>
      <c r="BU31" s="114"/>
      <c r="BV31" s="114"/>
      <c r="BW31" s="114"/>
      <c r="BX31" s="114"/>
      <c r="BY31" s="114"/>
      <c r="BZ31" s="114"/>
      <c r="CA31" s="114"/>
      <c r="CB31" s="114"/>
      <c r="CC31" s="114"/>
      <c r="CD31" s="110"/>
      <c r="CE31" s="110"/>
      <c r="CF31" s="110"/>
      <c r="CG31" s="110"/>
      <c r="CH31" s="110"/>
      <c r="CI31" s="110"/>
      <c r="CJ31" s="197" t="s">
        <v>1472</v>
      </c>
      <c r="CK31" s="110"/>
      <c r="CL31" s="110"/>
      <c r="CM31" s="110"/>
      <c r="CN31" s="110"/>
      <c r="CO31" s="110"/>
      <c r="CP31" t="s">
        <v>1514</v>
      </c>
      <c r="CQ31" s="174" t="s">
        <v>1433</v>
      </c>
      <c r="CR31" s="104" t="s">
        <v>1580</v>
      </c>
    </row>
    <row r="32" spans="1:107" ht="15" customHeight="1">
      <c r="A32" s="110"/>
      <c r="B32" s="110"/>
      <c r="C32" s="1840" t="s">
        <v>1581</v>
      </c>
      <c r="D32" s="1840"/>
      <c r="E32" s="1840"/>
      <c r="F32" s="1840"/>
      <c r="G32" s="1840"/>
      <c r="H32" s="1840"/>
      <c r="I32" s="1840"/>
      <c r="J32" s="1840"/>
      <c r="K32" s="1840"/>
      <c r="L32" s="1840"/>
      <c r="M32" s="1840"/>
      <c r="N32" s="1840"/>
      <c r="O32" s="1840"/>
      <c r="P32" s="1840"/>
      <c r="Q32" s="1840"/>
      <c r="R32" s="1840"/>
      <c r="S32" s="1840"/>
      <c r="T32" s="110"/>
      <c r="U32" s="110"/>
      <c r="V32" s="110"/>
      <c r="W32" s="234"/>
      <c r="X32" s="234"/>
      <c r="Y32" s="234"/>
      <c r="Z32" s="193"/>
      <c r="AA32" s="198"/>
      <c r="AB32" s="198" t="s">
        <v>1582</v>
      </c>
      <c r="AC32" s="198" t="s">
        <v>1583</v>
      </c>
      <c r="AD32" s="221"/>
      <c r="AE32" s="114"/>
      <c r="AF32" s="110"/>
      <c r="AG32" s="110"/>
      <c r="AH32" s="1846" t="s">
        <v>1584</v>
      </c>
      <c r="AI32" s="1854" t="s">
        <v>1468</v>
      </c>
      <c r="AJ32" s="1854"/>
      <c r="AK32" s="227"/>
      <c r="AL32" s="227"/>
      <c r="AM32" s="227"/>
      <c r="AN32" s="227"/>
      <c r="AO32" s="227"/>
      <c r="AP32" s="227"/>
      <c r="AQ32" s="228" t="s">
        <v>1469</v>
      </c>
      <c r="AR32" s="110"/>
      <c r="AS32" s="114"/>
      <c r="AT32" s="114"/>
      <c r="AU32" s="114"/>
      <c r="AV32" s="114"/>
      <c r="AW32" s="114"/>
      <c r="AX32" s="110"/>
      <c r="AY32" s="110"/>
      <c r="AZ32" s="110"/>
      <c r="BA32" s="114"/>
      <c r="BB32" s="114"/>
      <c r="BC32" s="114"/>
      <c r="BD32" s="114"/>
      <c r="BE32" s="114"/>
      <c r="BF32" s="110"/>
      <c r="BG32" s="110"/>
      <c r="BH32" s="110"/>
      <c r="BI32" s="114"/>
      <c r="BJ32" s="114"/>
      <c r="BK32" s="114"/>
      <c r="BL32" s="114"/>
      <c r="BM32" s="114"/>
      <c r="BN32" s="114"/>
      <c r="BO32" s="114"/>
      <c r="BP32" s="114"/>
      <c r="BQ32" s="114"/>
      <c r="BR32" s="114"/>
      <c r="BS32" s="114"/>
      <c r="BT32" s="114"/>
      <c r="BU32" s="114"/>
      <c r="BV32" s="114"/>
      <c r="BW32" s="114"/>
      <c r="BX32" s="114"/>
      <c r="BY32" s="114"/>
      <c r="BZ32" s="114"/>
      <c r="CA32" s="114"/>
      <c r="CB32" s="114"/>
      <c r="CC32" s="114"/>
      <c r="CD32" s="110"/>
      <c r="CE32" s="110"/>
      <c r="CF32" s="110"/>
      <c r="CG32" s="110"/>
      <c r="CH32" s="110"/>
      <c r="CI32" s="110"/>
      <c r="CJ32" s="197" t="s">
        <v>1480</v>
      </c>
      <c r="CK32" s="110"/>
      <c r="CL32" s="110"/>
      <c r="CM32" s="110"/>
      <c r="CN32" s="110"/>
      <c r="CO32" s="110"/>
      <c r="CP32" t="s">
        <v>1514</v>
      </c>
      <c r="CQ32" s="174" t="s">
        <v>1443</v>
      </c>
      <c r="CR32" s="104" t="s">
        <v>1585</v>
      </c>
    </row>
    <row r="33" spans="1:96" ht="15" customHeight="1">
      <c r="A33" s="110"/>
      <c r="B33" s="110"/>
      <c r="C33" s="1840"/>
      <c r="D33" s="1840"/>
      <c r="E33" s="1840"/>
      <c r="F33" s="1840"/>
      <c r="G33" s="1840"/>
      <c r="H33" s="1840"/>
      <c r="I33" s="1840"/>
      <c r="J33" s="1840"/>
      <c r="K33" s="1840"/>
      <c r="L33" s="1840"/>
      <c r="M33" s="1840"/>
      <c r="N33" s="1840"/>
      <c r="O33" s="1840"/>
      <c r="P33" s="1840"/>
      <c r="Q33" s="1840"/>
      <c r="R33" s="1840"/>
      <c r="S33" s="1840"/>
      <c r="T33" s="110"/>
      <c r="U33" s="110"/>
      <c r="V33" s="110"/>
      <c r="W33" s="234"/>
      <c r="X33" s="234"/>
      <c r="Y33" s="234"/>
      <c r="Z33" s="193"/>
      <c r="AA33" s="198"/>
      <c r="AB33" s="198" t="s">
        <v>1586</v>
      </c>
      <c r="AC33" s="198" t="s">
        <v>1587</v>
      </c>
      <c r="AD33" s="221"/>
      <c r="AE33" s="114"/>
      <c r="AF33" s="110"/>
      <c r="AG33" s="110"/>
      <c r="AH33" s="1846"/>
      <c r="AI33" s="224" t="s">
        <v>1544</v>
      </c>
      <c r="AJ33" s="229" t="s">
        <v>1588</v>
      </c>
      <c r="AK33" s="110"/>
      <c r="AL33" s="110"/>
      <c r="AM33" s="110"/>
      <c r="AN33" s="110"/>
      <c r="AO33" s="110"/>
      <c r="AP33" s="110"/>
      <c r="AQ33" s="231">
        <v>8.4999999999999995E-4</v>
      </c>
      <c r="AR33" s="110"/>
      <c r="AS33" s="114"/>
      <c r="AT33" s="114"/>
      <c r="AU33" s="114"/>
      <c r="AV33" s="114"/>
      <c r="AW33" s="114"/>
      <c r="AX33" s="110"/>
      <c r="AY33" s="110"/>
      <c r="AZ33" s="110"/>
      <c r="BA33" s="114"/>
      <c r="BB33" s="114"/>
      <c r="BC33" s="114"/>
      <c r="BD33" s="114"/>
      <c r="BE33" s="114"/>
      <c r="BF33" s="114"/>
      <c r="BG33" s="114"/>
      <c r="BH33" s="114"/>
      <c r="BI33" s="114"/>
      <c r="BJ33" s="114"/>
      <c r="BK33" s="114"/>
      <c r="BL33" s="114"/>
      <c r="BM33" s="114"/>
      <c r="BN33" s="114"/>
      <c r="BO33" s="114"/>
      <c r="BP33" s="114"/>
      <c r="BQ33" s="114"/>
      <c r="BR33" s="114"/>
      <c r="BS33" s="114"/>
      <c r="BT33" s="114"/>
      <c r="BU33" s="114"/>
      <c r="BV33" s="114"/>
      <c r="BW33" s="114"/>
      <c r="BX33" s="114"/>
      <c r="BY33" s="114"/>
      <c r="BZ33" s="114"/>
      <c r="CA33" s="114"/>
      <c r="CB33" s="114"/>
      <c r="CC33" s="114"/>
      <c r="CD33" s="110"/>
      <c r="CE33" s="110"/>
      <c r="CF33" s="110"/>
      <c r="CG33" s="110"/>
      <c r="CH33" s="110"/>
      <c r="CI33" s="110"/>
      <c r="CJ33" s="197" t="s">
        <v>1489</v>
      </c>
      <c r="CK33" s="110"/>
      <c r="CL33" s="110"/>
      <c r="CM33" s="110"/>
      <c r="CN33" s="110"/>
      <c r="CO33" s="110"/>
      <c r="CP33" t="s">
        <v>1514</v>
      </c>
      <c r="CQ33" s="174" t="s">
        <v>1453</v>
      </c>
      <c r="CR33" s="104" t="s">
        <v>1589</v>
      </c>
    </row>
    <row r="34" spans="1:96" ht="15" customHeight="1">
      <c r="A34" s="110"/>
      <c r="B34" s="110"/>
      <c r="C34" s="1840"/>
      <c r="D34" s="1840"/>
      <c r="E34" s="1840"/>
      <c r="F34" s="1840"/>
      <c r="G34" s="1840"/>
      <c r="H34" s="1840"/>
      <c r="I34" s="1840"/>
      <c r="J34" s="1840"/>
      <c r="K34" s="1840"/>
      <c r="L34" s="1840"/>
      <c r="M34" s="1840"/>
      <c r="N34" s="1840"/>
      <c r="O34" s="1840"/>
      <c r="P34" s="1840"/>
      <c r="Q34" s="1840"/>
      <c r="R34" s="1840"/>
      <c r="S34" s="1840"/>
      <c r="T34" s="110"/>
      <c r="U34" s="110"/>
      <c r="V34" s="110"/>
      <c r="W34" s="234"/>
      <c r="X34" s="234"/>
      <c r="Y34" s="234"/>
      <c r="Z34" s="193"/>
      <c r="AA34" s="198"/>
      <c r="AB34" s="1856" t="s">
        <v>1590</v>
      </c>
      <c r="AC34" s="1857" t="s">
        <v>1591</v>
      </c>
      <c r="AD34" s="1858"/>
      <c r="AE34" s="114"/>
      <c r="AF34" s="110"/>
      <c r="AG34" s="110"/>
      <c r="AH34" s="1846"/>
      <c r="AI34" s="224" t="s">
        <v>1551</v>
      </c>
      <c r="AJ34" s="229" t="s">
        <v>1592</v>
      </c>
      <c r="AK34" s="110"/>
      <c r="AL34" s="110"/>
      <c r="AM34" s="110"/>
      <c r="AN34" s="110"/>
      <c r="AO34" s="110"/>
      <c r="AP34" s="110"/>
      <c r="AQ34" s="231">
        <v>3.9300000000000003E-3</v>
      </c>
      <c r="AR34" s="110"/>
      <c r="AS34" s="114"/>
      <c r="AT34" s="114"/>
      <c r="AU34" s="114"/>
      <c r="AV34" s="114"/>
      <c r="AW34" s="114"/>
      <c r="AX34" s="110"/>
      <c r="AY34" s="110"/>
      <c r="AZ34" s="110"/>
      <c r="BA34" s="114"/>
      <c r="BB34" s="114"/>
      <c r="BC34" s="114"/>
      <c r="BD34" s="114"/>
      <c r="BE34" s="114"/>
      <c r="BF34" s="114"/>
      <c r="BG34" s="114"/>
      <c r="BH34" s="114"/>
      <c r="BI34" s="114"/>
      <c r="BJ34" s="114"/>
      <c r="BK34" s="114"/>
      <c r="BL34" s="114"/>
      <c r="BM34" s="114"/>
      <c r="BN34" s="114"/>
      <c r="BO34" s="114"/>
      <c r="BP34" s="114"/>
      <c r="BQ34" s="114"/>
      <c r="BR34" s="114"/>
      <c r="BS34" s="114"/>
      <c r="BT34" s="114"/>
      <c r="BU34" s="114"/>
      <c r="BV34" s="114"/>
      <c r="BW34" s="114"/>
      <c r="BX34" s="114"/>
      <c r="BY34" s="114"/>
      <c r="BZ34" s="114"/>
      <c r="CA34" s="114"/>
      <c r="CB34" s="114"/>
      <c r="CC34" s="114"/>
      <c r="CD34" s="110"/>
      <c r="CE34" s="110"/>
      <c r="CF34" s="110"/>
      <c r="CG34" s="110"/>
      <c r="CH34" s="110"/>
      <c r="CI34" s="110"/>
      <c r="CJ34" s="197" t="s">
        <v>1496</v>
      </c>
      <c r="CK34" s="110"/>
      <c r="CL34" s="110"/>
      <c r="CM34" s="110"/>
      <c r="CN34" s="110"/>
      <c r="CO34" s="110"/>
      <c r="CP34" t="s">
        <v>1514</v>
      </c>
      <c r="CQ34" s="174" t="s">
        <v>1458</v>
      </c>
      <c r="CR34" s="104" t="s">
        <v>1593</v>
      </c>
    </row>
    <row r="35" spans="1:96" ht="15" customHeight="1">
      <c r="A35" s="110"/>
      <c r="B35" s="110"/>
      <c r="C35" s="1840"/>
      <c r="D35" s="1840"/>
      <c r="E35" s="1840"/>
      <c r="F35" s="1840"/>
      <c r="G35" s="1840"/>
      <c r="H35" s="1840"/>
      <c r="I35" s="1840"/>
      <c r="J35" s="1840"/>
      <c r="K35" s="1840"/>
      <c r="L35" s="1840"/>
      <c r="M35" s="1840"/>
      <c r="N35" s="1840"/>
      <c r="O35" s="1840"/>
      <c r="P35" s="1840"/>
      <c r="Q35" s="1840"/>
      <c r="R35" s="1840"/>
      <c r="S35" s="1840"/>
      <c r="T35" s="110"/>
      <c r="U35" s="110"/>
      <c r="V35" s="110"/>
      <c r="W35" s="234"/>
      <c r="X35" s="234"/>
      <c r="Y35" s="234"/>
      <c r="Z35" s="193"/>
      <c r="AA35" s="198"/>
      <c r="AB35" s="1856"/>
      <c r="AC35" s="1857"/>
      <c r="AD35" s="1858"/>
      <c r="AE35" s="114"/>
      <c r="AF35" s="110"/>
      <c r="AG35" s="110"/>
      <c r="AH35" s="1846"/>
      <c r="AI35" s="224" t="s">
        <v>1558</v>
      </c>
      <c r="AJ35" s="229" t="s">
        <v>1594</v>
      </c>
      <c r="AK35" s="110"/>
      <c r="AL35" s="110"/>
      <c r="AM35" s="110"/>
      <c r="AN35" s="110"/>
      <c r="AO35" s="110"/>
      <c r="AP35" s="110"/>
      <c r="AQ35" s="231">
        <v>4.45E-3</v>
      </c>
      <c r="AR35" s="110"/>
      <c r="AS35" s="114"/>
      <c r="AT35" s="114"/>
      <c r="AU35" s="114"/>
      <c r="AV35" s="114"/>
      <c r="AW35" s="114"/>
      <c r="AX35" s="110"/>
      <c r="AY35" s="110"/>
      <c r="AZ35" s="110"/>
      <c r="BA35" s="114"/>
      <c r="BB35" s="114"/>
      <c r="BC35" s="114"/>
      <c r="BD35" s="114"/>
      <c r="BE35" s="114"/>
      <c r="BF35" s="114"/>
      <c r="BG35" s="114"/>
      <c r="BH35" s="114"/>
      <c r="BI35" s="114"/>
      <c r="BJ35" s="114"/>
      <c r="BK35" s="114"/>
      <c r="BL35" s="114"/>
      <c r="BM35" s="114"/>
      <c r="BN35" s="114"/>
      <c r="BO35" s="114"/>
      <c r="BP35" s="114"/>
      <c r="BQ35" s="114"/>
      <c r="BR35" s="114"/>
      <c r="BS35" s="114"/>
      <c r="BT35" s="114"/>
      <c r="BU35" s="114"/>
      <c r="BV35" s="114"/>
      <c r="BW35" s="114"/>
      <c r="BX35" s="114"/>
      <c r="BY35" s="114"/>
      <c r="BZ35" s="114"/>
      <c r="CA35" s="114"/>
      <c r="CB35" s="114"/>
      <c r="CC35" s="114"/>
      <c r="CD35" s="110"/>
      <c r="CE35" s="110"/>
      <c r="CF35" s="110"/>
      <c r="CG35" s="110"/>
      <c r="CH35" s="110"/>
      <c r="CI35" s="110"/>
      <c r="CJ35" s="197" t="s">
        <v>1505</v>
      </c>
      <c r="CK35" s="110"/>
      <c r="CL35" s="110"/>
      <c r="CM35" s="110"/>
      <c r="CN35" s="110"/>
      <c r="CO35" s="110"/>
      <c r="CP35" t="s">
        <v>1514</v>
      </c>
      <c r="CQ35" s="174" t="s">
        <v>1463</v>
      </c>
      <c r="CR35" s="104" t="s">
        <v>1595</v>
      </c>
    </row>
    <row r="36" spans="1:96" ht="15" customHeight="1">
      <c r="A36" s="110"/>
      <c r="B36" s="110"/>
      <c r="C36" s="1840"/>
      <c r="D36" s="1840"/>
      <c r="E36" s="1840"/>
      <c r="F36" s="1840"/>
      <c r="G36" s="1840"/>
      <c r="H36" s="1840"/>
      <c r="I36" s="1840"/>
      <c r="J36" s="1840"/>
      <c r="K36" s="1840"/>
      <c r="L36" s="1840"/>
      <c r="M36" s="1840"/>
      <c r="N36" s="1840"/>
      <c r="O36" s="1840"/>
      <c r="P36" s="1840"/>
      <c r="Q36" s="1840"/>
      <c r="R36" s="1840"/>
      <c r="S36" s="1840"/>
      <c r="T36" s="110"/>
      <c r="U36" s="110"/>
      <c r="V36" s="110"/>
      <c r="W36" s="234"/>
      <c r="X36" s="234"/>
      <c r="Y36" s="234"/>
      <c r="Z36" s="193"/>
      <c r="AA36" s="198"/>
      <c r="AB36" s="198"/>
      <c r="AC36" s="198"/>
      <c r="AD36" s="221"/>
      <c r="AE36" s="114"/>
      <c r="AF36" s="110"/>
      <c r="AG36" s="110"/>
      <c r="AH36" s="1846"/>
      <c r="AI36" s="224" t="s">
        <v>1563</v>
      </c>
      <c r="AJ36" s="229" t="s">
        <v>1596</v>
      </c>
      <c r="AK36" s="110"/>
      <c r="AL36" s="110"/>
      <c r="AM36" s="110"/>
      <c r="AN36" s="110"/>
      <c r="AO36" s="110"/>
      <c r="AP36" s="110"/>
      <c r="AQ36" s="231">
        <v>6.2500000000000003E-3</v>
      </c>
      <c r="AR36" s="110"/>
      <c r="AS36" s="114"/>
      <c r="AT36" s="114"/>
      <c r="AU36" s="114"/>
      <c r="AV36" s="114"/>
      <c r="AW36" s="114"/>
      <c r="AX36" s="110"/>
      <c r="AY36" s="110"/>
      <c r="AZ36" s="110"/>
      <c r="BA36" s="114"/>
      <c r="BB36" s="114"/>
      <c r="BC36" s="114"/>
      <c r="BD36" s="114"/>
      <c r="BE36" s="114"/>
      <c r="BF36" s="114"/>
      <c r="BG36" s="114"/>
      <c r="BH36" s="114"/>
      <c r="BI36" s="114"/>
      <c r="BJ36" s="114"/>
      <c r="BK36" s="114"/>
      <c r="BL36" s="114"/>
      <c r="BM36" s="114"/>
      <c r="BN36" s="114"/>
      <c r="BO36" s="114"/>
      <c r="BP36" s="114"/>
      <c r="BQ36" s="114"/>
      <c r="BR36" s="114"/>
      <c r="BS36" s="114"/>
      <c r="BT36" s="114"/>
      <c r="BU36" s="114"/>
      <c r="BV36" s="114"/>
      <c r="BW36" s="114"/>
      <c r="BX36" s="114"/>
      <c r="BY36" s="114"/>
      <c r="BZ36" s="114"/>
      <c r="CA36" s="114"/>
      <c r="CB36" s="114"/>
      <c r="CC36" s="114"/>
      <c r="CD36" s="110"/>
      <c r="CE36" s="110"/>
      <c r="CF36" s="110"/>
      <c r="CG36" s="110"/>
      <c r="CH36" s="110"/>
      <c r="CI36" s="110"/>
      <c r="CJ36" s="197" t="s">
        <v>1515</v>
      </c>
      <c r="CK36" s="110"/>
      <c r="CL36" s="110"/>
      <c r="CM36" s="110"/>
      <c r="CN36" s="110"/>
      <c r="CO36" s="110"/>
      <c r="CP36" t="s">
        <v>1514</v>
      </c>
      <c r="CQ36" s="174" t="s">
        <v>1472</v>
      </c>
      <c r="CR36" s="104" t="s">
        <v>1597</v>
      </c>
    </row>
    <row r="37" spans="1:96" ht="15" customHeight="1">
      <c r="A37" s="110"/>
      <c r="B37" s="110"/>
      <c r="C37" s="1840"/>
      <c r="D37" s="1840"/>
      <c r="E37" s="1840"/>
      <c r="F37" s="1840"/>
      <c r="G37" s="1840"/>
      <c r="H37" s="1840"/>
      <c r="I37" s="1840"/>
      <c r="J37" s="1840"/>
      <c r="K37" s="1840"/>
      <c r="L37" s="1840"/>
      <c r="M37" s="1840"/>
      <c r="N37" s="1840"/>
      <c r="O37" s="1840"/>
      <c r="P37" s="1840"/>
      <c r="Q37" s="1840"/>
      <c r="R37" s="1840"/>
      <c r="S37" s="1840"/>
      <c r="T37" s="110"/>
      <c r="U37" s="110"/>
      <c r="V37" s="110"/>
      <c r="W37" s="234"/>
      <c r="X37" s="234"/>
      <c r="Y37" s="234"/>
      <c r="Z37" s="193"/>
      <c r="AA37" s="1829" t="s">
        <v>1598</v>
      </c>
      <c r="AB37" s="1829"/>
      <c r="AC37" s="1829"/>
      <c r="AD37" s="221"/>
      <c r="AE37" s="114"/>
      <c r="AF37" s="110"/>
      <c r="AG37" s="110"/>
      <c r="AH37" s="1846"/>
      <c r="AI37" s="224" t="s">
        <v>1569</v>
      </c>
      <c r="AJ37" s="229" t="s">
        <v>1599</v>
      </c>
      <c r="AK37" s="110"/>
      <c r="AL37" s="110"/>
      <c r="AM37" s="110"/>
      <c r="AN37" s="110"/>
      <c r="AO37" s="110"/>
      <c r="AP37" s="110"/>
      <c r="AQ37" s="231">
        <v>2.99E-3</v>
      </c>
      <c r="AR37" s="110"/>
      <c r="AS37" s="114"/>
      <c r="AT37" s="114"/>
      <c r="AU37" s="114"/>
      <c r="AV37" s="114"/>
      <c r="AW37" s="114"/>
      <c r="AX37" s="110"/>
      <c r="AY37" s="110"/>
      <c r="AZ37" s="110"/>
      <c r="BA37" s="114"/>
      <c r="BB37" s="114"/>
      <c r="BC37" s="114"/>
      <c r="BD37" s="114"/>
      <c r="BE37" s="114"/>
      <c r="BF37" s="114"/>
      <c r="BG37" s="114"/>
      <c r="BH37" s="114"/>
      <c r="BI37" s="114"/>
      <c r="BJ37" s="114"/>
      <c r="BK37" s="114"/>
      <c r="BL37" s="114"/>
      <c r="BM37" s="114"/>
      <c r="BN37" s="114"/>
      <c r="BO37" s="114"/>
      <c r="BP37" s="114"/>
      <c r="BQ37" s="114"/>
      <c r="BR37" s="114"/>
      <c r="BS37" s="114"/>
      <c r="BT37" s="114"/>
      <c r="BU37" s="114"/>
      <c r="BV37" s="114"/>
      <c r="BW37" s="114"/>
      <c r="BX37" s="114"/>
      <c r="BY37" s="114"/>
      <c r="BZ37" s="114"/>
      <c r="CA37" s="114"/>
      <c r="CB37" s="114"/>
      <c r="CC37" s="114"/>
      <c r="CD37" s="110"/>
      <c r="CE37" s="110"/>
      <c r="CF37" s="110"/>
      <c r="CG37" s="110"/>
      <c r="CH37" s="110"/>
      <c r="CI37" s="110"/>
      <c r="CJ37" s="197" t="s">
        <v>1525</v>
      </c>
      <c r="CK37" s="110"/>
      <c r="CL37" s="110"/>
      <c r="CM37" s="110"/>
      <c r="CN37" s="110"/>
      <c r="CO37" s="110"/>
      <c r="CP37" t="s">
        <v>1514</v>
      </c>
      <c r="CQ37" s="174" t="s">
        <v>1480</v>
      </c>
      <c r="CR37" s="104" t="s">
        <v>1600</v>
      </c>
    </row>
    <row r="38" spans="1:96" ht="15" customHeight="1">
      <c r="A38" s="110"/>
      <c r="B38" s="110"/>
      <c r="C38" s="1840"/>
      <c r="D38" s="1840"/>
      <c r="E38" s="1840"/>
      <c r="F38" s="1840"/>
      <c r="G38" s="1840"/>
      <c r="H38" s="1840"/>
      <c r="I38" s="1840"/>
      <c r="J38" s="1840"/>
      <c r="K38" s="1840"/>
      <c r="L38" s="1840"/>
      <c r="M38" s="1840"/>
      <c r="N38" s="1840"/>
      <c r="O38" s="1840"/>
      <c r="P38" s="1840"/>
      <c r="Q38" s="1840"/>
      <c r="R38" s="1840"/>
      <c r="S38" s="1840"/>
      <c r="T38" s="110"/>
      <c r="U38" s="110"/>
      <c r="V38" s="110"/>
      <c r="W38" s="234"/>
      <c r="X38" s="234"/>
      <c r="Y38" s="234"/>
      <c r="Z38" s="193"/>
      <c r="AA38" s="1829"/>
      <c r="AB38" s="1829"/>
      <c r="AC38" s="1829"/>
      <c r="AD38" s="221"/>
      <c r="AE38" s="114"/>
      <c r="AF38" s="110"/>
      <c r="AG38" s="110"/>
      <c r="AH38" s="1846"/>
      <c r="AI38" s="110"/>
      <c r="AJ38" s="110"/>
      <c r="AK38" s="110"/>
      <c r="AL38" s="110"/>
      <c r="AM38" s="110"/>
      <c r="AN38" s="110"/>
      <c r="AO38" s="110"/>
      <c r="AP38" s="110"/>
      <c r="AQ38" s="110"/>
      <c r="AR38" s="110"/>
      <c r="AS38" s="114"/>
      <c r="AT38" s="114"/>
      <c r="AU38" s="114"/>
      <c r="AV38" s="114"/>
      <c r="AW38" s="114"/>
      <c r="AX38" s="110"/>
      <c r="AY38" s="110"/>
      <c r="AZ38" s="110"/>
      <c r="BA38" s="114"/>
      <c r="BB38" s="114"/>
      <c r="BC38" s="114"/>
      <c r="BD38" s="114"/>
      <c r="BE38" s="114"/>
      <c r="BF38" s="114"/>
      <c r="BG38" s="114"/>
      <c r="BH38" s="114"/>
      <c r="BI38" s="114"/>
      <c r="BJ38" s="114"/>
      <c r="BK38" s="114"/>
      <c r="BL38" s="114"/>
      <c r="BM38" s="114"/>
      <c r="BN38" s="114"/>
      <c r="BO38" s="114"/>
      <c r="BP38" s="114"/>
      <c r="BQ38" s="114"/>
      <c r="BR38" s="114"/>
      <c r="BS38" s="114"/>
      <c r="BT38" s="114"/>
      <c r="BU38" s="114"/>
      <c r="BV38" s="114"/>
      <c r="BW38" s="114"/>
      <c r="BX38" s="114"/>
      <c r="BY38" s="114"/>
      <c r="BZ38" s="114"/>
      <c r="CA38" s="114"/>
      <c r="CB38" s="114"/>
      <c r="CC38" s="114"/>
      <c r="CD38" s="110"/>
      <c r="CE38" s="110"/>
      <c r="CF38" s="110"/>
      <c r="CG38" s="110"/>
      <c r="CH38" s="110"/>
      <c r="CI38" s="110"/>
      <c r="CJ38" s="197" t="s">
        <v>1530</v>
      </c>
      <c r="CK38" s="110"/>
      <c r="CL38" s="110"/>
      <c r="CM38" s="110"/>
      <c r="CN38" s="110"/>
      <c r="CO38" s="110"/>
      <c r="CP38" t="s">
        <v>1514</v>
      </c>
      <c r="CQ38" s="174" t="s">
        <v>1489</v>
      </c>
      <c r="CR38" s="104" t="s">
        <v>1601</v>
      </c>
    </row>
    <row r="39" spans="1:96" ht="15" customHeight="1">
      <c r="A39" s="110"/>
      <c r="B39" s="110"/>
      <c r="C39" s="1840"/>
      <c r="D39" s="1840"/>
      <c r="E39" s="1840"/>
      <c r="F39" s="1840"/>
      <c r="G39" s="1840"/>
      <c r="H39" s="1840"/>
      <c r="I39" s="1840"/>
      <c r="J39" s="1840"/>
      <c r="K39" s="1840"/>
      <c r="L39" s="1840"/>
      <c r="M39" s="1840"/>
      <c r="N39" s="1840"/>
      <c r="O39" s="1840"/>
      <c r="P39" s="1840"/>
      <c r="Q39" s="1840"/>
      <c r="R39" s="1840"/>
      <c r="S39" s="1840"/>
      <c r="T39" s="110"/>
      <c r="U39" s="110"/>
      <c r="V39" s="110"/>
      <c r="W39" s="234"/>
      <c r="X39" s="234"/>
      <c r="Y39" s="234"/>
      <c r="Z39" s="193"/>
      <c r="AA39" s="1829"/>
      <c r="AB39" s="1829"/>
      <c r="AC39" s="1829"/>
      <c r="AD39" s="221"/>
      <c r="AE39" s="114"/>
      <c r="AF39" s="110"/>
      <c r="AG39" s="110"/>
      <c r="AH39" s="1846"/>
      <c r="AI39" s="110"/>
      <c r="AJ39" s="110"/>
      <c r="AK39" s="110"/>
      <c r="AL39" s="110"/>
      <c r="AM39" s="110"/>
      <c r="AN39" s="1826" t="s">
        <v>1602</v>
      </c>
      <c r="AO39" s="1826"/>
      <c r="AP39" s="1826"/>
      <c r="AQ39" s="1826"/>
      <c r="AR39" s="110"/>
      <c r="AS39" s="114"/>
      <c r="AT39" s="114"/>
      <c r="AU39" s="114"/>
      <c r="AV39" s="114"/>
      <c r="AW39" s="114"/>
      <c r="AX39" s="110"/>
      <c r="AY39" s="110"/>
      <c r="AZ39" s="110"/>
      <c r="BA39" s="114"/>
      <c r="BB39" s="114"/>
      <c r="BC39" s="114"/>
      <c r="BD39" s="114"/>
      <c r="BE39" s="114"/>
      <c r="BF39" s="114"/>
      <c r="BG39" s="114"/>
      <c r="BH39" s="114"/>
      <c r="BI39" s="114"/>
      <c r="BJ39" s="114"/>
      <c r="BK39" s="114"/>
      <c r="BL39" s="114"/>
      <c r="BM39" s="114"/>
      <c r="BN39" s="114"/>
      <c r="BO39" s="114"/>
      <c r="BP39" s="114"/>
      <c r="BQ39" s="114"/>
      <c r="BR39" s="114"/>
      <c r="BS39" s="114"/>
      <c r="BT39" s="114"/>
      <c r="BU39" s="114"/>
      <c r="BV39" s="114"/>
      <c r="BW39" s="114"/>
      <c r="BX39" s="114"/>
      <c r="BY39" s="114"/>
      <c r="BZ39" s="114"/>
      <c r="CA39" s="114"/>
      <c r="CB39" s="114"/>
      <c r="CC39" s="114"/>
      <c r="CD39" s="110"/>
      <c r="CE39" s="110"/>
      <c r="CF39" s="110"/>
      <c r="CG39" s="110"/>
      <c r="CH39" s="110"/>
      <c r="CI39" s="110"/>
      <c r="CJ39" s="197" t="s">
        <v>1535</v>
      </c>
      <c r="CK39" s="110"/>
      <c r="CL39" s="110"/>
      <c r="CM39" s="110"/>
      <c r="CN39" s="110"/>
      <c r="CO39" s="110"/>
      <c r="CP39" t="s">
        <v>1514</v>
      </c>
      <c r="CQ39" s="174" t="s">
        <v>1496</v>
      </c>
      <c r="CR39" s="104" t="s">
        <v>1603</v>
      </c>
    </row>
    <row r="40" spans="1:96" ht="15" customHeight="1">
      <c r="A40" s="110"/>
      <c r="B40" s="110"/>
      <c r="C40" s="1840"/>
      <c r="D40" s="1840"/>
      <c r="E40" s="1840"/>
      <c r="F40" s="1840"/>
      <c r="G40" s="1840"/>
      <c r="H40" s="1840"/>
      <c r="I40" s="1840"/>
      <c r="J40" s="1840"/>
      <c r="K40" s="1840"/>
      <c r="L40" s="1840"/>
      <c r="M40" s="1840"/>
      <c r="N40" s="1840"/>
      <c r="O40" s="1840"/>
      <c r="P40" s="1840"/>
      <c r="Q40" s="1840"/>
      <c r="R40" s="1840"/>
      <c r="S40" s="1840"/>
      <c r="T40" s="110"/>
      <c r="U40" s="110"/>
      <c r="V40" s="110"/>
      <c r="W40" s="234"/>
      <c r="X40" s="234"/>
      <c r="Y40" s="234"/>
      <c r="Z40" s="110"/>
      <c r="AA40" s="1829"/>
      <c r="AB40" s="1829"/>
      <c r="AC40" s="1829"/>
      <c r="AD40" s="110"/>
      <c r="AE40" s="114"/>
      <c r="AF40" s="110"/>
      <c r="AG40" s="110"/>
      <c r="AH40" s="110" t="s">
        <v>1604</v>
      </c>
      <c r="AI40" s="110"/>
      <c r="AJ40" s="110"/>
      <c r="AK40" s="110"/>
      <c r="AL40" s="110"/>
      <c r="AM40" s="110"/>
      <c r="AN40" s="110"/>
      <c r="AO40" s="110"/>
      <c r="AP40" s="110"/>
      <c r="AQ40" s="110"/>
      <c r="AR40" s="110"/>
      <c r="AS40" s="114"/>
      <c r="AT40" s="114"/>
      <c r="AU40" s="114"/>
      <c r="AV40" s="114"/>
      <c r="AW40" s="114"/>
      <c r="AX40" s="110"/>
      <c r="AY40" s="110"/>
      <c r="AZ40" s="110"/>
      <c r="BA40" s="114"/>
      <c r="BB40" s="114"/>
      <c r="BC40" s="114"/>
      <c r="BD40" s="114"/>
      <c r="BE40" s="114"/>
      <c r="BF40" s="114"/>
      <c r="BG40" s="114"/>
      <c r="BH40" s="114"/>
      <c r="BI40" s="114"/>
      <c r="BJ40" s="114"/>
      <c r="BK40" s="114"/>
      <c r="BL40" s="114"/>
      <c r="BM40" s="114"/>
      <c r="BN40" s="114"/>
      <c r="BO40" s="114"/>
      <c r="BP40" s="114"/>
      <c r="BQ40" s="114"/>
      <c r="BR40" s="114"/>
      <c r="BS40" s="114"/>
      <c r="BT40" s="114"/>
      <c r="BU40" s="114"/>
      <c r="BV40" s="114"/>
      <c r="BW40" s="114"/>
      <c r="BX40" s="114"/>
      <c r="BY40" s="114"/>
      <c r="BZ40" s="114"/>
      <c r="CA40" s="114"/>
      <c r="CB40" s="114"/>
      <c r="CC40" s="114"/>
      <c r="CD40" s="110"/>
      <c r="CE40" s="110"/>
      <c r="CF40" s="110"/>
      <c r="CG40" s="110"/>
      <c r="CH40" s="110"/>
      <c r="CI40" s="110"/>
      <c r="CJ40" s="110"/>
      <c r="CK40" s="110"/>
      <c r="CL40" s="110"/>
      <c r="CM40" s="110"/>
      <c r="CN40" s="110"/>
      <c r="CO40" s="110"/>
      <c r="CP40" t="s">
        <v>1514</v>
      </c>
      <c r="CQ40" s="174" t="s">
        <v>1505</v>
      </c>
      <c r="CR40" s="104" t="s">
        <v>1605</v>
      </c>
    </row>
    <row r="41" spans="1:96" ht="15" customHeight="1">
      <c r="A41" s="110"/>
      <c r="B41" s="200"/>
      <c r="C41" s="110"/>
      <c r="D41" s="110"/>
      <c r="E41" s="110"/>
      <c r="F41" s="1125"/>
      <c r="G41" s="110"/>
      <c r="H41" s="110"/>
      <c r="I41" s="110"/>
      <c r="J41" s="1125"/>
      <c r="K41" s="110"/>
      <c r="L41" s="110"/>
      <c r="M41" s="110"/>
      <c r="N41" s="110"/>
      <c r="O41" s="110"/>
      <c r="P41" s="110"/>
      <c r="Q41" s="110"/>
      <c r="R41" s="110"/>
      <c r="S41" s="110"/>
      <c r="T41" s="110"/>
      <c r="U41" s="110"/>
      <c r="V41" s="110"/>
      <c r="W41" s="234"/>
      <c r="X41" s="234"/>
      <c r="Y41" s="234"/>
      <c r="Z41" s="110"/>
      <c r="AA41" s="110"/>
      <c r="AB41" s="110"/>
      <c r="AC41" s="110"/>
      <c r="AD41" s="110"/>
      <c r="AE41" s="110"/>
      <c r="AF41" s="110"/>
      <c r="AG41" s="110"/>
      <c r="AH41" s="1123" t="s">
        <v>443</v>
      </c>
      <c r="AI41" s="1826" t="s">
        <v>1606</v>
      </c>
      <c r="AJ41" s="1826"/>
      <c r="AK41" s="1826"/>
      <c r="AL41" s="1826"/>
      <c r="AM41" s="1826"/>
      <c r="AN41" s="1826"/>
      <c r="AO41" s="1826"/>
      <c r="AP41" s="1826"/>
      <c r="AQ41" s="1826"/>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t="s">
        <v>1514</v>
      </c>
      <c r="CQ41" s="174" t="s">
        <v>1515</v>
      </c>
      <c r="CR41" s="104" t="s">
        <v>1607</v>
      </c>
    </row>
    <row r="42" spans="1:96" ht="15" customHeight="1">
      <c r="A42" s="110"/>
      <c r="B42" s="110"/>
      <c r="C42" s="110"/>
      <c r="D42" s="110"/>
      <c r="E42" s="110"/>
      <c r="F42" s="110"/>
      <c r="G42" s="1125"/>
      <c r="H42" s="110"/>
      <c r="I42" s="110"/>
      <c r="J42" s="110"/>
      <c r="K42" s="1125"/>
      <c r="L42" s="110"/>
      <c r="M42" s="110"/>
      <c r="N42" s="110"/>
      <c r="O42" s="110"/>
      <c r="P42" s="110"/>
      <c r="Q42" s="110"/>
      <c r="R42" s="110"/>
      <c r="S42" s="110"/>
      <c r="T42" s="110"/>
      <c r="U42" s="110"/>
      <c r="V42" s="110"/>
      <c r="W42" s="234"/>
      <c r="X42" s="234"/>
      <c r="Y42" s="234"/>
      <c r="Z42" s="110"/>
      <c r="AA42" s="110"/>
      <c r="AB42" s="110"/>
      <c r="AC42" s="110"/>
      <c r="AD42" s="110"/>
      <c r="AE42" s="110"/>
      <c r="AF42" s="110"/>
      <c r="AG42" s="110"/>
      <c r="AH42" s="1123" t="s">
        <v>444</v>
      </c>
      <c r="AI42" s="1826" t="s">
        <v>1608</v>
      </c>
      <c r="AJ42" s="1826"/>
      <c r="AK42" s="1826"/>
      <c r="AL42" s="1826"/>
      <c r="AM42" s="1826"/>
      <c r="AN42" s="1826"/>
      <c r="AO42" s="1826"/>
      <c r="AP42" s="1826"/>
      <c r="AQ42" s="1826"/>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t="s">
        <v>1514</v>
      </c>
      <c r="CQ42" s="174" t="s">
        <v>1525</v>
      </c>
      <c r="CR42" s="104" t="s">
        <v>1609</v>
      </c>
    </row>
    <row r="43" spans="1:96" ht="15" customHeight="1">
      <c r="A43" s="110"/>
      <c r="B43" s="110"/>
      <c r="C43" s="110"/>
      <c r="D43" s="110"/>
      <c r="E43" s="110"/>
      <c r="F43" s="110"/>
      <c r="G43" s="1125"/>
      <c r="H43" s="110"/>
      <c r="I43" s="110"/>
      <c r="J43" s="110"/>
      <c r="K43" s="1125"/>
      <c r="L43" s="110"/>
      <c r="M43" s="110"/>
      <c r="N43" s="110"/>
      <c r="O43" s="110"/>
      <c r="P43" s="110"/>
      <c r="Q43" s="110"/>
      <c r="R43" s="110"/>
      <c r="S43" s="110"/>
      <c r="T43" s="110"/>
      <c r="U43" s="110"/>
      <c r="V43" s="110"/>
      <c r="W43" s="234"/>
      <c r="X43" s="234"/>
      <c r="Y43" s="234"/>
      <c r="Z43" s="110"/>
      <c r="AA43" s="110"/>
      <c r="AB43" s="110"/>
      <c r="AC43" s="110"/>
      <c r="AD43" s="110"/>
      <c r="AE43" s="110"/>
      <c r="AF43" s="110"/>
      <c r="AG43" s="110"/>
      <c r="AH43" s="1123" t="s">
        <v>442</v>
      </c>
      <c r="AI43" s="1826" t="s">
        <v>1610</v>
      </c>
      <c r="AJ43" s="1826"/>
      <c r="AK43" s="1826"/>
      <c r="AL43" s="1826"/>
      <c r="AM43" s="1826"/>
      <c r="AN43" s="1826"/>
      <c r="AO43" s="1826"/>
      <c r="AP43" s="1826"/>
      <c r="AQ43" s="1826"/>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t="s">
        <v>1514</v>
      </c>
      <c r="CQ43" s="174" t="s">
        <v>1530</v>
      </c>
      <c r="CR43" s="104" t="s">
        <v>1611</v>
      </c>
    </row>
    <row r="44" spans="1:96" ht="15" customHeight="1">
      <c r="A44" s="110"/>
      <c r="B44" s="110"/>
      <c r="C44" s="110"/>
      <c r="D44" s="110"/>
      <c r="E44" s="110"/>
      <c r="F44" s="110"/>
      <c r="G44" s="1125"/>
      <c r="H44" s="110"/>
      <c r="I44" s="110"/>
      <c r="J44" s="110"/>
      <c r="K44" s="1125"/>
      <c r="L44" s="110"/>
      <c r="M44" s="110"/>
      <c r="N44" s="110"/>
      <c r="O44" s="110"/>
      <c r="P44" s="110"/>
      <c r="Q44" s="110"/>
      <c r="R44" s="110"/>
      <c r="S44" s="110"/>
      <c r="T44" s="110"/>
      <c r="U44" s="110"/>
      <c r="V44" s="110"/>
      <c r="W44" s="234"/>
      <c r="X44" s="234"/>
      <c r="Y44" s="234"/>
      <c r="Z44" s="110"/>
      <c r="AA44" s="110"/>
      <c r="AB44" s="110"/>
      <c r="AC44" s="110"/>
      <c r="AD44" s="110"/>
      <c r="AE44" s="110"/>
      <c r="AF44" s="110"/>
      <c r="AG44" s="110"/>
      <c r="AH44" s="1123" t="s">
        <v>445</v>
      </c>
      <c r="AI44" s="1826" t="s">
        <v>1612</v>
      </c>
      <c r="AJ44" s="1826"/>
      <c r="AK44" s="1826"/>
      <c r="AL44" s="1826"/>
      <c r="AM44" s="1826"/>
      <c r="AN44" s="1826"/>
      <c r="AO44" s="1826"/>
      <c r="AP44" s="1826"/>
      <c r="AQ44" s="1826"/>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t="s">
        <v>1514</v>
      </c>
      <c r="CQ44" s="174" t="s">
        <v>1535</v>
      </c>
      <c r="CR44" s="104" t="s">
        <v>629</v>
      </c>
    </row>
    <row r="45" spans="1:96" ht="15" customHeight="1">
      <c r="A45" s="110"/>
      <c r="B45" s="110"/>
      <c r="C45" s="110"/>
      <c r="D45" s="110"/>
      <c r="E45" s="110"/>
      <c r="F45" s="110"/>
      <c r="G45" s="1125"/>
      <c r="H45" s="110"/>
      <c r="I45" s="110"/>
      <c r="J45" s="110"/>
      <c r="K45" s="1125"/>
      <c r="L45" s="110"/>
      <c r="M45" s="110"/>
      <c r="N45" s="110"/>
      <c r="O45" s="110"/>
      <c r="P45" s="110"/>
      <c r="Q45" s="110"/>
      <c r="R45" s="110"/>
      <c r="S45" s="110"/>
      <c r="T45" s="110"/>
      <c r="U45" s="110"/>
      <c r="V45" s="110"/>
      <c r="W45" s="234"/>
      <c r="X45" s="234"/>
      <c r="Y45" s="234"/>
      <c r="Z45" s="110"/>
      <c r="AA45" s="110"/>
      <c r="AB45" s="110"/>
      <c r="AC45" s="110"/>
      <c r="AD45" s="110"/>
      <c r="AE45" s="110"/>
      <c r="AF45" s="110"/>
      <c r="AG45" s="110"/>
      <c r="AH45" s="1123" t="s">
        <v>446</v>
      </c>
      <c r="AI45" s="1826" t="s">
        <v>1613</v>
      </c>
      <c r="AJ45" s="1826"/>
      <c r="AK45" s="1826"/>
      <c r="AL45" s="1826"/>
      <c r="AM45" s="1826"/>
      <c r="AN45" s="1826"/>
      <c r="AO45" s="1826"/>
      <c r="AP45" s="1826"/>
      <c r="AQ45" s="1826"/>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216" t="s">
        <v>1524</v>
      </c>
      <c r="CQ45" s="217" t="s">
        <v>1337</v>
      </c>
      <c r="CR45" s="218" t="s">
        <v>1614</v>
      </c>
    </row>
    <row r="46" spans="1:96" ht="15" customHeight="1">
      <c r="A46" s="110"/>
      <c r="B46" s="110"/>
      <c r="C46" s="110"/>
      <c r="D46" s="110"/>
      <c r="E46" s="110"/>
      <c r="F46" s="110"/>
      <c r="G46" s="1125"/>
      <c r="H46" s="110"/>
      <c r="I46" s="110"/>
      <c r="J46" s="110"/>
      <c r="K46" s="1125"/>
      <c r="L46" s="110"/>
      <c r="M46" s="110"/>
      <c r="N46" s="110"/>
      <c r="O46" s="110"/>
      <c r="P46" s="110"/>
      <c r="Q46" s="110"/>
      <c r="R46" s="110"/>
      <c r="S46" s="110"/>
      <c r="T46" s="110"/>
      <c r="U46" s="110"/>
      <c r="V46" s="110"/>
      <c r="W46" s="234"/>
      <c r="X46" s="234"/>
      <c r="Y46" s="234"/>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216" t="s">
        <v>1524</v>
      </c>
      <c r="CQ46" s="217" t="s">
        <v>1353</v>
      </c>
      <c r="CR46" s="218" t="s">
        <v>1615</v>
      </c>
    </row>
    <row r="47" spans="1:96">
      <c r="A47" s="110"/>
      <c r="B47" s="110"/>
      <c r="C47" s="110"/>
      <c r="D47" s="110"/>
      <c r="E47" s="110"/>
      <c r="F47" s="1125"/>
      <c r="G47" s="110"/>
      <c r="H47" s="110"/>
      <c r="I47" s="110"/>
      <c r="J47" s="1125"/>
      <c r="K47" s="110"/>
      <c r="L47" s="110"/>
      <c r="M47" s="110"/>
      <c r="N47" s="110"/>
      <c r="O47" s="110"/>
      <c r="P47" s="110"/>
      <c r="Q47" s="110"/>
      <c r="R47" s="110"/>
      <c r="S47" s="110"/>
      <c r="T47" s="110"/>
      <c r="U47" s="110"/>
      <c r="V47" s="110"/>
      <c r="W47" s="234"/>
      <c r="X47" s="234"/>
      <c r="Y47" s="234"/>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216" t="s">
        <v>1524</v>
      </c>
      <c r="CQ47" s="217" t="s">
        <v>1362</v>
      </c>
      <c r="CR47" s="218" t="s">
        <v>1616</v>
      </c>
    </row>
    <row r="48" spans="1:96">
      <c r="A48" s="110"/>
      <c r="B48" s="110"/>
      <c r="C48" s="110"/>
      <c r="D48" s="110"/>
      <c r="E48" s="110"/>
      <c r="F48" s="110"/>
      <c r="G48" s="110"/>
      <c r="H48" s="1125"/>
      <c r="I48" s="110"/>
      <c r="J48" s="110"/>
      <c r="K48" s="110"/>
      <c r="L48" s="1125"/>
      <c r="M48" s="110"/>
      <c r="N48" s="110"/>
      <c r="O48" s="110"/>
      <c r="P48" s="110"/>
      <c r="Q48" s="110"/>
      <c r="R48" s="110"/>
      <c r="S48" s="110"/>
      <c r="T48" s="110"/>
      <c r="U48" s="110"/>
      <c r="V48" s="110"/>
      <c r="W48" s="234"/>
      <c r="X48" s="234"/>
      <c r="Y48" s="234"/>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216" t="s">
        <v>1524</v>
      </c>
      <c r="CQ48" s="217" t="s">
        <v>1377</v>
      </c>
      <c r="CR48" s="218" t="s">
        <v>1617</v>
      </c>
    </row>
    <row r="49" spans="1:96">
      <c r="A49" s="110"/>
      <c r="B49" s="200"/>
      <c r="C49" s="110"/>
      <c r="D49" s="110"/>
      <c r="E49" s="110"/>
      <c r="F49" s="1125"/>
      <c r="G49" s="110"/>
      <c r="H49" s="110"/>
      <c r="I49" s="110"/>
      <c r="J49" s="1125"/>
      <c r="K49" s="110"/>
      <c r="L49" s="110"/>
      <c r="M49" s="110"/>
      <c r="N49" s="110"/>
      <c r="O49" s="110"/>
      <c r="P49" s="110"/>
      <c r="Q49" s="110"/>
      <c r="R49" s="110"/>
      <c r="S49" s="110"/>
      <c r="T49" s="110"/>
      <c r="U49" s="110"/>
      <c r="V49" s="110"/>
      <c r="W49" s="234"/>
      <c r="X49" s="234"/>
      <c r="Y49" s="234"/>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216" t="s">
        <v>1524</v>
      </c>
      <c r="CQ49" s="217" t="s">
        <v>1389</v>
      </c>
      <c r="CR49" s="218" t="s">
        <v>1618</v>
      </c>
    </row>
    <row r="50" spans="1:96">
      <c r="A50" s="110"/>
      <c r="B50" s="110"/>
      <c r="C50" s="110"/>
      <c r="D50" s="110"/>
      <c r="E50" s="110"/>
      <c r="F50" s="110"/>
      <c r="G50" s="1125"/>
      <c r="H50" s="110"/>
      <c r="I50" s="110"/>
      <c r="J50" s="110"/>
      <c r="K50" s="1125"/>
      <c r="L50" s="110"/>
      <c r="M50" s="110"/>
      <c r="N50" s="110"/>
      <c r="O50" s="110"/>
      <c r="P50" s="110"/>
      <c r="Q50" s="110"/>
      <c r="R50" s="110"/>
      <c r="S50" s="110"/>
      <c r="T50" s="110"/>
      <c r="U50" s="110"/>
      <c r="V50" s="110"/>
      <c r="W50" s="234"/>
      <c r="X50" s="234"/>
      <c r="Y50" s="234"/>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216" t="s">
        <v>1524</v>
      </c>
      <c r="CQ50" s="217" t="s">
        <v>1399</v>
      </c>
      <c r="CR50" s="218" t="s">
        <v>1619</v>
      </c>
    </row>
    <row r="51" spans="1:96">
      <c r="A51" s="110"/>
      <c r="B51" s="110"/>
      <c r="C51" s="110"/>
      <c r="D51" s="110"/>
      <c r="E51" s="110"/>
      <c r="F51" s="110"/>
      <c r="G51" s="1125"/>
      <c r="H51" s="110"/>
      <c r="I51" s="110"/>
      <c r="J51" s="110"/>
      <c r="K51" s="1125"/>
      <c r="L51" s="110"/>
      <c r="M51" s="110"/>
      <c r="N51" s="110"/>
      <c r="O51" s="110"/>
      <c r="P51" s="110"/>
      <c r="Q51" s="110"/>
      <c r="R51" s="110"/>
      <c r="S51" s="110"/>
      <c r="T51" s="110"/>
      <c r="U51" s="110"/>
      <c r="V51" s="110"/>
      <c r="W51" s="234"/>
      <c r="X51" s="234"/>
      <c r="Y51" s="234"/>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216" t="s">
        <v>1524</v>
      </c>
      <c r="CQ51" s="217" t="s">
        <v>1412</v>
      </c>
      <c r="CR51" s="218" t="s">
        <v>1620</v>
      </c>
    </row>
    <row r="52" spans="1:96">
      <c r="A52" s="110"/>
      <c r="B52" s="110"/>
      <c r="C52" s="110"/>
      <c r="D52" s="110"/>
      <c r="E52" s="110"/>
      <c r="F52" s="110"/>
      <c r="G52" s="1125"/>
      <c r="H52" s="110"/>
      <c r="I52" s="110"/>
      <c r="J52" s="110"/>
      <c r="K52" s="1125"/>
      <c r="L52" s="110"/>
      <c r="M52" s="110"/>
      <c r="N52" s="110"/>
      <c r="O52" s="110"/>
      <c r="P52" s="110"/>
      <c r="Q52" s="110"/>
      <c r="R52" s="110"/>
      <c r="S52" s="110"/>
      <c r="T52" s="110"/>
      <c r="U52" s="110"/>
      <c r="V52" s="110"/>
      <c r="W52" s="234"/>
      <c r="X52" s="234"/>
      <c r="Y52" s="234"/>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216" t="s">
        <v>1524</v>
      </c>
      <c r="CQ52" s="217" t="s">
        <v>522</v>
      </c>
      <c r="CR52" s="218" t="s">
        <v>1621</v>
      </c>
    </row>
    <row r="53" spans="1:96">
      <c r="A53" s="110"/>
      <c r="B53" s="110"/>
      <c r="C53" s="110"/>
      <c r="D53" s="110"/>
      <c r="E53" s="110"/>
      <c r="F53" s="110"/>
      <c r="G53" s="1125"/>
      <c r="H53" s="110"/>
      <c r="I53" s="110"/>
      <c r="J53" s="110"/>
      <c r="K53" s="1125"/>
      <c r="L53" s="110"/>
      <c r="M53" s="110"/>
      <c r="N53" s="110"/>
      <c r="O53" s="110"/>
      <c r="P53" s="110"/>
      <c r="Q53" s="110"/>
      <c r="R53" s="110"/>
      <c r="S53" s="110"/>
      <c r="T53" s="110"/>
      <c r="U53" s="110"/>
      <c r="V53" s="110"/>
      <c r="W53" s="234"/>
      <c r="X53" s="234"/>
      <c r="Y53" s="234"/>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216" t="s">
        <v>1524</v>
      </c>
      <c r="CQ53" s="217" t="s">
        <v>1433</v>
      </c>
      <c r="CR53" s="218" t="s">
        <v>1622</v>
      </c>
    </row>
    <row r="54" spans="1:96">
      <c r="A54" s="110"/>
      <c r="B54" s="110"/>
      <c r="C54" s="110"/>
      <c r="D54" s="110"/>
      <c r="E54" s="110"/>
      <c r="F54" s="110"/>
      <c r="G54" s="1125"/>
      <c r="H54" s="110"/>
      <c r="I54" s="110"/>
      <c r="J54" s="110"/>
      <c r="K54" s="1125"/>
      <c r="L54" s="110"/>
      <c r="M54" s="110"/>
      <c r="N54" s="110"/>
      <c r="O54" s="110"/>
      <c r="P54" s="110"/>
      <c r="Q54" s="110"/>
      <c r="R54" s="110"/>
      <c r="S54" s="110"/>
      <c r="T54" s="110"/>
      <c r="U54" s="110"/>
      <c r="V54" s="110"/>
      <c r="W54" s="234"/>
      <c r="X54" s="234"/>
      <c r="Y54" s="234"/>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216" t="s">
        <v>1524</v>
      </c>
      <c r="CQ54" s="217" t="s">
        <v>1443</v>
      </c>
      <c r="CR54" s="218" t="s">
        <v>1623</v>
      </c>
    </row>
    <row r="55" spans="1:96">
      <c r="A55" s="110"/>
      <c r="B55" s="110"/>
      <c r="C55" s="110"/>
      <c r="D55" s="110"/>
      <c r="E55" s="110"/>
      <c r="F55" s="1125"/>
      <c r="G55" s="110"/>
      <c r="H55" s="110"/>
      <c r="I55" s="110"/>
      <c r="J55" s="1125"/>
      <c r="K55" s="110"/>
      <c r="L55" s="110"/>
      <c r="M55" s="110"/>
      <c r="N55" s="110"/>
      <c r="O55" s="110"/>
      <c r="P55" s="110"/>
      <c r="Q55" s="110"/>
      <c r="R55" s="110"/>
      <c r="S55" s="110"/>
      <c r="T55" s="110"/>
      <c r="U55" s="110"/>
      <c r="V55" s="110"/>
      <c r="W55" s="234"/>
      <c r="X55" s="234"/>
      <c r="Y55" s="234"/>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216" t="s">
        <v>1524</v>
      </c>
      <c r="CQ55" s="217" t="s">
        <v>1453</v>
      </c>
      <c r="CR55" s="218" t="s">
        <v>1624</v>
      </c>
    </row>
    <row r="56" spans="1:96">
      <c r="A56" s="110"/>
      <c r="B56" s="110"/>
      <c r="C56" s="110"/>
      <c r="D56" s="110"/>
      <c r="E56" s="110"/>
      <c r="F56" s="110"/>
      <c r="G56" s="1125"/>
      <c r="H56" s="110"/>
      <c r="I56" s="110"/>
      <c r="J56" s="110"/>
      <c r="K56" s="1125"/>
      <c r="L56" s="110"/>
      <c r="M56" s="110"/>
      <c r="N56" s="110"/>
      <c r="O56" s="110"/>
      <c r="P56" s="110"/>
      <c r="Q56" s="110"/>
      <c r="R56" s="110"/>
      <c r="S56" s="110"/>
      <c r="T56" s="110"/>
      <c r="U56" s="110"/>
      <c r="V56" s="110"/>
      <c r="W56" s="234"/>
      <c r="X56" s="234"/>
      <c r="Y56" s="234"/>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216" t="s">
        <v>1524</v>
      </c>
      <c r="CQ56" s="217" t="s">
        <v>1458</v>
      </c>
      <c r="CR56" s="218" t="s">
        <v>1625</v>
      </c>
    </row>
    <row r="57" spans="1:96">
      <c r="A57" s="110"/>
      <c r="B57" s="110"/>
      <c r="C57" s="110"/>
      <c r="D57" s="110"/>
      <c r="E57" s="110"/>
      <c r="F57" s="110"/>
      <c r="G57" s="1125"/>
      <c r="H57" s="110"/>
      <c r="I57" s="110"/>
      <c r="J57" s="110"/>
      <c r="K57" s="1125"/>
      <c r="L57" s="110"/>
      <c r="M57" s="110"/>
      <c r="N57" s="110"/>
      <c r="O57" s="110"/>
      <c r="P57" s="110"/>
      <c r="Q57" s="110"/>
      <c r="R57" s="110"/>
      <c r="S57" s="110"/>
      <c r="T57" s="110"/>
      <c r="U57" s="110"/>
      <c r="V57" s="110"/>
      <c r="W57" s="234"/>
      <c r="X57" s="234"/>
      <c r="Y57" s="234"/>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216" t="s">
        <v>1524</v>
      </c>
      <c r="CQ57" s="217" t="s">
        <v>1463</v>
      </c>
      <c r="CR57" s="218" t="s">
        <v>1626</v>
      </c>
    </row>
    <row r="58" spans="1:96">
      <c r="A58" s="110"/>
      <c r="B58" s="110"/>
      <c r="C58" s="110"/>
      <c r="D58" s="110"/>
      <c r="E58" s="110"/>
      <c r="F58" s="110"/>
      <c r="G58" s="1125"/>
      <c r="H58" s="110"/>
      <c r="I58" s="110"/>
      <c r="J58" s="110"/>
      <c r="K58" s="1125"/>
      <c r="L58" s="110"/>
      <c r="M58" s="110"/>
      <c r="N58" s="110"/>
      <c r="O58" s="110"/>
      <c r="P58" s="110"/>
      <c r="Q58" s="110"/>
      <c r="R58" s="110"/>
      <c r="S58" s="110"/>
      <c r="T58" s="110"/>
      <c r="U58" s="110"/>
      <c r="V58" s="110"/>
      <c r="W58" s="234"/>
      <c r="X58" s="234"/>
      <c r="Y58" s="234"/>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216" t="s">
        <v>1524</v>
      </c>
      <c r="CQ58" s="217" t="s">
        <v>1472</v>
      </c>
      <c r="CR58" s="218" t="s">
        <v>1627</v>
      </c>
    </row>
    <row r="59" spans="1:96">
      <c r="A59" s="110"/>
      <c r="B59" s="110"/>
      <c r="C59" s="110"/>
      <c r="D59" s="110"/>
      <c r="E59" s="110"/>
      <c r="F59" s="110"/>
      <c r="G59" s="1125"/>
      <c r="H59" s="110"/>
      <c r="I59" s="110"/>
      <c r="J59" s="110"/>
      <c r="K59" s="1125"/>
      <c r="L59" s="110"/>
      <c r="M59" s="110"/>
      <c r="N59" s="110"/>
      <c r="O59" s="110"/>
      <c r="P59" s="110"/>
      <c r="Q59" s="110"/>
      <c r="R59" s="110"/>
      <c r="S59" s="110"/>
      <c r="T59" s="110"/>
      <c r="U59" s="110"/>
      <c r="V59" s="110"/>
      <c r="W59" s="234"/>
      <c r="X59" s="234"/>
      <c r="Y59" s="234"/>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216" t="s">
        <v>1524</v>
      </c>
      <c r="CQ59" s="217" t="s">
        <v>1480</v>
      </c>
      <c r="CR59" s="218" t="s">
        <v>1628</v>
      </c>
    </row>
    <row r="60" spans="1:96">
      <c r="A60" s="110"/>
      <c r="B60" s="110"/>
      <c r="C60" s="110"/>
      <c r="D60" s="110"/>
      <c r="E60" s="110"/>
      <c r="F60" s="110"/>
      <c r="G60" s="1125"/>
      <c r="H60" s="110"/>
      <c r="I60" s="110"/>
      <c r="J60" s="110"/>
      <c r="K60" s="1125"/>
      <c r="L60" s="110"/>
      <c r="M60" s="110"/>
      <c r="N60" s="110"/>
      <c r="O60" s="110"/>
      <c r="P60" s="110"/>
      <c r="Q60" s="110"/>
      <c r="R60" s="110"/>
      <c r="S60" s="110"/>
      <c r="T60" s="110"/>
      <c r="U60" s="110"/>
      <c r="V60" s="110"/>
      <c r="W60" s="234"/>
      <c r="X60" s="234"/>
      <c r="Y60" s="234"/>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216" t="s">
        <v>1524</v>
      </c>
      <c r="CQ60" s="217" t="s">
        <v>1489</v>
      </c>
      <c r="CR60" s="218" t="s">
        <v>1629</v>
      </c>
    </row>
    <row r="61" spans="1:96">
      <c r="A61" s="110"/>
      <c r="B61" s="110"/>
      <c r="C61" s="110"/>
      <c r="D61" s="110"/>
      <c r="E61" s="110"/>
      <c r="F61" s="110"/>
      <c r="G61" s="1125"/>
      <c r="H61" s="110"/>
      <c r="I61" s="110"/>
      <c r="J61" s="110"/>
      <c r="K61" s="1125"/>
      <c r="L61" s="110"/>
      <c r="M61" s="110"/>
      <c r="N61" s="110"/>
      <c r="O61" s="110"/>
      <c r="P61" s="110"/>
      <c r="Q61" s="110"/>
      <c r="R61" s="110"/>
      <c r="S61" s="110"/>
      <c r="T61" s="110"/>
      <c r="U61" s="110"/>
      <c r="V61" s="110"/>
      <c r="W61" s="234"/>
      <c r="X61" s="234"/>
      <c r="Y61" s="234"/>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216" t="s">
        <v>1524</v>
      </c>
      <c r="CQ61" s="217" t="s">
        <v>1496</v>
      </c>
      <c r="CR61" s="218" t="s">
        <v>1630</v>
      </c>
    </row>
    <row r="62" spans="1:96">
      <c r="A62" s="110"/>
      <c r="B62" s="110"/>
      <c r="C62" s="110"/>
      <c r="D62" s="110"/>
      <c r="E62" s="110"/>
      <c r="F62" s="110"/>
      <c r="G62" s="1125"/>
      <c r="H62" s="110"/>
      <c r="I62" s="110"/>
      <c r="J62" s="110"/>
      <c r="K62" s="1125"/>
      <c r="L62" s="110"/>
      <c r="M62" s="110"/>
      <c r="N62" s="110"/>
      <c r="O62" s="110"/>
      <c r="P62" s="110"/>
      <c r="Q62" s="110"/>
      <c r="R62" s="110"/>
      <c r="S62" s="110"/>
      <c r="T62" s="110"/>
      <c r="U62" s="110"/>
      <c r="V62" s="110"/>
      <c r="W62" s="234"/>
      <c r="X62" s="234"/>
      <c r="Y62" s="234"/>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216" t="s">
        <v>1524</v>
      </c>
      <c r="CQ62" s="217" t="s">
        <v>1505</v>
      </c>
      <c r="CR62" s="218" t="s">
        <v>1631</v>
      </c>
    </row>
    <row r="63" spans="1:96">
      <c r="A63" s="110"/>
      <c r="B63" s="110"/>
      <c r="C63" s="110"/>
      <c r="D63" s="110"/>
      <c r="E63" s="110"/>
      <c r="F63" s="110"/>
      <c r="G63" s="1125"/>
      <c r="H63" s="110"/>
      <c r="I63" s="110"/>
      <c r="J63" s="110"/>
      <c r="K63" s="1125"/>
      <c r="L63" s="110"/>
      <c r="M63" s="110"/>
      <c r="N63" s="110"/>
      <c r="O63" s="110"/>
      <c r="P63" s="110"/>
      <c r="Q63" s="110"/>
      <c r="R63" s="110"/>
      <c r="S63" s="110"/>
      <c r="T63" s="110"/>
      <c r="U63" s="110"/>
      <c r="V63" s="110"/>
      <c r="W63" s="234"/>
      <c r="X63" s="234"/>
      <c r="Y63" s="234"/>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216" t="s">
        <v>1524</v>
      </c>
      <c r="CQ63" s="217" t="s">
        <v>1515</v>
      </c>
      <c r="CR63" s="218" t="s">
        <v>1632</v>
      </c>
    </row>
    <row r="64" spans="1:96">
      <c r="A64" s="110"/>
      <c r="B64" s="110"/>
      <c r="C64" s="110"/>
      <c r="D64" s="110"/>
      <c r="E64" s="110"/>
      <c r="F64" s="110"/>
      <c r="G64" s="1125"/>
      <c r="H64" s="110"/>
      <c r="I64" s="110"/>
      <c r="J64" s="110"/>
      <c r="K64" s="1125"/>
      <c r="L64" s="110"/>
      <c r="M64" s="110"/>
      <c r="N64" s="110"/>
      <c r="O64" s="110"/>
      <c r="P64" s="110"/>
      <c r="Q64" s="110"/>
      <c r="R64" s="110"/>
      <c r="S64" s="110"/>
      <c r="T64" s="110"/>
      <c r="U64" s="110"/>
      <c r="V64" s="110"/>
      <c r="W64" s="234"/>
      <c r="X64" s="234"/>
      <c r="Y64" s="234"/>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216" t="s">
        <v>1524</v>
      </c>
      <c r="CQ64" s="217" t="s">
        <v>1525</v>
      </c>
      <c r="CR64" s="218" t="s">
        <v>1633</v>
      </c>
    </row>
    <row r="65" spans="1:96">
      <c r="A65" s="110"/>
      <c r="B65" s="110"/>
      <c r="C65" s="110"/>
      <c r="D65" s="110"/>
      <c r="E65" s="110"/>
      <c r="F65" s="110"/>
      <c r="G65" s="1125"/>
      <c r="H65" s="110"/>
      <c r="I65" s="110"/>
      <c r="J65" s="110"/>
      <c r="K65" s="1125"/>
      <c r="L65" s="110"/>
      <c r="M65" s="110"/>
      <c r="N65" s="110"/>
      <c r="O65" s="110"/>
      <c r="P65" s="110"/>
      <c r="Q65" s="110"/>
      <c r="R65" s="110"/>
      <c r="S65" s="110"/>
      <c r="T65" s="110"/>
      <c r="U65" s="110"/>
      <c r="V65" s="110"/>
      <c r="W65" s="234"/>
      <c r="X65" s="234"/>
      <c r="Y65" s="234"/>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216" t="s">
        <v>1524</v>
      </c>
      <c r="CQ65" s="217" t="s">
        <v>1530</v>
      </c>
      <c r="CR65" s="218" t="s">
        <v>1634</v>
      </c>
    </row>
    <row r="66" spans="1:96">
      <c r="A66" s="110"/>
      <c r="B66" s="110"/>
      <c r="C66" s="110"/>
      <c r="D66" s="110"/>
      <c r="E66" s="110"/>
      <c r="F66" s="110"/>
      <c r="G66" s="1125"/>
      <c r="H66" s="110"/>
      <c r="I66" s="110"/>
      <c r="J66" s="110"/>
      <c r="K66" s="1125"/>
      <c r="L66" s="110"/>
      <c r="M66" s="110"/>
      <c r="N66" s="110"/>
      <c r="O66" s="110"/>
      <c r="P66" s="110"/>
      <c r="Q66" s="110"/>
      <c r="R66" s="110"/>
      <c r="S66" s="110"/>
      <c r="T66" s="110"/>
      <c r="U66" s="110"/>
      <c r="V66" s="110"/>
      <c r="W66" s="234"/>
      <c r="X66" s="234"/>
      <c r="Y66" s="234"/>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216" t="s">
        <v>1524</v>
      </c>
      <c r="CQ66" s="217" t="s">
        <v>1535</v>
      </c>
      <c r="CR66" s="218" t="s">
        <v>1635</v>
      </c>
    </row>
    <row r="67" spans="1:96">
      <c r="A67" s="110"/>
      <c r="B67" s="110"/>
      <c r="C67" s="110"/>
      <c r="D67" s="110"/>
      <c r="E67" s="110"/>
      <c r="F67" s="110"/>
      <c r="G67" s="1125"/>
      <c r="H67" s="110"/>
      <c r="I67" s="110"/>
      <c r="J67" s="110"/>
      <c r="K67" s="1125"/>
      <c r="L67" s="110"/>
      <c r="M67" s="110"/>
      <c r="N67" s="110"/>
      <c r="O67" s="110"/>
      <c r="P67" s="110"/>
      <c r="Q67" s="110"/>
      <c r="R67" s="110"/>
      <c r="S67" s="110"/>
      <c r="T67" s="110"/>
      <c r="U67" s="110"/>
      <c r="V67" s="110"/>
      <c r="W67" s="234"/>
      <c r="X67" s="234"/>
      <c r="Y67" s="234"/>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t="s">
        <v>1529</v>
      </c>
      <c r="CQ67" s="174" t="s">
        <v>1337</v>
      </c>
      <c r="CR67" s="104" t="s">
        <v>1636</v>
      </c>
    </row>
    <row r="68" spans="1:96">
      <c r="A68" s="110"/>
      <c r="B68" s="110"/>
      <c r="C68" s="110"/>
      <c r="D68" s="110"/>
      <c r="E68" s="110"/>
      <c r="F68" s="110"/>
      <c r="G68" s="1125"/>
      <c r="H68" s="110"/>
      <c r="I68" s="110"/>
      <c r="J68" s="110"/>
      <c r="K68" s="1125"/>
      <c r="L68" s="110"/>
      <c r="M68" s="110"/>
      <c r="N68" s="110"/>
      <c r="O68" s="110"/>
      <c r="P68" s="110"/>
      <c r="Q68" s="110"/>
      <c r="R68" s="110"/>
      <c r="S68" s="110"/>
      <c r="T68" s="110"/>
      <c r="U68" s="110"/>
      <c r="V68" s="110"/>
      <c r="W68" s="234"/>
      <c r="X68" s="234"/>
      <c r="Y68" s="234"/>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t="s">
        <v>1529</v>
      </c>
      <c r="CQ68" s="174" t="s">
        <v>1353</v>
      </c>
      <c r="CR68" s="104" t="s">
        <v>1637</v>
      </c>
    </row>
    <row r="69" spans="1:96">
      <c r="A69" s="110"/>
      <c r="B69" s="110"/>
      <c r="C69" s="110"/>
      <c r="D69" s="110"/>
      <c r="E69" s="110"/>
      <c r="F69" s="110"/>
      <c r="G69" s="1125"/>
      <c r="H69" s="110"/>
      <c r="I69" s="110"/>
      <c r="J69" s="110"/>
      <c r="K69" s="1125"/>
      <c r="L69" s="110"/>
      <c r="M69" s="110"/>
      <c r="N69" s="110"/>
      <c r="O69" s="110"/>
      <c r="P69" s="110"/>
      <c r="Q69" s="110"/>
      <c r="R69" s="110"/>
      <c r="S69" s="110"/>
      <c r="T69" s="110"/>
      <c r="U69" s="110"/>
      <c r="V69" s="110"/>
      <c r="W69" s="234"/>
      <c r="X69" s="234"/>
      <c r="Y69" s="234"/>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t="s">
        <v>1529</v>
      </c>
      <c r="CQ69" s="174" t="s">
        <v>1362</v>
      </c>
      <c r="CR69" s="104" t="s">
        <v>1638</v>
      </c>
    </row>
    <row r="70" spans="1:96">
      <c r="A70" s="110"/>
      <c r="B70" s="110"/>
      <c r="C70" s="110"/>
      <c r="D70" s="110"/>
      <c r="E70" s="110"/>
      <c r="F70" s="110"/>
      <c r="G70" s="1125"/>
      <c r="H70" s="110"/>
      <c r="I70" s="110"/>
      <c r="J70" s="110"/>
      <c r="K70" s="1125"/>
      <c r="L70" s="110"/>
      <c r="M70" s="110"/>
      <c r="N70" s="110"/>
      <c r="O70" s="110"/>
      <c r="P70" s="110"/>
      <c r="Q70" s="110"/>
      <c r="R70" s="110"/>
      <c r="S70" s="110"/>
      <c r="T70" s="110"/>
      <c r="U70" s="110"/>
      <c r="V70" s="110"/>
      <c r="W70" s="234"/>
      <c r="X70" s="234"/>
      <c r="Y70" s="234"/>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t="s">
        <v>1529</v>
      </c>
      <c r="CQ70" s="174" t="s">
        <v>1377</v>
      </c>
      <c r="CR70" s="104" t="s">
        <v>1639</v>
      </c>
    </row>
    <row r="71" spans="1:96">
      <c r="A71" s="110"/>
      <c r="B71" s="110"/>
      <c r="C71" s="110"/>
      <c r="D71" s="110"/>
      <c r="E71" s="110"/>
      <c r="F71" s="110"/>
      <c r="G71" s="1125"/>
      <c r="H71" s="110"/>
      <c r="I71" s="110"/>
      <c r="J71" s="110"/>
      <c r="K71" s="1125"/>
      <c r="L71" s="110"/>
      <c r="M71" s="110"/>
      <c r="N71" s="110"/>
      <c r="O71" s="110"/>
      <c r="P71" s="110"/>
      <c r="Q71" s="110"/>
      <c r="R71" s="110"/>
      <c r="S71" s="110"/>
      <c r="T71" s="110"/>
      <c r="U71" s="110"/>
      <c r="V71" s="110"/>
      <c r="W71" s="234"/>
      <c r="X71" s="234"/>
      <c r="Y71" s="234"/>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t="s">
        <v>1529</v>
      </c>
      <c r="CQ71" s="174" t="s">
        <v>1389</v>
      </c>
      <c r="CR71" s="104" t="s">
        <v>1640</v>
      </c>
    </row>
    <row r="72" spans="1:96">
      <c r="A72" s="110"/>
      <c r="B72" s="110"/>
      <c r="C72" s="110"/>
      <c r="D72" s="110"/>
      <c r="E72" s="110"/>
      <c r="F72" s="110"/>
      <c r="G72" s="1125"/>
      <c r="H72" s="110"/>
      <c r="I72" s="110"/>
      <c r="J72" s="110"/>
      <c r="K72" s="1125"/>
      <c r="L72" s="110"/>
      <c r="M72" s="110"/>
      <c r="N72" s="110"/>
      <c r="O72" s="110"/>
      <c r="P72" s="110"/>
      <c r="Q72" s="110"/>
      <c r="R72" s="110"/>
      <c r="S72" s="110"/>
      <c r="T72" s="110"/>
      <c r="U72" s="110"/>
      <c r="V72" s="110"/>
      <c r="W72" s="234"/>
      <c r="X72" s="234"/>
      <c r="Y72" s="234"/>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t="s">
        <v>1529</v>
      </c>
      <c r="CQ72" s="174" t="s">
        <v>1399</v>
      </c>
      <c r="CR72" s="104" t="s">
        <v>1641</v>
      </c>
    </row>
    <row r="73" spans="1:96">
      <c r="A73" s="110"/>
      <c r="B73" s="110"/>
      <c r="C73" s="110"/>
      <c r="D73" s="110"/>
      <c r="E73" s="110"/>
      <c r="F73" s="110"/>
      <c r="G73" s="1125"/>
      <c r="H73" s="110"/>
      <c r="I73" s="110"/>
      <c r="J73" s="110"/>
      <c r="K73" s="1125"/>
      <c r="L73" s="110"/>
      <c r="M73" s="110"/>
      <c r="N73" s="110"/>
      <c r="O73" s="110"/>
      <c r="P73" s="110"/>
      <c r="Q73" s="110"/>
      <c r="R73" s="110"/>
      <c r="S73" s="110"/>
      <c r="T73" s="110"/>
      <c r="U73" s="110"/>
      <c r="V73" s="110"/>
      <c r="W73" s="234"/>
      <c r="X73" s="234"/>
      <c r="Y73" s="234"/>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t="s">
        <v>1529</v>
      </c>
      <c r="CQ73" s="174" t="s">
        <v>1412</v>
      </c>
      <c r="CR73" s="104" t="s">
        <v>1642</v>
      </c>
    </row>
    <row r="74" spans="1:96">
      <c r="A74" s="110"/>
      <c r="B74" s="110"/>
      <c r="C74" s="110"/>
      <c r="D74" s="110"/>
      <c r="E74" s="110"/>
      <c r="F74" s="110"/>
      <c r="G74" s="1125"/>
      <c r="H74" s="110"/>
      <c r="I74" s="110"/>
      <c r="J74" s="110"/>
      <c r="K74" s="1125"/>
      <c r="L74" s="110"/>
      <c r="M74" s="110"/>
      <c r="N74" s="110"/>
      <c r="O74" s="110"/>
      <c r="P74" s="110"/>
      <c r="Q74" s="110"/>
      <c r="R74" s="110"/>
      <c r="S74" s="110"/>
      <c r="T74" s="110"/>
      <c r="U74" s="110"/>
      <c r="V74" s="110"/>
      <c r="W74" s="234"/>
      <c r="X74" s="234"/>
      <c r="Y74" s="234"/>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t="s">
        <v>1529</v>
      </c>
      <c r="CQ74" s="174" t="s">
        <v>522</v>
      </c>
      <c r="CR74" s="104" t="s">
        <v>1643</v>
      </c>
    </row>
    <row r="75" spans="1:96">
      <c r="A75" s="110"/>
      <c r="B75" s="110"/>
      <c r="C75" s="110"/>
      <c r="D75" s="110"/>
      <c r="E75" s="110"/>
      <c r="F75" s="110"/>
      <c r="G75" s="1125"/>
      <c r="H75" s="110"/>
      <c r="I75" s="110"/>
      <c r="J75" s="110"/>
      <c r="K75" s="1125"/>
      <c r="L75" s="110"/>
      <c r="M75" s="110"/>
      <c r="N75" s="110"/>
      <c r="O75" s="110"/>
      <c r="P75" s="110"/>
      <c r="Q75" s="110"/>
      <c r="R75" s="110"/>
      <c r="S75" s="110"/>
      <c r="T75" s="110"/>
      <c r="U75" s="110"/>
      <c r="V75" s="110"/>
      <c r="W75" s="234"/>
      <c r="X75" s="234"/>
      <c r="Y75" s="234"/>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t="s">
        <v>1529</v>
      </c>
      <c r="CQ75" s="174" t="s">
        <v>1433</v>
      </c>
      <c r="CR75" s="104" t="s">
        <v>1644</v>
      </c>
    </row>
    <row r="76" spans="1:96">
      <c r="A76" s="110"/>
      <c r="B76" s="110"/>
      <c r="C76" s="110"/>
      <c r="D76" s="110"/>
      <c r="E76" s="110"/>
      <c r="F76" s="110"/>
      <c r="G76" s="1125"/>
      <c r="H76" s="110"/>
      <c r="I76" s="110"/>
      <c r="J76" s="110"/>
      <c r="K76" s="1125"/>
      <c r="L76" s="110"/>
      <c r="M76" s="110"/>
      <c r="N76" s="110"/>
      <c r="O76" s="110"/>
      <c r="P76" s="110"/>
      <c r="Q76" s="110"/>
      <c r="R76" s="110"/>
      <c r="S76" s="110"/>
      <c r="T76" s="110"/>
      <c r="U76" s="110"/>
      <c r="V76" s="110"/>
      <c r="W76" s="234"/>
      <c r="X76" s="234"/>
      <c r="Y76" s="234"/>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t="s">
        <v>1529</v>
      </c>
      <c r="CQ76" s="174" t="s">
        <v>1443</v>
      </c>
      <c r="CR76" s="104" t="s">
        <v>1645</v>
      </c>
    </row>
    <row r="77" spans="1:96">
      <c r="A77" s="110"/>
      <c r="B77" s="110"/>
      <c r="C77" s="110"/>
      <c r="D77" s="110"/>
      <c r="E77" s="110"/>
      <c r="F77" s="110"/>
      <c r="G77" s="1125"/>
      <c r="H77" s="110"/>
      <c r="I77" s="110"/>
      <c r="J77" s="110"/>
      <c r="K77" s="1125"/>
      <c r="L77" s="110"/>
      <c r="M77" s="110"/>
      <c r="N77" s="110"/>
      <c r="O77" s="110"/>
      <c r="P77" s="110"/>
      <c r="Q77" s="110"/>
      <c r="R77" s="110"/>
      <c r="S77" s="110"/>
      <c r="T77" s="110"/>
      <c r="U77" s="110"/>
      <c r="V77" s="110"/>
      <c r="W77" s="234"/>
      <c r="X77" s="234"/>
      <c r="Y77" s="234"/>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t="s">
        <v>1529</v>
      </c>
      <c r="CQ77" s="174" t="s">
        <v>1453</v>
      </c>
      <c r="CR77" s="104" t="s">
        <v>1646</v>
      </c>
    </row>
    <row r="78" spans="1:96">
      <c r="A78" s="110"/>
      <c r="B78" s="110"/>
      <c r="C78" s="110"/>
      <c r="D78" s="110"/>
      <c r="E78" s="110"/>
      <c r="F78" s="110"/>
      <c r="G78" s="1125"/>
      <c r="H78" s="110"/>
      <c r="I78" s="110"/>
      <c r="J78" s="110"/>
      <c r="K78" s="1125"/>
      <c r="L78" s="110"/>
      <c r="M78" s="110"/>
      <c r="N78" s="110"/>
      <c r="O78" s="110"/>
      <c r="P78" s="110"/>
      <c r="Q78" s="110"/>
      <c r="R78" s="110"/>
      <c r="S78" s="110"/>
      <c r="T78" s="110"/>
      <c r="U78" s="110"/>
      <c r="V78" s="110"/>
      <c r="W78" s="234"/>
      <c r="X78" s="234"/>
      <c r="Y78" s="234"/>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t="s">
        <v>1529</v>
      </c>
      <c r="CQ78" s="174" t="s">
        <v>1458</v>
      </c>
      <c r="CR78" s="104" t="s">
        <v>1647</v>
      </c>
    </row>
    <row r="79" spans="1:96">
      <c r="A79" s="110"/>
      <c r="B79" s="110"/>
      <c r="C79" s="110"/>
      <c r="D79" s="110"/>
      <c r="E79" s="110"/>
      <c r="F79" s="110"/>
      <c r="G79" s="1125"/>
      <c r="H79" s="110"/>
      <c r="I79" s="110"/>
      <c r="J79" s="110"/>
      <c r="K79" s="1125"/>
      <c r="L79" s="110"/>
      <c r="M79" s="110"/>
      <c r="N79" s="110"/>
      <c r="O79" s="110"/>
      <c r="P79" s="110"/>
      <c r="Q79" s="110"/>
      <c r="R79" s="110"/>
      <c r="S79" s="110"/>
      <c r="T79" s="110"/>
      <c r="U79" s="110"/>
      <c r="V79" s="110"/>
      <c r="W79" s="234"/>
      <c r="X79" s="234"/>
      <c r="Y79" s="234"/>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t="s">
        <v>1529</v>
      </c>
      <c r="CQ79" s="174" t="s">
        <v>1463</v>
      </c>
      <c r="CR79" s="104" t="s">
        <v>1648</v>
      </c>
    </row>
    <row r="80" spans="1:96">
      <c r="A80" s="110"/>
      <c r="B80" s="110"/>
      <c r="C80" s="110"/>
      <c r="D80" s="110"/>
      <c r="E80" s="110"/>
      <c r="F80" s="110"/>
      <c r="G80" s="1125"/>
      <c r="H80" s="110"/>
      <c r="I80" s="110"/>
      <c r="J80" s="110"/>
      <c r="K80" s="1125"/>
      <c r="L80" s="110"/>
      <c r="M80" s="110"/>
      <c r="N80" s="110"/>
      <c r="O80" s="110"/>
      <c r="P80" s="110"/>
      <c r="Q80" s="110"/>
      <c r="R80" s="110"/>
      <c r="S80" s="110"/>
      <c r="T80" s="110"/>
      <c r="U80" s="110"/>
      <c r="V80" s="110"/>
      <c r="W80" s="234"/>
      <c r="X80" s="234"/>
      <c r="Y80" s="234"/>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t="s">
        <v>1529</v>
      </c>
      <c r="CQ80" s="174" t="s">
        <v>1472</v>
      </c>
      <c r="CR80" s="104" t="s">
        <v>1649</v>
      </c>
    </row>
    <row r="81" spans="1:96">
      <c r="A81" s="110"/>
      <c r="B81" s="110"/>
      <c r="C81" s="110"/>
      <c r="D81" s="110"/>
      <c r="E81" s="110"/>
      <c r="F81" s="110"/>
      <c r="G81" s="1125"/>
      <c r="H81" s="110"/>
      <c r="I81" s="110"/>
      <c r="J81" s="110"/>
      <c r="K81" s="1125"/>
      <c r="L81" s="110"/>
      <c r="M81" s="110"/>
      <c r="N81" s="110"/>
      <c r="O81" s="110"/>
      <c r="P81" s="110"/>
      <c r="Q81" s="110"/>
      <c r="R81" s="110"/>
      <c r="S81" s="110"/>
      <c r="T81" s="110"/>
      <c r="U81" s="110"/>
      <c r="V81" s="110"/>
      <c r="W81" s="234"/>
      <c r="X81" s="234"/>
      <c r="Y81" s="234"/>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t="s">
        <v>1529</v>
      </c>
      <c r="CQ81" s="174" t="s">
        <v>1480</v>
      </c>
      <c r="CR81" s="104" t="s">
        <v>1650</v>
      </c>
    </row>
    <row r="82" spans="1:96">
      <c r="A82" s="110"/>
      <c r="B82" s="110"/>
      <c r="C82" s="110"/>
      <c r="D82" s="110"/>
      <c r="E82" s="110"/>
      <c r="F82" s="110"/>
      <c r="G82" s="1125"/>
      <c r="H82" s="110"/>
      <c r="I82" s="110"/>
      <c r="J82" s="110"/>
      <c r="K82" s="1125"/>
      <c r="L82" s="110"/>
      <c r="M82" s="110"/>
      <c r="N82" s="110"/>
      <c r="O82" s="110"/>
      <c r="P82" s="110"/>
      <c r="Q82" s="110"/>
      <c r="R82" s="110"/>
      <c r="S82" s="110"/>
      <c r="T82" s="110"/>
      <c r="U82" s="110"/>
      <c r="V82" s="110"/>
      <c r="W82" s="234"/>
      <c r="X82" s="234"/>
      <c r="Y82" s="234"/>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t="s">
        <v>1529</v>
      </c>
      <c r="CQ82" s="174" t="s">
        <v>1489</v>
      </c>
      <c r="CR82" s="104" t="s">
        <v>1651</v>
      </c>
    </row>
    <row r="83" spans="1:96">
      <c r="A83" s="110"/>
      <c r="B83" s="110"/>
      <c r="C83" s="110"/>
      <c r="D83" s="110"/>
      <c r="E83" s="110"/>
      <c r="F83" s="110"/>
      <c r="G83" s="1125"/>
      <c r="H83" s="110"/>
      <c r="I83" s="110"/>
      <c r="J83" s="110"/>
      <c r="K83" s="1125"/>
      <c r="L83" s="110"/>
      <c r="M83" s="110"/>
      <c r="N83" s="110"/>
      <c r="O83" s="110"/>
      <c r="P83" s="110"/>
      <c r="Q83" s="110"/>
      <c r="R83" s="110"/>
      <c r="S83" s="110"/>
      <c r="T83" s="110"/>
      <c r="U83" s="110"/>
      <c r="V83" s="110"/>
      <c r="W83" s="234"/>
      <c r="X83" s="234"/>
      <c r="Y83" s="234"/>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t="s">
        <v>1529</v>
      </c>
      <c r="CQ83" s="174" t="s">
        <v>1496</v>
      </c>
      <c r="CR83" s="104" t="s">
        <v>1652</v>
      </c>
    </row>
    <row r="84" spans="1:96">
      <c r="A84" s="110"/>
      <c r="B84" s="110"/>
      <c r="C84" s="110"/>
      <c r="D84" s="110"/>
      <c r="E84" s="110"/>
      <c r="F84" s="110"/>
      <c r="G84" s="1125"/>
      <c r="H84" s="110"/>
      <c r="I84" s="110"/>
      <c r="J84" s="110"/>
      <c r="K84" s="1125"/>
      <c r="L84" s="110"/>
      <c r="M84" s="110"/>
      <c r="N84" s="110"/>
      <c r="O84" s="110"/>
      <c r="P84" s="110"/>
      <c r="Q84" s="110"/>
      <c r="R84" s="110"/>
      <c r="S84" s="110"/>
      <c r="T84" s="110"/>
      <c r="U84" s="110"/>
      <c r="V84" s="110"/>
      <c r="W84" s="234"/>
      <c r="X84" s="234"/>
      <c r="Y84" s="234"/>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t="s">
        <v>1529</v>
      </c>
      <c r="CQ84" s="174" t="s">
        <v>1505</v>
      </c>
      <c r="CR84" s="104" t="s">
        <v>1653</v>
      </c>
    </row>
    <row r="85" spans="1:96">
      <c r="A85" s="110"/>
      <c r="B85" s="110"/>
      <c r="C85" s="110"/>
      <c r="D85" s="110"/>
      <c r="E85" s="110"/>
      <c r="F85" s="110"/>
      <c r="G85" s="1125"/>
      <c r="H85" s="110"/>
      <c r="I85" s="110"/>
      <c r="J85" s="110"/>
      <c r="K85" s="1125"/>
      <c r="L85" s="110"/>
      <c r="M85" s="110"/>
      <c r="N85" s="110"/>
      <c r="O85" s="110"/>
      <c r="P85" s="110"/>
      <c r="Q85" s="110"/>
      <c r="R85" s="110"/>
      <c r="S85" s="110"/>
      <c r="T85" s="110"/>
      <c r="U85" s="110"/>
      <c r="V85" s="110"/>
      <c r="W85" s="234"/>
      <c r="X85" s="234"/>
      <c r="Y85" s="234"/>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t="s">
        <v>1529</v>
      </c>
      <c r="CQ85" s="174" t="s">
        <v>1515</v>
      </c>
      <c r="CR85" s="104" t="s">
        <v>1654</v>
      </c>
    </row>
    <row r="86" spans="1:96">
      <c r="A86" s="110"/>
      <c r="B86" s="110"/>
      <c r="C86" s="110"/>
      <c r="D86" s="110"/>
      <c r="E86" s="110"/>
      <c r="F86" s="110"/>
      <c r="G86" s="1125"/>
      <c r="H86" s="110"/>
      <c r="I86" s="110"/>
      <c r="J86" s="110"/>
      <c r="K86" s="1125"/>
      <c r="L86" s="110"/>
      <c r="M86" s="110"/>
      <c r="N86" s="110"/>
      <c r="O86" s="110"/>
      <c r="P86" s="110"/>
      <c r="Q86" s="110"/>
      <c r="R86" s="110"/>
      <c r="S86" s="110"/>
      <c r="T86" s="110"/>
      <c r="U86" s="110"/>
      <c r="V86" s="110"/>
      <c r="W86" s="234"/>
      <c r="X86" s="234"/>
      <c r="Y86" s="234"/>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t="s">
        <v>1529</v>
      </c>
      <c r="CQ86" s="174" t="s">
        <v>1525</v>
      </c>
      <c r="CR86" s="104" t="s">
        <v>1655</v>
      </c>
    </row>
    <row r="87" spans="1:96">
      <c r="CE87" s="29"/>
      <c r="CF87" s="29"/>
      <c r="CG87" s="29"/>
      <c r="CH87" s="29"/>
      <c r="CI87" s="29"/>
      <c r="CJ87" s="29"/>
      <c r="CK87" s="29"/>
      <c r="CL87" s="29"/>
      <c r="CM87" s="29"/>
      <c r="CN87" s="29"/>
      <c r="CO87" s="29"/>
      <c r="CP87" t="s">
        <v>1529</v>
      </c>
      <c r="CQ87" s="174" t="s">
        <v>1530</v>
      </c>
      <c r="CR87" s="104" t="s">
        <v>1656</v>
      </c>
    </row>
    <row r="88" spans="1:96">
      <c r="CE88" s="29"/>
      <c r="CF88" s="29"/>
      <c r="CG88" s="29"/>
      <c r="CH88" s="29"/>
      <c r="CI88" s="29"/>
      <c r="CJ88" s="29"/>
      <c r="CK88" s="29"/>
      <c r="CL88" s="29"/>
      <c r="CM88" s="29"/>
      <c r="CN88" s="29"/>
      <c r="CO88" s="29"/>
      <c r="CP88" t="s">
        <v>1529</v>
      </c>
      <c r="CQ88" s="174" t="s">
        <v>1535</v>
      </c>
      <c r="CR88" s="104" t="s">
        <v>1657</v>
      </c>
    </row>
    <row r="89" spans="1:96">
      <c r="CE89" s="29"/>
      <c r="CF89" s="29"/>
      <c r="CG89" s="29"/>
      <c r="CH89" s="29"/>
      <c r="CI89" s="29"/>
      <c r="CJ89" s="29"/>
      <c r="CK89" s="29"/>
      <c r="CL89" s="29"/>
      <c r="CM89" s="29"/>
      <c r="CN89" s="29"/>
      <c r="CO89" s="29"/>
      <c r="CP89" s="216" t="s">
        <v>1534</v>
      </c>
      <c r="CQ89" s="217" t="s">
        <v>1337</v>
      </c>
      <c r="CR89" s="218" t="s">
        <v>1658</v>
      </c>
    </row>
    <row r="90" spans="1:96">
      <c r="CE90" s="29"/>
      <c r="CF90" s="29"/>
      <c r="CG90" s="29"/>
      <c r="CH90" s="29"/>
      <c r="CI90" s="29"/>
      <c r="CJ90" s="29"/>
      <c r="CK90" s="29"/>
      <c r="CL90" s="29"/>
      <c r="CM90" s="29"/>
      <c r="CN90" s="29"/>
      <c r="CO90" s="29"/>
      <c r="CP90" s="216" t="s">
        <v>1534</v>
      </c>
      <c r="CQ90" s="217" t="s">
        <v>1353</v>
      </c>
      <c r="CR90" s="218" t="s">
        <v>1659</v>
      </c>
    </row>
    <row r="91" spans="1:96">
      <c r="CE91" s="29"/>
      <c r="CF91" s="29"/>
      <c r="CG91" s="29"/>
      <c r="CH91" s="29"/>
      <c r="CI91" s="29"/>
      <c r="CJ91" s="29"/>
      <c r="CK91" s="29"/>
      <c r="CL91" s="29"/>
      <c r="CM91" s="29"/>
      <c r="CN91" s="29"/>
      <c r="CO91" s="29"/>
      <c r="CP91" s="216" t="s">
        <v>1534</v>
      </c>
      <c r="CQ91" s="217" t="s">
        <v>1362</v>
      </c>
      <c r="CR91" s="218" t="s">
        <v>1660</v>
      </c>
    </row>
    <row r="92" spans="1:96">
      <c r="CE92" s="29"/>
      <c r="CF92" s="29"/>
      <c r="CG92" s="29"/>
      <c r="CH92" s="29"/>
      <c r="CI92" s="29"/>
      <c r="CJ92" s="29"/>
      <c r="CK92" s="29"/>
      <c r="CL92" s="29"/>
      <c r="CM92" s="29"/>
      <c r="CN92" s="29"/>
      <c r="CO92" s="29"/>
      <c r="CP92" s="216" t="s">
        <v>1534</v>
      </c>
      <c r="CQ92" s="217" t="s">
        <v>1377</v>
      </c>
      <c r="CR92" s="218" t="s">
        <v>1661</v>
      </c>
    </row>
    <row r="93" spans="1:96">
      <c r="CE93" s="29"/>
      <c r="CF93" s="29"/>
      <c r="CG93" s="29"/>
      <c r="CH93" s="29"/>
      <c r="CI93" s="29"/>
      <c r="CJ93" s="29"/>
      <c r="CK93" s="29"/>
      <c r="CL93" s="29"/>
      <c r="CM93" s="29"/>
      <c r="CN93" s="29"/>
      <c r="CO93" s="29"/>
      <c r="CP93" s="216" t="s">
        <v>1534</v>
      </c>
      <c r="CQ93" s="217" t="s">
        <v>1389</v>
      </c>
      <c r="CR93" s="218" t="s">
        <v>1662</v>
      </c>
    </row>
    <row r="94" spans="1:96">
      <c r="CE94" s="29"/>
      <c r="CF94" s="29"/>
      <c r="CG94" s="29"/>
      <c r="CH94" s="29"/>
      <c r="CI94" s="29"/>
      <c r="CJ94" s="29"/>
      <c r="CK94" s="29"/>
      <c r="CL94" s="29"/>
      <c r="CM94" s="29"/>
      <c r="CN94" s="29"/>
      <c r="CO94" s="29"/>
      <c r="CP94" s="216" t="s">
        <v>1534</v>
      </c>
      <c r="CQ94" s="217" t="s">
        <v>1399</v>
      </c>
      <c r="CR94" s="218" t="s">
        <v>1663</v>
      </c>
    </row>
    <row r="95" spans="1:96">
      <c r="CE95" s="29"/>
      <c r="CF95" s="29"/>
      <c r="CG95" s="29"/>
      <c r="CH95" s="29"/>
      <c r="CI95" s="29"/>
      <c r="CJ95" s="29"/>
      <c r="CK95" s="29"/>
      <c r="CL95" s="29"/>
      <c r="CM95" s="29"/>
      <c r="CN95" s="29"/>
      <c r="CO95" s="29"/>
      <c r="CP95" s="216" t="s">
        <v>1534</v>
      </c>
      <c r="CQ95" s="217" t="s">
        <v>1412</v>
      </c>
      <c r="CR95" s="218" t="s">
        <v>1664</v>
      </c>
    </row>
    <row r="96" spans="1:96">
      <c r="CE96" s="29"/>
      <c r="CF96" s="29"/>
      <c r="CG96" s="29"/>
      <c r="CH96" s="29"/>
      <c r="CI96" s="29"/>
      <c r="CJ96" s="29"/>
      <c r="CK96" s="29"/>
      <c r="CL96" s="29"/>
      <c r="CM96" s="29"/>
      <c r="CN96" s="29"/>
      <c r="CO96" s="29"/>
      <c r="CP96" s="216" t="s">
        <v>1534</v>
      </c>
      <c r="CQ96" s="217" t="s">
        <v>522</v>
      </c>
      <c r="CR96" s="218" t="s">
        <v>1665</v>
      </c>
    </row>
    <row r="97" spans="83:96">
      <c r="CE97" s="29"/>
      <c r="CF97" s="29"/>
      <c r="CG97" s="29"/>
      <c r="CH97" s="29"/>
      <c r="CI97" s="29"/>
      <c r="CJ97" s="29"/>
      <c r="CK97" s="29"/>
      <c r="CL97" s="29"/>
      <c r="CM97" s="29"/>
      <c r="CN97" s="29"/>
      <c r="CO97" s="29"/>
      <c r="CP97" s="216" t="s">
        <v>1534</v>
      </c>
      <c r="CQ97" s="217" t="s">
        <v>1433</v>
      </c>
      <c r="CR97" s="218" t="s">
        <v>1666</v>
      </c>
    </row>
    <row r="98" spans="83:96">
      <c r="CE98" s="29"/>
      <c r="CF98" s="29"/>
      <c r="CG98" s="29"/>
      <c r="CH98" s="29"/>
      <c r="CI98" s="29"/>
      <c r="CJ98" s="29"/>
      <c r="CK98" s="29"/>
      <c r="CL98" s="29"/>
      <c r="CM98" s="29"/>
      <c r="CN98" s="29"/>
      <c r="CO98" s="29"/>
      <c r="CP98" s="216" t="s">
        <v>1534</v>
      </c>
      <c r="CQ98" s="217" t="s">
        <v>1443</v>
      </c>
      <c r="CR98" s="218" t="s">
        <v>1667</v>
      </c>
    </row>
    <row r="99" spans="83:96">
      <c r="CE99" s="29"/>
      <c r="CF99" s="29"/>
      <c r="CG99" s="29"/>
      <c r="CH99" s="29"/>
      <c r="CI99" s="29"/>
      <c r="CJ99" s="29"/>
      <c r="CK99" s="29"/>
      <c r="CL99" s="29"/>
      <c r="CM99" s="29"/>
      <c r="CN99" s="29"/>
      <c r="CO99" s="29"/>
      <c r="CP99" s="216" t="s">
        <v>1534</v>
      </c>
      <c r="CQ99" s="217" t="s">
        <v>1453</v>
      </c>
      <c r="CR99" s="218" t="s">
        <v>1668</v>
      </c>
    </row>
    <row r="100" spans="83:96">
      <c r="CE100" s="29"/>
      <c r="CF100" s="29"/>
      <c r="CG100" s="29"/>
      <c r="CH100" s="29"/>
      <c r="CI100" s="29"/>
      <c r="CJ100" s="29"/>
      <c r="CK100" s="29"/>
      <c r="CL100" s="29"/>
      <c r="CM100" s="29"/>
      <c r="CN100" s="29"/>
      <c r="CO100" s="29"/>
      <c r="CP100" s="216" t="s">
        <v>1534</v>
      </c>
      <c r="CQ100" s="217" t="s">
        <v>1458</v>
      </c>
      <c r="CR100" s="218" t="s">
        <v>1669</v>
      </c>
    </row>
    <row r="101" spans="83:96">
      <c r="CE101" s="29"/>
      <c r="CF101" s="29"/>
      <c r="CG101" s="29"/>
      <c r="CH101" s="29"/>
      <c r="CI101" s="29"/>
      <c r="CJ101" s="29"/>
      <c r="CK101" s="29"/>
      <c r="CL101" s="29"/>
      <c r="CM101" s="29"/>
      <c r="CN101" s="29"/>
      <c r="CO101" s="29"/>
      <c r="CP101" s="216" t="s">
        <v>1534</v>
      </c>
      <c r="CQ101" s="217" t="s">
        <v>1463</v>
      </c>
      <c r="CR101" s="218" t="s">
        <v>1670</v>
      </c>
    </row>
    <row r="102" spans="83:96">
      <c r="CE102" s="29"/>
      <c r="CF102" s="29"/>
      <c r="CG102" s="29"/>
      <c r="CH102" s="29"/>
      <c r="CI102" s="29"/>
      <c r="CJ102" s="29"/>
      <c r="CK102" s="29"/>
      <c r="CL102" s="29"/>
      <c r="CM102" s="29"/>
      <c r="CN102" s="29"/>
      <c r="CO102" s="29"/>
      <c r="CP102" s="216" t="s">
        <v>1534</v>
      </c>
      <c r="CQ102" s="217" t="s">
        <v>1472</v>
      </c>
      <c r="CR102" s="218" t="s">
        <v>1671</v>
      </c>
    </row>
    <row r="103" spans="83:96">
      <c r="CE103" s="29"/>
      <c r="CF103" s="29"/>
      <c r="CG103" s="29"/>
      <c r="CH103" s="29"/>
      <c r="CI103" s="29"/>
      <c r="CJ103" s="29"/>
      <c r="CK103" s="29"/>
      <c r="CL103" s="29"/>
      <c r="CM103" s="29"/>
      <c r="CN103" s="29"/>
      <c r="CO103" s="29"/>
      <c r="CP103" s="216" t="s">
        <v>1534</v>
      </c>
      <c r="CQ103" s="217" t="s">
        <v>1480</v>
      </c>
      <c r="CR103" s="218" t="s">
        <v>1672</v>
      </c>
    </row>
    <row r="104" spans="83:96">
      <c r="CE104" s="29"/>
      <c r="CF104" s="29"/>
      <c r="CG104" s="29"/>
      <c r="CH104" s="29"/>
      <c r="CI104" s="29"/>
      <c r="CJ104" s="29"/>
      <c r="CK104" s="29"/>
      <c r="CL104" s="29"/>
      <c r="CM104" s="29"/>
      <c r="CN104" s="29"/>
      <c r="CO104" s="29"/>
      <c r="CP104" s="216" t="s">
        <v>1534</v>
      </c>
      <c r="CQ104" s="217" t="s">
        <v>1489</v>
      </c>
      <c r="CR104" s="218" t="s">
        <v>1673</v>
      </c>
    </row>
    <row r="105" spans="83:96">
      <c r="CE105" s="29"/>
      <c r="CF105" s="29"/>
      <c r="CG105" s="29"/>
      <c r="CH105" s="29"/>
      <c r="CI105" s="29"/>
      <c r="CJ105" s="29"/>
      <c r="CK105" s="29"/>
      <c r="CL105" s="29"/>
      <c r="CM105" s="29"/>
      <c r="CN105" s="29"/>
      <c r="CO105" s="29"/>
      <c r="CP105" s="216" t="s">
        <v>1534</v>
      </c>
      <c r="CQ105" s="217" t="s">
        <v>1496</v>
      </c>
      <c r="CR105" s="218" t="s">
        <v>1674</v>
      </c>
    </row>
    <row r="106" spans="83:96">
      <c r="CE106" s="29"/>
      <c r="CF106" s="29"/>
      <c r="CG106" s="29"/>
      <c r="CH106" s="29"/>
      <c r="CI106" s="29"/>
      <c r="CJ106" s="29"/>
      <c r="CK106" s="29"/>
      <c r="CL106" s="29"/>
      <c r="CM106" s="29"/>
      <c r="CN106" s="29"/>
      <c r="CO106" s="29"/>
      <c r="CP106" s="216" t="s">
        <v>1534</v>
      </c>
      <c r="CQ106" s="217" t="s">
        <v>1505</v>
      </c>
      <c r="CR106" s="218" t="s">
        <v>1675</v>
      </c>
    </row>
    <row r="107" spans="83:96">
      <c r="CE107" s="29"/>
      <c r="CF107" s="29"/>
      <c r="CG107" s="29"/>
      <c r="CH107" s="29"/>
      <c r="CI107" s="29"/>
      <c r="CJ107" s="29"/>
      <c r="CK107" s="29"/>
      <c r="CL107" s="29"/>
      <c r="CM107" s="29"/>
      <c r="CN107" s="29"/>
      <c r="CO107" s="29"/>
      <c r="CP107" s="216" t="s">
        <v>1534</v>
      </c>
      <c r="CQ107" s="217" t="s">
        <v>1515</v>
      </c>
      <c r="CR107" s="218" t="s">
        <v>1676</v>
      </c>
    </row>
    <row r="108" spans="83:96">
      <c r="CE108" s="29"/>
      <c r="CF108" s="29"/>
      <c r="CG108" s="29"/>
      <c r="CH108" s="29"/>
      <c r="CI108" s="29"/>
      <c r="CJ108" s="29"/>
      <c r="CK108" s="29"/>
      <c r="CL108" s="29"/>
      <c r="CM108" s="29"/>
      <c r="CN108" s="29"/>
      <c r="CO108" s="29"/>
      <c r="CP108" s="216" t="s">
        <v>1534</v>
      </c>
      <c r="CQ108" s="217" t="s">
        <v>1525</v>
      </c>
      <c r="CR108" s="218" t="s">
        <v>1677</v>
      </c>
    </row>
    <row r="109" spans="83:96">
      <c r="CE109" s="29"/>
      <c r="CF109" s="29"/>
      <c r="CG109" s="29"/>
      <c r="CH109" s="29"/>
      <c r="CI109" s="29"/>
      <c r="CJ109" s="29"/>
      <c r="CK109" s="29"/>
      <c r="CL109" s="29"/>
      <c r="CM109" s="29"/>
      <c r="CN109" s="29"/>
      <c r="CO109" s="29"/>
      <c r="CP109" s="216" t="s">
        <v>1534</v>
      </c>
      <c r="CQ109" s="217" t="s">
        <v>1530</v>
      </c>
      <c r="CR109" s="218" t="s">
        <v>1678</v>
      </c>
    </row>
    <row r="110" spans="83:96">
      <c r="CE110" s="29"/>
      <c r="CF110" s="29"/>
      <c r="CG110" s="29"/>
      <c r="CH110" s="29"/>
      <c r="CI110" s="29"/>
      <c r="CJ110" s="29"/>
      <c r="CK110" s="29"/>
      <c r="CL110" s="29"/>
      <c r="CM110" s="29"/>
      <c r="CN110" s="29"/>
      <c r="CO110" s="29"/>
      <c r="CP110" s="216" t="s">
        <v>1534</v>
      </c>
      <c r="CQ110" s="217" t="s">
        <v>1535</v>
      </c>
      <c r="CR110" s="218" t="s">
        <v>1679</v>
      </c>
    </row>
    <row r="111" spans="83:96">
      <c r="CE111" s="29"/>
      <c r="CF111" s="29"/>
      <c r="CG111" s="29"/>
      <c r="CH111" s="29"/>
      <c r="CI111" s="29"/>
      <c r="CJ111" s="29"/>
      <c r="CK111" s="29"/>
      <c r="CL111" s="29"/>
      <c r="CM111" s="29"/>
      <c r="CN111" s="29"/>
      <c r="CO111" s="29"/>
      <c r="CP111" t="s">
        <v>1540</v>
      </c>
      <c r="CQ111" s="174" t="s">
        <v>1337</v>
      </c>
      <c r="CR111" s="104" t="s">
        <v>1680</v>
      </c>
    </row>
    <row r="112" spans="83:96">
      <c r="CE112" s="29"/>
      <c r="CF112" s="29"/>
      <c r="CG112" s="29"/>
      <c r="CH112" s="29"/>
      <c r="CI112" s="29"/>
      <c r="CJ112" s="29"/>
      <c r="CK112" s="29"/>
      <c r="CL112" s="29"/>
      <c r="CM112" s="29"/>
      <c r="CN112" s="29"/>
      <c r="CO112" s="29"/>
      <c r="CP112" t="s">
        <v>1540</v>
      </c>
      <c r="CQ112" s="174" t="s">
        <v>1353</v>
      </c>
      <c r="CR112" s="104" t="s">
        <v>1681</v>
      </c>
    </row>
    <row r="113" spans="83:96">
      <c r="CE113" s="29"/>
      <c r="CF113" s="29"/>
      <c r="CG113" s="29"/>
      <c r="CH113" s="29"/>
      <c r="CI113" s="29"/>
      <c r="CJ113" s="29"/>
      <c r="CK113" s="29"/>
      <c r="CL113" s="29"/>
      <c r="CM113" s="29"/>
      <c r="CN113" s="29"/>
      <c r="CO113" s="29"/>
      <c r="CP113" t="s">
        <v>1540</v>
      </c>
      <c r="CQ113" s="174" t="s">
        <v>1362</v>
      </c>
      <c r="CR113" s="104" t="s">
        <v>1682</v>
      </c>
    </row>
    <row r="114" spans="83:96">
      <c r="CE114" s="29"/>
      <c r="CF114" s="29"/>
      <c r="CG114" s="29"/>
      <c r="CH114" s="29"/>
      <c r="CI114" s="29"/>
      <c r="CJ114" s="29"/>
      <c r="CK114" s="29"/>
      <c r="CL114" s="29"/>
      <c r="CM114" s="29"/>
      <c r="CN114" s="29"/>
      <c r="CO114" s="29"/>
      <c r="CP114" t="s">
        <v>1540</v>
      </c>
      <c r="CQ114" s="174" t="s">
        <v>1377</v>
      </c>
      <c r="CR114" s="104" t="s">
        <v>1683</v>
      </c>
    </row>
    <row r="115" spans="83:96">
      <c r="CE115" s="29"/>
      <c r="CF115" s="29"/>
      <c r="CG115" s="29"/>
      <c r="CH115" s="29"/>
      <c r="CI115" s="29"/>
      <c r="CJ115" s="29"/>
      <c r="CK115" s="29"/>
      <c r="CL115" s="29"/>
      <c r="CM115" s="29"/>
      <c r="CN115" s="29"/>
      <c r="CO115" s="29"/>
      <c r="CP115" t="s">
        <v>1540</v>
      </c>
      <c r="CQ115" s="174" t="s">
        <v>1389</v>
      </c>
      <c r="CR115" s="104" t="s">
        <v>1641</v>
      </c>
    </row>
    <row r="116" spans="83:96">
      <c r="CE116" s="29"/>
      <c r="CF116" s="29"/>
      <c r="CG116" s="29"/>
      <c r="CH116" s="29"/>
      <c r="CI116" s="29"/>
      <c r="CJ116" s="29"/>
      <c r="CK116" s="29"/>
      <c r="CL116" s="29"/>
      <c r="CM116" s="29"/>
      <c r="CN116" s="29"/>
      <c r="CO116" s="29"/>
      <c r="CP116" t="s">
        <v>1540</v>
      </c>
      <c r="CQ116" s="174" t="s">
        <v>1399</v>
      </c>
      <c r="CR116" s="104" t="s">
        <v>1684</v>
      </c>
    </row>
    <row r="117" spans="83:96">
      <c r="CE117" s="29"/>
      <c r="CF117" s="29"/>
      <c r="CG117" s="29"/>
      <c r="CH117" s="29"/>
      <c r="CI117" s="29"/>
      <c r="CJ117" s="29"/>
      <c r="CK117" s="29"/>
      <c r="CL117" s="29"/>
      <c r="CM117" s="29"/>
      <c r="CN117" s="29"/>
      <c r="CO117" s="29"/>
      <c r="CP117" t="s">
        <v>1540</v>
      </c>
      <c r="CQ117" s="174" t="s">
        <v>1412</v>
      </c>
      <c r="CR117" s="104" t="s">
        <v>1685</v>
      </c>
    </row>
    <row r="118" spans="83:96">
      <c r="CE118" s="29"/>
      <c r="CF118" s="29"/>
      <c r="CG118" s="29"/>
      <c r="CH118" s="29"/>
      <c r="CI118" s="29"/>
      <c r="CJ118" s="29"/>
      <c r="CK118" s="29"/>
      <c r="CL118" s="29"/>
      <c r="CM118" s="29"/>
      <c r="CN118" s="29"/>
      <c r="CO118" s="29"/>
      <c r="CP118" t="s">
        <v>1540</v>
      </c>
      <c r="CQ118" s="174" t="s">
        <v>522</v>
      </c>
      <c r="CR118" s="104" t="s">
        <v>1686</v>
      </c>
    </row>
    <row r="119" spans="83:96">
      <c r="CE119" s="29"/>
      <c r="CF119" s="29"/>
      <c r="CG119" s="29"/>
      <c r="CH119" s="29"/>
      <c r="CI119" s="29"/>
      <c r="CJ119" s="29"/>
      <c r="CK119" s="29"/>
      <c r="CL119" s="29"/>
      <c r="CM119" s="29"/>
      <c r="CN119" s="29"/>
      <c r="CO119" s="29"/>
      <c r="CP119" t="s">
        <v>1540</v>
      </c>
      <c r="CQ119" s="174" t="s">
        <v>1433</v>
      </c>
      <c r="CR119" s="104" t="s">
        <v>1687</v>
      </c>
    </row>
    <row r="120" spans="83:96">
      <c r="CE120" s="29"/>
      <c r="CF120" s="29"/>
      <c r="CG120" s="29"/>
      <c r="CH120" s="29"/>
      <c r="CI120" s="29"/>
      <c r="CJ120" s="29"/>
      <c r="CK120" s="29"/>
      <c r="CL120" s="29"/>
      <c r="CM120" s="29"/>
      <c r="CN120" s="29"/>
      <c r="CO120" s="29"/>
      <c r="CP120" t="s">
        <v>1540</v>
      </c>
      <c r="CQ120" s="174" t="s">
        <v>1443</v>
      </c>
      <c r="CR120" s="104" t="s">
        <v>1688</v>
      </c>
    </row>
    <row r="121" spans="83:96">
      <c r="CE121" s="29"/>
      <c r="CF121" s="29"/>
      <c r="CG121" s="29"/>
      <c r="CH121" s="29"/>
      <c r="CI121" s="29"/>
      <c r="CJ121" s="29"/>
      <c r="CK121" s="29"/>
      <c r="CL121" s="29"/>
      <c r="CM121" s="29"/>
      <c r="CN121" s="29"/>
      <c r="CO121" s="29"/>
      <c r="CP121" t="s">
        <v>1540</v>
      </c>
      <c r="CQ121" s="174" t="s">
        <v>1453</v>
      </c>
      <c r="CR121" s="104" t="s">
        <v>1689</v>
      </c>
    </row>
    <row r="122" spans="83:96">
      <c r="CE122" s="29"/>
      <c r="CF122" s="29"/>
      <c r="CG122" s="29"/>
      <c r="CH122" s="29"/>
      <c r="CI122" s="29"/>
      <c r="CJ122" s="29"/>
      <c r="CK122" s="29"/>
      <c r="CL122" s="29"/>
      <c r="CM122" s="29"/>
      <c r="CN122" s="29"/>
      <c r="CO122" s="29"/>
      <c r="CP122" t="s">
        <v>1540</v>
      </c>
      <c r="CQ122" s="174" t="s">
        <v>1458</v>
      </c>
      <c r="CR122" s="104" t="s">
        <v>1690</v>
      </c>
    </row>
    <row r="123" spans="83:96">
      <c r="CE123" s="29"/>
      <c r="CF123" s="29"/>
      <c r="CG123" s="29"/>
      <c r="CH123" s="29"/>
      <c r="CI123" s="29"/>
      <c r="CJ123" s="29"/>
      <c r="CK123" s="29"/>
      <c r="CL123" s="29"/>
      <c r="CM123" s="29"/>
      <c r="CN123" s="29"/>
      <c r="CO123" s="29"/>
      <c r="CP123" t="s">
        <v>1540</v>
      </c>
      <c r="CQ123" s="174" t="s">
        <v>1463</v>
      </c>
      <c r="CR123" s="104" t="s">
        <v>1691</v>
      </c>
    </row>
    <row r="124" spans="83:96">
      <c r="CE124" s="29"/>
      <c r="CF124" s="29"/>
      <c r="CG124" s="29"/>
      <c r="CH124" s="29"/>
      <c r="CI124" s="29"/>
      <c r="CJ124" s="29"/>
      <c r="CK124" s="29"/>
      <c r="CL124" s="29"/>
      <c r="CM124" s="29"/>
      <c r="CN124" s="29"/>
      <c r="CO124" s="29"/>
      <c r="CP124" t="s">
        <v>1540</v>
      </c>
      <c r="CQ124" s="174" t="s">
        <v>1472</v>
      </c>
      <c r="CR124" s="104" t="s">
        <v>1692</v>
      </c>
    </row>
    <row r="125" spans="83:96">
      <c r="CE125" s="29"/>
      <c r="CF125" s="29"/>
      <c r="CG125" s="29"/>
      <c r="CH125" s="29"/>
      <c r="CI125" s="29"/>
      <c r="CJ125" s="29"/>
      <c r="CK125" s="29"/>
      <c r="CL125" s="29"/>
      <c r="CM125" s="29"/>
      <c r="CN125" s="29"/>
      <c r="CO125" s="29"/>
      <c r="CP125" t="s">
        <v>1540</v>
      </c>
      <c r="CQ125" s="174" t="s">
        <v>1480</v>
      </c>
      <c r="CR125" s="104" t="s">
        <v>1693</v>
      </c>
    </row>
    <row r="126" spans="83:96">
      <c r="CE126" s="29"/>
      <c r="CF126" s="29"/>
      <c r="CG126" s="29"/>
      <c r="CH126" s="29"/>
      <c r="CI126" s="29"/>
      <c r="CJ126" s="29"/>
      <c r="CK126" s="29"/>
      <c r="CL126" s="29"/>
      <c r="CM126" s="29"/>
      <c r="CN126" s="29"/>
      <c r="CO126" s="29"/>
      <c r="CP126" t="s">
        <v>1540</v>
      </c>
      <c r="CQ126" s="174" t="s">
        <v>1489</v>
      </c>
      <c r="CR126" s="104" t="s">
        <v>1694</v>
      </c>
    </row>
    <row r="127" spans="83:96">
      <c r="CE127" s="29"/>
      <c r="CF127" s="29"/>
      <c r="CG127" s="29"/>
      <c r="CH127" s="29"/>
      <c r="CI127" s="29"/>
      <c r="CJ127" s="29"/>
      <c r="CK127" s="29"/>
      <c r="CL127" s="29"/>
      <c r="CM127" s="29"/>
      <c r="CN127" s="29"/>
      <c r="CO127" s="29"/>
      <c r="CP127" t="s">
        <v>1540</v>
      </c>
      <c r="CQ127" s="174" t="s">
        <v>1496</v>
      </c>
      <c r="CR127" s="104" t="s">
        <v>1695</v>
      </c>
    </row>
    <row r="128" spans="83:96">
      <c r="CE128" s="29"/>
      <c r="CF128" s="29"/>
      <c r="CG128" s="29"/>
      <c r="CH128" s="29"/>
      <c r="CI128" s="29"/>
      <c r="CJ128" s="29"/>
      <c r="CK128" s="29"/>
      <c r="CL128" s="29"/>
      <c r="CM128" s="29"/>
      <c r="CN128" s="29"/>
      <c r="CO128" s="29"/>
      <c r="CP128" t="s">
        <v>1540</v>
      </c>
      <c r="CQ128" s="174" t="s">
        <v>1505</v>
      </c>
      <c r="CR128" s="104" t="s">
        <v>1696</v>
      </c>
    </row>
    <row r="129" spans="83:96">
      <c r="CE129" s="29"/>
      <c r="CF129" s="29"/>
      <c r="CG129" s="29"/>
      <c r="CH129" s="29"/>
      <c r="CI129" s="29"/>
      <c r="CJ129" s="29"/>
      <c r="CK129" s="29"/>
      <c r="CL129" s="29"/>
      <c r="CM129" s="29"/>
      <c r="CN129" s="29"/>
      <c r="CO129" s="29"/>
      <c r="CP129" t="s">
        <v>1540</v>
      </c>
      <c r="CQ129" s="174" t="s">
        <v>1515</v>
      </c>
      <c r="CR129" s="104" t="s">
        <v>1697</v>
      </c>
    </row>
    <row r="130" spans="83:96">
      <c r="CE130" s="29"/>
      <c r="CF130" s="29"/>
      <c r="CG130" s="29"/>
      <c r="CH130" s="29"/>
      <c r="CI130" s="29"/>
      <c r="CJ130" s="29"/>
      <c r="CK130" s="29"/>
      <c r="CL130" s="29"/>
      <c r="CM130" s="29"/>
      <c r="CN130" s="29"/>
      <c r="CO130" s="29"/>
      <c r="CP130" t="s">
        <v>1540</v>
      </c>
      <c r="CQ130" s="174" t="s">
        <v>1525</v>
      </c>
      <c r="CR130" s="104" t="s">
        <v>1698</v>
      </c>
    </row>
    <row r="131" spans="83:96">
      <c r="CE131" s="29"/>
      <c r="CF131" s="29"/>
      <c r="CG131" s="29"/>
      <c r="CH131" s="29"/>
      <c r="CI131" s="29"/>
      <c r="CJ131" s="29"/>
      <c r="CK131" s="29"/>
      <c r="CL131" s="29"/>
      <c r="CM131" s="29"/>
      <c r="CN131" s="29"/>
      <c r="CO131" s="29"/>
      <c r="CP131" t="s">
        <v>1540</v>
      </c>
      <c r="CQ131" s="174" t="s">
        <v>1530</v>
      </c>
      <c r="CR131" s="104" t="s">
        <v>1699</v>
      </c>
    </row>
    <row r="132" spans="83:96">
      <c r="CE132" s="29"/>
      <c r="CF132" s="29"/>
      <c r="CG132" s="29"/>
      <c r="CH132" s="29"/>
      <c r="CI132" s="29"/>
      <c r="CJ132" s="29"/>
      <c r="CK132" s="29"/>
      <c r="CL132" s="29"/>
      <c r="CM132" s="29"/>
      <c r="CN132" s="29"/>
      <c r="CO132" s="29"/>
      <c r="CP132" t="s">
        <v>1540</v>
      </c>
      <c r="CQ132" s="174" t="s">
        <v>1535</v>
      </c>
      <c r="CR132" s="104" t="s">
        <v>1700</v>
      </c>
    </row>
    <row r="133" spans="83:96">
      <c r="CE133" s="29"/>
      <c r="CF133" s="29"/>
      <c r="CG133" s="29"/>
      <c r="CH133" s="29"/>
      <c r="CI133" s="29"/>
      <c r="CJ133" s="29"/>
      <c r="CK133" s="29"/>
      <c r="CL133" s="29"/>
      <c r="CM133" s="29"/>
      <c r="CN133" s="29"/>
      <c r="CO133" s="29"/>
      <c r="CP133" s="216" t="s">
        <v>1547</v>
      </c>
      <c r="CQ133" s="217" t="s">
        <v>1337</v>
      </c>
      <c r="CR133" s="218" t="s">
        <v>1701</v>
      </c>
    </row>
    <row r="134" spans="83:96">
      <c r="CE134" s="29"/>
      <c r="CF134" s="29"/>
      <c r="CG134" s="29"/>
      <c r="CH134" s="29"/>
      <c r="CI134" s="29"/>
      <c r="CJ134" s="29"/>
      <c r="CK134" s="29"/>
      <c r="CL134" s="29"/>
      <c r="CM134" s="29"/>
      <c r="CN134" s="29"/>
      <c r="CO134" s="29"/>
      <c r="CP134" s="216" t="s">
        <v>1547</v>
      </c>
      <c r="CQ134" s="217" t="s">
        <v>1353</v>
      </c>
      <c r="CR134" s="218" t="s">
        <v>1702</v>
      </c>
    </row>
    <row r="135" spans="83:96">
      <c r="CE135" s="29"/>
      <c r="CF135" s="29"/>
      <c r="CG135" s="29"/>
      <c r="CH135" s="29"/>
      <c r="CI135" s="29"/>
      <c r="CJ135" s="29"/>
      <c r="CK135" s="29"/>
      <c r="CL135" s="29"/>
      <c r="CM135" s="29"/>
      <c r="CN135" s="29"/>
      <c r="CO135" s="29"/>
      <c r="CP135" s="216" t="s">
        <v>1547</v>
      </c>
      <c r="CQ135" s="217" t="s">
        <v>1362</v>
      </c>
      <c r="CR135" s="218" t="s">
        <v>1703</v>
      </c>
    </row>
    <row r="136" spans="83:96">
      <c r="CE136" s="29"/>
      <c r="CF136" s="29"/>
      <c r="CG136" s="29"/>
      <c r="CH136" s="29"/>
      <c r="CI136" s="29"/>
      <c r="CJ136" s="29"/>
      <c r="CK136" s="29"/>
      <c r="CL136" s="29"/>
      <c r="CM136" s="29"/>
      <c r="CN136" s="29"/>
      <c r="CO136" s="29"/>
      <c r="CP136" s="216" t="s">
        <v>1547</v>
      </c>
      <c r="CQ136" s="217" t="s">
        <v>1377</v>
      </c>
      <c r="CR136" s="218" t="s">
        <v>1704</v>
      </c>
    </row>
    <row r="137" spans="83:96">
      <c r="CE137" s="29"/>
      <c r="CF137" s="29"/>
      <c r="CG137" s="29"/>
      <c r="CH137" s="29"/>
      <c r="CI137" s="29"/>
      <c r="CJ137" s="29"/>
      <c r="CK137" s="29"/>
      <c r="CL137" s="29"/>
      <c r="CM137" s="29"/>
      <c r="CN137" s="29"/>
      <c r="CO137" s="29"/>
      <c r="CP137" s="216" t="s">
        <v>1547</v>
      </c>
      <c r="CQ137" s="217" t="s">
        <v>1389</v>
      </c>
      <c r="CR137" s="218" t="s">
        <v>1705</v>
      </c>
    </row>
    <row r="138" spans="83:96">
      <c r="CE138" s="29"/>
      <c r="CF138" s="29"/>
      <c r="CG138" s="29"/>
      <c r="CH138" s="29"/>
      <c r="CI138" s="29"/>
      <c r="CJ138" s="29"/>
      <c r="CK138" s="29"/>
      <c r="CL138" s="29"/>
      <c r="CM138" s="29"/>
      <c r="CN138" s="29"/>
      <c r="CO138" s="29"/>
      <c r="CP138" s="216" t="s">
        <v>1547</v>
      </c>
      <c r="CQ138" s="217" t="s">
        <v>1399</v>
      </c>
      <c r="CR138" s="218" t="s">
        <v>1706</v>
      </c>
    </row>
    <row r="139" spans="83:96">
      <c r="CE139" s="29"/>
      <c r="CF139" s="29"/>
      <c r="CG139" s="29"/>
      <c r="CH139" s="29"/>
      <c r="CI139" s="29"/>
      <c r="CJ139" s="29"/>
      <c r="CK139" s="29"/>
      <c r="CL139" s="29"/>
      <c r="CM139" s="29"/>
      <c r="CN139" s="29"/>
      <c r="CO139" s="29"/>
      <c r="CP139" s="216" t="s">
        <v>1547</v>
      </c>
      <c r="CQ139" s="217" t="s">
        <v>1412</v>
      </c>
      <c r="CR139" s="218" t="s">
        <v>1707</v>
      </c>
    </row>
    <row r="140" spans="83:96">
      <c r="CE140" s="29"/>
      <c r="CF140" s="29"/>
      <c r="CG140" s="29"/>
      <c r="CH140" s="29"/>
      <c r="CI140" s="29"/>
      <c r="CJ140" s="29"/>
      <c r="CK140" s="29"/>
      <c r="CL140" s="29"/>
      <c r="CM140" s="29"/>
      <c r="CN140" s="29"/>
      <c r="CO140" s="29"/>
      <c r="CP140" s="216" t="s">
        <v>1547</v>
      </c>
      <c r="CQ140" s="217" t="s">
        <v>522</v>
      </c>
      <c r="CR140" s="218" t="s">
        <v>1708</v>
      </c>
    </row>
    <row r="141" spans="83:96">
      <c r="CE141" s="29"/>
      <c r="CF141" s="29"/>
      <c r="CG141" s="29"/>
      <c r="CH141" s="29"/>
      <c r="CI141" s="29"/>
      <c r="CJ141" s="29"/>
      <c r="CK141" s="29"/>
      <c r="CL141" s="29"/>
      <c r="CM141" s="29"/>
      <c r="CN141" s="29"/>
      <c r="CO141" s="29"/>
      <c r="CP141" s="216" t="s">
        <v>1547</v>
      </c>
      <c r="CQ141" s="217" t="s">
        <v>1433</v>
      </c>
      <c r="CR141" s="218" t="s">
        <v>1709</v>
      </c>
    </row>
    <row r="142" spans="83:96">
      <c r="CE142" s="29"/>
      <c r="CF142" s="29"/>
      <c r="CG142" s="29"/>
      <c r="CH142" s="29"/>
      <c r="CI142" s="29"/>
      <c r="CJ142" s="29"/>
      <c r="CK142" s="29"/>
      <c r="CL142" s="29"/>
      <c r="CM142" s="29"/>
      <c r="CN142" s="29"/>
      <c r="CO142" s="29"/>
      <c r="CP142" s="216" t="s">
        <v>1547</v>
      </c>
      <c r="CQ142" s="217" t="s">
        <v>1443</v>
      </c>
      <c r="CR142" s="218" t="s">
        <v>1710</v>
      </c>
    </row>
    <row r="143" spans="83:96">
      <c r="CE143" s="29"/>
      <c r="CF143" s="29"/>
      <c r="CG143" s="29"/>
      <c r="CH143" s="29"/>
      <c r="CI143" s="29"/>
      <c r="CJ143" s="29"/>
      <c r="CK143" s="29"/>
      <c r="CL143" s="29"/>
      <c r="CM143" s="29"/>
      <c r="CN143" s="29"/>
      <c r="CO143" s="29"/>
      <c r="CP143" s="216" t="s">
        <v>1547</v>
      </c>
      <c r="CQ143" s="217" t="s">
        <v>1453</v>
      </c>
      <c r="CR143" s="218" t="s">
        <v>1711</v>
      </c>
    </row>
    <row r="144" spans="83:96">
      <c r="CE144" s="29"/>
      <c r="CF144" s="29"/>
      <c r="CG144" s="29"/>
      <c r="CH144" s="29"/>
      <c r="CI144" s="29"/>
      <c r="CJ144" s="29"/>
      <c r="CK144" s="29"/>
      <c r="CL144" s="29"/>
      <c r="CM144" s="29"/>
      <c r="CN144" s="29"/>
      <c r="CO144" s="29"/>
      <c r="CP144" s="216" t="s">
        <v>1547</v>
      </c>
      <c r="CQ144" s="217" t="s">
        <v>1458</v>
      </c>
      <c r="CR144" s="218" t="s">
        <v>1712</v>
      </c>
    </row>
    <row r="145" spans="83:96">
      <c r="CE145" s="29"/>
      <c r="CF145" s="29"/>
      <c r="CG145" s="29"/>
      <c r="CH145" s="29"/>
      <c r="CI145" s="29"/>
      <c r="CJ145" s="29"/>
      <c r="CK145" s="29"/>
      <c r="CL145" s="29"/>
      <c r="CM145" s="29"/>
      <c r="CN145" s="29"/>
      <c r="CO145" s="29"/>
      <c r="CP145" s="216" t="s">
        <v>1547</v>
      </c>
      <c r="CQ145" s="217" t="s">
        <v>1463</v>
      </c>
      <c r="CR145" s="218" t="s">
        <v>1713</v>
      </c>
    </row>
    <row r="146" spans="83:96">
      <c r="CE146" s="29"/>
      <c r="CF146" s="29"/>
      <c r="CG146" s="29"/>
      <c r="CH146" s="29"/>
      <c r="CI146" s="29"/>
      <c r="CJ146" s="29"/>
      <c r="CK146" s="29"/>
      <c r="CL146" s="29"/>
      <c r="CM146" s="29"/>
      <c r="CN146" s="29"/>
      <c r="CO146" s="29"/>
      <c r="CP146" s="216" t="s">
        <v>1547</v>
      </c>
      <c r="CQ146" s="217" t="s">
        <v>1472</v>
      </c>
      <c r="CR146" s="218" t="s">
        <v>1714</v>
      </c>
    </row>
    <row r="147" spans="83:96">
      <c r="CE147" s="29"/>
      <c r="CF147" s="29"/>
      <c r="CG147" s="29"/>
      <c r="CH147" s="29"/>
      <c r="CI147" s="29"/>
      <c r="CJ147" s="29"/>
      <c r="CK147" s="29"/>
      <c r="CL147" s="29"/>
      <c r="CM147" s="29"/>
      <c r="CN147" s="29"/>
      <c r="CO147" s="29"/>
      <c r="CP147" s="216" t="s">
        <v>1547</v>
      </c>
      <c r="CQ147" s="217" t="s">
        <v>1480</v>
      </c>
      <c r="CR147" s="218" t="s">
        <v>1715</v>
      </c>
    </row>
    <row r="148" spans="83:96">
      <c r="CE148" s="29"/>
      <c r="CF148" s="29"/>
      <c r="CG148" s="29"/>
      <c r="CH148" s="29"/>
      <c r="CI148" s="29"/>
      <c r="CJ148" s="29"/>
      <c r="CK148" s="29"/>
      <c r="CL148" s="29"/>
      <c r="CM148" s="29"/>
      <c r="CN148" s="29"/>
      <c r="CO148" s="29"/>
      <c r="CP148" s="216" t="s">
        <v>1547</v>
      </c>
      <c r="CQ148" s="217" t="s">
        <v>1489</v>
      </c>
      <c r="CR148" s="218" t="s">
        <v>1716</v>
      </c>
    </row>
    <row r="149" spans="83:96">
      <c r="CE149" s="29"/>
      <c r="CF149" s="29"/>
      <c r="CG149" s="29"/>
      <c r="CH149" s="29"/>
      <c r="CI149" s="29"/>
      <c r="CJ149" s="29"/>
      <c r="CK149" s="29"/>
      <c r="CL149" s="29"/>
      <c r="CM149" s="29"/>
      <c r="CN149" s="29"/>
      <c r="CO149" s="29"/>
      <c r="CP149" s="216" t="s">
        <v>1547</v>
      </c>
      <c r="CQ149" s="217" t="s">
        <v>1496</v>
      </c>
      <c r="CR149" s="218" t="s">
        <v>1717</v>
      </c>
    </row>
    <row r="150" spans="83:96">
      <c r="CE150" s="29"/>
      <c r="CF150" s="29"/>
      <c r="CG150" s="29"/>
      <c r="CH150" s="29"/>
      <c r="CI150" s="29"/>
      <c r="CJ150" s="29"/>
      <c r="CK150" s="29"/>
      <c r="CL150" s="29"/>
      <c r="CM150" s="29"/>
      <c r="CN150" s="29"/>
      <c r="CO150" s="29"/>
      <c r="CP150" s="216" t="s">
        <v>1547</v>
      </c>
      <c r="CQ150" s="217" t="s">
        <v>1505</v>
      </c>
      <c r="CR150" s="218" t="s">
        <v>1718</v>
      </c>
    </row>
    <row r="151" spans="83:96">
      <c r="CE151" s="29"/>
      <c r="CF151" s="29"/>
      <c r="CG151" s="29"/>
      <c r="CH151" s="29"/>
      <c r="CI151" s="29"/>
      <c r="CJ151" s="29"/>
      <c r="CK151" s="29"/>
      <c r="CL151" s="29"/>
      <c r="CM151" s="29"/>
      <c r="CN151" s="29"/>
      <c r="CO151" s="29"/>
      <c r="CP151" s="216" t="s">
        <v>1547</v>
      </c>
      <c r="CQ151" s="217" t="s">
        <v>1515</v>
      </c>
      <c r="CR151" s="218" t="s">
        <v>1719</v>
      </c>
    </row>
    <row r="152" spans="83:96">
      <c r="CE152" s="29"/>
      <c r="CF152" s="29"/>
      <c r="CG152" s="29"/>
      <c r="CH152" s="29"/>
      <c r="CI152" s="29"/>
      <c r="CJ152" s="29"/>
      <c r="CK152" s="29"/>
      <c r="CL152" s="29"/>
      <c r="CM152" s="29"/>
      <c r="CN152" s="29"/>
      <c r="CO152" s="29"/>
      <c r="CP152" s="216" t="s">
        <v>1547</v>
      </c>
      <c r="CQ152" s="217" t="s">
        <v>1525</v>
      </c>
      <c r="CR152" s="218" t="s">
        <v>1720</v>
      </c>
    </row>
    <row r="153" spans="83:96">
      <c r="CE153" s="29"/>
      <c r="CF153" s="29"/>
      <c r="CG153" s="29"/>
      <c r="CH153" s="29"/>
      <c r="CI153" s="29"/>
      <c r="CJ153" s="29"/>
      <c r="CK153" s="29"/>
      <c r="CL153" s="29"/>
      <c r="CM153" s="29"/>
      <c r="CN153" s="29"/>
      <c r="CO153" s="29"/>
      <c r="CP153" s="216" t="s">
        <v>1547</v>
      </c>
      <c r="CQ153" s="217" t="s">
        <v>1530</v>
      </c>
      <c r="CR153" s="218" t="s">
        <v>1721</v>
      </c>
    </row>
    <row r="154" spans="83:96">
      <c r="CE154" s="29"/>
      <c r="CF154" s="29"/>
      <c r="CG154" s="29"/>
      <c r="CH154" s="29"/>
      <c r="CI154" s="29"/>
      <c r="CJ154" s="29"/>
      <c r="CK154" s="29"/>
      <c r="CL154" s="29"/>
      <c r="CM154" s="29"/>
      <c r="CN154" s="29"/>
      <c r="CO154" s="29"/>
      <c r="CP154" s="216" t="s">
        <v>1547</v>
      </c>
      <c r="CQ154" s="217" t="s">
        <v>1535</v>
      </c>
      <c r="CR154" s="218" t="s">
        <v>1722</v>
      </c>
    </row>
    <row r="155" spans="83:96">
      <c r="CE155" s="29"/>
      <c r="CF155" s="29"/>
      <c r="CG155" s="29"/>
      <c r="CH155" s="29"/>
      <c r="CI155" s="29"/>
      <c r="CJ155" s="29"/>
      <c r="CK155" s="29"/>
      <c r="CL155" s="29"/>
      <c r="CM155" s="29"/>
      <c r="CN155" s="29"/>
      <c r="CO155" s="29"/>
      <c r="CP155" t="s">
        <v>1554</v>
      </c>
      <c r="CQ155" s="174" t="s">
        <v>1337</v>
      </c>
      <c r="CR155" s="104" t="s">
        <v>1723</v>
      </c>
    </row>
    <row r="156" spans="83:96">
      <c r="CE156" s="29"/>
      <c r="CF156" s="29"/>
      <c r="CG156" s="29"/>
      <c r="CH156" s="29"/>
      <c r="CI156" s="29"/>
      <c r="CJ156" s="29"/>
      <c r="CK156" s="29"/>
      <c r="CL156" s="29"/>
      <c r="CM156" s="29"/>
      <c r="CN156" s="29"/>
      <c r="CO156" s="29"/>
      <c r="CP156" t="s">
        <v>1554</v>
      </c>
      <c r="CQ156" s="174" t="s">
        <v>1353</v>
      </c>
      <c r="CR156" s="104" t="s">
        <v>1724</v>
      </c>
    </row>
    <row r="157" spans="83:96">
      <c r="CE157" s="29"/>
      <c r="CF157" s="29"/>
      <c r="CG157" s="29"/>
      <c r="CH157" s="29"/>
      <c r="CI157" s="29"/>
      <c r="CJ157" s="29"/>
      <c r="CK157" s="29"/>
      <c r="CL157" s="29"/>
      <c r="CM157" s="29"/>
      <c r="CN157" s="29"/>
      <c r="CO157" s="29"/>
      <c r="CP157" t="s">
        <v>1554</v>
      </c>
      <c r="CQ157" s="174" t="s">
        <v>1362</v>
      </c>
      <c r="CR157" s="104" t="s">
        <v>1725</v>
      </c>
    </row>
    <row r="158" spans="83:96">
      <c r="CE158" s="29"/>
      <c r="CF158" s="29"/>
      <c r="CG158" s="29"/>
      <c r="CH158" s="29"/>
      <c r="CI158" s="29"/>
      <c r="CJ158" s="29"/>
      <c r="CK158" s="29"/>
      <c r="CL158" s="29"/>
      <c r="CM158" s="29"/>
      <c r="CN158" s="29"/>
      <c r="CO158" s="29"/>
      <c r="CP158" t="s">
        <v>1554</v>
      </c>
      <c r="CQ158" s="174" t="s">
        <v>1377</v>
      </c>
      <c r="CR158" s="104" t="s">
        <v>1726</v>
      </c>
    </row>
    <row r="159" spans="83:96">
      <c r="CE159" s="29"/>
      <c r="CF159" s="29"/>
      <c r="CG159" s="29"/>
      <c r="CH159" s="29"/>
      <c r="CI159" s="29"/>
      <c r="CJ159" s="29"/>
      <c r="CK159" s="29"/>
      <c r="CL159" s="29"/>
      <c r="CM159" s="29"/>
      <c r="CN159" s="29"/>
      <c r="CO159" s="29"/>
      <c r="CP159" t="s">
        <v>1554</v>
      </c>
      <c r="CQ159" s="174" t="s">
        <v>1389</v>
      </c>
      <c r="CR159" s="104" t="s">
        <v>1727</v>
      </c>
    </row>
    <row r="160" spans="83:96">
      <c r="CE160" s="29"/>
      <c r="CF160" s="29"/>
      <c r="CG160" s="29"/>
      <c r="CH160" s="29"/>
      <c r="CI160" s="29"/>
      <c r="CJ160" s="29"/>
      <c r="CK160" s="29"/>
      <c r="CL160" s="29"/>
      <c r="CM160" s="29"/>
      <c r="CN160" s="29"/>
      <c r="CO160" s="29"/>
      <c r="CP160" t="s">
        <v>1554</v>
      </c>
      <c r="CQ160" s="174" t="s">
        <v>1399</v>
      </c>
      <c r="CR160" s="104" t="s">
        <v>1728</v>
      </c>
    </row>
    <row r="161" spans="83:96">
      <c r="CE161" s="29"/>
      <c r="CF161" s="29"/>
      <c r="CG161" s="29"/>
      <c r="CH161" s="29"/>
      <c r="CI161" s="29"/>
      <c r="CJ161" s="29"/>
      <c r="CK161" s="29"/>
      <c r="CL161" s="29"/>
      <c r="CM161" s="29"/>
      <c r="CN161" s="29"/>
      <c r="CO161" s="29"/>
      <c r="CP161" t="s">
        <v>1554</v>
      </c>
      <c r="CQ161" s="174" t="s">
        <v>1412</v>
      </c>
      <c r="CR161" s="104" t="s">
        <v>1729</v>
      </c>
    </row>
    <row r="162" spans="83:96">
      <c r="CE162" s="29"/>
      <c r="CF162" s="29"/>
      <c r="CG162" s="29"/>
      <c r="CH162" s="29"/>
      <c r="CI162" s="29"/>
      <c r="CJ162" s="29"/>
      <c r="CK162" s="29"/>
      <c r="CL162" s="29"/>
      <c r="CM162" s="29"/>
      <c r="CN162" s="29"/>
      <c r="CO162" s="29"/>
      <c r="CP162" t="s">
        <v>1554</v>
      </c>
      <c r="CQ162" s="174" t="s">
        <v>522</v>
      </c>
      <c r="CR162" s="104" t="s">
        <v>1730</v>
      </c>
    </row>
    <row r="163" spans="83:96">
      <c r="CE163" s="29"/>
      <c r="CF163" s="29"/>
      <c r="CG163" s="29"/>
      <c r="CH163" s="29"/>
      <c r="CI163" s="29"/>
      <c r="CJ163" s="29"/>
      <c r="CK163" s="29"/>
      <c r="CL163" s="29"/>
      <c r="CM163" s="29"/>
      <c r="CN163" s="29"/>
      <c r="CO163" s="29"/>
      <c r="CP163" t="s">
        <v>1554</v>
      </c>
      <c r="CQ163" s="174" t="s">
        <v>1433</v>
      </c>
      <c r="CR163" s="104" t="s">
        <v>1731</v>
      </c>
    </row>
    <row r="164" spans="83:96">
      <c r="CE164" s="29"/>
      <c r="CF164" s="29"/>
      <c r="CG164" s="29"/>
      <c r="CH164" s="29"/>
      <c r="CI164" s="29"/>
      <c r="CJ164" s="29"/>
      <c r="CK164" s="29"/>
      <c r="CL164" s="29"/>
      <c r="CM164" s="29"/>
      <c r="CN164" s="29"/>
      <c r="CO164" s="29"/>
      <c r="CP164" t="s">
        <v>1554</v>
      </c>
      <c r="CQ164" s="174" t="s">
        <v>1443</v>
      </c>
      <c r="CR164" s="104" t="s">
        <v>1732</v>
      </c>
    </row>
    <row r="165" spans="83:96">
      <c r="CE165" s="29"/>
      <c r="CF165" s="29"/>
      <c r="CG165" s="29"/>
      <c r="CH165" s="29"/>
      <c r="CI165" s="29"/>
      <c r="CJ165" s="29"/>
      <c r="CK165" s="29"/>
      <c r="CL165" s="29"/>
      <c r="CM165" s="29"/>
      <c r="CN165" s="29"/>
      <c r="CO165" s="29"/>
      <c r="CP165" t="s">
        <v>1554</v>
      </c>
      <c r="CQ165" s="174" t="s">
        <v>1453</v>
      </c>
      <c r="CR165" s="104" t="s">
        <v>1733</v>
      </c>
    </row>
    <row r="166" spans="83:96">
      <c r="CE166" s="29"/>
      <c r="CF166" s="29"/>
      <c r="CG166" s="29"/>
      <c r="CH166" s="29"/>
      <c r="CI166" s="29"/>
      <c r="CJ166" s="29"/>
      <c r="CK166" s="29"/>
      <c r="CL166" s="29"/>
      <c r="CM166" s="29"/>
      <c r="CN166" s="29"/>
      <c r="CO166" s="29"/>
      <c r="CP166" t="s">
        <v>1554</v>
      </c>
      <c r="CQ166" s="174" t="s">
        <v>1458</v>
      </c>
      <c r="CR166" s="104" t="s">
        <v>1734</v>
      </c>
    </row>
    <row r="167" spans="83:96">
      <c r="CE167" s="29"/>
      <c r="CF167" s="29"/>
      <c r="CG167" s="29"/>
      <c r="CH167" s="29"/>
      <c r="CI167" s="29"/>
      <c r="CJ167" s="29"/>
      <c r="CK167" s="29"/>
      <c r="CL167" s="29"/>
      <c r="CM167" s="29"/>
      <c r="CN167" s="29"/>
      <c r="CO167" s="29"/>
      <c r="CP167" t="s">
        <v>1554</v>
      </c>
      <c r="CQ167" s="174" t="s">
        <v>1463</v>
      </c>
      <c r="CR167" s="104" t="s">
        <v>1735</v>
      </c>
    </row>
    <row r="168" spans="83:96">
      <c r="CE168" s="29"/>
      <c r="CF168" s="29"/>
      <c r="CG168" s="29"/>
      <c r="CH168" s="29"/>
      <c r="CI168" s="29"/>
      <c r="CJ168" s="29"/>
      <c r="CK168" s="29"/>
      <c r="CL168" s="29"/>
      <c r="CM168" s="29"/>
      <c r="CN168" s="29"/>
      <c r="CO168" s="29"/>
      <c r="CP168" t="s">
        <v>1554</v>
      </c>
      <c r="CQ168" s="174" t="s">
        <v>1472</v>
      </c>
      <c r="CR168" s="104" t="s">
        <v>1736</v>
      </c>
    </row>
    <row r="169" spans="83:96">
      <c r="CE169" s="29"/>
      <c r="CF169" s="29"/>
      <c r="CG169" s="29"/>
      <c r="CH169" s="29"/>
      <c r="CI169" s="29"/>
      <c r="CJ169" s="29"/>
      <c r="CK169" s="29"/>
      <c r="CL169" s="29"/>
      <c r="CM169" s="29"/>
      <c r="CN169" s="29"/>
      <c r="CO169" s="29"/>
      <c r="CP169" t="s">
        <v>1554</v>
      </c>
      <c r="CQ169" s="174" t="s">
        <v>1480</v>
      </c>
      <c r="CR169" s="104" t="s">
        <v>1737</v>
      </c>
    </row>
    <row r="170" spans="83:96">
      <c r="CE170" s="29"/>
      <c r="CF170" s="29"/>
      <c r="CG170" s="29"/>
      <c r="CH170" s="29"/>
      <c r="CI170" s="29"/>
      <c r="CJ170" s="29"/>
      <c r="CK170" s="29"/>
      <c r="CL170" s="29"/>
      <c r="CM170" s="29"/>
      <c r="CN170" s="29"/>
      <c r="CO170" s="29"/>
      <c r="CP170" t="s">
        <v>1554</v>
      </c>
      <c r="CQ170" s="174" t="s">
        <v>1489</v>
      </c>
      <c r="CR170" s="104" t="s">
        <v>1738</v>
      </c>
    </row>
    <row r="171" spans="83:96">
      <c r="CE171" s="29"/>
      <c r="CF171" s="29"/>
      <c r="CG171" s="29"/>
      <c r="CH171" s="29"/>
      <c r="CI171" s="29"/>
      <c r="CJ171" s="29"/>
      <c r="CK171" s="29"/>
      <c r="CL171" s="29"/>
      <c r="CM171" s="29"/>
      <c r="CN171" s="29"/>
      <c r="CO171" s="29"/>
      <c r="CP171" t="s">
        <v>1554</v>
      </c>
      <c r="CQ171" s="174" t="s">
        <v>1496</v>
      </c>
      <c r="CR171" s="104" t="s">
        <v>1739</v>
      </c>
    </row>
    <row r="172" spans="83:96">
      <c r="CE172" s="29"/>
      <c r="CF172" s="29"/>
      <c r="CG172" s="29"/>
      <c r="CH172" s="29"/>
      <c r="CI172" s="29"/>
      <c r="CJ172" s="29"/>
      <c r="CK172" s="29"/>
      <c r="CL172" s="29"/>
      <c r="CM172" s="29"/>
      <c r="CN172" s="29"/>
      <c r="CO172" s="29"/>
      <c r="CP172" t="s">
        <v>1554</v>
      </c>
      <c r="CQ172" s="174" t="s">
        <v>1505</v>
      </c>
      <c r="CR172" s="104" t="s">
        <v>1740</v>
      </c>
    </row>
    <row r="173" spans="83:96">
      <c r="CE173" s="29"/>
      <c r="CF173" s="29"/>
      <c r="CG173" s="29"/>
      <c r="CH173" s="29"/>
      <c r="CI173" s="29"/>
      <c r="CJ173" s="29"/>
      <c r="CK173" s="29"/>
      <c r="CL173" s="29"/>
      <c r="CM173" s="29"/>
      <c r="CN173" s="29"/>
      <c r="CO173" s="29"/>
      <c r="CP173" t="s">
        <v>1554</v>
      </c>
      <c r="CQ173" s="174" t="s">
        <v>1515</v>
      </c>
      <c r="CR173" s="104" t="s">
        <v>1741</v>
      </c>
    </row>
    <row r="174" spans="83:96">
      <c r="CE174" s="29"/>
      <c r="CF174" s="29"/>
      <c r="CG174" s="29"/>
      <c r="CH174" s="29"/>
      <c r="CI174" s="29"/>
      <c r="CJ174" s="29"/>
      <c r="CK174" s="29"/>
      <c r="CL174" s="29"/>
      <c r="CM174" s="29"/>
      <c r="CN174" s="29"/>
      <c r="CO174" s="29"/>
      <c r="CP174" t="s">
        <v>1554</v>
      </c>
      <c r="CQ174" s="174" t="s">
        <v>1525</v>
      </c>
      <c r="CR174" s="104" t="s">
        <v>1742</v>
      </c>
    </row>
    <row r="175" spans="83:96">
      <c r="CE175" s="29"/>
      <c r="CF175" s="29"/>
      <c r="CG175" s="29"/>
      <c r="CH175" s="29"/>
      <c r="CI175" s="29"/>
      <c r="CJ175" s="29"/>
      <c r="CK175" s="29"/>
      <c r="CL175" s="29"/>
      <c r="CM175" s="29"/>
      <c r="CN175" s="29"/>
      <c r="CO175" s="29"/>
      <c r="CP175" t="s">
        <v>1554</v>
      </c>
      <c r="CQ175" s="174" t="s">
        <v>1530</v>
      </c>
      <c r="CR175" s="104" t="s">
        <v>1743</v>
      </c>
    </row>
    <row r="176" spans="83:96">
      <c r="CE176" s="29"/>
      <c r="CF176" s="29"/>
      <c r="CG176" s="29"/>
      <c r="CH176" s="29"/>
      <c r="CI176" s="29"/>
      <c r="CJ176" s="29"/>
      <c r="CK176" s="29"/>
      <c r="CL176" s="29"/>
      <c r="CM176" s="29"/>
      <c r="CN176" s="29"/>
      <c r="CO176" s="29"/>
      <c r="CP176" t="s">
        <v>1554</v>
      </c>
      <c r="CQ176" s="174" t="s">
        <v>1535</v>
      </c>
      <c r="CR176" s="104" t="s">
        <v>1744</v>
      </c>
    </row>
    <row r="177" spans="95:117">
      <c r="CQ177" s="174"/>
      <c r="CU177" s="18"/>
      <c r="CV177" s="180">
        <v>5.5599999999999997E-2</v>
      </c>
      <c r="CW177" s="180">
        <v>0.1111</v>
      </c>
      <c r="CX177" s="180">
        <v>0.16669999999999999</v>
      </c>
      <c r="CY177" s="180">
        <v>0.16669999999999999</v>
      </c>
      <c r="CZ177" s="180">
        <v>0.16669999999999999</v>
      </c>
      <c r="DA177" s="180">
        <v>0.16669999999999999</v>
      </c>
      <c r="DB177" s="180">
        <v>0.1111</v>
      </c>
      <c r="DC177" s="180">
        <v>5.5599999999999997E-2</v>
      </c>
      <c r="DD177" s="115"/>
      <c r="DL177" s="90"/>
      <c r="DM177" s="90"/>
    </row>
    <row r="178" spans="95:117">
      <c r="CQ178" s="174"/>
      <c r="CU178" s="100"/>
      <c r="CV178" s="101">
        <v>2</v>
      </c>
      <c r="CW178" s="101">
        <v>3</v>
      </c>
      <c r="CX178" s="101">
        <v>4</v>
      </c>
      <c r="CY178" s="101">
        <v>5</v>
      </c>
      <c r="CZ178" s="101">
        <v>6</v>
      </c>
      <c r="DA178" s="101">
        <v>7</v>
      </c>
      <c r="DB178" s="101">
        <v>8</v>
      </c>
      <c r="DC178" s="101">
        <v>9</v>
      </c>
      <c r="DD178" s="1859" t="s">
        <v>1081</v>
      </c>
      <c r="DE178" s="41"/>
      <c r="DF178" s="41"/>
      <c r="DG178" s="41"/>
      <c r="DH178" s="41"/>
      <c r="DI178" s="41"/>
      <c r="DJ178" s="41"/>
      <c r="DK178" s="41"/>
      <c r="DL178" s="41"/>
      <c r="DM178" s="41"/>
    </row>
    <row r="179" spans="95:117">
      <c r="CQ179" s="174"/>
      <c r="CU179" s="95"/>
      <c r="CV179" s="91" t="s">
        <v>1745</v>
      </c>
      <c r="CW179" s="91" t="s">
        <v>1746</v>
      </c>
      <c r="CX179" s="91" t="s">
        <v>1747</v>
      </c>
      <c r="CY179" s="91" t="s">
        <v>1748</v>
      </c>
      <c r="CZ179" s="91" t="s">
        <v>1749</v>
      </c>
      <c r="DA179" s="91" t="s">
        <v>1750</v>
      </c>
      <c r="DB179" s="91" t="s">
        <v>1751</v>
      </c>
      <c r="DC179" s="91" t="s">
        <v>1752</v>
      </c>
      <c r="DD179" s="1859"/>
      <c r="DL179" s="90"/>
      <c r="DM179" s="90"/>
    </row>
    <row r="180" spans="95:117" ht="22.5">
      <c r="CQ180" s="174"/>
      <c r="CU180" s="181">
        <v>3</v>
      </c>
      <c r="CV180" s="133" t="s">
        <v>1338</v>
      </c>
      <c r="CW180" s="179" t="s">
        <v>1541</v>
      </c>
      <c r="CX180" s="179" t="s">
        <v>1614</v>
      </c>
      <c r="CY180" s="179" t="s">
        <v>1636</v>
      </c>
      <c r="CZ180" s="179" t="s">
        <v>1658</v>
      </c>
      <c r="DA180" s="179" t="s">
        <v>1680</v>
      </c>
      <c r="DB180" s="179" t="s">
        <v>1701</v>
      </c>
      <c r="DC180" s="179" t="s">
        <v>1723</v>
      </c>
      <c r="DD180" s="82">
        <v>0.2</v>
      </c>
      <c r="DE180" s="71"/>
      <c r="DF180" s="71"/>
      <c r="DG180" s="71"/>
      <c r="DH180" s="71"/>
      <c r="DI180" s="71"/>
      <c r="DJ180" s="71"/>
      <c r="DK180" s="71"/>
      <c r="DL180" s="71"/>
      <c r="DM180" s="71"/>
    </row>
    <row r="181" spans="95:117" ht="22.5">
      <c r="CQ181" s="174"/>
      <c r="CU181" s="127">
        <v>4</v>
      </c>
      <c r="CV181" s="133" t="s">
        <v>1354</v>
      </c>
      <c r="CW181" s="178" t="s">
        <v>1548</v>
      </c>
      <c r="CX181" s="178" t="s">
        <v>1615</v>
      </c>
      <c r="CY181" s="179" t="s">
        <v>1637</v>
      </c>
      <c r="CZ181" s="179" t="s">
        <v>1659</v>
      </c>
      <c r="DA181" s="179" t="s">
        <v>1681</v>
      </c>
      <c r="DB181" s="179" t="s">
        <v>1702</v>
      </c>
      <c r="DC181" s="179" t="s">
        <v>1753</v>
      </c>
      <c r="DD181" s="128">
        <v>0.59</v>
      </c>
      <c r="DE181" s="71"/>
      <c r="DF181" s="1860" t="s">
        <v>1754</v>
      </c>
      <c r="DG181" s="1860"/>
      <c r="DH181" s="71"/>
      <c r="DI181" s="71"/>
      <c r="DJ181" s="71"/>
      <c r="DK181" s="71"/>
      <c r="DL181" s="71"/>
      <c r="DM181" s="71"/>
    </row>
    <row r="182" spans="95:117" ht="22.5">
      <c r="CQ182" s="174"/>
      <c r="CU182" s="125">
        <v>5</v>
      </c>
      <c r="CV182" s="133" t="s">
        <v>1755</v>
      </c>
      <c r="CW182" s="179" t="s">
        <v>1555</v>
      </c>
      <c r="CX182" s="178" t="s">
        <v>1616</v>
      </c>
      <c r="CY182" s="179" t="s">
        <v>1756</v>
      </c>
      <c r="CZ182" s="179" t="s">
        <v>1660</v>
      </c>
      <c r="DA182" s="179" t="s">
        <v>1682</v>
      </c>
      <c r="DB182" s="179" t="s">
        <v>1703</v>
      </c>
      <c r="DC182" s="179" t="s">
        <v>1757</v>
      </c>
      <c r="DD182" s="126">
        <v>1.17</v>
      </c>
      <c r="DE182" s="71"/>
      <c r="DF182" s="1848" t="s">
        <v>1758</v>
      </c>
      <c r="DG182" s="1848"/>
      <c r="DH182" s="71"/>
      <c r="DI182" s="71"/>
      <c r="DJ182" s="71"/>
      <c r="DK182" s="71"/>
      <c r="DL182" s="71"/>
      <c r="DM182" s="71"/>
    </row>
    <row r="183" spans="95:117" ht="22.5">
      <c r="CQ183" s="174"/>
      <c r="CU183" s="125">
        <v>6</v>
      </c>
      <c r="CV183" s="133" t="s">
        <v>1378</v>
      </c>
      <c r="CW183" s="179" t="s">
        <v>1562</v>
      </c>
      <c r="CX183" s="178" t="s">
        <v>1617</v>
      </c>
      <c r="CY183" s="178" t="s">
        <v>1759</v>
      </c>
      <c r="CZ183" s="179" t="s">
        <v>1661</v>
      </c>
      <c r="DA183" s="178" t="s">
        <v>1683</v>
      </c>
      <c r="DB183" s="179" t="s">
        <v>1704</v>
      </c>
      <c r="DC183" s="179" t="s">
        <v>1760</v>
      </c>
      <c r="DD183" s="126">
        <v>1.95</v>
      </c>
      <c r="DE183" s="71"/>
      <c r="DF183" s="1849" t="s">
        <v>1761</v>
      </c>
      <c r="DG183" s="1849"/>
      <c r="DH183" s="71"/>
      <c r="DI183" s="71"/>
      <c r="DJ183" s="71"/>
      <c r="DK183" s="71"/>
      <c r="DL183" s="71"/>
      <c r="DM183" s="71"/>
    </row>
    <row r="184" spans="95:117" ht="22.5">
      <c r="CQ184" s="174"/>
      <c r="CU184" s="123">
        <v>7</v>
      </c>
      <c r="CV184" s="133" t="s">
        <v>1390</v>
      </c>
      <c r="CW184" s="177" t="s">
        <v>1567</v>
      </c>
      <c r="CX184" s="178" t="s">
        <v>1618</v>
      </c>
      <c r="CY184" s="178" t="s">
        <v>1640</v>
      </c>
      <c r="CZ184" s="179" t="s">
        <v>1662</v>
      </c>
      <c r="DA184" s="178" t="s">
        <v>1641</v>
      </c>
      <c r="DB184" s="179" t="s">
        <v>1705</v>
      </c>
      <c r="DC184" s="179" t="s">
        <v>1762</v>
      </c>
      <c r="DD184" s="124">
        <v>2.93</v>
      </c>
      <c r="DE184" s="71"/>
      <c r="DF184" s="1850"/>
      <c r="DG184" s="1850"/>
      <c r="DH184" s="71"/>
      <c r="DI184" s="71"/>
      <c r="DJ184" s="71"/>
      <c r="DK184" s="71"/>
      <c r="DL184" s="71"/>
      <c r="DM184" s="71"/>
    </row>
    <row r="185" spans="95:117" ht="15.75">
      <c r="CQ185" s="174"/>
      <c r="CU185" s="121">
        <v>8</v>
      </c>
      <c r="CV185" s="133" t="s">
        <v>1400</v>
      </c>
      <c r="CW185" s="177" t="s">
        <v>1573</v>
      </c>
      <c r="CX185" s="178" t="s">
        <v>1619</v>
      </c>
      <c r="CY185" s="178" t="s">
        <v>1641</v>
      </c>
      <c r="CZ185" s="178" t="s">
        <v>1663</v>
      </c>
      <c r="DA185" s="178" t="s">
        <v>1684</v>
      </c>
      <c r="DB185" s="179" t="s">
        <v>1706</v>
      </c>
      <c r="DC185" s="178" t="s">
        <v>1763</v>
      </c>
      <c r="DD185" s="122">
        <v>4.0999999999999996</v>
      </c>
      <c r="DE185" s="71"/>
      <c r="DF185" s="71"/>
      <c r="DG185" s="71"/>
      <c r="DH185" s="71"/>
      <c r="DI185" s="71"/>
      <c r="DJ185" s="71"/>
      <c r="DK185" s="71"/>
      <c r="DL185" s="71"/>
      <c r="DM185" s="71"/>
    </row>
    <row r="186" spans="95:117" ht="22.5">
      <c r="CQ186" s="174"/>
      <c r="CU186" s="121">
        <v>9</v>
      </c>
      <c r="CV186" s="133" t="s">
        <v>1413</v>
      </c>
      <c r="CW186" s="177" t="s">
        <v>1764</v>
      </c>
      <c r="CX186" s="177" t="s">
        <v>1620</v>
      </c>
      <c r="CY186" s="178" t="s">
        <v>1642</v>
      </c>
      <c r="CZ186" s="178" t="s">
        <v>1664</v>
      </c>
      <c r="DA186" s="178" t="s">
        <v>1685</v>
      </c>
      <c r="DB186" s="179" t="s">
        <v>1707</v>
      </c>
      <c r="DC186" s="178" t="s">
        <v>1729</v>
      </c>
      <c r="DD186" s="122">
        <v>5.47</v>
      </c>
      <c r="DE186" s="71"/>
      <c r="DF186" s="71"/>
      <c r="DG186" s="71"/>
      <c r="DH186" s="71"/>
      <c r="DI186" s="71"/>
      <c r="DJ186" s="71"/>
      <c r="DK186" s="71"/>
      <c r="DL186" s="71"/>
      <c r="DM186" s="71"/>
    </row>
    <row r="187" spans="95:117" ht="22.5">
      <c r="CQ187" s="174"/>
      <c r="CU187" s="119">
        <v>10</v>
      </c>
      <c r="CV187" s="133" t="s">
        <v>1425</v>
      </c>
      <c r="CW187" s="178" t="s">
        <v>1576</v>
      </c>
      <c r="CX187" s="177" t="s">
        <v>1621</v>
      </c>
      <c r="CY187" s="178" t="s">
        <v>1643</v>
      </c>
      <c r="CZ187" s="178" t="s">
        <v>1665</v>
      </c>
      <c r="DA187" s="178" t="s">
        <v>1686</v>
      </c>
      <c r="DB187" s="177" t="s">
        <v>1765</v>
      </c>
      <c r="DC187" s="178" t="s">
        <v>1730</v>
      </c>
      <c r="DD187" s="120">
        <v>7.03</v>
      </c>
      <c r="DE187" s="71"/>
      <c r="DF187" s="71"/>
      <c r="DG187" s="71"/>
      <c r="DH187" s="71"/>
      <c r="DI187" s="71"/>
      <c r="DJ187" s="71"/>
      <c r="DK187" s="71"/>
      <c r="DL187" s="71"/>
      <c r="DM187" s="71"/>
    </row>
    <row r="188" spans="95:117" ht="22.5">
      <c r="CQ188" s="174"/>
      <c r="CU188" s="117">
        <v>11</v>
      </c>
      <c r="CV188" s="133" t="s">
        <v>1434</v>
      </c>
      <c r="CW188" s="177" t="s">
        <v>1580</v>
      </c>
      <c r="CX188" s="177" t="s">
        <v>1622</v>
      </c>
      <c r="CY188" s="178" t="s">
        <v>1766</v>
      </c>
      <c r="CZ188" s="178" t="s">
        <v>1767</v>
      </c>
      <c r="DA188" s="178" t="s">
        <v>1687</v>
      </c>
      <c r="DB188" s="177" t="s">
        <v>1709</v>
      </c>
      <c r="DC188" s="133" t="s">
        <v>1731</v>
      </c>
      <c r="DD188" s="118">
        <v>8.1999999999999993</v>
      </c>
      <c r="DE188" s="71"/>
      <c r="DF188" s="71"/>
      <c r="DG188" s="71"/>
      <c r="DH188" s="71"/>
      <c r="DI188" s="71"/>
      <c r="DJ188" s="71"/>
      <c r="DK188" s="71"/>
      <c r="DL188" s="71"/>
      <c r="DM188" s="71"/>
    </row>
    <row r="189" spans="95:117" ht="15.75">
      <c r="CQ189" s="174"/>
      <c r="CU189" s="117">
        <v>12</v>
      </c>
      <c r="CV189" s="133" t="s">
        <v>1444</v>
      </c>
      <c r="CW189" s="177" t="s">
        <v>1585</v>
      </c>
      <c r="CX189" s="177" t="s">
        <v>1768</v>
      </c>
      <c r="CY189" s="178" t="s">
        <v>1645</v>
      </c>
      <c r="CZ189" s="178" t="s">
        <v>1769</v>
      </c>
      <c r="DA189" s="177" t="s">
        <v>1688</v>
      </c>
      <c r="DB189" s="178" t="s">
        <v>1710</v>
      </c>
      <c r="DC189" s="178" t="s">
        <v>1732</v>
      </c>
      <c r="DD189" s="118">
        <v>8.98</v>
      </c>
      <c r="DE189" s="71"/>
      <c r="DF189" s="71"/>
      <c r="DG189" s="71"/>
      <c r="DH189" s="71"/>
      <c r="DI189" s="71"/>
      <c r="DJ189" s="71"/>
      <c r="DK189" s="71"/>
      <c r="DL189" s="71"/>
      <c r="DM189" s="71"/>
    </row>
    <row r="190" spans="95:117" ht="22.5">
      <c r="CQ190" s="174"/>
      <c r="CU190" s="129">
        <v>13</v>
      </c>
      <c r="CV190" s="133" t="s">
        <v>1454</v>
      </c>
      <c r="CW190" s="176" t="s">
        <v>1589</v>
      </c>
      <c r="CX190" s="177" t="s">
        <v>1624</v>
      </c>
      <c r="CY190" s="177" t="s">
        <v>1646</v>
      </c>
      <c r="CZ190" s="178" t="s">
        <v>1668</v>
      </c>
      <c r="DA190" s="177" t="s">
        <v>1689</v>
      </c>
      <c r="DB190" s="178" t="s">
        <v>1711</v>
      </c>
      <c r="DC190" s="133" t="s">
        <v>1733</v>
      </c>
      <c r="DD190" s="130">
        <v>9.3800000000000008</v>
      </c>
      <c r="DE190" s="71"/>
      <c r="DF190" s="71"/>
      <c r="DG190" s="71"/>
      <c r="DH190" s="71"/>
      <c r="DI190" s="71"/>
      <c r="DJ190" s="71"/>
      <c r="DK190" s="71"/>
      <c r="DL190" s="71"/>
      <c r="DM190" s="71"/>
    </row>
    <row r="191" spans="95:117" ht="22.5">
      <c r="CQ191" s="174"/>
      <c r="CU191" s="131">
        <v>14</v>
      </c>
      <c r="CV191" s="134" t="s">
        <v>1459</v>
      </c>
      <c r="CW191" s="134" t="s">
        <v>1593</v>
      </c>
      <c r="CX191" s="134" t="s">
        <v>1625</v>
      </c>
      <c r="CY191" s="134" t="s">
        <v>1647</v>
      </c>
      <c r="CZ191" s="134" t="s">
        <v>1669</v>
      </c>
      <c r="DA191" s="134" t="s">
        <v>1690</v>
      </c>
      <c r="DB191" s="134" t="s">
        <v>1712</v>
      </c>
      <c r="DC191" s="134" t="s">
        <v>1734</v>
      </c>
      <c r="DD191" s="132">
        <v>9.3800000000000008</v>
      </c>
      <c r="DE191" s="71"/>
      <c r="DF191" s="71"/>
      <c r="DG191" s="71"/>
      <c r="DH191" s="71"/>
      <c r="DI191" s="71"/>
      <c r="DJ191" s="71"/>
      <c r="DK191" s="71"/>
      <c r="DL191" s="71"/>
      <c r="DM191" s="71"/>
    </row>
    <row r="192" spans="95:117" ht="22.5">
      <c r="CQ192" s="174"/>
      <c r="CU192" s="117">
        <v>15</v>
      </c>
      <c r="CV192" s="133" t="s">
        <v>1464</v>
      </c>
      <c r="CW192" s="133" t="s">
        <v>1770</v>
      </c>
      <c r="CX192" s="133" t="s">
        <v>1626</v>
      </c>
      <c r="CY192" s="133" t="s">
        <v>1771</v>
      </c>
      <c r="CZ192" s="133" t="s">
        <v>1670</v>
      </c>
      <c r="DA192" s="133" t="s">
        <v>1772</v>
      </c>
      <c r="DB192" s="133" t="s">
        <v>1713</v>
      </c>
      <c r="DC192" s="133" t="s">
        <v>1773</v>
      </c>
      <c r="DD192" s="118">
        <v>8.98</v>
      </c>
      <c r="DE192" s="71"/>
      <c r="DF192" s="71"/>
      <c r="DG192" s="71"/>
      <c r="DH192" s="71"/>
      <c r="DI192" s="71"/>
      <c r="DJ192" s="71"/>
      <c r="DK192" s="71"/>
      <c r="DL192" s="71"/>
      <c r="DM192" s="71"/>
    </row>
    <row r="193" spans="95:117" ht="22.5">
      <c r="CQ193" s="174"/>
      <c r="CU193" s="117">
        <v>16</v>
      </c>
      <c r="CV193" s="133" t="s">
        <v>1473</v>
      </c>
      <c r="CW193" s="133" t="s">
        <v>1597</v>
      </c>
      <c r="CX193" s="133" t="s">
        <v>1627</v>
      </c>
      <c r="CY193" s="133" t="s">
        <v>1649</v>
      </c>
      <c r="CZ193" s="133" t="s">
        <v>1671</v>
      </c>
      <c r="DA193" s="133" t="s">
        <v>1692</v>
      </c>
      <c r="DB193" s="133" t="s">
        <v>1714</v>
      </c>
      <c r="DC193" s="133" t="s">
        <v>1736</v>
      </c>
      <c r="DD193" s="118">
        <v>8.1999999999999993</v>
      </c>
      <c r="DE193" s="71"/>
      <c r="DF193" s="71"/>
      <c r="DG193" s="71"/>
      <c r="DH193" s="71"/>
      <c r="DI193" s="71"/>
      <c r="DJ193" s="71"/>
      <c r="DK193" s="71"/>
      <c r="DL193" s="71"/>
      <c r="DM193" s="71"/>
    </row>
    <row r="194" spans="95:117" ht="22.5">
      <c r="CQ194" s="174"/>
      <c r="CU194" s="119">
        <v>17</v>
      </c>
      <c r="CV194" s="133" t="s">
        <v>1481</v>
      </c>
      <c r="CW194" s="133" t="s">
        <v>1600</v>
      </c>
      <c r="CX194" s="133" t="s">
        <v>1628</v>
      </c>
      <c r="CY194" s="133" t="s">
        <v>1650</v>
      </c>
      <c r="CZ194" s="133" t="s">
        <v>1672</v>
      </c>
      <c r="DA194" s="133" t="s">
        <v>1774</v>
      </c>
      <c r="DB194" s="133" t="s">
        <v>1775</v>
      </c>
      <c r="DC194" s="133" t="s">
        <v>1737</v>
      </c>
      <c r="DD194" s="120">
        <v>7.03</v>
      </c>
      <c r="DE194" s="71"/>
      <c r="DF194" s="71"/>
      <c r="DG194" s="71"/>
      <c r="DH194" s="71"/>
      <c r="DI194" s="71"/>
      <c r="DJ194" s="71"/>
      <c r="DK194" s="71"/>
      <c r="DL194" s="71"/>
      <c r="DM194" s="71"/>
    </row>
    <row r="195" spans="95:117" ht="22.5">
      <c r="CQ195" s="174"/>
      <c r="CU195" s="121">
        <v>18</v>
      </c>
      <c r="CV195" s="133" t="s">
        <v>1490</v>
      </c>
      <c r="CW195" s="133" t="s">
        <v>1601</v>
      </c>
      <c r="CX195" s="133" t="s">
        <v>1629</v>
      </c>
      <c r="CY195" s="133" t="s">
        <v>1651</v>
      </c>
      <c r="CZ195" s="133" t="s">
        <v>1673</v>
      </c>
      <c r="DA195" s="133" t="s">
        <v>1694</v>
      </c>
      <c r="DB195" s="133" t="s">
        <v>1716</v>
      </c>
      <c r="DC195" s="133" t="s">
        <v>1776</v>
      </c>
      <c r="DD195" s="122">
        <v>5.47</v>
      </c>
      <c r="DE195" s="71"/>
      <c r="DF195" s="71"/>
      <c r="DG195" s="71"/>
      <c r="DH195" s="71"/>
      <c r="DI195" s="71"/>
      <c r="DJ195" s="71"/>
      <c r="DK195" s="71"/>
      <c r="DL195" s="71"/>
      <c r="DM195" s="71"/>
    </row>
    <row r="196" spans="95:117" ht="22.5">
      <c r="CQ196" s="174"/>
      <c r="CU196" s="121">
        <v>19</v>
      </c>
      <c r="CV196" s="133" t="s">
        <v>1497</v>
      </c>
      <c r="CW196" s="133" t="s">
        <v>1603</v>
      </c>
      <c r="CX196" s="133" t="s">
        <v>1630</v>
      </c>
      <c r="CY196" s="133" t="s">
        <v>1777</v>
      </c>
      <c r="CZ196" s="133" t="s">
        <v>1674</v>
      </c>
      <c r="DA196" s="133" t="s">
        <v>1695</v>
      </c>
      <c r="DB196" s="133" t="s">
        <v>1717</v>
      </c>
      <c r="DC196" s="133" t="s">
        <v>1739</v>
      </c>
      <c r="DD196" s="122">
        <v>4.0999999999999996</v>
      </c>
      <c r="DE196" s="71"/>
      <c r="DF196" s="71"/>
      <c r="DG196" s="71"/>
      <c r="DH196" s="71"/>
      <c r="DI196" s="71"/>
      <c r="DJ196" s="71"/>
      <c r="DK196" s="71"/>
      <c r="DL196" s="71"/>
      <c r="DM196" s="71"/>
    </row>
    <row r="197" spans="95:117" ht="22.5">
      <c r="CQ197" s="174"/>
      <c r="CU197" s="123">
        <v>20</v>
      </c>
      <c r="CV197" s="133" t="s">
        <v>1506</v>
      </c>
      <c r="CW197" s="133" t="s">
        <v>1605</v>
      </c>
      <c r="CX197" s="133" t="s">
        <v>1631</v>
      </c>
      <c r="CY197" s="133" t="s">
        <v>1653</v>
      </c>
      <c r="CZ197" s="133" t="s">
        <v>1778</v>
      </c>
      <c r="DA197" s="133" t="s">
        <v>1696</v>
      </c>
      <c r="DB197" s="133" t="s">
        <v>1718</v>
      </c>
      <c r="DC197" s="133" t="s">
        <v>1740</v>
      </c>
      <c r="DD197" s="124">
        <v>2.93</v>
      </c>
      <c r="DE197" s="71"/>
      <c r="DF197" s="71"/>
      <c r="DG197" s="71"/>
      <c r="DH197" s="71"/>
      <c r="DI197" s="71"/>
      <c r="DJ197" s="71"/>
      <c r="DK197" s="71"/>
      <c r="DL197" s="71"/>
      <c r="DM197" s="71"/>
    </row>
    <row r="198" spans="95:117" ht="22.5">
      <c r="CQ198" s="174"/>
      <c r="CU198" s="125">
        <v>21</v>
      </c>
      <c r="CV198" s="133" t="s">
        <v>1516</v>
      </c>
      <c r="CW198" s="133" t="s">
        <v>1607</v>
      </c>
      <c r="CX198" s="133" t="s">
        <v>1632</v>
      </c>
      <c r="CY198" s="133" t="s">
        <v>1779</v>
      </c>
      <c r="CZ198" s="133" t="s">
        <v>1676</v>
      </c>
      <c r="DA198" s="133" t="s">
        <v>1697</v>
      </c>
      <c r="DB198" s="133" t="s">
        <v>1719</v>
      </c>
      <c r="DC198" s="133" t="s">
        <v>1780</v>
      </c>
      <c r="DD198" s="126">
        <v>1.95</v>
      </c>
      <c r="DE198" s="71"/>
      <c r="DF198" s="71"/>
      <c r="DG198" s="71"/>
      <c r="DH198" s="71"/>
      <c r="DI198" s="71"/>
      <c r="DJ198" s="71"/>
      <c r="DK198" s="71"/>
      <c r="DL198" s="71"/>
      <c r="DM198" s="71"/>
    </row>
    <row r="199" spans="95:117" ht="33.75">
      <c r="CU199" s="125">
        <v>22</v>
      </c>
      <c r="CV199" s="133" t="s">
        <v>1526</v>
      </c>
      <c r="CW199" s="133" t="s">
        <v>1609</v>
      </c>
      <c r="CX199" s="133" t="s">
        <v>1633</v>
      </c>
      <c r="CY199" s="133" t="s">
        <v>1655</v>
      </c>
      <c r="CZ199" s="133" t="s">
        <v>1781</v>
      </c>
      <c r="DA199" s="133" t="s">
        <v>1698</v>
      </c>
      <c r="DB199" s="133" t="s">
        <v>1720</v>
      </c>
      <c r="DC199" s="133" t="s">
        <v>1782</v>
      </c>
      <c r="DD199" s="126">
        <v>1.17</v>
      </c>
      <c r="DE199" s="71"/>
      <c r="DF199" s="71"/>
      <c r="DG199" s="71"/>
      <c r="DH199" s="71"/>
      <c r="DI199" s="71"/>
      <c r="DJ199" s="71"/>
      <c r="DK199" s="71"/>
      <c r="DL199" s="71"/>
      <c r="DM199" s="71"/>
    </row>
    <row r="200" spans="95:117" ht="22.5">
      <c r="CU200" s="127">
        <v>23</v>
      </c>
      <c r="CV200" s="133" t="s">
        <v>1531</v>
      </c>
      <c r="CW200" s="133" t="s">
        <v>1611</v>
      </c>
      <c r="CX200" s="133" t="s">
        <v>1634</v>
      </c>
      <c r="CY200" s="133" t="s">
        <v>1783</v>
      </c>
      <c r="CZ200" s="133" t="s">
        <v>1784</v>
      </c>
      <c r="DA200" s="133" t="s">
        <v>1699</v>
      </c>
      <c r="DB200" s="133" t="s">
        <v>1721</v>
      </c>
      <c r="DC200" s="133" t="s">
        <v>1743</v>
      </c>
      <c r="DD200" s="128">
        <v>0.59</v>
      </c>
      <c r="DE200" s="71"/>
      <c r="DF200" s="71"/>
      <c r="DG200" s="71"/>
      <c r="DH200" s="71"/>
      <c r="DI200" s="71"/>
      <c r="DJ200" s="71"/>
      <c r="DK200" s="71"/>
      <c r="DL200" s="71"/>
      <c r="DM200" s="71"/>
    </row>
    <row r="201" spans="95:117" ht="22.5">
      <c r="CU201" s="181">
        <v>24</v>
      </c>
      <c r="CV201" s="133" t="s">
        <v>1536</v>
      </c>
      <c r="CW201" s="133" t="s">
        <v>629</v>
      </c>
      <c r="CX201" s="133" t="s">
        <v>1635</v>
      </c>
      <c r="CY201" s="133" t="s">
        <v>1657</v>
      </c>
      <c r="CZ201" s="133" t="s">
        <v>1679</v>
      </c>
      <c r="DA201" s="133" t="s">
        <v>1700</v>
      </c>
      <c r="DB201" s="133" t="s">
        <v>1722</v>
      </c>
      <c r="DC201" s="133" t="s">
        <v>1744</v>
      </c>
      <c r="DD201" s="182">
        <v>0.2</v>
      </c>
      <c r="DE201" s="71"/>
      <c r="DF201" s="71"/>
      <c r="DG201" s="71"/>
      <c r="DH201" s="71"/>
      <c r="DI201" s="71"/>
      <c r="DJ201" s="71"/>
      <c r="DK201" s="71"/>
      <c r="DL201" s="71"/>
      <c r="DM201" s="71"/>
    </row>
    <row r="202" spans="95:117">
      <c r="CU202" s="99"/>
      <c r="CV202" s="98"/>
      <c r="CW202" s="98"/>
      <c r="CX202" s="98"/>
      <c r="CY202" s="98"/>
      <c r="CZ202" s="98"/>
      <c r="DA202" s="98"/>
      <c r="DB202" s="98"/>
      <c r="DC202" s="98"/>
      <c r="DD202" s="116"/>
      <c r="DE202" s="71"/>
      <c r="DF202" s="71"/>
      <c r="DG202" s="71"/>
      <c r="DH202" s="71"/>
      <c r="DI202" s="71"/>
      <c r="DJ202" s="71"/>
      <c r="DK202" s="71"/>
      <c r="DL202" s="92"/>
      <c r="DM202" s="92"/>
    </row>
    <row r="203" spans="95:117" ht="15.75">
      <c r="CU203" s="99"/>
      <c r="CV203" s="96">
        <v>2</v>
      </c>
      <c r="CW203" s="96">
        <v>3</v>
      </c>
      <c r="CX203" s="96">
        <v>4</v>
      </c>
      <c r="CY203" s="96">
        <v>5</v>
      </c>
      <c r="CZ203" s="96">
        <v>6</v>
      </c>
      <c r="DA203" s="96">
        <v>7</v>
      </c>
      <c r="DB203" s="96">
        <v>8</v>
      </c>
      <c r="DC203" s="96">
        <v>9</v>
      </c>
      <c r="DD203" s="116"/>
      <c r="DE203" s="71"/>
      <c r="DF203" s="71"/>
      <c r="DG203" s="71"/>
      <c r="DH203" s="71"/>
      <c r="DI203" s="71"/>
      <c r="DJ203" s="71"/>
      <c r="DK203" s="71"/>
      <c r="DL203" s="92"/>
      <c r="DM203" s="92"/>
    </row>
    <row r="204" spans="95:117">
      <c r="CU204" s="71"/>
      <c r="CV204" s="91" t="s">
        <v>1745</v>
      </c>
      <c r="CW204" s="91" t="s">
        <v>1746</v>
      </c>
      <c r="CX204" s="91" t="s">
        <v>1747</v>
      </c>
      <c r="CY204" s="91" t="s">
        <v>1748</v>
      </c>
      <c r="CZ204" s="91" t="s">
        <v>1749</v>
      </c>
      <c r="DA204" s="91" t="s">
        <v>1750</v>
      </c>
      <c r="DB204" s="91" t="s">
        <v>1751</v>
      </c>
      <c r="DC204" s="91" t="s">
        <v>1752</v>
      </c>
      <c r="DD204" s="116"/>
      <c r="DE204" s="71"/>
      <c r="DF204" s="71"/>
      <c r="DG204" s="71"/>
      <c r="DH204" s="71"/>
      <c r="DI204" s="71"/>
      <c r="DJ204" s="71"/>
      <c r="DK204" s="71"/>
      <c r="DL204" s="92"/>
      <c r="DM204" s="92"/>
    </row>
    <row r="205" spans="95:117" ht="67.5">
      <c r="CU205" s="71"/>
      <c r="CV205" s="92"/>
      <c r="CW205" s="173" t="s">
        <v>1785</v>
      </c>
      <c r="CX205" s="173" t="s">
        <v>1786</v>
      </c>
      <c r="CY205" s="173" t="s">
        <v>1787</v>
      </c>
      <c r="CZ205" s="92" t="s">
        <v>1788</v>
      </c>
      <c r="DA205" s="173" t="s">
        <v>1789</v>
      </c>
      <c r="DB205" s="173" t="s">
        <v>1790</v>
      </c>
      <c r="DC205" s="92"/>
      <c r="DD205" s="116"/>
      <c r="DE205" s="71"/>
      <c r="DF205" s="71"/>
      <c r="DG205" s="71"/>
      <c r="DH205" s="71"/>
      <c r="DI205" s="71"/>
      <c r="DJ205" s="71"/>
      <c r="DK205" s="71"/>
      <c r="DL205" s="92"/>
      <c r="DM205" s="92"/>
    </row>
    <row r="206" spans="95:117" ht="78.75">
      <c r="CU206" s="71"/>
      <c r="CV206" s="92"/>
      <c r="CW206" s="173" t="s">
        <v>1791</v>
      </c>
      <c r="CX206" s="173" t="s">
        <v>1792</v>
      </c>
      <c r="CY206" s="173" t="s">
        <v>1793</v>
      </c>
      <c r="CZ206" s="92" t="s">
        <v>1794</v>
      </c>
      <c r="DA206" s="173" t="s">
        <v>1795</v>
      </c>
      <c r="DB206" s="173" t="s">
        <v>1796</v>
      </c>
      <c r="DC206" s="92"/>
      <c r="DD206" s="116"/>
      <c r="DE206" s="71"/>
      <c r="DF206" s="71"/>
      <c r="DG206" s="71"/>
      <c r="DH206" s="71"/>
      <c r="DI206" s="71"/>
      <c r="DJ206" s="71"/>
      <c r="DK206" s="71"/>
      <c r="DL206" s="92"/>
      <c r="DM206" s="92"/>
    </row>
    <row r="207" spans="95:117" ht="67.5">
      <c r="CU207" s="71"/>
      <c r="CV207" s="92"/>
      <c r="CW207" s="173" t="s">
        <v>1797</v>
      </c>
      <c r="CX207" s="173" t="s">
        <v>1798</v>
      </c>
      <c r="CY207" s="173" t="s">
        <v>1799</v>
      </c>
      <c r="CZ207" s="92" t="s">
        <v>1800</v>
      </c>
      <c r="DA207" s="173" t="s">
        <v>1801</v>
      </c>
      <c r="DB207" s="92"/>
      <c r="DC207" s="92"/>
      <c r="DD207" s="116"/>
      <c r="DE207" s="71"/>
      <c r="DF207" s="71"/>
      <c r="DG207" s="71"/>
      <c r="DH207" s="71"/>
      <c r="DI207" s="71"/>
      <c r="DJ207" s="71"/>
      <c r="DK207" s="71"/>
      <c r="DL207" s="92"/>
      <c r="DM207" s="92"/>
    </row>
    <row r="208" spans="95:117" ht="67.5">
      <c r="CU208" s="71"/>
      <c r="CV208" s="92"/>
      <c r="CW208" s="173" t="s">
        <v>1802</v>
      </c>
      <c r="CX208" s="173" t="s">
        <v>1803</v>
      </c>
      <c r="CY208" s="173" t="s">
        <v>1804</v>
      </c>
      <c r="CZ208" s="92" t="s">
        <v>1805</v>
      </c>
      <c r="DA208" s="173" t="s">
        <v>1806</v>
      </c>
      <c r="DB208" s="92"/>
      <c r="DC208" s="92"/>
      <c r="DD208" s="116"/>
      <c r="DE208" s="71"/>
      <c r="DF208" s="71"/>
      <c r="DG208" s="71"/>
      <c r="DH208" s="71"/>
      <c r="DI208" s="71"/>
      <c r="DJ208" s="71"/>
      <c r="DK208" s="71"/>
      <c r="DL208" s="92"/>
      <c r="DM208" s="92"/>
    </row>
    <row r="209" spans="99:117" ht="67.5">
      <c r="CU209" s="71"/>
      <c r="CV209" s="92"/>
      <c r="CW209" s="173" t="s">
        <v>1807</v>
      </c>
      <c r="CX209" s="173" t="s">
        <v>1521</v>
      </c>
      <c r="CY209" s="173" t="s">
        <v>1808</v>
      </c>
      <c r="CZ209" s="92" t="s">
        <v>1809</v>
      </c>
      <c r="DA209" s="173" t="s">
        <v>1810</v>
      </c>
      <c r="DB209" s="92"/>
      <c r="DC209" s="92"/>
      <c r="DD209" s="116"/>
      <c r="DE209" s="71"/>
      <c r="DF209" s="71"/>
      <c r="DG209" s="71"/>
      <c r="DH209" s="71"/>
      <c r="DI209" s="71"/>
      <c r="DJ209" s="71"/>
      <c r="DK209" s="71"/>
      <c r="DL209" s="92"/>
      <c r="DM209" s="92"/>
    </row>
    <row r="210" spans="99:117" ht="67.5">
      <c r="CU210" s="71"/>
      <c r="CV210" s="92"/>
      <c r="CW210" s="173" t="s">
        <v>1811</v>
      </c>
      <c r="CX210" s="173" t="s">
        <v>1812</v>
      </c>
      <c r="CY210" s="173" t="s">
        <v>1813</v>
      </c>
      <c r="CZ210" s="92" t="s">
        <v>1814</v>
      </c>
      <c r="DA210" s="173" t="s">
        <v>1815</v>
      </c>
      <c r="DB210" s="92"/>
      <c r="DC210" s="92"/>
      <c r="DD210" s="116"/>
      <c r="DE210" s="71"/>
      <c r="DF210" s="71"/>
      <c r="DG210" s="71"/>
      <c r="DH210" s="71"/>
      <c r="DI210" s="71"/>
      <c r="DJ210" s="71"/>
      <c r="DK210" s="71"/>
      <c r="DL210" s="92"/>
      <c r="DM210" s="92"/>
    </row>
    <row r="211" spans="99:117" ht="67.5">
      <c r="CU211" s="71"/>
      <c r="CV211" s="92"/>
      <c r="CW211" s="173" t="s">
        <v>1816</v>
      </c>
      <c r="CX211" s="173" t="s">
        <v>1817</v>
      </c>
      <c r="CY211" s="173" t="s">
        <v>1818</v>
      </c>
      <c r="CZ211" s="93" t="s">
        <v>1819</v>
      </c>
      <c r="DA211" s="173" t="s">
        <v>1820</v>
      </c>
      <c r="DB211" s="92"/>
      <c r="DC211" s="92"/>
      <c r="DD211" s="116"/>
      <c r="DE211" s="71"/>
      <c r="DF211" s="71"/>
      <c r="DG211" s="71"/>
      <c r="DH211" s="71"/>
      <c r="DI211" s="71"/>
      <c r="DJ211" s="71"/>
      <c r="DK211" s="71"/>
      <c r="DL211" s="92"/>
      <c r="DM211" s="92"/>
    </row>
    <row r="212" spans="99:117" ht="67.5">
      <c r="CU212" s="71"/>
      <c r="CV212" s="92"/>
      <c r="CW212" s="173" t="s">
        <v>1821</v>
      </c>
      <c r="CX212" s="173" t="s">
        <v>1822</v>
      </c>
      <c r="CY212" s="173" t="s">
        <v>1823</v>
      </c>
      <c r="CZ212" s="94" t="s">
        <v>1824</v>
      </c>
      <c r="DA212" s="173" t="s">
        <v>1825</v>
      </c>
      <c r="DB212" s="92"/>
      <c r="DC212" s="92"/>
      <c r="DD212" s="116"/>
      <c r="DE212" s="71"/>
      <c r="DF212" s="71"/>
      <c r="DG212" s="71"/>
      <c r="DH212" s="71"/>
      <c r="DI212" s="71"/>
      <c r="DJ212" s="71"/>
      <c r="DK212" s="71"/>
      <c r="DL212" s="92"/>
      <c r="DM212" s="92"/>
    </row>
    <row r="213" spans="99:117" ht="56.25">
      <c r="CU213" s="71"/>
      <c r="CV213" s="92"/>
      <c r="CW213" s="173" t="s">
        <v>1826</v>
      </c>
      <c r="CX213" s="173" t="s">
        <v>1827</v>
      </c>
      <c r="CY213" s="173" t="s">
        <v>1828</v>
      </c>
      <c r="CZ213" s="92" t="s">
        <v>1829</v>
      </c>
      <c r="DA213" s="173" t="s">
        <v>1830</v>
      </c>
      <c r="DB213" s="92"/>
      <c r="DC213" s="92"/>
      <c r="DD213" s="116"/>
      <c r="DE213" s="71"/>
      <c r="DF213" s="71"/>
      <c r="DG213" s="71"/>
      <c r="DH213" s="71"/>
      <c r="DI213" s="71"/>
      <c r="DJ213" s="71"/>
      <c r="DK213" s="71"/>
      <c r="DL213" s="92"/>
      <c r="DM213" s="92"/>
    </row>
    <row r="214" spans="99:117" ht="67.5">
      <c r="CU214" s="71"/>
      <c r="CV214" s="92"/>
      <c r="CW214" s="173" t="s">
        <v>1831</v>
      </c>
      <c r="CX214" s="173" t="s">
        <v>1832</v>
      </c>
      <c r="CY214" s="173" t="s">
        <v>1833</v>
      </c>
      <c r="CZ214" s="92" t="s">
        <v>1834</v>
      </c>
      <c r="DA214" s="173" t="s">
        <v>1835</v>
      </c>
      <c r="DB214" s="92"/>
      <c r="DC214" s="92"/>
      <c r="DD214" s="116"/>
      <c r="DE214" s="71"/>
      <c r="DF214" s="71"/>
      <c r="DG214" s="71"/>
      <c r="DH214" s="71"/>
      <c r="DI214" s="71"/>
      <c r="DJ214" s="71"/>
      <c r="DK214" s="71"/>
      <c r="DL214" s="92"/>
      <c r="DM214" s="92"/>
    </row>
    <row r="215" spans="99:117" ht="67.5">
      <c r="CU215" s="71"/>
      <c r="CV215" s="92"/>
      <c r="CW215" s="173" t="s">
        <v>1836</v>
      </c>
      <c r="CX215" s="173" t="s">
        <v>1837</v>
      </c>
      <c r="CY215" s="173" t="s">
        <v>1838</v>
      </c>
      <c r="CZ215" s="92" t="s">
        <v>1839</v>
      </c>
      <c r="DA215" s="173" t="s">
        <v>1840</v>
      </c>
      <c r="DB215" s="92"/>
      <c r="DC215" s="92"/>
      <c r="DD215" s="116"/>
      <c r="DE215" s="71"/>
      <c r="DF215" s="71"/>
      <c r="DG215" s="71"/>
      <c r="DH215" s="71"/>
      <c r="DI215" s="71"/>
      <c r="DJ215" s="71"/>
      <c r="DK215" s="71"/>
      <c r="DL215" s="92"/>
      <c r="DM215" s="92"/>
    </row>
    <row r="216" spans="99:117" ht="67.5">
      <c r="CU216" s="71"/>
      <c r="CV216" s="92"/>
      <c r="CW216" s="173" t="s">
        <v>1841</v>
      </c>
      <c r="CX216" s="173" t="s">
        <v>1842</v>
      </c>
      <c r="CY216" s="173" t="s">
        <v>1843</v>
      </c>
      <c r="CZ216" s="173" t="s">
        <v>1844</v>
      </c>
      <c r="DA216" s="173" t="s">
        <v>1845</v>
      </c>
      <c r="DB216" s="92"/>
      <c r="DC216" s="92"/>
      <c r="DD216" s="116"/>
      <c r="DE216" s="71"/>
      <c r="DF216" s="71"/>
      <c r="DG216" s="71"/>
      <c r="DH216" s="71"/>
      <c r="DI216" s="71"/>
      <c r="DJ216" s="71"/>
      <c r="DK216" s="71"/>
      <c r="DL216" s="92"/>
      <c r="DM216" s="92"/>
    </row>
    <row r="217" spans="99:117" ht="67.5">
      <c r="CU217" s="71"/>
      <c r="CV217" s="92"/>
      <c r="CW217" s="173" t="s">
        <v>1846</v>
      </c>
      <c r="CX217" s="173" t="s">
        <v>1847</v>
      </c>
      <c r="CY217" s="173" t="s">
        <v>1848</v>
      </c>
      <c r="CZ217" s="173" t="s">
        <v>1849</v>
      </c>
      <c r="DA217" s="173" t="s">
        <v>1850</v>
      </c>
      <c r="DB217" s="92" t="s">
        <v>1851</v>
      </c>
      <c r="DC217" s="92"/>
      <c r="DD217" s="116"/>
      <c r="DE217" s="71"/>
      <c r="DF217" s="71"/>
      <c r="DG217" s="71"/>
      <c r="DH217" s="71"/>
      <c r="DI217" s="71"/>
      <c r="DJ217" s="71"/>
      <c r="DK217" s="71"/>
      <c r="DL217" s="92"/>
      <c r="DM217" s="92"/>
    </row>
    <row r="218" spans="99:117" ht="67.5">
      <c r="CU218" s="71"/>
      <c r="CV218" s="92"/>
      <c r="CW218" s="173" t="s">
        <v>1852</v>
      </c>
      <c r="CX218" s="173" t="s">
        <v>1853</v>
      </c>
      <c r="CY218" s="173" t="s">
        <v>1854</v>
      </c>
      <c r="CZ218" s="173" t="s">
        <v>1855</v>
      </c>
      <c r="DA218" s="173" t="s">
        <v>1856</v>
      </c>
      <c r="DB218" s="92"/>
      <c r="DC218" s="92"/>
      <c r="DD218" s="116"/>
      <c r="DE218" s="71"/>
      <c r="DF218" s="71"/>
      <c r="DG218" s="71"/>
      <c r="DH218" s="71"/>
      <c r="DI218" s="71"/>
      <c r="DJ218" s="71"/>
      <c r="DK218" s="71"/>
      <c r="DL218" s="92"/>
      <c r="DM218" s="92"/>
    </row>
    <row r="219" spans="99:117" ht="67.5">
      <c r="CU219" s="71"/>
      <c r="CV219" s="92"/>
      <c r="CW219" s="173" t="s">
        <v>1857</v>
      </c>
      <c r="CX219" s="173" t="s">
        <v>1858</v>
      </c>
      <c r="CY219" s="173" t="s">
        <v>1859</v>
      </c>
      <c r="CZ219" s="173" t="s">
        <v>1860</v>
      </c>
      <c r="DA219" s="173" t="s">
        <v>1861</v>
      </c>
      <c r="DB219" s="92"/>
      <c r="DC219" s="92"/>
      <c r="DD219" s="116"/>
      <c r="DE219" s="71"/>
      <c r="DF219" s="71"/>
      <c r="DG219" s="71"/>
      <c r="DH219" s="71"/>
      <c r="DI219" s="71"/>
      <c r="DJ219" s="71"/>
      <c r="DK219" s="71"/>
      <c r="DL219" s="92"/>
      <c r="DM219" s="92"/>
    </row>
    <row r="220" spans="99:117" ht="78.75">
      <c r="CU220" s="71"/>
      <c r="CV220" s="92"/>
      <c r="CW220" s="173" t="s">
        <v>1862</v>
      </c>
      <c r="CX220" s="173" t="s">
        <v>1863</v>
      </c>
      <c r="CY220" s="173" t="s">
        <v>1864</v>
      </c>
      <c r="CZ220" s="173" t="s">
        <v>1865</v>
      </c>
      <c r="DA220" s="173" t="s">
        <v>1866</v>
      </c>
      <c r="DB220" s="92"/>
      <c r="DC220" s="92"/>
      <c r="DD220" s="116"/>
      <c r="DE220" s="71"/>
      <c r="DF220" s="71"/>
      <c r="DG220" s="71"/>
      <c r="DH220" s="71"/>
      <c r="DI220" s="71"/>
      <c r="DJ220" s="71"/>
      <c r="DK220" s="71"/>
      <c r="DL220" s="92"/>
      <c r="DM220" s="92"/>
    </row>
  </sheetData>
  <mergeCells count="118">
    <mergeCell ref="AB16:AC16"/>
    <mergeCell ref="AB17:AD17"/>
    <mergeCell ref="AA22:AC22"/>
    <mergeCell ref="AB34:AB35"/>
    <mergeCell ref="AC34:AD35"/>
    <mergeCell ref="AA37:AC40"/>
    <mergeCell ref="DD178:DD179"/>
    <mergeCell ref="DF181:DG181"/>
    <mergeCell ref="AJ16:AK16"/>
    <mergeCell ref="AJ17:AK17"/>
    <mergeCell ref="AJ18:AK18"/>
    <mergeCell ref="DF182:DG182"/>
    <mergeCell ref="DF183:DG183"/>
    <mergeCell ref="DF184:DG184"/>
    <mergeCell ref="AI4:AQ5"/>
    <mergeCell ref="AH2:AQ3"/>
    <mergeCell ref="AI44:AQ44"/>
    <mergeCell ref="AI45:AQ45"/>
    <mergeCell ref="AI14:AJ14"/>
    <mergeCell ref="AN14:AO14"/>
    <mergeCell ref="AI23:AJ23"/>
    <mergeCell ref="AN23:AO23"/>
    <mergeCell ref="AI32:AJ32"/>
    <mergeCell ref="AM23:AM30"/>
    <mergeCell ref="AH32:AH39"/>
    <mergeCell ref="AN39:AQ39"/>
    <mergeCell ref="AI41:AQ41"/>
    <mergeCell ref="AI42:AQ42"/>
    <mergeCell ref="AI43:AQ43"/>
    <mergeCell ref="AL9:AO9"/>
    <mergeCell ref="AL10:AO10"/>
    <mergeCell ref="AL11:AO11"/>
    <mergeCell ref="AH14:AH21"/>
    <mergeCell ref="AM14:AM21"/>
    <mergeCell ref="AJ15:AK15"/>
    <mergeCell ref="AI6:AJ6"/>
    <mergeCell ref="AH4:AH12"/>
    <mergeCell ref="AI7:AJ7"/>
    <mergeCell ref="AL7:AO7"/>
    <mergeCell ref="AL8:AO8"/>
    <mergeCell ref="AJ19:AK19"/>
    <mergeCell ref="AJ20:AK20"/>
    <mergeCell ref="AJ21:AK21"/>
    <mergeCell ref="AH23:AH30"/>
    <mergeCell ref="B31:U31"/>
    <mergeCell ref="C32:S40"/>
    <mergeCell ref="AI8:AJ8"/>
    <mergeCell ref="AI9:AJ9"/>
    <mergeCell ref="AI10:AJ10"/>
    <mergeCell ref="AI11:AJ11"/>
    <mergeCell ref="AA4:AC4"/>
    <mergeCell ref="B4:J4"/>
    <mergeCell ref="B2:J2"/>
    <mergeCell ref="K2:R2"/>
    <mergeCell ref="K4:R4"/>
    <mergeCell ref="S2:U2"/>
    <mergeCell ref="B6:U6"/>
    <mergeCell ref="AB11:AC11"/>
    <mergeCell ref="AB15:AC15"/>
    <mergeCell ref="S4:U4"/>
    <mergeCell ref="S5:U5"/>
    <mergeCell ref="S10:U10"/>
    <mergeCell ref="AA5:AD7"/>
    <mergeCell ref="I16:K16"/>
    <mergeCell ref="M15:P15"/>
    <mergeCell ref="M16:P16"/>
    <mergeCell ref="AB8:AC8"/>
    <mergeCell ref="AB9:AC9"/>
    <mergeCell ref="D13:G13"/>
    <mergeCell ref="D14:G14"/>
    <mergeCell ref="I13:K13"/>
    <mergeCell ref="AB10:AC10"/>
    <mergeCell ref="B10:R10"/>
    <mergeCell ref="U16:X19"/>
    <mergeCell ref="AB12:AC12"/>
    <mergeCell ref="AB13:AC13"/>
    <mergeCell ref="E28:H28"/>
    <mergeCell ref="J28:L28"/>
    <mergeCell ref="N28:Q28"/>
    <mergeCell ref="E22:H22"/>
    <mergeCell ref="J22:L22"/>
    <mergeCell ref="N22:Q22"/>
    <mergeCell ref="D15:G15"/>
    <mergeCell ref="D16:G16"/>
    <mergeCell ref="I15:K15"/>
    <mergeCell ref="D12:G12"/>
    <mergeCell ref="I12:K12"/>
    <mergeCell ref="M12:P12"/>
    <mergeCell ref="M13:P13"/>
    <mergeCell ref="I14:K14"/>
    <mergeCell ref="M14:P14"/>
    <mergeCell ref="AB14:AC14"/>
    <mergeCell ref="B18:T18"/>
    <mergeCell ref="E27:I27"/>
    <mergeCell ref="C29:D29"/>
    <mergeCell ref="E29:H29"/>
    <mergeCell ref="J29:L29"/>
    <mergeCell ref="N29:Q29"/>
    <mergeCell ref="E26:I26"/>
    <mergeCell ref="K26:O26"/>
    <mergeCell ref="B26:B30"/>
    <mergeCell ref="C23:D23"/>
    <mergeCell ref="E21:I21"/>
    <mergeCell ref="E20:I20"/>
    <mergeCell ref="K20:O20"/>
    <mergeCell ref="E23:H23"/>
    <mergeCell ref="J23:L23"/>
    <mergeCell ref="N23:Q23"/>
    <mergeCell ref="B20:B24"/>
    <mergeCell ref="G7:J7"/>
    <mergeCell ref="L7:N7"/>
    <mergeCell ref="BA8:BE8"/>
    <mergeCell ref="BA12:BE12"/>
    <mergeCell ref="P7:R7"/>
    <mergeCell ref="G8:J8"/>
    <mergeCell ref="L8:N8"/>
    <mergeCell ref="P8:R8"/>
    <mergeCell ref="B8:F8"/>
  </mergeCells>
  <conditionalFormatting sqref="K2">
    <cfRule type="cellIs" dxfId="921" priority="9" operator="equal">
      <formula>"*"</formula>
    </cfRule>
  </conditionalFormatting>
  <conditionalFormatting sqref="V2">
    <cfRule type="cellIs" dxfId="920" priority="3" operator="equal">
      <formula>0</formula>
    </cfRule>
    <cfRule type="cellIs" dxfId="919" priority="4" operator="equal">
      <formula>0.05</formula>
    </cfRule>
    <cfRule type="cellIs" dxfId="918" priority="5" operator="equal">
      <formula>0.25</formula>
    </cfRule>
    <cfRule type="cellIs" dxfId="917" priority="6" operator="equal">
      <formula>0.5</formula>
    </cfRule>
    <cfRule type="cellIs" dxfId="916" priority="7" operator="equal">
      <formula>0.9</formula>
    </cfRule>
    <cfRule type="cellIs" dxfId="915" priority="8" operator="equal">
      <formula>1</formula>
    </cfRule>
  </conditionalFormatting>
  <conditionalFormatting sqref="L21">
    <cfRule type="cellIs" dxfId="914" priority="2" operator="equal">
      <formula>0</formula>
    </cfRule>
  </conditionalFormatting>
  <conditionalFormatting sqref="L27">
    <cfRule type="cellIs" dxfId="913" priority="1" operator="equal">
      <formula>0</formula>
    </cfRule>
  </conditionalFormatting>
  <dataValidations count="11">
    <dataValidation type="list" allowBlank="1" showInputMessage="1" showErrorMessage="1" sqref="K4" xr:uid="{00000000-0002-0000-0800-000000000000}">
      <formula1>$CU$19:$CU$27</formula1>
    </dataValidation>
    <dataValidation type="list" allowBlank="1" showInputMessage="1" showErrorMessage="1" sqref="G8:J8" xr:uid="{00000000-0002-0000-0800-000001000000}">
      <formula1>$CN$2:$CN$12</formula1>
    </dataValidation>
    <dataValidation type="list" allowBlank="1" showInputMessage="1" showErrorMessage="1" sqref="D13:G16" xr:uid="{00000000-0002-0000-0800-000002000000}">
      <formula1>$CJ$2:$CJ$16</formula1>
    </dataValidation>
    <dataValidation type="list" allowBlank="1" showInputMessage="1" showErrorMessage="1" sqref="E29:H29" xr:uid="{00000000-0002-0000-0800-000003000000}">
      <formula1>$CJ$7:$CJ$10</formula1>
    </dataValidation>
    <dataValidation type="list" allowBlank="1" showInputMessage="1" showErrorMessage="1" sqref="E23:H23" xr:uid="{00000000-0002-0000-0800-000004000000}">
      <formula1>$CJ$3:$CJ$6</formula1>
    </dataValidation>
    <dataValidation type="list" allowBlank="1" showInputMessage="1" showErrorMessage="1" sqref="K21 K27" xr:uid="{00000000-0002-0000-0800-000005000000}">
      <formula1>$CJ$18:$CJ$40</formula1>
    </dataValidation>
    <dataValidation type="list" allowBlank="1" showInputMessage="1" showErrorMessage="1" sqref="E27:I27 E21" xr:uid="{00000000-0002-0000-0800-000006000000}">
      <formula1>$CH$18:$CH$26</formula1>
    </dataValidation>
    <dataValidation type="list" allowBlank="1" showInputMessage="1" showErrorMessage="1" sqref="CD3 N23:Q23 P8 M13:P16 N29:Q29" xr:uid="{00000000-0002-0000-0800-000007000000}">
      <formula1>$CL$2:$CL$12</formula1>
    </dataValidation>
    <dataValidation type="list" allowBlank="1" showInputMessage="1" showErrorMessage="1" sqref="J23:L23 L8:N8 I13:K16 J29:L29" xr:uid="{00000000-0002-0000-0800-000008000000}">
      <formula1>$CK$2:$CK$8</formula1>
    </dataValidation>
    <dataValidation type="list" allowBlank="1" showInputMessage="1" showErrorMessage="1" sqref="V7:V8" xr:uid="{00000000-0002-0000-0800-000009000000}">
      <formula1>$CM$2:$CM$11</formula1>
    </dataValidation>
    <dataValidation type="list" allowBlank="1" showInputMessage="1" showErrorMessage="1" sqref="K2:R2" xr:uid="{00000000-0002-0000-0800-00000A000000}">
      <formula1>$DA$2:$DA$18</formula1>
    </dataValidation>
  </dataValidations>
  <pageMargins left="0.7" right="0.7" top="0.75" bottom="0.75" header="0.3" footer="0.3"/>
  <pageSetup scale="12" fitToHeight="0" orientation="portrait" horizontalDpi="4294967292"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E1EE-E54B-40C0-9922-75FAF2C3D5C8}">
  <sheetPr codeName="Sheet21">
    <tabColor rgb="FF90D8EC"/>
  </sheetPr>
  <dimension ref="A1:X41"/>
  <sheetViews>
    <sheetView workbookViewId="0">
      <selection activeCell="N20" sqref="N20"/>
    </sheetView>
  </sheetViews>
  <sheetFormatPr defaultColWidth="9" defaultRowHeight="15"/>
  <cols>
    <col min="1" max="7" width="9" style="174"/>
    <col min="8" max="10" width="16.5703125" style="174" customWidth="1"/>
    <col min="11" max="11" width="18.5703125" style="174" customWidth="1"/>
    <col min="12" max="12" width="16.5703125" style="174" customWidth="1"/>
    <col min="13" max="15" width="9" style="174"/>
    <col min="16" max="21" width="7.5703125" style="174" customWidth="1"/>
    <col min="22" max="16384" width="9" style="174"/>
  </cols>
  <sheetData>
    <row r="1" spans="1:24" s="1206" customFormat="1"/>
    <row r="2" spans="1:24">
      <c r="A2" s="1206"/>
      <c r="B2" s="1473" t="s">
        <v>4173</v>
      </c>
      <c r="C2" s="1206"/>
      <c r="D2" s="1206"/>
      <c r="E2" s="1206"/>
      <c r="F2" s="1206"/>
      <c r="G2" s="1206"/>
      <c r="H2" s="1206"/>
      <c r="I2" s="1206"/>
      <c r="J2" s="1206"/>
      <c r="K2" s="1206"/>
      <c r="L2" s="1206"/>
      <c r="M2" s="1206"/>
      <c r="N2" s="1206"/>
      <c r="O2" s="1206"/>
      <c r="P2" s="1206"/>
      <c r="Q2" s="1206"/>
      <c r="R2" s="1206"/>
      <c r="S2" s="1206"/>
      <c r="T2" s="1206"/>
      <c r="U2" s="1206"/>
      <c r="V2" s="1206"/>
      <c r="W2" s="1206"/>
      <c r="X2" s="1206"/>
    </row>
    <row r="3" spans="1:24">
      <c r="A3" s="1206"/>
      <c r="B3" s="1493" t="s">
        <v>992</v>
      </c>
      <c r="C3" s="1485" t="s">
        <v>2506</v>
      </c>
      <c r="D3" s="1477" t="s">
        <v>4196</v>
      </c>
      <c r="E3" s="1477"/>
      <c r="F3" s="1477" t="s">
        <v>4218</v>
      </c>
      <c r="G3" s="1485"/>
      <c r="H3" s="1477" t="s">
        <v>4219</v>
      </c>
      <c r="I3" s="1477"/>
      <c r="J3" s="1477"/>
      <c r="K3" s="1477"/>
      <c r="L3" s="1485" t="s">
        <v>4195</v>
      </c>
      <c r="M3" s="1206"/>
      <c r="N3" s="1206"/>
      <c r="O3" s="1206"/>
      <c r="P3" s="1206"/>
      <c r="Q3" s="1206"/>
      <c r="R3" s="1206"/>
      <c r="S3" s="1206"/>
      <c r="T3" s="1206"/>
      <c r="U3" s="1206"/>
      <c r="V3" s="1206"/>
      <c r="W3" s="1206"/>
      <c r="X3" s="1206"/>
    </row>
    <row r="4" spans="1:24">
      <c r="A4" s="1206"/>
      <c r="B4" s="1486" t="s">
        <v>998</v>
      </c>
      <c r="C4" s="1484" t="s">
        <v>2515</v>
      </c>
      <c r="D4" s="1478" t="s">
        <v>4196</v>
      </c>
      <c r="E4" s="1478"/>
      <c r="F4" s="1478" t="s">
        <v>4219</v>
      </c>
      <c r="G4" s="1484"/>
      <c r="H4" s="1478"/>
      <c r="I4" s="1478"/>
      <c r="J4" s="1478"/>
      <c r="K4" s="1484" t="s">
        <v>4194</v>
      </c>
      <c r="L4" s="1492" t="s">
        <v>992</v>
      </c>
      <c r="M4" s="1206"/>
      <c r="N4" s="1206"/>
      <c r="O4" s="1206"/>
      <c r="P4" s="1206"/>
      <c r="Q4" s="1206"/>
      <c r="R4" s="1206"/>
      <c r="S4" s="1206"/>
      <c r="T4" s="1206"/>
      <c r="U4" s="1206"/>
      <c r="V4" s="1206"/>
      <c r="W4" s="1206"/>
      <c r="X4" s="1206"/>
    </row>
    <row r="5" spans="1:24">
      <c r="A5" s="1206"/>
      <c r="B5" s="1487" t="s">
        <v>4126</v>
      </c>
      <c r="C5" s="1483" t="s">
        <v>4198</v>
      </c>
      <c r="D5" s="217" t="s">
        <v>4196</v>
      </c>
      <c r="E5" s="217"/>
      <c r="F5" s="217"/>
      <c r="G5" s="1483"/>
      <c r="H5" s="217"/>
      <c r="I5" s="217"/>
      <c r="J5" s="1483" t="s">
        <v>4193</v>
      </c>
      <c r="K5" s="1491" t="s">
        <v>998</v>
      </c>
      <c r="L5" s="1477" t="s">
        <v>4128</v>
      </c>
      <c r="M5" s="1206"/>
      <c r="N5" s="1206"/>
      <c r="O5" s="1206"/>
      <c r="P5" s="1206"/>
      <c r="Q5" s="1206"/>
      <c r="R5" s="1206"/>
      <c r="S5" s="1206"/>
      <c r="T5" s="1206"/>
      <c r="U5" s="1206"/>
      <c r="V5" s="1206"/>
      <c r="W5" s="1206"/>
      <c r="X5" s="1206"/>
    </row>
    <row r="6" spans="1:24">
      <c r="A6" s="1206"/>
      <c r="B6" s="1494" t="s">
        <v>1013</v>
      </c>
      <c r="C6" s="1482" t="s">
        <v>4197</v>
      </c>
      <c r="D6" s="1479" t="s">
        <v>4196</v>
      </c>
      <c r="E6" s="1479"/>
      <c r="F6" s="1479"/>
      <c r="G6" s="1482"/>
      <c r="H6" s="1479"/>
      <c r="I6" s="1482" t="s">
        <v>4192</v>
      </c>
      <c r="J6" s="1490" t="s">
        <v>1005</v>
      </c>
      <c r="K6" s="1486" t="s">
        <v>4161</v>
      </c>
      <c r="L6" s="1477" t="s">
        <v>4129</v>
      </c>
      <c r="M6" s="1206"/>
      <c r="N6" s="1206"/>
      <c r="O6" s="1206"/>
      <c r="P6" s="1206"/>
      <c r="Q6" s="1206"/>
      <c r="R6" s="1206"/>
      <c r="S6" s="1206"/>
      <c r="T6" s="1206"/>
      <c r="U6" s="1206"/>
      <c r="V6" s="1206"/>
      <c r="W6" s="1206"/>
      <c r="X6" s="1206"/>
    </row>
    <row r="7" spans="1:24">
      <c r="A7" s="1206"/>
      <c r="B7" s="1495" t="s">
        <v>1019</v>
      </c>
      <c r="C7" s="1481" t="s">
        <v>2538</v>
      </c>
      <c r="D7" s="1480" t="s">
        <v>4196</v>
      </c>
      <c r="E7" s="1480"/>
      <c r="F7" s="1480"/>
      <c r="G7" s="1481"/>
      <c r="H7" s="1481" t="s">
        <v>4191</v>
      </c>
      <c r="I7" s="1489" t="s">
        <v>1013</v>
      </c>
      <c r="J7" s="1487" t="s">
        <v>4159</v>
      </c>
      <c r="K7" s="1478" t="s">
        <v>4144</v>
      </c>
      <c r="L7" s="1477" t="s">
        <v>4133</v>
      </c>
      <c r="M7" s="1206"/>
      <c r="N7" s="1206"/>
      <c r="O7" s="1206"/>
      <c r="P7" s="1206"/>
      <c r="Q7" s="1206"/>
      <c r="R7" s="1206"/>
      <c r="S7" s="1206"/>
      <c r="T7" s="1206"/>
      <c r="U7" s="1206"/>
      <c r="V7" s="1206"/>
      <c r="W7" s="1206"/>
      <c r="X7" s="1206"/>
    </row>
    <row r="8" spans="1:24">
      <c r="A8" s="1206"/>
      <c r="B8" s="1206"/>
      <c r="C8" s="1206"/>
      <c r="D8" s="1206"/>
      <c r="E8" s="1206"/>
      <c r="F8" s="1206"/>
      <c r="G8" s="1206"/>
      <c r="H8" s="1488" t="s">
        <v>1019</v>
      </c>
      <c r="I8" s="1479" t="s">
        <v>4143</v>
      </c>
      <c r="J8" s="217" t="s">
        <v>4132</v>
      </c>
      <c r="K8" s="1486" t="s">
        <v>4146</v>
      </c>
      <c r="L8" s="1477" t="s">
        <v>4130</v>
      </c>
      <c r="M8" s="1206"/>
      <c r="N8" s="1206"/>
      <c r="O8" s="1206"/>
      <c r="P8" s="1861" t="s">
        <v>4237</v>
      </c>
      <c r="Q8" s="1861"/>
      <c r="R8" s="1861"/>
      <c r="S8" s="1861"/>
      <c r="T8" s="1861"/>
      <c r="U8" s="1861"/>
      <c r="V8" s="1206"/>
      <c r="W8" s="1206"/>
      <c r="X8" s="1206"/>
    </row>
    <row r="9" spans="1:24">
      <c r="A9" s="1206"/>
      <c r="B9" s="1206"/>
      <c r="C9" s="1206"/>
      <c r="D9" s="1206"/>
      <c r="E9" s="1206"/>
      <c r="F9" s="1206"/>
      <c r="G9" s="1206"/>
      <c r="H9" s="1480" t="s">
        <v>4131</v>
      </c>
      <c r="I9" s="1479" t="s">
        <v>4139</v>
      </c>
      <c r="J9" s="217" t="s">
        <v>4138</v>
      </c>
      <c r="K9" s="1478" t="s">
        <v>4217</v>
      </c>
      <c r="L9" s="1477"/>
      <c r="M9" s="1206"/>
      <c r="N9" s="1206"/>
      <c r="O9" s="1206"/>
      <c r="P9" s="1208" t="s">
        <v>4199</v>
      </c>
      <c r="Q9" s="1208" t="s">
        <v>3464</v>
      </c>
      <c r="R9" s="1208" t="s">
        <v>4200</v>
      </c>
      <c r="S9" s="1208" t="s">
        <v>4201</v>
      </c>
      <c r="T9" s="1208" t="s">
        <v>4202</v>
      </c>
      <c r="U9" s="1208" t="s">
        <v>4209</v>
      </c>
      <c r="V9" s="1206"/>
      <c r="W9" s="1206"/>
      <c r="X9" s="1206"/>
    </row>
    <row r="10" spans="1:24">
      <c r="A10" s="1206"/>
      <c r="B10" s="1206"/>
      <c r="C10" s="1862" t="s">
        <v>4165</v>
      </c>
      <c r="D10" s="1862"/>
      <c r="E10" s="1862"/>
      <c r="F10" s="1862"/>
      <c r="G10" s="1206"/>
      <c r="H10" s="1480" t="s">
        <v>4142</v>
      </c>
      <c r="I10" s="1479" t="s">
        <v>4134</v>
      </c>
      <c r="J10" s="217" t="s">
        <v>4145</v>
      </c>
      <c r="K10" s="1478" t="s">
        <v>4150</v>
      </c>
      <c r="L10" s="1477"/>
      <c r="M10" s="1206"/>
      <c r="N10" s="1865" t="s">
        <v>4210</v>
      </c>
      <c r="O10" s="1206" t="s">
        <v>4203</v>
      </c>
      <c r="P10" s="1485" t="s">
        <v>510</v>
      </c>
      <c r="Q10" s="1208" t="s">
        <v>4211</v>
      </c>
      <c r="R10" s="1485" t="s">
        <v>4212</v>
      </c>
      <c r="S10" s="1208" t="s">
        <v>4213</v>
      </c>
      <c r="T10" s="1485" t="s">
        <v>4213</v>
      </c>
      <c r="U10" s="1208" t="s">
        <v>4213</v>
      </c>
      <c r="V10" s="1206"/>
      <c r="W10" s="1206"/>
      <c r="X10" s="1206"/>
    </row>
    <row r="11" spans="1:24">
      <c r="A11" s="1206"/>
      <c r="B11" s="1206"/>
      <c r="C11" s="1206" t="s">
        <v>4182</v>
      </c>
      <c r="D11" s="1206"/>
      <c r="E11" s="1206"/>
      <c r="F11" s="1206"/>
      <c r="G11" s="1206"/>
      <c r="H11" s="1480" t="s">
        <v>4152</v>
      </c>
      <c r="I11" s="1479" t="s">
        <v>4140</v>
      </c>
      <c r="J11" s="217" t="s">
        <v>4147</v>
      </c>
      <c r="K11" s="1478" t="s">
        <v>4155</v>
      </c>
      <c r="L11" s="1477"/>
      <c r="M11" s="1206"/>
      <c r="N11" s="1865"/>
      <c r="O11" s="1206" t="s">
        <v>4204</v>
      </c>
      <c r="P11" s="1224" t="s">
        <v>4211</v>
      </c>
      <c r="Q11" s="1496" t="s">
        <v>4212</v>
      </c>
      <c r="R11" s="1224" t="s">
        <v>4212</v>
      </c>
      <c r="S11" s="1496" t="s">
        <v>4213</v>
      </c>
      <c r="T11" s="1224" t="s">
        <v>4213</v>
      </c>
      <c r="U11" s="1496" t="s">
        <v>4213</v>
      </c>
      <c r="V11" s="1206"/>
      <c r="W11" s="1206"/>
      <c r="X11" s="1206"/>
    </row>
    <row r="12" spans="1:24">
      <c r="A12" s="1206"/>
      <c r="B12" s="1206"/>
      <c r="C12" s="1206"/>
      <c r="D12" s="1206"/>
      <c r="E12" s="1206"/>
      <c r="F12" s="1206"/>
      <c r="G12" s="1206"/>
      <c r="H12" s="1480" t="s">
        <v>4156</v>
      </c>
      <c r="I12" s="1479" t="s">
        <v>4141</v>
      </c>
      <c r="J12" s="217" t="s">
        <v>4148</v>
      </c>
      <c r="K12" s="1478" t="s">
        <v>4163</v>
      </c>
      <c r="L12" s="1477"/>
      <c r="M12" s="1206"/>
      <c r="N12" s="1865"/>
      <c r="O12" s="1206" t="s">
        <v>4205</v>
      </c>
      <c r="P12" s="1485" t="s">
        <v>4211</v>
      </c>
      <c r="Q12" s="1208" t="s">
        <v>4212</v>
      </c>
      <c r="R12" s="1485" t="s">
        <v>4212</v>
      </c>
      <c r="S12" s="1208" t="s">
        <v>4213</v>
      </c>
      <c r="T12" s="1485" t="s">
        <v>4213</v>
      </c>
      <c r="U12" s="1208" t="s">
        <v>4213</v>
      </c>
      <c r="V12" s="1206"/>
      <c r="W12" s="1206"/>
      <c r="X12" s="1206"/>
    </row>
    <row r="13" spans="1:24">
      <c r="A13" s="1206"/>
      <c r="B13" s="1206"/>
      <c r="C13" s="1862" t="s">
        <v>4167</v>
      </c>
      <c r="D13" s="1862"/>
      <c r="E13" s="1862"/>
      <c r="F13" s="1862"/>
      <c r="G13" s="1206"/>
      <c r="H13" s="1480" t="s">
        <v>4136</v>
      </c>
      <c r="I13" s="1479" t="s">
        <v>4162</v>
      </c>
      <c r="J13" s="217" t="s">
        <v>4149</v>
      </c>
      <c r="K13" s="1478" t="s">
        <v>4164</v>
      </c>
      <c r="L13" s="1477"/>
      <c r="M13" s="1206"/>
      <c r="N13" s="1865"/>
      <c r="O13" s="1206" t="s">
        <v>4206</v>
      </c>
      <c r="P13" s="1224" t="s">
        <v>4211</v>
      </c>
      <c r="Q13" s="1496" t="s">
        <v>1404</v>
      </c>
      <c r="R13" s="1224" t="s">
        <v>4212</v>
      </c>
      <c r="S13" s="1496" t="s">
        <v>4213</v>
      </c>
      <c r="T13" s="1224" t="s">
        <v>4213</v>
      </c>
      <c r="U13" s="1496" t="s">
        <v>4213</v>
      </c>
      <c r="V13" s="1206"/>
      <c r="W13" s="1206"/>
      <c r="X13" s="1206"/>
    </row>
    <row r="14" spans="1:24">
      <c r="A14" s="1206"/>
      <c r="B14" s="1206"/>
      <c r="C14" s="1206" t="s">
        <v>4166</v>
      </c>
      <c r="D14" s="1206"/>
      <c r="E14" s="1206"/>
      <c r="F14" s="1206"/>
      <c r="G14" s="1206"/>
      <c r="H14" s="1480" t="s">
        <v>4158</v>
      </c>
      <c r="I14" s="1479"/>
      <c r="J14" s="217" t="s">
        <v>4151</v>
      </c>
      <c r="K14" s="1478"/>
      <c r="L14" s="1477"/>
      <c r="M14" s="1206"/>
      <c r="N14" s="1865"/>
      <c r="O14" s="1206" t="s">
        <v>4207</v>
      </c>
      <c r="P14" s="1485" t="s">
        <v>510</v>
      </c>
      <c r="Q14" s="1208" t="s">
        <v>4211</v>
      </c>
      <c r="R14" s="1485" t="s">
        <v>1404</v>
      </c>
      <c r="S14" s="1208" t="s">
        <v>4212</v>
      </c>
      <c r="T14" s="1485" t="s">
        <v>4213</v>
      </c>
      <c r="U14" s="1208" t="s">
        <v>4213</v>
      </c>
      <c r="V14" s="1206"/>
      <c r="W14" s="1206"/>
      <c r="X14" s="1206"/>
    </row>
    <row r="15" spans="1:24">
      <c r="A15" s="1206"/>
      <c r="B15" s="1206"/>
      <c r="C15" s="1206" t="s">
        <v>4179</v>
      </c>
      <c r="D15" s="1206"/>
      <c r="E15" s="1206"/>
      <c r="F15" s="1206"/>
      <c r="G15" s="1206"/>
      <c r="H15" s="1480"/>
      <c r="I15" s="1479"/>
      <c r="J15" s="217" t="s">
        <v>4153</v>
      </c>
      <c r="K15" s="1478"/>
      <c r="L15" s="1477"/>
      <c r="M15" s="1206"/>
      <c r="N15" s="1865"/>
      <c r="O15" s="1206" t="s">
        <v>4208</v>
      </c>
      <c r="P15" s="1224" t="s">
        <v>510</v>
      </c>
      <c r="Q15" s="1496" t="s">
        <v>510</v>
      </c>
      <c r="R15" s="1224" t="s">
        <v>4211</v>
      </c>
      <c r="S15" s="1496" t="s">
        <v>1404</v>
      </c>
      <c r="T15" s="1224" t="s">
        <v>4212</v>
      </c>
      <c r="U15" s="1496" t="s">
        <v>4213</v>
      </c>
      <c r="V15" s="1206"/>
      <c r="W15" s="1206"/>
      <c r="X15" s="1206"/>
    </row>
    <row r="16" spans="1:24">
      <c r="A16" s="1206"/>
      <c r="B16" s="1206"/>
      <c r="C16" s="1206"/>
      <c r="D16" s="1206"/>
      <c r="E16" s="1206"/>
      <c r="F16" s="1206"/>
      <c r="G16" s="1206"/>
      <c r="H16" s="1480"/>
      <c r="I16" s="1479"/>
      <c r="J16" s="217" t="s">
        <v>4154</v>
      </c>
      <c r="K16" s="1478"/>
      <c r="L16" s="1477"/>
      <c r="M16" s="1206"/>
      <c r="N16" s="1206"/>
      <c r="O16" s="1206"/>
      <c r="P16" s="1497"/>
      <c r="Q16" s="1206"/>
      <c r="R16" s="1206"/>
      <c r="S16" s="1497" t="s">
        <v>4214</v>
      </c>
      <c r="T16" s="1206" t="s">
        <v>4215</v>
      </c>
      <c r="U16" s="1206"/>
      <c r="V16" s="1206"/>
      <c r="W16" s="1206"/>
      <c r="X16" s="1206"/>
    </row>
    <row r="17" spans="1:24">
      <c r="A17" s="1206"/>
      <c r="B17" s="1206"/>
      <c r="C17" s="1862" t="s">
        <v>4127</v>
      </c>
      <c r="D17" s="1862"/>
      <c r="E17" s="1862"/>
      <c r="F17" s="1862"/>
      <c r="G17" s="1206"/>
      <c r="H17" s="1480"/>
      <c r="I17" s="1479"/>
      <c r="J17" s="217" t="s">
        <v>4157</v>
      </c>
      <c r="K17" s="1478"/>
      <c r="L17" s="1477"/>
      <c r="M17" s="1206"/>
      <c r="N17" s="1206"/>
      <c r="O17" s="1206"/>
      <c r="P17" s="1206"/>
      <c r="Q17" s="1206"/>
      <c r="R17" s="1206"/>
      <c r="S17" s="1206"/>
      <c r="T17" s="1206"/>
      <c r="U17" s="1206"/>
      <c r="V17" s="1206"/>
      <c r="W17" s="1206"/>
      <c r="X17" s="1206"/>
    </row>
    <row r="18" spans="1:24">
      <c r="A18" s="1206"/>
      <c r="B18" s="1206"/>
      <c r="C18" s="1206" t="s">
        <v>4180</v>
      </c>
      <c r="D18" s="1206"/>
      <c r="E18" s="1206"/>
      <c r="F18" s="1206"/>
      <c r="G18" s="1206"/>
      <c r="H18" s="1480"/>
      <c r="I18" s="1479"/>
      <c r="J18" s="217" t="s">
        <v>4135</v>
      </c>
      <c r="K18" s="1478"/>
      <c r="L18" s="1477"/>
      <c r="M18" s="1206"/>
      <c r="N18" s="1206"/>
      <c r="O18" s="1206"/>
      <c r="P18" s="1206"/>
      <c r="Q18" s="1206"/>
      <c r="R18" s="1206"/>
      <c r="S18" s="1206"/>
      <c r="T18" s="1206"/>
      <c r="U18" s="1206"/>
      <c r="V18" s="1206"/>
      <c r="W18" s="1206"/>
      <c r="X18" s="1206"/>
    </row>
    <row r="19" spans="1:24">
      <c r="A19" s="1206"/>
      <c r="B19" s="1206"/>
      <c r="C19" s="1206" t="s">
        <v>4181</v>
      </c>
      <c r="D19" s="1206"/>
      <c r="E19" s="1206"/>
      <c r="F19" s="1206"/>
      <c r="G19" s="1206"/>
      <c r="H19" s="1480"/>
      <c r="I19" s="1479"/>
      <c r="J19" s="217" t="s">
        <v>4137</v>
      </c>
      <c r="K19" s="1478"/>
      <c r="L19" s="1477"/>
      <c r="M19" s="1206"/>
      <c r="N19" s="1206"/>
      <c r="O19" s="1206"/>
      <c r="P19" s="1206"/>
      <c r="Q19" s="1206"/>
      <c r="R19" s="1206"/>
      <c r="S19" s="1206"/>
      <c r="T19" s="1206"/>
      <c r="U19" s="1206"/>
      <c r="V19" s="1206"/>
      <c r="W19" s="1206"/>
      <c r="X19" s="1206"/>
    </row>
    <row r="20" spans="1:24">
      <c r="A20" s="1206"/>
      <c r="B20" s="1206"/>
      <c r="C20" s="1206"/>
      <c r="D20" s="1206"/>
      <c r="E20" s="1206"/>
      <c r="F20" s="1206"/>
      <c r="G20" s="1206"/>
      <c r="H20" s="1480"/>
      <c r="I20" s="1479"/>
      <c r="J20" s="1487" t="s">
        <v>4160</v>
      </c>
      <c r="K20" s="1478"/>
      <c r="L20" s="1477"/>
      <c r="M20" s="1212" t="s">
        <v>631</v>
      </c>
      <c r="N20" s="1206" t="s">
        <v>4229</v>
      </c>
      <c r="O20" s="1206"/>
      <c r="P20" s="1862"/>
      <c r="Q20" s="1862"/>
      <c r="R20" s="1862"/>
      <c r="S20" s="1862"/>
      <c r="T20" s="1206"/>
      <c r="U20" s="1206"/>
      <c r="V20" s="1206"/>
      <c r="W20" s="1206"/>
      <c r="X20" s="1206"/>
    </row>
    <row r="21" spans="1:24">
      <c r="A21" s="1206"/>
      <c r="B21" s="1206"/>
      <c r="C21" s="1862" t="s">
        <v>4168</v>
      </c>
      <c r="D21" s="1862"/>
      <c r="E21" s="1862"/>
      <c r="F21" s="1862"/>
      <c r="G21" s="1206"/>
      <c r="H21" s="1480"/>
      <c r="I21" s="1479"/>
      <c r="J21" s="217"/>
      <c r="K21" s="1478"/>
      <c r="L21" s="1477"/>
      <c r="M21" s="1212" t="s">
        <v>496</v>
      </c>
      <c r="N21" s="1206" t="s">
        <v>4216</v>
      </c>
      <c r="O21" s="1206"/>
      <c r="P21" s="1206"/>
      <c r="Q21" s="1206"/>
      <c r="R21" s="1206"/>
      <c r="S21" s="1206"/>
      <c r="T21" s="1206"/>
      <c r="U21" s="1206"/>
      <c r="V21" s="1206"/>
      <c r="W21" s="1206"/>
      <c r="X21" s="1206"/>
    </row>
    <row r="22" spans="1:24">
      <c r="A22" s="1206"/>
      <c r="B22" s="1206"/>
      <c r="C22" s="1206" t="s">
        <v>4169</v>
      </c>
      <c r="D22" s="1206"/>
      <c r="E22" s="1206"/>
      <c r="F22" s="1206"/>
      <c r="G22" s="1206"/>
      <c r="H22" s="1480"/>
      <c r="I22" s="1479"/>
      <c r="J22" s="1487"/>
      <c r="K22" s="1478"/>
      <c r="L22" s="1477"/>
      <c r="M22" s="1212" t="s">
        <v>575</v>
      </c>
      <c r="N22" s="1206" t="s">
        <v>4230</v>
      </c>
      <c r="O22" s="1206"/>
      <c r="P22" s="1206"/>
      <c r="Q22" s="1206"/>
      <c r="R22" s="1206"/>
      <c r="S22" s="1206"/>
      <c r="T22" s="1206"/>
      <c r="U22" s="1206"/>
      <c r="V22" s="1206"/>
      <c r="W22" s="1206"/>
      <c r="X22" s="1206"/>
    </row>
    <row r="23" spans="1:24">
      <c r="A23" s="1206"/>
      <c r="B23" s="1206"/>
      <c r="C23" s="1206"/>
      <c r="D23" s="1206"/>
      <c r="E23" s="1206"/>
      <c r="F23" s="1206"/>
      <c r="G23" s="1206"/>
      <c r="H23" s="1480"/>
      <c r="I23" s="1479"/>
      <c r="J23" s="217"/>
      <c r="K23" s="1478"/>
      <c r="L23" s="1477"/>
      <c r="M23" s="1212" t="s">
        <v>570</v>
      </c>
      <c r="N23" s="1206" t="s">
        <v>4231</v>
      </c>
      <c r="O23" s="1206"/>
      <c r="P23" s="1206"/>
      <c r="Q23" s="1206"/>
      <c r="R23" s="1206"/>
      <c r="S23" s="1206"/>
      <c r="T23" s="1206"/>
      <c r="U23" s="1206"/>
      <c r="V23" s="1206"/>
      <c r="W23" s="1206"/>
      <c r="X23" s="1206"/>
    </row>
    <row r="24" spans="1:24">
      <c r="A24" s="1206"/>
      <c r="B24" s="1206"/>
      <c r="C24" s="1862" t="s">
        <v>4177</v>
      </c>
      <c r="D24" s="1862"/>
      <c r="E24" s="1862"/>
      <c r="F24" s="1862"/>
      <c r="G24" s="1206"/>
      <c r="H24" s="1480"/>
      <c r="I24" s="1479"/>
      <c r="J24" s="217"/>
      <c r="K24" s="1478"/>
      <c r="L24" s="1477"/>
      <c r="M24" s="1212" t="s">
        <v>562</v>
      </c>
      <c r="N24" s="1206" t="s">
        <v>4232</v>
      </c>
      <c r="O24" s="1206"/>
      <c r="P24" s="1206"/>
      <c r="Q24" s="1206"/>
      <c r="R24" s="1206"/>
      <c r="S24" s="1206"/>
      <c r="T24" s="1206"/>
      <c r="U24" s="1206"/>
      <c r="V24" s="1206"/>
      <c r="W24" s="1206"/>
      <c r="X24" s="1206"/>
    </row>
    <row r="25" spans="1:24">
      <c r="A25" s="1206"/>
      <c r="B25" s="1206"/>
      <c r="C25" s="1206" t="s">
        <v>4178</v>
      </c>
      <c r="D25" s="1206"/>
      <c r="E25" s="1206"/>
      <c r="F25" s="1206"/>
      <c r="G25" s="1206"/>
      <c r="H25" s="1480"/>
      <c r="I25" s="1479"/>
      <c r="J25" s="217"/>
      <c r="K25" s="1478"/>
      <c r="L25" s="1477"/>
      <c r="M25" s="1212" t="s">
        <v>553</v>
      </c>
      <c r="N25" s="1206" t="s">
        <v>4233</v>
      </c>
      <c r="O25" s="1206"/>
      <c r="P25" s="1206"/>
      <c r="Q25" s="1206"/>
      <c r="R25" s="1206"/>
      <c r="S25" s="1206"/>
      <c r="T25" s="1206"/>
      <c r="U25" s="1206"/>
      <c r="V25" s="1206"/>
      <c r="W25" s="1206"/>
      <c r="X25" s="1206"/>
    </row>
    <row r="26" spans="1:24">
      <c r="A26" s="1206"/>
      <c r="B26" s="1206"/>
      <c r="C26" s="1206"/>
      <c r="D26" s="1206"/>
      <c r="E26" s="1206"/>
      <c r="F26" s="1206"/>
      <c r="G26" s="1206"/>
      <c r="H26" s="1480"/>
      <c r="I26" s="1479"/>
      <c r="J26" s="217"/>
      <c r="K26" s="1478"/>
      <c r="L26" s="1477"/>
      <c r="M26" s="1212" t="s">
        <v>547</v>
      </c>
      <c r="N26" s="1206" t="s">
        <v>4234</v>
      </c>
      <c r="O26" s="1206"/>
      <c r="P26" s="1206"/>
      <c r="Q26" s="1206"/>
      <c r="R26" s="1206"/>
      <c r="S26" s="1206"/>
      <c r="T26" s="1206"/>
      <c r="U26" s="1206"/>
      <c r="V26" s="1206"/>
      <c r="W26" s="1206"/>
      <c r="X26" s="1206"/>
    </row>
    <row r="27" spans="1:24">
      <c r="A27" s="1206"/>
      <c r="B27" s="1206"/>
      <c r="C27" s="1862" t="s">
        <v>4170</v>
      </c>
      <c r="D27" s="1862"/>
      <c r="E27" s="1862"/>
      <c r="F27" s="1862"/>
      <c r="G27" s="1206"/>
      <c r="H27" s="1480"/>
      <c r="I27" s="1479"/>
      <c r="J27" s="217"/>
      <c r="K27" s="1478"/>
      <c r="L27" s="1477"/>
      <c r="M27" s="1206"/>
      <c r="N27" s="1206"/>
      <c r="O27" s="1206"/>
      <c r="P27" s="1206"/>
      <c r="Q27" s="1206"/>
      <c r="R27" s="1206"/>
      <c r="S27" s="1206"/>
      <c r="T27" s="1206"/>
      <c r="U27" s="1206"/>
      <c r="V27" s="1206"/>
      <c r="W27" s="1206"/>
      <c r="X27" s="1206"/>
    </row>
    <row r="28" spans="1:24">
      <c r="A28" s="1206"/>
      <c r="B28" s="1206"/>
      <c r="C28" s="1206" t="s">
        <v>4175</v>
      </c>
      <c r="D28" s="1206"/>
      <c r="E28" s="1206"/>
      <c r="F28" s="1206"/>
      <c r="G28" s="1206"/>
      <c r="H28" s="1480"/>
      <c r="I28" s="1479"/>
      <c r="J28" s="217"/>
      <c r="K28" s="1478"/>
      <c r="L28" s="1477"/>
      <c r="M28" s="1206"/>
      <c r="N28" s="1206"/>
      <c r="O28" s="1206"/>
      <c r="P28" s="1206"/>
      <c r="Q28" s="1206"/>
      <c r="R28" s="1206"/>
      <c r="S28" s="1206"/>
      <c r="T28" s="1206"/>
      <c r="U28" s="1206"/>
      <c r="V28" s="1206"/>
      <c r="W28" s="1206"/>
      <c r="X28" s="1206"/>
    </row>
    <row r="29" spans="1:24">
      <c r="A29" s="1206"/>
      <c r="B29" s="1206"/>
      <c r="C29" s="1206" t="s">
        <v>4176</v>
      </c>
      <c r="D29" s="1206"/>
      <c r="E29" s="1206"/>
      <c r="F29" s="1206"/>
      <c r="G29" s="1206"/>
      <c r="H29" s="1480"/>
      <c r="I29" s="1479"/>
      <c r="J29" s="217"/>
      <c r="K29" s="1478"/>
      <c r="L29" s="1477"/>
      <c r="M29" s="1206"/>
      <c r="N29" s="1206"/>
      <c r="O29" s="1206"/>
      <c r="P29" s="1206"/>
      <c r="Q29" s="1206"/>
      <c r="R29" s="1206"/>
      <c r="S29" s="1206"/>
      <c r="T29" s="1206"/>
      <c r="U29" s="1206"/>
      <c r="V29" s="1206"/>
      <c r="W29" s="1206"/>
      <c r="X29" s="1206"/>
    </row>
    <row r="30" spans="1:24">
      <c r="A30" s="1206"/>
      <c r="B30" s="1206"/>
      <c r="C30" s="1206"/>
      <c r="D30" s="1206"/>
      <c r="E30" s="1206"/>
      <c r="F30" s="1206"/>
      <c r="G30" s="1206"/>
      <c r="H30" s="1480"/>
      <c r="I30" s="1479"/>
      <c r="J30" s="217"/>
      <c r="K30" s="1478"/>
      <c r="L30" s="1477"/>
      <c r="M30" s="1206"/>
      <c r="N30" s="1473" t="s">
        <v>4238</v>
      </c>
      <c r="O30" s="1206"/>
      <c r="P30" s="1206"/>
      <c r="Q30" s="1206"/>
      <c r="R30" s="1206"/>
      <c r="S30" s="1206"/>
      <c r="T30" s="1206"/>
      <c r="U30" s="1206"/>
      <c r="V30" s="1206"/>
      <c r="W30" s="1206"/>
      <c r="X30" s="1206"/>
    </row>
    <row r="31" spans="1:24">
      <c r="A31" s="1206"/>
      <c r="B31" s="1206"/>
      <c r="C31" s="1206" t="s">
        <v>4171</v>
      </c>
      <c r="D31" s="1206"/>
      <c r="E31" s="1206"/>
      <c r="F31" s="1206"/>
      <c r="G31" s="1206"/>
      <c r="H31" s="1480"/>
      <c r="I31" s="1479"/>
      <c r="J31" s="217"/>
      <c r="K31" s="1478"/>
      <c r="L31" s="1477"/>
      <c r="M31" s="1212" t="s">
        <v>631</v>
      </c>
      <c r="N31" s="1864" t="s">
        <v>4239</v>
      </c>
      <c r="O31" s="1864"/>
      <c r="P31" s="1864"/>
      <c r="Q31" s="1864"/>
      <c r="R31" s="1864"/>
      <c r="S31" s="1864"/>
      <c r="T31" s="1864"/>
      <c r="U31" s="1864"/>
      <c r="V31" s="1864"/>
      <c r="W31" s="1864"/>
      <c r="X31" s="1206"/>
    </row>
    <row r="32" spans="1:24">
      <c r="A32" s="1206"/>
      <c r="B32" s="1206"/>
      <c r="C32" s="1206" t="s">
        <v>4172</v>
      </c>
      <c r="D32" s="1206"/>
      <c r="E32" s="1206"/>
      <c r="F32" s="1206"/>
      <c r="G32" s="1206"/>
      <c r="H32" s="1480"/>
      <c r="I32" s="1479"/>
      <c r="J32" s="217"/>
      <c r="K32" s="1478"/>
      <c r="L32" s="1477"/>
      <c r="M32" s="1212" t="s">
        <v>496</v>
      </c>
      <c r="N32" s="1864" t="s">
        <v>4240</v>
      </c>
      <c r="O32" s="1864"/>
      <c r="P32" s="1864"/>
      <c r="Q32" s="1864"/>
      <c r="R32" s="1864"/>
      <c r="S32" s="1864"/>
      <c r="T32" s="1864"/>
      <c r="U32" s="1864"/>
      <c r="V32" s="1864"/>
      <c r="W32" s="1864"/>
      <c r="X32" s="1206"/>
    </row>
    <row r="33" spans="1:24">
      <c r="A33" s="1206"/>
      <c r="B33" s="1206"/>
      <c r="C33" s="1206"/>
      <c r="D33" s="1206"/>
      <c r="E33" s="1206"/>
      <c r="F33" s="1206"/>
      <c r="G33" s="1206"/>
      <c r="H33" s="1480"/>
      <c r="I33" s="1479"/>
      <c r="J33" s="217"/>
      <c r="K33" s="1478"/>
      <c r="L33" s="1477"/>
      <c r="M33" s="1212" t="s">
        <v>575</v>
      </c>
      <c r="N33" s="1864" t="s">
        <v>4241</v>
      </c>
      <c r="O33" s="1864"/>
      <c r="P33" s="1864"/>
      <c r="Q33" s="1864"/>
      <c r="R33" s="1864"/>
      <c r="S33" s="1864"/>
      <c r="T33" s="1864"/>
      <c r="U33" s="1864"/>
      <c r="V33" s="1864"/>
      <c r="W33" s="1864"/>
      <c r="X33" s="1206"/>
    </row>
    <row r="34" spans="1:24">
      <c r="A34" s="1206"/>
      <c r="B34" s="1206"/>
      <c r="C34" s="1863" t="s">
        <v>4189</v>
      </c>
      <c r="D34" s="1863"/>
      <c r="E34" s="1863"/>
      <c r="F34" s="1863"/>
      <c r="G34" s="1206"/>
      <c r="H34" s="1480"/>
      <c r="I34" s="1479"/>
      <c r="J34" s="217"/>
      <c r="K34" s="1478"/>
      <c r="L34" s="1477"/>
      <c r="M34" s="1212" t="s">
        <v>570</v>
      </c>
      <c r="N34" s="1864" t="s">
        <v>4242</v>
      </c>
      <c r="O34" s="1864"/>
      <c r="P34" s="1864"/>
      <c r="Q34" s="1864"/>
      <c r="R34" s="1864"/>
      <c r="S34" s="1864"/>
      <c r="T34" s="1864"/>
      <c r="U34" s="1864"/>
      <c r="V34" s="1864"/>
      <c r="W34" s="1864"/>
      <c r="X34" s="1206"/>
    </row>
    <row r="35" spans="1:24">
      <c r="A35" s="1206"/>
      <c r="B35" s="1206"/>
      <c r="C35" s="1474" t="s">
        <v>4183</v>
      </c>
      <c r="D35" s="1474" t="s">
        <v>4184</v>
      </c>
      <c r="E35" s="1474" t="s">
        <v>4187</v>
      </c>
      <c r="F35" s="1206"/>
      <c r="G35" s="1206"/>
      <c r="H35" s="1480"/>
      <c r="I35" s="1479"/>
      <c r="J35" s="217"/>
      <c r="K35" s="1478"/>
      <c r="L35" s="1477"/>
      <c r="M35" s="1212" t="s">
        <v>562</v>
      </c>
      <c r="N35" s="1864" t="s">
        <v>4243</v>
      </c>
      <c r="O35" s="1864"/>
      <c r="P35" s="1864"/>
      <c r="Q35" s="1864"/>
      <c r="R35" s="1864"/>
      <c r="S35" s="1864"/>
      <c r="T35" s="1864"/>
      <c r="U35" s="1864"/>
      <c r="V35" s="1864"/>
      <c r="W35" s="1864"/>
      <c r="X35" s="1206"/>
    </row>
    <row r="36" spans="1:24">
      <c r="A36" s="1206"/>
      <c r="B36" s="1206"/>
      <c r="C36" s="1208" t="s">
        <v>4185</v>
      </c>
      <c r="D36" s="1208" t="s">
        <v>4186</v>
      </c>
      <c r="E36" s="1208" t="s">
        <v>4188</v>
      </c>
      <c r="F36" s="1206"/>
      <c r="G36" s="1206"/>
      <c r="H36" s="1480"/>
      <c r="I36" s="1479"/>
      <c r="J36" s="217"/>
      <c r="K36" s="1478"/>
      <c r="L36" s="1477"/>
      <c r="M36" s="1212" t="s">
        <v>553</v>
      </c>
      <c r="N36" s="1864" t="s">
        <v>4244</v>
      </c>
      <c r="O36" s="1864"/>
      <c r="P36" s="1864"/>
      <c r="Q36" s="1864"/>
      <c r="R36" s="1864"/>
      <c r="S36" s="1864"/>
      <c r="T36" s="1864"/>
      <c r="U36" s="1864"/>
      <c r="V36" s="1864"/>
      <c r="W36" s="1864"/>
      <c r="X36" s="1206"/>
    </row>
    <row r="37" spans="1:24">
      <c r="A37" s="1206"/>
      <c r="B37" s="1206"/>
      <c r="C37" s="1863"/>
      <c r="D37" s="1863"/>
      <c r="E37" s="1863"/>
      <c r="F37" s="1863"/>
      <c r="G37" s="1206"/>
      <c r="H37" s="1480"/>
      <c r="I37" s="1479"/>
      <c r="J37" s="217"/>
      <c r="K37" s="1478"/>
      <c r="L37" s="1477"/>
      <c r="M37" s="1206"/>
      <c r="N37" s="1206"/>
      <c r="O37" s="1206"/>
      <c r="P37" s="1206"/>
      <c r="Q37" s="1206"/>
      <c r="R37" s="1206"/>
      <c r="S37" s="1206"/>
      <c r="T37" s="1206"/>
      <c r="U37" s="1206"/>
      <c r="V37" s="1206"/>
      <c r="W37" s="1206"/>
      <c r="X37" s="1206"/>
    </row>
    <row r="38" spans="1:24">
      <c r="A38" s="1206"/>
      <c r="B38" s="1206"/>
      <c r="C38" s="1862" t="s">
        <v>4190</v>
      </c>
      <c r="D38" s="1862"/>
      <c r="E38" s="1862"/>
      <c r="F38" s="1862"/>
      <c r="G38" s="1206"/>
      <c r="H38" s="1480"/>
      <c r="I38" s="1479"/>
      <c r="J38" s="217"/>
      <c r="K38" s="1478"/>
      <c r="L38" s="1477"/>
      <c r="M38" s="1206"/>
      <c r="N38" s="1206"/>
      <c r="O38" s="1206"/>
      <c r="P38" s="1206"/>
      <c r="Q38" s="1206"/>
      <c r="R38" s="1206"/>
      <c r="S38" s="1206"/>
      <c r="T38" s="1206"/>
      <c r="U38" s="1206"/>
      <c r="V38" s="1206"/>
      <c r="W38" s="1206"/>
      <c r="X38" s="1206"/>
    </row>
    <row r="39" spans="1:24">
      <c r="A39" s="1206"/>
      <c r="B39" s="1206"/>
      <c r="C39" s="1206" t="s">
        <v>4174</v>
      </c>
      <c r="D39" s="1206"/>
      <c r="E39" s="1206"/>
      <c r="F39" s="1206"/>
      <c r="G39" s="1206"/>
      <c r="H39" s="1480"/>
      <c r="I39" s="1479"/>
      <c r="J39" s="217"/>
      <c r="K39" s="1478"/>
      <c r="L39" s="1477"/>
      <c r="M39" s="1206"/>
      <c r="N39" s="1206"/>
      <c r="O39" s="1206"/>
      <c r="P39" s="1206"/>
      <c r="Q39" s="1206"/>
      <c r="R39" s="1206"/>
      <c r="S39" s="1206"/>
      <c r="T39" s="1206"/>
      <c r="U39" s="1206"/>
      <c r="V39" s="1206"/>
      <c r="W39" s="1206"/>
      <c r="X39" s="1206"/>
    </row>
    <row r="40" spans="1:24">
      <c r="A40" s="1206"/>
      <c r="B40" s="1206"/>
      <c r="C40" s="1206"/>
      <c r="D40" s="1206"/>
      <c r="E40" s="1206"/>
      <c r="F40" s="1206"/>
      <c r="G40" s="1206"/>
      <c r="H40" s="1480"/>
      <c r="I40" s="1479"/>
      <c r="J40" s="217"/>
      <c r="K40" s="1478"/>
      <c r="L40" s="1477"/>
      <c r="M40" s="1206"/>
      <c r="N40" s="1206"/>
      <c r="O40" s="1206"/>
      <c r="P40" s="1206"/>
      <c r="Q40" s="1206"/>
      <c r="R40" s="1206"/>
      <c r="S40" s="1206"/>
      <c r="T40" s="1206"/>
      <c r="U40" s="1206"/>
      <c r="V40" s="1206"/>
      <c r="W40" s="1206"/>
      <c r="X40" s="1206"/>
    </row>
    <row r="41" spans="1:24">
      <c r="A41" s="1206"/>
      <c r="B41" s="1206"/>
      <c r="C41" s="1206"/>
      <c r="D41" s="1206"/>
      <c r="E41" s="1206"/>
      <c r="F41" s="1206"/>
      <c r="G41" s="1206"/>
      <c r="H41" s="1480"/>
      <c r="I41" s="1479"/>
      <c r="J41" s="217"/>
      <c r="K41" s="1478"/>
      <c r="L41" s="1477"/>
      <c r="M41" s="1206"/>
      <c r="N41" s="1206"/>
      <c r="O41" s="1206"/>
      <c r="P41" s="1206"/>
      <c r="Q41" s="1206"/>
      <c r="R41" s="1206"/>
      <c r="S41" s="1206"/>
      <c r="T41" s="1206"/>
      <c r="U41" s="1206"/>
      <c r="V41" s="1206"/>
      <c r="W41" s="1206"/>
      <c r="X41" s="1206"/>
    </row>
  </sheetData>
  <sortState xmlns:xlrd2="http://schemas.microsoft.com/office/spreadsheetml/2017/richdata2" ref="L9:L12">
    <sortCondition ref="L9:L12"/>
  </sortState>
  <mergeCells count="18">
    <mergeCell ref="N35:W35"/>
    <mergeCell ref="N36:W36"/>
    <mergeCell ref="C38:F38"/>
    <mergeCell ref="C37:F37"/>
    <mergeCell ref="N10:N15"/>
    <mergeCell ref="P8:U8"/>
    <mergeCell ref="C21:F21"/>
    <mergeCell ref="C24:F24"/>
    <mergeCell ref="C34:F34"/>
    <mergeCell ref="P20:S20"/>
    <mergeCell ref="C27:F27"/>
    <mergeCell ref="C10:F10"/>
    <mergeCell ref="C17:F17"/>
    <mergeCell ref="C13:F13"/>
    <mergeCell ref="N31:W31"/>
    <mergeCell ref="N32:W32"/>
    <mergeCell ref="N33:W33"/>
    <mergeCell ref="N34:W34"/>
  </mergeCells>
  <pageMargins left="0.7" right="0.7" top="0.75" bottom="0.75" header="0.3" footer="0.3"/>
  <pageSetup paperSize="119" orientation="portrait" horizontalDpi="4294967292"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DE716-B128-4162-8DC3-F0DF69C7E294}">
  <sheetPr codeName="Sheet22">
    <tabColor rgb="FFFF0066"/>
  </sheetPr>
  <dimension ref="B2:V35"/>
  <sheetViews>
    <sheetView workbookViewId="0">
      <selection activeCell="C19" sqref="C19"/>
    </sheetView>
  </sheetViews>
  <sheetFormatPr defaultRowHeight="15"/>
  <cols>
    <col min="2" max="2" width="2.7109375" customWidth="1"/>
    <col min="3" max="3" width="39.7109375" customWidth="1"/>
  </cols>
  <sheetData>
    <row r="2" spans="2:22">
      <c r="C2" t="s">
        <v>4220</v>
      </c>
    </row>
    <row r="3" spans="2:22" ht="15.4" customHeight="1">
      <c r="B3" s="1866" t="s">
        <v>4221</v>
      </c>
      <c r="C3" s="1413" t="s">
        <v>4222</v>
      </c>
      <c r="I3" s="251" t="s">
        <v>690</v>
      </c>
      <c r="J3" s="1667" t="s">
        <v>4236</v>
      </c>
      <c r="K3" s="1667"/>
      <c r="L3" s="1667"/>
      <c r="M3" s="1667"/>
      <c r="N3" s="1667"/>
      <c r="P3" s="1867" t="s">
        <v>4252</v>
      </c>
      <c r="Q3" s="1867"/>
      <c r="R3" s="1867"/>
      <c r="S3" s="1867"/>
      <c r="T3" s="1867"/>
      <c r="U3" s="1867"/>
      <c r="V3" s="1867"/>
    </row>
    <row r="4" spans="2:22">
      <c r="B4" s="1866"/>
      <c r="C4" s="1413" t="s">
        <v>4223</v>
      </c>
      <c r="J4" s="41" t="s">
        <v>410</v>
      </c>
      <c r="K4" s="41" t="s">
        <v>409</v>
      </c>
      <c r="L4" s="41" t="s">
        <v>408</v>
      </c>
      <c r="M4" s="41" t="s">
        <v>411</v>
      </c>
      <c r="N4" s="41" t="s">
        <v>539</v>
      </c>
      <c r="P4" s="1867"/>
      <c r="Q4" s="1867"/>
      <c r="R4" s="1867"/>
      <c r="S4" s="1867"/>
      <c r="T4" s="1867"/>
      <c r="U4" s="1867"/>
      <c r="V4" s="1867"/>
    </row>
    <row r="5" spans="2:22">
      <c r="B5" s="1866"/>
      <c r="C5" s="1413" t="s">
        <v>4224</v>
      </c>
      <c r="I5">
        <v>3</v>
      </c>
      <c r="J5" s="41">
        <v>1</v>
      </c>
      <c r="K5" s="41"/>
      <c r="L5" s="41"/>
      <c r="M5" s="41"/>
      <c r="N5" s="41"/>
      <c r="P5" s="1867"/>
      <c r="Q5" s="1867"/>
      <c r="R5" s="1867"/>
      <c r="S5" s="1867"/>
      <c r="T5" s="1867"/>
      <c r="U5" s="1867"/>
      <c r="V5" s="1867"/>
    </row>
    <row r="6" spans="2:22">
      <c r="B6" s="1866"/>
      <c r="C6" s="1413" t="s">
        <v>4225</v>
      </c>
      <c r="I6">
        <v>4</v>
      </c>
      <c r="J6" s="41">
        <v>2</v>
      </c>
      <c r="K6" s="41"/>
      <c r="L6" s="41"/>
      <c r="M6" s="41"/>
      <c r="N6" s="41"/>
      <c r="P6" s="1867"/>
      <c r="Q6" s="1867"/>
      <c r="R6" s="1867"/>
      <c r="S6" s="1867"/>
      <c r="T6" s="1867"/>
      <c r="U6" s="1867"/>
      <c r="V6" s="1867"/>
    </row>
    <row r="7" spans="2:22">
      <c r="B7" s="1866"/>
      <c r="C7" s="1413" t="s">
        <v>4226</v>
      </c>
      <c r="I7">
        <v>5</v>
      </c>
      <c r="J7" s="41">
        <v>2</v>
      </c>
      <c r="K7" s="41">
        <v>1</v>
      </c>
      <c r="L7" s="41"/>
      <c r="M7" s="41"/>
      <c r="N7" s="41"/>
      <c r="P7" s="1867"/>
      <c r="Q7" s="1867"/>
      <c r="R7" s="1867"/>
      <c r="S7" s="1867"/>
      <c r="T7" s="1867"/>
      <c r="U7" s="1867"/>
      <c r="V7" s="1867"/>
    </row>
    <row r="8" spans="2:22">
      <c r="C8" t="s">
        <v>4227</v>
      </c>
      <c r="I8">
        <v>6</v>
      </c>
      <c r="J8" s="41">
        <v>2</v>
      </c>
      <c r="K8" s="41">
        <v>2</v>
      </c>
      <c r="L8" s="41"/>
      <c r="M8" s="41"/>
      <c r="N8" s="41"/>
      <c r="P8" s="1867"/>
      <c r="Q8" s="1867"/>
      <c r="R8" s="1867"/>
      <c r="S8" s="1867"/>
      <c r="T8" s="1867"/>
      <c r="U8" s="1867"/>
      <c r="V8" s="1867"/>
    </row>
    <row r="9" spans="2:22">
      <c r="C9" t="s">
        <v>4228</v>
      </c>
      <c r="I9">
        <v>7</v>
      </c>
      <c r="J9" s="41">
        <v>3</v>
      </c>
      <c r="K9" s="41">
        <v>2</v>
      </c>
      <c r="L9" s="41"/>
      <c r="M9" s="41"/>
      <c r="N9" s="41"/>
      <c r="P9" s="1867"/>
      <c r="Q9" s="1867"/>
      <c r="R9" s="1867"/>
      <c r="S9" s="1867"/>
      <c r="T9" s="1867"/>
      <c r="U9" s="1867"/>
      <c r="V9" s="1867"/>
    </row>
    <row r="10" spans="2:22">
      <c r="I10">
        <v>8</v>
      </c>
      <c r="J10" s="41">
        <v>3</v>
      </c>
      <c r="K10" s="41">
        <v>2</v>
      </c>
      <c r="L10" s="41">
        <v>1</v>
      </c>
      <c r="M10" s="41"/>
      <c r="N10" s="41"/>
      <c r="P10" s="1867"/>
      <c r="Q10" s="1867"/>
      <c r="R10" s="1867"/>
      <c r="S10" s="1867"/>
      <c r="T10" s="1867"/>
      <c r="U10" s="1867"/>
      <c r="V10" s="1867"/>
    </row>
    <row r="11" spans="2:22">
      <c r="I11">
        <v>9</v>
      </c>
      <c r="J11" s="41">
        <v>3</v>
      </c>
      <c r="K11" s="41">
        <v>2</v>
      </c>
      <c r="L11" s="41">
        <v>2</v>
      </c>
      <c r="M11" s="41"/>
      <c r="N11" s="41"/>
    </row>
    <row r="12" spans="2:22">
      <c r="I12">
        <v>10</v>
      </c>
      <c r="J12" s="41">
        <v>3</v>
      </c>
      <c r="K12" s="41">
        <v>3</v>
      </c>
      <c r="L12" s="41">
        <v>2</v>
      </c>
      <c r="M12" s="41"/>
      <c r="N12" s="41"/>
    </row>
    <row r="13" spans="2:22">
      <c r="I13">
        <v>11</v>
      </c>
      <c r="J13" s="41">
        <v>3</v>
      </c>
      <c r="K13" s="41">
        <v>3</v>
      </c>
      <c r="L13" s="41">
        <v>2</v>
      </c>
      <c r="M13" s="41">
        <v>1</v>
      </c>
      <c r="N13" s="41"/>
    </row>
    <row r="14" spans="2:22">
      <c r="I14">
        <v>12</v>
      </c>
      <c r="J14" s="41">
        <v>3</v>
      </c>
      <c r="K14" s="41">
        <v>3</v>
      </c>
      <c r="L14" s="41">
        <v>2</v>
      </c>
      <c r="M14" s="41">
        <v>2</v>
      </c>
      <c r="N14" s="41"/>
    </row>
    <row r="15" spans="2:22">
      <c r="I15">
        <v>13</v>
      </c>
      <c r="J15" s="41">
        <v>3</v>
      </c>
      <c r="K15" s="41">
        <v>3</v>
      </c>
      <c r="L15" s="41">
        <v>3</v>
      </c>
      <c r="M15" s="41">
        <v>2</v>
      </c>
      <c r="N15" s="41"/>
    </row>
    <row r="16" spans="2:22">
      <c r="I16">
        <v>14</v>
      </c>
      <c r="J16" s="41">
        <v>3</v>
      </c>
      <c r="K16" s="41">
        <v>3</v>
      </c>
      <c r="L16" s="41">
        <v>3</v>
      </c>
      <c r="M16" s="41">
        <v>2</v>
      </c>
      <c r="N16" s="41">
        <v>1</v>
      </c>
    </row>
    <row r="17" spans="2:17">
      <c r="I17">
        <v>15</v>
      </c>
      <c r="J17" s="41">
        <v>3</v>
      </c>
      <c r="K17" s="41">
        <v>3</v>
      </c>
      <c r="L17" s="41">
        <v>3</v>
      </c>
      <c r="M17" s="41">
        <v>2</v>
      </c>
      <c r="N17" s="41">
        <v>2</v>
      </c>
    </row>
    <row r="18" spans="2:17">
      <c r="C18" t="s">
        <v>4257</v>
      </c>
      <c r="I18">
        <v>16</v>
      </c>
      <c r="J18" s="41">
        <v>3</v>
      </c>
      <c r="K18" s="41">
        <v>3</v>
      </c>
      <c r="L18" s="41">
        <v>3</v>
      </c>
      <c r="M18" s="41">
        <v>3</v>
      </c>
      <c r="N18" s="41">
        <v>2</v>
      </c>
    </row>
    <row r="19" spans="2:17">
      <c r="B19">
        <v>1</v>
      </c>
      <c r="C19" t="s">
        <v>4253</v>
      </c>
      <c r="D19" s="1667" t="s">
        <v>4250</v>
      </c>
      <c r="E19" s="1667"/>
      <c r="I19">
        <v>17</v>
      </c>
      <c r="J19" s="41">
        <v>3</v>
      </c>
      <c r="K19" s="41">
        <v>3</v>
      </c>
      <c r="L19" s="41">
        <v>3</v>
      </c>
      <c r="M19" s="41">
        <v>3</v>
      </c>
      <c r="N19" s="41">
        <v>3</v>
      </c>
    </row>
    <row r="20" spans="2:17">
      <c r="B20">
        <v>2</v>
      </c>
      <c r="C20" t="s">
        <v>4254</v>
      </c>
      <c r="D20" t="s">
        <v>624</v>
      </c>
      <c r="E20" s="1498">
        <v>0.42152777777777778</v>
      </c>
      <c r="F20" t="s">
        <v>4251</v>
      </c>
      <c r="Q20" s="1501" t="s">
        <v>4310</v>
      </c>
    </row>
    <row r="21" spans="2:17">
      <c r="B21">
        <v>3</v>
      </c>
      <c r="C21" t="s">
        <v>4255</v>
      </c>
      <c r="D21" t="s">
        <v>508</v>
      </c>
      <c r="E21" s="1498">
        <v>0.4381944444444445</v>
      </c>
      <c r="Q21" s="1501">
        <v>466</v>
      </c>
    </row>
    <row r="22" spans="2:17">
      <c r="B22">
        <v>4</v>
      </c>
      <c r="C22" t="s">
        <v>4256</v>
      </c>
      <c r="I22" s="1500"/>
      <c r="Q22" s="1500"/>
    </row>
    <row r="23" spans="2:17">
      <c r="B23">
        <v>5</v>
      </c>
      <c r="I23" s="1502"/>
      <c r="Q23" s="1500" t="s">
        <v>4311</v>
      </c>
    </row>
    <row r="24" spans="2:17">
      <c r="B24">
        <v>6</v>
      </c>
      <c r="I24" s="1503"/>
      <c r="Q24" s="1500" t="s">
        <v>4312</v>
      </c>
    </row>
    <row r="25" spans="2:17">
      <c r="B25">
        <v>7</v>
      </c>
      <c r="I25" s="1503"/>
      <c r="Q25" s="1500" t="s">
        <v>4313</v>
      </c>
    </row>
    <row r="26" spans="2:17">
      <c r="B26">
        <v>8</v>
      </c>
      <c r="I26" s="1503"/>
      <c r="Q26" s="1500" t="s">
        <v>4314</v>
      </c>
    </row>
    <row r="27" spans="2:17">
      <c r="B27">
        <v>9</v>
      </c>
      <c r="I27" s="1503"/>
      <c r="Q27" s="1500" t="s">
        <v>4315</v>
      </c>
    </row>
    <row r="28" spans="2:17">
      <c r="B28">
        <v>10</v>
      </c>
      <c r="I28" s="1503"/>
    </row>
    <row r="30" spans="2:17">
      <c r="I30" t="s">
        <v>4258</v>
      </c>
    </row>
    <row r="32" spans="2:17">
      <c r="C32" t="s">
        <v>4259</v>
      </c>
    </row>
    <row r="33" spans="3:3">
      <c r="C33" t="s">
        <v>4260</v>
      </c>
    </row>
    <row r="34" spans="3:3">
      <c r="C34" t="s">
        <v>4261</v>
      </c>
    </row>
    <row r="35" spans="3:3">
      <c r="C35" t="s">
        <v>4262</v>
      </c>
    </row>
  </sheetData>
  <mergeCells count="4">
    <mergeCell ref="B3:B7"/>
    <mergeCell ref="J3:N3"/>
    <mergeCell ref="D19:E19"/>
    <mergeCell ref="P3:V10"/>
  </mergeCells>
  <pageMargins left="0.7" right="0.7" top="0.75" bottom="0.75" header="0.3" footer="0.3"/>
  <pageSetup orientation="portrait" horizontalDpi="4294967292"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tabColor rgb="FFB87E74"/>
  </sheetPr>
  <dimension ref="A1:U49"/>
  <sheetViews>
    <sheetView workbookViewId="0">
      <selection activeCell="B41" sqref="B41"/>
    </sheetView>
  </sheetViews>
  <sheetFormatPr defaultRowHeight="15"/>
  <cols>
    <col min="2" max="2" width="10.5703125" customWidth="1"/>
    <col min="4" max="4" width="6.5703125" customWidth="1"/>
    <col min="5" max="5" width="3.5703125" customWidth="1"/>
    <col min="6" max="6" width="5.5703125" customWidth="1"/>
  </cols>
  <sheetData>
    <row r="1" spans="1:21" s="962" customFormat="1">
      <c r="A1" s="1875" t="s">
        <v>217</v>
      </c>
      <c r="B1" s="1872" t="s">
        <v>218</v>
      </c>
      <c r="C1" s="1872"/>
      <c r="D1" s="1872"/>
      <c r="E1" s="1872"/>
      <c r="F1" s="1872"/>
      <c r="G1" s="1872"/>
      <c r="H1" s="1872"/>
      <c r="I1" s="1872"/>
      <c r="K1" s="1872" t="s">
        <v>219</v>
      </c>
      <c r="L1" s="1872"/>
      <c r="M1" s="1872"/>
      <c r="N1" s="1872"/>
      <c r="O1" s="1872"/>
      <c r="Q1" s="1872" t="s">
        <v>220</v>
      </c>
      <c r="R1" s="1872"/>
      <c r="S1" s="1872"/>
    </row>
    <row r="2" spans="1:21" s="962" customFormat="1">
      <c r="A2" s="1875"/>
    </row>
    <row r="3" spans="1:21" s="962" customFormat="1">
      <c r="A3" s="1875"/>
      <c r="B3" s="962" t="s">
        <v>221</v>
      </c>
      <c r="C3" s="1874" t="s">
        <v>222</v>
      </c>
      <c r="D3" s="1874"/>
      <c r="E3" s="1087" t="s">
        <v>223</v>
      </c>
      <c r="F3" s="962" t="s">
        <v>224</v>
      </c>
      <c r="G3" s="962" t="s">
        <v>225</v>
      </c>
      <c r="K3" s="1874" t="s">
        <v>226</v>
      </c>
      <c r="L3" s="1874"/>
      <c r="M3" s="1874"/>
      <c r="N3" s="1871" t="s">
        <v>227</v>
      </c>
      <c r="O3" s="1871"/>
      <c r="Q3" s="962" t="s">
        <v>228</v>
      </c>
    </row>
    <row r="4" spans="1:21" s="962" customFormat="1">
      <c r="A4" s="1875"/>
      <c r="B4" s="962" t="s">
        <v>229</v>
      </c>
      <c r="C4" s="1874" t="s">
        <v>230</v>
      </c>
      <c r="D4" s="1874"/>
      <c r="E4" s="1087" t="s">
        <v>223</v>
      </c>
      <c r="F4" s="962" t="s">
        <v>231</v>
      </c>
      <c r="G4" s="962" t="s">
        <v>225</v>
      </c>
      <c r="K4" s="1874" t="s">
        <v>232</v>
      </c>
      <c r="L4" s="1874"/>
      <c r="M4" s="1874"/>
      <c r="N4" s="1871" t="s">
        <v>233</v>
      </c>
      <c r="O4" s="1871"/>
      <c r="Q4" s="962" t="s">
        <v>234</v>
      </c>
    </row>
    <row r="5" spans="1:21" s="962" customFormat="1">
      <c r="A5" s="1875"/>
      <c r="B5" s="962" t="s">
        <v>235</v>
      </c>
      <c r="C5" s="1874" t="s">
        <v>236</v>
      </c>
      <c r="D5" s="1874"/>
      <c r="E5" s="1087" t="s">
        <v>223</v>
      </c>
      <c r="F5" s="962" t="s">
        <v>237</v>
      </c>
      <c r="G5" s="962" t="s">
        <v>225</v>
      </c>
      <c r="K5" s="1874" t="s">
        <v>238</v>
      </c>
      <c r="L5" s="1874"/>
      <c r="M5" s="1874"/>
      <c r="N5" s="1871" t="s">
        <v>239</v>
      </c>
      <c r="O5" s="1871"/>
    </row>
    <row r="6" spans="1:21" s="962" customFormat="1">
      <c r="A6" s="1875"/>
      <c r="B6" s="962" t="s">
        <v>240</v>
      </c>
      <c r="C6" s="1874" t="s">
        <v>241</v>
      </c>
      <c r="D6" s="1874"/>
      <c r="E6" s="1087" t="s">
        <v>223</v>
      </c>
      <c r="F6" s="962" t="s">
        <v>242</v>
      </c>
      <c r="G6" s="962" t="s">
        <v>225</v>
      </c>
      <c r="K6" s="1874" t="s">
        <v>243</v>
      </c>
      <c r="L6" s="1874"/>
      <c r="M6" s="1874"/>
      <c r="N6" s="1871" t="s">
        <v>244</v>
      </c>
      <c r="O6" s="1871"/>
    </row>
    <row r="7" spans="1:21" s="962" customFormat="1">
      <c r="A7" s="1875"/>
      <c r="B7" s="962" t="s">
        <v>245</v>
      </c>
      <c r="C7" s="1874" t="s">
        <v>246</v>
      </c>
      <c r="D7" s="1874"/>
      <c r="E7" s="1087" t="s">
        <v>223</v>
      </c>
      <c r="F7" s="962" t="s">
        <v>247</v>
      </c>
      <c r="G7" s="962" t="s">
        <v>225</v>
      </c>
    </row>
    <row r="8" spans="1:21" s="963" customFormat="1"/>
    <row r="9" spans="1:21" s="963" customFormat="1"/>
    <row r="10" spans="1:21" s="962" customFormat="1">
      <c r="A10" s="1875" t="s">
        <v>248</v>
      </c>
      <c r="B10" s="1873" t="s">
        <v>249</v>
      </c>
      <c r="C10" s="1873"/>
      <c r="D10" s="1873"/>
      <c r="E10" s="1873"/>
      <c r="F10" s="1873"/>
      <c r="G10" s="1873"/>
    </row>
    <row r="11" spans="1:21" s="962" customFormat="1" ht="14.25" customHeight="1">
      <c r="A11" s="1875"/>
      <c r="B11" s="1871" t="s">
        <v>250</v>
      </c>
      <c r="C11" s="1871"/>
      <c r="D11" s="1871"/>
      <c r="E11" s="1871"/>
      <c r="F11" s="1871"/>
      <c r="G11" s="1871"/>
      <c r="I11" s="1876" t="s">
        <v>251</v>
      </c>
      <c r="J11" s="1876"/>
      <c r="K11" s="1876"/>
      <c r="L11" s="1876"/>
      <c r="M11" s="1876"/>
      <c r="N11" s="1876"/>
      <c r="P11" s="1876" t="s">
        <v>252</v>
      </c>
      <c r="Q11" s="1876"/>
      <c r="R11" s="1876"/>
      <c r="S11" s="1876"/>
      <c r="T11" s="1876"/>
      <c r="U11" s="1876"/>
    </row>
    <row r="12" spans="1:21" s="962" customFormat="1" ht="14.65" customHeight="1">
      <c r="A12" s="1875"/>
      <c r="B12" s="964" t="s">
        <v>253</v>
      </c>
      <c r="C12" s="1870" t="s">
        <v>254</v>
      </c>
      <c r="D12" s="1870"/>
      <c r="E12" s="1870"/>
      <c r="F12" s="1870"/>
      <c r="G12" s="1870"/>
      <c r="I12" s="1876"/>
      <c r="J12" s="1876"/>
      <c r="K12" s="1876"/>
      <c r="L12" s="1876"/>
      <c r="M12" s="1876"/>
      <c r="N12" s="1876"/>
      <c r="P12" s="1876"/>
      <c r="Q12" s="1876"/>
      <c r="R12" s="1876"/>
      <c r="S12" s="1876"/>
      <c r="T12" s="1876"/>
      <c r="U12" s="1876"/>
    </row>
    <row r="13" spans="1:21" s="962" customFormat="1" ht="14.65" customHeight="1">
      <c r="A13" s="1875"/>
      <c r="B13" s="964" t="s">
        <v>255</v>
      </c>
      <c r="C13" s="1870" t="s">
        <v>256</v>
      </c>
      <c r="D13" s="1870"/>
      <c r="E13" s="1870"/>
      <c r="F13" s="1870"/>
      <c r="G13" s="1870"/>
      <c r="I13" s="1876"/>
      <c r="J13" s="1876"/>
      <c r="K13" s="1876"/>
      <c r="L13" s="1876"/>
      <c r="M13" s="1876"/>
      <c r="N13" s="1876"/>
      <c r="P13" s="1876"/>
      <c r="Q13" s="1876"/>
      <c r="R13" s="1876"/>
      <c r="S13" s="1876"/>
      <c r="T13" s="1876"/>
      <c r="U13" s="1876"/>
    </row>
    <row r="14" spans="1:21" s="962" customFormat="1" ht="14.65" customHeight="1">
      <c r="A14" s="1875"/>
      <c r="B14" s="964" t="s">
        <v>257</v>
      </c>
      <c r="C14" s="1870" t="s">
        <v>258</v>
      </c>
      <c r="D14" s="1870"/>
      <c r="E14" s="1870"/>
      <c r="F14" s="1870"/>
      <c r="G14" s="1870"/>
      <c r="I14" s="1876"/>
      <c r="J14" s="1876"/>
      <c r="K14" s="1876"/>
      <c r="L14" s="1876"/>
      <c r="M14" s="1876"/>
      <c r="N14" s="1876"/>
      <c r="P14" s="1876"/>
      <c r="Q14" s="1876"/>
      <c r="R14" s="1876"/>
      <c r="S14" s="1876"/>
      <c r="T14" s="1876"/>
      <c r="U14" s="1876"/>
    </row>
    <row r="15" spans="1:21" s="962" customFormat="1" ht="14.65" customHeight="1">
      <c r="A15" s="1875"/>
      <c r="B15" s="964" t="s">
        <v>259</v>
      </c>
      <c r="C15" s="1870" t="s">
        <v>260</v>
      </c>
      <c r="D15" s="1870"/>
      <c r="E15" s="1870"/>
      <c r="F15" s="1870"/>
      <c r="G15" s="1870"/>
    </row>
    <row r="16" spans="1:21" s="962" customFormat="1" ht="14.65" customHeight="1">
      <c r="A16" s="1875"/>
      <c r="B16" s="964" t="s">
        <v>261</v>
      </c>
      <c r="C16" s="1870" t="s">
        <v>262</v>
      </c>
      <c r="D16" s="1870"/>
      <c r="E16" s="1870"/>
      <c r="F16" s="1870"/>
      <c r="G16" s="1870"/>
      <c r="I16" s="1873" t="s">
        <v>263</v>
      </c>
      <c r="J16" s="1873"/>
      <c r="K16" s="1873"/>
      <c r="L16" s="1873"/>
      <c r="M16" s="1873"/>
      <c r="N16" s="1873"/>
      <c r="P16" s="1873" t="s">
        <v>264</v>
      </c>
      <c r="Q16" s="1873"/>
      <c r="R16" s="1873"/>
      <c r="S16" s="1873"/>
      <c r="T16" s="1873"/>
      <c r="U16" s="1873"/>
    </row>
    <row r="17" spans="1:21" s="962" customFormat="1" ht="14.65" customHeight="1">
      <c r="A17" s="1875"/>
      <c r="B17" s="964" t="s">
        <v>265</v>
      </c>
      <c r="C17" s="1870" t="s">
        <v>266</v>
      </c>
      <c r="D17" s="1870"/>
      <c r="E17" s="1870"/>
      <c r="F17" s="1870"/>
      <c r="G17" s="1870"/>
      <c r="I17" s="962" t="s">
        <v>267</v>
      </c>
      <c r="P17" s="962" t="s">
        <v>267</v>
      </c>
    </row>
    <row r="18" spans="1:21" s="962" customFormat="1" ht="14.65" customHeight="1">
      <c r="A18" s="1875"/>
      <c r="B18" s="964" t="s">
        <v>268</v>
      </c>
      <c r="C18" s="1870" t="s">
        <v>269</v>
      </c>
      <c r="D18" s="1870"/>
      <c r="E18" s="1870"/>
      <c r="F18" s="1870"/>
      <c r="G18" s="1870"/>
      <c r="I18" s="964" t="s">
        <v>270</v>
      </c>
      <c r="J18" s="1870" t="s">
        <v>271</v>
      </c>
      <c r="K18" s="1870"/>
      <c r="L18" s="1870"/>
      <c r="M18" s="1870"/>
      <c r="N18" s="1870"/>
      <c r="P18" s="964" t="s">
        <v>270</v>
      </c>
      <c r="Q18" s="1870" t="s">
        <v>272</v>
      </c>
      <c r="R18" s="1870"/>
      <c r="S18" s="1870"/>
      <c r="T18" s="1870"/>
      <c r="U18" s="1870"/>
    </row>
    <row r="19" spans="1:21" s="962" customFormat="1" ht="14.65" customHeight="1">
      <c r="A19" s="1875"/>
      <c r="B19" s="964" t="s">
        <v>273</v>
      </c>
      <c r="C19" s="1870" t="s">
        <v>274</v>
      </c>
      <c r="D19" s="1870"/>
      <c r="E19" s="1870"/>
      <c r="F19" s="1870"/>
      <c r="G19" s="1870"/>
      <c r="I19" s="964" t="s">
        <v>275</v>
      </c>
      <c r="J19" s="1870" t="s">
        <v>276</v>
      </c>
      <c r="K19" s="1870"/>
      <c r="L19" s="1870"/>
      <c r="M19" s="1870"/>
      <c r="N19" s="1870"/>
      <c r="P19" s="964" t="s">
        <v>275</v>
      </c>
      <c r="Q19" s="1870" t="s">
        <v>277</v>
      </c>
      <c r="R19" s="1870"/>
      <c r="S19" s="1870"/>
      <c r="T19" s="1870"/>
      <c r="U19" s="1870"/>
    </row>
    <row r="20" spans="1:21" s="962" customFormat="1" ht="14.65" customHeight="1">
      <c r="A20" s="1875"/>
      <c r="B20" s="964" t="s">
        <v>278</v>
      </c>
      <c r="C20" s="1870" t="s">
        <v>279</v>
      </c>
      <c r="D20" s="1870"/>
      <c r="E20" s="1870"/>
      <c r="F20" s="1870"/>
      <c r="G20" s="1870"/>
      <c r="I20" s="964" t="s">
        <v>280</v>
      </c>
      <c r="J20" s="1870" t="s">
        <v>277</v>
      </c>
      <c r="K20" s="1870"/>
      <c r="L20" s="1870"/>
      <c r="M20" s="1870"/>
      <c r="N20" s="1870"/>
      <c r="P20" s="964" t="s">
        <v>280</v>
      </c>
      <c r="Q20" s="1870" t="s">
        <v>281</v>
      </c>
      <c r="R20" s="1870"/>
      <c r="S20" s="1870"/>
      <c r="T20" s="1870"/>
      <c r="U20" s="1870"/>
    </row>
    <row r="21" spans="1:21" s="962" customFormat="1" ht="14.65" customHeight="1">
      <c r="A21" s="1875"/>
      <c r="B21" s="964" t="s">
        <v>282</v>
      </c>
      <c r="C21" s="1870" t="s">
        <v>276</v>
      </c>
      <c r="D21" s="1870"/>
      <c r="E21" s="1870"/>
      <c r="F21" s="1870"/>
      <c r="G21" s="1870"/>
      <c r="I21" s="964" t="s">
        <v>283</v>
      </c>
      <c r="J21" s="1870" t="s">
        <v>281</v>
      </c>
      <c r="K21" s="1870"/>
      <c r="L21" s="1870"/>
      <c r="M21" s="1870"/>
      <c r="N21" s="1870"/>
      <c r="P21" s="964" t="s">
        <v>283</v>
      </c>
      <c r="Q21" s="1870" t="s">
        <v>284</v>
      </c>
      <c r="R21" s="1870"/>
      <c r="S21" s="1870"/>
      <c r="T21" s="1870"/>
      <c r="U21" s="1870"/>
    </row>
    <row r="22" spans="1:21" s="966" customFormat="1" ht="12.75">
      <c r="A22" s="1875"/>
      <c r="B22" s="1868" t="s">
        <v>285</v>
      </c>
      <c r="C22" s="1868"/>
      <c r="D22" s="1868"/>
      <c r="E22" s="1868"/>
      <c r="F22" s="1868"/>
      <c r="G22" s="1868"/>
      <c r="H22" s="965"/>
      <c r="I22" s="1868" t="s">
        <v>286</v>
      </c>
      <c r="J22" s="1868"/>
      <c r="K22" s="1868"/>
      <c r="L22" s="1868"/>
      <c r="M22" s="1868"/>
      <c r="N22" s="1868"/>
      <c r="O22" s="965"/>
      <c r="P22" s="1868" t="s">
        <v>287</v>
      </c>
      <c r="Q22" s="1868"/>
      <c r="R22" s="1868"/>
      <c r="S22" s="1868"/>
      <c r="T22" s="1868"/>
      <c r="U22" s="1868"/>
    </row>
    <row r="23" spans="1:21" s="963" customFormat="1"/>
    <row r="24" spans="1:21" s="963" customFormat="1"/>
    <row r="25" spans="1:21" s="962" customFormat="1">
      <c r="A25" s="1875" t="s">
        <v>288</v>
      </c>
      <c r="B25" s="1869" t="s">
        <v>289</v>
      </c>
      <c r="C25" s="1869"/>
      <c r="D25" s="962" t="s">
        <v>290</v>
      </c>
    </row>
    <row r="26" spans="1:21" s="962" customFormat="1">
      <c r="A26" s="1875"/>
      <c r="B26" s="1869" t="s">
        <v>291</v>
      </c>
      <c r="C26" s="1869"/>
      <c r="D26" s="962" t="s">
        <v>292</v>
      </c>
    </row>
    <row r="27" spans="1:21" s="962" customFormat="1">
      <c r="A27" s="1875"/>
      <c r="B27" s="1869" t="s">
        <v>293</v>
      </c>
      <c r="C27" s="1869"/>
      <c r="D27" s="962" t="s">
        <v>294</v>
      </c>
    </row>
    <row r="28" spans="1:21" s="962" customFormat="1">
      <c r="A28" s="1875"/>
      <c r="B28" s="1869" t="s">
        <v>295</v>
      </c>
      <c r="C28" s="1869"/>
      <c r="D28" s="962" t="s">
        <v>296</v>
      </c>
    </row>
    <row r="29" spans="1:21" s="962" customFormat="1">
      <c r="A29" s="1875"/>
      <c r="B29" s="1869" t="s">
        <v>297</v>
      </c>
      <c r="C29" s="1869"/>
      <c r="D29" s="962" t="s">
        <v>298</v>
      </c>
    </row>
    <row r="30" spans="1:21" s="963" customFormat="1"/>
    <row r="31" spans="1:21" s="963" customFormat="1"/>
    <row r="32" spans="1:21">
      <c r="B32" s="960" t="s">
        <v>299</v>
      </c>
    </row>
    <row r="33" spans="2:2">
      <c r="B33" s="960" t="s">
        <v>300</v>
      </c>
    </row>
    <row r="34" spans="2:2">
      <c r="B34" s="960" t="s">
        <v>301</v>
      </c>
    </row>
    <row r="35" spans="2:2">
      <c r="B35" s="960" t="s">
        <v>302</v>
      </c>
    </row>
    <row r="36" spans="2:2">
      <c r="B36" s="960" t="s">
        <v>303</v>
      </c>
    </row>
    <row r="37" spans="2:2">
      <c r="B37" s="960" t="s">
        <v>304</v>
      </c>
    </row>
    <row r="38" spans="2:2">
      <c r="B38" s="960" t="s">
        <v>305</v>
      </c>
    </row>
    <row r="39" spans="2:2">
      <c r="B39" s="960" t="s">
        <v>306</v>
      </c>
    </row>
    <row r="40" spans="2:2">
      <c r="B40" s="960" t="s">
        <v>307</v>
      </c>
    </row>
    <row r="41" spans="2:2">
      <c r="B41" s="960" t="s">
        <v>308</v>
      </c>
    </row>
    <row r="42" spans="2:2">
      <c r="B42" s="960" t="s">
        <v>309</v>
      </c>
    </row>
    <row r="43" spans="2:2">
      <c r="B43" s="960" t="s">
        <v>310</v>
      </c>
    </row>
    <row r="44" spans="2:2">
      <c r="B44" s="960" t="s">
        <v>311</v>
      </c>
    </row>
    <row r="45" spans="2:2">
      <c r="B45" s="960" t="s">
        <v>312</v>
      </c>
    </row>
    <row r="46" spans="2:2">
      <c r="B46" s="960" t="s">
        <v>313</v>
      </c>
    </row>
    <row r="47" spans="2:2">
      <c r="B47" s="960" t="s">
        <v>314</v>
      </c>
    </row>
    <row r="48" spans="2:2">
      <c r="B48" s="960" t="s">
        <v>315</v>
      </c>
    </row>
    <row r="49" spans="2:2">
      <c r="B49" s="961" t="s">
        <v>316</v>
      </c>
    </row>
  </sheetData>
  <mergeCells count="51">
    <mergeCell ref="B29:C29"/>
    <mergeCell ref="A25:A29"/>
    <mergeCell ref="Q1:S1"/>
    <mergeCell ref="I22:N22"/>
    <mergeCell ref="P22:U22"/>
    <mergeCell ref="A10:A22"/>
    <mergeCell ref="A1:A7"/>
    <mergeCell ref="B25:C25"/>
    <mergeCell ref="B11:G11"/>
    <mergeCell ref="I11:N14"/>
    <mergeCell ref="P11:U14"/>
    <mergeCell ref="P16:U16"/>
    <mergeCell ref="Q18:U18"/>
    <mergeCell ref="Q19:U19"/>
    <mergeCell ref="Q20:U20"/>
    <mergeCell ref="Q21:U21"/>
    <mergeCell ref="K1:O1"/>
    <mergeCell ref="B10:G10"/>
    <mergeCell ref="I16:N16"/>
    <mergeCell ref="J18:N18"/>
    <mergeCell ref="J19:N19"/>
    <mergeCell ref="C3:D3"/>
    <mergeCell ref="C4:D4"/>
    <mergeCell ref="C5:D5"/>
    <mergeCell ref="C6:D6"/>
    <mergeCell ref="C7:D7"/>
    <mergeCell ref="B1:I1"/>
    <mergeCell ref="N3:O3"/>
    <mergeCell ref="K3:M3"/>
    <mergeCell ref="K4:M4"/>
    <mergeCell ref="K5:M5"/>
    <mergeCell ref="K6:M6"/>
    <mergeCell ref="N4:O4"/>
    <mergeCell ref="N5:O5"/>
    <mergeCell ref="N6:O6"/>
    <mergeCell ref="J21:N21"/>
    <mergeCell ref="C17:G17"/>
    <mergeCell ref="C18:G18"/>
    <mergeCell ref="C19:G19"/>
    <mergeCell ref="C20:G20"/>
    <mergeCell ref="C21:G21"/>
    <mergeCell ref="J20:N20"/>
    <mergeCell ref="B22:G22"/>
    <mergeCell ref="B26:C26"/>
    <mergeCell ref="B27:C27"/>
    <mergeCell ref="B28:C28"/>
    <mergeCell ref="C12:G12"/>
    <mergeCell ref="C13:G13"/>
    <mergeCell ref="C14:G14"/>
    <mergeCell ref="C15:G15"/>
    <mergeCell ref="C16:G16"/>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4">
    <tabColor theme="7" tint="-0.499984740745262"/>
  </sheetPr>
  <dimension ref="A1:AF140"/>
  <sheetViews>
    <sheetView topLeftCell="A3" zoomScale="115" zoomScaleNormal="115" workbookViewId="0">
      <selection activeCell="N10" sqref="N10"/>
    </sheetView>
  </sheetViews>
  <sheetFormatPr defaultColWidth="9" defaultRowHeight="15"/>
  <cols>
    <col min="1" max="1" width="4.5703125" style="907" customWidth="1"/>
    <col min="2" max="3" width="15.5703125" style="28" customWidth="1"/>
    <col min="4" max="4" width="4.5703125" style="915" customWidth="1"/>
    <col min="5" max="6" width="15.5703125" style="28" customWidth="1"/>
    <col min="7" max="7" width="4.5703125" style="920" customWidth="1"/>
    <col min="8" max="9" width="15.5703125" style="28" customWidth="1"/>
    <col min="10" max="10" width="4.5703125" style="915" customWidth="1"/>
    <col min="11" max="12" width="15.5703125" style="28" customWidth="1"/>
    <col min="13" max="13" width="4.5703125" style="915" customWidth="1"/>
    <col min="14" max="15" width="15.5703125" style="28" customWidth="1"/>
    <col min="16" max="16" width="4.5703125" style="915" customWidth="1"/>
    <col min="17" max="18" width="15.5703125" style="28" customWidth="1"/>
    <col min="19" max="19" width="4.5703125" style="915" customWidth="1"/>
    <col min="20" max="21" width="15.5703125" style="28" customWidth="1"/>
    <col min="22" max="22" width="4.5703125" style="915" customWidth="1"/>
    <col min="23" max="24" width="15.5703125" style="28" customWidth="1"/>
    <col min="25" max="25" width="4.5703125" style="617" customWidth="1"/>
    <col min="26" max="26" width="9" style="617"/>
    <col min="27" max="16384" width="9" style="28"/>
  </cols>
  <sheetData>
    <row r="1" spans="1:32">
      <c r="A1" s="1119"/>
      <c r="B1" s="1878" t="s">
        <v>1151</v>
      </c>
      <c r="C1" s="1878"/>
      <c r="D1" s="1878"/>
      <c r="E1" s="1878"/>
      <c r="F1" s="1878"/>
      <c r="G1" s="1878"/>
      <c r="H1" s="1878"/>
      <c r="I1" s="1878"/>
      <c r="J1" s="1878"/>
      <c r="K1" s="1878"/>
      <c r="L1" s="1878"/>
      <c r="M1" s="1878"/>
      <c r="N1" s="1878"/>
      <c r="O1" s="1878"/>
      <c r="P1" s="1878"/>
      <c r="Q1" s="1878"/>
      <c r="R1" s="1878"/>
      <c r="S1" s="1878"/>
      <c r="T1" s="1878"/>
      <c r="U1" s="1878"/>
      <c r="V1" s="1878"/>
      <c r="W1" s="1878"/>
      <c r="X1" s="948"/>
      <c r="Y1" s="948"/>
    </row>
    <row r="2" spans="1:32" ht="14.25" customHeight="1">
      <c r="A2" s="1119"/>
      <c r="B2" s="1877" t="s">
        <v>1152</v>
      </c>
      <c r="C2" s="1877"/>
      <c r="D2" s="949"/>
      <c r="E2" s="1877" t="s">
        <v>1153</v>
      </c>
      <c r="F2" s="1877"/>
      <c r="G2" s="950"/>
      <c r="H2" s="1877" t="s">
        <v>1154</v>
      </c>
      <c r="I2" s="1877"/>
      <c r="J2" s="949"/>
      <c r="K2" s="1877" t="s">
        <v>1155</v>
      </c>
      <c r="L2" s="1877"/>
      <c r="M2" s="949"/>
      <c r="N2" s="1877" t="s">
        <v>1156</v>
      </c>
      <c r="O2" s="1877"/>
      <c r="P2" s="949"/>
      <c r="Q2" s="1877" t="s">
        <v>1157</v>
      </c>
      <c r="R2" s="1877"/>
      <c r="S2" s="949"/>
      <c r="T2" s="1877" t="s">
        <v>1158</v>
      </c>
      <c r="U2" s="1877"/>
      <c r="V2" s="1877"/>
      <c r="W2" s="1877"/>
      <c r="X2" s="1877"/>
      <c r="Y2" s="948"/>
    </row>
    <row r="3" spans="1:32" s="954" customFormat="1" ht="30" customHeight="1">
      <c r="A3" s="1118"/>
      <c r="B3" s="1697" t="s">
        <v>1159</v>
      </c>
      <c r="C3" s="1697"/>
      <c r="D3" s="951"/>
      <c r="E3" s="1697" t="s">
        <v>1160</v>
      </c>
      <c r="F3" s="1697"/>
      <c r="G3" s="952"/>
      <c r="H3" s="1697" t="s">
        <v>1161</v>
      </c>
      <c r="I3" s="1697"/>
      <c r="J3" s="952"/>
      <c r="K3" s="1697" t="s">
        <v>1162</v>
      </c>
      <c r="L3" s="1697"/>
      <c r="M3" s="952"/>
      <c r="N3" s="1697" t="s">
        <v>1163</v>
      </c>
      <c r="O3" s="1697"/>
      <c r="P3" s="952"/>
      <c r="Q3" s="1697" t="s">
        <v>1164</v>
      </c>
      <c r="R3" s="1697"/>
      <c r="S3" s="952"/>
      <c r="T3" s="1697" t="s">
        <v>1165</v>
      </c>
      <c r="U3" s="1697"/>
      <c r="V3" s="952"/>
      <c r="W3" s="1697" t="s">
        <v>1166</v>
      </c>
      <c r="X3" s="1697"/>
      <c r="Y3" s="953"/>
      <c r="Z3" s="959"/>
    </row>
    <row r="4" spans="1:32" ht="15" customHeight="1">
      <c r="A4" s="1879" t="s">
        <v>1167</v>
      </c>
      <c r="B4" s="1879"/>
      <c r="C4" s="908" t="s">
        <v>1168</v>
      </c>
      <c r="D4" s="1879" t="s">
        <v>1167</v>
      </c>
      <c r="E4" s="1879"/>
      <c r="F4" s="908" t="s">
        <v>1168</v>
      </c>
      <c r="G4" s="1879" t="s">
        <v>1169</v>
      </c>
      <c r="H4" s="1879"/>
      <c r="I4" s="908" t="s">
        <v>1168</v>
      </c>
      <c r="J4" s="1879" t="s">
        <v>1167</v>
      </c>
      <c r="K4" s="1879"/>
      <c r="L4" s="908" t="s">
        <v>1168</v>
      </c>
      <c r="M4" s="1879" t="s">
        <v>1167</v>
      </c>
      <c r="N4" s="1879"/>
      <c r="O4" s="908" t="s">
        <v>1168</v>
      </c>
      <c r="P4" s="1879" t="s">
        <v>1170</v>
      </c>
      <c r="Q4" s="1879"/>
      <c r="R4" s="908" t="s">
        <v>1168</v>
      </c>
      <c r="S4" s="1879" t="s">
        <v>1171</v>
      </c>
      <c r="T4" s="1879"/>
      <c r="U4" s="908" t="s">
        <v>1168</v>
      </c>
      <c r="V4" s="1679" t="s">
        <v>1172</v>
      </c>
      <c r="W4" s="1679"/>
      <c r="X4" s="908" t="s">
        <v>1168</v>
      </c>
    </row>
    <row r="5" spans="1:32" ht="15" customHeight="1">
      <c r="A5" s="912">
        <v>4</v>
      </c>
      <c r="B5" s="936" t="s">
        <v>1173</v>
      </c>
      <c r="C5" s="938" t="s">
        <v>1174</v>
      </c>
      <c r="D5" s="937">
        <v>4</v>
      </c>
      <c r="E5" s="936" t="s">
        <v>1175</v>
      </c>
      <c r="F5" s="1882" t="s">
        <v>1176</v>
      </c>
      <c r="G5" s="935" t="s">
        <v>570</v>
      </c>
      <c r="H5" s="936" t="s">
        <v>1177</v>
      </c>
      <c r="I5" s="1882" t="s">
        <v>1178</v>
      </c>
      <c r="J5" s="937">
        <v>4</v>
      </c>
      <c r="K5" s="936" t="s">
        <v>1179</v>
      </c>
      <c r="L5" s="1882" t="s">
        <v>1180</v>
      </c>
      <c r="M5" s="937">
        <v>4</v>
      </c>
      <c r="N5" s="936" t="s">
        <v>1181</v>
      </c>
      <c r="O5" s="1880" t="s">
        <v>1182</v>
      </c>
      <c r="P5" s="937" t="s">
        <v>270</v>
      </c>
      <c r="Q5" s="936" t="s">
        <v>1183</v>
      </c>
      <c r="R5" s="1909" t="s">
        <v>1184</v>
      </c>
      <c r="S5" s="937" t="s">
        <v>1185</v>
      </c>
      <c r="T5" s="936" t="s">
        <v>1186</v>
      </c>
      <c r="U5" s="1882" t="s">
        <v>1187</v>
      </c>
      <c r="V5" s="937" t="s">
        <v>1188</v>
      </c>
      <c r="W5" s="936" t="s">
        <v>1189</v>
      </c>
      <c r="X5" s="1881" t="s">
        <v>1190</v>
      </c>
    </row>
    <row r="6" spans="1:32" ht="15" customHeight="1">
      <c r="A6" s="1883" t="s">
        <v>1191</v>
      </c>
      <c r="B6" s="1881" t="s">
        <v>1192</v>
      </c>
      <c r="C6" s="938" t="s">
        <v>1193</v>
      </c>
      <c r="D6" s="1907" t="s">
        <v>1191</v>
      </c>
      <c r="E6" s="1881" t="s">
        <v>1194</v>
      </c>
      <c r="F6" s="1882"/>
      <c r="G6" s="1900" t="s">
        <v>1191</v>
      </c>
      <c r="H6" s="1881" t="s">
        <v>1195</v>
      </c>
      <c r="I6" s="1882"/>
      <c r="J6" s="1907" t="s">
        <v>1191</v>
      </c>
      <c r="K6" s="1881" t="s">
        <v>1196</v>
      </c>
      <c r="L6" s="1882"/>
      <c r="M6" s="1907" t="s">
        <v>1191</v>
      </c>
      <c r="N6" s="1881" t="s">
        <v>1197</v>
      </c>
      <c r="O6" s="1880"/>
      <c r="P6" s="937"/>
      <c r="Q6" s="1881" t="s">
        <v>1198</v>
      </c>
      <c r="R6" s="1909"/>
      <c r="S6" s="937"/>
      <c r="T6" s="1881" t="s">
        <v>1199</v>
      </c>
      <c r="U6" s="1882"/>
      <c r="V6" s="937"/>
      <c r="W6" s="1881" t="s">
        <v>1200</v>
      </c>
      <c r="X6" s="1881"/>
    </row>
    <row r="7" spans="1:32" ht="15" customHeight="1">
      <c r="A7" s="1883"/>
      <c r="B7" s="1881"/>
      <c r="C7" s="938" t="s">
        <v>1201</v>
      </c>
      <c r="D7" s="1907"/>
      <c r="E7" s="1881"/>
      <c r="F7" s="938" t="s">
        <v>1202</v>
      </c>
      <c r="G7" s="1901"/>
      <c r="H7" s="1881"/>
      <c r="I7" s="1882"/>
      <c r="J7" s="1907"/>
      <c r="K7" s="1881"/>
      <c r="L7" s="941" t="s">
        <v>1203</v>
      </c>
      <c r="M7" s="1907"/>
      <c r="N7" s="1881"/>
      <c r="O7" s="1880"/>
      <c r="P7" s="937"/>
      <c r="Q7" s="1881"/>
      <c r="R7" s="1909"/>
      <c r="S7" s="937"/>
      <c r="T7" s="1881"/>
      <c r="U7" s="1882" t="s">
        <v>1204</v>
      </c>
      <c r="V7" s="937"/>
      <c r="W7" s="1881"/>
      <c r="X7" s="1881"/>
    </row>
    <row r="8" spans="1:32" ht="15" customHeight="1">
      <c r="A8" s="1883"/>
      <c r="B8" s="1881"/>
      <c r="C8" s="938" t="s">
        <v>1205</v>
      </c>
      <c r="D8" s="1907"/>
      <c r="E8" s="1881"/>
      <c r="F8" s="938" t="s">
        <v>1206</v>
      </c>
      <c r="G8" s="1901"/>
      <c r="H8" s="1881"/>
      <c r="I8" s="1882"/>
      <c r="J8" s="1907"/>
      <c r="K8" s="940"/>
      <c r="L8" s="938" t="s">
        <v>1207</v>
      </c>
      <c r="M8" s="1907"/>
      <c r="N8" s="1881"/>
      <c r="O8" s="1880" t="s">
        <v>1208</v>
      </c>
      <c r="P8" s="937"/>
      <c r="Q8" s="1881"/>
      <c r="R8" s="943"/>
      <c r="S8" s="937"/>
      <c r="T8" s="1881"/>
      <c r="U8" s="1882"/>
      <c r="V8" s="937"/>
      <c r="W8" s="1881"/>
      <c r="X8" s="1881"/>
    </row>
    <row r="9" spans="1:32" ht="15" customHeight="1">
      <c r="A9" s="1883"/>
      <c r="B9" s="1881"/>
      <c r="C9" s="938" t="s">
        <v>1209</v>
      </c>
      <c r="D9" s="1907"/>
      <c r="E9" s="1881"/>
      <c r="F9" s="938" t="s">
        <v>1210</v>
      </c>
      <c r="G9" s="1901"/>
      <c r="H9" s="1881"/>
      <c r="I9" s="1882"/>
      <c r="J9" s="1907"/>
      <c r="K9" s="938"/>
      <c r="L9" s="938" t="s">
        <v>1211</v>
      </c>
      <c r="M9" s="1907"/>
      <c r="N9" s="940"/>
      <c r="O9" s="1880"/>
      <c r="P9" s="937"/>
      <c r="Q9" s="1881"/>
      <c r="R9" s="938"/>
      <c r="S9" s="916" t="s">
        <v>1212</v>
      </c>
      <c r="T9" s="927" t="s">
        <v>1213</v>
      </c>
      <c r="U9" s="1895" t="s">
        <v>1214</v>
      </c>
      <c r="V9" s="916" t="s">
        <v>1215</v>
      </c>
      <c r="W9" s="927" t="s">
        <v>1216</v>
      </c>
      <c r="X9" s="1903" t="s">
        <v>1217</v>
      </c>
    </row>
    <row r="10" spans="1:32" ht="15" customHeight="1">
      <c r="A10" s="1883"/>
      <c r="B10" s="1881"/>
      <c r="C10" s="938" t="s">
        <v>1218</v>
      </c>
      <c r="D10" s="1907"/>
      <c r="E10" s="1881"/>
      <c r="F10" s="1882" t="s">
        <v>1219</v>
      </c>
      <c r="G10" s="1901"/>
      <c r="H10" s="1881"/>
      <c r="I10" s="1882"/>
      <c r="J10" s="1907"/>
      <c r="K10" s="938"/>
      <c r="L10" s="1880" t="s">
        <v>1220</v>
      </c>
      <c r="M10" s="1907"/>
      <c r="N10" s="938"/>
      <c r="O10" s="1880" t="s">
        <v>1221</v>
      </c>
      <c r="P10" s="937"/>
      <c r="Q10" s="1881"/>
      <c r="R10" s="938"/>
      <c r="S10" s="916"/>
      <c r="T10" s="1884" t="s">
        <v>1222</v>
      </c>
      <c r="U10" s="1895"/>
      <c r="V10" s="916"/>
      <c r="W10" s="1884" t="s">
        <v>1223</v>
      </c>
      <c r="X10" s="1903"/>
      <c r="AF10" s="958"/>
    </row>
    <row r="11" spans="1:32" ht="15" customHeight="1">
      <c r="A11" s="912">
        <v>10</v>
      </c>
      <c r="B11" s="1881"/>
      <c r="C11" s="938" t="s">
        <v>1224</v>
      </c>
      <c r="D11" s="1907"/>
      <c r="E11" s="1881"/>
      <c r="F11" s="1882"/>
      <c r="G11" s="1901"/>
      <c r="H11" s="1881"/>
      <c r="I11" s="1882"/>
      <c r="J11" s="937">
        <v>10</v>
      </c>
      <c r="K11" s="938"/>
      <c r="L11" s="1880"/>
      <c r="M11" s="1907"/>
      <c r="N11" s="938"/>
      <c r="O11" s="1880"/>
      <c r="P11" s="916" t="s">
        <v>275</v>
      </c>
      <c r="Q11" s="931" t="s">
        <v>1225</v>
      </c>
      <c r="R11" s="1885" t="s">
        <v>1226</v>
      </c>
      <c r="S11" s="916"/>
      <c r="T11" s="1884"/>
      <c r="U11" s="923"/>
      <c r="V11" s="916"/>
      <c r="W11" s="1884"/>
      <c r="X11" s="1903"/>
    </row>
    <row r="12" spans="1:32" ht="15" customHeight="1">
      <c r="A12" s="911">
        <v>11</v>
      </c>
      <c r="B12" s="927" t="s">
        <v>1227</v>
      </c>
      <c r="C12" s="923" t="s">
        <v>1228</v>
      </c>
      <c r="D12" s="1907"/>
      <c r="E12" s="1881"/>
      <c r="F12" s="938" t="s">
        <v>1229</v>
      </c>
      <c r="G12" s="1901"/>
      <c r="H12" s="1881"/>
      <c r="I12" s="1882"/>
      <c r="J12" s="916">
        <v>11</v>
      </c>
      <c r="K12" s="927" t="s">
        <v>1230</v>
      </c>
      <c r="L12" s="1114" t="s">
        <v>1231</v>
      </c>
      <c r="M12" s="1907"/>
      <c r="N12" s="938"/>
      <c r="O12" s="1880" t="s">
        <v>1232</v>
      </c>
      <c r="P12" s="916"/>
      <c r="Q12" s="923"/>
      <c r="R12" s="1885"/>
      <c r="S12" s="916"/>
      <c r="T12" s="1884"/>
      <c r="U12" s="923"/>
      <c r="V12" s="916"/>
      <c r="W12" s="1884"/>
      <c r="X12" s="1903"/>
    </row>
    <row r="13" spans="1:32" ht="15" customHeight="1">
      <c r="A13" s="1905" t="s">
        <v>1191</v>
      </c>
      <c r="B13" s="1884" t="s">
        <v>1233</v>
      </c>
      <c r="C13" s="923" t="s">
        <v>1234</v>
      </c>
      <c r="D13" s="1907"/>
      <c r="E13" s="938"/>
      <c r="F13" s="938" t="s">
        <v>1235</v>
      </c>
      <c r="G13" s="1901"/>
      <c r="H13" s="1881"/>
      <c r="I13" s="1882"/>
      <c r="J13" s="1890" t="s">
        <v>1191</v>
      </c>
      <c r="K13" s="923" t="s">
        <v>1236</v>
      </c>
      <c r="L13" s="1114"/>
      <c r="M13" s="1907"/>
      <c r="N13" s="938"/>
      <c r="O13" s="1880"/>
      <c r="P13" s="916"/>
      <c r="Q13" s="923"/>
      <c r="R13" s="1885"/>
      <c r="S13" s="916"/>
      <c r="T13" s="1884"/>
      <c r="U13" s="923"/>
      <c r="V13" s="916"/>
      <c r="W13" s="923"/>
      <c r="X13" s="923"/>
    </row>
    <row r="14" spans="1:32" ht="15" customHeight="1">
      <c r="A14" s="1905"/>
      <c r="B14" s="1884"/>
      <c r="C14" s="923" t="s">
        <v>1237</v>
      </c>
      <c r="D14" s="1907"/>
      <c r="E14" s="938"/>
      <c r="F14" s="938" t="s">
        <v>1238</v>
      </c>
      <c r="G14" s="1901"/>
      <c r="H14" s="1881"/>
      <c r="I14" s="1882"/>
      <c r="J14" s="1890"/>
      <c r="K14" s="1884" t="s">
        <v>1239</v>
      </c>
      <c r="L14" s="1885" t="s">
        <v>1240</v>
      </c>
      <c r="M14" s="1907"/>
      <c r="N14" s="938"/>
      <c r="O14" s="938"/>
      <c r="P14" s="917" t="s">
        <v>1241</v>
      </c>
      <c r="Q14" s="924" t="s">
        <v>1242</v>
      </c>
      <c r="R14" s="1845" t="s">
        <v>1243</v>
      </c>
      <c r="S14" s="917" t="s">
        <v>1241</v>
      </c>
      <c r="T14" s="924" t="s">
        <v>1244</v>
      </c>
      <c r="U14" s="1886" t="s">
        <v>1245</v>
      </c>
      <c r="V14" s="947" t="s">
        <v>1246</v>
      </c>
      <c r="W14" s="924" t="s">
        <v>1247</v>
      </c>
      <c r="X14" s="1856" t="s">
        <v>1248</v>
      </c>
    </row>
    <row r="15" spans="1:32" ht="15" customHeight="1">
      <c r="A15" s="1905"/>
      <c r="B15" s="1884"/>
      <c r="C15" s="923" t="s">
        <v>1249</v>
      </c>
      <c r="D15" s="1907"/>
      <c r="E15" s="938"/>
      <c r="F15" s="938" t="s">
        <v>1250</v>
      </c>
      <c r="G15" s="1901"/>
      <c r="H15" s="1881"/>
      <c r="I15" s="1882"/>
      <c r="J15" s="1890"/>
      <c r="K15" s="1884"/>
      <c r="L15" s="1885"/>
      <c r="M15" s="937">
        <v>10</v>
      </c>
      <c r="N15" s="938"/>
      <c r="O15" s="938"/>
      <c r="P15" s="917"/>
      <c r="Q15" s="1829" t="s">
        <v>1251</v>
      </c>
      <c r="R15" s="1845"/>
      <c r="S15" s="917"/>
      <c r="T15" s="1829" t="s">
        <v>1252</v>
      </c>
      <c r="U15" s="1886"/>
      <c r="V15" s="917"/>
      <c r="W15" s="1829" t="s">
        <v>1253</v>
      </c>
      <c r="X15" s="1856"/>
    </row>
    <row r="16" spans="1:32" ht="15" customHeight="1">
      <c r="A16" s="911">
        <v>15</v>
      </c>
      <c r="B16" s="1884"/>
      <c r="C16" s="923" t="s">
        <v>1254</v>
      </c>
      <c r="D16" s="937">
        <v>14</v>
      </c>
      <c r="E16" s="938"/>
      <c r="F16" s="938"/>
      <c r="G16" s="1901"/>
      <c r="H16" s="1881"/>
      <c r="I16" s="1882"/>
      <c r="J16" s="1890"/>
      <c r="K16" s="1903" t="s">
        <v>1255</v>
      </c>
      <c r="L16" s="1895" t="s">
        <v>1256</v>
      </c>
      <c r="M16" s="916">
        <v>11</v>
      </c>
      <c r="N16" s="927" t="s">
        <v>1257</v>
      </c>
      <c r="O16" s="1895" t="s">
        <v>1258</v>
      </c>
      <c r="P16" s="917"/>
      <c r="Q16" s="1829"/>
      <c r="R16" s="1845"/>
      <c r="S16" s="917"/>
      <c r="T16" s="1829"/>
      <c r="U16" s="1886"/>
      <c r="V16" s="917"/>
      <c r="W16" s="1829"/>
      <c r="X16" s="1856"/>
    </row>
    <row r="17" spans="1:24" ht="15" customHeight="1">
      <c r="A17" s="913">
        <v>16</v>
      </c>
      <c r="B17" s="924" t="s">
        <v>1259</v>
      </c>
      <c r="C17" s="1886" t="s">
        <v>1260</v>
      </c>
      <c r="D17" s="916">
        <v>15</v>
      </c>
      <c r="E17" s="927" t="s">
        <v>1261</v>
      </c>
      <c r="F17" s="1885" t="s">
        <v>1262</v>
      </c>
      <c r="G17" s="937">
        <v>10</v>
      </c>
      <c r="H17" s="1881"/>
      <c r="I17" s="1882"/>
      <c r="J17" s="916">
        <v>15</v>
      </c>
      <c r="K17" s="1903"/>
      <c r="L17" s="1895"/>
      <c r="M17" s="1890" t="s">
        <v>1191</v>
      </c>
      <c r="N17" s="1884" t="s">
        <v>1263</v>
      </c>
      <c r="O17" s="1895"/>
      <c r="P17" s="946" t="s">
        <v>280</v>
      </c>
      <c r="Q17" s="944" t="s">
        <v>1264</v>
      </c>
      <c r="R17" s="1912" t="s">
        <v>1265</v>
      </c>
      <c r="S17" s="917"/>
      <c r="T17" s="1829"/>
      <c r="U17" s="925"/>
      <c r="V17" s="917"/>
      <c r="W17" s="1829"/>
      <c r="X17" s="1856"/>
    </row>
    <row r="18" spans="1:24" ht="15" customHeight="1">
      <c r="A18" s="1906" t="s">
        <v>1191</v>
      </c>
      <c r="B18" s="1829" t="s">
        <v>1266</v>
      </c>
      <c r="C18" s="1886"/>
      <c r="D18" s="1004" t="s">
        <v>1191</v>
      </c>
      <c r="E18" s="1884" t="s">
        <v>1267</v>
      </c>
      <c r="F18" s="1885"/>
      <c r="G18" s="916">
        <v>11</v>
      </c>
      <c r="H18" s="927" t="s">
        <v>1268</v>
      </c>
      <c r="I18" s="1885" t="s">
        <v>1269</v>
      </c>
      <c r="J18" s="917">
        <v>16</v>
      </c>
      <c r="K18" s="924" t="s">
        <v>1270</v>
      </c>
      <c r="L18" s="1886" t="s">
        <v>1231</v>
      </c>
      <c r="M18" s="1890"/>
      <c r="N18" s="1884"/>
      <c r="O18" s="1895"/>
      <c r="P18" s="918"/>
      <c r="Q18" s="1891" t="s">
        <v>1271</v>
      </c>
      <c r="R18" s="1912"/>
      <c r="S18" s="946" t="s">
        <v>1272</v>
      </c>
      <c r="T18" s="926" t="s">
        <v>1273</v>
      </c>
      <c r="U18" s="1910" t="s">
        <v>1274</v>
      </c>
      <c r="V18" s="917"/>
      <c r="W18" s="925"/>
      <c r="X18" s="1856"/>
    </row>
    <row r="19" spans="1:24" ht="15" customHeight="1">
      <c r="A19" s="1906"/>
      <c r="B19" s="1829"/>
      <c r="C19" s="1886"/>
      <c r="D19" s="916">
        <v>16</v>
      </c>
      <c r="E19" s="1884"/>
      <c r="F19" s="1885"/>
      <c r="G19" s="1890" t="s">
        <v>1191</v>
      </c>
      <c r="H19" s="1884" t="s">
        <v>1275</v>
      </c>
      <c r="I19" s="1885"/>
      <c r="J19" s="1889" t="s">
        <v>1191</v>
      </c>
      <c r="K19" s="1829" t="s">
        <v>1276</v>
      </c>
      <c r="L19" s="1886"/>
      <c r="M19" s="916">
        <v>13</v>
      </c>
      <c r="N19" s="1884"/>
      <c r="O19" s="1895"/>
      <c r="P19" s="918"/>
      <c r="Q19" s="1891"/>
      <c r="R19" s="1912"/>
      <c r="S19" s="918"/>
      <c r="T19" s="1891" t="s">
        <v>1277</v>
      </c>
      <c r="U19" s="1910"/>
      <c r="V19" s="946" t="s">
        <v>1278</v>
      </c>
      <c r="W19" s="926" t="s">
        <v>1279</v>
      </c>
      <c r="X19" s="1904" t="s">
        <v>1280</v>
      </c>
    </row>
    <row r="20" spans="1:24" ht="15" customHeight="1">
      <c r="A20" s="913">
        <v>19</v>
      </c>
      <c r="B20" s="1829"/>
      <c r="C20" s="1886"/>
      <c r="D20" s="917">
        <v>17</v>
      </c>
      <c r="E20" s="924" t="s">
        <v>1281</v>
      </c>
      <c r="F20" s="1855" t="s">
        <v>1282</v>
      </c>
      <c r="G20" s="1890"/>
      <c r="H20" s="1884"/>
      <c r="I20" s="1885"/>
      <c r="J20" s="1889"/>
      <c r="K20" s="1829"/>
      <c r="L20" s="1855" t="s">
        <v>1283</v>
      </c>
      <c r="M20" s="917">
        <v>14</v>
      </c>
      <c r="N20" s="924" t="s">
        <v>1175</v>
      </c>
      <c r="O20" s="925" t="s">
        <v>1284</v>
      </c>
      <c r="P20" s="918"/>
      <c r="Q20" s="929"/>
      <c r="R20" s="1912"/>
      <c r="S20" s="918"/>
      <c r="T20" s="1891"/>
      <c r="U20" s="1910"/>
      <c r="V20" s="918"/>
      <c r="W20" s="1891" t="s">
        <v>1285</v>
      </c>
      <c r="X20" s="1904"/>
    </row>
    <row r="21" spans="1:24" ht="15" customHeight="1">
      <c r="A21" s="990" t="s">
        <v>1286</v>
      </c>
      <c r="B21" s="1887" t="s">
        <v>1287</v>
      </c>
      <c r="C21" s="1115"/>
      <c r="D21" s="1889" t="s">
        <v>1191</v>
      </c>
      <c r="E21" s="1829" t="s">
        <v>1288</v>
      </c>
      <c r="F21" s="1855"/>
      <c r="G21" s="1890"/>
      <c r="H21" s="1884"/>
      <c r="I21" s="1885" t="s">
        <v>1289</v>
      </c>
      <c r="J21" s="1889"/>
      <c r="K21" s="1829"/>
      <c r="L21" s="1855"/>
      <c r="M21" s="1889" t="s">
        <v>1191</v>
      </c>
      <c r="N21" s="1856" t="s">
        <v>1290</v>
      </c>
      <c r="O21" s="925"/>
      <c r="P21" s="945" t="s">
        <v>283</v>
      </c>
      <c r="Q21" s="928" t="s">
        <v>1291</v>
      </c>
      <c r="R21" s="1908" t="s">
        <v>1292</v>
      </c>
      <c r="S21" s="918"/>
      <c r="T21" s="1891"/>
      <c r="U21" s="1910"/>
      <c r="V21" s="918"/>
      <c r="W21" s="1891"/>
      <c r="X21" s="1904"/>
    </row>
    <row r="22" spans="1:24" ht="15" customHeight="1">
      <c r="A22" s="990"/>
      <c r="B22" s="1887"/>
      <c r="C22" s="1113"/>
      <c r="D22" s="1889"/>
      <c r="E22" s="1829"/>
      <c r="F22" s="1829" t="s">
        <v>1293</v>
      </c>
      <c r="G22" s="1890"/>
      <c r="H22" s="1884"/>
      <c r="I22" s="1885"/>
      <c r="J22" s="917">
        <v>18</v>
      </c>
      <c r="K22" s="1829"/>
      <c r="L22" s="1855"/>
      <c r="M22" s="1889"/>
      <c r="N22" s="1856"/>
      <c r="O22" s="925"/>
      <c r="P22" s="919"/>
      <c r="Q22" s="1913" t="s">
        <v>1294</v>
      </c>
      <c r="R22" s="1908"/>
      <c r="S22" s="918"/>
      <c r="T22" s="1891"/>
      <c r="U22" s="942"/>
      <c r="V22" s="918"/>
      <c r="W22" s="1891"/>
      <c r="X22" s="1904"/>
    </row>
    <row r="23" spans="1:24" ht="15" customHeight="1">
      <c r="A23" s="990"/>
      <c r="B23" s="1112"/>
      <c r="C23" s="1113"/>
      <c r="D23" s="1889"/>
      <c r="E23" s="1829"/>
      <c r="F23" s="1829"/>
      <c r="G23" s="1890"/>
      <c r="H23" s="1884"/>
      <c r="I23" s="1885"/>
      <c r="J23" s="918">
        <v>19</v>
      </c>
      <c r="K23" s="926" t="s">
        <v>1295</v>
      </c>
      <c r="L23" s="1912" t="s">
        <v>1296</v>
      </c>
      <c r="M23" s="917">
        <v>16</v>
      </c>
      <c r="N23" s="925"/>
      <c r="O23" s="925"/>
      <c r="P23" s="919"/>
      <c r="Q23" s="1913"/>
      <c r="R23" s="1908"/>
      <c r="S23" s="945" t="s">
        <v>1297</v>
      </c>
      <c r="T23" s="928" t="s">
        <v>1298</v>
      </c>
      <c r="U23" s="1896" t="s">
        <v>1299</v>
      </c>
      <c r="V23" s="918"/>
      <c r="W23" s="1891"/>
      <c r="X23" s="1904"/>
    </row>
    <row r="24" spans="1:24" ht="15" customHeight="1">
      <c r="A24" s="990"/>
      <c r="B24" s="1112"/>
      <c r="C24" s="1113"/>
      <c r="D24" s="1889"/>
      <c r="E24" s="1829"/>
      <c r="F24" s="1855" t="s">
        <v>1300</v>
      </c>
      <c r="G24" s="916">
        <v>15</v>
      </c>
      <c r="H24" s="1884"/>
      <c r="I24" s="923"/>
      <c r="J24" s="1899" t="s">
        <v>1191</v>
      </c>
      <c r="K24" s="1904" t="s">
        <v>1301</v>
      </c>
      <c r="L24" s="1912"/>
      <c r="M24" s="918">
        <v>17</v>
      </c>
      <c r="N24" s="926" t="s">
        <v>1302</v>
      </c>
      <c r="O24" s="1892" t="s">
        <v>1303</v>
      </c>
      <c r="P24" s="919"/>
      <c r="Q24" s="930"/>
      <c r="R24" s="1908"/>
      <c r="S24" s="919"/>
      <c r="T24" s="1911" t="s">
        <v>1304</v>
      </c>
      <c r="U24" s="1896"/>
      <c r="V24" s="918"/>
      <c r="W24" s="1891"/>
      <c r="X24" s="1904"/>
    </row>
    <row r="25" spans="1:24" ht="15" customHeight="1">
      <c r="A25" s="990"/>
      <c r="B25" s="926"/>
      <c r="C25" s="1112"/>
      <c r="D25" s="917">
        <v>18</v>
      </c>
      <c r="E25" s="1829"/>
      <c r="F25" s="1855"/>
      <c r="G25" s="917">
        <v>16</v>
      </c>
      <c r="H25" s="924" t="s">
        <v>1305</v>
      </c>
      <c r="I25" s="1855" t="s">
        <v>1306</v>
      </c>
      <c r="J25" s="1899"/>
      <c r="K25" s="1904"/>
      <c r="L25" s="1007" t="s">
        <v>1307</v>
      </c>
      <c r="M25" s="1899" t="s">
        <v>1191</v>
      </c>
      <c r="N25" s="1891" t="s">
        <v>1308</v>
      </c>
      <c r="O25" s="1892"/>
      <c r="P25" s="919"/>
      <c r="Q25" s="930"/>
      <c r="R25" s="1908"/>
      <c r="S25" s="919"/>
      <c r="T25" s="1911"/>
      <c r="U25" s="1908" t="s">
        <v>1309</v>
      </c>
      <c r="V25" s="918"/>
      <c r="W25" s="929"/>
      <c r="X25" s="929"/>
    </row>
    <row r="26" spans="1:24" ht="15" customHeight="1">
      <c r="A26" s="990"/>
      <c r="B26" s="1112"/>
      <c r="C26" s="1112"/>
      <c r="D26" s="918">
        <v>19</v>
      </c>
      <c r="E26" s="926" t="s">
        <v>1259</v>
      </c>
      <c r="F26" s="1916" t="s">
        <v>1310</v>
      </c>
      <c r="G26" s="1889" t="s">
        <v>1191</v>
      </c>
      <c r="H26" s="1829" t="s">
        <v>1311</v>
      </c>
      <c r="I26" s="1855"/>
      <c r="J26" s="918">
        <v>21</v>
      </c>
      <c r="K26" s="910"/>
      <c r="L26" s="910"/>
      <c r="M26" s="1899"/>
      <c r="N26" s="1891"/>
      <c r="O26" s="1892"/>
      <c r="P26" s="919"/>
      <c r="Q26" s="930"/>
      <c r="R26" s="930"/>
      <c r="S26" s="919"/>
      <c r="T26" s="1911"/>
      <c r="U26" s="1908"/>
      <c r="V26" s="918"/>
      <c r="W26" s="929"/>
      <c r="X26" s="929"/>
    </row>
    <row r="27" spans="1:24" ht="15" customHeight="1">
      <c r="A27" s="990"/>
      <c r="B27" s="1112"/>
      <c r="C27" s="1112"/>
      <c r="D27" s="1899" t="s">
        <v>1191</v>
      </c>
      <c r="E27" s="1891" t="s">
        <v>1266</v>
      </c>
      <c r="F27" s="1916"/>
      <c r="G27" s="1889"/>
      <c r="H27" s="1829"/>
      <c r="I27" s="925"/>
      <c r="J27" s="919">
        <v>22</v>
      </c>
      <c r="K27" s="928" t="s">
        <v>1312</v>
      </c>
      <c r="L27" s="1896" t="s">
        <v>1313</v>
      </c>
      <c r="M27" s="1899"/>
      <c r="N27" s="1891"/>
      <c r="O27" s="910"/>
      <c r="P27" s="919"/>
      <c r="Q27" s="930"/>
      <c r="R27" s="930"/>
      <c r="S27" s="919"/>
      <c r="T27" s="1911"/>
      <c r="U27" s="1908"/>
      <c r="V27" s="918"/>
      <c r="W27" s="929"/>
      <c r="X27" s="929"/>
    </row>
    <row r="28" spans="1:24" ht="15" customHeight="1">
      <c r="A28" s="990"/>
      <c r="B28" s="1112"/>
      <c r="C28" s="1112"/>
      <c r="D28" s="1899"/>
      <c r="E28" s="1891"/>
      <c r="F28" s="1916"/>
      <c r="G28" s="1889"/>
      <c r="H28" s="1829"/>
      <c r="I28" s="925"/>
      <c r="J28" s="1897" t="s">
        <v>1191</v>
      </c>
      <c r="K28" s="1898" t="s">
        <v>1314</v>
      </c>
      <c r="L28" s="1896"/>
      <c r="M28" s="918">
        <v>19</v>
      </c>
      <c r="N28" s="1891"/>
      <c r="O28" s="910"/>
      <c r="P28" s="919"/>
      <c r="Q28" s="930"/>
      <c r="R28" s="930"/>
      <c r="S28" s="919"/>
      <c r="T28" s="1911"/>
      <c r="U28" s="1908"/>
      <c r="V28" s="918"/>
      <c r="W28" s="929"/>
      <c r="X28" s="929"/>
    </row>
    <row r="29" spans="1:24" ht="15" customHeight="1">
      <c r="A29" s="990"/>
      <c r="B29" s="1112"/>
      <c r="C29" s="1112"/>
      <c r="D29" s="1899"/>
      <c r="E29" s="1891"/>
      <c r="F29" s="1916"/>
      <c r="G29" s="917">
        <v>19</v>
      </c>
      <c r="H29" s="1829"/>
      <c r="I29" s="925"/>
      <c r="J29" s="1897"/>
      <c r="K29" s="1898"/>
      <c r="L29" s="1896"/>
      <c r="M29" s="919">
        <v>20</v>
      </c>
      <c r="N29" s="928" t="s">
        <v>1315</v>
      </c>
      <c r="O29" s="1896"/>
      <c r="P29" s="919"/>
      <c r="Q29" s="930"/>
      <c r="R29" s="930"/>
      <c r="S29" s="919"/>
      <c r="T29" s="930"/>
      <c r="U29" s="1908"/>
      <c r="V29" s="918"/>
      <c r="W29" s="929"/>
      <c r="X29" s="929"/>
    </row>
    <row r="30" spans="1:24" ht="15" customHeight="1">
      <c r="A30" s="990"/>
      <c r="B30" s="1112"/>
      <c r="C30" s="1112"/>
      <c r="D30" s="918">
        <v>20</v>
      </c>
      <c r="E30" s="922"/>
      <c r="F30" s="1916"/>
      <c r="G30" s="1005">
        <v>20</v>
      </c>
      <c r="H30" s="1006" t="s">
        <v>1316</v>
      </c>
      <c r="I30" s="929" t="s">
        <v>1317</v>
      </c>
      <c r="J30" s="919">
        <v>25</v>
      </c>
      <c r="K30" s="1898"/>
      <c r="L30" s="1896"/>
      <c r="M30" s="1897" t="s">
        <v>1191</v>
      </c>
      <c r="N30" s="1898" t="s">
        <v>1318</v>
      </c>
      <c r="O30" s="1896"/>
      <c r="P30" s="919"/>
      <c r="Q30" s="930"/>
      <c r="R30" s="930"/>
      <c r="S30" s="919"/>
      <c r="T30" s="930"/>
      <c r="U30" s="1908"/>
      <c r="V30" s="918"/>
      <c r="W30" s="929"/>
      <c r="X30" s="929"/>
    </row>
    <row r="31" spans="1:24" ht="15" customHeight="1">
      <c r="A31" s="990"/>
      <c r="B31" s="1112"/>
      <c r="C31" s="1112"/>
      <c r="D31" s="919" t="s">
        <v>1319</v>
      </c>
      <c r="E31" s="932" t="s">
        <v>1320</v>
      </c>
      <c r="F31" s="909"/>
      <c r="G31" s="1899" t="s">
        <v>1191</v>
      </c>
      <c r="H31" s="1891" t="s">
        <v>1321</v>
      </c>
      <c r="I31" s="929"/>
      <c r="J31" s="921" t="s">
        <v>1322</v>
      </c>
      <c r="K31" s="991" t="s">
        <v>1323</v>
      </c>
      <c r="L31" s="1117"/>
      <c r="M31" s="1897"/>
      <c r="N31" s="1898"/>
      <c r="O31" s="1896"/>
      <c r="P31" s="919"/>
      <c r="Q31" s="930"/>
      <c r="R31" s="930"/>
      <c r="S31" s="919"/>
      <c r="T31" s="930"/>
      <c r="U31" s="1908"/>
      <c r="V31" s="918"/>
      <c r="W31" s="929"/>
      <c r="X31" s="929"/>
    </row>
    <row r="32" spans="1:24" ht="15" customHeight="1">
      <c r="A32" s="990"/>
      <c r="B32" s="1112"/>
      <c r="C32" s="1112"/>
      <c r="D32" s="919"/>
      <c r="E32" s="1911" t="s">
        <v>1324</v>
      </c>
      <c r="F32" s="909"/>
      <c r="G32" s="1899"/>
      <c r="H32" s="1891"/>
      <c r="I32" s="910"/>
      <c r="J32" s="921"/>
      <c r="K32" s="1915" t="s">
        <v>1325</v>
      </c>
      <c r="L32" s="1117"/>
      <c r="M32" s="919">
        <v>29</v>
      </c>
      <c r="N32" s="1898"/>
      <c r="O32" s="1896"/>
      <c r="P32" s="919"/>
      <c r="Q32" s="930"/>
      <c r="R32" s="930"/>
      <c r="S32" s="919"/>
      <c r="T32" s="930"/>
      <c r="U32" s="1908"/>
      <c r="V32" s="918"/>
      <c r="W32" s="929"/>
      <c r="X32" s="929"/>
    </row>
    <row r="33" spans="1:24" ht="15" customHeight="1">
      <c r="A33" s="990"/>
      <c r="B33" s="910"/>
      <c r="C33" s="910"/>
      <c r="D33" s="919"/>
      <c r="E33" s="1911"/>
      <c r="F33" s="909"/>
      <c r="G33" s="1899"/>
      <c r="H33" s="1891"/>
      <c r="I33" s="910"/>
      <c r="J33" s="921"/>
      <c r="K33" s="1915"/>
      <c r="L33" s="1117"/>
      <c r="M33" s="921" t="s">
        <v>1326</v>
      </c>
      <c r="N33" s="991" t="s">
        <v>1327</v>
      </c>
      <c r="O33" s="1888" t="s">
        <v>1328</v>
      </c>
      <c r="P33" s="919"/>
      <c r="Q33" s="930"/>
      <c r="R33" s="930"/>
      <c r="S33" s="919"/>
      <c r="T33" s="930"/>
      <c r="U33" s="1908"/>
      <c r="V33" s="918"/>
      <c r="W33" s="929"/>
      <c r="X33" s="910"/>
    </row>
    <row r="34" spans="1:24" ht="15" customHeight="1">
      <c r="A34" s="990"/>
      <c r="B34" s="910"/>
      <c r="C34" s="910"/>
      <c r="D34" s="919"/>
      <c r="E34" s="1911"/>
      <c r="F34" s="909"/>
      <c r="G34" s="918">
        <v>22</v>
      </c>
      <c r="H34" s="1891"/>
      <c r="I34" s="910"/>
      <c r="J34" s="921"/>
      <c r="K34" s="1116"/>
      <c r="L34" s="933"/>
      <c r="M34" s="921"/>
      <c r="N34" s="1893" t="s">
        <v>1329</v>
      </c>
      <c r="O34" s="1888"/>
      <c r="P34" s="919"/>
      <c r="Q34" s="909"/>
      <c r="R34" s="909"/>
      <c r="S34" s="919"/>
      <c r="T34" s="930"/>
      <c r="U34" s="1908"/>
      <c r="V34" s="918"/>
      <c r="W34" s="929"/>
      <c r="X34" s="929"/>
    </row>
    <row r="35" spans="1:24" ht="15" customHeight="1">
      <c r="A35" s="990"/>
      <c r="B35" s="910"/>
      <c r="C35" s="910"/>
      <c r="D35" s="919"/>
      <c r="E35" s="1911"/>
      <c r="F35" s="909"/>
      <c r="G35" s="919">
        <v>23</v>
      </c>
      <c r="H35" s="928" t="s">
        <v>1330</v>
      </c>
      <c r="I35" s="1914"/>
      <c r="J35" s="921"/>
      <c r="K35" s="908"/>
      <c r="L35" s="908"/>
      <c r="M35" s="921"/>
      <c r="N35" s="1893"/>
      <c r="O35" s="1888"/>
      <c r="P35" s="919"/>
      <c r="Q35" s="909"/>
      <c r="R35" s="909"/>
      <c r="S35" s="919"/>
      <c r="T35" s="930"/>
      <c r="U35" s="930"/>
      <c r="V35" s="918"/>
      <c r="W35" s="929"/>
      <c r="X35" s="929"/>
    </row>
    <row r="36" spans="1:24" ht="15" customHeight="1">
      <c r="A36" s="990"/>
      <c r="B36" s="910"/>
      <c r="C36" s="910"/>
      <c r="D36" s="919"/>
      <c r="E36" s="909"/>
      <c r="F36" s="909"/>
      <c r="G36" s="1897" t="s">
        <v>1191</v>
      </c>
      <c r="H36" s="1911" t="s">
        <v>1331</v>
      </c>
      <c r="I36" s="1914"/>
      <c r="J36" s="921"/>
      <c r="K36" s="908"/>
      <c r="L36" s="908"/>
      <c r="M36" s="921"/>
      <c r="N36" s="1893"/>
      <c r="O36" s="1894" t="s">
        <v>1332</v>
      </c>
      <c r="P36" s="919"/>
      <c r="Q36" s="909"/>
      <c r="R36" s="909"/>
      <c r="S36" s="919"/>
      <c r="T36" s="930"/>
      <c r="U36" s="930"/>
      <c r="V36" s="918"/>
      <c r="W36" s="929"/>
      <c r="X36" s="929"/>
    </row>
    <row r="37" spans="1:24" ht="15" customHeight="1">
      <c r="A37" s="990"/>
      <c r="B37" s="910"/>
      <c r="C37" s="910"/>
      <c r="D37" s="919"/>
      <c r="E37" s="909"/>
      <c r="F37" s="909"/>
      <c r="G37" s="1897"/>
      <c r="H37" s="1911"/>
      <c r="I37" s="1914"/>
      <c r="J37" s="921"/>
      <c r="K37" s="991"/>
      <c r="L37" s="908"/>
      <c r="M37" s="921"/>
      <c r="N37" s="933"/>
      <c r="O37" s="1894"/>
      <c r="P37" s="919"/>
      <c r="Q37" s="909"/>
      <c r="R37" s="909"/>
      <c r="S37" s="919"/>
      <c r="T37" s="930"/>
      <c r="U37" s="930"/>
      <c r="V37" s="918"/>
      <c r="W37" s="929"/>
      <c r="X37" s="929"/>
    </row>
    <row r="38" spans="1:24" ht="15" customHeight="1">
      <c r="A38" s="990"/>
      <c r="B38" s="910"/>
      <c r="C38" s="910"/>
      <c r="D38" s="919"/>
      <c r="E38" s="909"/>
      <c r="F38" s="909"/>
      <c r="G38" s="1897"/>
      <c r="H38" s="1911"/>
      <c r="I38" s="1914"/>
      <c r="J38" s="921"/>
      <c r="K38" s="1915"/>
      <c r="L38" s="908"/>
      <c r="M38" s="921"/>
      <c r="N38" s="908"/>
      <c r="O38" s="908"/>
      <c r="P38" s="919"/>
      <c r="Q38" s="909"/>
      <c r="R38" s="909"/>
      <c r="S38" s="919"/>
      <c r="T38" s="930"/>
      <c r="U38" s="930"/>
      <c r="V38" s="918"/>
      <c r="W38" s="929"/>
      <c r="X38" s="929"/>
    </row>
    <row r="39" spans="1:24" ht="15" customHeight="1">
      <c r="A39" s="990"/>
      <c r="B39" s="910"/>
      <c r="C39" s="910"/>
      <c r="D39" s="919"/>
      <c r="E39" s="909"/>
      <c r="F39" s="909"/>
      <c r="G39" s="919">
        <v>29</v>
      </c>
      <c r="H39" s="1003"/>
      <c r="I39" s="1914"/>
      <c r="J39" s="921"/>
      <c r="K39" s="1915"/>
      <c r="L39" s="908"/>
      <c r="M39" s="921"/>
      <c r="N39" s="933"/>
      <c r="O39" s="933"/>
      <c r="P39" s="919"/>
      <c r="Q39" s="930"/>
      <c r="R39" s="930"/>
      <c r="S39" s="919"/>
      <c r="T39" s="930"/>
      <c r="U39" s="930"/>
      <c r="V39" s="918"/>
      <c r="W39" s="929"/>
      <c r="X39" s="929"/>
    </row>
    <row r="40" spans="1:24" ht="15" customHeight="1">
      <c r="A40" s="990"/>
      <c r="B40" s="910"/>
      <c r="C40" s="910"/>
      <c r="D40" s="919"/>
      <c r="E40" s="909"/>
      <c r="F40" s="909"/>
      <c r="G40" s="921" t="s">
        <v>1326</v>
      </c>
      <c r="H40" s="939" t="s">
        <v>1333</v>
      </c>
      <c r="I40" s="933" t="s">
        <v>1334</v>
      </c>
      <c r="J40" s="921"/>
      <c r="K40" s="908"/>
      <c r="L40" s="908"/>
      <c r="M40" s="921"/>
      <c r="N40" s="908"/>
      <c r="O40" s="908"/>
      <c r="P40" s="919"/>
      <c r="Q40" s="909"/>
      <c r="R40" s="909"/>
      <c r="S40" s="919"/>
      <c r="T40" s="909"/>
      <c r="U40" s="909"/>
      <c r="V40" s="918"/>
      <c r="W40" s="910"/>
      <c r="X40" s="910"/>
    </row>
    <row r="41" spans="1:24" ht="15" customHeight="1">
      <c r="A41" s="990"/>
      <c r="B41" s="910"/>
      <c r="C41" s="910"/>
      <c r="D41" s="919"/>
      <c r="E41" s="909"/>
      <c r="F41" s="909"/>
      <c r="G41" s="934"/>
      <c r="H41" s="1902" t="s">
        <v>1335</v>
      </c>
      <c r="I41" s="908"/>
      <c r="J41" s="921"/>
      <c r="K41" s="908"/>
      <c r="L41" s="908"/>
      <c r="M41" s="921"/>
      <c r="N41" s="908"/>
      <c r="O41" s="908"/>
      <c r="P41" s="919"/>
      <c r="Q41" s="909"/>
      <c r="R41" s="909"/>
      <c r="S41" s="919"/>
      <c r="T41" s="909"/>
      <c r="U41" s="909"/>
      <c r="V41" s="918"/>
      <c r="W41" s="910"/>
      <c r="X41" s="910"/>
    </row>
    <row r="42" spans="1:24" ht="15" customHeight="1">
      <c r="A42" s="990"/>
      <c r="B42" s="910"/>
      <c r="C42" s="910"/>
      <c r="D42" s="919"/>
      <c r="E42" s="909"/>
      <c r="F42" s="909"/>
      <c r="G42" s="957"/>
      <c r="H42" s="1902"/>
      <c r="I42" s="908"/>
      <c r="J42" s="921"/>
      <c r="K42" s="908"/>
      <c r="L42" s="908"/>
      <c r="M42" s="921"/>
      <c r="N42" s="908"/>
      <c r="O42" s="908"/>
      <c r="P42" s="919"/>
      <c r="Q42" s="909"/>
      <c r="R42" s="909"/>
      <c r="S42" s="919"/>
      <c r="T42" s="909"/>
      <c r="U42" s="909"/>
      <c r="V42" s="918"/>
      <c r="W42" s="910"/>
      <c r="X42" s="910"/>
    </row>
    <row r="43" spans="1:24" s="617" customFormat="1" ht="15" customHeight="1">
      <c r="A43" s="914"/>
      <c r="B43" s="996"/>
      <c r="C43" s="996"/>
      <c r="D43" s="997"/>
      <c r="E43" s="996"/>
      <c r="F43" s="996"/>
      <c r="G43" s="998"/>
      <c r="H43" s="999"/>
      <c r="I43" s="996"/>
      <c r="J43" s="997"/>
      <c r="K43" s="996"/>
      <c r="L43" s="996"/>
      <c r="M43" s="997"/>
      <c r="N43" s="996"/>
      <c r="O43" s="996"/>
      <c r="P43" s="997"/>
      <c r="Q43" s="996"/>
      <c r="R43" s="996"/>
      <c r="S43" s="997"/>
      <c r="T43" s="996"/>
      <c r="U43" s="996"/>
      <c r="V43" s="997"/>
      <c r="W43" s="996"/>
      <c r="X43" s="1000"/>
    </row>
    <row r="44" spans="1:24" s="617" customFormat="1" ht="15" customHeight="1">
      <c r="A44" s="914"/>
      <c r="B44" s="996"/>
      <c r="C44" s="996"/>
      <c r="D44" s="997"/>
      <c r="E44" s="996"/>
      <c r="F44" s="996"/>
      <c r="G44" s="998"/>
      <c r="H44" s="999"/>
      <c r="I44" s="996"/>
      <c r="J44" s="997"/>
      <c r="K44" s="996"/>
      <c r="L44" s="996"/>
      <c r="M44" s="997"/>
      <c r="N44" s="996"/>
      <c r="O44" s="996"/>
      <c r="P44" s="997"/>
      <c r="Q44" s="996"/>
      <c r="R44" s="996"/>
      <c r="S44" s="997"/>
      <c r="T44" s="996"/>
      <c r="U44" s="996"/>
      <c r="V44" s="997"/>
      <c r="W44" s="996"/>
      <c r="X44" s="996"/>
    </row>
    <row r="45" spans="1:24" s="617" customFormat="1" ht="15" customHeight="1">
      <c r="A45" s="914"/>
      <c r="B45" s="996" t="s">
        <v>2786</v>
      </c>
      <c r="C45" s="996"/>
      <c r="D45" s="997"/>
      <c r="E45" s="996"/>
      <c r="F45" s="996"/>
      <c r="G45" s="998"/>
      <c r="H45" s="999"/>
      <c r="I45" s="996"/>
      <c r="J45" s="997"/>
      <c r="K45" s="996"/>
      <c r="L45" s="996"/>
      <c r="M45" s="997"/>
      <c r="N45" s="996"/>
      <c r="O45" s="996"/>
      <c r="P45" s="997"/>
      <c r="Q45" s="996"/>
      <c r="R45" s="996"/>
      <c r="S45" s="997"/>
      <c r="T45" s="996"/>
      <c r="U45" s="996"/>
      <c r="V45" s="997"/>
      <c r="W45" s="996"/>
      <c r="X45" s="996"/>
    </row>
    <row r="46" spans="1:24" s="617" customFormat="1">
      <c r="A46" s="914"/>
      <c r="B46" s="996"/>
      <c r="C46" s="996"/>
      <c r="D46" s="997"/>
      <c r="E46" s="996"/>
      <c r="F46" s="996"/>
      <c r="G46" s="998"/>
      <c r="H46" s="999"/>
      <c r="I46" s="996"/>
      <c r="J46" s="997"/>
      <c r="K46" s="996"/>
      <c r="L46" s="996"/>
      <c r="M46" s="997"/>
      <c r="N46" s="996"/>
      <c r="O46" s="996"/>
      <c r="P46" s="997"/>
      <c r="Q46" s="996"/>
      <c r="R46" s="996"/>
      <c r="S46" s="997"/>
      <c r="T46" s="996"/>
      <c r="U46" s="996"/>
      <c r="V46" s="997"/>
      <c r="W46" s="996"/>
      <c r="X46" s="996"/>
    </row>
    <row r="47" spans="1:24" s="617" customFormat="1">
      <c r="A47" s="914"/>
      <c r="B47" s="996"/>
      <c r="C47" s="996"/>
      <c r="D47" s="997"/>
      <c r="E47" s="996"/>
      <c r="F47" s="996"/>
      <c r="G47" s="998"/>
      <c r="H47" s="999"/>
      <c r="I47" s="996"/>
      <c r="J47" s="997"/>
      <c r="K47" s="996"/>
      <c r="L47" s="996"/>
      <c r="M47" s="997"/>
      <c r="N47" s="996"/>
      <c r="O47" s="996"/>
      <c r="P47" s="997"/>
      <c r="Q47" s="996"/>
      <c r="R47" s="996"/>
      <c r="S47" s="997"/>
      <c r="T47" s="996"/>
      <c r="U47" s="996"/>
      <c r="V47" s="997"/>
      <c r="W47" s="996"/>
      <c r="X47" s="996"/>
    </row>
    <row r="48" spans="1:24" s="617" customFormat="1">
      <c r="A48" s="914"/>
      <c r="B48" s="996"/>
      <c r="C48" s="996"/>
      <c r="D48" s="997"/>
      <c r="E48" s="996"/>
      <c r="F48" s="996"/>
      <c r="G48" s="998"/>
      <c r="H48" s="999"/>
      <c r="I48" s="996"/>
      <c r="J48" s="997"/>
      <c r="K48" s="996"/>
      <c r="L48" s="996"/>
      <c r="M48" s="997"/>
      <c r="N48" s="996"/>
      <c r="O48" s="996"/>
      <c r="P48" s="997"/>
      <c r="Q48" s="996"/>
      <c r="R48" s="996"/>
      <c r="S48" s="997"/>
      <c r="T48" s="996"/>
      <c r="U48" s="996"/>
      <c r="V48" s="997"/>
      <c r="W48" s="996"/>
      <c r="X48" s="996"/>
    </row>
    <row r="49" spans="1:24" s="617" customFormat="1">
      <c r="A49" s="914"/>
      <c r="B49" s="996"/>
      <c r="C49" s="996"/>
      <c r="D49" s="997"/>
      <c r="E49" s="996"/>
      <c r="F49" s="996"/>
      <c r="G49" s="998"/>
      <c r="H49" s="999"/>
      <c r="I49" s="996"/>
      <c r="J49" s="997"/>
      <c r="K49" s="996"/>
      <c r="L49" s="996"/>
      <c r="M49" s="997"/>
      <c r="N49" s="996"/>
      <c r="O49" s="996"/>
      <c r="P49" s="997"/>
      <c r="Q49" s="996"/>
      <c r="R49" s="996"/>
      <c r="S49" s="997"/>
      <c r="T49" s="996"/>
      <c r="U49" s="996"/>
      <c r="V49" s="997"/>
      <c r="W49" s="996"/>
      <c r="X49" s="996"/>
    </row>
    <row r="50" spans="1:24" s="617" customFormat="1">
      <c r="A50" s="914"/>
      <c r="B50" s="996"/>
      <c r="C50" s="996"/>
      <c r="D50" s="997"/>
      <c r="E50" s="996"/>
      <c r="F50" s="996"/>
      <c r="G50" s="998"/>
      <c r="H50" s="999"/>
      <c r="I50" s="996"/>
      <c r="J50" s="997"/>
      <c r="K50" s="996"/>
      <c r="L50" s="996"/>
      <c r="M50" s="997"/>
      <c r="N50" s="1001"/>
      <c r="O50" s="1002"/>
      <c r="P50" s="997"/>
      <c r="Q50" s="996"/>
      <c r="R50" s="996"/>
      <c r="S50" s="997"/>
      <c r="T50" s="996"/>
      <c r="U50" s="996"/>
      <c r="V50" s="997"/>
      <c r="W50" s="996"/>
      <c r="X50" s="996"/>
    </row>
    <row r="51" spans="1:24">
      <c r="A51" s="914"/>
      <c r="B51" s="617"/>
      <c r="C51" s="617"/>
      <c r="D51" s="1145"/>
      <c r="E51" s="617"/>
      <c r="F51" s="617"/>
      <c r="G51" s="1146"/>
      <c r="H51" s="1147"/>
      <c r="I51" s="617"/>
      <c r="J51" s="1145"/>
      <c r="K51" s="617"/>
      <c r="L51" s="617"/>
      <c r="M51" s="1145"/>
      <c r="N51" s="1148"/>
      <c r="O51" s="1149"/>
      <c r="P51" s="1145"/>
      <c r="Q51" s="617"/>
      <c r="R51" s="617"/>
      <c r="S51" s="1145"/>
      <c r="T51" s="617"/>
      <c r="U51" s="617"/>
      <c r="V51" s="1145"/>
      <c r="W51" s="617"/>
      <c r="X51" s="617"/>
    </row>
    <row r="52" spans="1:24">
      <c r="A52" s="914"/>
      <c r="B52" s="617"/>
      <c r="C52" s="617"/>
      <c r="D52" s="1145"/>
      <c r="E52" s="617"/>
      <c r="F52" s="617"/>
      <c r="G52" s="1146"/>
      <c r="H52" s="1147"/>
      <c r="I52" s="617"/>
      <c r="J52" s="1145"/>
      <c r="K52" s="617"/>
      <c r="L52" s="617"/>
      <c r="M52" s="1145"/>
      <c r="N52" s="1148"/>
      <c r="O52" s="1149"/>
      <c r="P52" s="1145"/>
      <c r="Q52" s="617"/>
      <c r="R52" s="617"/>
      <c r="S52" s="1145"/>
      <c r="T52" s="617"/>
      <c r="U52" s="617"/>
      <c r="V52" s="1145"/>
      <c r="W52" s="617"/>
      <c r="X52" s="617"/>
    </row>
    <row r="53" spans="1:24">
      <c r="A53" s="914"/>
      <c r="B53" s="617"/>
      <c r="C53" s="617"/>
      <c r="D53" s="1145"/>
      <c r="E53" s="617"/>
      <c r="F53" s="617"/>
      <c r="G53" s="1146"/>
      <c r="H53" s="617"/>
      <c r="I53" s="617"/>
      <c r="J53" s="1145"/>
      <c r="K53" s="617"/>
      <c r="L53" s="617"/>
      <c r="M53" s="1145"/>
      <c r="N53" s="1148"/>
      <c r="O53" s="1149"/>
      <c r="P53" s="1145"/>
      <c r="Q53" s="617"/>
      <c r="R53" s="617"/>
      <c r="S53" s="1145"/>
      <c r="T53" s="617"/>
      <c r="U53" s="617"/>
      <c r="V53" s="1145"/>
      <c r="W53" s="617"/>
      <c r="X53" s="617"/>
    </row>
    <row r="54" spans="1:24">
      <c r="A54" s="914"/>
      <c r="B54" s="617"/>
      <c r="C54" s="617"/>
      <c r="D54" s="1145"/>
      <c r="E54" s="617"/>
      <c r="F54" s="617"/>
      <c r="G54" s="1146"/>
      <c r="H54" s="617"/>
      <c r="I54" s="617"/>
      <c r="J54" s="1145"/>
      <c r="K54" s="617"/>
      <c r="L54" s="617"/>
      <c r="M54" s="1145"/>
      <c r="N54" s="617"/>
      <c r="O54" s="617"/>
      <c r="P54" s="1145"/>
      <c r="Q54" s="617"/>
      <c r="R54" s="617"/>
      <c r="S54" s="1145"/>
      <c r="T54" s="617"/>
      <c r="U54" s="617"/>
      <c r="V54" s="1145"/>
      <c r="W54" s="617"/>
      <c r="X54" s="617"/>
    </row>
    <row r="55" spans="1:24">
      <c r="A55" s="914"/>
      <c r="B55" s="617"/>
      <c r="C55" s="617"/>
      <c r="D55" s="1145"/>
      <c r="E55" s="617"/>
      <c r="F55" s="617"/>
      <c r="G55" s="1146"/>
      <c r="H55" s="617"/>
      <c r="I55" s="617"/>
      <c r="J55" s="1145"/>
      <c r="K55" s="617"/>
      <c r="L55" s="617"/>
      <c r="M55" s="1145"/>
      <c r="N55" s="617"/>
      <c r="O55" s="617"/>
      <c r="P55" s="1145"/>
      <c r="Q55" s="617"/>
      <c r="R55" s="617"/>
      <c r="S55" s="1145"/>
      <c r="T55" s="617"/>
      <c r="U55" s="617"/>
      <c r="V55" s="1145"/>
      <c r="W55" s="617"/>
      <c r="X55" s="617"/>
    </row>
    <row r="56" spans="1:24">
      <c r="A56" s="914"/>
      <c r="B56" s="617"/>
      <c r="C56" s="617"/>
      <c r="D56" s="1145"/>
      <c r="E56" s="617"/>
      <c r="F56" s="617"/>
      <c r="G56" s="1146"/>
      <c r="H56" s="617"/>
      <c r="I56" s="617"/>
      <c r="J56" s="1145"/>
      <c r="K56" s="617"/>
      <c r="L56" s="617"/>
      <c r="M56" s="1145"/>
      <c r="N56" s="617"/>
      <c r="O56" s="617"/>
      <c r="P56" s="1145"/>
      <c r="Q56" s="617"/>
      <c r="R56" s="617"/>
      <c r="S56" s="1145"/>
      <c r="T56" s="617"/>
      <c r="U56" s="617"/>
      <c r="V56" s="1145"/>
      <c r="W56" s="617"/>
      <c r="X56" s="617"/>
    </row>
    <row r="57" spans="1:24">
      <c r="A57" s="914"/>
      <c r="B57" s="617"/>
      <c r="C57" s="617"/>
      <c r="D57" s="1145"/>
      <c r="E57" s="617"/>
      <c r="F57" s="617"/>
      <c r="G57" s="1146"/>
      <c r="H57" s="617"/>
      <c r="I57" s="617"/>
      <c r="J57" s="1145"/>
      <c r="K57" s="617"/>
      <c r="L57" s="617"/>
      <c r="M57" s="1145"/>
      <c r="N57" s="617"/>
      <c r="O57" s="617"/>
      <c r="P57" s="1145"/>
      <c r="Q57" s="617"/>
      <c r="R57" s="617"/>
      <c r="S57" s="1145"/>
      <c r="T57" s="617"/>
      <c r="U57" s="617"/>
      <c r="V57" s="1145"/>
      <c r="W57" s="617"/>
      <c r="X57" s="617"/>
    </row>
    <row r="58" spans="1:24">
      <c r="A58" s="914"/>
      <c r="B58" s="617"/>
      <c r="C58" s="617"/>
      <c r="D58" s="1145"/>
      <c r="E58" s="617"/>
      <c r="F58" s="617"/>
      <c r="G58" s="1146"/>
      <c r="H58" s="617"/>
      <c r="I58" s="617"/>
      <c r="J58" s="1145"/>
      <c r="K58" s="617"/>
      <c r="L58" s="617"/>
      <c r="M58" s="1145"/>
      <c r="N58" s="617"/>
      <c r="O58" s="617"/>
      <c r="P58" s="1145"/>
      <c r="Q58" s="617"/>
      <c r="R58" s="617"/>
      <c r="S58" s="1145"/>
      <c r="T58" s="617"/>
      <c r="U58" s="617"/>
      <c r="V58" s="1145"/>
      <c r="W58" s="617"/>
      <c r="X58" s="617"/>
    </row>
    <row r="59" spans="1:24">
      <c r="A59" s="914"/>
      <c r="B59" s="617"/>
      <c r="C59" s="617"/>
      <c r="D59" s="1145"/>
      <c r="E59" s="617"/>
      <c r="F59" s="617"/>
      <c r="G59" s="1146"/>
      <c r="H59" s="617"/>
      <c r="I59" s="617"/>
      <c r="J59" s="1145"/>
      <c r="K59" s="617"/>
      <c r="L59" s="617"/>
      <c r="M59" s="1145"/>
      <c r="N59" s="617"/>
      <c r="O59" s="617"/>
      <c r="P59" s="1145"/>
      <c r="Q59" s="617"/>
      <c r="R59" s="617"/>
      <c r="S59" s="1145"/>
      <c r="T59" s="617"/>
      <c r="U59" s="617"/>
      <c r="V59" s="1145"/>
      <c r="W59" s="617"/>
      <c r="X59" s="617"/>
    </row>
    <row r="60" spans="1:24">
      <c r="A60" s="914"/>
      <c r="B60" s="617"/>
      <c r="C60" s="617"/>
      <c r="D60" s="1145"/>
      <c r="E60" s="617"/>
      <c r="F60" s="617"/>
      <c r="G60" s="1146"/>
      <c r="H60" s="617"/>
      <c r="I60" s="617"/>
      <c r="J60" s="1145"/>
      <c r="K60" s="617"/>
      <c r="L60" s="617"/>
      <c r="M60" s="1145"/>
      <c r="N60" s="617"/>
      <c r="O60" s="617"/>
      <c r="P60" s="1145"/>
      <c r="Q60" s="617"/>
      <c r="R60" s="617"/>
      <c r="S60" s="1145"/>
      <c r="T60" s="617"/>
      <c r="U60" s="617"/>
      <c r="V60" s="1145"/>
      <c r="W60" s="617"/>
      <c r="X60" s="617"/>
    </row>
    <row r="61" spans="1:24">
      <c r="A61" s="914"/>
      <c r="B61" s="617"/>
      <c r="C61" s="617"/>
      <c r="D61" s="1145"/>
      <c r="E61" s="617"/>
      <c r="F61" s="617"/>
      <c r="G61" s="1146"/>
      <c r="H61" s="617"/>
      <c r="I61" s="617"/>
      <c r="J61" s="1145"/>
      <c r="K61" s="617"/>
      <c r="L61" s="617"/>
      <c r="M61" s="1145"/>
      <c r="N61" s="617"/>
      <c r="O61" s="617"/>
      <c r="P61" s="1145"/>
      <c r="Q61" s="617"/>
      <c r="R61" s="617"/>
      <c r="S61" s="1145"/>
      <c r="T61" s="617"/>
      <c r="U61" s="617"/>
      <c r="V61" s="1145"/>
      <c r="W61" s="617"/>
      <c r="X61" s="617"/>
    </row>
    <row r="62" spans="1:24">
      <c r="A62" s="914"/>
      <c r="B62" s="617"/>
      <c r="C62" s="617"/>
      <c r="D62" s="1145"/>
      <c r="E62" s="617"/>
      <c r="F62" s="617"/>
      <c r="G62" s="1146"/>
      <c r="H62" s="617"/>
      <c r="I62" s="617"/>
      <c r="J62" s="1145"/>
      <c r="K62" s="617"/>
      <c r="L62" s="617"/>
      <c r="M62" s="1145"/>
      <c r="N62" s="617"/>
      <c r="O62" s="617"/>
      <c r="P62" s="1145"/>
      <c r="Q62" s="617"/>
      <c r="R62" s="617"/>
      <c r="S62" s="1145"/>
      <c r="T62" s="617"/>
      <c r="U62" s="617"/>
      <c r="V62" s="1145"/>
      <c r="W62" s="617"/>
      <c r="X62" s="617"/>
    </row>
    <row r="63" spans="1:24">
      <c r="A63" s="914"/>
      <c r="B63" s="617"/>
      <c r="C63" s="617"/>
      <c r="D63" s="1145"/>
      <c r="E63" s="617"/>
      <c r="F63" s="617"/>
      <c r="G63" s="1146"/>
      <c r="H63" s="617"/>
      <c r="I63" s="617"/>
      <c r="J63" s="1145"/>
      <c r="K63" s="617"/>
      <c r="L63" s="617"/>
      <c r="M63" s="1145"/>
      <c r="N63" s="617"/>
      <c r="O63" s="617"/>
      <c r="P63" s="1145"/>
      <c r="Q63" s="617"/>
      <c r="R63" s="617"/>
      <c r="S63" s="1145"/>
      <c r="T63" s="617"/>
      <c r="U63" s="617"/>
      <c r="V63" s="1145"/>
      <c r="W63" s="617"/>
      <c r="X63" s="617"/>
    </row>
    <row r="64" spans="1:24">
      <c r="A64" s="914"/>
      <c r="B64" s="617"/>
      <c r="C64" s="617"/>
      <c r="D64" s="1145"/>
      <c r="E64" s="617"/>
      <c r="F64" s="617"/>
      <c r="G64" s="1146"/>
      <c r="H64" s="617"/>
      <c r="I64" s="617"/>
      <c r="J64" s="1145"/>
      <c r="K64" s="617"/>
      <c r="L64" s="617"/>
      <c r="M64" s="1145"/>
      <c r="N64" s="617"/>
      <c r="O64" s="617"/>
      <c r="P64" s="1145"/>
      <c r="Q64" s="617"/>
      <c r="R64" s="617"/>
      <c r="S64" s="1145"/>
      <c r="T64" s="617"/>
      <c r="U64" s="617"/>
      <c r="V64" s="1145"/>
      <c r="W64" s="617"/>
      <c r="X64" s="617"/>
    </row>
    <row r="65" spans="1:24">
      <c r="A65" s="914"/>
      <c r="B65" s="617"/>
      <c r="C65" s="617"/>
      <c r="D65" s="1145"/>
      <c r="E65" s="617"/>
      <c r="F65" s="617"/>
      <c r="G65" s="1146"/>
      <c r="H65" s="617"/>
      <c r="I65" s="617"/>
      <c r="J65" s="1145"/>
      <c r="K65" s="617"/>
      <c r="L65" s="617"/>
      <c r="M65" s="1145"/>
      <c r="N65" s="617"/>
      <c r="O65" s="617"/>
      <c r="P65" s="1145"/>
      <c r="Q65" s="617"/>
      <c r="R65" s="617"/>
      <c r="S65" s="1145"/>
      <c r="T65" s="617"/>
      <c r="U65" s="617"/>
      <c r="V65" s="1145"/>
      <c r="W65" s="617"/>
      <c r="X65" s="617"/>
    </row>
    <row r="66" spans="1:24">
      <c r="A66" s="914"/>
      <c r="B66" s="617"/>
      <c r="C66" s="617"/>
      <c r="D66" s="1145"/>
      <c r="E66" s="617"/>
      <c r="F66" s="617"/>
      <c r="G66" s="1146"/>
      <c r="H66" s="617"/>
      <c r="I66" s="617"/>
      <c r="J66" s="1145"/>
      <c r="K66" s="617"/>
      <c r="L66" s="617"/>
      <c r="M66" s="1145"/>
      <c r="N66" s="617"/>
      <c r="O66" s="617"/>
      <c r="P66" s="1145"/>
      <c r="Q66" s="617"/>
      <c r="R66" s="617"/>
      <c r="S66" s="1145"/>
      <c r="T66" s="617"/>
      <c r="U66" s="617"/>
      <c r="V66" s="1145"/>
      <c r="W66" s="617"/>
      <c r="X66" s="617"/>
    </row>
    <row r="67" spans="1:24">
      <c r="A67" s="914"/>
      <c r="B67" s="617"/>
      <c r="C67" s="617"/>
      <c r="D67" s="1145"/>
      <c r="E67" s="617"/>
      <c r="F67" s="617"/>
      <c r="G67" s="1146"/>
      <c r="H67" s="617"/>
      <c r="I67" s="617"/>
      <c r="J67" s="1145"/>
      <c r="K67" s="617"/>
      <c r="L67" s="617"/>
      <c r="M67" s="1145"/>
      <c r="N67" s="617"/>
      <c r="O67" s="617"/>
      <c r="P67" s="1145"/>
      <c r="Q67" s="617"/>
      <c r="R67" s="617"/>
      <c r="S67" s="1145"/>
      <c r="T67" s="617"/>
      <c r="U67" s="617"/>
      <c r="V67" s="1145"/>
      <c r="W67" s="617"/>
      <c r="X67" s="617"/>
    </row>
    <row r="68" spans="1:24">
      <c r="A68" s="914"/>
      <c r="B68" s="617"/>
      <c r="C68" s="617"/>
      <c r="D68" s="1145"/>
      <c r="E68" s="617"/>
      <c r="F68" s="617"/>
      <c r="G68" s="1146"/>
      <c r="H68" s="617"/>
      <c r="I68" s="617"/>
      <c r="J68" s="1145"/>
      <c r="K68" s="617"/>
      <c r="L68" s="617"/>
      <c r="M68" s="1145"/>
      <c r="N68" s="617"/>
      <c r="O68" s="617"/>
      <c r="P68" s="1145"/>
      <c r="Q68" s="617"/>
      <c r="R68" s="617"/>
      <c r="S68" s="1145"/>
      <c r="T68" s="617"/>
      <c r="U68" s="617"/>
      <c r="V68" s="1145"/>
      <c r="W68" s="617"/>
      <c r="X68" s="617"/>
    </row>
    <row r="69" spans="1:24">
      <c r="A69" s="914"/>
      <c r="B69" s="617"/>
      <c r="C69" s="617"/>
      <c r="D69" s="1145"/>
      <c r="E69" s="617"/>
      <c r="F69" s="617"/>
      <c r="G69" s="1146"/>
      <c r="H69" s="617"/>
      <c r="I69" s="617"/>
      <c r="J69" s="1145"/>
      <c r="K69" s="617"/>
      <c r="L69" s="617"/>
      <c r="M69" s="1145"/>
      <c r="N69" s="617"/>
      <c r="O69" s="617"/>
      <c r="P69" s="1145"/>
      <c r="Q69" s="617"/>
      <c r="R69" s="617"/>
      <c r="S69" s="1145"/>
      <c r="T69" s="617"/>
      <c r="U69" s="617"/>
      <c r="V69" s="1145"/>
      <c r="W69" s="617"/>
      <c r="X69" s="617"/>
    </row>
    <row r="70" spans="1:24">
      <c r="A70" s="914"/>
      <c r="B70" s="617"/>
      <c r="C70" s="617"/>
      <c r="D70" s="1145"/>
      <c r="E70" s="617"/>
      <c r="F70" s="617"/>
      <c r="G70" s="1146"/>
      <c r="H70" s="617"/>
      <c r="I70" s="617"/>
      <c r="J70" s="1145"/>
      <c r="K70" s="617"/>
      <c r="L70" s="617"/>
      <c r="M70" s="1145"/>
      <c r="N70" s="617"/>
      <c r="O70" s="617"/>
      <c r="P70" s="1145"/>
      <c r="Q70" s="617"/>
      <c r="R70" s="617"/>
      <c r="S70" s="1145"/>
      <c r="T70" s="617"/>
      <c r="U70" s="617"/>
      <c r="V70" s="1145"/>
      <c r="W70" s="617"/>
      <c r="X70" s="617"/>
    </row>
    <row r="71" spans="1:24">
      <c r="A71" s="914"/>
      <c r="B71" s="617"/>
      <c r="C71" s="617"/>
      <c r="D71" s="1145"/>
      <c r="E71" s="617"/>
      <c r="F71" s="617"/>
      <c r="G71" s="1146"/>
      <c r="H71" s="617"/>
      <c r="I71" s="617"/>
      <c r="J71" s="1145"/>
      <c r="K71" s="617"/>
      <c r="L71" s="617"/>
      <c r="M71" s="1145"/>
      <c r="N71" s="617"/>
      <c r="O71" s="617"/>
      <c r="P71" s="1145"/>
      <c r="Q71" s="617"/>
      <c r="R71" s="617"/>
      <c r="S71" s="1145"/>
      <c r="T71" s="617"/>
      <c r="U71" s="617"/>
      <c r="V71" s="1145"/>
      <c r="W71" s="617"/>
      <c r="X71" s="617"/>
    </row>
    <row r="72" spans="1:24">
      <c r="A72" s="914"/>
      <c r="B72" s="617"/>
      <c r="C72" s="617"/>
      <c r="D72" s="1145"/>
      <c r="E72" s="617"/>
      <c r="F72" s="617"/>
      <c r="G72" s="1146"/>
      <c r="H72" s="617"/>
      <c r="I72" s="617"/>
      <c r="J72" s="1145"/>
      <c r="K72" s="617"/>
      <c r="L72" s="617"/>
      <c r="M72" s="1145"/>
      <c r="N72" s="617"/>
      <c r="O72" s="617"/>
      <c r="P72" s="1145"/>
      <c r="Q72" s="617"/>
      <c r="R72" s="617"/>
      <c r="S72" s="1145"/>
      <c r="T72" s="617"/>
      <c r="U72" s="617"/>
      <c r="V72" s="1145"/>
      <c r="W72" s="617"/>
      <c r="X72" s="617"/>
    </row>
    <row r="73" spans="1:24">
      <c r="A73" s="914"/>
      <c r="B73" s="617"/>
      <c r="C73" s="617"/>
      <c r="D73" s="1145"/>
      <c r="E73" s="617"/>
      <c r="F73" s="617"/>
      <c r="G73" s="1146"/>
      <c r="H73" s="617"/>
      <c r="I73" s="617"/>
      <c r="J73" s="1145"/>
      <c r="K73" s="617"/>
      <c r="L73" s="617"/>
      <c r="M73" s="1145"/>
      <c r="N73" s="617"/>
      <c r="O73" s="617"/>
      <c r="P73" s="1145"/>
      <c r="Q73" s="617"/>
      <c r="R73" s="617"/>
      <c r="S73" s="1145"/>
      <c r="T73" s="617"/>
      <c r="U73" s="617"/>
      <c r="V73" s="1145"/>
      <c r="W73" s="617"/>
      <c r="X73" s="617"/>
    </row>
    <row r="74" spans="1:24">
      <c r="A74" s="914"/>
      <c r="B74" s="617"/>
      <c r="C74" s="617"/>
      <c r="D74" s="1145"/>
      <c r="E74" s="617"/>
      <c r="F74" s="617"/>
      <c r="G74" s="1146"/>
      <c r="H74" s="617"/>
      <c r="I74" s="617"/>
      <c r="J74" s="1145"/>
      <c r="K74" s="617"/>
      <c r="L74" s="617"/>
      <c r="M74" s="1145"/>
      <c r="N74" s="617"/>
      <c r="O74" s="617"/>
      <c r="P74" s="1145"/>
      <c r="Q74" s="617"/>
      <c r="R74" s="617"/>
      <c r="S74" s="1145"/>
      <c r="T74" s="617"/>
      <c r="U74" s="617"/>
      <c r="V74" s="1145"/>
      <c r="W74" s="617"/>
      <c r="X74" s="617"/>
    </row>
    <row r="75" spans="1:24">
      <c r="A75" s="914"/>
      <c r="B75" s="617"/>
      <c r="C75" s="617"/>
      <c r="D75" s="1145"/>
      <c r="E75" s="617"/>
      <c r="F75" s="617"/>
      <c r="G75" s="1146"/>
      <c r="H75" s="617"/>
      <c r="I75" s="617"/>
      <c r="J75" s="1145"/>
      <c r="K75" s="617"/>
      <c r="L75" s="617"/>
      <c r="M75" s="1145"/>
      <c r="N75" s="617"/>
      <c r="O75" s="617"/>
      <c r="P75" s="1145"/>
      <c r="Q75" s="617"/>
      <c r="R75" s="617"/>
      <c r="S75" s="1145"/>
      <c r="T75" s="617"/>
      <c r="U75" s="617"/>
      <c r="V75" s="1145"/>
      <c r="W75" s="617"/>
      <c r="X75" s="617"/>
    </row>
    <row r="76" spans="1:24">
      <c r="A76" s="914"/>
      <c r="B76" s="617"/>
      <c r="C76" s="617"/>
      <c r="D76" s="1145"/>
      <c r="E76" s="617"/>
      <c r="F76" s="617"/>
      <c r="G76" s="1146"/>
      <c r="H76" s="617"/>
      <c r="I76" s="617"/>
      <c r="J76" s="1145"/>
      <c r="K76" s="617"/>
      <c r="L76" s="617"/>
      <c r="M76" s="1145"/>
      <c r="N76" s="617"/>
      <c r="O76" s="617"/>
      <c r="P76" s="1145"/>
      <c r="Q76" s="617"/>
      <c r="R76" s="617"/>
      <c r="S76" s="1145"/>
      <c r="T76" s="617"/>
      <c r="U76" s="617"/>
      <c r="V76" s="1145"/>
      <c r="W76" s="617"/>
      <c r="X76" s="617"/>
    </row>
    <row r="77" spans="1:24">
      <c r="A77" s="914"/>
      <c r="B77" s="617"/>
      <c r="C77" s="617"/>
      <c r="D77" s="1145"/>
      <c r="E77" s="617"/>
      <c r="F77" s="617"/>
      <c r="G77" s="1146"/>
      <c r="H77" s="617"/>
      <c r="I77" s="617"/>
      <c r="J77" s="1145"/>
      <c r="K77" s="617"/>
      <c r="L77" s="617"/>
      <c r="M77" s="1145"/>
      <c r="N77" s="617"/>
      <c r="O77" s="617"/>
      <c r="P77" s="1145"/>
      <c r="Q77" s="617"/>
      <c r="R77" s="617"/>
      <c r="S77" s="1145"/>
      <c r="T77" s="617"/>
      <c r="U77" s="617"/>
      <c r="V77" s="1145"/>
      <c r="W77" s="617"/>
      <c r="X77" s="617"/>
    </row>
    <row r="78" spans="1:24">
      <c r="A78" s="914"/>
      <c r="B78" s="617"/>
      <c r="C78" s="617"/>
      <c r="D78" s="1145"/>
      <c r="E78" s="617"/>
      <c r="F78" s="617"/>
      <c r="G78" s="1146"/>
      <c r="H78" s="617"/>
      <c r="I78" s="617"/>
      <c r="J78" s="1145"/>
      <c r="K78" s="617"/>
      <c r="L78" s="617"/>
      <c r="M78" s="1145"/>
      <c r="N78" s="617"/>
      <c r="O78" s="617"/>
      <c r="P78" s="1145"/>
      <c r="Q78" s="617"/>
      <c r="R78" s="617"/>
      <c r="S78" s="1145"/>
      <c r="T78" s="617"/>
      <c r="U78" s="617"/>
      <c r="V78" s="1145"/>
      <c r="W78" s="617"/>
      <c r="X78" s="617"/>
    </row>
    <row r="79" spans="1:24">
      <c r="A79" s="914"/>
      <c r="B79" s="617"/>
      <c r="C79" s="617"/>
      <c r="D79" s="1145"/>
      <c r="E79" s="617"/>
      <c r="F79" s="617"/>
      <c r="G79" s="1146"/>
      <c r="H79" s="617"/>
      <c r="I79" s="617"/>
      <c r="J79" s="1145"/>
      <c r="K79" s="617"/>
      <c r="L79" s="617"/>
      <c r="M79" s="1145"/>
      <c r="N79" s="617"/>
      <c r="O79" s="617"/>
      <c r="P79" s="1145"/>
      <c r="Q79" s="617"/>
      <c r="R79" s="617"/>
      <c r="S79" s="1145"/>
      <c r="T79" s="617"/>
      <c r="U79" s="617"/>
      <c r="V79" s="1145"/>
      <c r="W79" s="617"/>
      <c r="X79" s="617"/>
    </row>
    <row r="80" spans="1:24">
      <c r="A80" s="914"/>
      <c r="B80" s="617"/>
      <c r="C80" s="617"/>
      <c r="D80" s="1145"/>
      <c r="E80" s="617"/>
      <c r="F80" s="617"/>
      <c r="G80" s="1146"/>
      <c r="H80" s="617"/>
      <c r="I80" s="617"/>
      <c r="J80" s="1145"/>
      <c r="K80" s="617"/>
      <c r="L80" s="617"/>
      <c r="M80" s="1145"/>
      <c r="N80" s="617"/>
      <c r="O80" s="617"/>
      <c r="P80" s="1145"/>
      <c r="Q80" s="617"/>
      <c r="R80" s="617"/>
      <c r="S80" s="1145"/>
      <c r="T80" s="617"/>
      <c r="U80" s="617"/>
      <c r="V80" s="1145"/>
      <c r="W80" s="617"/>
      <c r="X80" s="617"/>
    </row>
    <row r="81" spans="1:24">
      <c r="A81" s="914"/>
      <c r="B81" s="617"/>
      <c r="C81" s="617"/>
      <c r="D81" s="1145"/>
      <c r="E81" s="617"/>
      <c r="F81" s="617"/>
      <c r="G81" s="1146"/>
      <c r="H81" s="617"/>
      <c r="I81" s="617"/>
      <c r="J81" s="1145"/>
      <c r="K81" s="617"/>
      <c r="L81" s="617"/>
      <c r="M81" s="1145"/>
      <c r="N81" s="617"/>
      <c r="O81" s="617"/>
      <c r="P81" s="1145"/>
      <c r="Q81" s="617"/>
      <c r="R81" s="617"/>
      <c r="S81" s="1145"/>
      <c r="T81" s="617"/>
      <c r="U81" s="617"/>
      <c r="V81" s="1145"/>
      <c r="W81" s="617"/>
      <c r="X81" s="617"/>
    </row>
    <row r="82" spans="1:24">
      <c r="A82" s="914"/>
      <c r="B82" s="617"/>
      <c r="C82" s="617"/>
      <c r="D82" s="1145"/>
      <c r="E82" s="617"/>
      <c r="F82" s="617"/>
      <c r="G82" s="1146"/>
      <c r="H82" s="617"/>
      <c r="I82" s="617"/>
      <c r="J82" s="1145"/>
      <c r="K82" s="617"/>
      <c r="L82" s="617"/>
      <c r="M82" s="1145"/>
      <c r="N82" s="617"/>
      <c r="O82" s="617"/>
      <c r="P82" s="1145"/>
      <c r="Q82" s="617"/>
      <c r="R82" s="617"/>
      <c r="S82" s="1145"/>
      <c r="T82" s="617"/>
      <c r="U82" s="617"/>
      <c r="V82" s="1145"/>
      <c r="W82" s="617"/>
      <c r="X82" s="617"/>
    </row>
    <row r="83" spans="1:24">
      <c r="A83" s="914"/>
      <c r="B83" s="617"/>
      <c r="C83" s="617"/>
      <c r="D83" s="1145"/>
      <c r="E83" s="617"/>
      <c r="F83" s="617"/>
      <c r="G83" s="1146"/>
      <c r="H83" s="617"/>
      <c r="I83" s="617"/>
      <c r="J83" s="1145"/>
      <c r="K83" s="617"/>
      <c r="L83" s="617"/>
      <c r="M83" s="1145"/>
      <c r="N83" s="617"/>
      <c r="O83" s="617"/>
      <c r="P83" s="1145"/>
      <c r="Q83" s="617"/>
      <c r="R83" s="617"/>
      <c r="S83" s="1145"/>
      <c r="T83" s="617"/>
      <c r="U83" s="617"/>
      <c r="V83" s="1145"/>
      <c r="W83" s="617"/>
      <c r="X83" s="617"/>
    </row>
    <row r="84" spans="1:24">
      <c r="A84" s="914"/>
      <c r="B84" s="617"/>
      <c r="C84" s="617"/>
      <c r="D84" s="1145"/>
      <c r="E84" s="617"/>
      <c r="F84" s="617"/>
      <c r="G84" s="1146"/>
      <c r="H84" s="617"/>
      <c r="I84" s="617"/>
      <c r="J84" s="1145"/>
      <c r="K84" s="617"/>
      <c r="L84" s="617"/>
      <c r="M84" s="1145"/>
      <c r="N84" s="617"/>
      <c r="O84" s="617"/>
      <c r="P84" s="1145"/>
      <c r="Q84" s="617"/>
      <c r="R84" s="617"/>
      <c r="S84" s="1145"/>
      <c r="T84" s="617"/>
      <c r="U84" s="617"/>
      <c r="V84" s="1145"/>
      <c r="W84" s="617"/>
      <c r="X84" s="617"/>
    </row>
    <row r="85" spans="1:24">
      <c r="A85" s="914"/>
      <c r="B85" s="617"/>
      <c r="C85" s="617"/>
      <c r="D85" s="1145"/>
      <c r="E85" s="617"/>
      <c r="F85" s="617"/>
      <c r="G85" s="1146"/>
      <c r="H85" s="617"/>
      <c r="I85" s="617"/>
      <c r="J85" s="1145"/>
      <c r="K85" s="617"/>
      <c r="L85" s="617"/>
      <c r="M85" s="1145"/>
      <c r="N85" s="617"/>
      <c r="O85" s="617"/>
      <c r="P85" s="1145"/>
      <c r="Q85" s="617"/>
      <c r="R85" s="617"/>
      <c r="S85" s="1145"/>
      <c r="T85" s="617"/>
      <c r="U85" s="617"/>
      <c r="V85" s="1145"/>
      <c r="W85" s="617"/>
      <c r="X85" s="617"/>
    </row>
    <row r="86" spans="1:24">
      <c r="A86" s="914"/>
      <c r="B86" s="617"/>
      <c r="C86" s="617"/>
      <c r="D86" s="1145"/>
      <c r="E86" s="617"/>
      <c r="F86" s="617"/>
      <c r="G86" s="1146"/>
      <c r="H86" s="617"/>
      <c r="I86" s="617"/>
      <c r="J86" s="1145"/>
      <c r="K86" s="617"/>
      <c r="L86" s="617"/>
      <c r="M86" s="1145"/>
      <c r="N86" s="617"/>
      <c r="O86" s="617"/>
      <c r="P86" s="1145"/>
      <c r="Q86" s="617"/>
      <c r="R86" s="617"/>
      <c r="S86" s="1145"/>
      <c r="T86" s="617"/>
      <c r="U86" s="617"/>
      <c r="V86" s="1145"/>
      <c r="W86" s="617"/>
      <c r="X86" s="617"/>
    </row>
    <row r="87" spans="1:24">
      <c r="A87" s="914"/>
      <c r="B87" s="617"/>
      <c r="C87" s="617"/>
      <c r="D87" s="1145"/>
      <c r="E87" s="617"/>
      <c r="F87" s="617"/>
      <c r="G87" s="1146"/>
      <c r="H87" s="617"/>
      <c r="I87" s="617"/>
      <c r="J87" s="1145"/>
      <c r="K87" s="617"/>
      <c r="L87" s="617"/>
      <c r="M87" s="1145"/>
      <c r="N87" s="617"/>
      <c r="O87" s="617"/>
      <c r="P87" s="1145"/>
      <c r="Q87" s="617"/>
      <c r="R87" s="617"/>
      <c r="S87" s="1145"/>
      <c r="T87" s="617"/>
      <c r="U87" s="617"/>
      <c r="V87" s="1145"/>
      <c r="W87" s="617"/>
      <c r="X87" s="617"/>
    </row>
    <row r="88" spans="1:24">
      <c r="A88" s="914"/>
      <c r="B88" s="617"/>
      <c r="C88" s="617"/>
      <c r="D88" s="1145"/>
      <c r="E88" s="617"/>
      <c r="F88" s="617"/>
      <c r="G88" s="1146"/>
      <c r="H88" s="617"/>
      <c r="I88" s="617"/>
      <c r="J88" s="1145"/>
      <c r="K88" s="617"/>
      <c r="L88" s="617"/>
      <c r="M88" s="1145"/>
      <c r="N88" s="617"/>
      <c r="O88" s="617"/>
      <c r="P88" s="1145"/>
      <c r="Q88" s="617"/>
      <c r="R88" s="617"/>
      <c r="S88" s="1145"/>
      <c r="T88" s="617"/>
      <c r="U88" s="617"/>
      <c r="V88" s="1145"/>
      <c r="W88" s="617"/>
      <c r="X88" s="617"/>
    </row>
    <row r="89" spans="1:24">
      <c r="A89" s="914"/>
      <c r="B89" s="617"/>
      <c r="C89" s="617"/>
      <c r="D89" s="1145"/>
      <c r="E89" s="617"/>
      <c r="F89" s="617"/>
      <c r="G89" s="1146"/>
      <c r="H89" s="617"/>
      <c r="I89" s="617"/>
      <c r="J89" s="1145"/>
      <c r="K89" s="617"/>
      <c r="L89" s="617"/>
      <c r="M89" s="1145"/>
      <c r="N89" s="617"/>
      <c r="O89" s="617"/>
      <c r="P89" s="1145"/>
      <c r="Q89" s="617"/>
      <c r="R89" s="617"/>
      <c r="S89" s="1145"/>
      <c r="T89" s="617"/>
      <c r="U89" s="617"/>
      <c r="V89" s="1145"/>
      <c r="W89" s="617"/>
      <c r="X89" s="617"/>
    </row>
    <row r="90" spans="1:24">
      <c r="A90" s="914"/>
      <c r="B90" s="617"/>
      <c r="C90" s="617"/>
      <c r="D90" s="1145"/>
      <c r="E90" s="617"/>
      <c r="F90" s="617"/>
      <c r="G90" s="1146"/>
      <c r="H90" s="617"/>
      <c r="I90" s="617"/>
      <c r="J90" s="1145"/>
      <c r="K90" s="617"/>
      <c r="L90" s="617"/>
      <c r="M90" s="1145"/>
      <c r="N90" s="617"/>
      <c r="O90" s="617"/>
      <c r="P90" s="1145"/>
      <c r="Q90" s="617"/>
      <c r="R90" s="617"/>
      <c r="S90" s="1145"/>
      <c r="T90" s="617"/>
      <c r="U90" s="617"/>
      <c r="V90" s="1145"/>
      <c r="W90" s="617"/>
      <c r="X90" s="617"/>
    </row>
    <row r="91" spans="1:24">
      <c r="A91" s="914"/>
      <c r="B91" s="617"/>
      <c r="C91" s="617"/>
      <c r="D91" s="1145"/>
      <c r="E91" s="617"/>
      <c r="F91" s="617"/>
      <c r="G91" s="1146"/>
      <c r="H91" s="617"/>
      <c r="I91" s="617"/>
      <c r="J91" s="1145"/>
      <c r="K91" s="617"/>
      <c r="L91" s="617"/>
      <c r="M91" s="1145"/>
      <c r="N91" s="617"/>
      <c r="O91" s="617"/>
      <c r="P91" s="1145"/>
      <c r="Q91" s="617"/>
      <c r="R91" s="617"/>
      <c r="S91" s="1145"/>
      <c r="T91" s="617"/>
      <c r="U91" s="617"/>
      <c r="V91" s="1145"/>
      <c r="W91" s="617"/>
      <c r="X91" s="617"/>
    </row>
    <row r="92" spans="1:24">
      <c r="A92" s="914"/>
      <c r="B92" s="617"/>
      <c r="C92" s="617"/>
      <c r="D92" s="1145"/>
      <c r="E92" s="617"/>
      <c r="F92" s="617"/>
      <c r="G92" s="1146"/>
      <c r="H92" s="617"/>
      <c r="I92" s="617"/>
      <c r="J92" s="1145"/>
      <c r="K92" s="617"/>
      <c r="L92" s="617"/>
      <c r="M92" s="1145"/>
      <c r="N92" s="617"/>
      <c r="O92" s="617"/>
      <c r="P92" s="1145"/>
      <c r="Q92" s="617"/>
      <c r="R92" s="617"/>
      <c r="S92" s="1145"/>
      <c r="T92" s="617"/>
      <c r="U92" s="617"/>
      <c r="V92" s="1145"/>
      <c r="W92" s="617"/>
      <c r="X92" s="617"/>
    </row>
    <row r="93" spans="1:24">
      <c r="A93" s="914"/>
      <c r="B93" s="617"/>
      <c r="C93" s="617"/>
      <c r="D93" s="1145"/>
      <c r="E93" s="617"/>
      <c r="F93" s="617"/>
      <c r="G93" s="1146"/>
      <c r="H93" s="617"/>
      <c r="I93" s="617"/>
      <c r="J93" s="1145"/>
      <c r="K93" s="617"/>
      <c r="L93" s="617"/>
      <c r="M93" s="1145"/>
      <c r="N93" s="617"/>
      <c r="O93" s="617"/>
      <c r="P93" s="1145"/>
      <c r="Q93" s="617"/>
      <c r="R93" s="617"/>
      <c r="S93" s="1145"/>
      <c r="T93" s="617"/>
      <c r="U93" s="617"/>
      <c r="V93" s="1145"/>
      <c r="W93" s="617"/>
      <c r="X93" s="617"/>
    </row>
    <row r="94" spans="1:24">
      <c r="A94" s="914"/>
      <c r="B94" s="617"/>
      <c r="C94" s="617"/>
      <c r="D94" s="1145"/>
      <c r="E94" s="617"/>
      <c r="F94" s="617"/>
      <c r="G94" s="1146"/>
      <c r="H94" s="617"/>
      <c r="I94" s="617"/>
      <c r="J94" s="1145"/>
      <c r="K94" s="617"/>
      <c r="L94" s="617"/>
      <c r="M94" s="1145"/>
      <c r="N94" s="617"/>
      <c r="O94" s="617"/>
      <c r="P94" s="1145"/>
      <c r="Q94" s="617"/>
      <c r="R94" s="617"/>
      <c r="S94" s="1145"/>
      <c r="T94" s="617"/>
      <c r="U94" s="617"/>
      <c r="V94" s="1145"/>
      <c r="W94" s="617"/>
      <c r="X94" s="617"/>
    </row>
    <row r="95" spans="1:24">
      <c r="A95" s="914"/>
      <c r="B95" s="617"/>
      <c r="C95" s="617"/>
      <c r="D95" s="1145"/>
      <c r="E95" s="617"/>
      <c r="F95" s="617"/>
      <c r="G95" s="1146"/>
      <c r="H95" s="617"/>
      <c r="I95" s="617"/>
      <c r="J95" s="1145"/>
      <c r="K95" s="617"/>
      <c r="L95" s="617"/>
      <c r="M95" s="1145"/>
      <c r="N95" s="617"/>
      <c r="O95" s="617"/>
      <c r="P95" s="1145"/>
      <c r="Q95" s="617"/>
      <c r="R95" s="617"/>
      <c r="S95" s="1145"/>
      <c r="T95" s="617"/>
      <c r="U95" s="617"/>
      <c r="V95" s="1145"/>
      <c r="W95" s="617"/>
      <c r="X95" s="617"/>
    </row>
    <row r="96" spans="1:24">
      <c r="A96" s="914"/>
      <c r="B96" s="617"/>
      <c r="C96" s="617"/>
      <c r="D96" s="1145"/>
      <c r="E96" s="617"/>
      <c r="F96" s="617"/>
      <c r="G96" s="1146"/>
      <c r="H96" s="617"/>
      <c r="I96" s="617"/>
      <c r="J96" s="1145"/>
      <c r="K96" s="617"/>
      <c r="L96" s="617"/>
      <c r="M96" s="1145"/>
      <c r="N96" s="617"/>
      <c r="O96" s="617"/>
      <c r="P96" s="1145"/>
      <c r="Q96" s="617"/>
      <c r="R96" s="617"/>
      <c r="S96" s="1145"/>
      <c r="T96" s="617"/>
      <c r="U96" s="617"/>
      <c r="V96" s="1145"/>
      <c r="W96" s="617"/>
      <c r="X96" s="617"/>
    </row>
    <row r="97" spans="1:24">
      <c r="A97" s="914"/>
      <c r="B97" s="617"/>
      <c r="C97" s="617"/>
      <c r="D97" s="1145"/>
      <c r="E97" s="617"/>
      <c r="F97" s="617"/>
      <c r="G97" s="1146"/>
      <c r="H97" s="617"/>
      <c r="I97" s="617"/>
      <c r="J97" s="1145"/>
      <c r="K97" s="617"/>
      <c r="L97" s="617"/>
      <c r="M97" s="1145"/>
      <c r="N97" s="617"/>
      <c r="O97" s="617"/>
      <c r="P97" s="1145"/>
      <c r="Q97" s="617"/>
      <c r="R97" s="617"/>
      <c r="S97" s="1145"/>
      <c r="T97" s="617"/>
      <c r="U97" s="617"/>
      <c r="V97" s="1145"/>
      <c r="W97" s="617"/>
      <c r="X97" s="617"/>
    </row>
    <row r="98" spans="1:24">
      <c r="A98" s="914"/>
      <c r="B98" s="617"/>
      <c r="C98" s="617"/>
      <c r="D98" s="1145"/>
      <c r="E98" s="617"/>
      <c r="F98" s="617"/>
      <c r="G98" s="1146"/>
      <c r="H98" s="617"/>
      <c r="I98" s="617"/>
      <c r="J98" s="1145"/>
      <c r="K98" s="617"/>
      <c r="L98" s="617"/>
      <c r="M98" s="1145"/>
      <c r="N98" s="617"/>
      <c r="O98" s="617"/>
      <c r="P98" s="1145"/>
      <c r="Q98" s="617"/>
      <c r="R98" s="617"/>
      <c r="S98" s="1145"/>
      <c r="T98" s="617"/>
      <c r="U98" s="617"/>
      <c r="V98" s="1145"/>
      <c r="W98" s="617"/>
      <c r="X98" s="617"/>
    </row>
    <row r="99" spans="1:24">
      <c r="A99" s="914"/>
      <c r="B99" s="617"/>
      <c r="C99" s="617"/>
      <c r="D99" s="1145"/>
      <c r="E99" s="617"/>
      <c r="F99" s="617"/>
      <c r="G99" s="1146"/>
      <c r="H99" s="617"/>
      <c r="I99" s="617"/>
      <c r="J99" s="1145"/>
      <c r="K99" s="617"/>
      <c r="L99" s="617"/>
      <c r="M99" s="1145"/>
      <c r="N99" s="617"/>
      <c r="O99" s="617"/>
      <c r="P99" s="1145"/>
      <c r="Q99" s="617"/>
      <c r="R99" s="617"/>
      <c r="S99" s="1145"/>
      <c r="T99" s="617"/>
      <c r="U99" s="617"/>
      <c r="V99" s="1145"/>
      <c r="W99" s="617"/>
      <c r="X99" s="617"/>
    </row>
    <row r="100" spans="1:24">
      <c r="A100" s="914"/>
      <c r="B100" s="617"/>
      <c r="C100" s="617"/>
      <c r="D100" s="1145"/>
      <c r="E100" s="617"/>
      <c r="F100" s="617"/>
      <c r="G100" s="1146"/>
      <c r="H100" s="617"/>
      <c r="I100" s="617"/>
      <c r="J100" s="1145"/>
      <c r="K100" s="617"/>
      <c r="L100" s="617"/>
      <c r="M100" s="1145"/>
      <c r="N100" s="617"/>
      <c r="O100" s="617"/>
      <c r="P100" s="1145"/>
      <c r="Q100" s="617"/>
      <c r="R100" s="617"/>
      <c r="S100" s="1145"/>
      <c r="T100" s="617"/>
      <c r="U100" s="617"/>
      <c r="V100" s="1145"/>
      <c r="W100" s="617"/>
      <c r="X100" s="617"/>
    </row>
    <row r="101" spans="1:24">
      <c r="A101" s="914"/>
      <c r="B101" s="617"/>
      <c r="C101" s="617"/>
      <c r="D101" s="1145"/>
      <c r="E101" s="617"/>
      <c r="F101" s="617"/>
      <c r="G101" s="1146"/>
      <c r="H101" s="617"/>
      <c r="I101" s="617"/>
      <c r="J101" s="1145"/>
      <c r="K101" s="617"/>
      <c r="L101" s="617"/>
      <c r="M101" s="1145"/>
      <c r="N101" s="617"/>
      <c r="O101" s="617"/>
      <c r="P101" s="1145"/>
      <c r="Q101" s="617"/>
      <c r="R101" s="617"/>
      <c r="S101" s="1145"/>
      <c r="T101" s="617"/>
      <c r="U101" s="617"/>
      <c r="V101" s="1145"/>
      <c r="W101" s="617"/>
      <c r="X101" s="617"/>
    </row>
    <row r="102" spans="1:24">
      <c r="A102" s="914"/>
      <c r="B102" s="617"/>
      <c r="C102" s="617"/>
      <c r="D102" s="1145"/>
      <c r="E102" s="617"/>
      <c r="F102" s="617"/>
      <c r="G102" s="1146"/>
      <c r="H102" s="617"/>
      <c r="I102" s="617"/>
      <c r="J102" s="1145"/>
      <c r="K102" s="617"/>
      <c r="L102" s="617"/>
      <c r="M102" s="1145"/>
      <c r="N102" s="617"/>
      <c r="O102" s="617"/>
      <c r="P102" s="1145"/>
      <c r="Q102" s="617"/>
      <c r="R102" s="617"/>
      <c r="S102" s="1145"/>
      <c r="T102" s="617"/>
      <c r="U102" s="617"/>
      <c r="V102" s="1145"/>
      <c r="W102" s="617"/>
      <c r="X102" s="617"/>
    </row>
    <row r="103" spans="1:24">
      <c r="A103" s="914"/>
      <c r="B103" s="617"/>
      <c r="C103" s="617"/>
      <c r="D103" s="1145"/>
      <c r="E103" s="617"/>
      <c r="F103" s="617"/>
      <c r="G103" s="1146"/>
      <c r="H103" s="617"/>
      <c r="I103" s="617"/>
      <c r="J103" s="1145"/>
      <c r="K103" s="617"/>
      <c r="L103" s="617"/>
      <c r="M103" s="1145"/>
      <c r="N103" s="617"/>
      <c r="O103" s="617"/>
      <c r="P103" s="1145"/>
      <c r="Q103" s="617"/>
      <c r="R103" s="617"/>
      <c r="S103" s="1145"/>
      <c r="T103" s="617"/>
      <c r="U103" s="617"/>
      <c r="V103" s="1145"/>
      <c r="W103" s="617"/>
      <c r="X103" s="617"/>
    </row>
    <row r="104" spans="1:24">
      <c r="A104" s="914"/>
      <c r="B104" s="617"/>
      <c r="C104" s="617"/>
      <c r="D104" s="1145"/>
      <c r="E104" s="617"/>
      <c r="F104" s="617"/>
      <c r="G104" s="1146"/>
      <c r="H104" s="617"/>
      <c r="I104" s="617"/>
      <c r="J104" s="1145"/>
      <c r="K104" s="617"/>
      <c r="L104" s="617"/>
      <c r="M104" s="1145"/>
      <c r="N104" s="617"/>
      <c r="O104" s="617"/>
      <c r="P104" s="1145"/>
      <c r="Q104" s="617"/>
      <c r="R104" s="617"/>
      <c r="S104" s="1145"/>
      <c r="T104" s="617"/>
      <c r="U104" s="617"/>
      <c r="V104" s="1145"/>
      <c r="W104" s="617"/>
      <c r="X104" s="617"/>
    </row>
    <row r="105" spans="1:24">
      <c r="A105" s="914"/>
      <c r="B105" s="617"/>
      <c r="C105" s="617"/>
      <c r="D105" s="1145"/>
      <c r="E105" s="617"/>
      <c r="F105" s="617"/>
      <c r="G105" s="1146"/>
      <c r="H105" s="617"/>
      <c r="I105" s="617"/>
      <c r="J105" s="1145"/>
      <c r="K105" s="617"/>
      <c r="L105" s="617"/>
      <c r="M105" s="1145"/>
      <c r="N105" s="617"/>
      <c r="O105" s="617"/>
      <c r="P105" s="1145"/>
      <c r="Q105" s="617"/>
      <c r="R105" s="617"/>
      <c r="S105" s="1145"/>
      <c r="T105" s="617"/>
      <c r="U105" s="617"/>
      <c r="V105" s="1145"/>
      <c r="W105" s="617"/>
      <c r="X105" s="617"/>
    </row>
    <row r="106" spans="1:24">
      <c r="A106" s="914"/>
      <c r="B106" s="617"/>
      <c r="C106" s="617"/>
      <c r="D106" s="1145"/>
      <c r="E106" s="617"/>
      <c r="F106" s="617"/>
      <c r="G106" s="1146"/>
      <c r="H106" s="617"/>
      <c r="I106" s="617"/>
      <c r="J106" s="1145"/>
      <c r="K106" s="617"/>
      <c r="L106" s="617"/>
      <c r="M106" s="1145"/>
      <c r="N106" s="617"/>
      <c r="O106" s="617"/>
      <c r="P106" s="1145"/>
      <c r="Q106" s="617"/>
      <c r="R106" s="617"/>
      <c r="S106" s="1145"/>
      <c r="T106" s="617"/>
      <c r="U106" s="617"/>
      <c r="V106" s="1145"/>
      <c r="W106" s="617"/>
      <c r="X106" s="617"/>
    </row>
    <row r="107" spans="1:24">
      <c r="A107" s="914"/>
      <c r="B107" s="617"/>
      <c r="C107" s="617"/>
      <c r="D107" s="1145"/>
      <c r="E107" s="617"/>
      <c r="F107" s="617"/>
      <c r="G107" s="1146"/>
      <c r="H107" s="617"/>
      <c r="I107" s="617"/>
      <c r="J107" s="1145"/>
      <c r="K107" s="617"/>
      <c r="L107" s="617"/>
      <c r="M107" s="1145"/>
      <c r="N107" s="617"/>
      <c r="O107" s="617"/>
      <c r="P107" s="1145"/>
      <c r="Q107" s="617"/>
      <c r="R107" s="617"/>
      <c r="S107" s="1145"/>
      <c r="T107" s="617"/>
      <c r="U107" s="617"/>
      <c r="V107" s="1145"/>
      <c r="W107" s="617"/>
      <c r="X107" s="617"/>
    </row>
    <row r="108" spans="1:24">
      <c r="A108" s="914"/>
      <c r="B108" s="617"/>
      <c r="C108" s="617"/>
      <c r="D108" s="1145"/>
      <c r="E108" s="617"/>
      <c r="F108" s="617"/>
      <c r="G108" s="1146"/>
      <c r="H108" s="617"/>
      <c r="I108" s="617"/>
      <c r="J108" s="1145"/>
      <c r="K108" s="617"/>
      <c r="L108" s="617"/>
      <c r="M108" s="1145"/>
      <c r="N108" s="617"/>
      <c r="O108" s="617"/>
      <c r="P108" s="1145"/>
      <c r="Q108" s="617"/>
      <c r="R108" s="617"/>
      <c r="S108" s="1145"/>
      <c r="T108" s="617"/>
      <c r="U108" s="617"/>
      <c r="V108" s="1145"/>
      <c r="W108" s="617"/>
      <c r="X108" s="617"/>
    </row>
    <row r="109" spans="1:24">
      <c r="A109" s="914"/>
      <c r="B109" s="617"/>
      <c r="C109" s="617"/>
      <c r="D109" s="1145"/>
      <c r="E109" s="617"/>
      <c r="F109" s="617"/>
      <c r="G109" s="1146"/>
      <c r="H109" s="617"/>
      <c r="I109" s="617"/>
      <c r="J109" s="1145"/>
      <c r="K109" s="617"/>
      <c r="L109" s="617"/>
      <c r="M109" s="1145"/>
      <c r="N109" s="617"/>
      <c r="O109" s="617"/>
      <c r="P109" s="1145"/>
      <c r="Q109" s="617"/>
      <c r="R109" s="617"/>
      <c r="S109" s="1145"/>
      <c r="T109" s="617"/>
      <c r="U109" s="617"/>
      <c r="V109" s="1145"/>
      <c r="W109" s="617"/>
      <c r="X109" s="617"/>
    </row>
    <row r="110" spans="1:24">
      <c r="A110" s="914"/>
      <c r="B110" s="617"/>
      <c r="C110" s="617"/>
      <c r="D110" s="1145"/>
      <c r="E110" s="617"/>
      <c r="F110" s="617"/>
      <c r="G110" s="1146"/>
      <c r="H110" s="617"/>
      <c r="I110" s="617"/>
      <c r="J110" s="1145"/>
      <c r="K110" s="617"/>
      <c r="L110" s="617"/>
      <c r="M110" s="1145"/>
      <c r="N110" s="617"/>
      <c r="O110" s="617"/>
      <c r="P110" s="1145"/>
      <c r="Q110" s="617"/>
      <c r="R110" s="617"/>
      <c r="S110" s="1145"/>
      <c r="T110" s="617"/>
      <c r="U110" s="617"/>
      <c r="V110" s="1145"/>
      <c r="W110" s="617"/>
      <c r="X110" s="617"/>
    </row>
    <row r="111" spans="1:24">
      <c r="A111" s="914"/>
      <c r="B111" s="617"/>
      <c r="C111" s="617"/>
      <c r="D111" s="1145"/>
      <c r="E111" s="617"/>
      <c r="F111" s="617"/>
      <c r="G111" s="1146"/>
      <c r="H111" s="617"/>
      <c r="I111" s="617"/>
      <c r="J111" s="1145"/>
      <c r="K111" s="617"/>
      <c r="L111" s="617"/>
      <c r="M111" s="1145"/>
      <c r="N111" s="617"/>
      <c r="O111" s="617"/>
      <c r="P111" s="1145"/>
      <c r="Q111" s="617"/>
      <c r="R111" s="617"/>
      <c r="S111" s="1145"/>
      <c r="T111" s="617"/>
      <c r="U111" s="617"/>
      <c r="V111" s="1145"/>
      <c r="W111" s="617"/>
      <c r="X111" s="617"/>
    </row>
    <row r="112" spans="1:24">
      <c r="A112" s="914"/>
      <c r="B112" s="617"/>
      <c r="C112" s="617"/>
      <c r="D112" s="1145"/>
      <c r="E112" s="617"/>
      <c r="F112" s="617"/>
      <c r="G112" s="1146"/>
      <c r="H112" s="617"/>
      <c r="I112" s="617"/>
      <c r="J112" s="1145"/>
      <c r="K112" s="617"/>
      <c r="L112" s="617"/>
      <c r="M112" s="1145"/>
      <c r="N112" s="617"/>
      <c r="O112" s="617"/>
      <c r="P112" s="1145"/>
      <c r="Q112" s="617"/>
      <c r="R112" s="617"/>
      <c r="S112" s="1145"/>
      <c r="T112" s="617"/>
      <c r="U112" s="617"/>
      <c r="V112" s="1145"/>
      <c r="W112" s="617"/>
      <c r="X112" s="617"/>
    </row>
    <row r="113" spans="1:24">
      <c r="A113" s="914"/>
      <c r="B113" s="617"/>
      <c r="C113" s="617"/>
      <c r="D113" s="1145"/>
      <c r="E113" s="617"/>
      <c r="F113" s="617"/>
      <c r="G113" s="1146"/>
      <c r="H113" s="617"/>
      <c r="I113" s="617"/>
      <c r="J113" s="1145"/>
      <c r="K113" s="617"/>
      <c r="L113" s="617"/>
      <c r="M113" s="1145"/>
      <c r="N113" s="617"/>
      <c r="O113" s="617"/>
      <c r="P113" s="1145"/>
      <c r="Q113" s="617"/>
      <c r="R113" s="617"/>
      <c r="S113" s="1145"/>
      <c r="T113" s="617"/>
      <c r="U113" s="617"/>
      <c r="V113" s="1145"/>
      <c r="W113" s="617"/>
      <c r="X113" s="617"/>
    </row>
    <row r="114" spans="1:24">
      <c r="A114" s="914"/>
      <c r="B114" s="617"/>
      <c r="C114" s="617"/>
      <c r="D114" s="1145"/>
      <c r="E114" s="617"/>
      <c r="F114" s="617"/>
      <c r="G114" s="1146"/>
      <c r="H114" s="617"/>
      <c r="I114" s="617"/>
      <c r="J114" s="1145"/>
      <c r="K114" s="617"/>
      <c r="L114" s="617"/>
      <c r="M114" s="1145"/>
      <c r="N114" s="617"/>
      <c r="O114" s="617"/>
      <c r="P114" s="1145"/>
      <c r="Q114" s="617"/>
      <c r="R114" s="617"/>
      <c r="S114" s="1145"/>
      <c r="T114" s="617"/>
      <c r="U114" s="617"/>
      <c r="V114" s="1145"/>
      <c r="W114" s="617"/>
      <c r="X114" s="617"/>
    </row>
    <row r="115" spans="1:24">
      <c r="A115" s="914"/>
      <c r="B115" s="617"/>
      <c r="C115" s="617"/>
      <c r="D115" s="1145"/>
      <c r="E115" s="617"/>
      <c r="F115" s="617"/>
      <c r="G115" s="1146"/>
      <c r="H115" s="617"/>
      <c r="I115" s="617"/>
      <c r="J115" s="1145"/>
      <c r="K115" s="617"/>
      <c r="L115" s="617"/>
      <c r="M115" s="1145"/>
      <c r="N115" s="617"/>
      <c r="O115" s="617"/>
      <c r="P115" s="1145"/>
      <c r="Q115" s="617"/>
      <c r="R115" s="617"/>
      <c r="S115" s="1145"/>
      <c r="T115" s="617"/>
      <c r="U115" s="617"/>
      <c r="V115" s="1145"/>
      <c r="W115" s="617"/>
      <c r="X115" s="617"/>
    </row>
    <row r="116" spans="1:24">
      <c r="A116" s="914"/>
      <c r="B116" s="617"/>
      <c r="C116" s="617"/>
      <c r="D116" s="1145"/>
      <c r="E116" s="617"/>
      <c r="F116" s="617"/>
      <c r="G116" s="1146"/>
      <c r="H116" s="617"/>
      <c r="I116" s="617"/>
      <c r="J116" s="1145"/>
      <c r="K116" s="617"/>
      <c r="L116" s="617"/>
      <c r="M116" s="1145"/>
      <c r="N116" s="617"/>
      <c r="O116" s="617"/>
      <c r="P116" s="1145"/>
      <c r="Q116" s="617"/>
      <c r="R116" s="617"/>
      <c r="S116" s="1145"/>
      <c r="T116" s="617"/>
      <c r="U116" s="617"/>
      <c r="V116" s="1145"/>
      <c r="W116" s="617"/>
      <c r="X116" s="617"/>
    </row>
    <row r="117" spans="1:24">
      <c r="A117" s="914"/>
      <c r="B117" s="617"/>
      <c r="C117" s="617"/>
      <c r="D117" s="1145"/>
      <c r="E117" s="617"/>
      <c r="F117" s="617"/>
      <c r="G117" s="1146"/>
      <c r="H117" s="617"/>
      <c r="I117" s="617"/>
      <c r="J117" s="1145"/>
      <c r="K117" s="617"/>
      <c r="L117" s="617"/>
      <c r="M117" s="1145"/>
      <c r="N117" s="617"/>
      <c r="O117" s="617"/>
      <c r="P117" s="1145"/>
      <c r="Q117" s="617"/>
      <c r="R117" s="617"/>
      <c r="S117" s="1145"/>
      <c r="T117" s="617"/>
      <c r="U117" s="617"/>
      <c r="V117" s="1145"/>
      <c r="W117" s="617"/>
      <c r="X117" s="617"/>
    </row>
    <row r="118" spans="1:24">
      <c r="A118" s="914"/>
      <c r="B118" s="617"/>
      <c r="C118" s="617"/>
      <c r="D118" s="1145"/>
      <c r="E118" s="617"/>
      <c r="F118" s="617"/>
      <c r="G118" s="1146"/>
      <c r="H118" s="617"/>
      <c r="I118" s="617"/>
      <c r="J118" s="1145"/>
      <c r="K118" s="617"/>
      <c r="L118" s="617"/>
      <c r="M118" s="1145"/>
      <c r="N118" s="617"/>
      <c r="O118" s="617"/>
      <c r="P118" s="1145"/>
      <c r="Q118" s="617"/>
      <c r="R118" s="617"/>
      <c r="S118" s="1145"/>
      <c r="T118" s="617"/>
      <c r="U118" s="617"/>
      <c r="V118" s="1145"/>
      <c r="W118" s="617"/>
      <c r="X118" s="617"/>
    </row>
    <row r="119" spans="1:24">
      <c r="A119" s="914"/>
      <c r="B119" s="617"/>
      <c r="C119" s="617"/>
      <c r="D119" s="1145"/>
      <c r="E119" s="617"/>
      <c r="F119" s="617"/>
      <c r="G119" s="1146"/>
      <c r="H119" s="617"/>
      <c r="I119" s="617"/>
      <c r="J119" s="1145"/>
      <c r="K119" s="617"/>
      <c r="L119" s="617"/>
      <c r="M119" s="1145"/>
      <c r="N119" s="617"/>
      <c r="O119" s="617"/>
      <c r="P119" s="1145"/>
      <c r="Q119" s="617"/>
      <c r="R119" s="617"/>
      <c r="S119" s="1145"/>
      <c r="T119" s="617"/>
      <c r="U119" s="617"/>
      <c r="V119" s="1145"/>
      <c r="W119" s="617"/>
      <c r="X119" s="617"/>
    </row>
    <row r="120" spans="1:24">
      <c r="A120" s="914"/>
      <c r="B120" s="617"/>
      <c r="C120" s="617"/>
      <c r="D120" s="1145"/>
      <c r="E120" s="617"/>
      <c r="F120" s="617"/>
      <c r="G120" s="1146"/>
      <c r="H120" s="617"/>
      <c r="I120" s="617"/>
      <c r="J120" s="1145"/>
      <c r="K120" s="617"/>
      <c r="L120" s="617"/>
      <c r="M120" s="1145"/>
      <c r="N120" s="617"/>
      <c r="O120" s="617"/>
      <c r="P120" s="1145"/>
      <c r="Q120" s="617"/>
      <c r="R120" s="617"/>
      <c r="S120" s="1145"/>
      <c r="T120" s="617"/>
      <c r="U120" s="617"/>
      <c r="V120" s="1145"/>
      <c r="W120" s="617"/>
      <c r="X120" s="617"/>
    </row>
    <row r="121" spans="1:24">
      <c r="A121" s="914"/>
      <c r="B121" s="617"/>
      <c r="C121" s="617"/>
      <c r="D121" s="1145"/>
      <c r="E121" s="617"/>
      <c r="F121" s="617"/>
      <c r="G121" s="1146"/>
      <c r="H121" s="617"/>
      <c r="I121" s="617"/>
      <c r="J121" s="1145"/>
      <c r="K121" s="617"/>
      <c r="L121" s="617"/>
      <c r="M121" s="1145"/>
      <c r="N121" s="617"/>
      <c r="O121" s="617"/>
      <c r="P121" s="1145"/>
      <c r="Q121" s="617"/>
      <c r="R121" s="617"/>
      <c r="S121" s="1145"/>
      <c r="T121" s="617"/>
      <c r="U121" s="617"/>
      <c r="V121" s="1145"/>
      <c r="W121" s="617"/>
      <c r="X121" s="617"/>
    </row>
    <row r="122" spans="1:24">
      <c r="A122" s="914"/>
      <c r="B122" s="617"/>
      <c r="C122" s="617"/>
      <c r="D122" s="1145"/>
      <c r="E122" s="617"/>
      <c r="F122" s="617"/>
      <c r="G122" s="1146"/>
      <c r="H122" s="617"/>
      <c r="I122" s="617"/>
      <c r="J122" s="1145"/>
      <c r="K122" s="617"/>
      <c r="L122" s="617"/>
      <c r="M122" s="1145"/>
      <c r="N122" s="617"/>
      <c r="O122" s="617"/>
      <c r="P122" s="1145"/>
      <c r="Q122" s="617"/>
      <c r="R122" s="617"/>
      <c r="S122" s="1145"/>
      <c r="T122" s="617"/>
      <c r="U122" s="617"/>
      <c r="V122" s="1145"/>
      <c r="W122" s="617"/>
      <c r="X122" s="617"/>
    </row>
    <row r="123" spans="1:24">
      <c r="A123" s="914"/>
      <c r="B123" s="617"/>
      <c r="C123" s="617"/>
      <c r="D123" s="1145"/>
      <c r="E123" s="617"/>
      <c r="F123" s="617"/>
      <c r="G123" s="1146"/>
      <c r="H123" s="617"/>
      <c r="I123" s="617"/>
      <c r="J123" s="1145"/>
      <c r="K123" s="617"/>
      <c r="L123" s="617"/>
      <c r="M123" s="1145"/>
      <c r="N123" s="617"/>
      <c r="O123" s="617"/>
      <c r="P123" s="1145"/>
      <c r="Q123" s="617"/>
      <c r="R123" s="617"/>
      <c r="S123" s="1145"/>
      <c r="T123" s="617"/>
      <c r="U123" s="617"/>
      <c r="V123" s="1145"/>
      <c r="W123" s="617"/>
      <c r="X123" s="617"/>
    </row>
    <row r="124" spans="1:24">
      <c r="A124" s="914"/>
      <c r="B124" s="617"/>
      <c r="C124" s="617"/>
      <c r="D124" s="1145"/>
      <c r="E124" s="617"/>
      <c r="F124" s="617"/>
      <c r="G124" s="1146"/>
      <c r="H124" s="617"/>
      <c r="I124" s="617"/>
      <c r="J124" s="1145"/>
      <c r="K124" s="617"/>
      <c r="L124" s="617"/>
      <c r="M124" s="1145"/>
      <c r="N124" s="617"/>
      <c r="O124" s="617"/>
      <c r="P124" s="1145"/>
      <c r="Q124" s="617"/>
      <c r="R124" s="617"/>
      <c r="S124" s="1145"/>
      <c r="T124" s="617"/>
      <c r="U124" s="617"/>
      <c r="V124" s="1145"/>
      <c r="W124" s="617"/>
      <c r="X124" s="617"/>
    </row>
    <row r="125" spans="1:24">
      <c r="A125" s="914"/>
      <c r="B125" s="617"/>
      <c r="C125" s="617"/>
      <c r="D125" s="1145"/>
      <c r="E125" s="617"/>
      <c r="F125" s="617"/>
      <c r="G125" s="1146"/>
      <c r="H125" s="617"/>
      <c r="I125" s="617"/>
      <c r="J125" s="1145"/>
      <c r="K125" s="617"/>
      <c r="L125" s="617"/>
      <c r="M125" s="1145"/>
      <c r="N125" s="617"/>
      <c r="O125" s="617"/>
      <c r="P125" s="1145"/>
      <c r="Q125" s="617"/>
      <c r="R125" s="617"/>
      <c r="S125" s="1145"/>
      <c r="T125" s="617"/>
      <c r="U125" s="617"/>
      <c r="V125" s="1145"/>
      <c r="W125" s="617"/>
      <c r="X125" s="617"/>
    </row>
    <row r="126" spans="1:24">
      <c r="A126" s="914"/>
      <c r="B126" s="617"/>
      <c r="C126" s="617"/>
      <c r="D126" s="1145"/>
      <c r="E126" s="617"/>
      <c r="F126" s="617"/>
      <c r="G126" s="1146"/>
      <c r="H126" s="617"/>
      <c r="I126" s="617"/>
      <c r="J126" s="1145"/>
      <c r="K126" s="617"/>
      <c r="L126" s="617"/>
      <c r="M126" s="1145"/>
      <c r="N126" s="617"/>
      <c r="O126" s="617"/>
      <c r="P126" s="1145"/>
      <c r="Q126" s="617"/>
      <c r="R126" s="617"/>
      <c r="S126" s="1145"/>
      <c r="T126" s="617"/>
      <c r="U126" s="617"/>
      <c r="V126" s="1145"/>
      <c r="W126" s="617"/>
      <c r="X126" s="617"/>
    </row>
    <row r="127" spans="1:24">
      <c r="A127" s="914"/>
      <c r="B127" s="617"/>
      <c r="C127" s="617"/>
      <c r="D127" s="1145"/>
      <c r="E127" s="617"/>
      <c r="F127" s="617"/>
      <c r="G127" s="1146"/>
      <c r="H127" s="617"/>
      <c r="I127" s="617"/>
      <c r="J127" s="1145"/>
      <c r="K127" s="617"/>
      <c r="L127" s="617"/>
      <c r="M127" s="1145"/>
      <c r="N127" s="617"/>
      <c r="O127" s="617"/>
      <c r="P127" s="1145"/>
      <c r="Q127" s="617"/>
      <c r="R127" s="617"/>
      <c r="S127" s="1145"/>
      <c r="T127" s="617"/>
      <c r="U127" s="617"/>
      <c r="V127" s="1145"/>
      <c r="W127" s="617"/>
      <c r="X127" s="617"/>
    </row>
    <row r="128" spans="1:24">
      <c r="A128" s="914"/>
      <c r="B128" s="617"/>
      <c r="C128" s="617"/>
      <c r="D128" s="1145"/>
      <c r="E128" s="617"/>
      <c r="F128" s="617"/>
      <c r="G128" s="1146"/>
      <c r="H128" s="617"/>
      <c r="I128" s="617"/>
      <c r="J128" s="1145"/>
      <c r="K128" s="617"/>
      <c r="L128" s="617"/>
      <c r="M128" s="1145"/>
      <c r="N128" s="617"/>
      <c r="O128" s="617"/>
      <c r="P128" s="1145"/>
      <c r="Q128" s="617"/>
      <c r="R128" s="617"/>
      <c r="S128" s="1145"/>
      <c r="T128" s="617"/>
      <c r="U128" s="617"/>
      <c r="V128" s="1145"/>
      <c r="W128" s="617"/>
      <c r="X128" s="617"/>
    </row>
    <row r="129" spans="1:24">
      <c r="A129" s="914"/>
      <c r="B129" s="617"/>
      <c r="C129" s="617"/>
      <c r="D129" s="1145"/>
      <c r="E129" s="617"/>
      <c r="F129" s="617"/>
      <c r="G129" s="1146"/>
      <c r="H129" s="617"/>
      <c r="I129" s="617"/>
      <c r="J129" s="1145"/>
      <c r="K129" s="617"/>
      <c r="L129" s="617"/>
      <c r="M129" s="1145"/>
      <c r="N129" s="617"/>
      <c r="O129" s="617"/>
      <c r="P129" s="1145"/>
      <c r="Q129" s="617"/>
      <c r="R129" s="617"/>
      <c r="S129" s="1145"/>
      <c r="T129" s="617"/>
      <c r="U129" s="617"/>
      <c r="V129" s="1145"/>
      <c r="W129" s="617"/>
      <c r="X129" s="617"/>
    </row>
    <row r="130" spans="1:24">
      <c r="A130" s="914"/>
      <c r="B130" s="617"/>
      <c r="C130" s="617"/>
      <c r="D130" s="1145"/>
      <c r="E130" s="617"/>
      <c r="F130" s="617"/>
      <c r="G130" s="1146"/>
      <c r="H130" s="617"/>
      <c r="I130" s="617"/>
      <c r="J130" s="1145"/>
      <c r="K130" s="617"/>
      <c r="L130" s="617"/>
      <c r="M130" s="1145"/>
      <c r="N130" s="617"/>
      <c r="O130" s="617"/>
      <c r="P130" s="1145"/>
      <c r="Q130" s="617"/>
      <c r="R130" s="617"/>
      <c r="S130" s="1145"/>
      <c r="T130" s="617"/>
      <c r="U130" s="617"/>
      <c r="V130" s="1145"/>
      <c r="W130" s="617"/>
      <c r="X130" s="617"/>
    </row>
    <row r="131" spans="1:24">
      <c r="A131" s="914"/>
      <c r="B131" s="617"/>
      <c r="C131" s="617"/>
      <c r="D131" s="1145"/>
      <c r="E131" s="617"/>
      <c r="F131" s="617"/>
      <c r="G131" s="1146"/>
      <c r="H131" s="617"/>
      <c r="I131" s="617"/>
      <c r="J131" s="1145"/>
      <c r="K131" s="617"/>
      <c r="L131" s="617"/>
      <c r="M131" s="1145"/>
      <c r="N131" s="617"/>
      <c r="O131" s="617"/>
      <c r="P131" s="1145"/>
      <c r="Q131" s="617"/>
      <c r="R131" s="617"/>
      <c r="S131" s="1145"/>
      <c r="T131" s="617"/>
      <c r="U131" s="617"/>
      <c r="V131" s="1145"/>
      <c r="W131" s="617"/>
      <c r="X131" s="617"/>
    </row>
    <row r="132" spans="1:24">
      <c r="A132" s="914"/>
      <c r="B132" s="617"/>
      <c r="C132" s="617"/>
      <c r="D132" s="1145"/>
      <c r="E132" s="617"/>
      <c r="F132" s="617"/>
      <c r="G132" s="1146"/>
      <c r="H132" s="617"/>
      <c r="I132" s="617"/>
      <c r="J132" s="1145"/>
      <c r="K132" s="617"/>
      <c r="L132" s="617"/>
      <c r="M132" s="1145"/>
      <c r="N132" s="617"/>
      <c r="O132" s="617"/>
      <c r="P132" s="1145"/>
      <c r="Q132" s="617"/>
      <c r="R132" s="617"/>
      <c r="S132" s="1145"/>
      <c r="T132" s="617"/>
      <c r="U132" s="617"/>
      <c r="V132" s="1145"/>
      <c r="W132" s="617"/>
      <c r="X132" s="617"/>
    </row>
    <row r="133" spans="1:24">
      <c r="A133" s="914"/>
      <c r="B133" s="617"/>
      <c r="C133" s="617"/>
      <c r="D133" s="1145"/>
      <c r="E133" s="617"/>
      <c r="F133" s="617"/>
      <c r="G133" s="1146"/>
      <c r="H133" s="617"/>
      <c r="I133" s="617"/>
      <c r="J133" s="1145"/>
      <c r="K133" s="617"/>
      <c r="L133" s="617"/>
      <c r="M133" s="1145"/>
      <c r="N133" s="617"/>
      <c r="O133" s="617"/>
      <c r="P133" s="1145"/>
      <c r="Q133" s="617"/>
      <c r="R133" s="617"/>
      <c r="S133" s="1145"/>
      <c r="T133" s="617"/>
      <c r="U133" s="617"/>
      <c r="V133" s="1145"/>
      <c r="W133" s="617"/>
      <c r="X133" s="617"/>
    </row>
    <row r="134" spans="1:24">
      <c r="A134" s="914"/>
      <c r="B134" s="617"/>
      <c r="C134" s="617"/>
      <c r="D134" s="1145"/>
      <c r="E134" s="617"/>
      <c r="F134" s="617"/>
      <c r="G134" s="1146"/>
      <c r="H134" s="617"/>
      <c r="I134" s="617"/>
      <c r="J134" s="1145"/>
      <c r="K134" s="617"/>
      <c r="L134" s="617"/>
      <c r="M134" s="1145"/>
      <c r="N134" s="617"/>
      <c r="O134" s="617"/>
      <c r="P134" s="1145"/>
      <c r="Q134" s="617"/>
      <c r="R134" s="617"/>
      <c r="S134" s="1145"/>
      <c r="T134" s="617"/>
      <c r="U134" s="617"/>
      <c r="V134" s="1145"/>
      <c r="W134" s="617"/>
      <c r="X134" s="617"/>
    </row>
    <row r="135" spans="1:24">
      <c r="A135" s="914"/>
      <c r="B135" s="617"/>
      <c r="C135" s="617"/>
      <c r="D135" s="1145"/>
      <c r="E135" s="617"/>
      <c r="F135" s="617"/>
      <c r="G135" s="1146"/>
      <c r="H135" s="617"/>
      <c r="I135" s="617"/>
      <c r="J135" s="1145"/>
      <c r="K135" s="617"/>
      <c r="L135" s="617"/>
      <c r="M135" s="1145"/>
      <c r="N135" s="617"/>
      <c r="O135" s="617"/>
      <c r="P135" s="1145"/>
      <c r="Q135" s="617"/>
      <c r="R135" s="617"/>
      <c r="S135" s="1145"/>
      <c r="T135" s="617"/>
      <c r="U135" s="617"/>
      <c r="V135" s="1145"/>
      <c r="W135" s="617"/>
      <c r="X135" s="617"/>
    </row>
    <row r="136" spans="1:24">
      <c r="A136" s="914"/>
      <c r="B136" s="617"/>
      <c r="C136" s="617"/>
      <c r="D136" s="1145"/>
      <c r="E136" s="617"/>
      <c r="F136" s="617"/>
      <c r="G136" s="1146"/>
      <c r="H136" s="617"/>
      <c r="I136" s="617"/>
      <c r="J136" s="1145"/>
      <c r="K136" s="617"/>
      <c r="L136" s="617"/>
      <c r="M136" s="1145"/>
      <c r="N136" s="617"/>
      <c r="O136" s="617"/>
      <c r="P136" s="1145"/>
      <c r="Q136" s="617"/>
      <c r="R136" s="617"/>
      <c r="S136" s="1145"/>
      <c r="T136" s="617"/>
      <c r="U136" s="617"/>
      <c r="V136" s="1145"/>
      <c r="W136" s="617"/>
      <c r="X136" s="617"/>
    </row>
    <row r="137" spans="1:24">
      <c r="A137" s="914"/>
      <c r="B137" s="617"/>
      <c r="C137" s="617"/>
      <c r="D137" s="1145"/>
      <c r="E137" s="617"/>
      <c r="F137" s="617"/>
      <c r="G137" s="1146"/>
      <c r="H137" s="617"/>
      <c r="I137" s="617"/>
      <c r="J137" s="1145"/>
      <c r="K137" s="617"/>
      <c r="L137" s="617"/>
      <c r="M137" s="1145"/>
      <c r="N137" s="617"/>
      <c r="O137" s="617"/>
      <c r="P137" s="1145"/>
      <c r="Q137" s="617"/>
      <c r="R137" s="617"/>
      <c r="S137" s="1145"/>
      <c r="T137" s="617"/>
      <c r="U137" s="617"/>
      <c r="V137" s="1145"/>
      <c r="W137" s="617"/>
      <c r="X137" s="617"/>
    </row>
    <row r="138" spans="1:24">
      <c r="A138" s="914"/>
      <c r="B138" s="617"/>
      <c r="C138" s="617"/>
      <c r="D138" s="1145"/>
      <c r="E138" s="617"/>
      <c r="F138" s="617"/>
      <c r="G138" s="1146"/>
      <c r="H138" s="617"/>
      <c r="I138" s="617"/>
      <c r="J138" s="1145"/>
      <c r="K138" s="617"/>
      <c r="L138" s="617"/>
      <c r="M138" s="1145"/>
      <c r="N138" s="617"/>
      <c r="O138" s="617"/>
      <c r="P138" s="1145"/>
      <c r="Q138" s="617"/>
      <c r="R138" s="617"/>
      <c r="S138" s="1145"/>
      <c r="T138" s="617"/>
      <c r="U138" s="617"/>
      <c r="V138" s="1145"/>
      <c r="W138" s="617"/>
      <c r="X138" s="617"/>
    </row>
    <row r="139" spans="1:24">
      <c r="A139" s="914"/>
      <c r="B139" s="617"/>
      <c r="C139" s="617"/>
      <c r="D139" s="1145"/>
      <c r="E139" s="617"/>
      <c r="F139" s="617"/>
      <c r="G139" s="1146"/>
      <c r="H139" s="617"/>
      <c r="I139" s="617"/>
      <c r="J139" s="1145"/>
      <c r="K139" s="617"/>
      <c r="L139" s="617"/>
      <c r="M139" s="1145"/>
      <c r="N139" s="617"/>
      <c r="O139" s="617"/>
      <c r="P139" s="1145"/>
      <c r="Q139" s="617"/>
      <c r="R139" s="617"/>
      <c r="S139" s="1145"/>
      <c r="T139" s="617"/>
      <c r="U139" s="617"/>
      <c r="V139" s="1145"/>
      <c r="W139" s="617"/>
      <c r="X139" s="617"/>
    </row>
    <row r="140" spans="1:24">
      <c r="A140" s="914"/>
      <c r="B140" s="617"/>
      <c r="C140" s="617"/>
      <c r="D140" s="1145"/>
      <c r="E140" s="617"/>
      <c r="F140" s="617"/>
      <c r="G140" s="1146"/>
      <c r="H140" s="617"/>
      <c r="I140" s="617"/>
      <c r="J140" s="1145"/>
      <c r="K140" s="617"/>
      <c r="L140" s="617"/>
      <c r="M140" s="1145"/>
      <c r="N140" s="617"/>
      <c r="O140" s="617"/>
      <c r="P140" s="1145"/>
      <c r="Q140" s="617"/>
      <c r="R140" s="617"/>
      <c r="S140" s="1145"/>
      <c r="T140" s="617"/>
      <c r="U140" s="617"/>
      <c r="V140" s="1145"/>
      <c r="W140" s="617"/>
      <c r="X140" s="617"/>
    </row>
  </sheetData>
  <mergeCells count="134">
    <mergeCell ref="E32:E35"/>
    <mergeCell ref="J6:J10"/>
    <mergeCell ref="J13:J16"/>
    <mergeCell ref="J19:J21"/>
    <mergeCell ref="J24:J25"/>
    <mergeCell ref="M6:M14"/>
    <mergeCell ref="M17:M18"/>
    <mergeCell ref="M21:M22"/>
    <mergeCell ref="M25:M27"/>
    <mergeCell ref="I35:I39"/>
    <mergeCell ref="G36:G38"/>
    <mergeCell ref="H36:H38"/>
    <mergeCell ref="K38:K39"/>
    <mergeCell ref="L23:L24"/>
    <mergeCell ref="K28:K30"/>
    <mergeCell ref="L27:L30"/>
    <mergeCell ref="J28:J29"/>
    <mergeCell ref="K32:K33"/>
    <mergeCell ref="F24:F25"/>
    <mergeCell ref="E21:E25"/>
    <mergeCell ref="E27:E29"/>
    <mergeCell ref="F26:F30"/>
    <mergeCell ref="F22:F23"/>
    <mergeCell ref="F10:F11"/>
    <mergeCell ref="A13:A15"/>
    <mergeCell ref="A18:A19"/>
    <mergeCell ref="D6:D15"/>
    <mergeCell ref="D21:D24"/>
    <mergeCell ref="U25:U34"/>
    <mergeCell ref="T6:T8"/>
    <mergeCell ref="T10:T13"/>
    <mergeCell ref="U7:U8"/>
    <mergeCell ref="U9:U10"/>
    <mergeCell ref="R5:R7"/>
    <mergeCell ref="Q6:Q10"/>
    <mergeCell ref="R11:R13"/>
    <mergeCell ref="R14:R16"/>
    <mergeCell ref="R21:R25"/>
    <mergeCell ref="T19:T22"/>
    <mergeCell ref="U18:U21"/>
    <mergeCell ref="T24:T28"/>
    <mergeCell ref="U23:U24"/>
    <mergeCell ref="R17:R20"/>
    <mergeCell ref="Q15:Q16"/>
    <mergeCell ref="Q18:Q19"/>
    <mergeCell ref="Q22:Q23"/>
    <mergeCell ref="U5:U6"/>
    <mergeCell ref="D27:D29"/>
    <mergeCell ref="U14:U16"/>
    <mergeCell ref="W22:W24"/>
    <mergeCell ref="X19:X24"/>
    <mergeCell ref="W6:W8"/>
    <mergeCell ref="X5:X8"/>
    <mergeCell ref="W10:W12"/>
    <mergeCell ref="X9:X12"/>
    <mergeCell ref="X14:X18"/>
    <mergeCell ref="W15:W17"/>
    <mergeCell ref="W20:W21"/>
    <mergeCell ref="H41:H42"/>
    <mergeCell ref="K6:K7"/>
    <mergeCell ref="L5:L6"/>
    <mergeCell ref="L10:L11"/>
    <mergeCell ref="H26:H29"/>
    <mergeCell ref="I25:I26"/>
    <mergeCell ref="K19:K22"/>
    <mergeCell ref="L18:L19"/>
    <mergeCell ref="L20:L22"/>
    <mergeCell ref="H31:H34"/>
    <mergeCell ref="L16:L17"/>
    <mergeCell ref="K14:K15"/>
    <mergeCell ref="L14:L15"/>
    <mergeCell ref="K16:K17"/>
    <mergeCell ref="K24:K25"/>
    <mergeCell ref="O33:O35"/>
    <mergeCell ref="G26:G28"/>
    <mergeCell ref="G19:G23"/>
    <mergeCell ref="N25:N28"/>
    <mergeCell ref="O24:O26"/>
    <mergeCell ref="N21:N22"/>
    <mergeCell ref="N34:N36"/>
    <mergeCell ref="O36:O37"/>
    <mergeCell ref="N17:N19"/>
    <mergeCell ref="O16:O19"/>
    <mergeCell ref="O29:O32"/>
    <mergeCell ref="M30:M31"/>
    <mergeCell ref="N30:N32"/>
    <mergeCell ref="G31:G33"/>
    <mergeCell ref="I21:I23"/>
    <mergeCell ref="H6:H17"/>
    <mergeCell ref="I5:I17"/>
    <mergeCell ref="G6:G16"/>
    <mergeCell ref="H19:H24"/>
    <mergeCell ref="I18:I20"/>
    <mergeCell ref="O10:O11"/>
    <mergeCell ref="O12:O13"/>
    <mergeCell ref="E18:E19"/>
    <mergeCell ref="F17:F19"/>
    <mergeCell ref="B6:B11"/>
    <mergeCell ref="B13:B16"/>
    <mergeCell ref="C17:C20"/>
    <mergeCell ref="B18:B20"/>
    <mergeCell ref="F20:F21"/>
    <mergeCell ref="B21:B22"/>
    <mergeCell ref="S4:T4"/>
    <mergeCell ref="T15:T17"/>
    <mergeCell ref="V4:W4"/>
    <mergeCell ref="A4:B4"/>
    <mergeCell ref="D4:E4"/>
    <mergeCell ref="G4:H4"/>
    <mergeCell ref="J4:K4"/>
    <mergeCell ref="M4:N4"/>
    <mergeCell ref="P4:Q4"/>
    <mergeCell ref="O5:O7"/>
    <mergeCell ref="N6:N8"/>
    <mergeCell ref="O8:O9"/>
    <mergeCell ref="E6:E12"/>
    <mergeCell ref="F5:F6"/>
    <mergeCell ref="A6:A10"/>
    <mergeCell ref="N3:O3"/>
    <mergeCell ref="Q2:R2"/>
    <mergeCell ref="Q3:R3"/>
    <mergeCell ref="T3:U3"/>
    <mergeCell ref="W3:X3"/>
    <mergeCell ref="T2:X2"/>
    <mergeCell ref="B1:W1"/>
    <mergeCell ref="B2:C2"/>
    <mergeCell ref="B3:C3"/>
    <mergeCell ref="E3:F3"/>
    <mergeCell ref="E2:F2"/>
    <mergeCell ref="H2:I2"/>
    <mergeCell ref="H3:I3"/>
    <mergeCell ref="K2:L2"/>
    <mergeCell ref="K3:L3"/>
    <mergeCell ref="N2:O2"/>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0A2FA-CFC6-48C2-9F66-1BF3B81177E1}">
  <sheetPr codeName="Sheet25">
    <pageSetUpPr fitToPage="1"/>
  </sheetPr>
  <dimension ref="A1:O80"/>
  <sheetViews>
    <sheetView workbookViewId="0">
      <selection activeCell="I18" sqref="I18"/>
    </sheetView>
  </sheetViews>
  <sheetFormatPr defaultColWidth="8.7109375" defaultRowHeight="15"/>
  <cols>
    <col min="1" max="1" width="3.5703125" style="1215" customWidth="1"/>
    <col min="2" max="2" width="8.5703125" style="1212" customWidth="1"/>
    <col min="3" max="3" width="8.5703125" style="1208" customWidth="1"/>
    <col min="4" max="4" width="8.5703125" style="1206" customWidth="1"/>
    <col min="5" max="5" width="6.5703125" style="1206" customWidth="1"/>
    <col min="6" max="8" width="8.5703125" style="1206" customWidth="1"/>
    <col min="9" max="9" width="3.5703125" style="1215" customWidth="1"/>
    <col min="10" max="10" width="8.5703125" style="1208" customWidth="1"/>
    <col min="11" max="11" width="8.5703125" style="1206" customWidth="1"/>
    <col min="12" max="12" width="48.5703125" style="1206" customWidth="1"/>
    <col min="13" max="13" width="47" style="1206" customWidth="1"/>
    <col min="14" max="14" width="3.5703125" style="1215" customWidth="1"/>
    <col min="15" max="15" width="8.5703125" style="1215" customWidth="1"/>
    <col min="16" max="16" width="8.5703125" style="1206" customWidth="1"/>
    <col min="17" max="16384" width="8.7109375" style="1206"/>
  </cols>
  <sheetData>
    <row r="1" spans="2:15" s="1215" customFormat="1" ht="14.1" customHeight="1">
      <c r="B1" s="1917" t="s">
        <v>3241</v>
      </c>
      <c r="C1" s="1917"/>
      <c r="D1" s="1917"/>
      <c r="E1" s="1917"/>
      <c r="F1" s="1917"/>
      <c r="G1" s="1917"/>
      <c r="H1" s="1917"/>
      <c r="J1" s="1224"/>
    </row>
    <row r="2" spans="2:15" s="1215" customFormat="1" ht="14.1" customHeight="1">
      <c r="B2" s="1917"/>
      <c r="C2" s="1917"/>
      <c r="D2" s="1917"/>
      <c r="E2" s="1917"/>
      <c r="F2" s="1917"/>
      <c r="G2" s="1917"/>
      <c r="H2" s="1917"/>
      <c r="J2" s="1224"/>
    </row>
    <row r="3" spans="2:15" ht="14.1" customHeight="1">
      <c r="B3" s="1927" t="s">
        <v>3283</v>
      </c>
      <c r="C3" s="1928"/>
      <c r="D3" s="1929"/>
      <c r="E3" s="1215"/>
      <c r="F3" s="1927" t="s">
        <v>3278</v>
      </c>
      <c r="G3" s="1928"/>
      <c r="H3" s="1929"/>
    </row>
    <row r="4" spans="2:15" ht="14.1" customHeight="1">
      <c r="B4" s="1924" t="s">
        <v>3299</v>
      </c>
      <c r="C4" s="1925"/>
      <c r="D4" s="1926"/>
      <c r="E4" s="1215"/>
      <c r="F4" s="1921" t="s">
        <v>3279</v>
      </c>
      <c r="G4" s="1922"/>
      <c r="H4" s="1923"/>
    </row>
    <row r="5" spans="2:15" ht="14.1" customHeight="1">
      <c r="B5" s="1924"/>
      <c r="C5" s="1925"/>
      <c r="D5" s="1926"/>
      <c r="E5" s="1215"/>
      <c r="F5" s="1921"/>
      <c r="G5" s="1922"/>
      <c r="H5" s="1923"/>
    </row>
    <row r="6" spans="2:15" ht="14.1" customHeight="1">
      <c r="B6" s="1924"/>
      <c r="C6" s="1925"/>
      <c r="D6" s="1926"/>
      <c r="E6" s="1215"/>
      <c r="F6" s="1213"/>
      <c r="H6" s="1209"/>
    </row>
    <row r="7" spans="2:15" ht="14.1" customHeight="1">
      <c r="B7" s="1924"/>
      <c r="C7" s="1925"/>
      <c r="D7" s="1926"/>
      <c r="E7" s="1215"/>
      <c r="F7" s="1921" t="s">
        <v>3280</v>
      </c>
      <c r="G7" s="1922"/>
      <c r="H7" s="1923"/>
      <c r="J7" s="1474" t="s">
        <v>3327</v>
      </c>
      <c r="K7" s="1473" t="s">
        <v>44</v>
      </c>
      <c r="L7" s="1473" t="s">
        <v>3334</v>
      </c>
      <c r="M7" s="1473" t="s">
        <v>3335</v>
      </c>
    </row>
    <row r="8" spans="2:15" ht="14.1" customHeight="1">
      <c r="B8" s="1930"/>
      <c r="C8" s="1931"/>
      <c r="D8" s="1932"/>
      <c r="E8" s="1215"/>
      <c r="F8" s="1921"/>
      <c r="G8" s="1922"/>
      <c r="H8" s="1923"/>
      <c r="J8" s="335" t="s">
        <v>1535</v>
      </c>
      <c r="K8" s="1206" t="s">
        <v>3302</v>
      </c>
      <c r="L8" s="1206" t="s">
        <v>3328</v>
      </c>
      <c r="M8" s="1206" t="s">
        <v>3328</v>
      </c>
      <c r="N8" s="1225"/>
      <c r="O8" s="1225"/>
    </row>
    <row r="9" spans="2:15" ht="14.1" customHeight="1">
      <c r="B9" s="1225"/>
      <c r="C9" s="1225"/>
      <c r="D9" s="1225"/>
      <c r="E9" s="1215"/>
      <c r="F9" s="1921"/>
      <c r="G9" s="1922"/>
      <c r="H9" s="1923"/>
      <c r="J9" s="335">
        <f>SUM(J8+24)</f>
        <v>48</v>
      </c>
      <c r="K9" s="1206" t="s">
        <v>3303</v>
      </c>
      <c r="L9" s="1206" t="s">
        <v>3328</v>
      </c>
      <c r="M9" s="1206" t="s">
        <v>3328</v>
      </c>
    </row>
    <row r="10" spans="2:15" ht="14.1" customHeight="1">
      <c r="B10" s="1927" t="s">
        <v>3236</v>
      </c>
      <c r="C10" s="1928"/>
      <c r="D10" s="1929"/>
      <c r="E10" s="1215"/>
      <c r="F10" s="1921"/>
      <c r="G10" s="1922"/>
      <c r="H10" s="1923"/>
      <c r="J10" s="335">
        <f t="shared" ref="J10:J32" si="0">SUM(J9+24)</f>
        <v>72</v>
      </c>
      <c r="K10" s="1206" t="s">
        <v>3304</v>
      </c>
      <c r="L10" s="1206" t="s">
        <v>3328</v>
      </c>
      <c r="M10" s="1206" t="s">
        <v>3328</v>
      </c>
    </row>
    <row r="11" spans="2:15" ht="14.1" customHeight="1">
      <c r="B11" s="1934" t="s">
        <v>3296</v>
      </c>
      <c r="C11" s="1861"/>
      <c r="D11" s="1933"/>
      <c r="E11" s="1215"/>
      <c r="F11" s="1921" t="s">
        <v>3281</v>
      </c>
      <c r="G11" s="1922"/>
      <c r="H11" s="1923"/>
      <c r="J11" s="335">
        <f t="shared" si="0"/>
        <v>96</v>
      </c>
      <c r="K11" s="1206" t="s">
        <v>3305</v>
      </c>
      <c r="L11" s="1206" t="s">
        <v>3329</v>
      </c>
      <c r="M11" s="1206" t="s">
        <v>3328</v>
      </c>
    </row>
    <row r="12" spans="2:15" ht="14.1" customHeight="1">
      <c r="B12" s="1934" t="s">
        <v>3297</v>
      </c>
      <c r="C12" s="1861"/>
      <c r="D12" s="1933"/>
      <c r="E12" s="1215"/>
      <c r="F12" s="1921"/>
      <c r="G12" s="1922"/>
      <c r="H12" s="1923"/>
      <c r="J12" s="335">
        <f t="shared" si="0"/>
        <v>120</v>
      </c>
      <c r="K12" s="1206" t="s">
        <v>3306</v>
      </c>
      <c r="L12" s="1206" t="s">
        <v>3330</v>
      </c>
      <c r="M12" s="1206" t="s">
        <v>3328</v>
      </c>
    </row>
    <row r="13" spans="2:15" ht="14.1" customHeight="1">
      <c r="B13" s="1935" t="s">
        <v>3298</v>
      </c>
      <c r="C13" s="1936"/>
      <c r="D13" s="1937"/>
      <c r="E13" s="1215"/>
      <c r="F13" s="1921"/>
      <c r="G13" s="1922"/>
      <c r="H13" s="1923"/>
      <c r="J13" s="335">
        <f t="shared" si="0"/>
        <v>144</v>
      </c>
      <c r="K13" s="1206" t="s">
        <v>3307</v>
      </c>
      <c r="L13" s="1206" t="s">
        <v>3331</v>
      </c>
      <c r="M13" s="1206" t="s">
        <v>3328</v>
      </c>
    </row>
    <row r="14" spans="2:15" ht="14.1" customHeight="1">
      <c r="B14" s="1225"/>
      <c r="C14" s="1225"/>
      <c r="D14" s="1225"/>
      <c r="E14" s="1215"/>
      <c r="F14" s="1921"/>
      <c r="G14" s="1922"/>
      <c r="H14" s="1923"/>
      <c r="J14" s="335">
        <f t="shared" si="0"/>
        <v>168</v>
      </c>
      <c r="K14" s="1206" t="s">
        <v>3308</v>
      </c>
      <c r="L14" s="1206" t="s">
        <v>3332</v>
      </c>
      <c r="M14" s="1206" t="s">
        <v>3328</v>
      </c>
    </row>
    <row r="15" spans="2:15" ht="14.1" customHeight="1">
      <c r="B15" s="1927" t="s">
        <v>386</v>
      </c>
      <c r="C15" s="1928"/>
      <c r="D15" s="1929"/>
      <c r="E15" s="1215"/>
      <c r="F15" s="1921"/>
      <c r="G15" s="1922"/>
      <c r="H15" s="1923"/>
      <c r="J15" s="335">
        <f t="shared" si="0"/>
        <v>192</v>
      </c>
      <c r="K15" s="1206" t="s">
        <v>3309</v>
      </c>
      <c r="L15" s="1206" t="s">
        <v>3333</v>
      </c>
      <c r="M15" s="1206" t="s">
        <v>3328</v>
      </c>
    </row>
    <row r="16" spans="2:15" ht="14.1" customHeight="1">
      <c r="B16" s="1934" t="s">
        <v>3295</v>
      </c>
      <c r="C16" s="1861"/>
      <c r="D16" s="1933"/>
      <c r="E16" s="1215"/>
      <c r="F16" s="1921"/>
      <c r="G16" s="1922"/>
      <c r="H16" s="1923"/>
      <c r="J16" s="335">
        <f t="shared" si="0"/>
        <v>216</v>
      </c>
      <c r="K16" s="1206" t="s">
        <v>3310</v>
      </c>
      <c r="M16" s="1206" t="s">
        <v>3328</v>
      </c>
    </row>
    <row r="17" spans="2:13" ht="14.1" customHeight="1">
      <c r="B17" s="1934" t="s">
        <v>3294</v>
      </c>
      <c r="C17" s="1861"/>
      <c r="D17" s="1933"/>
      <c r="E17" s="1215"/>
      <c r="F17" s="1924" t="s">
        <v>3282</v>
      </c>
      <c r="G17" s="1925"/>
      <c r="H17" s="1926"/>
      <c r="J17" s="335">
        <f t="shared" si="0"/>
        <v>240</v>
      </c>
      <c r="K17" s="1206" t="s">
        <v>3311</v>
      </c>
      <c r="M17" s="1206" t="s">
        <v>3328</v>
      </c>
    </row>
    <row r="18" spans="2:13" ht="14.1" customHeight="1">
      <c r="B18" s="1924" t="s">
        <v>3242</v>
      </c>
      <c r="C18" s="1925"/>
      <c r="D18" s="1926"/>
      <c r="E18" s="1215"/>
      <c r="F18" s="1924"/>
      <c r="G18" s="1925"/>
      <c r="H18" s="1926"/>
      <c r="J18" s="335">
        <f t="shared" si="0"/>
        <v>264</v>
      </c>
      <c r="K18" s="1206" t="s">
        <v>3312</v>
      </c>
      <c r="M18" s="1206" t="s">
        <v>3328</v>
      </c>
    </row>
    <row r="19" spans="2:13" ht="14.1" customHeight="1">
      <c r="B19" s="1924"/>
      <c r="C19" s="1925"/>
      <c r="D19" s="1926"/>
      <c r="E19" s="1215"/>
      <c r="F19" s="1924"/>
      <c r="G19" s="1925"/>
      <c r="H19" s="1926"/>
      <c r="J19" s="335">
        <f t="shared" si="0"/>
        <v>288</v>
      </c>
      <c r="K19" s="1206" t="s">
        <v>3313</v>
      </c>
      <c r="M19" s="1206" t="s">
        <v>3328</v>
      </c>
    </row>
    <row r="20" spans="2:13" ht="14.1" customHeight="1">
      <c r="B20" s="1924"/>
      <c r="C20" s="1925"/>
      <c r="D20" s="1926"/>
      <c r="E20" s="1215"/>
      <c r="F20" s="1924"/>
      <c r="G20" s="1925"/>
      <c r="H20" s="1926"/>
      <c r="J20" s="335">
        <f t="shared" si="0"/>
        <v>312</v>
      </c>
      <c r="K20" s="1206" t="s">
        <v>3314</v>
      </c>
      <c r="M20" s="1206" t="s">
        <v>3328</v>
      </c>
    </row>
    <row r="21" spans="2:13" ht="14.1" customHeight="1">
      <c r="B21" s="1924"/>
      <c r="C21" s="1925"/>
      <c r="D21" s="1926"/>
      <c r="E21" s="1215"/>
      <c r="F21" s="1924" t="s">
        <v>3301</v>
      </c>
      <c r="G21" s="1925"/>
      <c r="H21" s="1926"/>
      <c r="J21" s="335">
        <f t="shared" si="0"/>
        <v>336</v>
      </c>
      <c r="K21" s="1206" t="s">
        <v>3315</v>
      </c>
      <c r="M21" s="1206" t="s">
        <v>3328</v>
      </c>
    </row>
    <row r="22" spans="2:13" ht="14.1" customHeight="1">
      <c r="B22" s="1924"/>
      <c r="C22" s="1925"/>
      <c r="D22" s="1926"/>
      <c r="E22" s="1215"/>
      <c r="F22" s="1924"/>
      <c r="G22" s="1925"/>
      <c r="H22" s="1926"/>
      <c r="J22" s="335">
        <f t="shared" si="0"/>
        <v>360</v>
      </c>
      <c r="K22" s="1206" t="s">
        <v>3316</v>
      </c>
      <c r="M22" s="1206" t="s">
        <v>3329</v>
      </c>
    </row>
    <row r="23" spans="2:13" ht="14.1" customHeight="1">
      <c r="B23" s="1930"/>
      <c r="C23" s="1931"/>
      <c r="D23" s="1932"/>
      <c r="E23" s="1215"/>
      <c r="F23" s="1924"/>
      <c r="G23" s="1925"/>
      <c r="H23" s="1926"/>
      <c r="J23" s="335">
        <f t="shared" si="0"/>
        <v>384</v>
      </c>
      <c r="K23" s="1206" t="s">
        <v>3317</v>
      </c>
      <c r="M23" s="1206" t="s">
        <v>3329</v>
      </c>
    </row>
    <row r="24" spans="2:13" ht="14.1" customHeight="1">
      <c r="B24" s="1225"/>
      <c r="C24" s="1225"/>
      <c r="D24" s="1225"/>
      <c r="E24" s="1215"/>
      <c r="F24" s="1930"/>
      <c r="G24" s="1931"/>
      <c r="H24" s="1932"/>
      <c r="J24" s="335">
        <f t="shared" si="0"/>
        <v>408</v>
      </c>
      <c r="K24" s="1206" t="s">
        <v>3318</v>
      </c>
      <c r="M24" s="1206" t="s">
        <v>3329</v>
      </c>
    </row>
    <row r="25" spans="2:13" ht="14.1" customHeight="1">
      <c r="B25" s="1927" t="s">
        <v>2696</v>
      </c>
      <c r="C25" s="1928"/>
      <c r="D25" s="1929"/>
      <c r="E25" s="1215"/>
      <c r="F25" s="1225"/>
      <c r="G25" s="1225"/>
      <c r="H25" s="1225"/>
      <c r="J25" s="335">
        <f t="shared" si="0"/>
        <v>432</v>
      </c>
      <c r="K25" s="1206" t="s">
        <v>3319</v>
      </c>
      <c r="M25" s="1206" t="s">
        <v>3329</v>
      </c>
    </row>
    <row r="26" spans="2:13" ht="14.1" customHeight="1">
      <c r="B26" s="1942" t="s">
        <v>3235</v>
      </c>
      <c r="C26" s="1943"/>
      <c r="D26" s="1944"/>
      <c r="E26" s="1215"/>
      <c r="F26" s="1927" t="s">
        <v>3244</v>
      </c>
      <c r="G26" s="1928"/>
      <c r="H26" s="1929"/>
      <c r="J26" s="335">
        <f t="shared" si="0"/>
        <v>456</v>
      </c>
      <c r="K26" s="1206" t="s">
        <v>3320</v>
      </c>
      <c r="M26" s="1206" t="s">
        <v>3329</v>
      </c>
    </row>
    <row r="27" spans="2:13" ht="14.1" customHeight="1">
      <c r="B27" s="1945"/>
      <c r="C27" s="1946"/>
      <c r="D27" s="1947"/>
      <c r="E27" s="1215"/>
      <c r="F27" s="1213" t="s">
        <v>3245</v>
      </c>
      <c r="G27" s="1861" t="s">
        <v>3247</v>
      </c>
      <c r="H27" s="1933"/>
      <c r="J27" s="335">
        <f t="shared" si="0"/>
        <v>480</v>
      </c>
      <c r="K27" s="1206" t="s">
        <v>3321</v>
      </c>
      <c r="M27" s="1206" t="s">
        <v>3330</v>
      </c>
    </row>
    <row r="28" spans="2:13" ht="14.1" customHeight="1">
      <c r="B28" s="1225"/>
      <c r="C28" s="1225"/>
      <c r="D28" s="1225"/>
      <c r="E28" s="1215"/>
      <c r="F28" s="1213" t="s">
        <v>3246</v>
      </c>
      <c r="G28" s="1861" t="s">
        <v>3248</v>
      </c>
      <c r="H28" s="1933"/>
      <c r="J28" s="335">
        <f t="shared" si="0"/>
        <v>504</v>
      </c>
      <c r="K28" s="1206" t="s">
        <v>3322</v>
      </c>
      <c r="M28" s="1206" t="s">
        <v>3330</v>
      </c>
    </row>
    <row r="29" spans="2:13" ht="14.1" customHeight="1">
      <c r="B29" s="1927" t="s">
        <v>3239</v>
      </c>
      <c r="C29" s="1928"/>
      <c r="D29" s="1929"/>
      <c r="E29" s="1215"/>
      <c r="F29" s="1214" t="s">
        <v>2952</v>
      </c>
      <c r="G29" s="1936" t="s">
        <v>3249</v>
      </c>
      <c r="H29" s="1937"/>
      <c r="J29" s="335">
        <f t="shared" si="0"/>
        <v>528</v>
      </c>
      <c r="K29" s="1206" t="s">
        <v>3323</v>
      </c>
      <c r="M29" s="1206" t="s">
        <v>3330</v>
      </c>
    </row>
    <row r="30" spans="2:13" ht="14.1" customHeight="1">
      <c r="B30" s="1924" t="s">
        <v>3240</v>
      </c>
      <c r="C30" s="1925"/>
      <c r="D30" s="1926"/>
      <c r="E30" s="1215"/>
      <c r="F30" s="1225"/>
      <c r="G30" s="1225"/>
      <c r="H30" s="1225"/>
      <c r="J30" s="335">
        <f t="shared" si="0"/>
        <v>552</v>
      </c>
      <c r="K30" s="1206" t="s">
        <v>3324</v>
      </c>
      <c r="M30" s="1206" t="s">
        <v>3330</v>
      </c>
    </row>
    <row r="31" spans="2:13" ht="14.1" customHeight="1">
      <c r="B31" s="1924"/>
      <c r="C31" s="1925"/>
      <c r="D31" s="1926"/>
      <c r="E31" s="1215"/>
      <c r="F31" s="1927" t="s">
        <v>3285</v>
      </c>
      <c r="G31" s="1928"/>
      <c r="H31" s="1929"/>
      <c r="J31" s="335">
        <f t="shared" si="0"/>
        <v>576</v>
      </c>
      <c r="K31" s="1206" t="s">
        <v>3325</v>
      </c>
      <c r="M31" s="1206" t="s">
        <v>3330</v>
      </c>
    </row>
    <row r="32" spans="2:13" ht="14.1" customHeight="1">
      <c r="B32" s="1924"/>
      <c r="C32" s="1925"/>
      <c r="D32" s="1926"/>
      <c r="E32" s="1215"/>
      <c r="F32" s="1924" t="s">
        <v>3286</v>
      </c>
      <c r="G32" s="1925"/>
      <c r="H32" s="1926"/>
      <c r="J32" s="335">
        <f t="shared" si="0"/>
        <v>600</v>
      </c>
      <c r="K32" s="1206" t="s">
        <v>3326</v>
      </c>
      <c r="M32" s="1206" t="s">
        <v>3330</v>
      </c>
    </row>
    <row r="33" spans="2:13" ht="14.1" customHeight="1">
      <c r="B33" s="1930"/>
      <c r="C33" s="1931"/>
      <c r="D33" s="1932"/>
      <c r="E33" s="1215"/>
      <c r="F33" s="1217"/>
      <c r="G33" s="1938"/>
      <c r="H33" s="1939"/>
      <c r="J33" s="335"/>
    </row>
    <row r="34" spans="2:13" ht="14.1" customHeight="1">
      <c r="B34" s="1225"/>
      <c r="C34" s="1225"/>
      <c r="D34" s="1225"/>
      <c r="E34" s="1215"/>
      <c r="F34" s="1217" t="s">
        <v>3287</v>
      </c>
      <c r="G34" s="1938" t="s">
        <v>3293</v>
      </c>
      <c r="H34" s="1939"/>
      <c r="J34" s="1475"/>
      <c r="K34" s="1215"/>
      <c r="L34" s="1215"/>
      <c r="M34" s="1215"/>
    </row>
    <row r="35" spans="2:13" ht="14.1" customHeight="1">
      <c r="B35" s="1927" t="s">
        <v>3237</v>
      </c>
      <c r="C35" s="1928"/>
      <c r="D35" s="1929"/>
      <c r="E35" s="1215"/>
      <c r="F35" s="1217" t="s">
        <v>3288</v>
      </c>
      <c r="G35" s="1219" t="s">
        <v>3290</v>
      </c>
      <c r="H35" s="1220"/>
      <c r="J35" s="1475"/>
      <c r="K35" s="1215"/>
      <c r="L35" s="1215"/>
      <c r="M35" s="1215"/>
    </row>
    <row r="36" spans="2:13" ht="14.1" customHeight="1">
      <c r="B36" s="1924" t="s">
        <v>3234</v>
      </c>
      <c r="C36" s="1925"/>
      <c r="D36" s="1926"/>
      <c r="E36" s="1215"/>
      <c r="F36" s="1217" t="s">
        <v>3289</v>
      </c>
      <c r="G36" s="1219" t="s">
        <v>3291</v>
      </c>
      <c r="H36" s="1220"/>
      <c r="J36" s="1475"/>
      <c r="K36" s="1215"/>
      <c r="L36" s="1215"/>
      <c r="M36" s="1215"/>
    </row>
    <row r="37" spans="2:13" ht="14.1" customHeight="1">
      <c r="B37" s="1924"/>
      <c r="C37" s="1925"/>
      <c r="D37" s="1926"/>
      <c r="E37" s="1215"/>
      <c r="F37" s="1218" t="s">
        <v>3254</v>
      </c>
      <c r="G37" s="1221" t="s">
        <v>3292</v>
      </c>
      <c r="H37" s="1222"/>
      <c r="J37" s="1475"/>
      <c r="K37" s="1215"/>
      <c r="L37" s="1215"/>
      <c r="M37" s="1215"/>
    </row>
    <row r="38" spans="2:13" ht="14.1" customHeight="1">
      <c r="B38" s="1924"/>
      <c r="C38" s="1925"/>
      <c r="D38" s="1926"/>
      <c r="E38" s="1215"/>
      <c r="F38" s="1225"/>
      <c r="G38" s="1225"/>
      <c r="H38" s="1225"/>
      <c r="J38" s="1224"/>
      <c r="K38" s="1215"/>
      <c r="L38" s="1215"/>
      <c r="M38" s="1215"/>
    </row>
    <row r="39" spans="2:13" ht="14.1" customHeight="1">
      <c r="B39" s="1924"/>
      <c r="C39" s="1925"/>
      <c r="D39" s="1926"/>
      <c r="E39" s="1215"/>
      <c r="F39" s="1927" t="s">
        <v>3238</v>
      </c>
      <c r="G39" s="1928"/>
      <c r="H39" s="1929"/>
      <c r="J39" s="1224"/>
      <c r="K39" s="1215"/>
      <c r="L39" s="1215"/>
      <c r="M39" s="1215"/>
    </row>
    <row r="40" spans="2:13" ht="14.1" customHeight="1">
      <c r="B40" s="1930"/>
      <c r="C40" s="1931"/>
      <c r="D40" s="1932"/>
      <c r="E40" s="1215"/>
      <c r="F40" s="1924" t="s">
        <v>3284</v>
      </c>
      <c r="G40" s="1925"/>
      <c r="H40" s="1926"/>
      <c r="J40" s="1224"/>
      <c r="K40" s="1215"/>
      <c r="L40" s="1215"/>
      <c r="M40" s="1215"/>
    </row>
    <row r="41" spans="2:13" ht="14.1" customHeight="1">
      <c r="B41" s="1225"/>
      <c r="C41" s="1225"/>
      <c r="D41" s="1225"/>
      <c r="E41" s="1215"/>
      <c r="F41" s="1924"/>
      <c r="G41" s="1925"/>
      <c r="H41" s="1926"/>
      <c r="J41" s="1224"/>
      <c r="K41" s="1215"/>
      <c r="L41" s="1215"/>
      <c r="M41" s="1215"/>
    </row>
    <row r="42" spans="2:13" ht="14.1" customHeight="1">
      <c r="B42" s="1927" t="s">
        <v>3300</v>
      </c>
      <c r="C42" s="1928"/>
      <c r="D42" s="1929"/>
      <c r="E42" s="1215"/>
      <c r="F42" s="1924"/>
      <c r="G42" s="1925"/>
      <c r="H42" s="1926"/>
      <c r="J42" s="1224"/>
      <c r="K42" s="1215"/>
      <c r="L42" s="1215"/>
      <c r="M42" s="1215"/>
    </row>
    <row r="43" spans="2:13" ht="14.1" customHeight="1">
      <c r="B43" s="1924" t="s">
        <v>3243</v>
      </c>
      <c r="C43" s="1925"/>
      <c r="D43" s="1926"/>
      <c r="E43" s="1215"/>
      <c r="F43" s="1924"/>
      <c r="G43" s="1925"/>
      <c r="H43" s="1926"/>
      <c r="J43" s="1224"/>
      <c r="K43" s="1215"/>
      <c r="L43" s="1215"/>
      <c r="M43" s="1215"/>
    </row>
    <row r="44" spans="2:13" ht="14.1" customHeight="1">
      <c r="B44" s="1924"/>
      <c r="C44" s="1925"/>
      <c r="D44" s="1926"/>
      <c r="E44" s="1215"/>
      <c r="F44" s="1924"/>
      <c r="G44" s="1925"/>
      <c r="H44" s="1926"/>
      <c r="J44" s="1224"/>
      <c r="K44" s="1215"/>
      <c r="L44" s="1215"/>
      <c r="M44" s="1215"/>
    </row>
    <row r="45" spans="2:13" ht="14.1" customHeight="1">
      <c r="B45" s="1924"/>
      <c r="C45" s="1925"/>
      <c r="D45" s="1926"/>
      <c r="E45" s="1215"/>
      <c r="F45" s="1924"/>
      <c r="G45" s="1925"/>
      <c r="H45" s="1926"/>
      <c r="J45" s="1224"/>
      <c r="K45" s="1215"/>
      <c r="L45" s="1215"/>
      <c r="M45" s="1215"/>
    </row>
    <row r="46" spans="2:13" ht="14.1" customHeight="1">
      <c r="B46" s="1924"/>
      <c r="C46" s="1925"/>
      <c r="D46" s="1926"/>
      <c r="E46" s="1215"/>
      <c r="F46" s="1924"/>
      <c r="G46" s="1925"/>
      <c r="H46" s="1926"/>
      <c r="J46" s="1224"/>
      <c r="K46" s="1215"/>
      <c r="L46" s="1215"/>
      <c r="M46" s="1215"/>
    </row>
    <row r="47" spans="2:13" ht="14.1" customHeight="1">
      <c r="B47" s="1924"/>
      <c r="C47" s="1925"/>
      <c r="D47" s="1926"/>
      <c r="E47" s="1215"/>
      <c r="F47" s="1924"/>
      <c r="G47" s="1925"/>
      <c r="H47" s="1926"/>
      <c r="J47" s="1224"/>
      <c r="K47" s="1215"/>
      <c r="L47" s="1215"/>
      <c r="M47" s="1215"/>
    </row>
    <row r="48" spans="2:13" ht="14.1" customHeight="1">
      <c r="B48" s="1930"/>
      <c r="C48" s="1931"/>
      <c r="D48" s="1932"/>
      <c r="E48" s="1215"/>
      <c r="F48" s="1930"/>
      <c r="G48" s="1931"/>
      <c r="H48" s="1932"/>
      <c r="J48" s="1224"/>
      <c r="K48" s="1215"/>
      <c r="L48" s="1215"/>
      <c r="M48" s="1215"/>
    </row>
    <row r="49" spans="2:13" ht="14.1" customHeight="1">
      <c r="B49" s="1225"/>
      <c r="C49" s="1225"/>
      <c r="D49" s="1225"/>
      <c r="E49" s="1215"/>
      <c r="F49" s="1225"/>
      <c r="G49" s="1225"/>
      <c r="H49" s="1225"/>
      <c r="J49" s="1476"/>
      <c r="K49" s="1225"/>
      <c r="L49" s="1215"/>
      <c r="M49" s="1215"/>
    </row>
    <row r="50" spans="2:13" ht="14.1" customHeight="1">
      <c r="B50" s="1927" t="s">
        <v>3250</v>
      </c>
      <c r="C50" s="1928"/>
      <c r="D50" s="1928"/>
      <c r="E50" s="1928"/>
      <c r="F50" s="1928"/>
      <c r="G50" s="1928"/>
      <c r="H50" s="1929"/>
      <c r="J50" s="1224"/>
      <c r="K50" s="1215"/>
      <c r="L50" s="1215"/>
      <c r="M50" s="1215"/>
    </row>
    <row r="51" spans="2:13" ht="14.1" customHeight="1">
      <c r="B51" s="1924" t="s">
        <v>3251</v>
      </c>
      <c r="C51" s="1925"/>
      <c r="D51" s="1925"/>
      <c r="E51" s="1925"/>
      <c r="F51" s="1925"/>
      <c r="G51" s="1925"/>
      <c r="H51" s="1926"/>
      <c r="J51" s="1224"/>
      <c r="K51" s="1215"/>
      <c r="L51" s="1215"/>
      <c r="M51" s="1215"/>
    </row>
    <row r="52" spans="2:13" ht="14.1" customHeight="1">
      <c r="B52" s="1924"/>
      <c r="C52" s="1925"/>
      <c r="D52" s="1925"/>
      <c r="E52" s="1925"/>
      <c r="F52" s="1925"/>
      <c r="G52" s="1925"/>
      <c r="H52" s="1926"/>
      <c r="J52" s="1224"/>
      <c r="K52" s="1215"/>
      <c r="L52" s="1215"/>
      <c r="M52" s="1215"/>
    </row>
    <row r="53" spans="2:13" ht="14.1" customHeight="1">
      <c r="B53" s="1207" t="s">
        <v>3277</v>
      </c>
      <c r="C53" s="1861" t="s">
        <v>3255</v>
      </c>
      <c r="D53" s="1861"/>
      <c r="E53" s="1227" t="s">
        <v>3276</v>
      </c>
      <c r="F53" s="1918" t="s">
        <v>3259</v>
      </c>
      <c r="G53" s="1918"/>
      <c r="H53" s="1919"/>
      <c r="J53" s="1224"/>
      <c r="K53" s="1215"/>
      <c r="L53" s="1215"/>
      <c r="M53" s="1215"/>
    </row>
    <row r="54" spans="2:13" ht="14.1" customHeight="1">
      <c r="B54" s="1207" t="s">
        <v>3252</v>
      </c>
      <c r="C54" s="1861" t="s">
        <v>3256</v>
      </c>
      <c r="D54" s="1861"/>
      <c r="E54" s="1227" t="s">
        <v>3275</v>
      </c>
      <c r="F54" s="1918" t="s">
        <v>3266</v>
      </c>
      <c r="G54" s="1918"/>
      <c r="H54" s="1919"/>
      <c r="J54" s="1224"/>
      <c r="K54" s="1215"/>
      <c r="L54" s="1215"/>
      <c r="M54" s="1215"/>
    </row>
    <row r="55" spans="2:13" ht="14.1" customHeight="1">
      <c r="B55" s="1226" t="s">
        <v>3253</v>
      </c>
      <c r="C55" s="1920" t="s">
        <v>3257</v>
      </c>
      <c r="D55" s="1920"/>
      <c r="E55" s="1227" t="s">
        <v>3274</v>
      </c>
      <c r="F55" s="1918" t="s">
        <v>3267</v>
      </c>
      <c r="G55" s="1918"/>
      <c r="H55" s="1919"/>
      <c r="J55" s="1224"/>
      <c r="K55" s="1215"/>
      <c r="L55" s="1215"/>
      <c r="M55" s="1215"/>
    </row>
    <row r="56" spans="2:13" ht="14.1" customHeight="1">
      <c r="B56" s="1207" t="s">
        <v>3254</v>
      </c>
      <c r="C56" s="1861" t="s">
        <v>3258</v>
      </c>
      <c r="D56" s="1861"/>
      <c r="E56" s="1227" t="s">
        <v>3273</v>
      </c>
      <c r="F56" s="1918" t="s">
        <v>3264</v>
      </c>
      <c r="G56" s="1918"/>
      <c r="H56" s="1919"/>
      <c r="J56" s="1224"/>
      <c r="K56" s="1215"/>
      <c r="L56" s="1215"/>
      <c r="M56" s="1215"/>
    </row>
    <row r="57" spans="2:13" ht="14.1" customHeight="1">
      <c r="B57" s="1207"/>
      <c r="E57" s="1227" t="s">
        <v>3272</v>
      </c>
      <c r="F57" s="1918" t="s">
        <v>3262</v>
      </c>
      <c r="G57" s="1918"/>
      <c r="H57" s="1919"/>
      <c r="J57" s="1224"/>
      <c r="K57" s="1215"/>
      <c r="L57" s="1215"/>
      <c r="M57" s="1215"/>
    </row>
    <row r="58" spans="2:13" ht="14.1" customHeight="1">
      <c r="B58" s="1207"/>
      <c r="E58" s="1227" t="s">
        <v>3271</v>
      </c>
      <c r="F58" s="1918" t="s">
        <v>3261</v>
      </c>
      <c r="G58" s="1918"/>
      <c r="H58" s="1919"/>
      <c r="J58" s="1224"/>
      <c r="K58" s="1215"/>
      <c r="L58" s="1215"/>
      <c r="M58" s="1215"/>
    </row>
    <row r="59" spans="2:13" ht="14.1" customHeight="1">
      <c r="B59" s="1207"/>
      <c r="E59" s="1227" t="s">
        <v>3270</v>
      </c>
      <c r="F59" s="1918" t="s">
        <v>3263</v>
      </c>
      <c r="G59" s="1918"/>
      <c r="H59" s="1919"/>
      <c r="J59" s="1224"/>
      <c r="K59" s="1215"/>
      <c r="L59" s="1215"/>
      <c r="M59" s="1215"/>
    </row>
    <row r="60" spans="2:13" ht="14.1" customHeight="1">
      <c r="B60" s="1207"/>
      <c r="E60" s="1227" t="s">
        <v>3269</v>
      </c>
      <c r="F60" s="1918" t="s">
        <v>3260</v>
      </c>
      <c r="G60" s="1918"/>
      <c r="H60" s="1919"/>
      <c r="J60" s="1224"/>
      <c r="K60" s="1215"/>
      <c r="L60" s="1215"/>
      <c r="M60" s="1215"/>
    </row>
    <row r="61" spans="2:13" ht="14.1" customHeight="1">
      <c r="B61" s="1210"/>
      <c r="C61" s="1211"/>
      <c r="D61" s="1216"/>
      <c r="E61" s="1228" t="s">
        <v>3268</v>
      </c>
      <c r="F61" s="1940" t="s">
        <v>3265</v>
      </c>
      <c r="G61" s="1940"/>
      <c r="H61" s="1941"/>
      <c r="J61" s="1224"/>
      <c r="K61" s="1215"/>
      <c r="L61" s="1215"/>
      <c r="M61" s="1215"/>
    </row>
    <row r="62" spans="2:13" s="1215" customFormat="1" ht="14.1" customHeight="1">
      <c r="B62" s="1223"/>
      <c r="C62" s="1224"/>
      <c r="J62" s="1224"/>
    </row>
    <row r="63" spans="2:13">
      <c r="B63" s="1223"/>
      <c r="C63" s="1224"/>
      <c r="D63" s="1215"/>
      <c r="E63" s="1215"/>
      <c r="F63" s="1215"/>
      <c r="G63" s="1215"/>
      <c r="H63" s="1215"/>
      <c r="J63" s="1224"/>
      <c r="K63" s="1215"/>
      <c r="L63" s="1215"/>
      <c r="M63" s="1215"/>
    </row>
    <row r="64" spans="2:13">
      <c r="B64" s="1223"/>
      <c r="C64" s="1224"/>
      <c r="D64" s="1215"/>
      <c r="E64" s="1215"/>
      <c r="F64" s="1215"/>
      <c r="G64" s="1215"/>
      <c r="H64" s="1215"/>
      <c r="J64" s="1224"/>
      <c r="K64" s="1215"/>
      <c r="L64" s="1215"/>
      <c r="M64" s="1215"/>
    </row>
    <row r="65" spans="2:8">
      <c r="B65" s="1223"/>
      <c r="C65" s="1224"/>
      <c r="D65" s="1215"/>
      <c r="E65" s="1215"/>
      <c r="F65" s="1215"/>
      <c r="G65" s="1215"/>
      <c r="H65" s="1215"/>
    </row>
    <row r="66" spans="2:8">
      <c r="B66" s="1223"/>
      <c r="C66" s="1224"/>
      <c r="D66" s="1215"/>
      <c r="E66" s="1215"/>
      <c r="F66" s="1215"/>
      <c r="G66" s="1215"/>
      <c r="H66" s="1215"/>
    </row>
    <row r="67" spans="2:8">
      <c r="B67" s="1223"/>
      <c r="C67" s="1224"/>
      <c r="D67" s="1215"/>
      <c r="E67" s="1215"/>
      <c r="F67" s="1215"/>
      <c r="G67" s="1215"/>
      <c r="H67" s="1215"/>
    </row>
    <row r="68" spans="2:8">
      <c r="B68" s="1223"/>
      <c r="C68" s="1224"/>
      <c r="D68" s="1215"/>
      <c r="E68" s="1215"/>
      <c r="F68" s="1215"/>
      <c r="G68" s="1215"/>
      <c r="H68" s="1215"/>
    </row>
    <row r="69" spans="2:8">
      <c r="B69" s="1223"/>
      <c r="C69" s="1224"/>
      <c r="D69" s="1215"/>
      <c r="E69" s="1215"/>
      <c r="F69" s="1215"/>
      <c r="G69" s="1215"/>
      <c r="H69" s="1215"/>
    </row>
    <row r="70" spans="2:8">
      <c r="B70" s="1223"/>
      <c r="C70" s="1224"/>
      <c r="D70" s="1215"/>
      <c r="E70" s="1215"/>
      <c r="F70" s="1215"/>
      <c r="G70" s="1215"/>
      <c r="H70" s="1215"/>
    </row>
    <row r="71" spans="2:8">
      <c r="B71" s="1223"/>
      <c r="C71" s="1224"/>
      <c r="D71" s="1215"/>
      <c r="E71" s="1215"/>
      <c r="F71" s="1215"/>
      <c r="G71" s="1215"/>
      <c r="H71" s="1215"/>
    </row>
    <row r="72" spans="2:8">
      <c r="B72" s="1223"/>
      <c r="C72" s="1224"/>
      <c r="D72" s="1215"/>
      <c r="E72" s="1215"/>
      <c r="F72" s="1215"/>
      <c r="G72" s="1215"/>
      <c r="H72" s="1215"/>
    </row>
    <row r="73" spans="2:8">
      <c r="B73" s="1223"/>
      <c r="C73" s="1224"/>
      <c r="D73" s="1215"/>
      <c r="E73" s="1215"/>
      <c r="F73" s="1215"/>
      <c r="G73" s="1215"/>
      <c r="H73" s="1215"/>
    </row>
    <row r="74" spans="2:8">
      <c r="B74" s="1223"/>
      <c r="C74" s="1224"/>
      <c r="D74" s="1215"/>
      <c r="E74" s="1215"/>
      <c r="F74" s="1215"/>
      <c r="G74" s="1215"/>
      <c r="H74" s="1215"/>
    </row>
    <row r="75" spans="2:8">
      <c r="B75" s="1223"/>
      <c r="C75" s="1224"/>
      <c r="D75" s="1215"/>
      <c r="E75" s="1215"/>
      <c r="F75" s="1215"/>
      <c r="G75" s="1215"/>
      <c r="H75" s="1215"/>
    </row>
    <row r="76" spans="2:8">
      <c r="B76" s="1223"/>
      <c r="C76" s="1224"/>
      <c r="D76" s="1215"/>
      <c r="E76" s="1215"/>
      <c r="F76" s="1215"/>
      <c r="G76" s="1215"/>
      <c r="H76" s="1215"/>
    </row>
    <row r="77" spans="2:8">
      <c r="B77" s="1223"/>
      <c r="C77" s="1224"/>
      <c r="D77" s="1215"/>
      <c r="E77" s="1215"/>
      <c r="F77" s="1215"/>
      <c r="G77" s="1215"/>
      <c r="H77" s="1215"/>
    </row>
    <row r="78" spans="2:8">
      <c r="B78" s="1223"/>
      <c r="C78" s="1224"/>
      <c r="D78" s="1215"/>
      <c r="E78" s="1215"/>
      <c r="F78" s="1215"/>
      <c r="G78" s="1215"/>
      <c r="H78" s="1215"/>
    </row>
    <row r="79" spans="2:8">
      <c r="B79" s="1223"/>
      <c r="C79" s="1224"/>
      <c r="D79" s="1215"/>
      <c r="E79" s="1215"/>
      <c r="F79" s="1215"/>
      <c r="G79" s="1215"/>
      <c r="H79" s="1215"/>
    </row>
    <row r="80" spans="2:8">
      <c r="B80" s="1223"/>
      <c r="C80" s="1224"/>
      <c r="D80" s="1215"/>
      <c r="E80" s="1215"/>
      <c r="F80" s="1215"/>
      <c r="G80" s="1215"/>
      <c r="H80" s="1215"/>
    </row>
  </sheetData>
  <mergeCells count="50">
    <mergeCell ref="F3:H3"/>
    <mergeCell ref="F4:H5"/>
    <mergeCell ref="F7:H10"/>
    <mergeCell ref="B51:H52"/>
    <mergeCell ref="B42:D42"/>
    <mergeCell ref="B25:D25"/>
    <mergeCell ref="B35:D35"/>
    <mergeCell ref="B36:D40"/>
    <mergeCell ref="F31:H31"/>
    <mergeCell ref="F39:H39"/>
    <mergeCell ref="B29:D29"/>
    <mergeCell ref="G29:H29"/>
    <mergeCell ref="B26:D27"/>
    <mergeCell ref="B50:H50"/>
    <mergeCell ref="F32:H32"/>
    <mergeCell ref="G33:H33"/>
    <mergeCell ref="G34:H34"/>
    <mergeCell ref="B30:D33"/>
    <mergeCell ref="F61:H61"/>
    <mergeCell ref="F53:H53"/>
    <mergeCell ref="F60:H60"/>
    <mergeCell ref="F58:H58"/>
    <mergeCell ref="F57:H57"/>
    <mergeCell ref="F54:H54"/>
    <mergeCell ref="F55:H55"/>
    <mergeCell ref="B12:D12"/>
    <mergeCell ref="B13:D13"/>
    <mergeCell ref="F21:H24"/>
    <mergeCell ref="B4:D8"/>
    <mergeCell ref="B17:D17"/>
    <mergeCell ref="B16:D16"/>
    <mergeCell ref="B10:D10"/>
    <mergeCell ref="B15:D15"/>
    <mergeCell ref="B18:D23"/>
    <mergeCell ref="B1:H2"/>
    <mergeCell ref="F56:H56"/>
    <mergeCell ref="F59:H59"/>
    <mergeCell ref="C56:D56"/>
    <mergeCell ref="C55:D55"/>
    <mergeCell ref="C54:D54"/>
    <mergeCell ref="C53:D53"/>
    <mergeCell ref="F11:H16"/>
    <mergeCell ref="F17:H20"/>
    <mergeCell ref="B3:D3"/>
    <mergeCell ref="B43:D48"/>
    <mergeCell ref="F40:H48"/>
    <mergeCell ref="F26:H26"/>
    <mergeCell ref="G27:H27"/>
    <mergeCell ref="G28:H28"/>
    <mergeCell ref="B11:D11"/>
  </mergeCells>
  <pageMargins left="0.25" right="0.25" top="0.75" bottom="0.75" header="0.3" footer="0.3"/>
  <pageSetup scale="56" orientation="landscape" horizontalDpi="4294967293"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33"/>
  <sheetViews>
    <sheetView view="pageLayout" zoomScale="85" zoomScaleNormal="100" zoomScalePageLayoutView="85" workbookViewId="0">
      <selection activeCell="I11" sqref="I11"/>
    </sheetView>
  </sheetViews>
  <sheetFormatPr defaultColWidth="9.140625" defaultRowHeight="14.25"/>
  <cols>
    <col min="1" max="1" width="6.140625" style="257" customWidth="1"/>
    <col min="2" max="2" width="13" style="105" customWidth="1"/>
    <col min="3" max="3" width="14.42578125" style="1127" customWidth="1"/>
    <col min="4" max="4" width="10.85546875" style="1127" customWidth="1"/>
    <col min="5" max="5" width="5.85546875" style="1127" customWidth="1"/>
    <col min="6" max="6" width="9.140625" style="1127"/>
    <col min="7" max="7" width="9.140625" style="105"/>
    <col min="8" max="12" width="9.140625" style="257"/>
    <col min="13" max="13" width="11" style="1274" customWidth="1"/>
    <col min="14" max="16384" width="9.140625" style="257"/>
  </cols>
  <sheetData>
    <row r="1" spans="1:13" s="1273" customFormat="1" ht="15" thickBot="1">
      <c r="A1" s="1428"/>
      <c r="B1" s="1428"/>
      <c r="C1" s="1428"/>
      <c r="D1" s="1428"/>
      <c r="E1" s="1428"/>
      <c r="F1" s="1428"/>
      <c r="G1" s="1428"/>
      <c r="H1" s="1428"/>
      <c r="I1" s="1428"/>
      <c r="J1" s="1428"/>
      <c r="K1" s="1428"/>
      <c r="L1" s="1428"/>
    </row>
    <row r="2" spans="1:13" ht="75">
      <c r="A2" s="1429"/>
      <c r="B2" s="1430" t="s">
        <v>3515</v>
      </c>
      <c r="C2" s="1431" t="s">
        <v>3516</v>
      </c>
      <c r="D2" s="1431" t="s">
        <v>208</v>
      </c>
      <c r="E2" s="1431" t="s">
        <v>3517</v>
      </c>
      <c r="F2" s="1431" t="s">
        <v>3518</v>
      </c>
      <c r="G2" s="1432" t="s">
        <v>3548</v>
      </c>
      <c r="H2" s="1432" t="s">
        <v>2469</v>
      </c>
      <c r="I2" s="1432" t="s">
        <v>3549</v>
      </c>
      <c r="J2" s="1432" t="s">
        <v>3730</v>
      </c>
      <c r="K2" s="1433"/>
      <c r="L2" s="1429"/>
    </row>
    <row r="3" spans="1:13" ht="15">
      <c r="A3" s="1429"/>
      <c r="B3" s="1434">
        <v>1</v>
      </c>
      <c r="C3" s="1435" t="s">
        <v>3519</v>
      </c>
      <c r="D3" s="1435" t="s">
        <v>3520</v>
      </c>
      <c r="E3" s="1208" t="s">
        <v>3521</v>
      </c>
      <c r="F3" s="1208" t="s">
        <v>1022</v>
      </c>
      <c r="G3" s="1436" t="s">
        <v>595</v>
      </c>
      <c r="H3" s="1436" t="s">
        <v>3768</v>
      </c>
      <c r="I3" s="1437" t="s">
        <v>723</v>
      </c>
      <c r="J3" s="1437" t="s">
        <v>631</v>
      </c>
      <c r="K3" s="1438"/>
      <c r="L3" s="1429"/>
    </row>
    <row r="4" spans="1:13" ht="15">
      <c r="A4" s="1429"/>
      <c r="B4" s="1434">
        <v>2</v>
      </c>
      <c r="C4" s="1435" t="s">
        <v>3522</v>
      </c>
      <c r="D4" s="1435" t="s">
        <v>3523</v>
      </c>
      <c r="E4" s="1208" t="s">
        <v>3524</v>
      </c>
      <c r="F4" s="1208" t="s">
        <v>1022</v>
      </c>
      <c r="G4" s="1436" t="s">
        <v>594</v>
      </c>
      <c r="H4" s="1436" t="s">
        <v>3768</v>
      </c>
      <c r="I4" s="1437" t="s">
        <v>693</v>
      </c>
      <c r="J4" s="1437" t="s">
        <v>496</v>
      </c>
      <c r="K4" s="1438"/>
      <c r="L4" s="1429"/>
    </row>
    <row r="5" spans="1:13" ht="15">
      <c r="A5" s="1429"/>
      <c r="B5" s="1434">
        <v>3</v>
      </c>
      <c r="C5" s="1435" t="s">
        <v>3525</v>
      </c>
      <c r="D5" s="1435" t="s">
        <v>3526</v>
      </c>
      <c r="E5" s="1208" t="s">
        <v>1000</v>
      </c>
      <c r="F5" s="1208" t="s">
        <v>1022</v>
      </c>
      <c r="G5" s="1436" t="s">
        <v>593</v>
      </c>
      <c r="H5" s="1436" t="s">
        <v>3769</v>
      </c>
      <c r="I5" s="1437">
        <v>0</v>
      </c>
      <c r="J5" s="1437" t="s">
        <v>575</v>
      </c>
      <c r="K5" s="1438"/>
      <c r="L5" s="1429"/>
    </row>
    <row r="6" spans="1:13" ht="15">
      <c r="A6" s="1429"/>
      <c r="B6" s="1434">
        <v>4</v>
      </c>
      <c r="C6" s="1435" t="s">
        <v>3527</v>
      </c>
      <c r="D6" s="1435" t="s">
        <v>3528</v>
      </c>
      <c r="E6" s="1208" t="s">
        <v>1007</v>
      </c>
      <c r="F6" s="1208" t="s">
        <v>1022</v>
      </c>
      <c r="G6" s="1436" t="s">
        <v>589</v>
      </c>
      <c r="H6" s="1436" t="s">
        <v>3769</v>
      </c>
      <c r="I6" s="1437">
        <v>0</v>
      </c>
      <c r="J6" s="1437" t="s">
        <v>570</v>
      </c>
      <c r="K6" s="1438"/>
      <c r="L6" s="1429"/>
    </row>
    <row r="7" spans="1:13" ht="15">
      <c r="A7" s="1429"/>
      <c r="B7" s="1434">
        <v>5</v>
      </c>
      <c r="C7" s="1435" t="s">
        <v>3529</v>
      </c>
      <c r="D7" s="1435" t="s">
        <v>3530</v>
      </c>
      <c r="E7" s="1208" t="s">
        <v>1021</v>
      </c>
      <c r="F7" s="1208" t="s">
        <v>1022</v>
      </c>
      <c r="G7" s="1436" t="s">
        <v>510</v>
      </c>
      <c r="H7" s="1436" t="s">
        <v>510</v>
      </c>
      <c r="I7" s="1437">
        <v>0</v>
      </c>
      <c r="J7" s="1437" t="s">
        <v>3731</v>
      </c>
      <c r="K7" s="1438"/>
      <c r="L7" s="1429"/>
    </row>
    <row r="8" spans="1:13" ht="15">
      <c r="A8" s="1429"/>
      <c r="B8" s="1434">
        <v>6</v>
      </c>
      <c r="C8" s="1435" t="s">
        <v>3531</v>
      </c>
      <c r="D8" s="1435" t="s">
        <v>3532</v>
      </c>
      <c r="E8" s="1208" t="s">
        <v>1001</v>
      </c>
      <c r="F8" s="1208" t="s">
        <v>800</v>
      </c>
      <c r="G8" s="1436" t="s">
        <v>510</v>
      </c>
      <c r="H8" s="1436" t="s">
        <v>3770</v>
      </c>
      <c r="I8" s="1437">
        <v>0</v>
      </c>
      <c r="J8" s="1437" t="s">
        <v>3731</v>
      </c>
      <c r="K8" s="1438"/>
      <c r="L8" s="1429"/>
    </row>
    <row r="9" spans="1:13" ht="15">
      <c r="A9" s="1429"/>
      <c r="B9" s="1434">
        <v>7</v>
      </c>
      <c r="C9" s="1435" t="s">
        <v>3533</v>
      </c>
      <c r="D9" s="1435" t="s">
        <v>3534</v>
      </c>
      <c r="E9" s="1208" t="s">
        <v>3535</v>
      </c>
      <c r="F9" s="1208" t="s">
        <v>717</v>
      </c>
      <c r="G9" s="1436" t="s">
        <v>693</v>
      </c>
      <c r="H9" s="1436" t="s">
        <v>3770</v>
      </c>
      <c r="I9" s="1437">
        <v>0</v>
      </c>
      <c r="J9" s="1437" t="s">
        <v>3731</v>
      </c>
      <c r="K9" s="1438"/>
      <c r="L9" s="1429"/>
    </row>
    <row r="10" spans="1:13" ht="15">
      <c r="A10" s="1429"/>
      <c r="B10" s="1434">
        <v>8</v>
      </c>
      <c r="C10" s="1435" t="s">
        <v>3536</v>
      </c>
      <c r="D10" s="1435" t="s">
        <v>3537</v>
      </c>
      <c r="E10" s="1208" t="s">
        <v>1008</v>
      </c>
      <c r="F10" s="1208" t="s">
        <v>693</v>
      </c>
      <c r="G10" s="1436" t="s">
        <v>723</v>
      </c>
      <c r="H10" s="1436" t="s">
        <v>3770</v>
      </c>
      <c r="I10" s="1437">
        <v>-1</v>
      </c>
      <c r="J10" s="1437" t="s">
        <v>3731</v>
      </c>
      <c r="K10" s="1438"/>
      <c r="L10" s="1429"/>
      <c r="M10" s="257"/>
    </row>
    <row r="11" spans="1:13" ht="15">
      <c r="A11" s="1429"/>
      <c r="B11" s="1434">
        <v>9</v>
      </c>
      <c r="C11" s="1435" t="s">
        <v>3538</v>
      </c>
      <c r="D11" s="1435" t="s">
        <v>3539</v>
      </c>
      <c r="E11" s="1208" t="s">
        <v>1002</v>
      </c>
      <c r="F11" s="1208" t="s">
        <v>510</v>
      </c>
      <c r="G11" s="1436" t="s">
        <v>717</v>
      </c>
      <c r="H11" s="1436" t="s">
        <v>3771</v>
      </c>
      <c r="I11" s="1437">
        <v>-2</v>
      </c>
      <c r="J11" s="1437" t="s">
        <v>3731</v>
      </c>
      <c r="K11" s="1438"/>
      <c r="L11" s="1429"/>
    </row>
    <row r="12" spans="1:13" ht="15">
      <c r="A12" s="1429"/>
      <c r="B12" s="1434">
        <v>10</v>
      </c>
      <c r="C12" s="1435" t="s">
        <v>3540</v>
      </c>
      <c r="D12" s="1435" t="s">
        <v>3541</v>
      </c>
      <c r="E12" s="1208" t="s">
        <v>3542</v>
      </c>
      <c r="F12" s="1208" t="s">
        <v>589</v>
      </c>
      <c r="G12" s="1436" t="s">
        <v>706</v>
      </c>
      <c r="H12" s="1436" t="s">
        <v>3772</v>
      </c>
      <c r="I12" s="1437">
        <v>-3</v>
      </c>
      <c r="J12" s="1437" t="s">
        <v>3731</v>
      </c>
      <c r="K12" s="1438"/>
      <c r="L12" s="1429"/>
    </row>
    <row r="13" spans="1:13" ht="15">
      <c r="A13" s="1429"/>
      <c r="B13" s="1434">
        <v>11</v>
      </c>
      <c r="C13" s="1435" t="s">
        <v>3543</v>
      </c>
      <c r="D13" s="1435" t="s">
        <v>3544</v>
      </c>
      <c r="E13" s="1208" t="s">
        <v>3545</v>
      </c>
      <c r="F13" s="1208" t="s">
        <v>594</v>
      </c>
      <c r="G13" s="1436" t="s">
        <v>800</v>
      </c>
      <c r="H13" s="1436" t="s">
        <v>3773</v>
      </c>
      <c r="I13" s="1437">
        <v>-4</v>
      </c>
      <c r="J13" s="1437" t="s">
        <v>3731</v>
      </c>
      <c r="K13" s="1438"/>
      <c r="L13" s="1429"/>
    </row>
    <row r="14" spans="1:13" ht="15">
      <c r="A14" s="1429"/>
      <c r="B14" s="1434">
        <v>12</v>
      </c>
      <c r="C14" s="1435" t="s">
        <v>3546</v>
      </c>
      <c r="D14" s="1435" t="s">
        <v>3547</v>
      </c>
      <c r="E14" s="1208" t="s">
        <v>1009</v>
      </c>
      <c r="F14" s="1208" t="s">
        <v>597</v>
      </c>
      <c r="G14" s="1436" t="s">
        <v>808</v>
      </c>
      <c r="H14" s="1436" t="s">
        <v>3774</v>
      </c>
      <c r="I14" s="1437">
        <v>-5</v>
      </c>
      <c r="J14" s="1437" t="s">
        <v>3731</v>
      </c>
      <c r="K14" s="1438"/>
      <c r="L14" s="1429"/>
    </row>
    <row r="15" spans="1:13">
      <c r="A15" s="1429"/>
      <c r="B15" s="1439"/>
      <c r="C15" s="1437"/>
      <c r="D15" s="1436"/>
      <c r="E15" s="1436"/>
      <c r="F15" s="1436"/>
      <c r="G15" s="1436"/>
      <c r="H15" s="1948" t="s">
        <v>3775</v>
      </c>
      <c r="I15" s="1948"/>
      <c r="J15" s="1948"/>
      <c r="K15" s="1438"/>
      <c r="L15" s="1429"/>
    </row>
    <row r="16" spans="1:13" ht="14.25" customHeight="1">
      <c r="A16" s="1429"/>
      <c r="B16" s="1439"/>
      <c r="C16" s="1436"/>
      <c r="D16" s="1436"/>
      <c r="E16" s="1436"/>
      <c r="F16" s="1436"/>
      <c r="G16" s="1437"/>
      <c r="H16" s="1429"/>
      <c r="I16" s="1429"/>
      <c r="J16" s="1429"/>
      <c r="K16" s="1438"/>
      <c r="L16" s="1429"/>
    </row>
    <row r="17" spans="1:12">
      <c r="A17" s="1429"/>
      <c r="B17" s="1439"/>
      <c r="C17" s="1950" t="s">
        <v>3746</v>
      </c>
      <c r="D17" s="1950"/>
      <c r="E17" s="1436" t="s">
        <v>3732</v>
      </c>
      <c r="F17" s="1949" t="s">
        <v>3733</v>
      </c>
      <c r="G17" s="1949"/>
      <c r="H17" s="1437" t="s">
        <v>3766</v>
      </c>
      <c r="I17" s="1429"/>
      <c r="J17" s="1429"/>
      <c r="K17" s="1438"/>
      <c r="L17" s="1429"/>
    </row>
    <row r="18" spans="1:12">
      <c r="A18" s="1429"/>
      <c r="B18" s="1439"/>
      <c r="C18" s="1429" t="s">
        <v>3736</v>
      </c>
      <c r="D18" s="1440" t="s">
        <v>3752</v>
      </c>
      <c r="E18" s="1436" t="s">
        <v>3734</v>
      </c>
      <c r="F18" s="1949" t="s">
        <v>3763</v>
      </c>
      <c r="G18" s="1949"/>
      <c r="H18" s="1437" t="s">
        <v>1449</v>
      </c>
      <c r="I18" s="1949" t="s">
        <v>3747</v>
      </c>
      <c r="J18" s="1949"/>
      <c r="K18" s="1438"/>
      <c r="L18" s="1429"/>
    </row>
    <row r="19" spans="1:12">
      <c r="A19" s="1429"/>
      <c r="B19" s="1439"/>
      <c r="C19" s="1429" t="s">
        <v>3735</v>
      </c>
      <c r="D19" s="1440" t="s">
        <v>3753</v>
      </c>
      <c r="E19" s="1436" t="s">
        <v>3758</v>
      </c>
      <c r="F19" s="1949" t="s">
        <v>3763</v>
      </c>
      <c r="G19" s="1949"/>
      <c r="H19" s="1437" t="s">
        <v>2538</v>
      </c>
      <c r="I19" s="1949" t="s">
        <v>3748</v>
      </c>
      <c r="J19" s="1949"/>
      <c r="K19" s="1438"/>
      <c r="L19" s="1429"/>
    </row>
    <row r="20" spans="1:12">
      <c r="A20" s="1429"/>
      <c r="B20" s="1439"/>
      <c r="C20" s="1429" t="s">
        <v>3737</v>
      </c>
      <c r="D20" s="1440" t="s">
        <v>3754</v>
      </c>
      <c r="E20" s="1436" t="s">
        <v>3759</v>
      </c>
      <c r="F20" s="1949" t="s">
        <v>3763</v>
      </c>
      <c r="G20" s="1949"/>
      <c r="H20" s="1437" t="s">
        <v>2560</v>
      </c>
      <c r="I20" s="1949" t="s">
        <v>3749</v>
      </c>
      <c r="J20" s="1949"/>
      <c r="K20" s="1438"/>
      <c r="L20" s="1429"/>
    </row>
    <row r="21" spans="1:12">
      <c r="A21" s="1429"/>
      <c r="B21" s="1439"/>
      <c r="C21" s="1429" t="s">
        <v>3738</v>
      </c>
      <c r="D21" s="1440" t="s">
        <v>3755</v>
      </c>
      <c r="E21" s="1436" t="s">
        <v>3757</v>
      </c>
      <c r="F21" s="1949" t="s">
        <v>3764</v>
      </c>
      <c r="G21" s="1949"/>
      <c r="H21" s="1437" t="s">
        <v>2582</v>
      </c>
      <c r="I21" s="1949" t="s">
        <v>3750</v>
      </c>
      <c r="J21" s="1949"/>
      <c r="K21" s="1438"/>
      <c r="L21" s="1429"/>
    </row>
    <row r="22" spans="1:12">
      <c r="A22" s="1429"/>
      <c r="B22" s="1439"/>
      <c r="C22" s="1429" t="s">
        <v>3739</v>
      </c>
      <c r="D22" s="1440" t="s">
        <v>3756</v>
      </c>
      <c r="E22" s="1436" t="s">
        <v>3760</v>
      </c>
      <c r="F22" s="1949" t="s">
        <v>3765</v>
      </c>
      <c r="G22" s="1949"/>
      <c r="H22" s="1437" t="s">
        <v>2593</v>
      </c>
      <c r="I22" s="1949" t="s">
        <v>3751</v>
      </c>
      <c r="J22" s="1949"/>
      <c r="K22" s="1438"/>
      <c r="L22" s="1429"/>
    </row>
    <row r="23" spans="1:12">
      <c r="A23" s="1429"/>
      <c r="B23" s="1439"/>
      <c r="C23" s="1429" t="s">
        <v>3741</v>
      </c>
      <c r="D23" s="1440" t="s">
        <v>3754</v>
      </c>
      <c r="E23" s="1436" t="s">
        <v>3758</v>
      </c>
      <c r="F23" s="1949" t="s">
        <v>3763</v>
      </c>
      <c r="G23" s="1949"/>
      <c r="H23" s="1437" t="s">
        <v>2582</v>
      </c>
      <c r="I23" s="1429"/>
      <c r="J23" s="1429"/>
      <c r="K23" s="1438"/>
      <c r="L23" s="1429"/>
    </row>
    <row r="24" spans="1:12">
      <c r="A24" s="1429"/>
      <c r="B24" s="1439"/>
      <c r="C24" s="1429" t="s">
        <v>3740</v>
      </c>
      <c r="D24" s="1440" t="s">
        <v>3753</v>
      </c>
      <c r="E24" s="1436" t="s">
        <v>3761</v>
      </c>
      <c r="F24" s="1949" t="s">
        <v>3763</v>
      </c>
      <c r="G24" s="1949"/>
      <c r="H24" s="1437" t="s">
        <v>2593</v>
      </c>
      <c r="I24" s="1429"/>
      <c r="J24" s="1429"/>
      <c r="K24" s="1438"/>
      <c r="L24" s="1429"/>
    </row>
    <row r="25" spans="1:12">
      <c r="A25" s="1429"/>
      <c r="B25" s="1439"/>
      <c r="C25" s="1429" t="s">
        <v>3742</v>
      </c>
      <c r="D25" s="1440" t="s">
        <v>3755</v>
      </c>
      <c r="E25" s="1436" t="s">
        <v>3757</v>
      </c>
      <c r="F25" s="1949" t="s">
        <v>3764</v>
      </c>
      <c r="G25" s="1949"/>
      <c r="H25" s="1437" t="s">
        <v>2603</v>
      </c>
      <c r="I25" s="1429"/>
      <c r="J25" s="1429"/>
      <c r="K25" s="1438"/>
      <c r="L25" s="1429"/>
    </row>
    <row r="26" spans="1:12">
      <c r="A26" s="1429"/>
      <c r="B26" s="1439"/>
      <c r="C26" s="1429" t="s">
        <v>3745</v>
      </c>
      <c r="D26" s="1440" t="s">
        <v>3756</v>
      </c>
      <c r="E26" s="1436" t="s">
        <v>3757</v>
      </c>
      <c r="F26" s="1949" t="s">
        <v>3763</v>
      </c>
      <c r="G26" s="1949"/>
      <c r="H26" s="1437" t="s">
        <v>1407</v>
      </c>
      <c r="I26" s="1429"/>
      <c r="J26" s="1429"/>
      <c r="K26" s="1438"/>
      <c r="L26" s="1429"/>
    </row>
    <row r="27" spans="1:12">
      <c r="A27" s="1429"/>
      <c r="B27" s="1439"/>
      <c r="C27" s="1429" t="s">
        <v>3743</v>
      </c>
      <c r="D27" s="1440" t="s">
        <v>3752</v>
      </c>
      <c r="E27" s="1436" t="s">
        <v>3760</v>
      </c>
      <c r="F27" s="1949" t="s">
        <v>3763</v>
      </c>
      <c r="G27" s="1949"/>
      <c r="H27" s="1437" t="s">
        <v>3767</v>
      </c>
      <c r="I27" s="1429"/>
      <c r="J27" s="1429"/>
      <c r="K27" s="1438"/>
      <c r="L27" s="1429"/>
    </row>
    <row r="28" spans="1:12">
      <c r="A28" s="1429"/>
      <c r="B28" s="1439"/>
      <c r="C28" s="1429" t="s">
        <v>3744</v>
      </c>
      <c r="D28" s="1440" t="s">
        <v>3756</v>
      </c>
      <c r="E28" s="1436" t="s">
        <v>3762</v>
      </c>
      <c r="F28" s="1949" t="s">
        <v>3765</v>
      </c>
      <c r="G28" s="1949"/>
      <c r="H28" s="1437" t="s">
        <v>1407</v>
      </c>
      <c r="I28" s="1429"/>
      <c r="J28" s="1429"/>
      <c r="K28" s="1438"/>
      <c r="L28" s="1429"/>
    </row>
    <row r="29" spans="1:12" ht="15" thickBot="1">
      <c r="A29" s="1429"/>
      <c r="B29" s="1441"/>
      <c r="C29" s="1442"/>
      <c r="D29" s="1443"/>
      <c r="E29" s="1443"/>
      <c r="F29" s="1443"/>
      <c r="G29" s="1443"/>
      <c r="H29" s="1442"/>
      <c r="I29" s="1444"/>
      <c r="J29" s="1444"/>
      <c r="K29" s="1445"/>
      <c r="L29" s="1429"/>
    </row>
    <row r="30" spans="1:12">
      <c r="A30" s="1429"/>
      <c r="B30" s="1429"/>
      <c r="C30" s="1437"/>
      <c r="D30" s="1436"/>
      <c r="E30" s="1436"/>
      <c r="F30" s="1436"/>
      <c r="G30" s="1436"/>
      <c r="H30" s="1437"/>
      <c r="I30" s="1429"/>
      <c r="J30" s="1429"/>
      <c r="K30" s="1429"/>
      <c r="L30" s="1429"/>
    </row>
    <row r="31" spans="1:12">
      <c r="A31" s="1429"/>
      <c r="B31" s="1429"/>
      <c r="C31" s="1437"/>
      <c r="D31" s="1436"/>
      <c r="E31" s="1436"/>
      <c r="F31" s="1436"/>
      <c r="G31" s="1436"/>
      <c r="H31" s="1437"/>
      <c r="I31" s="1429"/>
      <c r="J31" s="1429"/>
      <c r="K31" s="1429"/>
      <c r="L31" s="1429"/>
    </row>
    <row r="32" spans="1:12">
      <c r="A32" s="1429"/>
      <c r="B32" s="1429"/>
      <c r="C32" s="1437"/>
      <c r="D32" s="1436"/>
      <c r="E32" s="1436"/>
      <c r="F32" s="1436"/>
      <c r="G32" s="1436"/>
      <c r="H32" s="1437"/>
      <c r="I32" s="1429"/>
      <c r="J32" s="1429"/>
      <c r="K32" s="1429"/>
      <c r="L32" s="1429"/>
    </row>
    <row r="33" spans="1:12">
      <c r="A33" s="1429"/>
      <c r="B33" s="1429"/>
      <c r="C33" s="1437"/>
      <c r="D33" s="1436"/>
      <c r="E33" s="1436"/>
      <c r="F33" s="1436"/>
      <c r="G33" s="1436"/>
      <c r="H33" s="1437"/>
      <c r="I33" s="1429"/>
      <c r="J33" s="1429"/>
      <c r="K33" s="1429"/>
      <c r="L33" s="1429"/>
    </row>
  </sheetData>
  <mergeCells count="19">
    <mergeCell ref="C17:D17"/>
    <mergeCell ref="F23:G23"/>
    <mergeCell ref="F24:G24"/>
    <mergeCell ref="F25:G25"/>
    <mergeCell ref="F26:G26"/>
    <mergeCell ref="H15:J15"/>
    <mergeCell ref="F27:G27"/>
    <mergeCell ref="F28:G28"/>
    <mergeCell ref="F17:G17"/>
    <mergeCell ref="F18:G18"/>
    <mergeCell ref="F19:G19"/>
    <mergeCell ref="F20:G20"/>
    <mergeCell ref="F21:G21"/>
    <mergeCell ref="F22:G22"/>
    <mergeCell ref="I18:J18"/>
    <mergeCell ref="I19:J19"/>
    <mergeCell ref="I20:J20"/>
    <mergeCell ref="I21:J21"/>
    <mergeCell ref="I22:J22"/>
  </mergeCells>
  <pageMargins left="0.7" right="0.7" top="0.75" bottom="0.75" header="0.3" footer="0.3"/>
  <pageSetup orientation="landscape" horizontalDpi="4294967293" r:id="rId1"/>
  <headerFooter>
    <oddHeader>&amp;C&amp;"MasonSerifAltBold,Regular"&amp;14DRAGON QUICK REFERENCE</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7113D-8647-48C5-8691-634688499249}">
  <sheetPr codeName="Sheet26"/>
  <dimension ref="A1:BM70"/>
  <sheetViews>
    <sheetView zoomScaleNormal="100" workbookViewId="0">
      <selection activeCell="M31" sqref="M31:Q31"/>
    </sheetView>
  </sheetViews>
  <sheetFormatPr defaultColWidth="8.85546875" defaultRowHeight="15"/>
  <cols>
    <col min="1" max="52" width="2.5703125" customWidth="1"/>
    <col min="53" max="65" width="8.85546875" style="111"/>
  </cols>
  <sheetData>
    <row r="1" spans="1:52" ht="15.75">
      <c r="A1" s="1406" t="s">
        <v>3339</v>
      </c>
      <c r="B1" s="1144"/>
      <c r="C1" s="1407"/>
      <c r="D1" s="1407"/>
      <c r="E1" s="1407"/>
      <c r="F1" s="1407"/>
      <c r="G1" s="1407"/>
      <c r="H1" s="1407"/>
      <c r="I1" s="1407"/>
      <c r="J1" s="1407"/>
      <c r="K1" s="1407"/>
      <c r="L1" s="1407"/>
      <c r="M1" s="1407"/>
      <c r="N1" s="1407"/>
      <c r="O1" s="1407"/>
      <c r="P1" s="1407"/>
      <c r="Q1" s="1407"/>
      <c r="R1" s="1965" t="s">
        <v>3896</v>
      </c>
      <c r="S1" s="1965"/>
      <c r="T1" s="1965"/>
      <c r="U1" s="1965"/>
      <c r="V1" s="1965"/>
      <c r="W1" s="1965"/>
      <c r="X1" s="1965"/>
      <c r="Y1" s="1965"/>
      <c r="Z1" s="1412"/>
      <c r="AA1" s="1412"/>
      <c r="AB1" s="1412"/>
      <c r="AC1" s="1412"/>
      <c r="AD1" s="1412"/>
      <c r="AE1" s="1412"/>
      <c r="AF1" s="1412"/>
      <c r="AG1" s="1412"/>
      <c r="AH1" s="1412"/>
      <c r="AI1" s="1412"/>
      <c r="AJ1" s="1412"/>
      <c r="AK1" s="1412"/>
      <c r="AL1" s="1412"/>
      <c r="AM1" s="1412"/>
      <c r="AN1" s="1412"/>
      <c r="AO1" s="1412"/>
      <c r="AP1" s="1412"/>
      <c r="AQ1" s="1412"/>
      <c r="AR1" s="1412"/>
      <c r="AS1" s="1412"/>
      <c r="AT1" s="1412"/>
      <c r="AU1" s="1412"/>
      <c r="AV1" s="1412"/>
      <c r="AW1" s="1412"/>
      <c r="AX1" s="1412"/>
      <c r="AY1" s="1412"/>
      <c r="AZ1" s="1412"/>
    </row>
    <row r="2" spans="1:52" ht="15.75">
      <c r="A2" s="1406" t="s">
        <v>3343</v>
      </c>
      <c r="B2" s="1144"/>
      <c r="C2" s="1407"/>
      <c r="D2" s="1407"/>
      <c r="E2" s="1407"/>
      <c r="F2" s="1407"/>
      <c r="G2" s="1407"/>
      <c r="H2" s="1407"/>
      <c r="I2" s="1407"/>
      <c r="J2" s="1407"/>
      <c r="K2" s="1407"/>
      <c r="L2" s="1407"/>
      <c r="M2" s="1407"/>
      <c r="N2" s="1407"/>
      <c r="O2" s="1407"/>
      <c r="P2" s="1407"/>
      <c r="Q2" s="1407"/>
      <c r="R2" s="1967" t="s">
        <v>3895</v>
      </c>
      <c r="S2" s="1967"/>
      <c r="T2" s="1967"/>
      <c r="U2" s="1967"/>
      <c r="V2" s="1967"/>
      <c r="W2" s="1967"/>
      <c r="X2" s="1967"/>
      <c r="Y2" s="1967"/>
      <c r="Z2" s="1413"/>
      <c r="AA2" s="1413"/>
      <c r="AB2" s="1413"/>
      <c r="AC2" s="1413"/>
      <c r="AD2" s="1413"/>
      <c r="AE2" s="1413"/>
      <c r="AF2" s="1413"/>
      <c r="AG2" s="1413"/>
      <c r="AH2" s="1413"/>
      <c r="AI2" s="1413"/>
      <c r="AJ2" s="1413"/>
      <c r="AK2" s="1413"/>
      <c r="AL2" s="1413"/>
      <c r="AM2" s="1413"/>
      <c r="AN2" s="1413"/>
      <c r="AO2" s="1413"/>
      <c r="AP2" s="1413"/>
      <c r="AQ2" s="1413"/>
      <c r="AR2" s="1413"/>
      <c r="AS2" s="1413"/>
      <c r="AT2" s="1413"/>
      <c r="AU2" s="1413"/>
      <c r="AV2" s="1413"/>
      <c r="AW2" s="1413"/>
      <c r="AX2" s="1413"/>
      <c r="AY2" s="1413"/>
      <c r="AZ2" s="1413"/>
    </row>
    <row r="3" spans="1:52" ht="15.75" customHeight="1"/>
    <row r="4" spans="1:52" ht="15.75" customHeight="1">
      <c r="A4" s="1951" t="s">
        <v>3884</v>
      </c>
      <c r="B4" s="1954" t="s">
        <v>3883</v>
      </c>
      <c r="C4" s="1957" t="s">
        <v>2296</v>
      </c>
      <c r="D4" s="1958"/>
      <c r="E4" s="1958"/>
      <c r="F4" s="1958"/>
      <c r="G4" s="1959"/>
      <c r="H4" s="1960" t="s">
        <v>2297</v>
      </c>
      <c r="I4" s="1961"/>
      <c r="J4" s="1961"/>
      <c r="K4" s="1961"/>
      <c r="L4" s="1962"/>
      <c r="M4" s="1963" t="s">
        <v>2298</v>
      </c>
      <c r="N4" s="1958"/>
      <c r="O4" s="1958"/>
      <c r="P4" s="1958"/>
      <c r="Q4" s="1959"/>
      <c r="R4" s="1960" t="s">
        <v>2299</v>
      </c>
      <c r="S4" s="1961"/>
      <c r="T4" s="1961"/>
      <c r="U4" s="1961"/>
      <c r="V4" s="1962"/>
      <c r="W4" s="1963" t="s">
        <v>2300</v>
      </c>
      <c r="X4" s="1958"/>
      <c r="Y4" s="1958"/>
      <c r="Z4" s="1958"/>
      <c r="AA4" s="1959"/>
      <c r="AB4" s="1960" t="s">
        <v>2301</v>
      </c>
      <c r="AC4" s="1961"/>
      <c r="AD4" s="1961"/>
      <c r="AE4" s="1961"/>
      <c r="AF4" s="1964"/>
      <c r="AG4" s="1966" t="s">
        <v>2302</v>
      </c>
      <c r="AH4" s="1958"/>
      <c r="AI4" s="1958"/>
      <c r="AJ4" s="1958"/>
      <c r="AK4" s="1959"/>
      <c r="AL4" s="1960" t="s">
        <v>2303</v>
      </c>
      <c r="AM4" s="1961"/>
      <c r="AN4" s="1961"/>
      <c r="AO4" s="1961"/>
      <c r="AP4" s="1962"/>
      <c r="AQ4" s="1963" t="s">
        <v>2304</v>
      </c>
      <c r="AR4" s="1958"/>
      <c r="AS4" s="1958"/>
      <c r="AT4" s="1958"/>
      <c r="AU4" s="1959"/>
      <c r="AV4" s="1960" t="s">
        <v>2305</v>
      </c>
      <c r="AW4" s="1961"/>
      <c r="AX4" s="1961"/>
      <c r="AY4" s="1961"/>
      <c r="AZ4" s="1961"/>
    </row>
    <row r="5" spans="1:52" ht="15.75" customHeight="1">
      <c r="A5" s="1952"/>
      <c r="B5" s="1955"/>
      <c r="C5" s="1417"/>
      <c r="D5" s="1418"/>
      <c r="E5" s="1418"/>
      <c r="F5" s="1418"/>
      <c r="G5" s="1418"/>
      <c r="H5" s="1418"/>
      <c r="I5" s="1418"/>
      <c r="J5" s="1418"/>
      <c r="K5" s="1418"/>
      <c r="L5" s="1418"/>
      <c r="M5" s="1418"/>
      <c r="N5" s="1418"/>
      <c r="O5" s="1418"/>
      <c r="P5" s="1418"/>
      <c r="Q5" s="1418"/>
      <c r="R5" s="1418"/>
      <c r="S5" s="1418"/>
      <c r="T5" s="1418"/>
      <c r="U5" s="1418"/>
      <c r="V5" s="1418"/>
      <c r="W5" s="1418"/>
      <c r="X5" s="1418"/>
      <c r="Y5" s="1418"/>
      <c r="Z5" s="1418"/>
      <c r="AA5" s="1418"/>
      <c r="AB5" s="1418"/>
      <c r="AC5" s="1418"/>
      <c r="AD5" s="1418"/>
      <c r="AE5" s="1418"/>
      <c r="AF5" s="1419"/>
      <c r="AG5" s="1423"/>
      <c r="AH5" s="1418"/>
      <c r="AI5" s="1418"/>
      <c r="AJ5" s="1418"/>
      <c r="AK5" s="1418"/>
      <c r="AL5" s="1418"/>
      <c r="AM5" s="1418"/>
      <c r="AN5" s="1418"/>
      <c r="AO5" s="1418"/>
      <c r="AP5" s="1418"/>
      <c r="AQ5" s="1418"/>
      <c r="AR5" s="1418"/>
      <c r="AS5" s="1418"/>
      <c r="AT5" s="1418"/>
      <c r="AU5" s="1424"/>
      <c r="AV5" s="1404"/>
      <c r="AW5" s="1405"/>
      <c r="AX5" s="1405"/>
      <c r="AY5" s="1405"/>
      <c r="AZ5" s="1405"/>
    </row>
    <row r="6" spans="1:52" ht="15.75" customHeight="1">
      <c r="A6" s="1953"/>
      <c r="B6" s="1956"/>
      <c r="C6" s="1420"/>
      <c r="D6" s="1421"/>
      <c r="E6" s="1421"/>
      <c r="F6" s="1421"/>
      <c r="G6" s="1421"/>
      <c r="H6" s="1421"/>
      <c r="I6" s="1421"/>
      <c r="J6" s="1421"/>
      <c r="K6" s="1421"/>
      <c r="L6" s="1421"/>
      <c r="M6" s="1421"/>
      <c r="N6" s="1421"/>
      <c r="O6" s="1421"/>
      <c r="P6" s="1421"/>
      <c r="Q6" s="1421"/>
      <c r="R6" s="1421"/>
      <c r="S6" s="1421"/>
      <c r="T6" s="1421"/>
      <c r="U6" s="1421"/>
      <c r="V6" s="1421"/>
      <c r="W6" s="1421"/>
      <c r="X6" s="1421"/>
      <c r="Y6" s="1421"/>
      <c r="Z6" s="1421"/>
      <c r="AA6" s="1421"/>
      <c r="AB6" s="1421"/>
      <c r="AC6" s="1421"/>
      <c r="AD6" s="1421"/>
      <c r="AE6" s="1421"/>
      <c r="AF6" s="1422"/>
      <c r="AG6" s="1425"/>
      <c r="AH6" s="1421"/>
      <c r="AI6" s="1421"/>
      <c r="AJ6" s="1421"/>
      <c r="AK6" s="1421"/>
      <c r="AL6" s="1421"/>
      <c r="AM6" s="1421"/>
      <c r="AN6" s="1421"/>
      <c r="AO6" s="1421"/>
      <c r="AP6" s="1421"/>
      <c r="AQ6" s="1421"/>
      <c r="AR6" s="1421"/>
      <c r="AS6" s="1421"/>
      <c r="AT6" s="1421"/>
      <c r="AU6" s="1426"/>
      <c r="AV6" s="1408"/>
      <c r="AW6" s="1409"/>
      <c r="AX6" s="1411"/>
      <c r="AY6" s="1409"/>
      <c r="AZ6" s="1410" t="s">
        <v>3887</v>
      </c>
    </row>
    <row r="7" spans="1:52" ht="15.75" customHeight="1">
      <c r="A7" s="1951" t="s">
        <v>3884</v>
      </c>
      <c r="B7" s="1954" t="s">
        <v>3883</v>
      </c>
      <c r="C7" s="1957" t="s">
        <v>2296</v>
      </c>
      <c r="D7" s="1958"/>
      <c r="E7" s="1958"/>
      <c r="F7" s="1958"/>
      <c r="G7" s="1959"/>
      <c r="H7" s="1960" t="s">
        <v>2297</v>
      </c>
      <c r="I7" s="1961"/>
      <c r="J7" s="1961"/>
      <c r="K7" s="1961"/>
      <c r="L7" s="1962"/>
      <c r="M7" s="1963" t="s">
        <v>2298</v>
      </c>
      <c r="N7" s="1958"/>
      <c r="O7" s="1958"/>
      <c r="P7" s="1958"/>
      <c r="Q7" s="1959"/>
      <c r="R7" s="1960" t="s">
        <v>2299</v>
      </c>
      <c r="S7" s="1961"/>
      <c r="T7" s="1961"/>
      <c r="U7" s="1961"/>
      <c r="V7" s="1962"/>
      <c r="W7" s="1963" t="s">
        <v>2300</v>
      </c>
      <c r="X7" s="1958"/>
      <c r="Y7" s="1958"/>
      <c r="Z7" s="1958"/>
      <c r="AA7" s="1959"/>
      <c r="AB7" s="1960" t="s">
        <v>2301</v>
      </c>
      <c r="AC7" s="1961"/>
      <c r="AD7" s="1961"/>
      <c r="AE7" s="1961"/>
      <c r="AF7" s="1964"/>
      <c r="AG7" s="1966" t="s">
        <v>2302</v>
      </c>
      <c r="AH7" s="1958"/>
      <c r="AI7" s="1958"/>
      <c r="AJ7" s="1958"/>
      <c r="AK7" s="1959"/>
      <c r="AL7" s="1960" t="s">
        <v>2303</v>
      </c>
      <c r="AM7" s="1961"/>
      <c r="AN7" s="1961"/>
      <c r="AO7" s="1961"/>
      <c r="AP7" s="1962"/>
      <c r="AQ7" s="1963" t="s">
        <v>2304</v>
      </c>
      <c r="AR7" s="1958"/>
      <c r="AS7" s="1958"/>
      <c r="AT7" s="1958"/>
      <c r="AU7" s="1959"/>
      <c r="AV7" s="1960" t="s">
        <v>2305</v>
      </c>
      <c r="AW7" s="1961"/>
      <c r="AX7" s="1961"/>
      <c r="AY7" s="1961"/>
      <c r="AZ7" s="1961"/>
    </row>
    <row r="8" spans="1:52" ht="14.25" customHeight="1">
      <c r="A8" s="1952"/>
      <c r="B8" s="1955"/>
      <c r="C8" s="1417"/>
      <c r="D8" s="1418"/>
      <c r="E8" s="1418"/>
      <c r="F8" s="1418"/>
      <c r="G8" s="1418"/>
      <c r="H8" s="1418"/>
      <c r="I8" s="1418"/>
      <c r="J8" s="1418"/>
      <c r="K8" s="1418"/>
      <c r="L8" s="1418"/>
      <c r="M8" s="1418"/>
      <c r="N8" s="1418"/>
      <c r="O8" s="1418"/>
      <c r="P8" s="1418"/>
      <c r="Q8" s="1418"/>
      <c r="R8" s="1418"/>
      <c r="S8" s="1418"/>
      <c r="T8" s="1418"/>
      <c r="U8" s="1418"/>
      <c r="V8" s="1418"/>
      <c r="W8" s="1418"/>
      <c r="X8" s="1418"/>
      <c r="Y8" s="1418"/>
      <c r="Z8" s="1418"/>
      <c r="AA8" s="1418"/>
      <c r="AB8" s="1418"/>
      <c r="AC8" s="1418"/>
      <c r="AD8" s="1418"/>
      <c r="AE8" s="1418"/>
      <c r="AF8" s="1419"/>
      <c r="AG8" s="1423"/>
      <c r="AH8" s="1418"/>
      <c r="AI8" s="1418"/>
      <c r="AJ8" s="1418"/>
      <c r="AK8" s="1418"/>
      <c r="AL8" s="1418"/>
      <c r="AM8" s="1418"/>
      <c r="AN8" s="1418"/>
      <c r="AO8" s="1418"/>
      <c r="AP8" s="1418"/>
      <c r="AQ8" s="1418"/>
      <c r="AR8" s="1418"/>
      <c r="AS8" s="1418"/>
      <c r="AT8" s="1418"/>
      <c r="AU8" s="1424"/>
      <c r="AV8" s="1404"/>
      <c r="AW8" s="1405"/>
      <c r="AX8" s="1405"/>
      <c r="AY8" s="1405"/>
      <c r="AZ8" s="1405"/>
    </row>
    <row r="9" spans="1:52" ht="14.45" customHeight="1">
      <c r="A9" s="1953"/>
      <c r="B9" s="1956"/>
      <c r="C9" s="1420"/>
      <c r="D9" s="1421"/>
      <c r="E9" s="1421"/>
      <c r="F9" s="1421"/>
      <c r="G9" s="1421"/>
      <c r="H9" s="1421"/>
      <c r="I9" s="1421"/>
      <c r="J9" s="1421"/>
      <c r="K9" s="1421"/>
      <c r="L9" s="1421"/>
      <c r="M9" s="1421"/>
      <c r="N9" s="1421"/>
      <c r="O9" s="1421"/>
      <c r="P9" s="1421"/>
      <c r="Q9" s="1421"/>
      <c r="R9" s="1421"/>
      <c r="S9" s="1421"/>
      <c r="T9" s="1421"/>
      <c r="U9" s="1421"/>
      <c r="V9" s="1421"/>
      <c r="W9" s="1421"/>
      <c r="X9" s="1421"/>
      <c r="Y9" s="1421"/>
      <c r="Z9" s="1421"/>
      <c r="AA9" s="1421"/>
      <c r="AB9" s="1421"/>
      <c r="AC9" s="1421"/>
      <c r="AD9" s="1421"/>
      <c r="AE9" s="1421"/>
      <c r="AF9" s="1422"/>
      <c r="AG9" s="1425"/>
      <c r="AH9" s="1421"/>
      <c r="AI9" s="1421"/>
      <c r="AJ9" s="1421"/>
      <c r="AK9" s="1421"/>
      <c r="AL9" s="1421"/>
      <c r="AM9" s="1421"/>
      <c r="AN9" s="1421"/>
      <c r="AO9" s="1421"/>
      <c r="AP9" s="1421"/>
      <c r="AQ9" s="1421"/>
      <c r="AR9" s="1421"/>
      <c r="AS9" s="1421"/>
      <c r="AT9" s="1421"/>
      <c r="AU9" s="1426"/>
      <c r="AV9" s="1408"/>
      <c r="AW9" s="1409"/>
      <c r="AX9" s="1411"/>
      <c r="AY9" s="1409"/>
      <c r="AZ9" s="1410" t="s">
        <v>3886</v>
      </c>
    </row>
    <row r="10" spans="1:52" ht="14.25" customHeight="1">
      <c r="A10" s="1951" t="s">
        <v>3884</v>
      </c>
      <c r="B10" s="1954" t="s">
        <v>3883</v>
      </c>
      <c r="C10" s="1957" t="s">
        <v>2296</v>
      </c>
      <c r="D10" s="1958"/>
      <c r="E10" s="1958"/>
      <c r="F10" s="1958"/>
      <c r="G10" s="1959"/>
      <c r="H10" s="1960" t="s">
        <v>2297</v>
      </c>
      <c r="I10" s="1961"/>
      <c r="J10" s="1961"/>
      <c r="K10" s="1961"/>
      <c r="L10" s="1962"/>
      <c r="M10" s="1963" t="s">
        <v>2298</v>
      </c>
      <c r="N10" s="1958"/>
      <c r="O10" s="1958"/>
      <c r="P10" s="1958"/>
      <c r="Q10" s="1959"/>
      <c r="R10" s="1960" t="s">
        <v>2299</v>
      </c>
      <c r="S10" s="1961"/>
      <c r="T10" s="1961"/>
      <c r="U10" s="1961"/>
      <c r="V10" s="1962"/>
      <c r="W10" s="1963" t="s">
        <v>2300</v>
      </c>
      <c r="X10" s="1958"/>
      <c r="Y10" s="1958"/>
      <c r="Z10" s="1958"/>
      <c r="AA10" s="1959"/>
      <c r="AB10" s="1960" t="s">
        <v>2301</v>
      </c>
      <c r="AC10" s="1961"/>
      <c r="AD10" s="1961"/>
      <c r="AE10" s="1961"/>
      <c r="AF10" s="1964"/>
      <c r="AG10" s="1966" t="s">
        <v>2302</v>
      </c>
      <c r="AH10" s="1958"/>
      <c r="AI10" s="1958"/>
      <c r="AJ10" s="1958"/>
      <c r="AK10" s="1959"/>
      <c r="AL10" s="1960" t="s">
        <v>2303</v>
      </c>
      <c r="AM10" s="1961"/>
      <c r="AN10" s="1961"/>
      <c r="AO10" s="1961"/>
      <c r="AP10" s="1962"/>
      <c r="AQ10" s="1963" t="s">
        <v>2304</v>
      </c>
      <c r="AR10" s="1958"/>
      <c r="AS10" s="1958"/>
      <c r="AT10" s="1958"/>
      <c r="AU10" s="1959"/>
      <c r="AV10" s="1960" t="s">
        <v>2305</v>
      </c>
      <c r="AW10" s="1961"/>
      <c r="AX10" s="1961"/>
      <c r="AY10" s="1961"/>
      <c r="AZ10" s="1961"/>
    </row>
    <row r="11" spans="1:52" ht="14.25" customHeight="1">
      <c r="A11" s="1952"/>
      <c r="B11" s="1955"/>
      <c r="C11" s="1417"/>
      <c r="D11" s="1418"/>
      <c r="E11" s="1418"/>
      <c r="F11" s="1418"/>
      <c r="G11" s="1418"/>
      <c r="H11" s="1418"/>
      <c r="I11" s="1418"/>
      <c r="J11" s="1418"/>
      <c r="K11" s="1418"/>
      <c r="L11" s="1418"/>
      <c r="M11" s="1418"/>
      <c r="N11" s="1418"/>
      <c r="O11" s="1418"/>
      <c r="P11" s="1418"/>
      <c r="Q11" s="1418"/>
      <c r="R11" s="1418"/>
      <c r="S11" s="1418"/>
      <c r="T11" s="1418"/>
      <c r="U11" s="1418"/>
      <c r="V11" s="1418"/>
      <c r="W11" s="1418"/>
      <c r="X11" s="1418"/>
      <c r="Y11" s="1418"/>
      <c r="Z11" s="1418"/>
      <c r="AA11" s="1418"/>
      <c r="AB11" s="1418"/>
      <c r="AC11" s="1418"/>
      <c r="AD11" s="1418"/>
      <c r="AE11" s="1418"/>
      <c r="AF11" s="1419"/>
      <c r="AG11" s="1423"/>
      <c r="AH11" s="1418"/>
      <c r="AI11" s="1418"/>
      <c r="AJ11" s="1418"/>
      <c r="AK11" s="1418"/>
      <c r="AL11" s="1418"/>
      <c r="AM11" s="1418"/>
      <c r="AN11" s="1418"/>
      <c r="AO11" s="1418"/>
      <c r="AP11" s="1418"/>
      <c r="AQ11" s="1418"/>
      <c r="AR11" s="1418"/>
      <c r="AS11" s="1418"/>
      <c r="AT11" s="1418"/>
      <c r="AU11" s="1424"/>
      <c r="AV11" s="1404"/>
      <c r="AW11" s="1405"/>
      <c r="AX11" s="1405"/>
      <c r="AY11" s="1405"/>
      <c r="AZ11" s="1405"/>
    </row>
    <row r="12" spans="1:52" ht="14.25" customHeight="1">
      <c r="A12" s="1953"/>
      <c r="B12" s="1956"/>
      <c r="C12" s="1420"/>
      <c r="D12" s="1421"/>
      <c r="E12" s="1421"/>
      <c r="F12" s="1421"/>
      <c r="G12" s="1421"/>
      <c r="H12" s="1421"/>
      <c r="I12" s="1421"/>
      <c r="J12" s="1421"/>
      <c r="K12" s="1421"/>
      <c r="L12" s="1421"/>
      <c r="M12" s="1421"/>
      <c r="N12" s="1421"/>
      <c r="O12" s="1421"/>
      <c r="P12" s="1421"/>
      <c r="Q12" s="1421"/>
      <c r="R12" s="1421"/>
      <c r="S12" s="1421"/>
      <c r="T12" s="1421"/>
      <c r="U12" s="1421"/>
      <c r="V12" s="1421"/>
      <c r="W12" s="1421"/>
      <c r="X12" s="1421"/>
      <c r="Y12" s="1421"/>
      <c r="Z12" s="1421"/>
      <c r="AA12" s="1421"/>
      <c r="AB12" s="1421"/>
      <c r="AC12" s="1421"/>
      <c r="AD12" s="1421"/>
      <c r="AE12" s="1421"/>
      <c r="AF12" s="1422"/>
      <c r="AG12" s="1425"/>
      <c r="AH12" s="1421"/>
      <c r="AI12" s="1421"/>
      <c r="AJ12" s="1421"/>
      <c r="AK12" s="1421"/>
      <c r="AL12" s="1421"/>
      <c r="AM12" s="1421"/>
      <c r="AN12" s="1421"/>
      <c r="AO12" s="1421"/>
      <c r="AP12" s="1421"/>
      <c r="AQ12" s="1421"/>
      <c r="AR12" s="1421"/>
      <c r="AS12" s="1421"/>
      <c r="AT12" s="1421"/>
      <c r="AU12" s="1426"/>
      <c r="AV12" s="1408"/>
      <c r="AW12" s="1409"/>
      <c r="AX12" s="1411"/>
      <c r="AY12" s="1409"/>
      <c r="AZ12" s="1410" t="s">
        <v>3888</v>
      </c>
    </row>
    <row r="13" spans="1:52" ht="14.25" customHeight="1">
      <c r="A13" s="1951" t="s">
        <v>3884</v>
      </c>
      <c r="B13" s="1954" t="s">
        <v>3883</v>
      </c>
      <c r="C13" s="1957" t="s">
        <v>2296</v>
      </c>
      <c r="D13" s="1958"/>
      <c r="E13" s="1958"/>
      <c r="F13" s="1958"/>
      <c r="G13" s="1959"/>
      <c r="H13" s="1960" t="s">
        <v>2297</v>
      </c>
      <c r="I13" s="1961"/>
      <c r="J13" s="1961"/>
      <c r="K13" s="1961"/>
      <c r="L13" s="1962"/>
      <c r="M13" s="1963" t="s">
        <v>2298</v>
      </c>
      <c r="N13" s="1958"/>
      <c r="O13" s="1958"/>
      <c r="P13" s="1958"/>
      <c r="Q13" s="1959"/>
      <c r="R13" s="1960" t="s">
        <v>2299</v>
      </c>
      <c r="S13" s="1961"/>
      <c r="T13" s="1961"/>
      <c r="U13" s="1961"/>
      <c r="V13" s="1962"/>
      <c r="W13" s="1963" t="s">
        <v>2300</v>
      </c>
      <c r="X13" s="1958"/>
      <c r="Y13" s="1958"/>
      <c r="Z13" s="1958"/>
      <c r="AA13" s="1959"/>
      <c r="AB13" s="1960" t="s">
        <v>2301</v>
      </c>
      <c r="AC13" s="1961"/>
      <c r="AD13" s="1961"/>
      <c r="AE13" s="1961"/>
      <c r="AF13" s="1964"/>
      <c r="AG13" s="1966" t="s">
        <v>2302</v>
      </c>
      <c r="AH13" s="1958"/>
      <c r="AI13" s="1958"/>
      <c r="AJ13" s="1958"/>
      <c r="AK13" s="1959"/>
      <c r="AL13" s="1960" t="s">
        <v>2303</v>
      </c>
      <c r="AM13" s="1961"/>
      <c r="AN13" s="1961"/>
      <c r="AO13" s="1961"/>
      <c r="AP13" s="1962"/>
      <c r="AQ13" s="1963" t="s">
        <v>2304</v>
      </c>
      <c r="AR13" s="1958"/>
      <c r="AS13" s="1958"/>
      <c r="AT13" s="1958"/>
      <c r="AU13" s="1959"/>
      <c r="AV13" s="1960" t="s">
        <v>2305</v>
      </c>
      <c r="AW13" s="1961"/>
      <c r="AX13" s="1961"/>
      <c r="AY13" s="1961"/>
      <c r="AZ13" s="1961"/>
    </row>
    <row r="14" spans="1:52" ht="14.25" customHeight="1">
      <c r="A14" s="1952"/>
      <c r="B14" s="1955"/>
      <c r="C14" s="1417"/>
      <c r="D14" s="1418"/>
      <c r="E14" s="1418"/>
      <c r="F14" s="1418"/>
      <c r="G14" s="1418"/>
      <c r="H14" s="1418"/>
      <c r="I14" s="1418"/>
      <c r="J14" s="1418"/>
      <c r="K14" s="1418"/>
      <c r="L14" s="1418"/>
      <c r="M14" s="1418"/>
      <c r="N14" s="1418"/>
      <c r="O14" s="1418"/>
      <c r="P14" s="1418"/>
      <c r="Q14" s="1418"/>
      <c r="R14" s="1418"/>
      <c r="S14" s="1418"/>
      <c r="T14" s="1418"/>
      <c r="U14" s="1418"/>
      <c r="V14" s="1418"/>
      <c r="W14" s="1418"/>
      <c r="X14" s="1418"/>
      <c r="Y14" s="1418"/>
      <c r="Z14" s="1418"/>
      <c r="AA14" s="1418"/>
      <c r="AB14" s="1418"/>
      <c r="AC14" s="1418"/>
      <c r="AD14" s="1418"/>
      <c r="AE14" s="1418"/>
      <c r="AF14" s="1419"/>
      <c r="AG14" s="1423"/>
      <c r="AH14" s="1418"/>
      <c r="AI14" s="1418"/>
      <c r="AJ14" s="1418"/>
      <c r="AK14" s="1418"/>
      <c r="AL14" s="1418"/>
      <c r="AM14" s="1418"/>
      <c r="AN14" s="1418"/>
      <c r="AO14" s="1418"/>
      <c r="AP14" s="1418"/>
      <c r="AQ14" s="1418"/>
      <c r="AR14" s="1418"/>
      <c r="AS14" s="1418"/>
      <c r="AT14" s="1418"/>
      <c r="AU14" s="1424"/>
      <c r="AV14" s="1404"/>
      <c r="AW14" s="1405"/>
      <c r="AX14" s="1405"/>
      <c r="AY14" s="1405"/>
      <c r="AZ14" s="1405"/>
    </row>
    <row r="15" spans="1:52" ht="14.25" customHeight="1">
      <c r="A15" s="1953"/>
      <c r="B15" s="1956"/>
      <c r="C15" s="1420"/>
      <c r="D15" s="1421"/>
      <c r="E15" s="1421"/>
      <c r="F15" s="1421"/>
      <c r="G15" s="1421"/>
      <c r="H15" s="1421"/>
      <c r="I15" s="1421"/>
      <c r="J15" s="1421"/>
      <c r="K15" s="1421"/>
      <c r="L15" s="1421"/>
      <c r="M15" s="1421"/>
      <c r="N15" s="1421"/>
      <c r="O15" s="1421"/>
      <c r="P15" s="1421"/>
      <c r="Q15" s="1421"/>
      <c r="R15" s="1421"/>
      <c r="S15" s="1421"/>
      <c r="T15" s="1421"/>
      <c r="U15" s="1421"/>
      <c r="V15" s="1421"/>
      <c r="W15" s="1421"/>
      <c r="X15" s="1421"/>
      <c r="Y15" s="1421"/>
      <c r="Z15" s="1421"/>
      <c r="AA15" s="1421"/>
      <c r="AB15" s="1421"/>
      <c r="AC15" s="1421"/>
      <c r="AD15" s="1421"/>
      <c r="AE15" s="1421"/>
      <c r="AF15" s="1422"/>
      <c r="AG15" s="1425"/>
      <c r="AH15" s="1421"/>
      <c r="AI15" s="1421"/>
      <c r="AJ15" s="1421"/>
      <c r="AK15" s="1421"/>
      <c r="AL15" s="1421"/>
      <c r="AM15" s="1421"/>
      <c r="AN15" s="1421"/>
      <c r="AO15" s="1421"/>
      <c r="AP15" s="1421"/>
      <c r="AQ15" s="1421"/>
      <c r="AR15" s="1421"/>
      <c r="AS15" s="1421"/>
      <c r="AT15" s="1421"/>
      <c r="AU15" s="1426"/>
      <c r="AV15" s="1408"/>
      <c r="AW15" s="1409"/>
      <c r="AX15" s="1411"/>
      <c r="AY15" s="1409"/>
      <c r="AZ15" s="1410" t="s">
        <v>3889</v>
      </c>
    </row>
    <row r="16" spans="1:52" ht="14.25" customHeight="1">
      <c r="A16" s="1951" t="s">
        <v>3884</v>
      </c>
      <c r="B16" s="1954" t="s">
        <v>3883</v>
      </c>
      <c r="C16" s="1957" t="s">
        <v>2296</v>
      </c>
      <c r="D16" s="1958"/>
      <c r="E16" s="1958"/>
      <c r="F16" s="1958"/>
      <c r="G16" s="1959"/>
      <c r="H16" s="1960" t="s">
        <v>2297</v>
      </c>
      <c r="I16" s="1961"/>
      <c r="J16" s="1961"/>
      <c r="K16" s="1961"/>
      <c r="L16" s="1962"/>
      <c r="M16" s="1963" t="s">
        <v>2298</v>
      </c>
      <c r="N16" s="1958"/>
      <c r="O16" s="1958"/>
      <c r="P16" s="1958"/>
      <c r="Q16" s="1959"/>
      <c r="R16" s="1960" t="s">
        <v>2299</v>
      </c>
      <c r="S16" s="1961"/>
      <c r="T16" s="1961"/>
      <c r="U16" s="1961"/>
      <c r="V16" s="1962"/>
      <c r="W16" s="1963" t="s">
        <v>2300</v>
      </c>
      <c r="X16" s="1958"/>
      <c r="Y16" s="1958"/>
      <c r="Z16" s="1958"/>
      <c r="AA16" s="1959"/>
      <c r="AB16" s="1960" t="s">
        <v>2301</v>
      </c>
      <c r="AC16" s="1961"/>
      <c r="AD16" s="1961"/>
      <c r="AE16" s="1961"/>
      <c r="AF16" s="1964"/>
      <c r="AG16" s="1966" t="s">
        <v>2302</v>
      </c>
      <c r="AH16" s="1958"/>
      <c r="AI16" s="1958"/>
      <c r="AJ16" s="1958"/>
      <c r="AK16" s="1959"/>
      <c r="AL16" s="1960" t="s">
        <v>2303</v>
      </c>
      <c r="AM16" s="1961"/>
      <c r="AN16" s="1961"/>
      <c r="AO16" s="1961"/>
      <c r="AP16" s="1962"/>
      <c r="AQ16" s="1963" t="s">
        <v>2304</v>
      </c>
      <c r="AR16" s="1958"/>
      <c r="AS16" s="1958"/>
      <c r="AT16" s="1958"/>
      <c r="AU16" s="1959"/>
      <c r="AV16" s="1960" t="s">
        <v>2305</v>
      </c>
      <c r="AW16" s="1961"/>
      <c r="AX16" s="1961"/>
      <c r="AY16" s="1961"/>
      <c r="AZ16" s="1961"/>
    </row>
    <row r="17" spans="1:52" ht="14.25" customHeight="1">
      <c r="A17" s="1952"/>
      <c r="B17" s="1955"/>
      <c r="C17" s="1417"/>
      <c r="D17" s="1418"/>
      <c r="E17" s="1418"/>
      <c r="F17" s="1418"/>
      <c r="G17" s="1418"/>
      <c r="H17" s="1418"/>
      <c r="I17" s="1418"/>
      <c r="J17" s="1418"/>
      <c r="K17" s="1418"/>
      <c r="L17" s="1418"/>
      <c r="M17" s="1418"/>
      <c r="N17" s="1418"/>
      <c r="O17" s="1418"/>
      <c r="P17" s="1418"/>
      <c r="Q17" s="1418"/>
      <c r="R17" s="1418"/>
      <c r="S17" s="1418"/>
      <c r="T17" s="1418"/>
      <c r="U17" s="1418"/>
      <c r="V17" s="1418"/>
      <c r="W17" s="1418"/>
      <c r="X17" s="1418"/>
      <c r="Y17" s="1418"/>
      <c r="Z17" s="1418"/>
      <c r="AA17" s="1418"/>
      <c r="AB17" s="1418"/>
      <c r="AC17" s="1418"/>
      <c r="AD17" s="1418"/>
      <c r="AE17" s="1418"/>
      <c r="AF17" s="1419"/>
      <c r="AG17" s="1423"/>
      <c r="AH17" s="1418"/>
      <c r="AI17" s="1418"/>
      <c r="AJ17" s="1418"/>
      <c r="AK17" s="1418"/>
      <c r="AL17" s="1418"/>
      <c r="AM17" s="1418"/>
      <c r="AN17" s="1418"/>
      <c r="AO17" s="1418"/>
      <c r="AP17" s="1418"/>
      <c r="AQ17" s="1418"/>
      <c r="AR17" s="1418"/>
      <c r="AS17" s="1418"/>
      <c r="AT17" s="1418"/>
      <c r="AU17" s="1424"/>
      <c r="AV17" s="1404"/>
      <c r="AW17" s="1405"/>
      <c r="AX17" s="1405"/>
      <c r="AY17" s="1405"/>
      <c r="AZ17" s="1405"/>
    </row>
    <row r="18" spans="1:52" ht="14.25" customHeight="1">
      <c r="A18" s="1953"/>
      <c r="B18" s="1956"/>
      <c r="C18" s="1420"/>
      <c r="D18" s="1421"/>
      <c r="E18" s="1421"/>
      <c r="F18" s="1421"/>
      <c r="G18" s="1421"/>
      <c r="H18" s="1421"/>
      <c r="I18" s="1421"/>
      <c r="J18" s="1421"/>
      <c r="K18" s="1421"/>
      <c r="L18" s="1421"/>
      <c r="M18" s="1421"/>
      <c r="N18" s="1421"/>
      <c r="O18" s="1421"/>
      <c r="P18" s="1421"/>
      <c r="Q18" s="1421"/>
      <c r="R18" s="1421"/>
      <c r="S18" s="1421"/>
      <c r="T18" s="1421"/>
      <c r="U18" s="1421"/>
      <c r="V18" s="1421"/>
      <c r="W18" s="1421"/>
      <c r="X18" s="1421"/>
      <c r="Y18" s="1421"/>
      <c r="Z18" s="1421"/>
      <c r="AA18" s="1421"/>
      <c r="AB18" s="1421"/>
      <c r="AC18" s="1421"/>
      <c r="AD18" s="1421"/>
      <c r="AE18" s="1421"/>
      <c r="AF18" s="1422"/>
      <c r="AG18" s="1425"/>
      <c r="AH18" s="1421"/>
      <c r="AI18" s="1421"/>
      <c r="AJ18" s="1421"/>
      <c r="AK18" s="1421"/>
      <c r="AL18" s="1421"/>
      <c r="AM18" s="1421"/>
      <c r="AN18" s="1421"/>
      <c r="AO18" s="1421"/>
      <c r="AP18" s="1421"/>
      <c r="AQ18" s="1421"/>
      <c r="AR18" s="1421"/>
      <c r="AS18" s="1421"/>
      <c r="AT18" s="1421"/>
      <c r="AU18" s="1426"/>
      <c r="AV18" s="1408"/>
      <c r="AW18" s="1409"/>
      <c r="AX18" s="1411"/>
      <c r="AY18" s="1409"/>
      <c r="AZ18" s="1410" t="s">
        <v>3890</v>
      </c>
    </row>
    <row r="19" spans="1:52" ht="14.25" customHeight="1">
      <c r="A19" s="1951" t="s">
        <v>3884</v>
      </c>
      <c r="B19" s="1954" t="s">
        <v>3883</v>
      </c>
      <c r="C19" s="1957" t="s">
        <v>2296</v>
      </c>
      <c r="D19" s="1958"/>
      <c r="E19" s="1958"/>
      <c r="F19" s="1958"/>
      <c r="G19" s="1959"/>
      <c r="H19" s="1960" t="s">
        <v>2297</v>
      </c>
      <c r="I19" s="1961"/>
      <c r="J19" s="1961"/>
      <c r="K19" s="1961"/>
      <c r="L19" s="1962"/>
      <c r="M19" s="1963" t="s">
        <v>2298</v>
      </c>
      <c r="N19" s="1958"/>
      <c r="O19" s="1958"/>
      <c r="P19" s="1958"/>
      <c r="Q19" s="1959"/>
      <c r="R19" s="1960" t="s">
        <v>2299</v>
      </c>
      <c r="S19" s="1961"/>
      <c r="T19" s="1961"/>
      <c r="U19" s="1961"/>
      <c r="V19" s="1962"/>
      <c r="W19" s="1963" t="s">
        <v>2300</v>
      </c>
      <c r="X19" s="1958"/>
      <c r="Y19" s="1958"/>
      <c r="Z19" s="1958"/>
      <c r="AA19" s="1959"/>
      <c r="AB19" s="1960" t="s">
        <v>2301</v>
      </c>
      <c r="AC19" s="1961"/>
      <c r="AD19" s="1961"/>
      <c r="AE19" s="1961"/>
      <c r="AF19" s="1964"/>
      <c r="AG19" s="1966" t="s">
        <v>2302</v>
      </c>
      <c r="AH19" s="1958"/>
      <c r="AI19" s="1958"/>
      <c r="AJ19" s="1958"/>
      <c r="AK19" s="1959"/>
      <c r="AL19" s="1960" t="s">
        <v>2303</v>
      </c>
      <c r="AM19" s="1961"/>
      <c r="AN19" s="1961"/>
      <c r="AO19" s="1961"/>
      <c r="AP19" s="1962"/>
      <c r="AQ19" s="1963" t="s">
        <v>2304</v>
      </c>
      <c r="AR19" s="1958"/>
      <c r="AS19" s="1958"/>
      <c r="AT19" s="1958"/>
      <c r="AU19" s="1959"/>
      <c r="AV19" s="1960" t="s">
        <v>2305</v>
      </c>
      <c r="AW19" s="1961"/>
      <c r="AX19" s="1961"/>
      <c r="AY19" s="1961"/>
      <c r="AZ19" s="1961"/>
    </row>
    <row r="20" spans="1:52" ht="14.25" customHeight="1">
      <c r="A20" s="1952"/>
      <c r="B20" s="1955"/>
      <c r="C20" s="1417"/>
      <c r="D20" s="1418"/>
      <c r="E20" s="1418"/>
      <c r="F20" s="1418"/>
      <c r="G20" s="1418"/>
      <c r="H20" s="1418"/>
      <c r="I20" s="1418"/>
      <c r="J20" s="1418"/>
      <c r="K20" s="1418"/>
      <c r="L20" s="1418"/>
      <c r="M20" s="1418"/>
      <c r="N20" s="1418"/>
      <c r="O20" s="1418"/>
      <c r="P20" s="1418"/>
      <c r="Q20" s="1418"/>
      <c r="R20" s="1418"/>
      <c r="S20" s="1418"/>
      <c r="T20" s="1418"/>
      <c r="U20" s="1418"/>
      <c r="V20" s="1418"/>
      <c r="W20" s="1418"/>
      <c r="X20" s="1418"/>
      <c r="Y20" s="1418"/>
      <c r="Z20" s="1418"/>
      <c r="AA20" s="1418"/>
      <c r="AB20" s="1418"/>
      <c r="AC20" s="1418"/>
      <c r="AD20" s="1418"/>
      <c r="AE20" s="1418"/>
      <c r="AF20" s="1419"/>
      <c r="AG20" s="1423"/>
      <c r="AH20" s="1418"/>
      <c r="AI20" s="1418"/>
      <c r="AJ20" s="1418"/>
      <c r="AK20" s="1418"/>
      <c r="AL20" s="1418"/>
      <c r="AM20" s="1418"/>
      <c r="AN20" s="1418"/>
      <c r="AO20" s="1418"/>
      <c r="AP20" s="1418"/>
      <c r="AQ20" s="1418"/>
      <c r="AR20" s="1418"/>
      <c r="AS20" s="1418"/>
      <c r="AT20" s="1418"/>
      <c r="AU20" s="1424"/>
      <c r="AV20" s="1404"/>
      <c r="AW20" s="1405"/>
      <c r="AX20" s="1405"/>
      <c r="AY20" s="1405"/>
      <c r="AZ20" s="1405"/>
    </row>
    <row r="21" spans="1:52" ht="14.25" customHeight="1">
      <c r="A21" s="1953"/>
      <c r="B21" s="1956"/>
      <c r="C21" s="1420"/>
      <c r="D21" s="1421"/>
      <c r="E21" s="1421"/>
      <c r="F21" s="1421"/>
      <c r="G21" s="1421"/>
      <c r="H21" s="1421"/>
      <c r="I21" s="1421"/>
      <c r="J21" s="1421"/>
      <c r="K21" s="1421"/>
      <c r="L21" s="1421"/>
      <c r="M21" s="1421"/>
      <c r="N21" s="1421"/>
      <c r="O21" s="1421"/>
      <c r="P21" s="1421"/>
      <c r="Q21" s="1421"/>
      <c r="R21" s="1421"/>
      <c r="S21" s="1421"/>
      <c r="T21" s="1421"/>
      <c r="U21" s="1421"/>
      <c r="V21" s="1421"/>
      <c r="W21" s="1421"/>
      <c r="X21" s="1421"/>
      <c r="Y21" s="1421"/>
      <c r="Z21" s="1421"/>
      <c r="AA21" s="1421"/>
      <c r="AB21" s="1421"/>
      <c r="AC21" s="1421"/>
      <c r="AD21" s="1421"/>
      <c r="AE21" s="1421"/>
      <c r="AF21" s="1422"/>
      <c r="AG21" s="1425"/>
      <c r="AH21" s="1421"/>
      <c r="AI21" s="1421"/>
      <c r="AJ21" s="1421"/>
      <c r="AK21" s="1421"/>
      <c r="AL21" s="1421"/>
      <c r="AM21" s="1421"/>
      <c r="AN21" s="1421"/>
      <c r="AO21" s="1421"/>
      <c r="AP21" s="1421"/>
      <c r="AQ21" s="1421"/>
      <c r="AR21" s="1421"/>
      <c r="AS21" s="1421"/>
      <c r="AT21" s="1421"/>
      <c r="AU21" s="1426"/>
      <c r="AV21" s="1408"/>
      <c r="AW21" s="1409"/>
      <c r="AX21" s="1411"/>
      <c r="AY21" s="1409"/>
      <c r="AZ21" s="1410" t="s">
        <v>3891</v>
      </c>
    </row>
    <row r="22" spans="1:52" ht="14.25" customHeight="1">
      <c r="A22" s="1951" t="s">
        <v>3884</v>
      </c>
      <c r="B22" s="1954" t="s">
        <v>3883</v>
      </c>
      <c r="C22" s="1957" t="s">
        <v>2296</v>
      </c>
      <c r="D22" s="1958"/>
      <c r="E22" s="1958"/>
      <c r="F22" s="1958"/>
      <c r="G22" s="1959"/>
      <c r="H22" s="1960" t="s">
        <v>2297</v>
      </c>
      <c r="I22" s="1961"/>
      <c r="J22" s="1961"/>
      <c r="K22" s="1961"/>
      <c r="L22" s="1962"/>
      <c r="M22" s="1963" t="s">
        <v>2298</v>
      </c>
      <c r="N22" s="1958"/>
      <c r="O22" s="1958"/>
      <c r="P22" s="1958"/>
      <c r="Q22" s="1959"/>
      <c r="R22" s="1960" t="s">
        <v>2299</v>
      </c>
      <c r="S22" s="1961"/>
      <c r="T22" s="1961"/>
      <c r="U22" s="1961"/>
      <c r="V22" s="1962"/>
      <c r="W22" s="1963" t="s">
        <v>2300</v>
      </c>
      <c r="X22" s="1958"/>
      <c r="Y22" s="1958"/>
      <c r="Z22" s="1958"/>
      <c r="AA22" s="1959"/>
      <c r="AB22" s="1960" t="s">
        <v>2301</v>
      </c>
      <c r="AC22" s="1961"/>
      <c r="AD22" s="1961"/>
      <c r="AE22" s="1961"/>
      <c r="AF22" s="1964"/>
      <c r="AG22" s="1966" t="s">
        <v>2302</v>
      </c>
      <c r="AH22" s="1958"/>
      <c r="AI22" s="1958"/>
      <c r="AJ22" s="1958"/>
      <c r="AK22" s="1959"/>
      <c r="AL22" s="1960" t="s">
        <v>2303</v>
      </c>
      <c r="AM22" s="1961"/>
      <c r="AN22" s="1961"/>
      <c r="AO22" s="1961"/>
      <c r="AP22" s="1962"/>
      <c r="AQ22" s="1963" t="s">
        <v>2304</v>
      </c>
      <c r="AR22" s="1958"/>
      <c r="AS22" s="1958"/>
      <c r="AT22" s="1958"/>
      <c r="AU22" s="1959"/>
      <c r="AV22" s="1960" t="s">
        <v>2305</v>
      </c>
      <c r="AW22" s="1961"/>
      <c r="AX22" s="1961"/>
      <c r="AY22" s="1961"/>
      <c r="AZ22" s="1961"/>
    </row>
    <row r="23" spans="1:52" ht="14.25" customHeight="1">
      <c r="A23" s="1952"/>
      <c r="B23" s="1955"/>
      <c r="C23" s="1417"/>
      <c r="D23" s="1418"/>
      <c r="E23" s="1418"/>
      <c r="F23" s="1418"/>
      <c r="G23" s="1418"/>
      <c r="H23" s="1418"/>
      <c r="I23" s="1418"/>
      <c r="J23" s="1418"/>
      <c r="K23" s="1418"/>
      <c r="L23" s="1418"/>
      <c r="M23" s="1418"/>
      <c r="N23" s="1418"/>
      <c r="O23" s="1418"/>
      <c r="P23" s="1418"/>
      <c r="Q23" s="1418"/>
      <c r="R23" s="1418"/>
      <c r="S23" s="1418"/>
      <c r="T23" s="1418"/>
      <c r="U23" s="1418"/>
      <c r="V23" s="1418"/>
      <c r="W23" s="1418"/>
      <c r="X23" s="1418"/>
      <c r="Y23" s="1418"/>
      <c r="Z23" s="1418"/>
      <c r="AA23" s="1418"/>
      <c r="AB23" s="1418"/>
      <c r="AC23" s="1418"/>
      <c r="AD23" s="1418"/>
      <c r="AE23" s="1418"/>
      <c r="AF23" s="1419"/>
      <c r="AG23" s="1423"/>
      <c r="AH23" s="1418"/>
      <c r="AI23" s="1418"/>
      <c r="AJ23" s="1418"/>
      <c r="AK23" s="1418"/>
      <c r="AL23" s="1418"/>
      <c r="AM23" s="1418"/>
      <c r="AN23" s="1418"/>
      <c r="AO23" s="1418"/>
      <c r="AP23" s="1418"/>
      <c r="AQ23" s="1418"/>
      <c r="AR23" s="1418"/>
      <c r="AS23" s="1418"/>
      <c r="AT23" s="1418"/>
      <c r="AU23" s="1424"/>
      <c r="AV23" s="1404"/>
      <c r="AW23" s="1405"/>
      <c r="AX23" s="1405"/>
      <c r="AY23" s="1405"/>
      <c r="AZ23" s="1405"/>
    </row>
    <row r="24" spans="1:52" ht="14.25" customHeight="1">
      <c r="A24" s="1953"/>
      <c r="B24" s="1956"/>
      <c r="C24" s="1420"/>
      <c r="D24" s="1421"/>
      <c r="E24" s="1421"/>
      <c r="F24" s="1421"/>
      <c r="G24" s="1421"/>
      <c r="H24" s="1421"/>
      <c r="I24" s="1421"/>
      <c r="J24" s="1421"/>
      <c r="K24" s="1421"/>
      <c r="L24" s="1421"/>
      <c r="M24" s="1421"/>
      <c r="N24" s="1421"/>
      <c r="O24" s="1421"/>
      <c r="P24" s="1421"/>
      <c r="Q24" s="1421"/>
      <c r="R24" s="1421"/>
      <c r="S24" s="1421"/>
      <c r="T24" s="1421"/>
      <c r="U24" s="1421"/>
      <c r="V24" s="1421"/>
      <c r="W24" s="1421"/>
      <c r="X24" s="1421"/>
      <c r="Y24" s="1421"/>
      <c r="Z24" s="1421"/>
      <c r="AA24" s="1421"/>
      <c r="AB24" s="1421"/>
      <c r="AC24" s="1421"/>
      <c r="AD24" s="1421"/>
      <c r="AE24" s="1421"/>
      <c r="AF24" s="1422"/>
      <c r="AG24" s="1425"/>
      <c r="AH24" s="1421"/>
      <c r="AI24" s="1421"/>
      <c r="AJ24" s="1421"/>
      <c r="AK24" s="1421"/>
      <c r="AL24" s="1421"/>
      <c r="AM24" s="1421"/>
      <c r="AN24" s="1421"/>
      <c r="AO24" s="1421"/>
      <c r="AP24" s="1421"/>
      <c r="AQ24" s="1421"/>
      <c r="AR24" s="1421"/>
      <c r="AS24" s="1421"/>
      <c r="AT24" s="1421"/>
      <c r="AU24" s="1426"/>
      <c r="AV24" s="1408"/>
      <c r="AW24" s="1409"/>
      <c r="AX24" s="1411"/>
      <c r="AY24" s="1409"/>
      <c r="AZ24" s="1410" t="s">
        <v>3892</v>
      </c>
    </row>
    <row r="25" spans="1:52" ht="15.75" customHeight="1">
      <c r="A25" s="1951" t="s">
        <v>3884</v>
      </c>
      <c r="B25" s="1954" t="s">
        <v>3883</v>
      </c>
      <c r="C25" s="1957" t="s">
        <v>2296</v>
      </c>
      <c r="D25" s="1958"/>
      <c r="E25" s="1958"/>
      <c r="F25" s="1958"/>
      <c r="G25" s="1959"/>
      <c r="H25" s="1960" t="s">
        <v>2297</v>
      </c>
      <c r="I25" s="1961"/>
      <c r="J25" s="1961"/>
      <c r="K25" s="1961"/>
      <c r="L25" s="1962"/>
      <c r="M25" s="1963" t="s">
        <v>2298</v>
      </c>
      <c r="N25" s="1958"/>
      <c r="O25" s="1958"/>
      <c r="P25" s="1958"/>
      <c r="Q25" s="1959"/>
      <c r="R25" s="1960" t="s">
        <v>2299</v>
      </c>
      <c r="S25" s="1961"/>
      <c r="T25" s="1961"/>
      <c r="U25" s="1961"/>
      <c r="V25" s="1962"/>
      <c r="W25" s="1963" t="s">
        <v>2300</v>
      </c>
      <c r="X25" s="1958"/>
      <c r="Y25" s="1958"/>
      <c r="Z25" s="1958"/>
      <c r="AA25" s="1959"/>
      <c r="AB25" s="1960" t="s">
        <v>2301</v>
      </c>
      <c r="AC25" s="1961"/>
      <c r="AD25" s="1961"/>
      <c r="AE25" s="1961"/>
      <c r="AF25" s="1964"/>
      <c r="AG25" s="1966" t="s">
        <v>2302</v>
      </c>
      <c r="AH25" s="1958"/>
      <c r="AI25" s="1958"/>
      <c r="AJ25" s="1958"/>
      <c r="AK25" s="1959"/>
      <c r="AL25" s="1960" t="s">
        <v>2303</v>
      </c>
      <c r="AM25" s="1961"/>
      <c r="AN25" s="1961"/>
      <c r="AO25" s="1961"/>
      <c r="AP25" s="1962"/>
      <c r="AQ25" s="1963" t="s">
        <v>2304</v>
      </c>
      <c r="AR25" s="1958"/>
      <c r="AS25" s="1958"/>
      <c r="AT25" s="1958"/>
      <c r="AU25" s="1959"/>
      <c r="AV25" s="1960" t="s">
        <v>2305</v>
      </c>
      <c r="AW25" s="1961"/>
      <c r="AX25" s="1961"/>
      <c r="AY25" s="1961"/>
      <c r="AZ25" s="1961"/>
    </row>
    <row r="26" spans="1:52" ht="15.75" customHeight="1">
      <c r="A26" s="1952"/>
      <c r="B26" s="1955"/>
      <c r="C26" s="1417"/>
      <c r="D26" s="1418"/>
      <c r="E26" s="1418"/>
      <c r="F26" s="1418"/>
      <c r="G26" s="1418"/>
      <c r="H26" s="1418"/>
      <c r="I26" s="1418"/>
      <c r="J26" s="1418"/>
      <c r="K26" s="1418"/>
      <c r="L26" s="1418"/>
      <c r="M26" s="1418"/>
      <c r="N26" s="1418"/>
      <c r="O26" s="1418"/>
      <c r="P26" s="1418"/>
      <c r="Q26" s="1418"/>
      <c r="R26" s="1418"/>
      <c r="S26" s="1418"/>
      <c r="T26" s="1418"/>
      <c r="U26" s="1418"/>
      <c r="V26" s="1418"/>
      <c r="W26" s="1418"/>
      <c r="X26" s="1418"/>
      <c r="Y26" s="1418"/>
      <c r="Z26" s="1418"/>
      <c r="AA26" s="1418"/>
      <c r="AB26" s="1418"/>
      <c r="AC26" s="1418"/>
      <c r="AD26" s="1418"/>
      <c r="AE26" s="1418"/>
      <c r="AF26" s="1419"/>
      <c r="AG26" s="1423"/>
      <c r="AH26" s="1418"/>
      <c r="AI26" s="1418"/>
      <c r="AJ26" s="1418"/>
      <c r="AK26" s="1418"/>
      <c r="AL26" s="1418"/>
      <c r="AM26" s="1418"/>
      <c r="AN26" s="1418"/>
      <c r="AO26" s="1418"/>
      <c r="AP26" s="1418"/>
      <c r="AQ26" s="1418"/>
      <c r="AR26" s="1418"/>
      <c r="AS26" s="1418"/>
      <c r="AT26" s="1418"/>
      <c r="AU26" s="1424"/>
      <c r="AV26" s="1404"/>
      <c r="AW26" s="1405"/>
      <c r="AX26" s="1405"/>
      <c r="AY26" s="1405"/>
      <c r="AZ26" s="1405"/>
    </row>
    <row r="27" spans="1:52" ht="15.75" customHeight="1">
      <c r="A27" s="1953"/>
      <c r="B27" s="1956"/>
      <c r="C27" s="1420"/>
      <c r="D27" s="1421"/>
      <c r="E27" s="1421"/>
      <c r="F27" s="1421"/>
      <c r="G27" s="1421"/>
      <c r="H27" s="1421"/>
      <c r="I27" s="1421"/>
      <c r="J27" s="1421"/>
      <c r="K27" s="1421"/>
      <c r="L27" s="1421"/>
      <c r="M27" s="1421"/>
      <c r="N27" s="1421"/>
      <c r="O27" s="1421"/>
      <c r="P27" s="1421"/>
      <c r="Q27" s="1421"/>
      <c r="R27" s="1421"/>
      <c r="S27" s="1421"/>
      <c r="T27" s="1421"/>
      <c r="U27" s="1421"/>
      <c r="V27" s="1421"/>
      <c r="W27" s="1421"/>
      <c r="X27" s="1421"/>
      <c r="Y27" s="1421"/>
      <c r="Z27" s="1421"/>
      <c r="AA27" s="1421"/>
      <c r="AB27" s="1421"/>
      <c r="AC27" s="1421"/>
      <c r="AD27" s="1421"/>
      <c r="AE27" s="1421"/>
      <c r="AF27" s="1422"/>
      <c r="AG27" s="1425"/>
      <c r="AH27" s="1421"/>
      <c r="AI27" s="1421"/>
      <c r="AJ27" s="1421"/>
      <c r="AK27" s="1421"/>
      <c r="AL27" s="1421"/>
      <c r="AM27" s="1421"/>
      <c r="AN27" s="1421"/>
      <c r="AO27" s="1421"/>
      <c r="AP27" s="1421"/>
      <c r="AQ27" s="1421"/>
      <c r="AR27" s="1421"/>
      <c r="AS27" s="1421"/>
      <c r="AT27" s="1421"/>
      <c r="AU27" s="1426"/>
      <c r="AV27" s="1408"/>
      <c r="AW27" s="1409"/>
      <c r="AX27" s="1411"/>
      <c r="AY27" s="1409"/>
      <c r="AZ27" s="1410" t="s">
        <v>3893</v>
      </c>
    </row>
    <row r="28" spans="1:52" ht="14.25" customHeight="1">
      <c r="A28" s="1951" t="s">
        <v>3884</v>
      </c>
      <c r="B28" s="1954" t="s">
        <v>3883</v>
      </c>
      <c r="C28" s="1957" t="s">
        <v>2296</v>
      </c>
      <c r="D28" s="1958"/>
      <c r="E28" s="1958"/>
      <c r="F28" s="1958"/>
      <c r="G28" s="1959"/>
      <c r="H28" s="1960" t="s">
        <v>2297</v>
      </c>
      <c r="I28" s="1961"/>
      <c r="J28" s="1961"/>
      <c r="K28" s="1961"/>
      <c r="L28" s="1962"/>
      <c r="M28" s="1963" t="s">
        <v>2298</v>
      </c>
      <c r="N28" s="1958"/>
      <c r="O28" s="1958"/>
      <c r="P28" s="1958"/>
      <c r="Q28" s="1959"/>
      <c r="R28" s="1960" t="s">
        <v>2299</v>
      </c>
      <c r="S28" s="1961"/>
      <c r="T28" s="1961"/>
      <c r="U28" s="1961"/>
      <c r="V28" s="1962"/>
      <c r="W28" s="1963" t="s">
        <v>2300</v>
      </c>
      <c r="X28" s="1958"/>
      <c r="Y28" s="1958"/>
      <c r="Z28" s="1958"/>
      <c r="AA28" s="1959"/>
      <c r="AB28" s="1960" t="s">
        <v>2301</v>
      </c>
      <c r="AC28" s="1961"/>
      <c r="AD28" s="1961"/>
      <c r="AE28" s="1961"/>
      <c r="AF28" s="1964"/>
      <c r="AG28" s="1966" t="s">
        <v>2302</v>
      </c>
      <c r="AH28" s="1958"/>
      <c r="AI28" s="1958"/>
      <c r="AJ28" s="1958"/>
      <c r="AK28" s="1959"/>
      <c r="AL28" s="1960" t="s">
        <v>2303</v>
      </c>
      <c r="AM28" s="1961"/>
      <c r="AN28" s="1961"/>
      <c r="AO28" s="1961"/>
      <c r="AP28" s="1962"/>
      <c r="AQ28" s="1963" t="s">
        <v>2304</v>
      </c>
      <c r="AR28" s="1958"/>
      <c r="AS28" s="1958"/>
      <c r="AT28" s="1958"/>
      <c r="AU28" s="1959"/>
      <c r="AV28" s="1960" t="s">
        <v>2305</v>
      </c>
      <c r="AW28" s="1961"/>
      <c r="AX28" s="1961"/>
      <c r="AY28" s="1961"/>
      <c r="AZ28" s="1961"/>
    </row>
    <row r="29" spans="1:52" ht="14.25" customHeight="1">
      <c r="A29" s="1952"/>
      <c r="B29" s="1955"/>
      <c r="C29" s="1417"/>
      <c r="D29" s="1418"/>
      <c r="E29" s="1418"/>
      <c r="F29" s="1418"/>
      <c r="G29" s="1418"/>
      <c r="H29" s="1418"/>
      <c r="I29" s="1418"/>
      <c r="J29" s="1418"/>
      <c r="K29" s="1418"/>
      <c r="L29" s="1418"/>
      <c r="M29" s="1418"/>
      <c r="N29" s="1418"/>
      <c r="O29" s="1418"/>
      <c r="P29" s="1418"/>
      <c r="Q29" s="1418"/>
      <c r="R29" s="1418"/>
      <c r="S29" s="1418"/>
      <c r="T29" s="1418"/>
      <c r="U29" s="1418"/>
      <c r="V29" s="1418"/>
      <c r="W29" s="1418"/>
      <c r="X29" s="1418"/>
      <c r="Y29" s="1418"/>
      <c r="Z29" s="1418"/>
      <c r="AA29" s="1418"/>
      <c r="AB29" s="1418"/>
      <c r="AC29" s="1418"/>
      <c r="AD29" s="1418"/>
      <c r="AE29" s="1418"/>
      <c r="AF29" s="1419"/>
      <c r="AG29" s="1423"/>
      <c r="AH29" s="1418"/>
      <c r="AI29" s="1418"/>
      <c r="AJ29" s="1418"/>
      <c r="AK29" s="1418"/>
      <c r="AL29" s="1418"/>
      <c r="AM29" s="1418"/>
      <c r="AN29" s="1418"/>
      <c r="AO29" s="1418"/>
      <c r="AP29" s="1418"/>
      <c r="AQ29" s="1418"/>
      <c r="AR29" s="1418"/>
      <c r="AS29" s="1418"/>
      <c r="AT29" s="1418"/>
      <c r="AU29" s="1424"/>
      <c r="AV29" s="1404"/>
      <c r="AW29" s="1405"/>
      <c r="AX29" s="1405"/>
      <c r="AY29" s="1405"/>
      <c r="AZ29" s="1405"/>
    </row>
    <row r="30" spans="1:52" ht="14.25" customHeight="1">
      <c r="A30" s="1953"/>
      <c r="B30" s="1956"/>
      <c r="C30" s="1420"/>
      <c r="D30" s="1421"/>
      <c r="E30" s="1421"/>
      <c r="F30" s="1421"/>
      <c r="G30" s="1421"/>
      <c r="H30" s="1421"/>
      <c r="I30" s="1421"/>
      <c r="J30" s="1421"/>
      <c r="K30" s="1421"/>
      <c r="L30" s="1421"/>
      <c r="M30" s="1421"/>
      <c r="N30" s="1421"/>
      <c r="O30" s="1421"/>
      <c r="P30" s="1421"/>
      <c r="Q30" s="1421"/>
      <c r="R30" s="1421"/>
      <c r="S30" s="1421"/>
      <c r="T30" s="1421"/>
      <c r="U30" s="1421"/>
      <c r="V30" s="1421"/>
      <c r="W30" s="1421"/>
      <c r="X30" s="1421"/>
      <c r="Y30" s="1421"/>
      <c r="Z30" s="1421"/>
      <c r="AA30" s="1421"/>
      <c r="AB30" s="1421"/>
      <c r="AC30" s="1421"/>
      <c r="AD30" s="1421"/>
      <c r="AE30" s="1421"/>
      <c r="AF30" s="1422"/>
      <c r="AG30" s="1425"/>
      <c r="AH30" s="1421"/>
      <c r="AI30" s="1421"/>
      <c r="AJ30" s="1421"/>
      <c r="AK30" s="1421"/>
      <c r="AL30" s="1421"/>
      <c r="AM30" s="1421"/>
      <c r="AN30" s="1421"/>
      <c r="AO30" s="1421"/>
      <c r="AP30" s="1421"/>
      <c r="AQ30" s="1421"/>
      <c r="AR30" s="1421"/>
      <c r="AS30" s="1421"/>
      <c r="AT30" s="1421"/>
      <c r="AU30" s="1426"/>
      <c r="AV30" s="1408"/>
      <c r="AW30" s="1409"/>
      <c r="AX30" s="1411"/>
      <c r="AY30" s="1409"/>
      <c r="AZ30" s="1410" t="s">
        <v>3894</v>
      </c>
    </row>
    <row r="31" spans="1:52" ht="14.25" customHeight="1">
      <c r="A31" s="1951" t="s">
        <v>3884</v>
      </c>
      <c r="B31" s="1954" t="s">
        <v>3883</v>
      </c>
      <c r="C31" s="1957" t="s">
        <v>2296</v>
      </c>
      <c r="D31" s="1958"/>
      <c r="E31" s="1958"/>
      <c r="F31" s="1958"/>
      <c r="G31" s="1959"/>
      <c r="H31" s="1960" t="s">
        <v>2297</v>
      </c>
      <c r="I31" s="1961"/>
      <c r="J31" s="1961"/>
      <c r="K31" s="1961"/>
      <c r="L31" s="1962"/>
      <c r="M31" s="1963" t="s">
        <v>2298</v>
      </c>
      <c r="N31" s="1958"/>
      <c r="O31" s="1958"/>
      <c r="P31" s="1958"/>
      <c r="Q31" s="1959"/>
      <c r="R31" s="1960" t="s">
        <v>2299</v>
      </c>
      <c r="S31" s="1961"/>
      <c r="T31" s="1961"/>
      <c r="U31" s="1961"/>
      <c r="V31" s="1962"/>
      <c r="W31" s="1963" t="s">
        <v>2300</v>
      </c>
      <c r="X31" s="1958"/>
      <c r="Y31" s="1958"/>
      <c r="Z31" s="1958"/>
      <c r="AA31" s="1959"/>
      <c r="AB31" s="1960" t="s">
        <v>2301</v>
      </c>
      <c r="AC31" s="1961"/>
      <c r="AD31" s="1961"/>
      <c r="AE31" s="1961"/>
      <c r="AF31" s="1964"/>
      <c r="AG31" s="1966" t="s">
        <v>2302</v>
      </c>
      <c r="AH31" s="1958"/>
      <c r="AI31" s="1958"/>
      <c r="AJ31" s="1958"/>
      <c r="AK31" s="1959"/>
      <c r="AL31" s="1960" t="s">
        <v>2303</v>
      </c>
      <c r="AM31" s="1961"/>
      <c r="AN31" s="1961"/>
      <c r="AO31" s="1961"/>
      <c r="AP31" s="1962"/>
      <c r="AQ31" s="1963" t="s">
        <v>2304</v>
      </c>
      <c r="AR31" s="1958"/>
      <c r="AS31" s="1958"/>
      <c r="AT31" s="1958"/>
      <c r="AU31" s="1959"/>
      <c r="AV31" s="1960" t="s">
        <v>2305</v>
      </c>
      <c r="AW31" s="1961"/>
      <c r="AX31" s="1961"/>
      <c r="AY31" s="1961"/>
      <c r="AZ31" s="1961"/>
    </row>
    <row r="32" spans="1:52" ht="14.25" customHeight="1">
      <c r="A32" s="1952"/>
      <c r="B32" s="1955"/>
      <c r="C32" s="1417"/>
      <c r="D32" s="1418"/>
      <c r="E32" s="1418"/>
      <c r="F32" s="1418"/>
      <c r="G32" s="1418"/>
      <c r="H32" s="1418"/>
      <c r="I32" s="1418"/>
      <c r="J32" s="1418"/>
      <c r="K32" s="1418"/>
      <c r="L32" s="1418"/>
      <c r="M32" s="1418"/>
      <c r="N32" s="1418"/>
      <c r="O32" s="1418"/>
      <c r="P32" s="1418"/>
      <c r="Q32" s="1418"/>
      <c r="R32" s="1418"/>
      <c r="S32" s="1418"/>
      <c r="T32" s="1418"/>
      <c r="U32" s="1418"/>
      <c r="V32" s="1418"/>
      <c r="W32" s="1418"/>
      <c r="X32" s="1418"/>
      <c r="Y32" s="1418"/>
      <c r="Z32" s="1418"/>
      <c r="AA32" s="1418"/>
      <c r="AB32" s="1418"/>
      <c r="AC32" s="1418"/>
      <c r="AD32" s="1418"/>
      <c r="AE32" s="1418"/>
      <c r="AF32" s="1419"/>
      <c r="AG32" s="1423"/>
      <c r="AH32" s="1418"/>
      <c r="AI32" s="1418"/>
      <c r="AJ32" s="1418"/>
      <c r="AK32" s="1418"/>
      <c r="AL32" s="1418"/>
      <c r="AM32" s="1418"/>
      <c r="AN32" s="1418"/>
      <c r="AO32" s="1418"/>
      <c r="AP32" s="1418"/>
      <c r="AQ32" s="1418"/>
      <c r="AR32" s="1418"/>
      <c r="AS32" s="1418"/>
      <c r="AT32" s="1418"/>
      <c r="AU32" s="1424"/>
      <c r="AV32" s="1404"/>
      <c r="AW32" s="1405"/>
      <c r="AX32" s="1405"/>
      <c r="AY32" s="1405"/>
      <c r="AZ32" s="1405"/>
    </row>
    <row r="33" spans="1:52" ht="14.25" customHeight="1">
      <c r="A33" s="1953"/>
      <c r="B33" s="1956"/>
      <c r="C33" s="1420"/>
      <c r="D33" s="1421"/>
      <c r="E33" s="1421"/>
      <c r="F33" s="1421"/>
      <c r="G33" s="1421"/>
      <c r="H33" s="1421"/>
      <c r="I33" s="1421"/>
      <c r="J33" s="1421"/>
      <c r="K33" s="1421"/>
      <c r="L33" s="1421"/>
      <c r="M33" s="1421"/>
      <c r="N33" s="1421"/>
      <c r="O33" s="1421"/>
      <c r="P33" s="1421"/>
      <c r="Q33" s="1421"/>
      <c r="R33" s="1421"/>
      <c r="S33" s="1421"/>
      <c r="T33" s="1421"/>
      <c r="U33" s="1421"/>
      <c r="V33" s="1421"/>
      <c r="W33" s="1421"/>
      <c r="X33" s="1421"/>
      <c r="Y33" s="1421"/>
      <c r="Z33" s="1421"/>
      <c r="AA33" s="1421"/>
      <c r="AB33" s="1421"/>
      <c r="AC33" s="1421"/>
      <c r="AD33" s="1421"/>
      <c r="AE33" s="1421"/>
      <c r="AF33" s="1422"/>
      <c r="AG33" s="1425"/>
      <c r="AH33" s="1421"/>
      <c r="AI33" s="1421"/>
      <c r="AJ33" s="1421"/>
      <c r="AK33" s="1421"/>
      <c r="AL33" s="1421"/>
      <c r="AM33" s="1421"/>
      <c r="AN33" s="1421"/>
      <c r="AO33" s="1421"/>
      <c r="AP33" s="1421"/>
      <c r="AQ33" s="1421"/>
      <c r="AR33" s="1421"/>
      <c r="AS33" s="1421"/>
      <c r="AT33" s="1421"/>
      <c r="AU33" s="1426"/>
      <c r="AV33" s="1408"/>
      <c r="AW33" s="1409"/>
      <c r="AX33" s="1411"/>
      <c r="AY33" s="1409"/>
      <c r="AZ33" s="1410" t="s">
        <v>3885</v>
      </c>
    </row>
    <row r="34" spans="1:52" s="111" customFormat="1"/>
    <row r="35" spans="1:52" s="111" customFormat="1"/>
    <row r="36" spans="1:52" s="111" customFormat="1"/>
    <row r="37" spans="1:52" s="111" customFormat="1"/>
    <row r="38" spans="1:52" s="111" customFormat="1"/>
    <row r="39" spans="1:52" s="111" customFormat="1"/>
    <row r="40" spans="1:52" s="111" customFormat="1"/>
    <row r="41" spans="1:52" s="111" customFormat="1"/>
    <row r="42" spans="1:52" s="111" customFormat="1"/>
    <row r="43" spans="1:52" s="111" customFormat="1"/>
    <row r="44" spans="1:52" s="111" customFormat="1"/>
    <row r="45" spans="1:52" s="111" customFormat="1"/>
    <row r="46" spans="1:52" s="111" customFormat="1"/>
    <row r="47" spans="1:52" s="111" customFormat="1"/>
    <row r="48" spans="1:52" s="111" customFormat="1"/>
    <row r="49" s="111" customFormat="1"/>
    <row r="50" s="111" customFormat="1"/>
    <row r="51" s="111" customFormat="1"/>
    <row r="52" s="111" customFormat="1"/>
    <row r="53" s="111" customFormat="1"/>
    <row r="54" s="111" customFormat="1"/>
    <row r="55" s="111" customFormat="1"/>
    <row r="56" s="111" customFormat="1"/>
    <row r="57" s="111" customFormat="1"/>
    <row r="58" s="111" customFormat="1"/>
    <row r="59" s="111" customFormat="1"/>
    <row r="60" s="111" customFormat="1"/>
    <row r="61" s="111" customFormat="1"/>
    <row r="62" s="111" customFormat="1"/>
    <row r="63" s="111" customFormat="1"/>
    <row r="64" s="111" customFormat="1"/>
    <row r="65" s="111" customFormat="1"/>
    <row r="66" s="111" customFormat="1"/>
    <row r="67" s="111" customFormat="1"/>
    <row r="68" s="111" customFormat="1"/>
    <row r="69" s="111" customFormat="1"/>
    <row r="70" s="111" customFormat="1"/>
  </sheetData>
  <mergeCells count="122">
    <mergeCell ref="C31:G31"/>
    <mergeCell ref="H31:L31"/>
    <mergeCell ref="M31:Q31"/>
    <mergeCell ref="R31:V31"/>
    <mergeCell ref="W31:AA31"/>
    <mergeCell ref="AB31:AF31"/>
    <mergeCell ref="AL25:AP25"/>
    <mergeCell ref="AQ25:AU25"/>
    <mergeCell ref="AG16:AK16"/>
    <mergeCell ref="AG28:AK28"/>
    <mergeCell ref="AL28:AP28"/>
    <mergeCell ref="AQ28:AU28"/>
    <mergeCell ref="AG31:AK31"/>
    <mergeCell ref="AL31:AP31"/>
    <mergeCell ref="AQ31:AU31"/>
    <mergeCell ref="C25:G25"/>
    <mergeCell ref="H25:L25"/>
    <mergeCell ref="M25:Q25"/>
    <mergeCell ref="R25:V25"/>
    <mergeCell ref="W25:AA25"/>
    <mergeCell ref="AG19:AK19"/>
    <mergeCell ref="AL19:AP19"/>
    <mergeCell ref="AQ19:AU19"/>
    <mergeCell ref="AG22:AK22"/>
    <mergeCell ref="AG10:AK10"/>
    <mergeCell ref="AL10:AP10"/>
    <mergeCell ref="AQ10:AU10"/>
    <mergeCell ref="AG13:AK13"/>
    <mergeCell ref="AL13:AP13"/>
    <mergeCell ref="AQ13:AU13"/>
    <mergeCell ref="AV28:AZ28"/>
    <mergeCell ref="AV31:AZ31"/>
    <mergeCell ref="AL16:AP16"/>
    <mergeCell ref="AQ16:AU16"/>
    <mergeCell ref="AL22:AP22"/>
    <mergeCell ref="AQ22:AU22"/>
    <mergeCell ref="AG25:AK25"/>
    <mergeCell ref="AV10:AZ10"/>
    <mergeCell ref="AV13:AZ13"/>
    <mergeCell ref="AV16:AZ16"/>
    <mergeCell ref="AV19:AZ19"/>
    <mergeCell ref="AV22:AZ22"/>
    <mergeCell ref="AV25:AZ25"/>
    <mergeCell ref="AB25:AF25"/>
    <mergeCell ref="H28:L28"/>
    <mergeCell ref="M28:Q28"/>
    <mergeCell ref="R28:V28"/>
    <mergeCell ref="W28:AA28"/>
    <mergeCell ref="AB28:AF28"/>
    <mergeCell ref="C10:G10"/>
    <mergeCell ref="H10:L10"/>
    <mergeCell ref="M10:Q10"/>
    <mergeCell ref="R10:V10"/>
    <mergeCell ref="W10:AA10"/>
    <mergeCell ref="AB10:AF10"/>
    <mergeCell ref="R22:V22"/>
    <mergeCell ref="W22:AA22"/>
    <mergeCell ref="AB22:AF22"/>
    <mergeCell ref="AB19:AF19"/>
    <mergeCell ref="C22:G22"/>
    <mergeCell ref="H22:L22"/>
    <mergeCell ref="M22:Q22"/>
    <mergeCell ref="AB4:AF4"/>
    <mergeCell ref="AG4:AK4"/>
    <mergeCell ref="AL4:AP4"/>
    <mergeCell ref="AQ4:AU4"/>
    <mergeCell ref="AV4:AZ4"/>
    <mergeCell ref="R2:Y2"/>
    <mergeCell ref="C7:G7"/>
    <mergeCell ref="H7:L7"/>
    <mergeCell ref="M7:Q7"/>
    <mergeCell ref="R7:V7"/>
    <mergeCell ref="W7:AA7"/>
    <mergeCell ref="AB7:AF7"/>
    <mergeCell ref="AV7:AZ7"/>
    <mergeCell ref="H4:L4"/>
    <mergeCell ref="M4:Q4"/>
    <mergeCell ref="R4:V4"/>
    <mergeCell ref="W4:AA4"/>
    <mergeCell ref="AG7:AK7"/>
    <mergeCell ref="AL7:AP7"/>
    <mergeCell ref="AQ7:AU7"/>
    <mergeCell ref="R1:Y1"/>
    <mergeCell ref="A31:A33"/>
    <mergeCell ref="B31:B33"/>
    <mergeCell ref="A28:A30"/>
    <mergeCell ref="B28:B30"/>
    <mergeCell ref="A25:A27"/>
    <mergeCell ref="B25:B27"/>
    <mergeCell ref="C28:G28"/>
    <mergeCell ref="A22:A24"/>
    <mergeCell ref="B22:B24"/>
    <mergeCell ref="A19:A21"/>
    <mergeCell ref="B19:B21"/>
    <mergeCell ref="C19:G19"/>
    <mergeCell ref="H19:L19"/>
    <mergeCell ref="M19:Q19"/>
    <mergeCell ref="R19:V19"/>
    <mergeCell ref="W19:AA19"/>
    <mergeCell ref="A10:A12"/>
    <mergeCell ref="B10:B12"/>
    <mergeCell ref="A7:A9"/>
    <mergeCell ref="B7:B9"/>
    <mergeCell ref="A4:A6"/>
    <mergeCell ref="B4:B6"/>
    <mergeCell ref="C4:G4"/>
    <mergeCell ref="A16:A18"/>
    <mergeCell ref="B16:B18"/>
    <mergeCell ref="C13:G13"/>
    <mergeCell ref="H13:L13"/>
    <mergeCell ref="M13:Q13"/>
    <mergeCell ref="R13:V13"/>
    <mergeCell ref="W13:AA13"/>
    <mergeCell ref="AB13:AF13"/>
    <mergeCell ref="C16:G16"/>
    <mergeCell ref="H16:L16"/>
    <mergeCell ref="M16:Q16"/>
    <mergeCell ref="R16:V16"/>
    <mergeCell ref="W16:AA16"/>
    <mergeCell ref="AB16:AF16"/>
    <mergeCell ref="A13:A15"/>
    <mergeCell ref="B13:B15"/>
  </mergeCells>
  <pageMargins left="0.25" right="0.25" top="0.75" bottom="0.75" header="0.3" footer="0.3"/>
  <pageSetup orientation="landscape" horizontalDpi="4294967292" verticalDpi="300" r:id="rId1"/>
  <headerFooter>
    <oddHeader>&amp;C&amp;"MasonSerifBold,Regular"&amp;14COMBAT ROUND TRACKER</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A1:AE44"/>
  <sheetViews>
    <sheetView showGridLines="0" view="pageLayout" zoomScaleNormal="100" workbookViewId="0">
      <selection activeCell="K6" sqref="K6"/>
    </sheetView>
  </sheetViews>
  <sheetFormatPr defaultColWidth="8.85546875" defaultRowHeight="15.75"/>
  <cols>
    <col min="1" max="30" width="3.140625" style="2" customWidth="1"/>
    <col min="31" max="42" width="3" style="2" customWidth="1"/>
    <col min="43" max="16384" width="8.85546875" style="2"/>
  </cols>
  <sheetData>
    <row r="1" spans="1:31">
      <c r="A1" s="1970" t="s">
        <v>2306</v>
      </c>
      <c r="K1" s="1969" t="s">
        <v>2307</v>
      </c>
      <c r="L1" s="1969"/>
      <c r="M1" s="3"/>
      <c r="N1" s="3"/>
      <c r="O1" s="3"/>
      <c r="P1" s="3"/>
      <c r="Q1" s="3"/>
      <c r="R1" s="3"/>
      <c r="S1" s="3"/>
      <c r="T1" s="3"/>
      <c r="U1" s="3"/>
      <c r="V1" s="3"/>
      <c r="W1" s="3"/>
    </row>
    <row r="2" spans="1:31">
      <c r="A2" s="1970"/>
      <c r="C2" s="2" t="s">
        <v>2308</v>
      </c>
      <c r="G2" s="2" t="s">
        <v>2309</v>
      </c>
      <c r="S2" s="1968" t="s">
        <v>2310</v>
      </c>
      <c r="T2" s="1968"/>
      <c r="U2" s="1968"/>
      <c r="V2" s="1968"/>
      <c r="W2" s="1968"/>
      <c r="X2" s="1968"/>
      <c r="Y2" s="1968"/>
      <c r="Z2" s="1968"/>
      <c r="AA2" s="1968"/>
      <c r="AB2" s="1968"/>
      <c r="AC2" s="1968"/>
      <c r="AD2" s="1968"/>
      <c r="AE2" s="4"/>
    </row>
    <row r="3" spans="1:31">
      <c r="A3" s="1970"/>
      <c r="C3" s="363" t="s">
        <v>2296</v>
      </c>
      <c r="D3" s="363" t="s">
        <v>2297</v>
      </c>
      <c r="E3" s="363" t="s">
        <v>2298</v>
      </c>
      <c r="F3" s="363" t="s">
        <v>2299</v>
      </c>
      <c r="G3" s="366" t="s">
        <v>2300</v>
      </c>
      <c r="H3" s="364" t="s">
        <v>2296</v>
      </c>
      <c r="I3" s="364" t="s">
        <v>2297</v>
      </c>
      <c r="J3" s="364" t="s">
        <v>2298</v>
      </c>
      <c r="K3" s="364" t="s">
        <v>2299</v>
      </c>
      <c r="L3" s="364" t="s">
        <v>2300</v>
      </c>
      <c r="S3" s="4" t="s">
        <v>4349</v>
      </c>
      <c r="T3" s="4"/>
      <c r="U3" s="4"/>
      <c r="V3" s="4"/>
      <c r="W3" s="4"/>
      <c r="X3" s="4"/>
      <c r="Y3" s="4"/>
      <c r="Z3" s="4"/>
      <c r="AA3" s="4"/>
      <c r="AB3" s="1506" t="s">
        <v>4350</v>
      </c>
      <c r="AD3" s="4"/>
      <c r="AE3" s="4"/>
    </row>
    <row r="4" spans="1:31">
      <c r="A4" s="1970"/>
      <c r="C4" s="363" t="s">
        <v>2301</v>
      </c>
      <c r="D4" s="363" t="s">
        <v>2302</v>
      </c>
      <c r="E4" s="363" t="s">
        <v>2303</v>
      </c>
      <c r="F4" s="363" t="s">
        <v>2304</v>
      </c>
      <c r="G4" s="366" t="s">
        <v>2305</v>
      </c>
      <c r="H4" s="364" t="s">
        <v>2301</v>
      </c>
      <c r="I4" s="364" t="s">
        <v>2302</v>
      </c>
      <c r="J4" s="364" t="s">
        <v>2303</v>
      </c>
      <c r="K4" s="364" t="s">
        <v>2304</v>
      </c>
      <c r="L4" s="364" t="s">
        <v>2305</v>
      </c>
      <c r="S4" s="4" t="s">
        <v>4348</v>
      </c>
      <c r="T4" s="4"/>
      <c r="U4" s="4"/>
      <c r="V4" s="4"/>
      <c r="W4" s="4"/>
      <c r="X4" s="4"/>
      <c r="Y4" s="4"/>
      <c r="Z4" s="4"/>
      <c r="AA4" s="4"/>
      <c r="AB4" s="1506" t="s">
        <v>2311</v>
      </c>
      <c r="AD4" s="1131"/>
      <c r="AE4" s="4"/>
    </row>
    <row r="5" spans="1:31">
      <c r="A5" s="1970"/>
      <c r="C5" s="364" t="s">
        <v>2296</v>
      </c>
      <c r="D5" s="364" t="s">
        <v>2297</v>
      </c>
      <c r="E5" s="364" t="s">
        <v>2298</v>
      </c>
      <c r="F5" s="364" t="s">
        <v>2299</v>
      </c>
      <c r="G5" s="365" t="s">
        <v>2300</v>
      </c>
      <c r="H5" s="363" t="s">
        <v>2296</v>
      </c>
      <c r="I5" s="363" t="s">
        <v>2297</v>
      </c>
      <c r="J5" s="363" t="s">
        <v>2298</v>
      </c>
      <c r="K5" s="363" t="s">
        <v>2299</v>
      </c>
      <c r="L5" s="363" t="s">
        <v>2300</v>
      </c>
      <c r="S5" s="4" t="s">
        <v>2312</v>
      </c>
      <c r="T5" s="4"/>
      <c r="U5" s="4"/>
      <c r="V5" s="4"/>
      <c r="W5" s="4"/>
      <c r="X5" s="4"/>
      <c r="Y5" s="4"/>
      <c r="Z5" s="4"/>
      <c r="AA5" s="4"/>
      <c r="AB5" s="1506" t="s">
        <v>2313</v>
      </c>
      <c r="AD5" s="1131"/>
      <c r="AE5" s="4"/>
    </row>
    <row r="6" spans="1:31">
      <c r="A6" s="1970"/>
      <c r="C6" s="364" t="s">
        <v>2301</v>
      </c>
      <c r="D6" s="364" t="s">
        <v>2302</v>
      </c>
      <c r="E6" s="364" t="s">
        <v>2303</v>
      </c>
      <c r="F6" s="364" t="s">
        <v>2304</v>
      </c>
      <c r="G6" s="365" t="s">
        <v>2305</v>
      </c>
      <c r="H6" s="363" t="s">
        <v>2301</v>
      </c>
      <c r="I6" s="363" t="s">
        <v>2302</v>
      </c>
      <c r="J6" s="363" t="s">
        <v>2303</v>
      </c>
      <c r="K6" s="363" t="s">
        <v>2304</v>
      </c>
      <c r="L6" s="363" t="s">
        <v>2305</v>
      </c>
      <c r="S6" s="4" t="s">
        <v>2314</v>
      </c>
      <c r="T6" s="4"/>
      <c r="U6" s="4"/>
      <c r="V6" s="4"/>
      <c r="W6" s="4"/>
      <c r="X6" s="4"/>
      <c r="Y6" s="4"/>
      <c r="Z6" s="4"/>
      <c r="AA6" s="4"/>
      <c r="AB6" s="1506" t="s">
        <v>2313</v>
      </c>
      <c r="AD6" s="1131"/>
      <c r="AE6" s="4"/>
    </row>
    <row r="7" spans="1:31">
      <c r="A7" s="1970"/>
      <c r="C7" s="363" t="s">
        <v>2296</v>
      </c>
      <c r="D7" s="363" t="s">
        <v>2297</v>
      </c>
      <c r="E7" s="363" t="s">
        <v>2298</v>
      </c>
      <c r="F7" s="363" t="s">
        <v>2299</v>
      </c>
      <c r="G7" s="366" t="s">
        <v>2300</v>
      </c>
      <c r="H7" s="364" t="s">
        <v>2296</v>
      </c>
      <c r="I7" s="364" t="s">
        <v>2297</v>
      </c>
      <c r="J7" s="364" t="s">
        <v>2298</v>
      </c>
      <c r="K7" s="364" t="s">
        <v>2299</v>
      </c>
      <c r="L7" s="364" t="s">
        <v>2300</v>
      </c>
      <c r="S7" s="4" t="s">
        <v>2315</v>
      </c>
      <c r="T7" s="4"/>
      <c r="U7" s="4"/>
      <c r="V7" s="4"/>
      <c r="W7" s="4"/>
      <c r="X7" s="4"/>
      <c r="Y7" s="4"/>
      <c r="Z7" s="4"/>
      <c r="AA7" s="4"/>
      <c r="AB7" s="1506" t="s">
        <v>2311</v>
      </c>
      <c r="AD7" s="1131"/>
      <c r="AE7" s="4"/>
    </row>
    <row r="8" spans="1:31">
      <c r="A8" s="1970"/>
      <c r="C8" s="363" t="s">
        <v>2301</v>
      </c>
      <c r="D8" s="363" t="s">
        <v>2302</v>
      </c>
      <c r="E8" s="363" t="s">
        <v>2303</v>
      </c>
      <c r="F8" s="363" t="s">
        <v>2304</v>
      </c>
      <c r="G8" s="366" t="s">
        <v>2305</v>
      </c>
      <c r="H8" s="364" t="s">
        <v>2301</v>
      </c>
      <c r="I8" s="364" t="s">
        <v>2302</v>
      </c>
      <c r="J8" s="364" t="s">
        <v>2303</v>
      </c>
      <c r="K8" s="364" t="s">
        <v>2304</v>
      </c>
      <c r="L8" s="364" t="s">
        <v>2305</v>
      </c>
      <c r="S8" s="4" t="s">
        <v>2316</v>
      </c>
      <c r="T8" s="4"/>
      <c r="U8" s="4"/>
      <c r="V8" s="4"/>
      <c r="W8" s="4"/>
      <c r="X8" s="4"/>
      <c r="Y8" s="4"/>
      <c r="Z8" s="4"/>
      <c r="AA8" s="4"/>
      <c r="AB8" s="1506" t="s">
        <v>2313</v>
      </c>
      <c r="AD8" s="1131"/>
      <c r="AE8" s="4"/>
    </row>
    <row r="9" spans="1:31" ht="15.75" customHeight="1">
      <c r="A9" s="1970"/>
      <c r="C9" s="103" t="s">
        <v>2317</v>
      </c>
      <c r="S9" s="4"/>
      <c r="T9" s="4"/>
      <c r="U9" s="4"/>
      <c r="V9" s="4"/>
      <c r="W9" s="4"/>
      <c r="X9" s="4"/>
      <c r="Y9" s="4"/>
      <c r="Z9" s="4"/>
      <c r="AA9" s="4"/>
      <c r="AB9" s="1131"/>
      <c r="AC9" s="1131"/>
      <c r="AD9" s="1131"/>
      <c r="AE9" s="4"/>
    </row>
    <row r="10" spans="1:31">
      <c r="A10" s="1970"/>
      <c r="C10" s="2" t="s">
        <v>2318</v>
      </c>
      <c r="G10" s="2" t="s">
        <v>2319</v>
      </c>
      <c r="S10" s="2" t="s">
        <v>2320</v>
      </c>
      <c r="W10" s="2" t="s">
        <v>2321</v>
      </c>
      <c r="AC10" s="1131"/>
      <c r="AD10" s="1131"/>
      <c r="AE10" s="4"/>
    </row>
    <row r="11" spans="1:31" ht="15.75" customHeight="1">
      <c r="A11" s="1970"/>
      <c r="C11" s="363" t="s">
        <v>2296</v>
      </c>
      <c r="D11" s="363" t="s">
        <v>2297</v>
      </c>
      <c r="E11" s="363" t="s">
        <v>2298</v>
      </c>
      <c r="F11" s="363" t="s">
        <v>2299</v>
      </c>
      <c r="G11" s="366" t="s">
        <v>2300</v>
      </c>
      <c r="H11" s="364" t="s">
        <v>2296</v>
      </c>
      <c r="I11" s="364" t="s">
        <v>2297</v>
      </c>
      <c r="J11" s="364" t="s">
        <v>2298</v>
      </c>
      <c r="K11" s="364" t="s">
        <v>2299</v>
      </c>
      <c r="L11" s="364" t="s">
        <v>2300</v>
      </c>
      <c r="S11" s="364" t="s">
        <v>2296</v>
      </c>
      <c r="T11" s="364" t="s">
        <v>2297</v>
      </c>
      <c r="U11" s="364" t="s">
        <v>2298</v>
      </c>
      <c r="V11" s="364" t="s">
        <v>2299</v>
      </c>
      <c r="W11" s="365" t="s">
        <v>2300</v>
      </c>
      <c r="X11" s="363" t="s">
        <v>2296</v>
      </c>
      <c r="Y11" s="363" t="s">
        <v>2297</v>
      </c>
      <c r="Z11" s="363" t="s">
        <v>2298</v>
      </c>
      <c r="AA11" s="363" t="s">
        <v>2299</v>
      </c>
      <c r="AB11" s="363" t="s">
        <v>2300</v>
      </c>
      <c r="AC11" s="1131"/>
      <c r="AD11" s="1131"/>
      <c r="AE11" s="4"/>
    </row>
    <row r="12" spans="1:31">
      <c r="A12" s="1970"/>
      <c r="C12" s="363" t="s">
        <v>2301</v>
      </c>
      <c r="D12" s="363" t="s">
        <v>2302</v>
      </c>
      <c r="E12" s="363" t="s">
        <v>2303</v>
      </c>
      <c r="F12" s="363" t="s">
        <v>2304</v>
      </c>
      <c r="G12" s="366" t="s">
        <v>2305</v>
      </c>
      <c r="H12" s="364" t="s">
        <v>2301</v>
      </c>
      <c r="I12" s="364" t="s">
        <v>2302</v>
      </c>
      <c r="J12" s="364" t="s">
        <v>2303</v>
      </c>
      <c r="K12" s="364" t="s">
        <v>2304</v>
      </c>
      <c r="L12" s="364" t="s">
        <v>2305</v>
      </c>
      <c r="S12" s="364" t="s">
        <v>2301</v>
      </c>
      <c r="T12" s="364" t="s">
        <v>2302</v>
      </c>
      <c r="U12" s="364" t="s">
        <v>2303</v>
      </c>
      <c r="V12" s="364" t="s">
        <v>2304</v>
      </c>
      <c r="W12" s="365" t="s">
        <v>2305</v>
      </c>
      <c r="X12" s="363" t="s">
        <v>2301</v>
      </c>
      <c r="Y12" s="363" t="s">
        <v>2302</v>
      </c>
      <c r="Z12" s="363" t="s">
        <v>2303</v>
      </c>
      <c r="AA12" s="363" t="s">
        <v>2304</v>
      </c>
      <c r="AB12" s="363" t="s">
        <v>2305</v>
      </c>
    </row>
    <row r="13" spans="1:31" ht="15.75" customHeight="1">
      <c r="A13" s="1970"/>
      <c r="C13" s="364" t="s">
        <v>2296</v>
      </c>
      <c r="D13" s="364" t="s">
        <v>2297</v>
      </c>
      <c r="E13" s="364" t="s">
        <v>2298</v>
      </c>
      <c r="F13" s="364" t="s">
        <v>2299</v>
      </c>
      <c r="G13" s="365" t="s">
        <v>2300</v>
      </c>
      <c r="H13" s="363" t="s">
        <v>2296</v>
      </c>
      <c r="I13" s="363" t="s">
        <v>2297</v>
      </c>
      <c r="J13" s="363" t="s">
        <v>2298</v>
      </c>
      <c r="K13" s="363" t="s">
        <v>2299</v>
      </c>
      <c r="L13" s="363" t="s">
        <v>2300</v>
      </c>
      <c r="S13" s="363" t="s">
        <v>2296</v>
      </c>
      <c r="T13" s="363" t="s">
        <v>2297</v>
      </c>
      <c r="U13" s="363" t="s">
        <v>2298</v>
      </c>
      <c r="V13" s="363" t="s">
        <v>2299</v>
      </c>
      <c r="W13" s="366" t="s">
        <v>2300</v>
      </c>
      <c r="X13" s="364" t="s">
        <v>2296</v>
      </c>
      <c r="Y13" s="364" t="s">
        <v>2297</v>
      </c>
      <c r="Z13" s="364" t="s">
        <v>2298</v>
      </c>
      <c r="AA13" s="364" t="s">
        <v>2299</v>
      </c>
      <c r="AB13" s="364" t="s">
        <v>2300</v>
      </c>
    </row>
    <row r="14" spans="1:31">
      <c r="A14" s="1970"/>
      <c r="C14" s="364" t="s">
        <v>2301</v>
      </c>
      <c r="D14" s="364" t="s">
        <v>2302</v>
      </c>
      <c r="E14" s="364" t="s">
        <v>2303</v>
      </c>
      <c r="F14" s="364" t="s">
        <v>2304</v>
      </c>
      <c r="G14" s="365" t="s">
        <v>2305</v>
      </c>
      <c r="H14" s="363" t="s">
        <v>2301</v>
      </c>
      <c r="I14" s="363" t="s">
        <v>2302</v>
      </c>
      <c r="J14" s="363" t="s">
        <v>2303</v>
      </c>
      <c r="K14" s="363" t="s">
        <v>2304</v>
      </c>
      <c r="L14" s="363" t="s">
        <v>2305</v>
      </c>
      <c r="S14" s="363" t="s">
        <v>2301</v>
      </c>
      <c r="T14" s="363" t="s">
        <v>2302</v>
      </c>
      <c r="U14" s="363" t="s">
        <v>2303</v>
      </c>
      <c r="V14" s="363" t="s">
        <v>2304</v>
      </c>
      <c r="W14" s="366" t="s">
        <v>2305</v>
      </c>
      <c r="X14" s="364" t="s">
        <v>2301</v>
      </c>
      <c r="Y14" s="364" t="s">
        <v>2302</v>
      </c>
      <c r="Z14" s="364" t="s">
        <v>2303</v>
      </c>
      <c r="AA14" s="364" t="s">
        <v>2304</v>
      </c>
      <c r="AB14" s="364" t="s">
        <v>2305</v>
      </c>
    </row>
    <row r="15" spans="1:31">
      <c r="A15" s="1970"/>
      <c r="C15" s="363" t="s">
        <v>2296</v>
      </c>
      <c r="D15" s="363" t="s">
        <v>2297</v>
      </c>
      <c r="E15" s="363" t="s">
        <v>2298</v>
      </c>
      <c r="F15" s="363" t="s">
        <v>2299</v>
      </c>
      <c r="G15" s="366" t="s">
        <v>2300</v>
      </c>
      <c r="H15" s="364" t="s">
        <v>2296</v>
      </c>
      <c r="I15" s="364" t="s">
        <v>2297</v>
      </c>
      <c r="J15" s="364" t="s">
        <v>2298</v>
      </c>
      <c r="K15" s="364" t="s">
        <v>2299</v>
      </c>
      <c r="L15" s="364" t="s">
        <v>2300</v>
      </c>
      <c r="S15" s="364" t="s">
        <v>2296</v>
      </c>
      <c r="T15" s="364" t="s">
        <v>2297</v>
      </c>
      <c r="U15" s="364" t="s">
        <v>2298</v>
      </c>
      <c r="V15" s="364" t="s">
        <v>2299</v>
      </c>
      <c r="W15" s="365" t="s">
        <v>2300</v>
      </c>
      <c r="X15" s="363" t="s">
        <v>2296</v>
      </c>
      <c r="Y15" s="363" t="s">
        <v>2297</v>
      </c>
      <c r="Z15" s="363" t="s">
        <v>2298</v>
      </c>
      <c r="AA15" s="363" t="s">
        <v>2299</v>
      </c>
      <c r="AB15" s="363" t="s">
        <v>2300</v>
      </c>
    </row>
    <row r="16" spans="1:31">
      <c r="A16" s="1970"/>
      <c r="C16" s="363" t="s">
        <v>2301</v>
      </c>
      <c r="D16" s="363" t="s">
        <v>2302</v>
      </c>
      <c r="E16" s="363" t="s">
        <v>2303</v>
      </c>
      <c r="F16" s="363" t="s">
        <v>2304</v>
      </c>
      <c r="G16" s="366" t="s">
        <v>2305</v>
      </c>
      <c r="H16" s="364" t="s">
        <v>2301</v>
      </c>
      <c r="I16" s="364" t="s">
        <v>2302</v>
      </c>
      <c r="J16" s="364" t="s">
        <v>2303</v>
      </c>
      <c r="K16" s="364" t="s">
        <v>2304</v>
      </c>
      <c r="L16" s="364" t="s">
        <v>2305</v>
      </c>
      <c r="S16" s="364" t="s">
        <v>2301</v>
      </c>
      <c r="T16" s="364" t="s">
        <v>2302</v>
      </c>
      <c r="U16" s="364" t="s">
        <v>2303</v>
      </c>
      <c r="V16" s="364" t="s">
        <v>2304</v>
      </c>
      <c r="W16" s="365" t="s">
        <v>2305</v>
      </c>
      <c r="X16" s="363" t="s">
        <v>2301</v>
      </c>
      <c r="Y16" s="363" t="s">
        <v>2302</v>
      </c>
      <c r="Z16" s="363" t="s">
        <v>2303</v>
      </c>
      <c r="AA16" s="363" t="s">
        <v>2304</v>
      </c>
      <c r="AB16" s="363" t="s">
        <v>2305</v>
      </c>
    </row>
    <row r="17" spans="1:28" ht="15.75" customHeight="1">
      <c r="A17" s="1970"/>
      <c r="C17" s="103" t="s">
        <v>2317</v>
      </c>
      <c r="S17" s="103" t="s">
        <v>2317</v>
      </c>
    </row>
    <row r="18" spans="1:28">
      <c r="A18" s="1970"/>
      <c r="C18" s="2" t="s">
        <v>2322</v>
      </c>
      <c r="G18" s="2" t="s">
        <v>2323</v>
      </c>
      <c r="S18" s="2" t="s">
        <v>2324</v>
      </c>
      <c r="W18" s="2" t="s">
        <v>2325</v>
      </c>
    </row>
    <row r="19" spans="1:28">
      <c r="A19" s="1970"/>
      <c r="C19" s="363" t="s">
        <v>2296</v>
      </c>
      <c r="D19" s="363" t="s">
        <v>2297</v>
      </c>
      <c r="E19" s="363" t="s">
        <v>2298</v>
      </c>
      <c r="F19" s="363" t="s">
        <v>2299</v>
      </c>
      <c r="G19" s="366" t="s">
        <v>2300</v>
      </c>
      <c r="H19" s="364" t="s">
        <v>2296</v>
      </c>
      <c r="I19" s="364" t="s">
        <v>2297</v>
      </c>
      <c r="J19" s="364" t="s">
        <v>2298</v>
      </c>
      <c r="K19" s="364" t="s">
        <v>2299</v>
      </c>
      <c r="L19" s="364" t="s">
        <v>2300</v>
      </c>
      <c r="S19" s="364" t="s">
        <v>2296</v>
      </c>
      <c r="T19" s="364" t="s">
        <v>2297</v>
      </c>
      <c r="U19" s="364" t="s">
        <v>2298</v>
      </c>
      <c r="V19" s="364" t="s">
        <v>2299</v>
      </c>
      <c r="W19" s="365" t="s">
        <v>2300</v>
      </c>
      <c r="X19" s="363" t="s">
        <v>2296</v>
      </c>
      <c r="Y19" s="363" t="s">
        <v>2297</v>
      </c>
      <c r="Z19" s="363" t="s">
        <v>2298</v>
      </c>
      <c r="AA19" s="363" t="s">
        <v>2299</v>
      </c>
      <c r="AB19" s="363" t="s">
        <v>2300</v>
      </c>
    </row>
    <row r="20" spans="1:28">
      <c r="A20" s="1970"/>
      <c r="C20" s="363" t="s">
        <v>2301</v>
      </c>
      <c r="D20" s="363" t="s">
        <v>2302</v>
      </c>
      <c r="E20" s="363" t="s">
        <v>2303</v>
      </c>
      <c r="F20" s="363" t="s">
        <v>2304</v>
      </c>
      <c r="G20" s="366" t="s">
        <v>2305</v>
      </c>
      <c r="H20" s="364" t="s">
        <v>2301</v>
      </c>
      <c r="I20" s="364" t="s">
        <v>2302</v>
      </c>
      <c r="J20" s="364" t="s">
        <v>2303</v>
      </c>
      <c r="K20" s="364" t="s">
        <v>2304</v>
      </c>
      <c r="L20" s="364" t="s">
        <v>2305</v>
      </c>
      <c r="S20" s="364" t="s">
        <v>2301</v>
      </c>
      <c r="T20" s="364" t="s">
        <v>2302</v>
      </c>
      <c r="U20" s="364" t="s">
        <v>2303</v>
      </c>
      <c r="V20" s="364" t="s">
        <v>2304</v>
      </c>
      <c r="W20" s="365" t="s">
        <v>2305</v>
      </c>
      <c r="X20" s="363" t="s">
        <v>2301</v>
      </c>
      <c r="Y20" s="363" t="s">
        <v>2302</v>
      </c>
      <c r="Z20" s="363" t="s">
        <v>2303</v>
      </c>
      <c r="AA20" s="363" t="s">
        <v>2304</v>
      </c>
      <c r="AB20" s="363" t="s">
        <v>2305</v>
      </c>
    </row>
    <row r="21" spans="1:28" ht="15.75" customHeight="1">
      <c r="A21" s="1970"/>
      <c r="C21" s="364" t="s">
        <v>2296</v>
      </c>
      <c r="D21" s="364" t="s">
        <v>2297</v>
      </c>
      <c r="E21" s="364" t="s">
        <v>2298</v>
      </c>
      <c r="F21" s="364" t="s">
        <v>2299</v>
      </c>
      <c r="G21" s="365" t="s">
        <v>2300</v>
      </c>
      <c r="H21" s="363" t="s">
        <v>2296</v>
      </c>
      <c r="I21" s="363" t="s">
        <v>2297</v>
      </c>
      <c r="J21" s="363" t="s">
        <v>2298</v>
      </c>
      <c r="K21" s="363" t="s">
        <v>2299</v>
      </c>
      <c r="L21" s="363" t="s">
        <v>2300</v>
      </c>
      <c r="S21" s="363" t="s">
        <v>2296</v>
      </c>
      <c r="T21" s="363" t="s">
        <v>2297</v>
      </c>
      <c r="U21" s="363" t="s">
        <v>2298</v>
      </c>
      <c r="V21" s="363" t="s">
        <v>2299</v>
      </c>
      <c r="W21" s="366" t="s">
        <v>2300</v>
      </c>
      <c r="X21" s="364" t="s">
        <v>2296</v>
      </c>
      <c r="Y21" s="364" t="s">
        <v>2297</v>
      </c>
      <c r="Z21" s="364" t="s">
        <v>2298</v>
      </c>
      <c r="AA21" s="364" t="s">
        <v>2299</v>
      </c>
      <c r="AB21" s="364" t="s">
        <v>2300</v>
      </c>
    </row>
    <row r="22" spans="1:28">
      <c r="A22" s="1970"/>
      <c r="C22" s="364" t="s">
        <v>2301</v>
      </c>
      <c r="D22" s="364" t="s">
        <v>2302</v>
      </c>
      <c r="E22" s="364" t="s">
        <v>2303</v>
      </c>
      <c r="F22" s="364" t="s">
        <v>2304</v>
      </c>
      <c r="G22" s="365" t="s">
        <v>2305</v>
      </c>
      <c r="H22" s="363" t="s">
        <v>2301</v>
      </c>
      <c r="I22" s="363" t="s">
        <v>2302</v>
      </c>
      <c r="J22" s="363" t="s">
        <v>2303</v>
      </c>
      <c r="K22" s="363" t="s">
        <v>2304</v>
      </c>
      <c r="L22" s="363" t="s">
        <v>2305</v>
      </c>
      <c r="S22" s="363" t="s">
        <v>2301</v>
      </c>
      <c r="T22" s="363" t="s">
        <v>2302</v>
      </c>
      <c r="U22" s="363" t="s">
        <v>2303</v>
      </c>
      <c r="V22" s="363" t="s">
        <v>2304</v>
      </c>
      <c r="W22" s="366" t="s">
        <v>2305</v>
      </c>
      <c r="X22" s="364" t="s">
        <v>2301</v>
      </c>
      <c r="Y22" s="364" t="s">
        <v>2302</v>
      </c>
      <c r="Z22" s="364" t="s">
        <v>2303</v>
      </c>
      <c r="AA22" s="364" t="s">
        <v>2304</v>
      </c>
      <c r="AB22" s="364" t="s">
        <v>2305</v>
      </c>
    </row>
    <row r="23" spans="1:28">
      <c r="A23" s="1970"/>
      <c r="C23" s="363" t="s">
        <v>2296</v>
      </c>
      <c r="D23" s="363" t="s">
        <v>2297</v>
      </c>
      <c r="E23" s="363" t="s">
        <v>2298</v>
      </c>
      <c r="F23" s="363" t="s">
        <v>2299</v>
      </c>
      <c r="G23" s="366" t="s">
        <v>2300</v>
      </c>
      <c r="H23" s="364" t="s">
        <v>2296</v>
      </c>
      <c r="I23" s="364" t="s">
        <v>2297</v>
      </c>
      <c r="J23" s="364" t="s">
        <v>2298</v>
      </c>
      <c r="K23" s="364" t="s">
        <v>2299</v>
      </c>
      <c r="L23" s="364" t="s">
        <v>2300</v>
      </c>
      <c r="S23" s="364" t="s">
        <v>2296</v>
      </c>
      <c r="T23" s="364" t="s">
        <v>2297</v>
      </c>
      <c r="U23" s="364" t="s">
        <v>2298</v>
      </c>
      <c r="V23" s="364" t="s">
        <v>2299</v>
      </c>
      <c r="W23" s="365" t="s">
        <v>2300</v>
      </c>
      <c r="X23" s="363" t="s">
        <v>2296</v>
      </c>
      <c r="Y23" s="363" t="s">
        <v>2297</v>
      </c>
      <c r="Z23" s="363" t="s">
        <v>2298</v>
      </c>
      <c r="AA23" s="363" t="s">
        <v>2299</v>
      </c>
      <c r="AB23" s="363" t="s">
        <v>2300</v>
      </c>
    </row>
    <row r="24" spans="1:28">
      <c r="A24" s="1970"/>
      <c r="C24" s="363" t="s">
        <v>2301</v>
      </c>
      <c r="D24" s="363" t="s">
        <v>2302</v>
      </c>
      <c r="E24" s="363" t="s">
        <v>2303</v>
      </c>
      <c r="F24" s="363" t="s">
        <v>2304</v>
      </c>
      <c r="G24" s="366" t="s">
        <v>2305</v>
      </c>
      <c r="H24" s="364" t="s">
        <v>2301</v>
      </c>
      <c r="I24" s="364" t="s">
        <v>2302</v>
      </c>
      <c r="J24" s="364" t="s">
        <v>2303</v>
      </c>
      <c r="K24" s="364" t="s">
        <v>2304</v>
      </c>
      <c r="L24" s="364" t="s">
        <v>2305</v>
      </c>
      <c r="S24" s="364" t="s">
        <v>2301</v>
      </c>
      <c r="T24" s="364" t="s">
        <v>2302</v>
      </c>
      <c r="U24" s="364" t="s">
        <v>2303</v>
      </c>
      <c r="V24" s="364" t="s">
        <v>2304</v>
      </c>
      <c r="W24" s="365" t="s">
        <v>2305</v>
      </c>
      <c r="X24" s="363" t="s">
        <v>2301</v>
      </c>
      <c r="Y24" s="363" t="s">
        <v>2302</v>
      </c>
      <c r="Z24" s="363" t="s">
        <v>2303</v>
      </c>
      <c r="AA24" s="363" t="s">
        <v>2304</v>
      </c>
      <c r="AB24" s="363" t="s">
        <v>2305</v>
      </c>
    </row>
    <row r="25" spans="1:28" ht="15.75" customHeight="1">
      <c r="A25" s="1970"/>
      <c r="C25" s="103" t="s">
        <v>2317</v>
      </c>
      <c r="S25" s="103" t="s">
        <v>2317</v>
      </c>
    </row>
    <row r="26" spans="1:28">
      <c r="A26" s="1970"/>
      <c r="C26" s="2" t="s">
        <v>2326</v>
      </c>
      <c r="G26" s="2" t="s">
        <v>2327</v>
      </c>
      <c r="S26" s="2" t="s">
        <v>2328</v>
      </c>
      <c r="W26" s="2" t="s">
        <v>2329</v>
      </c>
    </row>
    <row r="27" spans="1:28">
      <c r="A27" s="1970"/>
      <c r="C27" s="363" t="s">
        <v>2296</v>
      </c>
      <c r="D27" s="363" t="s">
        <v>2297</v>
      </c>
      <c r="E27" s="363" t="s">
        <v>2298</v>
      </c>
      <c r="F27" s="363" t="s">
        <v>2299</v>
      </c>
      <c r="G27" s="366" t="s">
        <v>2300</v>
      </c>
      <c r="H27" s="364" t="s">
        <v>2296</v>
      </c>
      <c r="I27" s="364" t="s">
        <v>2297</v>
      </c>
      <c r="J27" s="364" t="s">
        <v>2298</v>
      </c>
      <c r="K27" s="364" t="s">
        <v>2299</v>
      </c>
      <c r="L27" s="364" t="s">
        <v>2300</v>
      </c>
      <c r="S27" s="364" t="s">
        <v>2296</v>
      </c>
      <c r="T27" s="364" t="s">
        <v>2297</v>
      </c>
      <c r="U27" s="364" t="s">
        <v>2298</v>
      </c>
      <c r="V27" s="364" t="s">
        <v>2299</v>
      </c>
      <c r="W27" s="365" t="s">
        <v>2300</v>
      </c>
      <c r="X27" s="363" t="s">
        <v>2296</v>
      </c>
      <c r="Y27" s="363" t="s">
        <v>2297</v>
      </c>
      <c r="Z27" s="363" t="s">
        <v>2298</v>
      </c>
      <c r="AA27" s="363" t="s">
        <v>2299</v>
      </c>
      <c r="AB27" s="363" t="s">
        <v>2300</v>
      </c>
    </row>
    <row r="28" spans="1:28">
      <c r="A28" s="1970"/>
      <c r="C28" s="363" t="s">
        <v>2301</v>
      </c>
      <c r="D28" s="363" t="s">
        <v>2302</v>
      </c>
      <c r="E28" s="363" t="s">
        <v>2303</v>
      </c>
      <c r="F28" s="363" t="s">
        <v>2304</v>
      </c>
      <c r="G28" s="366" t="s">
        <v>2305</v>
      </c>
      <c r="H28" s="364" t="s">
        <v>2301</v>
      </c>
      <c r="I28" s="364" t="s">
        <v>2302</v>
      </c>
      <c r="J28" s="364" t="s">
        <v>2303</v>
      </c>
      <c r="K28" s="364" t="s">
        <v>2304</v>
      </c>
      <c r="L28" s="364" t="s">
        <v>2305</v>
      </c>
      <c r="S28" s="364" t="s">
        <v>2301</v>
      </c>
      <c r="T28" s="364" t="s">
        <v>2302</v>
      </c>
      <c r="U28" s="364" t="s">
        <v>2303</v>
      </c>
      <c r="V28" s="364" t="s">
        <v>2304</v>
      </c>
      <c r="W28" s="365" t="s">
        <v>2305</v>
      </c>
      <c r="X28" s="363" t="s">
        <v>2301</v>
      </c>
      <c r="Y28" s="363" t="s">
        <v>2302</v>
      </c>
      <c r="Z28" s="363" t="s">
        <v>2303</v>
      </c>
      <c r="AA28" s="363" t="s">
        <v>2304</v>
      </c>
      <c r="AB28" s="363" t="s">
        <v>2305</v>
      </c>
    </row>
    <row r="29" spans="1:28" ht="15.75" customHeight="1">
      <c r="A29" s="1970"/>
      <c r="C29" s="364" t="s">
        <v>2296</v>
      </c>
      <c r="D29" s="364" t="s">
        <v>2297</v>
      </c>
      <c r="E29" s="364" t="s">
        <v>2298</v>
      </c>
      <c r="F29" s="364" t="s">
        <v>2299</v>
      </c>
      <c r="G29" s="365" t="s">
        <v>2300</v>
      </c>
      <c r="H29" s="363" t="s">
        <v>2296</v>
      </c>
      <c r="I29" s="363" t="s">
        <v>2297</v>
      </c>
      <c r="J29" s="363" t="s">
        <v>2298</v>
      </c>
      <c r="K29" s="363" t="s">
        <v>2299</v>
      </c>
      <c r="L29" s="363" t="s">
        <v>2300</v>
      </c>
      <c r="S29" s="363" t="s">
        <v>2296</v>
      </c>
      <c r="T29" s="363" t="s">
        <v>2297</v>
      </c>
      <c r="U29" s="363" t="s">
        <v>2298</v>
      </c>
      <c r="V29" s="363" t="s">
        <v>2299</v>
      </c>
      <c r="W29" s="366" t="s">
        <v>2300</v>
      </c>
      <c r="X29" s="364" t="s">
        <v>2296</v>
      </c>
      <c r="Y29" s="364" t="s">
        <v>2297</v>
      </c>
      <c r="Z29" s="364" t="s">
        <v>2298</v>
      </c>
      <c r="AA29" s="364" t="s">
        <v>2299</v>
      </c>
      <c r="AB29" s="364" t="s">
        <v>2300</v>
      </c>
    </row>
    <row r="30" spans="1:28">
      <c r="A30" s="1970"/>
      <c r="C30" s="364" t="s">
        <v>2301</v>
      </c>
      <c r="D30" s="364" t="s">
        <v>2302</v>
      </c>
      <c r="E30" s="364" t="s">
        <v>2303</v>
      </c>
      <c r="F30" s="364" t="s">
        <v>2304</v>
      </c>
      <c r="G30" s="365" t="s">
        <v>2305</v>
      </c>
      <c r="H30" s="363" t="s">
        <v>2301</v>
      </c>
      <c r="I30" s="363" t="s">
        <v>2302</v>
      </c>
      <c r="J30" s="363" t="s">
        <v>2303</v>
      </c>
      <c r="K30" s="363" t="s">
        <v>2304</v>
      </c>
      <c r="L30" s="363" t="s">
        <v>2305</v>
      </c>
      <c r="S30" s="363" t="s">
        <v>2301</v>
      </c>
      <c r="T30" s="363" t="s">
        <v>2302</v>
      </c>
      <c r="U30" s="363" t="s">
        <v>2303</v>
      </c>
      <c r="V30" s="363" t="s">
        <v>2304</v>
      </c>
      <c r="W30" s="366" t="s">
        <v>2305</v>
      </c>
      <c r="X30" s="364" t="s">
        <v>2301</v>
      </c>
      <c r="Y30" s="364" t="s">
        <v>2302</v>
      </c>
      <c r="Z30" s="364" t="s">
        <v>2303</v>
      </c>
      <c r="AA30" s="364" t="s">
        <v>2304</v>
      </c>
      <c r="AB30" s="364" t="s">
        <v>2305</v>
      </c>
    </row>
    <row r="31" spans="1:28">
      <c r="A31" s="1970"/>
      <c r="C31" s="363" t="s">
        <v>2296</v>
      </c>
      <c r="D31" s="363" t="s">
        <v>2297</v>
      </c>
      <c r="E31" s="363" t="s">
        <v>2298</v>
      </c>
      <c r="F31" s="363" t="s">
        <v>2299</v>
      </c>
      <c r="G31" s="366" t="s">
        <v>2300</v>
      </c>
      <c r="H31" s="364" t="s">
        <v>2296</v>
      </c>
      <c r="I31" s="364" t="s">
        <v>2297</v>
      </c>
      <c r="J31" s="364" t="s">
        <v>2298</v>
      </c>
      <c r="K31" s="364" t="s">
        <v>2299</v>
      </c>
      <c r="L31" s="364" t="s">
        <v>2300</v>
      </c>
      <c r="S31" s="364" t="s">
        <v>2296</v>
      </c>
      <c r="T31" s="364" t="s">
        <v>2297</v>
      </c>
      <c r="U31" s="364" t="s">
        <v>2298</v>
      </c>
      <c r="V31" s="364" t="s">
        <v>2299</v>
      </c>
      <c r="W31" s="365" t="s">
        <v>2300</v>
      </c>
      <c r="X31" s="363" t="s">
        <v>2296</v>
      </c>
      <c r="Y31" s="363" t="s">
        <v>2297</v>
      </c>
      <c r="Z31" s="363" t="s">
        <v>2298</v>
      </c>
      <c r="AA31" s="363" t="s">
        <v>2299</v>
      </c>
      <c r="AB31" s="363" t="s">
        <v>2300</v>
      </c>
    </row>
    <row r="32" spans="1:28">
      <c r="A32" s="1970"/>
      <c r="C32" s="363" t="s">
        <v>2301</v>
      </c>
      <c r="D32" s="363" t="s">
        <v>2302</v>
      </c>
      <c r="E32" s="363" t="s">
        <v>2303</v>
      </c>
      <c r="F32" s="363" t="s">
        <v>2304</v>
      </c>
      <c r="G32" s="366" t="s">
        <v>2305</v>
      </c>
      <c r="H32" s="364" t="s">
        <v>2301</v>
      </c>
      <c r="I32" s="364" t="s">
        <v>2302</v>
      </c>
      <c r="J32" s="364" t="s">
        <v>2303</v>
      </c>
      <c r="K32" s="364" t="s">
        <v>2304</v>
      </c>
      <c r="L32" s="364" t="s">
        <v>2305</v>
      </c>
      <c r="S32" s="364" t="s">
        <v>2301</v>
      </c>
      <c r="T32" s="364" t="s">
        <v>2302</v>
      </c>
      <c r="U32" s="364" t="s">
        <v>2303</v>
      </c>
      <c r="V32" s="364" t="s">
        <v>2304</v>
      </c>
      <c r="W32" s="365" t="s">
        <v>2305</v>
      </c>
      <c r="X32" s="363" t="s">
        <v>2301</v>
      </c>
      <c r="Y32" s="363" t="s">
        <v>2302</v>
      </c>
      <c r="Z32" s="363" t="s">
        <v>2303</v>
      </c>
      <c r="AA32" s="363" t="s">
        <v>2304</v>
      </c>
      <c r="AB32" s="363" t="s">
        <v>2305</v>
      </c>
    </row>
    <row r="33" spans="1:29" ht="15.75" customHeight="1">
      <c r="A33" s="1970"/>
      <c r="C33" s="103" t="s">
        <v>2317</v>
      </c>
      <c r="S33" s="103" t="s">
        <v>2317</v>
      </c>
    </row>
    <row r="34" spans="1:29">
      <c r="A34" s="1970"/>
      <c r="C34" s="2" t="s">
        <v>2330</v>
      </c>
      <c r="G34" s="2" t="s">
        <v>2331</v>
      </c>
      <c r="S34" s="2" t="s">
        <v>2332</v>
      </c>
      <c r="W34" s="2" t="s">
        <v>2333</v>
      </c>
    </row>
    <row r="35" spans="1:29">
      <c r="A35" s="1970"/>
      <c r="C35" s="363" t="s">
        <v>2296</v>
      </c>
      <c r="D35" s="363" t="s">
        <v>2297</v>
      </c>
      <c r="E35" s="363" t="s">
        <v>2298</v>
      </c>
      <c r="F35" s="363" t="s">
        <v>2299</v>
      </c>
      <c r="G35" s="366" t="s">
        <v>2300</v>
      </c>
      <c r="H35" s="364" t="s">
        <v>2296</v>
      </c>
      <c r="I35" s="364" t="s">
        <v>2297</v>
      </c>
      <c r="J35" s="364" t="s">
        <v>2298</v>
      </c>
      <c r="K35" s="364" t="s">
        <v>2299</v>
      </c>
      <c r="L35" s="364" t="s">
        <v>2300</v>
      </c>
      <c r="S35" s="364" t="s">
        <v>2296</v>
      </c>
      <c r="T35" s="364" t="s">
        <v>2297</v>
      </c>
      <c r="U35" s="364" t="s">
        <v>2298</v>
      </c>
      <c r="V35" s="364" t="s">
        <v>2299</v>
      </c>
      <c r="W35" s="365" t="s">
        <v>2300</v>
      </c>
      <c r="X35" s="363" t="s">
        <v>2296</v>
      </c>
      <c r="Y35" s="363" t="s">
        <v>2297</v>
      </c>
      <c r="Z35" s="363" t="s">
        <v>2298</v>
      </c>
      <c r="AA35" s="363" t="s">
        <v>2299</v>
      </c>
      <c r="AB35" s="363" t="s">
        <v>2300</v>
      </c>
    </row>
    <row r="36" spans="1:29">
      <c r="A36" s="1970"/>
      <c r="C36" s="363" t="s">
        <v>2301</v>
      </c>
      <c r="D36" s="363" t="s">
        <v>2302</v>
      </c>
      <c r="E36" s="363" t="s">
        <v>2303</v>
      </c>
      <c r="F36" s="363" t="s">
        <v>2304</v>
      </c>
      <c r="G36" s="366" t="s">
        <v>2305</v>
      </c>
      <c r="H36" s="364" t="s">
        <v>2301</v>
      </c>
      <c r="I36" s="364" t="s">
        <v>2302</v>
      </c>
      <c r="J36" s="364" t="s">
        <v>2303</v>
      </c>
      <c r="K36" s="364" t="s">
        <v>2304</v>
      </c>
      <c r="L36" s="364" t="s">
        <v>2305</v>
      </c>
      <c r="S36" s="364" t="s">
        <v>2301</v>
      </c>
      <c r="T36" s="364" t="s">
        <v>2302</v>
      </c>
      <c r="U36" s="364" t="s">
        <v>2303</v>
      </c>
      <c r="V36" s="364" t="s">
        <v>2304</v>
      </c>
      <c r="W36" s="365" t="s">
        <v>2305</v>
      </c>
      <c r="X36" s="363" t="s">
        <v>2301</v>
      </c>
      <c r="Y36" s="363" t="s">
        <v>2302</v>
      </c>
      <c r="Z36" s="363" t="s">
        <v>2303</v>
      </c>
      <c r="AA36" s="363" t="s">
        <v>2304</v>
      </c>
      <c r="AB36" s="363" t="s">
        <v>2305</v>
      </c>
    </row>
    <row r="37" spans="1:29" ht="15.75" customHeight="1">
      <c r="A37" s="1970"/>
      <c r="C37" s="364" t="s">
        <v>2296</v>
      </c>
      <c r="D37" s="364" t="s">
        <v>2297</v>
      </c>
      <c r="E37" s="364" t="s">
        <v>2298</v>
      </c>
      <c r="F37" s="364" t="s">
        <v>2299</v>
      </c>
      <c r="G37" s="365" t="s">
        <v>2300</v>
      </c>
      <c r="H37" s="363" t="s">
        <v>2296</v>
      </c>
      <c r="I37" s="363" t="s">
        <v>2297</v>
      </c>
      <c r="J37" s="363" t="s">
        <v>2298</v>
      </c>
      <c r="K37" s="363" t="s">
        <v>2299</v>
      </c>
      <c r="L37" s="363" t="s">
        <v>2300</v>
      </c>
      <c r="S37" s="363" t="s">
        <v>2296</v>
      </c>
      <c r="T37" s="363" t="s">
        <v>2297</v>
      </c>
      <c r="U37" s="363" t="s">
        <v>2298</v>
      </c>
      <c r="V37" s="363" t="s">
        <v>2299</v>
      </c>
      <c r="W37" s="366" t="s">
        <v>2300</v>
      </c>
      <c r="X37" s="364" t="s">
        <v>2296</v>
      </c>
      <c r="Y37" s="364" t="s">
        <v>2297</v>
      </c>
      <c r="Z37" s="364" t="s">
        <v>2298</v>
      </c>
      <c r="AA37" s="364" t="s">
        <v>2299</v>
      </c>
      <c r="AB37" s="364" t="s">
        <v>2300</v>
      </c>
    </row>
    <row r="38" spans="1:29">
      <c r="A38" s="1970"/>
      <c r="C38" s="364" t="s">
        <v>2301</v>
      </c>
      <c r="D38" s="364" t="s">
        <v>2302</v>
      </c>
      <c r="E38" s="364" t="s">
        <v>2303</v>
      </c>
      <c r="F38" s="364" t="s">
        <v>2304</v>
      </c>
      <c r="G38" s="365" t="s">
        <v>2305</v>
      </c>
      <c r="H38" s="363" t="s">
        <v>2301</v>
      </c>
      <c r="I38" s="363" t="s">
        <v>2302</v>
      </c>
      <c r="J38" s="363" t="s">
        <v>2303</v>
      </c>
      <c r="K38" s="363" t="s">
        <v>2304</v>
      </c>
      <c r="L38" s="363" t="s">
        <v>2305</v>
      </c>
      <c r="S38" s="363" t="s">
        <v>2301</v>
      </c>
      <c r="T38" s="363" t="s">
        <v>2302</v>
      </c>
      <c r="U38" s="363" t="s">
        <v>2303</v>
      </c>
      <c r="V38" s="363" t="s">
        <v>2304</v>
      </c>
      <c r="W38" s="366" t="s">
        <v>2305</v>
      </c>
      <c r="X38" s="364" t="s">
        <v>2301</v>
      </c>
      <c r="Y38" s="364" t="s">
        <v>2302</v>
      </c>
      <c r="Z38" s="364" t="s">
        <v>2303</v>
      </c>
      <c r="AA38" s="364" t="s">
        <v>2304</v>
      </c>
      <c r="AB38" s="364" t="s">
        <v>2305</v>
      </c>
    </row>
    <row r="39" spans="1:29">
      <c r="A39" s="1970"/>
      <c r="C39" s="363" t="s">
        <v>2296</v>
      </c>
      <c r="D39" s="363" t="s">
        <v>2297</v>
      </c>
      <c r="E39" s="363" t="s">
        <v>2298</v>
      </c>
      <c r="F39" s="363" t="s">
        <v>2299</v>
      </c>
      <c r="G39" s="366" t="s">
        <v>2300</v>
      </c>
      <c r="H39" s="364" t="s">
        <v>2296</v>
      </c>
      <c r="I39" s="364" t="s">
        <v>2297</v>
      </c>
      <c r="J39" s="364" t="s">
        <v>2298</v>
      </c>
      <c r="K39" s="364" t="s">
        <v>2299</v>
      </c>
      <c r="L39" s="364" t="s">
        <v>2300</v>
      </c>
      <c r="S39" s="364" t="s">
        <v>2296</v>
      </c>
      <c r="T39" s="364" t="s">
        <v>2297</v>
      </c>
      <c r="U39" s="364" t="s">
        <v>2298</v>
      </c>
      <c r="V39" s="364" t="s">
        <v>2299</v>
      </c>
      <c r="W39" s="365" t="s">
        <v>2300</v>
      </c>
      <c r="X39" s="363" t="s">
        <v>2296</v>
      </c>
      <c r="Y39" s="363" t="s">
        <v>2297</v>
      </c>
      <c r="Z39" s="363" t="s">
        <v>2298</v>
      </c>
      <c r="AA39" s="363" t="s">
        <v>2299</v>
      </c>
      <c r="AB39" s="363" t="s">
        <v>2300</v>
      </c>
    </row>
    <row r="40" spans="1:29">
      <c r="A40" s="1970"/>
      <c r="C40" s="363" t="s">
        <v>2301</v>
      </c>
      <c r="D40" s="363" t="s">
        <v>2302</v>
      </c>
      <c r="E40" s="363" t="s">
        <v>2303</v>
      </c>
      <c r="F40" s="363" t="s">
        <v>2304</v>
      </c>
      <c r="G40" s="366" t="s">
        <v>2305</v>
      </c>
      <c r="H40" s="364" t="s">
        <v>2301</v>
      </c>
      <c r="I40" s="364" t="s">
        <v>2302</v>
      </c>
      <c r="J40" s="364" t="s">
        <v>2303</v>
      </c>
      <c r="K40" s="364" t="s">
        <v>2304</v>
      </c>
      <c r="L40" s="364" t="s">
        <v>2305</v>
      </c>
      <c r="S40" s="364" t="s">
        <v>2301</v>
      </c>
      <c r="T40" s="364" t="s">
        <v>2302</v>
      </c>
      <c r="U40" s="364" t="s">
        <v>2303</v>
      </c>
      <c r="V40" s="364" t="s">
        <v>2304</v>
      </c>
      <c r="W40" s="365" t="s">
        <v>2305</v>
      </c>
      <c r="X40" s="363" t="s">
        <v>2301</v>
      </c>
      <c r="Y40" s="363" t="s">
        <v>2302</v>
      </c>
      <c r="Z40" s="363" t="s">
        <v>2303</v>
      </c>
      <c r="AA40" s="363" t="s">
        <v>2304</v>
      </c>
      <c r="AB40" s="363" t="s">
        <v>2305</v>
      </c>
    </row>
    <row r="41" spans="1:29" ht="15.75" customHeight="1">
      <c r="A41" s="1970"/>
      <c r="C41" s="103" t="s">
        <v>2317</v>
      </c>
      <c r="S41" s="103" t="s">
        <v>2317</v>
      </c>
    </row>
    <row r="42" spans="1:29" ht="25.5">
      <c r="A42" s="1970"/>
      <c r="B42" s="8"/>
      <c r="C42" s="1079" t="s">
        <v>2334</v>
      </c>
      <c r="D42" s="1079"/>
      <c r="E42" s="1079"/>
      <c r="F42" s="367" t="s">
        <v>2335</v>
      </c>
      <c r="G42" s="7" t="s">
        <v>2336</v>
      </c>
      <c r="H42" s="7"/>
      <c r="I42" s="1079"/>
      <c r="J42" s="367"/>
      <c r="K42" s="7"/>
      <c r="L42" s="367" t="s">
        <v>2337</v>
      </c>
      <c r="M42" s="7" t="s">
        <v>2338</v>
      </c>
      <c r="N42" s="7"/>
      <c r="O42" s="367"/>
      <c r="P42" s="7"/>
      <c r="Q42" s="7"/>
      <c r="R42" s="367" t="s">
        <v>2339</v>
      </c>
      <c r="S42" s="7" t="s">
        <v>2340</v>
      </c>
      <c r="T42" s="7"/>
      <c r="U42" s="7"/>
      <c r="V42" s="7"/>
      <c r="W42" s="5"/>
      <c r="X42" s="367" t="s">
        <v>2341</v>
      </c>
      <c r="Y42" s="7" t="s">
        <v>2342</v>
      </c>
      <c r="Z42" s="7"/>
      <c r="AA42" s="6"/>
      <c r="AB42" s="6"/>
      <c r="AC42" s="8"/>
    </row>
    <row r="43" spans="1:29">
      <c r="A43" s="1970"/>
    </row>
    <row r="44" spans="1:29">
      <c r="A44" s="1970"/>
    </row>
  </sheetData>
  <mergeCells count="3">
    <mergeCell ref="S2:AD2"/>
    <mergeCell ref="K1:L1"/>
    <mergeCell ref="A1:A44"/>
  </mergeCells>
  <pageMargins left="0.25" right="0.25" top="0.75" bottom="0.75" header="0.3" footer="0.3"/>
  <pageSetup orientation="portrait" horizontalDpi="4294967292" r:id="rId1"/>
  <headerFooter>
    <oddHeader>&amp;C&amp;"MasonAlternate,Bold"&amp;14 9 HOUR DAY</oddHeader>
    <oddFooter>&amp;C&amp;"Baskerville Old Face,Regular"&amp;8Each Watch = 3.75 Hours
9 Hours of Adventure/Combat + 3.75 Hour Watch + 3.25 Hour AM/PM personal + 8 Hour Sleep = 24 Hours</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pageSetUpPr fitToPage="1"/>
  </sheetPr>
  <dimension ref="A1:Z44"/>
  <sheetViews>
    <sheetView tabSelected="1" view="pageLayout" zoomScaleNormal="100" workbookViewId="0">
      <selection activeCell="I4" sqref="I4"/>
    </sheetView>
  </sheetViews>
  <sheetFormatPr defaultColWidth="9.140625" defaultRowHeight="15.75"/>
  <cols>
    <col min="1" max="27" width="3.140625" style="2" customWidth="1"/>
    <col min="28" max="16384" width="9.140625" style="2"/>
  </cols>
  <sheetData>
    <row r="1" spans="1:26">
      <c r="A1" s="1970" t="s">
        <v>2306</v>
      </c>
      <c r="C1" s="11" t="s">
        <v>2307</v>
      </c>
      <c r="D1" s="3"/>
      <c r="E1" s="3"/>
      <c r="F1" s="3"/>
      <c r="G1" s="3"/>
      <c r="H1" s="3"/>
      <c r="L1" s="11" t="s">
        <v>2307</v>
      </c>
      <c r="M1" s="3"/>
      <c r="N1" s="3"/>
      <c r="O1" s="3"/>
      <c r="P1" s="3"/>
      <c r="Q1" s="3"/>
      <c r="U1" s="11" t="s">
        <v>2307</v>
      </c>
      <c r="V1" s="3"/>
      <c r="W1" s="3"/>
      <c r="X1" s="3"/>
      <c r="Y1" s="3"/>
      <c r="Z1" s="3"/>
    </row>
    <row r="2" spans="1:26">
      <c r="A2" s="1970"/>
      <c r="C2" s="1971" t="s">
        <v>2343</v>
      </c>
      <c r="D2" s="1971"/>
      <c r="E2" s="1971"/>
      <c r="F2" s="1971"/>
      <c r="G2" s="1971"/>
      <c r="H2" s="1971"/>
      <c r="L2" s="1971" t="s">
        <v>2343</v>
      </c>
      <c r="M2" s="1971"/>
      <c r="N2" s="1971"/>
      <c r="O2" s="1971"/>
      <c r="P2" s="1971"/>
      <c r="Q2" s="1971"/>
      <c r="U2" s="1971" t="s">
        <v>2343</v>
      </c>
      <c r="V2" s="1971"/>
      <c r="W2" s="1971"/>
      <c r="X2" s="1971"/>
      <c r="Y2" s="1971"/>
      <c r="Z2" s="1971"/>
    </row>
    <row r="3" spans="1:26">
      <c r="A3" s="1970"/>
      <c r="C3" s="699" t="s">
        <v>2344</v>
      </c>
      <c r="D3" s="700"/>
      <c r="E3" s="700"/>
      <c r="F3" s="700"/>
      <c r="G3" s="700"/>
      <c r="H3" s="700"/>
      <c r="L3" s="699" t="s">
        <v>2344</v>
      </c>
      <c r="M3" s="700"/>
      <c r="N3" s="700"/>
      <c r="O3" s="700"/>
      <c r="P3" s="700"/>
      <c r="Q3" s="700"/>
      <c r="U3" s="699" t="s">
        <v>2344</v>
      </c>
      <c r="V3" s="700"/>
      <c r="W3" s="700"/>
      <c r="X3" s="700"/>
      <c r="Y3" s="700"/>
      <c r="Z3" s="700"/>
    </row>
    <row r="4" spans="1:26">
      <c r="A4" s="1970"/>
      <c r="C4" s="363" t="s">
        <v>2296</v>
      </c>
      <c r="D4" s="363" t="s">
        <v>2297</v>
      </c>
      <c r="E4" s="363" t="s">
        <v>2298</v>
      </c>
      <c r="F4" s="363" t="s">
        <v>2299</v>
      </c>
      <c r="G4" s="363" t="s">
        <v>2300</v>
      </c>
      <c r="H4" s="363" t="s">
        <v>2301</v>
      </c>
      <c r="I4" s="4"/>
      <c r="L4" s="363" t="s">
        <v>2296</v>
      </c>
      <c r="M4" s="363" t="s">
        <v>2297</v>
      </c>
      <c r="N4" s="363" t="s">
        <v>2298</v>
      </c>
      <c r="O4" s="363" t="s">
        <v>2299</v>
      </c>
      <c r="P4" s="363" t="s">
        <v>2300</v>
      </c>
      <c r="Q4" s="363" t="s">
        <v>2301</v>
      </c>
      <c r="U4" s="363" t="s">
        <v>2296</v>
      </c>
      <c r="V4" s="363" t="s">
        <v>2297</v>
      </c>
      <c r="W4" s="363" t="s">
        <v>2298</v>
      </c>
      <c r="X4" s="363" t="s">
        <v>2299</v>
      </c>
      <c r="Y4" s="363" t="s">
        <v>2300</v>
      </c>
      <c r="Z4" s="363" t="s">
        <v>2301</v>
      </c>
    </row>
    <row r="5" spans="1:26">
      <c r="A5" s="1970"/>
      <c r="C5" s="701" t="s">
        <v>1361</v>
      </c>
      <c r="D5" s="702"/>
      <c r="E5" s="702"/>
      <c r="F5" s="702"/>
      <c r="G5" s="702"/>
      <c r="H5" s="702"/>
      <c r="L5" s="701" t="s">
        <v>1361</v>
      </c>
      <c r="M5" s="702"/>
      <c r="N5" s="702"/>
      <c r="O5" s="702"/>
      <c r="P5" s="702"/>
      <c r="Q5" s="702"/>
      <c r="U5" s="701" t="s">
        <v>1361</v>
      </c>
      <c r="V5" s="702"/>
      <c r="W5" s="702"/>
      <c r="X5" s="702"/>
      <c r="Y5" s="702"/>
      <c r="Z5" s="702"/>
    </row>
    <row r="6" spans="1:26">
      <c r="A6" s="1970"/>
      <c r="C6" s="703" t="s">
        <v>2296</v>
      </c>
      <c r="D6" s="703" t="s">
        <v>2297</v>
      </c>
      <c r="E6" s="703" t="s">
        <v>2298</v>
      </c>
      <c r="F6" s="703" t="s">
        <v>2299</v>
      </c>
      <c r="G6" s="703" t="s">
        <v>2300</v>
      </c>
      <c r="H6" s="703" t="s">
        <v>2301</v>
      </c>
      <c r="L6" s="703" t="s">
        <v>2296</v>
      </c>
      <c r="M6" s="703" t="s">
        <v>2297</v>
      </c>
      <c r="N6" s="703" t="s">
        <v>2298</v>
      </c>
      <c r="O6" s="703" t="s">
        <v>2299</v>
      </c>
      <c r="P6" s="703" t="s">
        <v>2300</v>
      </c>
      <c r="Q6" s="703" t="s">
        <v>2301</v>
      </c>
      <c r="U6" s="703" t="s">
        <v>2296</v>
      </c>
      <c r="V6" s="703" t="s">
        <v>2297</v>
      </c>
      <c r="W6" s="703" t="s">
        <v>2298</v>
      </c>
      <c r="X6" s="703" t="s">
        <v>2299</v>
      </c>
      <c r="Y6" s="703" t="s">
        <v>2300</v>
      </c>
      <c r="Z6" s="703" t="s">
        <v>2301</v>
      </c>
    </row>
    <row r="7" spans="1:26">
      <c r="A7" s="1970"/>
      <c r="C7" s="699" t="s">
        <v>1376</v>
      </c>
      <c r="D7" s="700"/>
      <c r="E7" s="700"/>
      <c r="F7" s="700"/>
      <c r="G7" s="700"/>
      <c r="H7" s="700"/>
      <c r="L7" s="699" t="s">
        <v>1376</v>
      </c>
      <c r="M7" s="700"/>
      <c r="N7" s="700"/>
      <c r="O7" s="700"/>
      <c r="P7" s="700"/>
      <c r="Q7" s="700"/>
      <c r="U7" s="699" t="s">
        <v>1376</v>
      </c>
      <c r="V7" s="700"/>
      <c r="W7" s="700"/>
      <c r="X7" s="700"/>
      <c r="Y7" s="700"/>
      <c r="Z7" s="700"/>
    </row>
    <row r="8" spans="1:26">
      <c r="A8" s="1970"/>
      <c r="C8" s="363" t="s">
        <v>2296</v>
      </c>
      <c r="D8" s="363" t="s">
        <v>2297</v>
      </c>
      <c r="E8" s="363" t="s">
        <v>2298</v>
      </c>
      <c r="F8" s="363" t="s">
        <v>2299</v>
      </c>
      <c r="G8" s="363" t="s">
        <v>2300</v>
      </c>
      <c r="H8" s="363" t="s">
        <v>2301</v>
      </c>
      <c r="L8" s="363" t="s">
        <v>2296</v>
      </c>
      <c r="M8" s="363" t="s">
        <v>2297</v>
      </c>
      <c r="N8" s="363" t="s">
        <v>2298</v>
      </c>
      <c r="O8" s="363" t="s">
        <v>2299</v>
      </c>
      <c r="P8" s="363" t="s">
        <v>2300</v>
      </c>
      <c r="Q8" s="363" t="s">
        <v>2301</v>
      </c>
      <c r="U8" s="363" t="s">
        <v>2296</v>
      </c>
      <c r="V8" s="363" t="s">
        <v>2297</v>
      </c>
      <c r="W8" s="363" t="s">
        <v>2298</v>
      </c>
      <c r="X8" s="363" t="s">
        <v>2299</v>
      </c>
      <c r="Y8" s="363" t="s">
        <v>2300</v>
      </c>
      <c r="Z8" s="363" t="s">
        <v>2301</v>
      </c>
    </row>
    <row r="9" spans="1:26" ht="15.75" customHeight="1">
      <c r="A9" s="1970"/>
      <c r="C9" s="701" t="s">
        <v>1388</v>
      </c>
      <c r="D9" s="702"/>
      <c r="E9" s="702"/>
      <c r="F9" s="702"/>
      <c r="G9" s="702"/>
      <c r="H9" s="702"/>
      <c r="L9" s="701" t="s">
        <v>1388</v>
      </c>
      <c r="M9" s="702"/>
      <c r="N9" s="702"/>
      <c r="O9" s="702"/>
      <c r="P9" s="702"/>
      <c r="Q9" s="702"/>
      <c r="U9" s="701" t="s">
        <v>1388</v>
      </c>
      <c r="V9" s="702"/>
      <c r="W9" s="702"/>
      <c r="X9" s="702"/>
      <c r="Y9" s="702"/>
      <c r="Z9" s="702"/>
    </row>
    <row r="10" spans="1:26">
      <c r="A10" s="1970"/>
      <c r="C10" s="703" t="s">
        <v>2296</v>
      </c>
      <c r="D10" s="703" t="s">
        <v>2297</v>
      </c>
      <c r="E10" s="703" t="s">
        <v>2298</v>
      </c>
      <c r="F10" s="703" t="s">
        <v>2299</v>
      </c>
      <c r="G10" s="703" t="s">
        <v>2300</v>
      </c>
      <c r="H10" s="703" t="s">
        <v>2301</v>
      </c>
      <c r="L10" s="703" t="s">
        <v>2296</v>
      </c>
      <c r="M10" s="703" t="s">
        <v>2297</v>
      </c>
      <c r="N10" s="703" t="s">
        <v>2298</v>
      </c>
      <c r="O10" s="703" t="s">
        <v>2299</v>
      </c>
      <c r="P10" s="703" t="s">
        <v>2300</v>
      </c>
      <c r="Q10" s="703" t="s">
        <v>2301</v>
      </c>
      <c r="U10" s="703" t="s">
        <v>2296</v>
      </c>
      <c r="V10" s="703" t="s">
        <v>2297</v>
      </c>
      <c r="W10" s="703" t="s">
        <v>2298</v>
      </c>
      <c r="X10" s="703" t="s">
        <v>2299</v>
      </c>
      <c r="Y10" s="703" t="s">
        <v>2300</v>
      </c>
      <c r="Z10" s="703" t="s">
        <v>2301</v>
      </c>
    </row>
    <row r="11" spans="1:26" ht="15.75" customHeight="1">
      <c r="A11" s="1970"/>
      <c r="C11" s="699" t="s">
        <v>2345</v>
      </c>
      <c r="D11" s="700"/>
      <c r="E11" s="700"/>
      <c r="F11" s="700"/>
      <c r="G11" s="700"/>
      <c r="H11" s="700"/>
      <c r="L11" s="699" t="s">
        <v>2345</v>
      </c>
      <c r="M11" s="700"/>
      <c r="N11" s="700"/>
      <c r="O11" s="700"/>
      <c r="P11" s="700"/>
      <c r="Q11" s="700"/>
      <c r="U11" s="699" t="s">
        <v>2345</v>
      </c>
      <c r="V11" s="700"/>
      <c r="W11" s="700"/>
      <c r="X11" s="700"/>
      <c r="Y11" s="700"/>
      <c r="Z11" s="700"/>
    </row>
    <row r="12" spans="1:26">
      <c r="A12" s="1970"/>
      <c r="C12" s="363" t="s">
        <v>2296</v>
      </c>
      <c r="D12" s="363" t="s">
        <v>2297</v>
      </c>
      <c r="E12" s="363" t="s">
        <v>2298</v>
      </c>
      <c r="F12" s="363" t="s">
        <v>2299</v>
      </c>
      <c r="G12" s="363" t="s">
        <v>2300</v>
      </c>
      <c r="H12" s="363" t="s">
        <v>2301</v>
      </c>
      <c r="L12" s="363" t="s">
        <v>2296</v>
      </c>
      <c r="M12" s="363" t="s">
        <v>2297</v>
      </c>
      <c r="N12" s="363" t="s">
        <v>2298</v>
      </c>
      <c r="O12" s="363" t="s">
        <v>2299</v>
      </c>
      <c r="P12" s="363" t="s">
        <v>2300</v>
      </c>
      <c r="Q12" s="363" t="s">
        <v>2301</v>
      </c>
      <c r="U12" s="363" t="s">
        <v>2296</v>
      </c>
      <c r="V12" s="363" t="s">
        <v>2297</v>
      </c>
      <c r="W12" s="363" t="s">
        <v>2298</v>
      </c>
      <c r="X12" s="363" t="s">
        <v>2299</v>
      </c>
      <c r="Y12" s="363" t="s">
        <v>2300</v>
      </c>
      <c r="Z12" s="363" t="s">
        <v>2301</v>
      </c>
    </row>
    <row r="13" spans="1:26" ht="15.75" customHeight="1">
      <c r="A13" s="1970"/>
      <c r="C13" s="701" t="s">
        <v>2346</v>
      </c>
      <c r="D13" s="702"/>
      <c r="E13" s="702"/>
      <c r="F13" s="702"/>
      <c r="G13" s="702"/>
      <c r="H13" s="702"/>
      <c r="L13" s="701" t="s">
        <v>2346</v>
      </c>
      <c r="M13" s="702"/>
      <c r="N13" s="702"/>
      <c r="O13" s="702"/>
      <c r="P13" s="702"/>
      <c r="Q13" s="702"/>
      <c r="U13" s="701" t="s">
        <v>2346</v>
      </c>
      <c r="V13" s="702"/>
      <c r="W13" s="702"/>
      <c r="X13" s="702"/>
      <c r="Y13" s="702"/>
      <c r="Z13" s="702"/>
    </row>
    <row r="14" spans="1:26">
      <c r="A14" s="1970"/>
      <c r="C14" s="703" t="s">
        <v>2296</v>
      </c>
      <c r="D14" s="703" t="s">
        <v>2297</v>
      </c>
      <c r="E14" s="703" t="s">
        <v>2298</v>
      </c>
      <c r="F14" s="703" t="s">
        <v>2299</v>
      </c>
      <c r="G14" s="703" t="s">
        <v>2300</v>
      </c>
      <c r="H14" s="703" t="s">
        <v>2301</v>
      </c>
      <c r="L14" s="703" t="s">
        <v>2296</v>
      </c>
      <c r="M14" s="703" t="s">
        <v>2297</v>
      </c>
      <c r="N14" s="703" t="s">
        <v>2298</v>
      </c>
      <c r="O14" s="703" t="s">
        <v>2299</v>
      </c>
      <c r="P14" s="703" t="s">
        <v>2300</v>
      </c>
      <c r="Q14" s="703" t="s">
        <v>2301</v>
      </c>
      <c r="U14" s="703" t="s">
        <v>2296</v>
      </c>
      <c r="V14" s="703" t="s">
        <v>2297</v>
      </c>
      <c r="W14" s="703" t="s">
        <v>2298</v>
      </c>
      <c r="X14" s="703" t="s">
        <v>2299</v>
      </c>
      <c r="Y14" s="703" t="s">
        <v>2300</v>
      </c>
      <c r="Z14" s="703" t="s">
        <v>2301</v>
      </c>
    </row>
    <row r="15" spans="1:26">
      <c r="A15" s="1970"/>
      <c r="C15" s="699" t="s">
        <v>2347</v>
      </c>
      <c r="D15" s="700"/>
      <c r="E15" s="700"/>
      <c r="F15" s="700"/>
      <c r="G15" s="700"/>
      <c r="H15" s="700"/>
      <c r="L15" s="699" t="s">
        <v>2347</v>
      </c>
      <c r="M15" s="700"/>
      <c r="N15" s="700"/>
      <c r="O15" s="700"/>
      <c r="P15" s="700"/>
      <c r="Q15" s="700"/>
      <c r="U15" s="699" t="s">
        <v>2347</v>
      </c>
      <c r="V15" s="700"/>
      <c r="W15" s="700"/>
      <c r="X15" s="700"/>
      <c r="Y15" s="700"/>
      <c r="Z15" s="700"/>
    </row>
    <row r="16" spans="1:26">
      <c r="A16" s="1970"/>
      <c r="C16" s="363" t="s">
        <v>2296</v>
      </c>
      <c r="D16" s="363" t="s">
        <v>2297</v>
      </c>
      <c r="E16" s="363" t="s">
        <v>2298</v>
      </c>
      <c r="F16" s="363" t="s">
        <v>2299</v>
      </c>
      <c r="G16" s="363" t="s">
        <v>2300</v>
      </c>
      <c r="H16" s="363" t="s">
        <v>2301</v>
      </c>
      <c r="L16" s="363" t="s">
        <v>2296</v>
      </c>
      <c r="M16" s="363" t="s">
        <v>2297</v>
      </c>
      <c r="N16" s="363" t="s">
        <v>2298</v>
      </c>
      <c r="O16" s="363" t="s">
        <v>2299</v>
      </c>
      <c r="P16" s="363" t="s">
        <v>2300</v>
      </c>
      <c r="Q16" s="363" t="s">
        <v>2301</v>
      </c>
      <c r="U16" s="363" t="s">
        <v>2296</v>
      </c>
      <c r="V16" s="363" t="s">
        <v>2297</v>
      </c>
      <c r="W16" s="363" t="s">
        <v>2298</v>
      </c>
      <c r="X16" s="363" t="s">
        <v>2299</v>
      </c>
      <c r="Y16" s="363" t="s">
        <v>2300</v>
      </c>
      <c r="Z16" s="363" t="s">
        <v>2301</v>
      </c>
    </row>
    <row r="17" spans="1:26" ht="15.75" customHeight="1">
      <c r="A17" s="1970"/>
      <c r="C17" s="701" t="s">
        <v>2348</v>
      </c>
      <c r="D17" s="702"/>
      <c r="E17" s="702"/>
      <c r="F17" s="702"/>
      <c r="G17" s="702"/>
      <c r="H17" s="702"/>
      <c r="L17" s="701" t="s">
        <v>2348</v>
      </c>
      <c r="M17" s="702"/>
      <c r="N17" s="702"/>
      <c r="O17" s="702"/>
      <c r="P17" s="702"/>
      <c r="Q17" s="702"/>
      <c r="U17" s="701" t="s">
        <v>2348</v>
      </c>
      <c r="V17" s="702"/>
      <c r="W17" s="702"/>
      <c r="X17" s="702"/>
      <c r="Y17" s="702"/>
      <c r="Z17" s="702"/>
    </row>
    <row r="18" spans="1:26">
      <c r="A18" s="1970"/>
      <c r="C18" s="703" t="s">
        <v>2296</v>
      </c>
      <c r="D18" s="703" t="s">
        <v>2297</v>
      </c>
      <c r="E18" s="703" t="s">
        <v>2298</v>
      </c>
      <c r="F18" s="703" t="s">
        <v>2299</v>
      </c>
      <c r="G18" s="703" t="s">
        <v>2300</v>
      </c>
      <c r="H18" s="703" t="s">
        <v>2301</v>
      </c>
      <c r="L18" s="703" t="s">
        <v>2296</v>
      </c>
      <c r="M18" s="703" t="s">
        <v>2297</v>
      </c>
      <c r="N18" s="703" t="s">
        <v>2298</v>
      </c>
      <c r="O18" s="703" t="s">
        <v>2299</v>
      </c>
      <c r="P18" s="703" t="s">
        <v>2300</v>
      </c>
      <c r="Q18" s="703" t="s">
        <v>2301</v>
      </c>
      <c r="U18" s="703" t="s">
        <v>2296</v>
      </c>
      <c r="V18" s="703" t="s">
        <v>2297</v>
      </c>
      <c r="W18" s="703" t="s">
        <v>2298</v>
      </c>
      <c r="X18" s="703" t="s">
        <v>2299</v>
      </c>
      <c r="Y18" s="703" t="s">
        <v>2300</v>
      </c>
      <c r="Z18" s="703" t="s">
        <v>2301</v>
      </c>
    </row>
    <row r="19" spans="1:26">
      <c r="A19" s="1970"/>
      <c r="C19" s="699" t="s">
        <v>2349</v>
      </c>
      <c r="D19" s="700"/>
      <c r="E19" s="700"/>
      <c r="F19" s="700"/>
      <c r="G19" s="700"/>
      <c r="H19" s="700"/>
      <c r="L19" s="699" t="s">
        <v>2349</v>
      </c>
      <c r="M19" s="700"/>
      <c r="N19" s="700"/>
      <c r="O19" s="700"/>
      <c r="P19" s="700"/>
      <c r="Q19" s="700"/>
      <c r="U19" s="699" t="s">
        <v>2349</v>
      </c>
      <c r="V19" s="700"/>
      <c r="W19" s="700"/>
      <c r="X19" s="700"/>
      <c r="Y19" s="700"/>
      <c r="Z19" s="700"/>
    </row>
    <row r="20" spans="1:26">
      <c r="A20" s="1970"/>
      <c r="C20" s="363" t="s">
        <v>2296</v>
      </c>
      <c r="D20" s="363" t="s">
        <v>2297</v>
      </c>
      <c r="E20" s="363" t="s">
        <v>2298</v>
      </c>
      <c r="F20" s="363" t="s">
        <v>2299</v>
      </c>
      <c r="G20" s="363" t="s">
        <v>2300</v>
      </c>
      <c r="H20" s="363" t="s">
        <v>2301</v>
      </c>
      <c r="L20" s="363" t="s">
        <v>2296</v>
      </c>
      <c r="M20" s="363" t="s">
        <v>2297</v>
      </c>
      <c r="N20" s="363" t="s">
        <v>2298</v>
      </c>
      <c r="O20" s="363" t="s">
        <v>2299</v>
      </c>
      <c r="P20" s="363" t="s">
        <v>2300</v>
      </c>
      <c r="Q20" s="363" t="s">
        <v>2301</v>
      </c>
      <c r="U20" s="363" t="s">
        <v>2296</v>
      </c>
      <c r="V20" s="363" t="s">
        <v>2297</v>
      </c>
      <c r="W20" s="363" t="s">
        <v>2298</v>
      </c>
      <c r="X20" s="363" t="s">
        <v>2299</v>
      </c>
      <c r="Y20" s="363" t="s">
        <v>2300</v>
      </c>
      <c r="Z20" s="363" t="s">
        <v>2301</v>
      </c>
    </row>
    <row r="21" spans="1:26" ht="15.75" customHeight="1">
      <c r="A21" s="1970"/>
      <c r="B21" s="10" t="s">
        <v>2334</v>
      </c>
      <c r="E21" s="704" t="s">
        <v>2335</v>
      </c>
      <c r="F21" s="704" t="s">
        <v>2337</v>
      </c>
      <c r="G21" s="704" t="s">
        <v>2339</v>
      </c>
      <c r="H21" s="704" t="s">
        <v>2341</v>
      </c>
      <c r="J21" s="9"/>
      <c r="K21" s="10" t="s">
        <v>2334</v>
      </c>
      <c r="N21" s="704" t="s">
        <v>2335</v>
      </c>
      <c r="O21" s="704" t="s">
        <v>2337</v>
      </c>
      <c r="P21" s="704" t="s">
        <v>2339</v>
      </c>
      <c r="Q21" s="704" t="s">
        <v>2341</v>
      </c>
      <c r="S21" s="9"/>
      <c r="T21" s="10" t="s">
        <v>2334</v>
      </c>
      <c r="W21" s="704" t="s">
        <v>2335</v>
      </c>
      <c r="X21" s="704" t="s">
        <v>2337</v>
      </c>
      <c r="Y21" s="704" t="s">
        <v>2339</v>
      </c>
      <c r="Z21" s="704" t="s">
        <v>2341</v>
      </c>
    </row>
    <row r="22" spans="1:26">
      <c r="A22" s="1970"/>
      <c r="C22" s="1"/>
      <c r="D22" s="1"/>
      <c r="E22" s="1"/>
      <c r="F22" s="1"/>
      <c r="G22" s="1"/>
      <c r="H22" s="1"/>
    </row>
    <row r="23" spans="1:26">
      <c r="A23" s="1970"/>
    </row>
    <row r="24" spans="1:26">
      <c r="A24" s="1970"/>
      <c r="C24" s="11" t="s">
        <v>2307</v>
      </c>
      <c r="D24" s="3"/>
      <c r="E24" s="3"/>
      <c r="F24" s="3"/>
      <c r="G24" s="3"/>
      <c r="H24" s="3"/>
      <c r="L24" s="11" t="s">
        <v>2307</v>
      </c>
      <c r="M24" s="3"/>
      <c r="N24" s="3"/>
      <c r="O24" s="3"/>
      <c r="P24" s="3"/>
      <c r="Q24" s="3"/>
      <c r="U24" s="11" t="s">
        <v>2307</v>
      </c>
      <c r="V24" s="3"/>
      <c r="W24" s="3"/>
      <c r="X24" s="3"/>
      <c r="Y24" s="3"/>
      <c r="Z24" s="3"/>
    </row>
    <row r="25" spans="1:26" ht="15.75" customHeight="1">
      <c r="A25" s="1970"/>
      <c r="C25" s="1971" t="s">
        <v>2343</v>
      </c>
      <c r="D25" s="1971"/>
      <c r="E25" s="1971"/>
      <c r="F25" s="1971"/>
      <c r="G25" s="1971"/>
      <c r="H25" s="1971"/>
      <c r="L25" s="1971" t="s">
        <v>2343</v>
      </c>
      <c r="M25" s="1971"/>
      <c r="N25" s="1971"/>
      <c r="O25" s="1971"/>
      <c r="P25" s="1971"/>
      <c r="Q25" s="1971"/>
      <c r="U25" s="1971" t="s">
        <v>2343</v>
      </c>
      <c r="V25" s="1971"/>
      <c r="W25" s="1971"/>
      <c r="X25" s="1971"/>
      <c r="Y25" s="1971"/>
      <c r="Z25" s="1971"/>
    </row>
    <row r="26" spans="1:26">
      <c r="A26" s="1970"/>
      <c r="C26" s="699" t="s">
        <v>2344</v>
      </c>
      <c r="D26" s="700"/>
      <c r="E26" s="700"/>
      <c r="F26" s="700"/>
      <c r="G26" s="700"/>
      <c r="H26" s="700"/>
      <c r="L26" s="699" t="s">
        <v>2344</v>
      </c>
      <c r="M26" s="700"/>
      <c r="N26" s="700"/>
      <c r="O26" s="700"/>
      <c r="P26" s="700"/>
      <c r="Q26" s="700"/>
      <c r="U26" s="699" t="s">
        <v>2344</v>
      </c>
      <c r="V26" s="700"/>
      <c r="W26" s="700"/>
      <c r="X26" s="700"/>
      <c r="Y26" s="700"/>
      <c r="Z26" s="700"/>
    </row>
    <row r="27" spans="1:26">
      <c r="A27" s="1970"/>
      <c r="C27" s="363" t="s">
        <v>2296</v>
      </c>
      <c r="D27" s="363" t="s">
        <v>2297</v>
      </c>
      <c r="E27" s="363" t="s">
        <v>2298</v>
      </c>
      <c r="F27" s="363" t="s">
        <v>2299</v>
      </c>
      <c r="G27" s="363" t="s">
        <v>2300</v>
      </c>
      <c r="H27" s="363" t="s">
        <v>2301</v>
      </c>
      <c r="L27" s="363" t="s">
        <v>2296</v>
      </c>
      <c r="M27" s="363" t="s">
        <v>2297</v>
      </c>
      <c r="N27" s="363" t="s">
        <v>2298</v>
      </c>
      <c r="O27" s="363" t="s">
        <v>2299</v>
      </c>
      <c r="P27" s="363" t="s">
        <v>2300</v>
      </c>
      <c r="Q27" s="363" t="s">
        <v>2301</v>
      </c>
      <c r="U27" s="363" t="s">
        <v>2296</v>
      </c>
      <c r="V27" s="363" t="s">
        <v>2297</v>
      </c>
      <c r="W27" s="363" t="s">
        <v>2298</v>
      </c>
      <c r="X27" s="363" t="s">
        <v>2299</v>
      </c>
      <c r="Y27" s="363" t="s">
        <v>2300</v>
      </c>
      <c r="Z27" s="363" t="s">
        <v>2301</v>
      </c>
    </row>
    <row r="28" spans="1:26">
      <c r="A28" s="1970"/>
      <c r="C28" s="701" t="s">
        <v>1361</v>
      </c>
      <c r="D28" s="702"/>
      <c r="E28" s="702"/>
      <c r="F28" s="702"/>
      <c r="G28" s="702"/>
      <c r="H28" s="702"/>
      <c r="L28" s="701" t="s">
        <v>1361</v>
      </c>
      <c r="M28" s="702"/>
      <c r="N28" s="702"/>
      <c r="O28" s="702"/>
      <c r="P28" s="702"/>
      <c r="Q28" s="702"/>
      <c r="U28" s="701" t="s">
        <v>1361</v>
      </c>
      <c r="V28" s="702"/>
      <c r="W28" s="702"/>
      <c r="X28" s="702"/>
      <c r="Y28" s="702"/>
      <c r="Z28" s="702"/>
    </row>
    <row r="29" spans="1:26" ht="15.75" customHeight="1">
      <c r="A29" s="1970"/>
      <c r="C29" s="703" t="s">
        <v>2296</v>
      </c>
      <c r="D29" s="703" t="s">
        <v>2297</v>
      </c>
      <c r="E29" s="703" t="s">
        <v>2298</v>
      </c>
      <c r="F29" s="703" t="s">
        <v>2299</v>
      </c>
      <c r="G29" s="703" t="s">
        <v>2300</v>
      </c>
      <c r="H29" s="703" t="s">
        <v>2301</v>
      </c>
      <c r="L29" s="703" t="s">
        <v>2296</v>
      </c>
      <c r="M29" s="703" t="s">
        <v>2297</v>
      </c>
      <c r="N29" s="703" t="s">
        <v>2298</v>
      </c>
      <c r="O29" s="703" t="s">
        <v>2299</v>
      </c>
      <c r="P29" s="703" t="s">
        <v>2300</v>
      </c>
      <c r="Q29" s="703" t="s">
        <v>2301</v>
      </c>
      <c r="U29" s="703" t="s">
        <v>2296</v>
      </c>
      <c r="V29" s="703" t="s">
        <v>2297</v>
      </c>
      <c r="W29" s="703" t="s">
        <v>2298</v>
      </c>
      <c r="X29" s="703" t="s">
        <v>2299</v>
      </c>
      <c r="Y29" s="703" t="s">
        <v>2300</v>
      </c>
      <c r="Z29" s="703" t="s">
        <v>2301</v>
      </c>
    </row>
    <row r="30" spans="1:26">
      <c r="A30" s="1970"/>
      <c r="C30" s="699" t="s">
        <v>1376</v>
      </c>
      <c r="D30" s="700"/>
      <c r="E30" s="700"/>
      <c r="F30" s="700"/>
      <c r="G30" s="700"/>
      <c r="H30" s="700"/>
      <c r="L30" s="699" t="s">
        <v>1376</v>
      </c>
      <c r="M30" s="700"/>
      <c r="N30" s="700"/>
      <c r="O30" s="700"/>
      <c r="P30" s="700"/>
      <c r="Q30" s="700"/>
      <c r="U30" s="699" t="s">
        <v>1376</v>
      </c>
      <c r="V30" s="700"/>
      <c r="W30" s="700"/>
      <c r="X30" s="700"/>
      <c r="Y30" s="700"/>
      <c r="Z30" s="700"/>
    </row>
    <row r="31" spans="1:26">
      <c r="A31" s="1970"/>
      <c r="C31" s="363" t="s">
        <v>2296</v>
      </c>
      <c r="D31" s="363" t="s">
        <v>2297</v>
      </c>
      <c r="E31" s="363" t="s">
        <v>2298</v>
      </c>
      <c r="F31" s="363" t="s">
        <v>2299</v>
      </c>
      <c r="G31" s="363" t="s">
        <v>2300</v>
      </c>
      <c r="H31" s="363" t="s">
        <v>2301</v>
      </c>
      <c r="L31" s="363" t="s">
        <v>2296</v>
      </c>
      <c r="M31" s="363" t="s">
        <v>2297</v>
      </c>
      <c r="N31" s="363" t="s">
        <v>2298</v>
      </c>
      <c r="O31" s="363" t="s">
        <v>2299</v>
      </c>
      <c r="P31" s="363" t="s">
        <v>2300</v>
      </c>
      <c r="Q31" s="363" t="s">
        <v>2301</v>
      </c>
      <c r="U31" s="363" t="s">
        <v>2296</v>
      </c>
      <c r="V31" s="363" t="s">
        <v>2297</v>
      </c>
      <c r="W31" s="363" t="s">
        <v>2298</v>
      </c>
      <c r="X31" s="363" t="s">
        <v>2299</v>
      </c>
      <c r="Y31" s="363" t="s">
        <v>2300</v>
      </c>
      <c r="Z31" s="363" t="s">
        <v>2301</v>
      </c>
    </row>
    <row r="32" spans="1:26">
      <c r="A32" s="1970"/>
      <c r="C32" s="701" t="s">
        <v>1388</v>
      </c>
      <c r="D32" s="702"/>
      <c r="E32" s="702"/>
      <c r="F32" s="702"/>
      <c r="G32" s="702"/>
      <c r="H32" s="702"/>
      <c r="L32" s="701" t="s">
        <v>1388</v>
      </c>
      <c r="M32" s="702"/>
      <c r="N32" s="702"/>
      <c r="O32" s="702"/>
      <c r="P32" s="702"/>
      <c r="Q32" s="702"/>
      <c r="U32" s="701" t="s">
        <v>1388</v>
      </c>
      <c r="V32" s="702"/>
      <c r="W32" s="702"/>
      <c r="X32" s="702"/>
      <c r="Y32" s="702"/>
      <c r="Z32" s="702"/>
    </row>
    <row r="33" spans="1:26" ht="15.75" customHeight="1">
      <c r="A33" s="1970"/>
      <c r="C33" s="703" t="s">
        <v>2296</v>
      </c>
      <c r="D33" s="703" t="s">
        <v>2297</v>
      </c>
      <c r="E33" s="703" t="s">
        <v>2298</v>
      </c>
      <c r="F33" s="703" t="s">
        <v>2299</v>
      </c>
      <c r="G33" s="703" t="s">
        <v>2300</v>
      </c>
      <c r="H33" s="703" t="s">
        <v>2301</v>
      </c>
      <c r="L33" s="703" t="s">
        <v>2296</v>
      </c>
      <c r="M33" s="703" t="s">
        <v>2297</v>
      </c>
      <c r="N33" s="703" t="s">
        <v>2298</v>
      </c>
      <c r="O33" s="703" t="s">
        <v>2299</v>
      </c>
      <c r="P33" s="703" t="s">
        <v>2300</v>
      </c>
      <c r="Q33" s="703" t="s">
        <v>2301</v>
      </c>
      <c r="U33" s="703" t="s">
        <v>2296</v>
      </c>
      <c r="V33" s="703" t="s">
        <v>2297</v>
      </c>
      <c r="W33" s="703" t="s">
        <v>2298</v>
      </c>
      <c r="X33" s="703" t="s">
        <v>2299</v>
      </c>
      <c r="Y33" s="703" t="s">
        <v>2300</v>
      </c>
      <c r="Z33" s="703" t="s">
        <v>2301</v>
      </c>
    </row>
    <row r="34" spans="1:26">
      <c r="A34" s="1970"/>
      <c r="C34" s="699" t="s">
        <v>2345</v>
      </c>
      <c r="D34" s="700"/>
      <c r="E34" s="700"/>
      <c r="F34" s="700"/>
      <c r="G34" s="700"/>
      <c r="H34" s="700"/>
      <c r="L34" s="699" t="s">
        <v>2345</v>
      </c>
      <c r="M34" s="700"/>
      <c r="N34" s="700"/>
      <c r="O34" s="700"/>
      <c r="P34" s="700"/>
      <c r="Q34" s="700"/>
      <c r="U34" s="699" t="s">
        <v>2345</v>
      </c>
      <c r="V34" s="700"/>
      <c r="W34" s="700"/>
      <c r="X34" s="700"/>
      <c r="Y34" s="700"/>
      <c r="Z34" s="700"/>
    </row>
    <row r="35" spans="1:26">
      <c r="A35" s="1970"/>
      <c r="C35" s="363" t="s">
        <v>2296</v>
      </c>
      <c r="D35" s="363" t="s">
        <v>2297</v>
      </c>
      <c r="E35" s="363" t="s">
        <v>2298</v>
      </c>
      <c r="F35" s="363" t="s">
        <v>2299</v>
      </c>
      <c r="G35" s="363" t="s">
        <v>2300</v>
      </c>
      <c r="H35" s="363" t="s">
        <v>2301</v>
      </c>
      <c r="L35" s="363" t="s">
        <v>2296</v>
      </c>
      <c r="M35" s="363" t="s">
        <v>2297</v>
      </c>
      <c r="N35" s="363" t="s">
        <v>2298</v>
      </c>
      <c r="O35" s="363" t="s">
        <v>2299</v>
      </c>
      <c r="P35" s="363" t="s">
        <v>2300</v>
      </c>
      <c r="Q35" s="363" t="s">
        <v>2301</v>
      </c>
      <c r="U35" s="363" t="s">
        <v>2296</v>
      </c>
      <c r="V35" s="363" t="s">
        <v>2297</v>
      </c>
      <c r="W35" s="363" t="s">
        <v>2298</v>
      </c>
      <c r="X35" s="363" t="s">
        <v>2299</v>
      </c>
      <c r="Y35" s="363" t="s">
        <v>2300</v>
      </c>
      <c r="Z35" s="363" t="s">
        <v>2301</v>
      </c>
    </row>
    <row r="36" spans="1:26">
      <c r="A36" s="1970"/>
      <c r="C36" s="701" t="s">
        <v>2346</v>
      </c>
      <c r="D36" s="702"/>
      <c r="E36" s="702"/>
      <c r="F36" s="702"/>
      <c r="G36" s="702"/>
      <c r="H36" s="702"/>
      <c r="L36" s="701" t="s">
        <v>2346</v>
      </c>
      <c r="M36" s="702"/>
      <c r="N36" s="702"/>
      <c r="O36" s="702"/>
      <c r="P36" s="702"/>
      <c r="Q36" s="702"/>
      <c r="U36" s="701" t="s">
        <v>2346</v>
      </c>
      <c r="V36" s="702"/>
      <c r="W36" s="702"/>
      <c r="X36" s="702"/>
      <c r="Y36" s="702"/>
      <c r="Z36" s="702"/>
    </row>
    <row r="37" spans="1:26" ht="15.75" customHeight="1">
      <c r="A37" s="1970"/>
      <c r="C37" s="703" t="s">
        <v>2296</v>
      </c>
      <c r="D37" s="703" t="s">
        <v>2297</v>
      </c>
      <c r="E37" s="703" t="s">
        <v>2298</v>
      </c>
      <c r="F37" s="703" t="s">
        <v>2299</v>
      </c>
      <c r="G37" s="703" t="s">
        <v>2300</v>
      </c>
      <c r="H37" s="703" t="s">
        <v>2301</v>
      </c>
      <c r="L37" s="703" t="s">
        <v>2296</v>
      </c>
      <c r="M37" s="703" t="s">
        <v>2297</v>
      </c>
      <c r="N37" s="703" t="s">
        <v>2298</v>
      </c>
      <c r="O37" s="703" t="s">
        <v>2299</v>
      </c>
      <c r="P37" s="703" t="s">
        <v>2300</v>
      </c>
      <c r="Q37" s="703" t="s">
        <v>2301</v>
      </c>
      <c r="U37" s="703" t="s">
        <v>2296</v>
      </c>
      <c r="V37" s="703" t="s">
        <v>2297</v>
      </c>
      <c r="W37" s="703" t="s">
        <v>2298</v>
      </c>
      <c r="X37" s="703" t="s">
        <v>2299</v>
      </c>
      <c r="Y37" s="703" t="s">
        <v>2300</v>
      </c>
      <c r="Z37" s="703" t="s">
        <v>2301</v>
      </c>
    </row>
    <row r="38" spans="1:26">
      <c r="A38" s="1970"/>
      <c r="C38" s="699" t="s">
        <v>2347</v>
      </c>
      <c r="D38" s="700"/>
      <c r="E38" s="700"/>
      <c r="F38" s="700"/>
      <c r="G38" s="700"/>
      <c r="H38" s="700"/>
      <c r="L38" s="699" t="s">
        <v>2347</v>
      </c>
      <c r="M38" s="700"/>
      <c r="N38" s="700"/>
      <c r="O38" s="700"/>
      <c r="P38" s="700"/>
      <c r="Q38" s="700"/>
      <c r="U38" s="699" t="s">
        <v>2347</v>
      </c>
      <c r="V38" s="700"/>
      <c r="W38" s="700"/>
      <c r="X38" s="700"/>
      <c r="Y38" s="700"/>
      <c r="Z38" s="700"/>
    </row>
    <row r="39" spans="1:26">
      <c r="A39" s="1970"/>
      <c r="C39" s="363" t="s">
        <v>2296</v>
      </c>
      <c r="D39" s="363" t="s">
        <v>2297</v>
      </c>
      <c r="E39" s="363" t="s">
        <v>2298</v>
      </c>
      <c r="F39" s="363" t="s">
        <v>2299</v>
      </c>
      <c r="G39" s="363" t="s">
        <v>2300</v>
      </c>
      <c r="H39" s="363" t="s">
        <v>2301</v>
      </c>
      <c r="L39" s="363" t="s">
        <v>2296</v>
      </c>
      <c r="M39" s="363" t="s">
        <v>2297</v>
      </c>
      <c r="N39" s="363" t="s">
        <v>2298</v>
      </c>
      <c r="O39" s="363" t="s">
        <v>2299</v>
      </c>
      <c r="P39" s="363" t="s">
        <v>2300</v>
      </c>
      <c r="Q39" s="363" t="s">
        <v>2301</v>
      </c>
      <c r="U39" s="363" t="s">
        <v>2296</v>
      </c>
      <c r="V39" s="363" t="s">
        <v>2297</v>
      </c>
      <c r="W39" s="363" t="s">
        <v>2298</v>
      </c>
      <c r="X39" s="363" t="s">
        <v>2299</v>
      </c>
      <c r="Y39" s="363" t="s">
        <v>2300</v>
      </c>
      <c r="Z39" s="363" t="s">
        <v>2301</v>
      </c>
    </row>
    <row r="40" spans="1:26">
      <c r="A40" s="1970"/>
      <c r="C40" s="701" t="s">
        <v>2348</v>
      </c>
      <c r="D40" s="702"/>
      <c r="E40" s="702"/>
      <c r="F40" s="702"/>
      <c r="G40" s="702"/>
      <c r="H40" s="702"/>
      <c r="L40" s="701" t="s">
        <v>2348</v>
      </c>
      <c r="M40" s="702"/>
      <c r="N40" s="702"/>
      <c r="O40" s="702"/>
      <c r="P40" s="702"/>
      <c r="Q40" s="702"/>
      <c r="U40" s="701" t="s">
        <v>2348</v>
      </c>
      <c r="V40" s="702"/>
      <c r="W40" s="702"/>
      <c r="X40" s="702"/>
      <c r="Y40" s="702"/>
      <c r="Z40" s="702"/>
    </row>
    <row r="41" spans="1:26" ht="15.75" customHeight="1">
      <c r="A41" s="1970"/>
      <c r="C41" s="703" t="s">
        <v>2296</v>
      </c>
      <c r="D41" s="703" t="s">
        <v>2297</v>
      </c>
      <c r="E41" s="703" t="s">
        <v>2298</v>
      </c>
      <c r="F41" s="703" t="s">
        <v>2299</v>
      </c>
      <c r="G41" s="703" t="s">
        <v>2300</v>
      </c>
      <c r="H41" s="703" t="s">
        <v>2301</v>
      </c>
      <c r="L41" s="703" t="s">
        <v>2296</v>
      </c>
      <c r="M41" s="703" t="s">
        <v>2297</v>
      </c>
      <c r="N41" s="703" t="s">
        <v>2298</v>
      </c>
      <c r="O41" s="703" t="s">
        <v>2299</v>
      </c>
      <c r="P41" s="703" t="s">
        <v>2300</v>
      </c>
      <c r="Q41" s="703" t="s">
        <v>2301</v>
      </c>
      <c r="U41" s="703" t="s">
        <v>2296</v>
      </c>
      <c r="V41" s="703" t="s">
        <v>2297</v>
      </c>
      <c r="W41" s="703" t="s">
        <v>2298</v>
      </c>
      <c r="X41" s="703" t="s">
        <v>2299</v>
      </c>
      <c r="Y41" s="703" t="s">
        <v>2300</v>
      </c>
      <c r="Z41" s="703" t="s">
        <v>2301</v>
      </c>
    </row>
    <row r="42" spans="1:26">
      <c r="A42" s="1970"/>
      <c r="C42" s="699" t="s">
        <v>2349</v>
      </c>
      <c r="D42" s="700"/>
      <c r="E42" s="700"/>
      <c r="F42" s="700"/>
      <c r="G42" s="700"/>
      <c r="H42" s="700"/>
      <c r="L42" s="699" t="s">
        <v>2349</v>
      </c>
      <c r="M42" s="700"/>
      <c r="N42" s="700"/>
      <c r="O42" s="700"/>
      <c r="P42" s="700"/>
      <c r="Q42" s="700"/>
      <c r="U42" s="699" t="s">
        <v>2349</v>
      </c>
      <c r="V42" s="700"/>
      <c r="W42" s="700"/>
      <c r="X42" s="700"/>
      <c r="Y42" s="700"/>
      <c r="Z42" s="700"/>
    </row>
    <row r="43" spans="1:26" ht="15.75" customHeight="1">
      <c r="A43" s="1970"/>
      <c r="C43" s="363" t="s">
        <v>2296</v>
      </c>
      <c r="D43" s="363" t="s">
        <v>2297</v>
      </c>
      <c r="E43" s="363" t="s">
        <v>2298</v>
      </c>
      <c r="F43" s="363" t="s">
        <v>2299</v>
      </c>
      <c r="G43" s="363" t="s">
        <v>2300</v>
      </c>
      <c r="H43" s="363" t="s">
        <v>2301</v>
      </c>
      <c r="L43" s="363" t="s">
        <v>2296</v>
      </c>
      <c r="M43" s="363" t="s">
        <v>2297</v>
      </c>
      <c r="N43" s="363" t="s">
        <v>2298</v>
      </c>
      <c r="O43" s="363" t="s">
        <v>2299</v>
      </c>
      <c r="P43" s="363" t="s">
        <v>2300</v>
      </c>
      <c r="Q43" s="363" t="s">
        <v>2301</v>
      </c>
      <c r="U43" s="363" t="s">
        <v>2296</v>
      </c>
      <c r="V43" s="363" t="s">
        <v>2297</v>
      </c>
      <c r="W43" s="363" t="s">
        <v>2298</v>
      </c>
      <c r="X43" s="363" t="s">
        <v>2299</v>
      </c>
      <c r="Y43" s="363" t="s">
        <v>2300</v>
      </c>
      <c r="Z43" s="363" t="s">
        <v>2301</v>
      </c>
    </row>
    <row r="44" spans="1:26" ht="19.5">
      <c r="A44" s="1970"/>
      <c r="B44" s="10" t="s">
        <v>2334</v>
      </c>
      <c r="E44" s="704" t="s">
        <v>2335</v>
      </c>
      <c r="F44" s="704" t="s">
        <v>2337</v>
      </c>
      <c r="G44" s="704" t="s">
        <v>2339</v>
      </c>
      <c r="H44" s="704" t="s">
        <v>2341</v>
      </c>
      <c r="K44" s="10" t="s">
        <v>2334</v>
      </c>
      <c r="N44" s="704" t="s">
        <v>2335</v>
      </c>
      <c r="O44" s="704" t="s">
        <v>2337</v>
      </c>
      <c r="P44" s="704" t="s">
        <v>2339</v>
      </c>
      <c r="Q44" s="704" t="s">
        <v>2341</v>
      </c>
      <c r="T44" s="10" t="s">
        <v>2334</v>
      </c>
      <c r="W44" s="704" t="s">
        <v>2335</v>
      </c>
      <c r="X44" s="704" t="s">
        <v>2337</v>
      </c>
      <c r="Y44" s="704" t="s">
        <v>2339</v>
      </c>
      <c r="Z44" s="704" t="s">
        <v>2341</v>
      </c>
    </row>
  </sheetData>
  <mergeCells count="7">
    <mergeCell ref="A1:A44"/>
    <mergeCell ref="C25:H25"/>
    <mergeCell ref="L25:Q25"/>
    <mergeCell ref="U25:Z25"/>
    <mergeCell ref="C2:H2"/>
    <mergeCell ref="L2:Q2"/>
    <mergeCell ref="U2:Z2"/>
  </mergeCells>
  <pageMargins left="0.7" right="0.7" top="0.75" bottom="0.75" header="0.3" footer="0.3"/>
  <pageSetup orientation="portrait" horizontalDpi="4294967293" r:id="rId1"/>
  <headerFooter>
    <oddHeader>&amp;C&amp;"MasonAlternate,Bold"&amp;14 6 DAY TRACKER</oddHeader>
    <oddFooter>&amp;C&amp;"Baskerville Old Face,Regular"&amp;8Each Watch = 3.75 Hours
9 Hours of Adventure/Combat + 3.75 Hour Watch + 3.25 Hour AM/PM personal + 8 Hour Sleep = 24 Hours</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BD980"/>
  <sheetViews>
    <sheetView topLeftCell="A13" workbookViewId="0">
      <selection activeCell="A13" sqref="A1:XFD1048576"/>
    </sheetView>
  </sheetViews>
  <sheetFormatPr defaultColWidth="9.140625" defaultRowHeight="12.75"/>
  <cols>
    <col min="1" max="4" width="5.28515625" style="389" customWidth="1"/>
    <col min="5" max="5" width="5.28515625" style="390" customWidth="1"/>
    <col min="6" max="9" width="5.28515625" style="389" customWidth="1"/>
    <col min="10" max="10" width="5.28515625" style="390" customWidth="1"/>
    <col min="11" max="14" width="5.28515625" style="389" customWidth="1"/>
    <col min="15" max="15" width="5.28515625" style="390" customWidth="1"/>
    <col min="16" max="19" width="5.28515625" style="389" customWidth="1"/>
    <col min="20" max="20" width="5.28515625" style="390" customWidth="1"/>
    <col min="21" max="24" width="5.28515625" style="389" customWidth="1"/>
    <col min="25" max="25" width="5.28515625" style="390" customWidth="1"/>
    <col min="26" max="29" width="5.28515625" style="389" customWidth="1"/>
    <col min="30" max="30" width="5.28515625" style="390" customWidth="1"/>
    <col min="31" max="34" width="5.28515625" style="389" customWidth="1"/>
    <col min="35" max="35" width="5.28515625" style="390" customWidth="1"/>
    <col min="36" max="39" width="5.28515625" style="389" customWidth="1"/>
    <col min="40" max="40" width="5.28515625" style="390" customWidth="1"/>
    <col min="41" max="44" width="5.28515625" style="389" customWidth="1"/>
    <col min="45" max="45" width="5.28515625" style="390" customWidth="1"/>
    <col min="46" max="49" width="5.28515625" style="389" customWidth="1"/>
    <col min="50" max="50" width="5.28515625" style="390" customWidth="1"/>
    <col min="51" max="56" width="9.140625" style="391"/>
    <col min="57" max="16384" width="9.140625" style="389"/>
  </cols>
  <sheetData>
    <row r="1" spans="1:56" s="384" customFormat="1" ht="18.75">
      <c r="A1" s="1972" t="s">
        <v>0</v>
      </c>
      <c r="B1" s="1972"/>
      <c r="C1" s="1972"/>
      <c r="D1" s="1972"/>
      <c r="E1" s="1972"/>
      <c r="F1" s="1972" t="s">
        <v>1</v>
      </c>
      <c r="G1" s="1972"/>
      <c r="H1" s="1972"/>
      <c r="I1" s="1972"/>
      <c r="J1" s="1972"/>
      <c r="K1" s="1972" t="s">
        <v>2</v>
      </c>
      <c r="L1" s="1972"/>
      <c r="M1" s="1972"/>
      <c r="N1" s="1972"/>
      <c r="O1" s="1972"/>
      <c r="P1" s="1972" t="s">
        <v>3</v>
      </c>
      <c r="Q1" s="1972"/>
      <c r="R1" s="1972"/>
      <c r="S1" s="1972"/>
      <c r="T1" s="1972"/>
      <c r="U1" s="1972" t="s">
        <v>4</v>
      </c>
      <c r="V1" s="1972"/>
      <c r="W1" s="1972"/>
      <c r="X1" s="1972"/>
      <c r="Y1" s="1972"/>
      <c r="Z1" s="1972" t="s">
        <v>5</v>
      </c>
      <c r="AA1" s="1972"/>
      <c r="AB1" s="1972"/>
      <c r="AC1" s="1972"/>
      <c r="AD1" s="1972"/>
      <c r="AE1" s="1972" t="s">
        <v>6</v>
      </c>
      <c r="AF1" s="1972"/>
      <c r="AG1" s="1972"/>
      <c r="AH1" s="1972"/>
      <c r="AI1" s="1972"/>
      <c r="AJ1" s="1972" t="s">
        <v>7</v>
      </c>
      <c r="AK1" s="1972"/>
      <c r="AL1" s="1972"/>
      <c r="AM1" s="1972"/>
      <c r="AN1" s="1972"/>
      <c r="AO1" s="1972" t="s">
        <v>8</v>
      </c>
      <c r="AP1" s="1972"/>
      <c r="AQ1" s="1972"/>
      <c r="AR1" s="1972"/>
      <c r="AS1" s="1972"/>
      <c r="AT1" s="1972" t="s">
        <v>9</v>
      </c>
      <c r="AU1" s="1972"/>
      <c r="AV1" s="1972"/>
      <c r="AW1" s="1972"/>
      <c r="AX1" s="1972"/>
      <c r="AY1" s="383"/>
      <c r="AZ1" s="383"/>
      <c r="BA1" s="383"/>
      <c r="BB1" s="383"/>
      <c r="BC1" s="383"/>
      <c r="BD1" s="383"/>
    </row>
    <row r="2" spans="1:56" s="385" customFormat="1">
      <c r="A2" s="531">
        <v>1</v>
      </c>
      <c r="B2" s="524"/>
      <c r="C2" s="524"/>
      <c r="D2" s="524"/>
      <c r="E2" s="525"/>
      <c r="F2" s="531">
        <v>2</v>
      </c>
      <c r="G2" s="524"/>
      <c r="H2" s="524"/>
      <c r="I2" s="524"/>
      <c r="J2" s="525"/>
      <c r="K2" s="531">
        <v>3</v>
      </c>
      <c r="L2" s="524"/>
      <c r="M2" s="524"/>
      <c r="N2" s="524"/>
      <c r="O2" s="525"/>
      <c r="P2" s="531">
        <v>4</v>
      </c>
      <c r="Q2" s="524"/>
      <c r="R2" s="524"/>
      <c r="S2" s="524"/>
      <c r="T2" s="525"/>
      <c r="U2" s="531">
        <v>5</v>
      </c>
      <c r="V2" s="524"/>
      <c r="W2" s="524"/>
      <c r="X2" s="524"/>
      <c r="Y2" s="525"/>
      <c r="Z2" s="531">
        <v>6</v>
      </c>
      <c r="AA2" s="524"/>
      <c r="AB2" s="524"/>
      <c r="AC2" s="524"/>
      <c r="AD2" s="525"/>
      <c r="AE2" s="531">
        <v>7</v>
      </c>
      <c r="AF2" s="524"/>
      <c r="AG2" s="524"/>
      <c r="AH2" s="524"/>
      <c r="AI2" s="525"/>
      <c r="AJ2" s="531">
        <v>8</v>
      </c>
      <c r="AK2" s="524"/>
      <c r="AL2" s="524"/>
      <c r="AM2" s="524"/>
      <c r="AN2" s="525"/>
      <c r="AO2" s="531">
        <v>9</v>
      </c>
      <c r="AP2" s="524"/>
      <c r="AQ2" s="524"/>
      <c r="AR2" s="524"/>
      <c r="AS2" s="525"/>
      <c r="AT2" s="531">
        <v>10</v>
      </c>
      <c r="AU2" s="524"/>
      <c r="AV2" s="524"/>
      <c r="AW2" s="524"/>
      <c r="AX2" s="525"/>
      <c r="AY2" s="386"/>
      <c r="AZ2" s="386"/>
      <c r="BA2" s="386"/>
      <c r="BB2" s="386"/>
      <c r="BC2" s="386"/>
      <c r="BD2" s="386"/>
    </row>
    <row r="3" spans="1:56">
      <c r="A3" s="1977"/>
      <c r="B3" s="1977"/>
      <c r="C3" s="1977"/>
      <c r="D3" s="1977"/>
      <c r="E3" s="1978"/>
      <c r="F3" s="1977"/>
      <c r="G3" s="1977"/>
      <c r="H3" s="1977"/>
      <c r="I3" s="1977"/>
      <c r="J3" s="1978"/>
      <c r="K3" s="1977"/>
      <c r="L3" s="1977"/>
      <c r="M3" s="1977"/>
      <c r="N3" s="1977"/>
      <c r="O3" s="1978"/>
      <c r="P3" s="1977"/>
      <c r="Q3" s="1977"/>
      <c r="R3" s="1977"/>
      <c r="S3" s="1977"/>
      <c r="T3" s="1978"/>
      <c r="U3" s="1977"/>
      <c r="V3" s="1977"/>
      <c r="W3" s="1977"/>
      <c r="X3" s="1977"/>
      <c r="Y3" s="1978"/>
      <c r="Z3" s="1977"/>
      <c r="AA3" s="1977"/>
      <c r="AB3" s="1977"/>
      <c r="AC3" s="1977"/>
      <c r="AD3" s="1978"/>
      <c r="AE3" s="1977"/>
      <c r="AF3" s="1977"/>
      <c r="AG3" s="1977"/>
      <c r="AH3" s="1977"/>
      <c r="AI3" s="1978"/>
      <c r="AJ3" s="1977"/>
      <c r="AK3" s="1977"/>
      <c r="AL3" s="1977"/>
      <c r="AM3" s="1977"/>
      <c r="AN3" s="1978"/>
      <c r="AO3" s="1977"/>
      <c r="AP3" s="1977"/>
      <c r="AQ3" s="1977"/>
      <c r="AR3" s="1977"/>
      <c r="AS3" s="1978"/>
      <c r="AT3" s="1977"/>
      <c r="AU3" s="1977"/>
      <c r="AV3" s="1977"/>
      <c r="AW3" s="1977"/>
      <c r="AX3" s="1978"/>
    </row>
    <row r="4" spans="1:56">
      <c r="A4" s="1977"/>
      <c r="B4" s="1977"/>
      <c r="C4" s="1977"/>
      <c r="D4" s="1977"/>
      <c r="E4" s="1978"/>
      <c r="F4" s="1977"/>
      <c r="G4" s="1977"/>
      <c r="H4" s="1977"/>
      <c r="I4" s="1977"/>
      <c r="J4" s="1978"/>
      <c r="K4" s="1977"/>
      <c r="L4" s="1977"/>
      <c r="M4" s="1977"/>
      <c r="N4" s="1977"/>
      <c r="O4" s="1978"/>
      <c r="P4" s="1977"/>
      <c r="Q4" s="1977"/>
      <c r="R4" s="1977"/>
      <c r="S4" s="1977"/>
      <c r="T4" s="1978"/>
      <c r="U4" s="1977"/>
      <c r="V4" s="1977"/>
      <c r="W4" s="1977"/>
      <c r="X4" s="1977"/>
      <c r="Y4" s="1978"/>
      <c r="Z4" s="1977"/>
      <c r="AA4" s="1977"/>
      <c r="AB4" s="1977"/>
      <c r="AC4" s="1977"/>
      <c r="AD4" s="1978"/>
      <c r="AE4" s="1977"/>
      <c r="AF4" s="1977"/>
      <c r="AG4" s="1977"/>
      <c r="AH4" s="1977"/>
      <c r="AI4" s="1978"/>
      <c r="AJ4" s="1977"/>
      <c r="AK4" s="1977"/>
      <c r="AL4" s="1977"/>
      <c r="AM4" s="1977"/>
      <c r="AN4" s="1978"/>
      <c r="AO4" s="1977"/>
      <c r="AP4" s="1977"/>
      <c r="AQ4" s="1977"/>
      <c r="AR4" s="1977"/>
      <c r="AS4" s="1978"/>
      <c r="AT4" s="1977"/>
      <c r="AU4" s="1977"/>
      <c r="AV4" s="1977"/>
      <c r="AW4" s="1977"/>
      <c r="AX4" s="1978"/>
    </row>
    <row r="5" spans="1:56">
      <c r="A5" s="1977"/>
      <c r="B5" s="1977"/>
      <c r="C5" s="1977"/>
      <c r="D5" s="1977"/>
      <c r="E5" s="1978"/>
      <c r="F5" s="1977"/>
      <c r="G5" s="1977"/>
      <c r="H5" s="1977"/>
      <c r="I5" s="1977"/>
      <c r="J5" s="1978"/>
      <c r="K5" s="1977"/>
      <c r="L5" s="1977"/>
      <c r="M5" s="1977"/>
      <c r="N5" s="1977"/>
      <c r="O5" s="1978"/>
      <c r="P5" s="1977"/>
      <c r="Q5" s="1977"/>
      <c r="R5" s="1977"/>
      <c r="S5" s="1977"/>
      <c r="T5" s="1978"/>
      <c r="U5" s="1977"/>
      <c r="V5" s="1977"/>
      <c r="W5" s="1977"/>
      <c r="X5" s="1977"/>
      <c r="Y5" s="1978"/>
      <c r="Z5" s="1977"/>
      <c r="AA5" s="1977"/>
      <c r="AB5" s="1977"/>
      <c r="AC5" s="1977"/>
      <c r="AD5" s="1978"/>
      <c r="AE5" s="1977"/>
      <c r="AF5" s="1977"/>
      <c r="AG5" s="1977"/>
      <c r="AH5" s="1977"/>
      <c r="AI5" s="1978"/>
      <c r="AJ5" s="1977"/>
      <c r="AK5" s="1977"/>
      <c r="AL5" s="1977"/>
      <c r="AM5" s="1977"/>
      <c r="AN5" s="1978"/>
      <c r="AO5" s="1977"/>
      <c r="AP5" s="1977"/>
      <c r="AQ5" s="1977"/>
      <c r="AR5" s="1977"/>
      <c r="AS5" s="1978"/>
      <c r="AT5" s="1977"/>
      <c r="AU5" s="1977"/>
      <c r="AV5" s="1977"/>
      <c r="AW5" s="1977"/>
      <c r="AX5" s="1978"/>
    </row>
    <row r="6" spans="1:56">
      <c r="A6" s="1977"/>
      <c r="B6" s="1977"/>
      <c r="C6" s="1977"/>
      <c r="D6" s="1977"/>
      <c r="E6" s="1978"/>
      <c r="F6" s="1977"/>
      <c r="G6" s="1977"/>
      <c r="H6" s="1977"/>
      <c r="I6" s="1977"/>
      <c r="J6" s="1978"/>
      <c r="K6" s="1977"/>
      <c r="L6" s="1977"/>
      <c r="M6" s="1977"/>
      <c r="N6" s="1977"/>
      <c r="O6" s="1978"/>
      <c r="P6" s="1977"/>
      <c r="Q6" s="1977"/>
      <c r="R6" s="1977"/>
      <c r="S6" s="1977"/>
      <c r="T6" s="1978"/>
      <c r="U6" s="1977"/>
      <c r="V6" s="1977"/>
      <c r="W6" s="1977"/>
      <c r="X6" s="1977"/>
      <c r="Y6" s="1978"/>
      <c r="Z6" s="1977"/>
      <c r="AA6" s="1977"/>
      <c r="AB6" s="1977"/>
      <c r="AC6" s="1977"/>
      <c r="AD6" s="1978"/>
      <c r="AE6" s="1977"/>
      <c r="AF6" s="1977"/>
      <c r="AG6" s="1977"/>
      <c r="AH6" s="1977"/>
      <c r="AI6" s="1978"/>
      <c r="AJ6" s="1977"/>
      <c r="AK6" s="1977"/>
      <c r="AL6" s="1977"/>
      <c r="AM6" s="1977"/>
      <c r="AN6" s="1978"/>
      <c r="AO6" s="1977"/>
      <c r="AP6" s="1977"/>
      <c r="AQ6" s="1977"/>
      <c r="AR6" s="1977"/>
      <c r="AS6" s="1978"/>
      <c r="AT6" s="1977"/>
      <c r="AU6" s="1977"/>
      <c r="AV6" s="1977"/>
      <c r="AW6" s="1977"/>
      <c r="AX6" s="1978"/>
    </row>
    <row r="7" spans="1:56">
      <c r="A7" s="1977"/>
      <c r="B7" s="1977"/>
      <c r="C7" s="1977"/>
      <c r="D7" s="1977"/>
      <c r="E7" s="1978"/>
      <c r="F7" s="1977"/>
      <c r="G7" s="1977"/>
      <c r="H7" s="1977"/>
      <c r="I7" s="1977"/>
      <c r="J7" s="1978"/>
      <c r="K7" s="1977"/>
      <c r="L7" s="1977"/>
      <c r="M7" s="1977"/>
      <c r="N7" s="1977"/>
      <c r="O7" s="1978"/>
      <c r="P7" s="1977"/>
      <c r="Q7" s="1977"/>
      <c r="R7" s="1977"/>
      <c r="S7" s="1977"/>
      <c r="T7" s="1978"/>
      <c r="U7" s="1977"/>
      <c r="V7" s="1977"/>
      <c r="W7" s="1977"/>
      <c r="X7" s="1977"/>
      <c r="Y7" s="1978"/>
      <c r="Z7" s="1977"/>
      <c r="AA7" s="1977"/>
      <c r="AB7" s="1977"/>
      <c r="AC7" s="1977"/>
      <c r="AD7" s="1978"/>
      <c r="AE7" s="1977"/>
      <c r="AF7" s="1977"/>
      <c r="AG7" s="1977"/>
      <c r="AH7" s="1977"/>
      <c r="AI7" s="1978"/>
      <c r="AJ7" s="1977"/>
      <c r="AK7" s="1977"/>
      <c r="AL7" s="1977"/>
      <c r="AM7" s="1977"/>
      <c r="AN7" s="1978"/>
      <c r="AO7" s="1977"/>
      <c r="AP7" s="1977"/>
      <c r="AQ7" s="1977"/>
      <c r="AR7" s="1977"/>
      <c r="AS7" s="1978"/>
      <c r="AT7" s="1977"/>
      <c r="AU7" s="1977"/>
      <c r="AV7" s="1977"/>
      <c r="AW7" s="1977"/>
      <c r="AX7" s="1978"/>
    </row>
    <row r="8" spans="1:56">
      <c r="A8" s="1977"/>
      <c r="B8" s="1977"/>
      <c r="C8" s="1977"/>
      <c r="D8" s="1977"/>
      <c r="E8" s="1978"/>
      <c r="F8" s="1977"/>
      <c r="G8" s="1977"/>
      <c r="H8" s="1977"/>
      <c r="I8" s="1977"/>
      <c r="J8" s="1978"/>
      <c r="K8" s="1977"/>
      <c r="L8" s="1977"/>
      <c r="M8" s="1977"/>
      <c r="N8" s="1977"/>
      <c r="O8" s="1978"/>
      <c r="P8" s="1977"/>
      <c r="Q8" s="1977"/>
      <c r="R8" s="1977"/>
      <c r="S8" s="1977"/>
      <c r="T8" s="1978"/>
      <c r="U8" s="1977"/>
      <c r="V8" s="1977"/>
      <c r="W8" s="1977"/>
      <c r="X8" s="1977"/>
      <c r="Y8" s="1978"/>
      <c r="Z8" s="1977"/>
      <c r="AA8" s="1977"/>
      <c r="AB8" s="1977"/>
      <c r="AC8" s="1977"/>
      <c r="AD8" s="1978"/>
      <c r="AE8" s="1977"/>
      <c r="AF8" s="1977"/>
      <c r="AG8" s="1977"/>
      <c r="AH8" s="1977"/>
      <c r="AI8" s="1978"/>
      <c r="AJ8" s="1977"/>
      <c r="AK8" s="1977"/>
      <c r="AL8" s="1977"/>
      <c r="AM8" s="1977"/>
      <c r="AN8" s="1978"/>
      <c r="AO8" s="1977"/>
      <c r="AP8" s="1977"/>
      <c r="AQ8" s="1977"/>
      <c r="AR8" s="1977"/>
      <c r="AS8" s="1978"/>
      <c r="AT8" s="1977"/>
      <c r="AU8" s="1977"/>
      <c r="AV8" s="1977"/>
      <c r="AW8" s="1977"/>
      <c r="AX8" s="1978"/>
    </row>
    <row r="9" spans="1:56">
      <c r="A9" s="1977"/>
      <c r="B9" s="1977"/>
      <c r="C9" s="1977"/>
      <c r="D9" s="1977"/>
      <c r="E9" s="1978"/>
      <c r="F9" s="1977"/>
      <c r="G9" s="1977"/>
      <c r="H9" s="1977"/>
      <c r="I9" s="1977"/>
      <c r="J9" s="1978"/>
      <c r="K9" s="1977"/>
      <c r="L9" s="1977"/>
      <c r="M9" s="1977"/>
      <c r="N9" s="1977"/>
      <c r="O9" s="1978"/>
      <c r="P9" s="1977"/>
      <c r="Q9" s="1977"/>
      <c r="R9" s="1977"/>
      <c r="S9" s="1977"/>
      <c r="T9" s="1978"/>
      <c r="U9" s="1977"/>
      <c r="V9" s="1977"/>
      <c r="W9" s="1977"/>
      <c r="X9" s="1977"/>
      <c r="Y9" s="1978"/>
      <c r="Z9" s="1977"/>
      <c r="AA9" s="1977"/>
      <c r="AB9" s="1977"/>
      <c r="AC9" s="1977"/>
      <c r="AD9" s="1978"/>
      <c r="AE9" s="1977"/>
      <c r="AF9" s="1977"/>
      <c r="AG9" s="1977"/>
      <c r="AH9" s="1977"/>
      <c r="AI9" s="1978"/>
      <c r="AJ9" s="1977"/>
      <c r="AK9" s="1977"/>
      <c r="AL9" s="1977"/>
      <c r="AM9" s="1977"/>
      <c r="AN9" s="1978"/>
      <c r="AO9" s="1977"/>
      <c r="AP9" s="1977"/>
      <c r="AQ9" s="1977"/>
      <c r="AR9" s="1977"/>
      <c r="AS9" s="1978"/>
      <c r="AT9" s="1977"/>
      <c r="AU9" s="1977"/>
      <c r="AV9" s="1977"/>
      <c r="AW9" s="1977"/>
      <c r="AX9" s="1978"/>
    </row>
    <row r="10" spans="1:56">
      <c r="A10" s="1977"/>
      <c r="B10" s="1977"/>
      <c r="C10" s="1977"/>
      <c r="D10" s="1977"/>
      <c r="E10" s="1978"/>
      <c r="F10" s="1977"/>
      <c r="G10" s="1977"/>
      <c r="H10" s="1977"/>
      <c r="I10" s="1977"/>
      <c r="J10" s="1978"/>
      <c r="K10" s="1977"/>
      <c r="L10" s="1977"/>
      <c r="M10" s="1977"/>
      <c r="N10" s="1977"/>
      <c r="O10" s="1978"/>
      <c r="P10" s="1977"/>
      <c r="Q10" s="1977"/>
      <c r="R10" s="1977"/>
      <c r="S10" s="1977"/>
      <c r="T10" s="1978"/>
      <c r="U10" s="1977"/>
      <c r="V10" s="1977"/>
      <c r="W10" s="1977"/>
      <c r="X10" s="1977"/>
      <c r="Y10" s="1978"/>
      <c r="Z10" s="1977"/>
      <c r="AA10" s="1977"/>
      <c r="AB10" s="1977"/>
      <c r="AC10" s="1977"/>
      <c r="AD10" s="1978"/>
      <c r="AE10" s="1977"/>
      <c r="AF10" s="1977"/>
      <c r="AG10" s="1977"/>
      <c r="AH10" s="1977"/>
      <c r="AI10" s="1978"/>
      <c r="AJ10" s="1977"/>
      <c r="AK10" s="1977"/>
      <c r="AL10" s="1977"/>
      <c r="AM10" s="1977"/>
      <c r="AN10" s="1978"/>
      <c r="AO10" s="1977"/>
      <c r="AP10" s="1977"/>
      <c r="AQ10" s="1977"/>
      <c r="AR10" s="1977"/>
      <c r="AS10" s="1978"/>
      <c r="AT10" s="1977"/>
      <c r="AU10" s="1977"/>
      <c r="AV10" s="1977"/>
      <c r="AW10" s="1977"/>
      <c r="AX10" s="1978"/>
    </row>
    <row r="11" spans="1:56">
      <c r="A11" s="1977"/>
      <c r="B11" s="1977"/>
      <c r="C11" s="1977"/>
      <c r="D11" s="1977"/>
      <c r="E11" s="1978"/>
      <c r="F11" s="1977"/>
      <c r="G11" s="1977"/>
      <c r="H11" s="1977"/>
      <c r="I11" s="1977"/>
      <c r="J11" s="1978"/>
      <c r="K11" s="1977"/>
      <c r="L11" s="1977"/>
      <c r="M11" s="1977"/>
      <c r="N11" s="1977"/>
      <c r="O11" s="1978"/>
      <c r="P11" s="1977"/>
      <c r="Q11" s="1977"/>
      <c r="R11" s="1977"/>
      <c r="S11" s="1977"/>
      <c r="T11" s="1978"/>
      <c r="U11" s="1977"/>
      <c r="V11" s="1977"/>
      <c r="W11" s="1977"/>
      <c r="X11" s="1977"/>
      <c r="Y11" s="1978"/>
      <c r="Z11" s="1977"/>
      <c r="AA11" s="1977"/>
      <c r="AB11" s="1977"/>
      <c r="AC11" s="1977"/>
      <c r="AD11" s="1978"/>
      <c r="AE11" s="1977"/>
      <c r="AF11" s="1977"/>
      <c r="AG11" s="1977"/>
      <c r="AH11" s="1977"/>
      <c r="AI11" s="1978"/>
      <c r="AJ11" s="1977"/>
      <c r="AK11" s="1977"/>
      <c r="AL11" s="1977"/>
      <c r="AM11" s="1977"/>
      <c r="AN11" s="1978"/>
      <c r="AO11" s="1977"/>
      <c r="AP11" s="1977"/>
      <c r="AQ11" s="1977"/>
      <c r="AR11" s="1977"/>
      <c r="AS11" s="1978"/>
      <c r="AT11" s="1977"/>
      <c r="AU11" s="1977"/>
      <c r="AV11" s="1977"/>
      <c r="AW11" s="1977"/>
      <c r="AX11" s="1978"/>
    </row>
    <row r="12" spans="1:56">
      <c r="A12" s="1977"/>
      <c r="B12" s="1977"/>
      <c r="C12" s="1977"/>
      <c r="D12" s="1977"/>
      <c r="E12" s="1978"/>
      <c r="F12" s="1977"/>
      <c r="G12" s="1977"/>
      <c r="H12" s="1977"/>
      <c r="I12" s="1977"/>
      <c r="J12" s="1978"/>
      <c r="K12" s="1977"/>
      <c r="L12" s="1977"/>
      <c r="M12" s="1977"/>
      <c r="N12" s="1977"/>
      <c r="O12" s="1978"/>
      <c r="P12" s="1977"/>
      <c r="Q12" s="1977"/>
      <c r="R12" s="1977"/>
      <c r="S12" s="1977"/>
      <c r="T12" s="1978"/>
      <c r="U12" s="1977"/>
      <c r="V12" s="1977"/>
      <c r="W12" s="1977"/>
      <c r="X12" s="1977"/>
      <c r="Y12" s="1978"/>
      <c r="Z12" s="1977"/>
      <c r="AA12" s="1977"/>
      <c r="AB12" s="1977"/>
      <c r="AC12" s="1977"/>
      <c r="AD12" s="1978"/>
      <c r="AE12" s="1977"/>
      <c r="AF12" s="1977"/>
      <c r="AG12" s="1977"/>
      <c r="AH12" s="1977"/>
      <c r="AI12" s="1978"/>
      <c r="AJ12" s="1977"/>
      <c r="AK12" s="1977"/>
      <c r="AL12" s="1977"/>
      <c r="AM12" s="1977"/>
      <c r="AN12" s="1978"/>
      <c r="AO12" s="1977"/>
      <c r="AP12" s="1977"/>
      <c r="AQ12" s="1977"/>
      <c r="AR12" s="1977"/>
      <c r="AS12" s="1978"/>
      <c r="AT12" s="1977"/>
      <c r="AU12" s="1977"/>
      <c r="AV12" s="1977"/>
      <c r="AW12" s="1977"/>
      <c r="AX12" s="1978"/>
    </row>
    <row r="13" spans="1:56">
      <c r="A13" s="1977"/>
      <c r="B13" s="1977"/>
      <c r="C13" s="1977"/>
      <c r="D13" s="1977"/>
      <c r="E13" s="1978"/>
      <c r="F13" s="1977"/>
      <c r="G13" s="1977"/>
      <c r="H13" s="1977"/>
      <c r="I13" s="1977"/>
      <c r="J13" s="1978"/>
      <c r="K13" s="1977"/>
      <c r="L13" s="1977"/>
      <c r="M13" s="1977"/>
      <c r="N13" s="1977"/>
      <c r="O13" s="1978"/>
      <c r="P13" s="1977"/>
      <c r="Q13" s="1977"/>
      <c r="R13" s="1977"/>
      <c r="S13" s="1977"/>
      <c r="T13" s="1978"/>
      <c r="U13" s="1977"/>
      <c r="V13" s="1977"/>
      <c r="W13" s="1977"/>
      <c r="X13" s="1977"/>
      <c r="Y13" s="1978"/>
      <c r="Z13" s="2070"/>
      <c r="AA13" s="2070"/>
      <c r="AB13" s="2070"/>
      <c r="AC13" s="2070"/>
      <c r="AD13" s="2071"/>
      <c r="AE13" s="1977"/>
      <c r="AF13" s="1977"/>
      <c r="AG13" s="1977"/>
      <c r="AH13" s="1977"/>
      <c r="AI13" s="1978"/>
      <c r="AJ13" s="1977"/>
      <c r="AK13" s="1977"/>
      <c r="AL13" s="1977"/>
      <c r="AM13" s="1977"/>
      <c r="AN13" s="1978"/>
      <c r="AO13" s="1977"/>
      <c r="AP13" s="1977"/>
      <c r="AQ13" s="1977"/>
      <c r="AR13" s="1977"/>
      <c r="AS13" s="1978"/>
      <c r="AT13" s="1977"/>
      <c r="AU13" s="1977"/>
      <c r="AV13" s="1977"/>
      <c r="AW13" s="1977"/>
      <c r="AX13" s="1978"/>
    </row>
    <row r="14" spans="1:56">
      <c r="A14" s="1977"/>
      <c r="B14" s="1977"/>
      <c r="C14" s="1977"/>
      <c r="D14" s="1977"/>
      <c r="E14" s="1978"/>
      <c r="F14" s="1977"/>
      <c r="G14" s="1977"/>
      <c r="H14" s="1977"/>
      <c r="I14" s="1977"/>
      <c r="J14" s="1978"/>
      <c r="K14" s="1977"/>
      <c r="L14" s="1977"/>
      <c r="M14" s="1977"/>
      <c r="N14" s="1977"/>
      <c r="O14" s="1978"/>
      <c r="P14" s="1977"/>
      <c r="Q14" s="1977"/>
      <c r="R14" s="1977"/>
      <c r="S14" s="1977"/>
      <c r="T14" s="1978"/>
      <c r="U14" s="1977"/>
      <c r="V14" s="1977"/>
      <c r="W14" s="1977"/>
      <c r="X14" s="1977"/>
      <c r="Y14" s="1978"/>
      <c r="Z14" s="2070"/>
      <c r="AA14" s="2070"/>
      <c r="AB14" s="2070"/>
      <c r="AC14" s="2070"/>
      <c r="AD14" s="2071"/>
      <c r="AE14" s="1977"/>
      <c r="AF14" s="1977"/>
      <c r="AG14" s="1977"/>
      <c r="AH14" s="1977"/>
      <c r="AI14" s="1978"/>
      <c r="AJ14" s="1977"/>
      <c r="AK14" s="1977"/>
      <c r="AL14" s="1977"/>
      <c r="AM14" s="1977"/>
      <c r="AN14" s="1978"/>
      <c r="AO14" s="1977"/>
      <c r="AP14" s="1977"/>
      <c r="AQ14" s="1977"/>
      <c r="AR14" s="1977"/>
      <c r="AS14" s="1978"/>
      <c r="AT14" s="1977"/>
      <c r="AU14" s="1977"/>
      <c r="AV14" s="1977"/>
      <c r="AW14" s="1977"/>
      <c r="AX14" s="1978"/>
    </row>
    <row r="15" spans="1:56">
      <c r="A15" s="1977"/>
      <c r="B15" s="1977"/>
      <c r="C15" s="1977"/>
      <c r="D15" s="1977"/>
      <c r="E15" s="1978"/>
      <c r="F15" s="1977"/>
      <c r="G15" s="1977"/>
      <c r="H15" s="1977"/>
      <c r="I15" s="1977"/>
      <c r="J15" s="1978"/>
      <c r="K15" s="1977"/>
      <c r="L15" s="1977"/>
      <c r="M15" s="1977"/>
      <c r="N15" s="1977"/>
      <c r="O15" s="1978"/>
      <c r="P15" s="1977"/>
      <c r="Q15" s="1977"/>
      <c r="R15" s="1977"/>
      <c r="S15" s="1977"/>
      <c r="T15" s="1978"/>
      <c r="U15" s="1977"/>
      <c r="V15" s="1977"/>
      <c r="W15" s="1977"/>
      <c r="X15" s="1977"/>
      <c r="Y15" s="1978"/>
      <c r="Z15" s="2070"/>
      <c r="AA15" s="2070"/>
      <c r="AB15" s="2070"/>
      <c r="AC15" s="2070"/>
      <c r="AD15" s="2071"/>
      <c r="AE15" s="1977"/>
      <c r="AF15" s="1977"/>
      <c r="AG15" s="1977"/>
      <c r="AH15" s="1977"/>
      <c r="AI15" s="1978"/>
      <c r="AJ15" s="1977"/>
      <c r="AK15" s="1977"/>
      <c r="AL15" s="1977"/>
      <c r="AM15" s="1977"/>
      <c r="AN15" s="1978"/>
      <c r="AO15" s="1977"/>
      <c r="AP15" s="1977"/>
      <c r="AQ15" s="1977"/>
      <c r="AR15" s="1977"/>
      <c r="AS15" s="1978"/>
      <c r="AT15" s="1977"/>
      <c r="AU15" s="1977"/>
      <c r="AV15" s="1977"/>
      <c r="AW15" s="1977"/>
      <c r="AX15" s="1978"/>
    </row>
    <row r="16" spans="1:56">
      <c r="A16" s="1977"/>
      <c r="B16" s="1977"/>
      <c r="C16" s="1977"/>
      <c r="D16" s="1977"/>
      <c r="E16" s="1978"/>
      <c r="F16" s="1977"/>
      <c r="G16" s="1977"/>
      <c r="H16" s="1977"/>
      <c r="I16" s="1977"/>
      <c r="J16" s="1978"/>
      <c r="K16" s="1977"/>
      <c r="L16" s="1977"/>
      <c r="M16" s="1977"/>
      <c r="N16" s="1977"/>
      <c r="O16" s="1978"/>
      <c r="P16" s="1977"/>
      <c r="Q16" s="1977"/>
      <c r="R16" s="1977"/>
      <c r="S16" s="1977"/>
      <c r="T16" s="1978"/>
      <c r="U16" s="1977"/>
      <c r="V16" s="1977"/>
      <c r="W16" s="1977"/>
      <c r="X16" s="1977"/>
      <c r="Y16" s="1978"/>
      <c r="Z16" s="2070"/>
      <c r="AA16" s="2070"/>
      <c r="AB16" s="2070"/>
      <c r="AC16" s="2070"/>
      <c r="AD16" s="2071"/>
      <c r="AE16" s="1977"/>
      <c r="AF16" s="1977"/>
      <c r="AG16" s="1977"/>
      <c r="AH16" s="1977"/>
      <c r="AI16" s="1978"/>
      <c r="AJ16" s="1977"/>
      <c r="AK16" s="1977"/>
      <c r="AL16" s="1977"/>
      <c r="AM16" s="1977"/>
      <c r="AN16" s="1978"/>
      <c r="AO16" s="1977"/>
      <c r="AP16" s="1977"/>
      <c r="AQ16" s="1977"/>
      <c r="AR16" s="1977"/>
      <c r="AS16" s="1978"/>
      <c r="AT16" s="1977"/>
      <c r="AU16" s="1977"/>
      <c r="AV16" s="1977"/>
      <c r="AW16" s="1977"/>
      <c r="AX16" s="1978"/>
    </row>
    <row r="17" spans="1:56">
      <c r="A17" s="527"/>
      <c r="B17" s="527"/>
      <c r="C17" s="527"/>
      <c r="D17" s="527"/>
      <c r="E17" s="2030" t="s">
        <v>25</v>
      </c>
      <c r="F17" s="2031"/>
      <c r="G17" s="2031"/>
      <c r="H17" s="2031"/>
      <c r="I17" s="2031"/>
      <c r="J17" s="2031"/>
      <c r="K17" s="2031"/>
      <c r="L17" s="2031"/>
      <c r="M17" s="2031"/>
      <c r="N17" s="2031"/>
      <c r="O17" s="2031"/>
      <c r="P17" s="2031"/>
      <c r="Q17" s="2031"/>
      <c r="R17" s="2031"/>
      <c r="S17" s="2031"/>
      <c r="T17" s="2031"/>
      <c r="U17" s="2031"/>
      <c r="V17" s="2031"/>
      <c r="W17" s="2031"/>
      <c r="X17" s="2031"/>
      <c r="Y17" s="2031"/>
      <c r="Z17" s="2031"/>
      <c r="AA17" s="2031"/>
      <c r="AB17" s="2031"/>
      <c r="AC17" s="2031"/>
      <c r="AD17" s="2031"/>
      <c r="AE17" s="2031"/>
      <c r="AF17" s="2031"/>
      <c r="AG17" s="2031"/>
      <c r="AH17" s="2031"/>
      <c r="AI17" s="2031"/>
      <c r="AJ17" s="2031"/>
      <c r="AK17" s="2031"/>
      <c r="AL17" s="2031"/>
      <c r="AM17" s="2031"/>
      <c r="AN17" s="2031"/>
      <c r="AO17" s="2031"/>
      <c r="AP17" s="2031"/>
      <c r="AQ17" s="2031"/>
      <c r="AR17" s="2031"/>
      <c r="AS17" s="2031"/>
      <c r="AT17" s="2032"/>
      <c r="AU17" s="527"/>
      <c r="AV17" s="527"/>
      <c r="AW17" s="527"/>
      <c r="AX17" s="530"/>
    </row>
    <row r="18" spans="1:56" s="385" customFormat="1">
      <c r="A18" s="531">
        <v>11</v>
      </c>
      <c r="B18" s="524"/>
      <c r="C18" s="524"/>
      <c r="D18" s="524"/>
      <c r="E18" s="525"/>
      <c r="F18" s="531">
        <v>12</v>
      </c>
      <c r="G18" s="524"/>
      <c r="H18" s="524"/>
      <c r="I18" s="524"/>
      <c r="J18" s="525"/>
      <c r="K18" s="531">
        <v>13</v>
      </c>
      <c r="L18" s="524"/>
      <c r="M18" s="524"/>
      <c r="N18" s="524"/>
      <c r="O18" s="525"/>
      <c r="P18" s="531">
        <v>14</v>
      </c>
      <c r="Q18" s="524"/>
      <c r="R18" s="524"/>
      <c r="S18" s="524"/>
      <c r="T18" s="525"/>
      <c r="U18" s="531">
        <v>15</v>
      </c>
      <c r="V18" s="524"/>
      <c r="W18" s="524"/>
      <c r="X18" s="524"/>
      <c r="Y18" s="525"/>
      <c r="Z18" s="531">
        <v>16</v>
      </c>
      <c r="AA18" s="524"/>
      <c r="AB18" s="524"/>
      <c r="AC18" s="524"/>
      <c r="AD18" s="525"/>
      <c r="AE18" s="531">
        <v>17</v>
      </c>
      <c r="AF18" s="524"/>
      <c r="AG18" s="524"/>
      <c r="AH18" s="524"/>
      <c r="AI18" s="525"/>
      <c r="AJ18" s="531">
        <v>18</v>
      </c>
      <c r="AK18" s="524"/>
      <c r="AL18" s="524"/>
      <c r="AM18" s="524"/>
      <c r="AN18" s="525"/>
      <c r="AO18" s="531">
        <v>19</v>
      </c>
      <c r="AP18" s="524"/>
      <c r="AQ18" s="524"/>
      <c r="AR18" s="524"/>
      <c r="AS18" s="525"/>
      <c r="AT18" s="531">
        <v>20</v>
      </c>
      <c r="AU18" s="524"/>
      <c r="AV18" s="524"/>
      <c r="AW18" s="524"/>
      <c r="AX18" s="525"/>
      <c r="AY18" s="386"/>
      <c r="AZ18" s="386"/>
      <c r="BA18" s="386"/>
      <c r="BB18" s="386"/>
      <c r="BC18" s="386"/>
      <c r="BD18" s="386"/>
    </row>
    <row r="19" spans="1:56">
      <c r="A19" s="1977"/>
      <c r="B19" s="1977"/>
      <c r="C19" s="1977"/>
      <c r="D19" s="1977"/>
      <c r="E19" s="1978"/>
      <c r="F19" s="1977"/>
      <c r="G19" s="1977"/>
      <c r="H19" s="1977"/>
      <c r="I19" s="1977"/>
      <c r="J19" s="1978"/>
      <c r="K19" s="1977"/>
      <c r="L19" s="1977"/>
      <c r="M19" s="1977"/>
      <c r="N19" s="1977"/>
      <c r="O19" s="1978"/>
      <c r="P19" s="1977"/>
      <c r="Q19" s="1977"/>
      <c r="R19" s="1977"/>
      <c r="S19" s="1977"/>
      <c r="T19" s="1978"/>
      <c r="U19" s="1977"/>
      <c r="V19" s="1977"/>
      <c r="W19" s="1977"/>
      <c r="X19" s="1977"/>
      <c r="Y19" s="1978"/>
      <c r="Z19" s="1977"/>
      <c r="AA19" s="1977"/>
      <c r="AB19" s="1977"/>
      <c r="AC19" s="1977"/>
      <c r="AD19" s="1978"/>
      <c r="AE19" s="1977"/>
      <c r="AF19" s="1977"/>
      <c r="AG19" s="1977"/>
      <c r="AH19" s="1977"/>
      <c r="AI19" s="1978"/>
      <c r="AJ19" s="1977"/>
      <c r="AK19" s="1977"/>
      <c r="AL19" s="1977"/>
      <c r="AM19" s="1977"/>
      <c r="AN19" s="1978"/>
      <c r="AO19" s="1977"/>
      <c r="AP19" s="1977"/>
      <c r="AQ19" s="1977"/>
      <c r="AR19" s="1977"/>
      <c r="AS19" s="1978"/>
      <c r="AT19" s="1977"/>
      <c r="AU19" s="1977"/>
      <c r="AV19" s="1977"/>
      <c r="AW19" s="1977"/>
      <c r="AX19" s="1978"/>
    </row>
    <row r="20" spans="1:56">
      <c r="A20" s="1977"/>
      <c r="B20" s="1977"/>
      <c r="C20" s="1977"/>
      <c r="D20" s="1977"/>
      <c r="E20" s="1978"/>
      <c r="F20" s="1977"/>
      <c r="G20" s="1977"/>
      <c r="H20" s="1977"/>
      <c r="I20" s="1977"/>
      <c r="J20" s="1978"/>
      <c r="K20" s="1977"/>
      <c r="L20" s="1977"/>
      <c r="M20" s="1977"/>
      <c r="N20" s="1977"/>
      <c r="O20" s="1978"/>
      <c r="P20" s="1977"/>
      <c r="Q20" s="1977"/>
      <c r="R20" s="1977"/>
      <c r="S20" s="1977"/>
      <c r="T20" s="1978"/>
      <c r="U20" s="1977"/>
      <c r="V20" s="1977"/>
      <c r="W20" s="1977"/>
      <c r="X20" s="1977"/>
      <c r="Y20" s="1978"/>
      <c r="Z20" s="1977"/>
      <c r="AA20" s="1977"/>
      <c r="AB20" s="1977"/>
      <c r="AC20" s="1977"/>
      <c r="AD20" s="1978"/>
      <c r="AE20" s="1977"/>
      <c r="AF20" s="1977"/>
      <c r="AG20" s="1977"/>
      <c r="AH20" s="1977"/>
      <c r="AI20" s="1978"/>
      <c r="AJ20" s="1977"/>
      <c r="AK20" s="1977"/>
      <c r="AL20" s="1977"/>
      <c r="AM20" s="1977"/>
      <c r="AN20" s="1978"/>
      <c r="AO20" s="1977"/>
      <c r="AP20" s="1977"/>
      <c r="AQ20" s="1977"/>
      <c r="AR20" s="1977"/>
      <c r="AS20" s="1978"/>
      <c r="AT20" s="1977"/>
      <c r="AU20" s="1977"/>
      <c r="AV20" s="1977"/>
      <c r="AW20" s="1977"/>
      <c r="AX20" s="1978"/>
    </row>
    <row r="21" spans="1:56">
      <c r="A21" s="1977"/>
      <c r="B21" s="1977"/>
      <c r="C21" s="1977"/>
      <c r="D21" s="1977"/>
      <c r="E21" s="1978"/>
      <c r="F21" s="1977"/>
      <c r="G21" s="1977"/>
      <c r="H21" s="1977"/>
      <c r="I21" s="1977"/>
      <c r="J21" s="1978"/>
      <c r="K21" s="1977"/>
      <c r="L21" s="1977"/>
      <c r="M21" s="1977"/>
      <c r="N21" s="1977"/>
      <c r="O21" s="1978"/>
      <c r="P21" s="1977"/>
      <c r="Q21" s="1977"/>
      <c r="R21" s="1977"/>
      <c r="S21" s="1977"/>
      <c r="T21" s="1978"/>
      <c r="U21" s="1977"/>
      <c r="V21" s="1977"/>
      <c r="W21" s="1977"/>
      <c r="X21" s="1977"/>
      <c r="Y21" s="1978"/>
      <c r="Z21" s="1977"/>
      <c r="AA21" s="1977"/>
      <c r="AB21" s="1977"/>
      <c r="AC21" s="1977"/>
      <c r="AD21" s="1978"/>
      <c r="AE21" s="1977"/>
      <c r="AF21" s="1977"/>
      <c r="AG21" s="1977"/>
      <c r="AH21" s="1977"/>
      <c r="AI21" s="1978"/>
      <c r="AJ21" s="1977"/>
      <c r="AK21" s="1977"/>
      <c r="AL21" s="1977"/>
      <c r="AM21" s="1977"/>
      <c r="AN21" s="1978"/>
      <c r="AO21" s="1977"/>
      <c r="AP21" s="1977"/>
      <c r="AQ21" s="1977"/>
      <c r="AR21" s="1977"/>
      <c r="AS21" s="1978"/>
      <c r="AT21" s="1977"/>
      <c r="AU21" s="1977"/>
      <c r="AV21" s="1977"/>
      <c r="AW21" s="1977"/>
      <c r="AX21" s="1978"/>
    </row>
    <row r="22" spans="1:56">
      <c r="A22" s="1977"/>
      <c r="B22" s="1977"/>
      <c r="C22" s="1977"/>
      <c r="D22" s="1977"/>
      <c r="E22" s="1978"/>
      <c r="F22" s="1977"/>
      <c r="G22" s="1977"/>
      <c r="H22" s="1977"/>
      <c r="I22" s="1977"/>
      <c r="J22" s="1978"/>
      <c r="K22" s="1977"/>
      <c r="L22" s="1977"/>
      <c r="M22" s="1977"/>
      <c r="N22" s="1977"/>
      <c r="O22" s="1978"/>
      <c r="P22" s="1977"/>
      <c r="Q22" s="1977"/>
      <c r="R22" s="1977"/>
      <c r="S22" s="1977"/>
      <c r="T22" s="1978"/>
      <c r="U22" s="1977"/>
      <c r="V22" s="1977"/>
      <c r="W22" s="1977"/>
      <c r="X22" s="1977"/>
      <c r="Y22" s="1978"/>
      <c r="Z22" s="1977"/>
      <c r="AA22" s="1977"/>
      <c r="AB22" s="1977"/>
      <c r="AC22" s="1977"/>
      <c r="AD22" s="1978"/>
      <c r="AE22" s="1977"/>
      <c r="AF22" s="1977"/>
      <c r="AG22" s="1977"/>
      <c r="AH22" s="1977"/>
      <c r="AI22" s="1978"/>
      <c r="AJ22" s="1977"/>
      <c r="AK22" s="1977"/>
      <c r="AL22" s="1977"/>
      <c r="AM22" s="1977"/>
      <c r="AN22" s="1978"/>
      <c r="AO22" s="1977"/>
      <c r="AP22" s="1977"/>
      <c r="AQ22" s="1977"/>
      <c r="AR22" s="1977"/>
      <c r="AS22" s="1978"/>
      <c r="AT22" s="1977"/>
      <c r="AU22" s="1977"/>
      <c r="AV22" s="1977"/>
      <c r="AW22" s="1977"/>
      <c r="AX22" s="1978"/>
    </row>
    <row r="23" spans="1:56">
      <c r="A23" s="1977"/>
      <c r="B23" s="1977"/>
      <c r="C23" s="1977"/>
      <c r="D23" s="1977"/>
      <c r="E23" s="1978"/>
      <c r="F23" s="1977"/>
      <c r="G23" s="1977"/>
      <c r="H23" s="1977"/>
      <c r="I23" s="1977"/>
      <c r="J23" s="1978"/>
      <c r="K23" s="1977"/>
      <c r="L23" s="1977"/>
      <c r="M23" s="1977"/>
      <c r="N23" s="1977"/>
      <c r="O23" s="1978"/>
      <c r="P23" s="1977"/>
      <c r="Q23" s="1977"/>
      <c r="R23" s="1977"/>
      <c r="S23" s="1977"/>
      <c r="T23" s="1978"/>
      <c r="U23" s="1977"/>
      <c r="V23" s="1977"/>
      <c r="W23" s="1977"/>
      <c r="X23" s="1977"/>
      <c r="Y23" s="1978"/>
      <c r="Z23" s="1977"/>
      <c r="AA23" s="1977"/>
      <c r="AB23" s="1977"/>
      <c r="AC23" s="1977"/>
      <c r="AD23" s="1978"/>
      <c r="AE23" s="1977"/>
      <c r="AF23" s="1977"/>
      <c r="AG23" s="1977"/>
      <c r="AH23" s="1977"/>
      <c r="AI23" s="1978"/>
      <c r="AJ23" s="1977"/>
      <c r="AK23" s="1977"/>
      <c r="AL23" s="1977"/>
      <c r="AM23" s="1977"/>
      <c r="AN23" s="1978"/>
      <c r="AO23" s="1977"/>
      <c r="AP23" s="1977"/>
      <c r="AQ23" s="1977"/>
      <c r="AR23" s="1977"/>
      <c r="AS23" s="1978"/>
      <c r="AT23" s="1977"/>
      <c r="AU23" s="1977"/>
      <c r="AV23" s="1977"/>
      <c r="AW23" s="1977"/>
      <c r="AX23" s="1978"/>
    </row>
    <row r="24" spans="1:56">
      <c r="A24" s="1977"/>
      <c r="B24" s="1977"/>
      <c r="C24" s="1977"/>
      <c r="D24" s="1977"/>
      <c r="E24" s="1978"/>
      <c r="F24" s="1977"/>
      <c r="G24" s="1977"/>
      <c r="H24" s="1977"/>
      <c r="I24" s="1977"/>
      <c r="J24" s="1978"/>
      <c r="K24" s="1977"/>
      <c r="L24" s="1977"/>
      <c r="M24" s="1977"/>
      <c r="N24" s="1977"/>
      <c r="O24" s="1978"/>
      <c r="P24" s="1977"/>
      <c r="Q24" s="1977"/>
      <c r="R24" s="1977"/>
      <c r="S24" s="1977"/>
      <c r="T24" s="1978"/>
      <c r="U24" s="1977"/>
      <c r="V24" s="1977"/>
      <c r="W24" s="1977"/>
      <c r="X24" s="1977"/>
      <c r="Y24" s="1978"/>
      <c r="Z24" s="1977"/>
      <c r="AA24" s="1977"/>
      <c r="AB24" s="1977"/>
      <c r="AC24" s="1977"/>
      <c r="AD24" s="1978"/>
      <c r="AE24" s="1977"/>
      <c r="AF24" s="1977"/>
      <c r="AG24" s="1977"/>
      <c r="AH24" s="1977"/>
      <c r="AI24" s="1978"/>
      <c r="AJ24" s="1977"/>
      <c r="AK24" s="1977"/>
      <c r="AL24" s="1977"/>
      <c r="AM24" s="1977"/>
      <c r="AN24" s="1978"/>
      <c r="AO24" s="1977"/>
      <c r="AP24" s="1977"/>
      <c r="AQ24" s="1977"/>
      <c r="AR24" s="1977"/>
      <c r="AS24" s="1978"/>
      <c r="AT24" s="1977"/>
      <c r="AU24" s="1977"/>
      <c r="AV24" s="1977"/>
      <c r="AW24" s="1977"/>
      <c r="AX24" s="1978"/>
    </row>
    <row r="25" spans="1:56">
      <c r="A25" s="1977"/>
      <c r="B25" s="1977"/>
      <c r="C25" s="1977"/>
      <c r="D25" s="1977"/>
      <c r="E25" s="1978"/>
      <c r="F25" s="1977"/>
      <c r="G25" s="1977"/>
      <c r="H25" s="1977"/>
      <c r="I25" s="1977"/>
      <c r="J25" s="1978"/>
      <c r="K25" s="1977"/>
      <c r="L25" s="1977"/>
      <c r="M25" s="1977"/>
      <c r="N25" s="1977"/>
      <c r="O25" s="1978"/>
      <c r="P25" s="1977"/>
      <c r="Q25" s="1977"/>
      <c r="R25" s="1977"/>
      <c r="S25" s="1977"/>
      <c r="T25" s="1978"/>
      <c r="U25" s="1977"/>
      <c r="V25" s="1977"/>
      <c r="W25" s="1977"/>
      <c r="X25" s="1977"/>
      <c r="Y25" s="1978"/>
      <c r="Z25" s="1977"/>
      <c r="AA25" s="1977"/>
      <c r="AB25" s="1977"/>
      <c r="AC25" s="1977"/>
      <c r="AD25" s="1978"/>
      <c r="AE25" s="1977"/>
      <c r="AF25" s="1977"/>
      <c r="AG25" s="1977"/>
      <c r="AH25" s="1977"/>
      <c r="AI25" s="1978"/>
      <c r="AJ25" s="1977"/>
      <c r="AK25" s="1977"/>
      <c r="AL25" s="1977"/>
      <c r="AM25" s="1977"/>
      <c r="AN25" s="1978"/>
      <c r="AO25" s="1977"/>
      <c r="AP25" s="1977"/>
      <c r="AQ25" s="1977"/>
      <c r="AR25" s="1977"/>
      <c r="AS25" s="1978"/>
      <c r="AT25" s="1977"/>
      <c r="AU25" s="1977"/>
      <c r="AV25" s="1977"/>
      <c r="AW25" s="1977"/>
      <c r="AX25" s="1978"/>
    </row>
    <row r="26" spans="1:56">
      <c r="A26" s="1977"/>
      <c r="B26" s="1977"/>
      <c r="C26" s="1977"/>
      <c r="D26" s="1977"/>
      <c r="E26" s="1978"/>
      <c r="F26" s="1977"/>
      <c r="G26" s="1977"/>
      <c r="H26" s="1977"/>
      <c r="I26" s="1977"/>
      <c r="J26" s="1978"/>
      <c r="K26" s="1977"/>
      <c r="L26" s="1977"/>
      <c r="M26" s="1977"/>
      <c r="N26" s="1977"/>
      <c r="O26" s="1978"/>
      <c r="P26" s="1977"/>
      <c r="Q26" s="1977"/>
      <c r="R26" s="1977"/>
      <c r="S26" s="1977"/>
      <c r="T26" s="1978"/>
      <c r="U26" s="1977"/>
      <c r="V26" s="1977"/>
      <c r="W26" s="1977"/>
      <c r="X26" s="1977"/>
      <c r="Y26" s="1978"/>
      <c r="Z26" s="1977"/>
      <c r="AA26" s="1977"/>
      <c r="AB26" s="1977"/>
      <c r="AC26" s="1977"/>
      <c r="AD26" s="1978"/>
      <c r="AE26" s="1977"/>
      <c r="AF26" s="1977"/>
      <c r="AG26" s="1977"/>
      <c r="AH26" s="1977"/>
      <c r="AI26" s="1978"/>
      <c r="AJ26" s="1977"/>
      <c r="AK26" s="1977"/>
      <c r="AL26" s="1977"/>
      <c r="AM26" s="1977"/>
      <c r="AN26" s="1978"/>
      <c r="AO26" s="1977"/>
      <c r="AP26" s="1977"/>
      <c r="AQ26" s="1977"/>
      <c r="AR26" s="1977"/>
      <c r="AS26" s="1978"/>
      <c r="AT26" s="1977"/>
      <c r="AU26" s="1977"/>
      <c r="AV26" s="1977"/>
      <c r="AW26" s="1977"/>
      <c r="AX26" s="1978"/>
    </row>
    <row r="27" spans="1:56">
      <c r="A27" s="1977"/>
      <c r="B27" s="1977"/>
      <c r="C27" s="1977"/>
      <c r="D27" s="1977"/>
      <c r="E27" s="1978"/>
      <c r="F27" s="1977"/>
      <c r="G27" s="1977"/>
      <c r="H27" s="1977"/>
      <c r="I27" s="1977"/>
      <c r="J27" s="1978"/>
      <c r="K27" s="1977"/>
      <c r="L27" s="1977"/>
      <c r="M27" s="1977"/>
      <c r="N27" s="1977"/>
      <c r="O27" s="1978"/>
      <c r="P27" s="1977"/>
      <c r="Q27" s="1977"/>
      <c r="R27" s="1977"/>
      <c r="S27" s="1977"/>
      <c r="T27" s="1978"/>
      <c r="U27" s="1977"/>
      <c r="V27" s="1977"/>
      <c r="W27" s="1977"/>
      <c r="X27" s="1977"/>
      <c r="Y27" s="1978"/>
      <c r="Z27" s="1977"/>
      <c r="AA27" s="1977"/>
      <c r="AB27" s="1977"/>
      <c r="AC27" s="1977"/>
      <c r="AD27" s="1978"/>
      <c r="AE27" s="1977"/>
      <c r="AF27" s="1977"/>
      <c r="AG27" s="1977"/>
      <c r="AH27" s="1977"/>
      <c r="AI27" s="1978"/>
      <c r="AJ27" s="1977"/>
      <c r="AK27" s="1977"/>
      <c r="AL27" s="1977"/>
      <c r="AM27" s="1977"/>
      <c r="AN27" s="1978"/>
      <c r="AO27" s="1977"/>
      <c r="AP27" s="1977"/>
      <c r="AQ27" s="1977"/>
      <c r="AR27" s="1977"/>
      <c r="AS27" s="1978"/>
      <c r="AT27" s="1977"/>
      <c r="AU27" s="1977"/>
      <c r="AV27" s="1977"/>
      <c r="AW27" s="1977"/>
      <c r="AX27" s="1978"/>
    </row>
    <row r="28" spans="1:56">
      <c r="A28" s="1977"/>
      <c r="B28" s="1977"/>
      <c r="C28" s="1977"/>
      <c r="D28" s="1977"/>
      <c r="E28" s="1978"/>
      <c r="F28" s="1977"/>
      <c r="G28" s="1977"/>
      <c r="H28" s="1977"/>
      <c r="I28" s="1977"/>
      <c r="J28" s="1978"/>
      <c r="K28" s="1977"/>
      <c r="L28" s="1977"/>
      <c r="M28" s="1977"/>
      <c r="N28" s="1977"/>
      <c r="O28" s="1978"/>
      <c r="P28" s="1977"/>
      <c r="Q28" s="1977"/>
      <c r="R28" s="1977"/>
      <c r="S28" s="1977"/>
      <c r="T28" s="1978"/>
      <c r="U28" s="1977"/>
      <c r="V28" s="1977"/>
      <c r="W28" s="1977"/>
      <c r="X28" s="1977"/>
      <c r="Y28" s="1978"/>
      <c r="Z28" s="1977"/>
      <c r="AA28" s="1977"/>
      <c r="AB28" s="1977"/>
      <c r="AC28" s="1977"/>
      <c r="AD28" s="1978"/>
      <c r="AE28" s="1977"/>
      <c r="AF28" s="1977"/>
      <c r="AG28" s="1977"/>
      <c r="AH28" s="1977"/>
      <c r="AI28" s="1978"/>
      <c r="AJ28" s="1977"/>
      <c r="AK28" s="1977"/>
      <c r="AL28" s="1977"/>
      <c r="AM28" s="1977"/>
      <c r="AN28" s="1978"/>
      <c r="AO28" s="1977"/>
      <c r="AP28" s="1977"/>
      <c r="AQ28" s="1977"/>
      <c r="AR28" s="1977"/>
      <c r="AS28" s="1978"/>
      <c r="AT28" s="1977"/>
      <c r="AU28" s="1977"/>
      <c r="AV28" s="1977"/>
      <c r="AW28" s="1977"/>
      <c r="AX28" s="1978"/>
    </row>
    <row r="29" spans="1:56">
      <c r="A29" s="1977"/>
      <c r="B29" s="1977"/>
      <c r="C29" s="1977"/>
      <c r="D29" s="1977"/>
      <c r="E29" s="1978"/>
      <c r="F29" s="1977"/>
      <c r="G29" s="1977"/>
      <c r="H29" s="1977"/>
      <c r="I29" s="1977"/>
      <c r="J29" s="1978"/>
      <c r="K29" s="1977"/>
      <c r="L29" s="1977"/>
      <c r="M29" s="1977"/>
      <c r="N29" s="1977"/>
      <c r="O29" s="1978"/>
      <c r="P29" s="1977"/>
      <c r="Q29" s="1977"/>
      <c r="R29" s="1977"/>
      <c r="S29" s="1977"/>
      <c r="T29" s="1978"/>
      <c r="U29" s="1977"/>
      <c r="V29" s="1977"/>
      <c r="W29" s="1977"/>
      <c r="X29" s="1977"/>
      <c r="Y29" s="1978"/>
      <c r="Z29" s="1977"/>
      <c r="AA29" s="1977"/>
      <c r="AB29" s="1977"/>
      <c r="AC29" s="1977"/>
      <c r="AD29" s="1978"/>
      <c r="AE29" s="1977"/>
      <c r="AF29" s="1977"/>
      <c r="AG29" s="1977"/>
      <c r="AH29" s="1977"/>
      <c r="AI29" s="1978"/>
      <c r="AJ29" s="1977"/>
      <c r="AK29" s="1977"/>
      <c r="AL29" s="1977"/>
      <c r="AM29" s="1977"/>
      <c r="AN29" s="1978"/>
      <c r="AO29" s="1977"/>
      <c r="AP29" s="1977"/>
      <c r="AQ29" s="1977"/>
      <c r="AR29" s="1977"/>
      <c r="AS29" s="1978"/>
      <c r="AT29" s="1977"/>
      <c r="AU29" s="1977"/>
      <c r="AV29" s="1977"/>
      <c r="AW29" s="1977"/>
      <c r="AX29" s="1978"/>
    </row>
    <row r="30" spans="1:56">
      <c r="A30" s="1977"/>
      <c r="B30" s="1977"/>
      <c r="C30" s="1977"/>
      <c r="D30" s="1977"/>
      <c r="E30" s="1978"/>
      <c r="F30" s="1977"/>
      <c r="G30" s="1977"/>
      <c r="H30" s="1977"/>
      <c r="I30" s="1977"/>
      <c r="J30" s="1978"/>
      <c r="K30" s="1977"/>
      <c r="L30" s="1977"/>
      <c r="M30" s="1977"/>
      <c r="N30" s="1977"/>
      <c r="O30" s="1978"/>
      <c r="P30" s="1977"/>
      <c r="Q30" s="1977"/>
      <c r="R30" s="1977"/>
      <c r="S30" s="1977"/>
      <c r="T30" s="1978"/>
      <c r="U30" s="1977"/>
      <c r="V30" s="1977"/>
      <c r="W30" s="1977"/>
      <c r="X30" s="1977"/>
      <c r="Y30" s="1978"/>
      <c r="Z30" s="1977"/>
      <c r="AA30" s="1977"/>
      <c r="AB30" s="1977"/>
      <c r="AC30" s="1977"/>
      <c r="AD30" s="1978"/>
      <c r="AE30" s="1977"/>
      <c r="AF30" s="1977"/>
      <c r="AG30" s="1977"/>
      <c r="AH30" s="1977"/>
      <c r="AI30" s="1978"/>
      <c r="AJ30" s="1977"/>
      <c r="AK30" s="1977"/>
      <c r="AL30" s="1977"/>
      <c r="AM30" s="1977"/>
      <c r="AN30" s="1978"/>
      <c r="AO30" s="1977"/>
      <c r="AP30" s="1977"/>
      <c r="AQ30" s="1977"/>
      <c r="AR30" s="1977"/>
      <c r="AS30" s="1978"/>
      <c r="AT30" s="1977"/>
      <c r="AU30" s="1977"/>
      <c r="AV30" s="1977"/>
      <c r="AW30" s="1977"/>
      <c r="AX30" s="1978"/>
    </row>
    <row r="31" spans="1:56">
      <c r="A31" s="1977"/>
      <c r="B31" s="1977"/>
      <c r="C31" s="1977"/>
      <c r="D31" s="1977"/>
      <c r="E31" s="1978"/>
      <c r="F31" s="1977"/>
      <c r="G31" s="1977"/>
      <c r="H31" s="1977"/>
      <c r="I31" s="1977"/>
      <c r="J31" s="1978"/>
      <c r="K31" s="1977"/>
      <c r="L31" s="1977"/>
      <c r="M31" s="1977"/>
      <c r="N31" s="1977"/>
      <c r="O31" s="1978"/>
      <c r="P31" s="1977"/>
      <c r="Q31" s="1977"/>
      <c r="R31" s="1977"/>
      <c r="S31" s="1977"/>
      <c r="T31" s="1978"/>
      <c r="U31" s="1977"/>
      <c r="V31" s="1977"/>
      <c r="W31" s="1977"/>
      <c r="X31" s="1977"/>
      <c r="Y31" s="1978"/>
      <c r="Z31" s="1977"/>
      <c r="AA31" s="1977"/>
      <c r="AB31" s="1977"/>
      <c r="AC31" s="1977"/>
      <c r="AD31" s="1978"/>
      <c r="AE31" s="1977"/>
      <c r="AF31" s="1977"/>
      <c r="AG31" s="1977"/>
      <c r="AH31" s="1977"/>
      <c r="AI31" s="1978"/>
      <c r="AJ31" s="1977"/>
      <c r="AK31" s="1977"/>
      <c r="AL31" s="1977"/>
      <c r="AM31" s="1977"/>
      <c r="AN31" s="1978"/>
      <c r="AO31" s="1977"/>
      <c r="AP31" s="1977"/>
      <c r="AQ31" s="1977"/>
      <c r="AR31" s="1977"/>
      <c r="AS31" s="1978"/>
      <c r="AT31" s="1977"/>
      <c r="AU31" s="1977"/>
      <c r="AV31" s="1977"/>
      <c r="AW31" s="1977"/>
      <c r="AX31" s="1978"/>
    </row>
    <row r="32" spans="1:56">
      <c r="A32" s="1977"/>
      <c r="B32" s="1977"/>
      <c r="C32" s="1977"/>
      <c r="D32" s="1977"/>
      <c r="E32" s="1978"/>
      <c r="F32" s="1977"/>
      <c r="G32" s="1977"/>
      <c r="H32" s="1977"/>
      <c r="I32" s="1977"/>
      <c r="J32" s="1978"/>
      <c r="K32" s="1977"/>
      <c r="L32" s="1977"/>
      <c r="M32" s="1977"/>
      <c r="N32" s="1977"/>
      <c r="O32" s="1978"/>
      <c r="P32" s="1977"/>
      <c r="Q32" s="1977"/>
      <c r="R32" s="1977"/>
      <c r="S32" s="1977"/>
      <c r="T32" s="1978"/>
      <c r="U32" s="1977"/>
      <c r="V32" s="1977"/>
      <c r="W32" s="1977"/>
      <c r="X32" s="1977"/>
      <c r="Y32" s="1978"/>
      <c r="Z32" s="1977"/>
      <c r="AA32" s="1977"/>
      <c r="AB32" s="1977"/>
      <c r="AC32" s="1977"/>
      <c r="AD32" s="1978"/>
      <c r="AE32" s="1977"/>
      <c r="AF32" s="1977"/>
      <c r="AG32" s="1977"/>
      <c r="AH32" s="1977"/>
      <c r="AI32" s="1978"/>
      <c r="AJ32" s="1977"/>
      <c r="AK32" s="1977"/>
      <c r="AL32" s="1977"/>
      <c r="AM32" s="1977"/>
      <c r="AN32" s="1978"/>
      <c r="AO32" s="1977"/>
      <c r="AP32" s="1977"/>
      <c r="AQ32" s="1977"/>
      <c r="AR32" s="1977"/>
      <c r="AS32" s="1978"/>
      <c r="AT32" s="1977"/>
      <c r="AU32" s="1977"/>
      <c r="AV32" s="1977"/>
      <c r="AW32" s="1977"/>
      <c r="AX32" s="1978"/>
    </row>
    <row r="33" spans="1:56" s="387" customFormat="1">
      <c r="A33" s="1979"/>
      <c r="B33" s="1979"/>
      <c r="C33" s="1979"/>
      <c r="D33" s="1979"/>
      <c r="E33" s="1980"/>
      <c r="F33" s="1979"/>
      <c r="G33" s="1979"/>
      <c r="H33" s="1979"/>
      <c r="I33" s="1979"/>
      <c r="J33" s="1980"/>
      <c r="K33" s="1979"/>
      <c r="L33" s="1979"/>
      <c r="M33" s="1979"/>
      <c r="N33" s="1979"/>
      <c r="O33" s="1980"/>
      <c r="P33" s="1979"/>
      <c r="Q33" s="1979"/>
      <c r="R33" s="1979"/>
      <c r="S33" s="1979"/>
      <c r="T33" s="1980"/>
      <c r="U33" s="1979"/>
      <c r="V33" s="1979"/>
      <c r="W33" s="1979"/>
      <c r="X33" s="1979"/>
      <c r="Y33" s="1980"/>
      <c r="Z33" s="1979"/>
      <c r="AA33" s="1979"/>
      <c r="AB33" s="1979"/>
      <c r="AC33" s="1979"/>
      <c r="AD33" s="1980"/>
      <c r="AE33" s="1979"/>
      <c r="AF33" s="1979"/>
      <c r="AG33" s="1979"/>
      <c r="AH33" s="1979"/>
      <c r="AI33" s="1980"/>
      <c r="AJ33" s="1979"/>
      <c r="AK33" s="1979"/>
      <c r="AL33" s="1979"/>
      <c r="AM33" s="1979"/>
      <c r="AN33" s="1980"/>
      <c r="AO33" s="1979"/>
      <c r="AP33" s="1979"/>
      <c r="AQ33" s="1979"/>
      <c r="AR33" s="1979"/>
      <c r="AS33" s="1980"/>
      <c r="AT33" s="1979"/>
      <c r="AU33" s="1979"/>
      <c r="AV33" s="1979"/>
      <c r="AW33" s="1979"/>
      <c r="AX33" s="1980"/>
      <c r="AY33" s="388"/>
      <c r="AZ33" s="388"/>
      <c r="BA33" s="388"/>
      <c r="BB33" s="388"/>
      <c r="BC33" s="388"/>
      <c r="BD33" s="388"/>
    </row>
    <row r="34" spans="1:56" s="385" customFormat="1">
      <c r="A34" s="531">
        <v>21</v>
      </c>
      <c r="B34" s="524"/>
      <c r="C34" s="524"/>
      <c r="D34" s="524"/>
      <c r="E34" s="525"/>
      <c r="F34" s="531">
        <v>22</v>
      </c>
      <c r="G34" s="524"/>
      <c r="H34" s="524"/>
      <c r="I34" s="524"/>
      <c r="J34" s="525"/>
      <c r="K34" s="531">
        <v>23</v>
      </c>
      <c r="L34" s="524"/>
      <c r="M34" s="524"/>
      <c r="N34" s="524"/>
      <c r="O34" s="525"/>
      <c r="P34" s="531">
        <v>24</v>
      </c>
      <c r="Q34" s="524"/>
      <c r="R34" s="524"/>
      <c r="S34" s="524"/>
      <c r="T34" s="525"/>
      <c r="U34" s="531">
        <v>25</v>
      </c>
      <c r="V34" s="524"/>
      <c r="W34" s="524"/>
      <c r="X34" s="524"/>
      <c r="Y34" s="525"/>
      <c r="Z34" s="2033" t="s">
        <v>38</v>
      </c>
      <c r="AA34" s="2034"/>
      <c r="AB34" s="2034"/>
      <c r="AC34" s="2034"/>
      <c r="AD34" s="2034"/>
      <c r="AE34" s="2034"/>
      <c r="AF34" s="2034"/>
      <c r="AG34" s="2034"/>
      <c r="AH34" s="2034"/>
      <c r="AI34" s="2034"/>
      <c r="AJ34" s="2034"/>
      <c r="AK34" s="2034"/>
      <c r="AL34" s="2034"/>
      <c r="AM34" s="2034"/>
      <c r="AN34" s="2034"/>
      <c r="AO34" s="2034"/>
      <c r="AP34" s="2034"/>
      <c r="AQ34" s="2034"/>
      <c r="AR34" s="2034"/>
      <c r="AS34" s="2034"/>
      <c r="AT34" s="2034"/>
      <c r="AU34" s="2034"/>
      <c r="AV34" s="2034"/>
      <c r="AW34" s="2034"/>
      <c r="AX34" s="2034"/>
      <c r="AY34" s="386"/>
      <c r="AZ34" s="386"/>
      <c r="BA34" s="386"/>
      <c r="BB34" s="386"/>
      <c r="BC34" s="386"/>
      <c r="BD34" s="386"/>
    </row>
    <row r="35" spans="1:56">
      <c r="A35" s="1977"/>
      <c r="B35" s="1977"/>
      <c r="C35" s="1977"/>
      <c r="D35" s="1977"/>
      <c r="E35" s="1978"/>
      <c r="F35" s="1977"/>
      <c r="G35" s="1977"/>
      <c r="H35" s="1977"/>
      <c r="I35" s="1977"/>
      <c r="J35" s="1978"/>
      <c r="K35" s="1977"/>
      <c r="L35" s="1977"/>
      <c r="M35" s="1977"/>
      <c r="N35" s="1977"/>
      <c r="O35" s="1978"/>
      <c r="P35" s="1977"/>
      <c r="Q35" s="1977"/>
      <c r="R35" s="1977"/>
      <c r="S35" s="1977"/>
      <c r="T35" s="1978"/>
      <c r="U35" s="1977"/>
      <c r="V35" s="1977"/>
      <c r="W35" s="1977"/>
      <c r="X35" s="1977"/>
      <c r="Y35" s="1978"/>
      <c r="Z35" s="2035"/>
      <c r="AA35" s="2036"/>
      <c r="AB35" s="2036"/>
      <c r="AC35" s="2036"/>
      <c r="AD35" s="2036"/>
      <c r="AE35" s="2036"/>
      <c r="AF35" s="2036"/>
      <c r="AG35" s="2036"/>
      <c r="AH35" s="2036"/>
      <c r="AI35" s="2036"/>
      <c r="AJ35" s="2036"/>
      <c r="AK35" s="2036"/>
      <c r="AL35" s="2036"/>
      <c r="AM35" s="2036"/>
      <c r="AN35" s="2036"/>
      <c r="AO35" s="2036"/>
      <c r="AP35" s="2036"/>
      <c r="AQ35" s="2036"/>
      <c r="AR35" s="2036"/>
      <c r="AS35" s="2036"/>
      <c r="AT35" s="2036"/>
      <c r="AU35" s="2036"/>
      <c r="AV35" s="2036"/>
      <c r="AW35" s="2036"/>
      <c r="AX35" s="2036"/>
    </row>
    <row r="36" spans="1:56">
      <c r="A36" s="1977"/>
      <c r="B36" s="1977"/>
      <c r="C36" s="1977"/>
      <c r="D36" s="1977"/>
      <c r="E36" s="1978"/>
      <c r="F36" s="1977"/>
      <c r="G36" s="1977"/>
      <c r="H36" s="1977"/>
      <c r="I36" s="1977"/>
      <c r="J36" s="1978"/>
      <c r="K36" s="1977"/>
      <c r="L36" s="1977"/>
      <c r="M36" s="1977"/>
      <c r="N36" s="1977"/>
      <c r="O36" s="1978"/>
      <c r="P36" s="1977"/>
      <c r="Q36" s="1977"/>
      <c r="R36" s="1977"/>
      <c r="S36" s="1977"/>
      <c r="T36" s="1978"/>
      <c r="U36" s="1977"/>
      <c r="V36" s="1977"/>
      <c r="W36" s="1977"/>
      <c r="X36" s="1977"/>
      <c r="Y36" s="1978"/>
      <c r="Z36" s="2035"/>
      <c r="AA36" s="2036"/>
      <c r="AB36" s="2036"/>
      <c r="AC36" s="2036"/>
      <c r="AD36" s="2036"/>
      <c r="AE36" s="2036"/>
      <c r="AF36" s="2036"/>
      <c r="AG36" s="2036"/>
      <c r="AH36" s="2036"/>
      <c r="AI36" s="2036"/>
      <c r="AJ36" s="2036"/>
      <c r="AK36" s="2036"/>
      <c r="AL36" s="2036"/>
      <c r="AM36" s="2036"/>
      <c r="AN36" s="2036"/>
      <c r="AO36" s="2036"/>
      <c r="AP36" s="2036"/>
      <c r="AQ36" s="2036"/>
      <c r="AR36" s="2036"/>
      <c r="AS36" s="2036"/>
      <c r="AT36" s="2036"/>
      <c r="AU36" s="2036"/>
      <c r="AV36" s="2036"/>
      <c r="AW36" s="2036"/>
      <c r="AX36" s="2036"/>
    </row>
    <row r="37" spans="1:56">
      <c r="A37" s="1977"/>
      <c r="B37" s="1977"/>
      <c r="C37" s="1977"/>
      <c r="D37" s="1977"/>
      <c r="E37" s="1978"/>
      <c r="F37" s="1977"/>
      <c r="G37" s="1977"/>
      <c r="H37" s="1977"/>
      <c r="I37" s="1977"/>
      <c r="J37" s="1978"/>
      <c r="K37" s="1977"/>
      <c r="L37" s="1977"/>
      <c r="M37" s="1977"/>
      <c r="N37" s="1977"/>
      <c r="O37" s="1978"/>
      <c r="P37" s="1977"/>
      <c r="Q37" s="1977"/>
      <c r="R37" s="1977"/>
      <c r="S37" s="1977"/>
      <c r="T37" s="1978"/>
      <c r="U37" s="1977"/>
      <c r="V37" s="1977"/>
      <c r="W37" s="1977"/>
      <c r="X37" s="1977"/>
      <c r="Y37" s="1978"/>
      <c r="Z37" s="2035"/>
      <c r="AA37" s="2036"/>
      <c r="AB37" s="2036"/>
      <c r="AC37" s="2036"/>
      <c r="AD37" s="2036"/>
      <c r="AE37" s="2036"/>
      <c r="AF37" s="2036"/>
      <c r="AG37" s="2036"/>
      <c r="AH37" s="2036"/>
      <c r="AI37" s="2036"/>
      <c r="AJ37" s="2036"/>
      <c r="AK37" s="2036"/>
      <c r="AL37" s="2036"/>
      <c r="AM37" s="2036"/>
      <c r="AN37" s="2036"/>
      <c r="AO37" s="2036"/>
      <c r="AP37" s="2036"/>
      <c r="AQ37" s="2036"/>
      <c r="AR37" s="2036"/>
      <c r="AS37" s="2036"/>
      <c r="AT37" s="2036"/>
      <c r="AU37" s="2036"/>
      <c r="AV37" s="2036"/>
      <c r="AW37" s="2036"/>
      <c r="AX37" s="2036"/>
    </row>
    <row r="38" spans="1:56" ht="15.75">
      <c r="A38" s="1977"/>
      <c r="B38" s="1977"/>
      <c r="C38" s="1977"/>
      <c r="D38" s="1977"/>
      <c r="E38" s="1978"/>
      <c r="F38" s="1977"/>
      <c r="G38" s="1977"/>
      <c r="H38" s="1977"/>
      <c r="I38" s="1977"/>
      <c r="J38" s="1978"/>
      <c r="K38" s="1977"/>
      <c r="L38" s="1977"/>
      <c r="M38" s="1977"/>
      <c r="N38" s="1977"/>
      <c r="O38" s="1978"/>
      <c r="P38" s="1977"/>
      <c r="Q38" s="1977"/>
      <c r="R38" s="1977"/>
      <c r="S38" s="1977"/>
      <c r="T38" s="1978"/>
      <c r="U38" s="1977"/>
      <c r="V38" s="1977"/>
      <c r="W38" s="1977"/>
      <c r="X38" s="1977"/>
      <c r="Y38" s="1978"/>
      <c r="Z38" s="2061" t="s">
        <v>43</v>
      </c>
      <c r="AA38" s="1976"/>
      <c r="AB38" s="1976"/>
      <c r="AC38" s="526"/>
      <c r="AD38" s="528" t="s">
        <v>44</v>
      </c>
      <c r="AE38" s="528" t="s">
        <v>45</v>
      </c>
      <c r="AF38" s="528" t="s">
        <v>208</v>
      </c>
      <c r="AG38" s="1976" t="s">
        <v>47</v>
      </c>
      <c r="AH38" s="1976"/>
      <c r="AI38" s="1976"/>
      <c r="AJ38" s="527"/>
      <c r="AK38" s="527"/>
      <c r="AL38" s="527"/>
      <c r="AM38" s="527"/>
      <c r="AN38" s="527"/>
      <c r="AO38" s="527"/>
      <c r="AP38" s="527"/>
      <c r="AQ38" s="527"/>
      <c r="AR38" s="528" t="s">
        <v>48</v>
      </c>
      <c r="AS38" s="527"/>
      <c r="AT38" s="2065">
        <v>463</v>
      </c>
      <c r="AU38" s="2065"/>
      <c r="AV38" s="2064" t="s">
        <v>49</v>
      </c>
      <c r="AW38" s="2064"/>
      <c r="AX38" s="527"/>
    </row>
    <row r="39" spans="1:56">
      <c r="A39" s="1977"/>
      <c r="B39" s="1977"/>
      <c r="C39" s="1977"/>
      <c r="D39" s="1977"/>
      <c r="E39" s="1978"/>
      <c r="F39" s="1977"/>
      <c r="G39" s="1977"/>
      <c r="H39" s="1977"/>
      <c r="I39" s="1977"/>
      <c r="J39" s="1978"/>
      <c r="K39" s="1977"/>
      <c r="L39" s="1977"/>
      <c r="M39" s="1977"/>
      <c r="N39" s="1977"/>
      <c r="O39" s="1978"/>
      <c r="P39" s="1977"/>
      <c r="Q39" s="1977"/>
      <c r="R39" s="1977"/>
      <c r="S39" s="1977"/>
      <c r="T39" s="1978"/>
      <c r="U39" s="1977"/>
      <c r="V39" s="1977"/>
      <c r="W39" s="1977"/>
      <c r="X39" s="1977"/>
      <c r="Y39" s="1978"/>
      <c r="Z39" s="1974"/>
      <c r="AA39" s="1975"/>
      <c r="AB39" s="1975"/>
      <c r="AC39" s="1975"/>
      <c r="AD39" s="532"/>
      <c r="AE39" s="533"/>
      <c r="AF39" s="527">
        <f>SUM($AT$38-AE39)</f>
        <v>463</v>
      </c>
      <c r="AG39" s="1977"/>
      <c r="AH39" s="1977"/>
      <c r="AI39" s="1977"/>
      <c r="AJ39" s="1977"/>
      <c r="AK39" s="1977"/>
      <c r="AL39" s="1977"/>
      <c r="AM39" s="1977"/>
      <c r="AN39" s="1977"/>
      <c r="AO39" s="1977"/>
      <c r="AP39" s="1977"/>
      <c r="AQ39" s="1977"/>
      <c r="AR39" s="1977"/>
      <c r="AS39" s="1977"/>
      <c r="AT39" s="1977"/>
      <c r="AU39" s="1977"/>
      <c r="AV39" s="1977"/>
      <c r="AW39" s="1977"/>
      <c r="AX39" s="527"/>
    </row>
    <row r="40" spans="1:56">
      <c r="A40" s="1977"/>
      <c r="B40" s="1977"/>
      <c r="C40" s="1977"/>
      <c r="D40" s="1977"/>
      <c r="E40" s="1978"/>
      <c r="F40" s="1977"/>
      <c r="G40" s="1977"/>
      <c r="H40" s="1977"/>
      <c r="I40" s="1977"/>
      <c r="J40" s="1978"/>
      <c r="K40" s="1977"/>
      <c r="L40" s="1977"/>
      <c r="M40" s="1977"/>
      <c r="N40" s="1977"/>
      <c r="O40" s="1978"/>
      <c r="P40" s="1977"/>
      <c r="Q40" s="1977"/>
      <c r="R40" s="1977"/>
      <c r="S40" s="1977"/>
      <c r="T40" s="1978"/>
      <c r="U40" s="1977"/>
      <c r="V40" s="1977"/>
      <c r="W40" s="1977"/>
      <c r="X40" s="1977"/>
      <c r="Y40" s="1978"/>
      <c r="Z40" s="1974"/>
      <c r="AA40" s="1975"/>
      <c r="AB40" s="1975"/>
      <c r="AC40" s="1975"/>
      <c r="AD40" s="532"/>
      <c r="AE40" s="533"/>
      <c r="AF40" s="527">
        <f t="shared" ref="AF40:AF49" si="0">SUM($AT$38-AE40)</f>
        <v>463</v>
      </c>
      <c r="AG40" s="1977"/>
      <c r="AH40" s="1977"/>
      <c r="AI40" s="1977"/>
      <c r="AJ40" s="1977"/>
      <c r="AK40" s="1977"/>
      <c r="AL40" s="1977"/>
      <c r="AM40" s="1977"/>
      <c r="AN40" s="1977"/>
      <c r="AO40" s="1977"/>
      <c r="AP40" s="1977"/>
      <c r="AQ40" s="1977"/>
      <c r="AR40" s="1977"/>
      <c r="AS40" s="1977"/>
      <c r="AT40" s="1977"/>
      <c r="AU40" s="1977"/>
      <c r="AV40" s="1977"/>
      <c r="AW40" s="1977"/>
      <c r="AX40" s="527"/>
    </row>
    <row r="41" spans="1:56">
      <c r="A41" s="1977"/>
      <c r="B41" s="1977"/>
      <c r="C41" s="1977"/>
      <c r="D41" s="1977"/>
      <c r="E41" s="1978"/>
      <c r="F41" s="1977"/>
      <c r="G41" s="1977"/>
      <c r="H41" s="1977"/>
      <c r="I41" s="1977"/>
      <c r="J41" s="1978"/>
      <c r="K41" s="1977"/>
      <c r="L41" s="1977"/>
      <c r="M41" s="1977"/>
      <c r="N41" s="1977"/>
      <c r="O41" s="1978"/>
      <c r="P41" s="1977"/>
      <c r="Q41" s="1977"/>
      <c r="R41" s="1977"/>
      <c r="S41" s="1977"/>
      <c r="T41" s="1978"/>
      <c r="U41" s="1977"/>
      <c r="V41" s="1977"/>
      <c r="W41" s="1977"/>
      <c r="X41" s="1977"/>
      <c r="Y41" s="1978"/>
      <c r="Z41" s="1974"/>
      <c r="AA41" s="1975"/>
      <c r="AB41" s="1975"/>
      <c r="AC41" s="1975"/>
      <c r="AD41" s="532"/>
      <c r="AE41" s="533"/>
      <c r="AF41" s="527">
        <f t="shared" si="0"/>
        <v>463</v>
      </c>
      <c r="AG41" s="1977"/>
      <c r="AH41" s="1977"/>
      <c r="AI41" s="1977"/>
      <c r="AJ41" s="1977"/>
      <c r="AK41" s="1977"/>
      <c r="AL41" s="1977"/>
      <c r="AM41" s="1977"/>
      <c r="AN41" s="1977"/>
      <c r="AO41" s="1977"/>
      <c r="AP41" s="1977"/>
      <c r="AQ41" s="1977"/>
      <c r="AR41" s="1977"/>
      <c r="AS41" s="1977"/>
      <c r="AT41" s="1977"/>
      <c r="AU41" s="1977"/>
      <c r="AV41" s="1977"/>
      <c r="AW41" s="1977"/>
      <c r="AX41" s="527"/>
    </row>
    <row r="42" spans="1:56">
      <c r="A42" s="1977"/>
      <c r="B42" s="1977"/>
      <c r="C42" s="1977"/>
      <c r="D42" s="1977"/>
      <c r="E42" s="1978"/>
      <c r="F42" s="1977"/>
      <c r="G42" s="1977"/>
      <c r="H42" s="1977"/>
      <c r="I42" s="1977"/>
      <c r="J42" s="1978"/>
      <c r="K42" s="1977"/>
      <c r="L42" s="1977"/>
      <c r="M42" s="1977"/>
      <c r="N42" s="1977"/>
      <c r="O42" s="1978"/>
      <c r="P42" s="1977"/>
      <c r="Q42" s="1977"/>
      <c r="R42" s="1977"/>
      <c r="S42" s="1977"/>
      <c r="T42" s="1978"/>
      <c r="U42" s="1977"/>
      <c r="V42" s="1977"/>
      <c r="W42" s="1977"/>
      <c r="X42" s="1977"/>
      <c r="Y42" s="1978"/>
      <c r="Z42" s="1974"/>
      <c r="AA42" s="1975"/>
      <c r="AB42" s="1975"/>
      <c r="AC42" s="1975"/>
      <c r="AD42" s="532"/>
      <c r="AE42" s="533"/>
      <c r="AF42" s="527">
        <f t="shared" si="0"/>
        <v>463</v>
      </c>
      <c r="AG42" s="1977"/>
      <c r="AH42" s="1977"/>
      <c r="AI42" s="1977"/>
      <c r="AJ42" s="1977"/>
      <c r="AK42" s="1977"/>
      <c r="AL42" s="1977"/>
      <c r="AM42" s="1977"/>
      <c r="AN42" s="1977"/>
      <c r="AO42" s="1977"/>
      <c r="AP42" s="1977"/>
      <c r="AQ42" s="1977"/>
      <c r="AR42" s="1977"/>
      <c r="AS42" s="1977"/>
      <c r="AT42" s="1977"/>
      <c r="AU42" s="1977"/>
      <c r="AV42" s="1977"/>
      <c r="AW42" s="1977"/>
      <c r="AX42" s="527"/>
    </row>
    <row r="43" spans="1:56">
      <c r="A43" s="1977"/>
      <c r="B43" s="1977"/>
      <c r="C43" s="1977"/>
      <c r="D43" s="1977"/>
      <c r="E43" s="1978"/>
      <c r="F43" s="1977"/>
      <c r="G43" s="1977"/>
      <c r="H43" s="1977"/>
      <c r="I43" s="1977"/>
      <c r="J43" s="1978"/>
      <c r="K43" s="1977"/>
      <c r="L43" s="1977"/>
      <c r="M43" s="1977"/>
      <c r="N43" s="1977"/>
      <c r="O43" s="1978"/>
      <c r="P43" s="1977"/>
      <c r="Q43" s="1977"/>
      <c r="R43" s="1977"/>
      <c r="S43" s="1977"/>
      <c r="T43" s="1978"/>
      <c r="U43" s="1977"/>
      <c r="V43" s="1977"/>
      <c r="W43" s="1977"/>
      <c r="X43" s="1977"/>
      <c r="Y43" s="1978"/>
      <c r="Z43" s="1974"/>
      <c r="AA43" s="1975"/>
      <c r="AB43" s="1975"/>
      <c r="AC43" s="1975"/>
      <c r="AD43" s="532"/>
      <c r="AE43" s="533"/>
      <c r="AF43" s="527">
        <f t="shared" si="0"/>
        <v>463</v>
      </c>
      <c r="AG43" s="1977"/>
      <c r="AH43" s="1977"/>
      <c r="AI43" s="1977"/>
      <c r="AJ43" s="1977"/>
      <c r="AK43" s="1977"/>
      <c r="AL43" s="1977"/>
      <c r="AM43" s="1977"/>
      <c r="AN43" s="1977"/>
      <c r="AO43" s="1977"/>
      <c r="AP43" s="1977"/>
      <c r="AQ43" s="1977"/>
      <c r="AR43" s="1977"/>
      <c r="AS43" s="1977"/>
      <c r="AT43" s="1977"/>
      <c r="AU43" s="1977"/>
      <c r="AV43" s="1977"/>
      <c r="AW43" s="1977"/>
      <c r="AX43" s="527"/>
    </row>
    <row r="44" spans="1:56">
      <c r="A44" s="1977"/>
      <c r="B44" s="1977"/>
      <c r="C44" s="1977"/>
      <c r="D44" s="1977"/>
      <c r="E44" s="1978"/>
      <c r="F44" s="1977"/>
      <c r="G44" s="1977"/>
      <c r="H44" s="1977"/>
      <c r="I44" s="1977"/>
      <c r="J44" s="1978"/>
      <c r="K44" s="1977"/>
      <c r="L44" s="1977"/>
      <c r="M44" s="1977"/>
      <c r="N44" s="1977"/>
      <c r="O44" s="1978"/>
      <c r="P44" s="1977"/>
      <c r="Q44" s="1977"/>
      <c r="R44" s="1977"/>
      <c r="S44" s="1977"/>
      <c r="T44" s="1978"/>
      <c r="U44" s="1977"/>
      <c r="V44" s="1977"/>
      <c r="W44" s="1977"/>
      <c r="X44" s="1977"/>
      <c r="Y44" s="1978"/>
      <c r="Z44" s="1974"/>
      <c r="AA44" s="1975"/>
      <c r="AB44" s="1975"/>
      <c r="AC44" s="1975"/>
      <c r="AD44" s="532"/>
      <c r="AE44" s="533"/>
      <c r="AF44" s="527">
        <f t="shared" si="0"/>
        <v>463</v>
      </c>
      <c r="AG44" s="1977"/>
      <c r="AH44" s="1977"/>
      <c r="AI44" s="1977"/>
      <c r="AJ44" s="1977"/>
      <c r="AK44" s="1977"/>
      <c r="AL44" s="1977"/>
      <c r="AM44" s="1977"/>
      <c r="AN44" s="1977"/>
      <c r="AO44" s="1977"/>
      <c r="AP44" s="1977"/>
      <c r="AQ44" s="1977"/>
      <c r="AR44" s="1977"/>
      <c r="AS44" s="1977"/>
      <c r="AT44" s="1977"/>
      <c r="AU44" s="1977"/>
      <c r="AV44" s="1977"/>
      <c r="AW44" s="1977"/>
      <c r="AX44" s="527"/>
    </row>
    <row r="45" spans="1:56">
      <c r="A45" s="1977"/>
      <c r="B45" s="1977"/>
      <c r="C45" s="1977"/>
      <c r="D45" s="1977"/>
      <c r="E45" s="1978"/>
      <c r="F45" s="1977"/>
      <c r="G45" s="1977"/>
      <c r="H45" s="1977"/>
      <c r="I45" s="1977"/>
      <c r="J45" s="1978"/>
      <c r="K45" s="1977"/>
      <c r="L45" s="1977"/>
      <c r="M45" s="1977"/>
      <c r="N45" s="1977"/>
      <c r="O45" s="1978"/>
      <c r="P45" s="1977"/>
      <c r="Q45" s="1977"/>
      <c r="R45" s="1977"/>
      <c r="S45" s="1977"/>
      <c r="T45" s="1978"/>
      <c r="U45" s="1977"/>
      <c r="V45" s="1977"/>
      <c r="W45" s="1977"/>
      <c r="X45" s="1977"/>
      <c r="Y45" s="1978"/>
      <c r="Z45" s="1974"/>
      <c r="AA45" s="1975"/>
      <c r="AB45" s="1975"/>
      <c r="AC45" s="1975"/>
      <c r="AD45" s="532"/>
      <c r="AE45" s="533"/>
      <c r="AF45" s="527">
        <f t="shared" si="0"/>
        <v>463</v>
      </c>
      <c r="AG45" s="1977"/>
      <c r="AH45" s="1977"/>
      <c r="AI45" s="1977"/>
      <c r="AJ45" s="1977"/>
      <c r="AK45" s="1977"/>
      <c r="AL45" s="1977"/>
      <c r="AM45" s="1977"/>
      <c r="AN45" s="1977"/>
      <c r="AO45" s="1977"/>
      <c r="AP45" s="1977"/>
      <c r="AQ45" s="1977"/>
      <c r="AR45" s="1977"/>
      <c r="AS45" s="1977"/>
      <c r="AT45" s="1977"/>
      <c r="AU45" s="1977"/>
      <c r="AV45" s="1977"/>
      <c r="AW45" s="1977"/>
      <c r="AX45" s="527"/>
    </row>
    <row r="46" spans="1:56">
      <c r="A46" s="1977"/>
      <c r="B46" s="1977"/>
      <c r="C46" s="1977"/>
      <c r="D46" s="1977"/>
      <c r="E46" s="1978"/>
      <c r="F46" s="1977"/>
      <c r="G46" s="1977"/>
      <c r="H46" s="1977"/>
      <c r="I46" s="1977"/>
      <c r="J46" s="1978"/>
      <c r="K46" s="1977"/>
      <c r="L46" s="1977"/>
      <c r="M46" s="1977"/>
      <c r="N46" s="1977"/>
      <c r="O46" s="1978"/>
      <c r="P46" s="1977"/>
      <c r="Q46" s="1977"/>
      <c r="R46" s="1977"/>
      <c r="S46" s="1977"/>
      <c r="T46" s="1978"/>
      <c r="U46" s="1977"/>
      <c r="V46" s="1977"/>
      <c r="W46" s="1977"/>
      <c r="X46" s="1977"/>
      <c r="Y46" s="1978"/>
      <c r="Z46" s="1974"/>
      <c r="AA46" s="1975"/>
      <c r="AB46" s="1975"/>
      <c r="AC46" s="1975"/>
      <c r="AD46" s="532"/>
      <c r="AE46" s="533"/>
      <c r="AF46" s="527">
        <f t="shared" si="0"/>
        <v>463</v>
      </c>
      <c r="AG46" s="1977"/>
      <c r="AH46" s="1977"/>
      <c r="AI46" s="1977"/>
      <c r="AJ46" s="1977"/>
      <c r="AK46" s="1977"/>
      <c r="AL46" s="1977"/>
      <c r="AM46" s="1977"/>
      <c r="AN46" s="1977"/>
      <c r="AO46" s="1977"/>
      <c r="AP46" s="1977"/>
      <c r="AQ46" s="1977"/>
      <c r="AR46" s="1977"/>
      <c r="AS46" s="1977"/>
      <c r="AT46" s="1977"/>
      <c r="AU46" s="1977"/>
      <c r="AV46" s="1977"/>
      <c r="AW46" s="1977"/>
      <c r="AX46" s="527"/>
    </row>
    <row r="47" spans="1:56">
      <c r="A47" s="1977"/>
      <c r="B47" s="1977"/>
      <c r="C47" s="1977"/>
      <c r="D47" s="1977"/>
      <c r="E47" s="1978"/>
      <c r="F47" s="1977"/>
      <c r="G47" s="1977"/>
      <c r="H47" s="1977"/>
      <c r="I47" s="1977"/>
      <c r="J47" s="1978"/>
      <c r="K47" s="1977"/>
      <c r="L47" s="1977"/>
      <c r="M47" s="1977"/>
      <c r="N47" s="1977"/>
      <c r="O47" s="1978"/>
      <c r="P47" s="1977"/>
      <c r="Q47" s="1977"/>
      <c r="R47" s="1977"/>
      <c r="S47" s="1977"/>
      <c r="T47" s="1978"/>
      <c r="U47" s="1977"/>
      <c r="V47" s="1977"/>
      <c r="W47" s="1977"/>
      <c r="X47" s="1977"/>
      <c r="Y47" s="1978"/>
      <c r="Z47" s="1974"/>
      <c r="AA47" s="1975"/>
      <c r="AB47" s="1975"/>
      <c r="AC47" s="1975"/>
      <c r="AD47" s="532"/>
      <c r="AE47" s="533"/>
      <c r="AF47" s="527">
        <f t="shared" si="0"/>
        <v>463</v>
      </c>
      <c r="AG47" s="1977"/>
      <c r="AH47" s="1977"/>
      <c r="AI47" s="1977"/>
      <c r="AJ47" s="1977"/>
      <c r="AK47" s="1977"/>
      <c r="AL47" s="1977"/>
      <c r="AM47" s="1977"/>
      <c r="AN47" s="1977"/>
      <c r="AO47" s="1977"/>
      <c r="AP47" s="1977"/>
      <c r="AQ47" s="1977"/>
      <c r="AR47" s="1977"/>
      <c r="AS47" s="1977"/>
      <c r="AT47" s="1977"/>
      <c r="AU47" s="1977"/>
      <c r="AV47" s="1977"/>
      <c r="AW47" s="1977"/>
      <c r="AX47" s="527"/>
    </row>
    <row r="48" spans="1:56">
      <c r="A48" s="1977"/>
      <c r="B48" s="1977"/>
      <c r="C48" s="1977"/>
      <c r="D48" s="1977"/>
      <c r="E48" s="1978"/>
      <c r="F48" s="1977"/>
      <c r="G48" s="1977"/>
      <c r="H48" s="1977"/>
      <c r="I48" s="1977"/>
      <c r="J48" s="1978"/>
      <c r="K48" s="1977"/>
      <c r="L48" s="1977"/>
      <c r="M48" s="1977"/>
      <c r="N48" s="1977"/>
      <c r="O48" s="1978"/>
      <c r="P48" s="1977"/>
      <c r="Q48" s="1977"/>
      <c r="R48" s="1977"/>
      <c r="S48" s="1977"/>
      <c r="T48" s="1978"/>
      <c r="U48" s="1977"/>
      <c r="V48" s="1977"/>
      <c r="W48" s="1977"/>
      <c r="X48" s="1977"/>
      <c r="Y48" s="1978"/>
      <c r="Z48" s="1974"/>
      <c r="AA48" s="1975"/>
      <c r="AB48" s="1975"/>
      <c r="AC48" s="1975"/>
      <c r="AD48" s="532"/>
      <c r="AE48" s="533"/>
      <c r="AF48" s="527">
        <f t="shared" si="0"/>
        <v>463</v>
      </c>
      <c r="AG48" s="1977"/>
      <c r="AH48" s="1977"/>
      <c r="AI48" s="1977"/>
      <c r="AJ48" s="1977"/>
      <c r="AK48" s="1977"/>
      <c r="AL48" s="1977"/>
      <c r="AM48" s="1977"/>
      <c r="AN48" s="1977"/>
      <c r="AO48" s="1977"/>
      <c r="AP48" s="1977"/>
      <c r="AQ48" s="1977"/>
      <c r="AR48" s="1977"/>
      <c r="AS48" s="1977"/>
      <c r="AT48" s="1977"/>
      <c r="AU48" s="1977"/>
      <c r="AV48" s="1977"/>
      <c r="AW48" s="1977"/>
      <c r="AX48" s="527"/>
    </row>
    <row r="49" spans="1:56" s="387" customFormat="1">
      <c r="A49" s="1979"/>
      <c r="B49" s="1979"/>
      <c r="C49" s="1979"/>
      <c r="D49" s="1979"/>
      <c r="E49" s="1980"/>
      <c r="F49" s="1979"/>
      <c r="G49" s="1979"/>
      <c r="H49" s="1979"/>
      <c r="I49" s="1979"/>
      <c r="J49" s="1980"/>
      <c r="K49" s="1979"/>
      <c r="L49" s="1979"/>
      <c r="M49" s="1979"/>
      <c r="N49" s="1979"/>
      <c r="O49" s="1980"/>
      <c r="P49" s="1979"/>
      <c r="Q49" s="1979"/>
      <c r="R49" s="1979"/>
      <c r="S49" s="1979"/>
      <c r="T49" s="1980"/>
      <c r="U49" s="1979"/>
      <c r="V49" s="1979"/>
      <c r="W49" s="1979"/>
      <c r="X49" s="1979"/>
      <c r="Y49" s="1980"/>
      <c r="Z49" s="1974"/>
      <c r="AA49" s="1975"/>
      <c r="AB49" s="1975"/>
      <c r="AC49" s="1975"/>
      <c r="AD49" s="532"/>
      <c r="AE49" s="533"/>
      <c r="AF49" s="534">
        <f t="shared" si="0"/>
        <v>463</v>
      </c>
      <c r="AG49" s="535" t="s">
        <v>55</v>
      </c>
      <c r="AH49" s="529"/>
      <c r="AI49" s="529"/>
      <c r="AJ49" s="529"/>
      <c r="AK49" s="529"/>
      <c r="AL49" s="529"/>
      <c r="AM49" s="529"/>
      <c r="AN49" s="529"/>
      <c r="AO49" s="529"/>
      <c r="AP49" s="529"/>
      <c r="AQ49" s="529"/>
      <c r="AR49" s="529"/>
      <c r="AS49" s="529"/>
      <c r="AT49" s="529"/>
      <c r="AU49" s="529"/>
      <c r="AV49" s="529"/>
      <c r="AW49" s="529"/>
      <c r="AX49" s="529"/>
      <c r="AY49" s="388"/>
      <c r="AZ49" s="388"/>
      <c r="BA49" s="388"/>
      <c r="BB49" s="388"/>
      <c r="BC49" s="388"/>
      <c r="BD49" s="388"/>
    </row>
    <row r="50" spans="1:56" s="384" customFormat="1" ht="18.75">
      <c r="A50" s="1973" t="s">
        <v>0</v>
      </c>
      <c r="B50" s="1973"/>
      <c r="C50" s="1973"/>
      <c r="D50" s="1973"/>
      <c r="E50" s="1973"/>
      <c r="F50" s="1973" t="s">
        <v>1</v>
      </c>
      <c r="G50" s="1973"/>
      <c r="H50" s="1973"/>
      <c r="I50" s="1973"/>
      <c r="J50" s="1973"/>
      <c r="K50" s="1973" t="s">
        <v>2</v>
      </c>
      <c r="L50" s="1973"/>
      <c r="M50" s="1973"/>
      <c r="N50" s="1973"/>
      <c r="O50" s="1973"/>
      <c r="P50" s="1973" t="s">
        <v>3</v>
      </c>
      <c r="Q50" s="1973"/>
      <c r="R50" s="1973"/>
      <c r="S50" s="1973"/>
      <c r="T50" s="1973"/>
      <c r="U50" s="1973" t="s">
        <v>4</v>
      </c>
      <c r="V50" s="1973"/>
      <c r="W50" s="1973"/>
      <c r="X50" s="1973"/>
      <c r="Y50" s="1973"/>
      <c r="Z50" s="1973" t="s">
        <v>5</v>
      </c>
      <c r="AA50" s="1973"/>
      <c r="AB50" s="1973"/>
      <c r="AC50" s="1973"/>
      <c r="AD50" s="1973"/>
      <c r="AE50" s="1973" t="s">
        <v>6</v>
      </c>
      <c r="AF50" s="1973"/>
      <c r="AG50" s="1973"/>
      <c r="AH50" s="1973"/>
      <c r="AI50" s="1973"/>
      <c r="AJ50" s="1973" t="s">
        <v>7</v>
      </c>
      <c r="AK50" s="1973"/>
      <c r="AL50" s="1973"/>
      <c r="AM50" s="1973"/>
      <c r="AN50" s="1973"/>
      <c r="AO50" s="1973" t="s">
        <v>8</v>
      </c>
      <c r="AP50" s="1973"/>
      <c r="AQ50" s="1973"/>
      <c r="AR50" s="1973"/>
      <c r="AS50" s="1973"/>
      <c r="AT50" s="1973" t="s">
        <v>9</v>
      </c>
      <c r="AU50" s="1973"/>
      <c r="AV50" s="1973"/>
      <c r="AW50" s="1973"/>
      <c r="AX50" s="1973"/>
      <c r="AY50" s="383"/>
      <c r="AZ50" s="383"/>
      <c r="BA50" s="383"/>
      <c r="BB50" s="383"/>
      <c r="BC50" s="383"/>
      <c r="BD50" s="383"/>
    </row>
    <row r="51" spans="1:56">
      <c r="A51" s="2037" t="s">
        <v>56</v>
      </c>
      <c r="B51" s="2038"/>
      <c r="C51" s="2038"/>
      <c r="D51" s="2038"/>
      <c r="E51" s="2038"/>
      <c r="F51" s="2038"/>
      <c r="G51" s="2038"/>
      <c r="H51" s="2038"/>
      <c r="I51" s="2038"/>
      <c r="J51" s="2038"/>
      <c r="K51" s="2038"/>
      <c r="L51" s="2038"/>
      <c r="M51" s="2038"/>
      <c r="N51" s="2038"/>
      <c r="O51" s="2038"/>
      <c r="P51" s="2038"/>
      <c r="Q51" s="2038"/>
      <c r="R51" s="2038"/>
      <c r="S51" s="2038"/>
      <c r="T51" s="2038"/>
      <c r="U51" s="2038"/>
      <c r="V51" s="2038"/>
      <c r="W51" s="2038"/>
      <c r="X51" s="2038"/>
      <c r="Y51" s="2038"/>
      <c r="Z51" s="436">
        <v>1</v>
      </c>
      <c r="AA51" s="437"/>
      <c r="AB51" s="437"/>
      <c r="AC51" s="437"/>
      <c r="AD51" s="438"/>
      <c r="AE51" s="437">
        <v>2</v>
      </c>
      <c r="AF51" s="437"/>
      <c r="AG51" s="437"/>
      <c r="AH51" s="437"/>
      <c r="AI51" s="438"/>
      <c r="AJ51" s="437">
        <v>3</v>
      </c>
      <c r="AK51" s="437"/>
      <c r="AL51" s="437"/>
      <c r="AM51" s="437"/>
      <c r="AN51" s="438"/>
      <c r="AO51" s="437">
        <v>4</v>
      </c>
      <c r="AP51" s="437"/>
      <c r="AQ51" s="437"/>
      <c r="AR51" s="437"/>
      <c r="AS51" s="438"/>
      <c r="AT51" s="437">
        <v>5</v>
      </c>
      <c r="AU51" s="437"/>
      <c r="AV51" s="437"/>
      <c r="AW51" s="437"/>
      <c r="AX51" s="438"/>
    </row>
    <row r="52" spans="1:56">
      <c r="A52" s="2039"/>
      <c r="B52" s="2040"/>
      <c r="C52" s="2040"/>
      <c r="D52" s="2040"/>
      <c r="E52" s="2040"/>
      <c r="F52" s="2040"/>
      <c r="G52" s="2040"/>
      <c r="H52" s="2040"/>
      <c r="I52" s="2040"/>
      <c r="J52" s="2040"/>
      <c r="K52" s="2040"/>
      <c r="L52" s="2040"/>
      <c r="M52" s="2040"/>
      <c r="N52" s="2040"/>
      <c r="O52" s="2040"/>
      <c r="P52" s="2040"/>
      <c r="Q52" s="2040"/>
      <c r="R52" s="2040"/>
      <c r="S52" s="2040"/>
      <c r="T52" s="2040"/>
      <c r="U52" s="2040"/>
      <c r="V52" s="2040"/>
      <c r="W52" s="2040"/>
      <c r="X52" s="2040"/>
      <c r="Y52" s="2040"/>
      <c r="Z52" s="2074"/>
      <c r="AA52" s="2062"/>
      <c r="AB52" s="2062"/>
      <c r="AC52" s="2062"/>
      <c r="AD52" s="2063"/>
      <c r="AE52" s="2062"/>
      <c r="AF52" s="2062"/>
      <c r="AG52" s="2062"/>
      <c r="AH52" s="2062"/>
      <c r="AI52" s="2063"/>
      <c r="AJ52" s="2062"/>
      <c r="AK52" s="2062"/>
      <c r="AL52" s="2062"/>
      <c r="AM52" s="2062"/>
      <c r="AN52" s="2063"/>
      <c r="AO52" s="2062"/>
      <c r="AP52" s="2062"/>
      <c r="AQ52" s="2062"/>
      <c r="AR52" s="2062"/>
      <c r="AS52" s="2063"/>
      <c r="AT52" s="2062"/>
      <c r="AU52" s="2062"/>
      <c r="AV52" s="2062"/>
      <c r="AW52" s="2062"/>
      <c r="AX52" s="2063"/>
    </row>
    <row r="53" spans="1:56">
      <c r="A53" s="2039"/>
      <c r="B53" s="2040"/>
      <c r="C53" s="2040"/>
      <c r="D53" s="2040"/>
      <c r="E53" s="2040"/>
      <c r="F53" s="2040"/>
      <c r="G53" s="2040"/>
      <c r="H53" s="2040"/>
      <c r="I53" s="2040"/>
      <c r="J53" s="2040"/>
      <c r="K53" s="2040"/>
      <c r="L53" s="2040"/>
      <c r="M53" s="2040"/>
      <c r="N53" s="2040"/>
      <c r="O53" s="2040"/>
      <c r="P53" s="2040"/>
      <c r="Q53" s="2040"/>
      <c r="R53" s="2040"/>
      <c r="S53" s="2040"/>
      <c r="T53" s="2040"/>
      <c r="U53" s="2040"/>
      <c r="V53" s="2040"/>
      <c r="W53" s="2040"/>
      <c r="X53" s="2040"/>
      <c r="Y53" s="2040"/>
      <c r="Z53" s="2074"/>
      <c r="AA53" s="2062"/>
      <c r="AB53" s="2062"/>
      <c r="AC53" s="2062"/>
      <c r="AD53" s="2063"/>
      <c r="AE53" s="2062"/>
      <c r="AF53" s="2062"/>
      <c r="AG53" s="2062"/>
      <c r="AH53" s="2062"/>
      <c r="AI53" s="2063"/>
      <c r="AJ53" s="2062"/>
      <c r="AK53" s="2062"/>
      <c r="AL53" s="2062"/>
      <c r="AM53" s="2062"/>
      <c r="AN53" s="2063"/>
      <c r="AO53" s="2062"/>
      <c r="AP53" s="2062"/>
      <c r="AQ53" s="2062"/>
      <c r="AR53" s="2062"/>
      <c r="AS53" s="2063"/>
      <c r="AT53" s="2062"/>
      <c r="AU53" s="2062"/>
      <c r="AV53" s="2062"/>
      <c r="AW53" s="2062"/>
      <c r="AX53" s="2063"/>
    </row>
    <row r="54" spans="1:56">
      <c r="A54" s="2039"/>
      <c r="B54" s="2040"/>
      <c r="C54" s="2040"/>
      <c r="D54" s="2040"/>
      <c r="E54" s="2040"/>
      <c r="F54" s="2040"/>
      <c r="G54" s="2040"/>
      <c r="H54" s="2040"/>
      <c r="I54" s="2040"/>
      <c r="J54" s="2040"/>
      <c r="K54" s="2040"/>
      <c r="L54" s="2040"/>
      <c r="M54" s="2040"/>
      <c r="N54" s="2040"/>
      <c r="O54" s="2040"/>
      <c r="P54" s="2040"/>
      <c r="Q54" s="2040"/>
      <c r="R54" s="2040"/>
      <c r="S54" s="2040"/>
      <c r="T54" s="2040"/>
      <c r="U54" s="2040"/>
      <c r="V54" s="2040"/>
      <c r="W54" s="2040"/>
      <c r="X54" s="2040"/>
      <c r="Y54" s="2040"/>
      <c r="Z54" s="2074"/>
      <c r="AA54" s="2062"/>
      <c r="AB54" s="2062"/>
      <c r="AC54" s="2062"/>
      <c r="AD54" s="2063"/>
      <c r="AE54" s="2062"/>
      <c r="AF54" s="2062"/>
      <c r="AG54" s="2062"/>
      <c r="AH54" s="2062"/>
      <c r="AI54" s="2063"/>
      <c r="AJ54" s="2062"/>
      <c r="AK54" s="2062"/>
      <c r="AL54" s="2062"/>
      <c r="AM54" s="2062"/>
      <c r="AN54" s="2063"/>
      <c r="AO54" s="2062"/>
      <c r="AP54" s="2062"/>
      <c r="AQ54" s="2062"/>
      <c r="AR54" s="2062"/>
      <c r="AS54" s="2063"/>
      <c r="AT54" s="2062"/>
      <c r="AU54" s="2062"/>
      <c r="AV54" s="2062"/>
      <c r="AW54" s="2062"/>
      <c r="AX54" s="2063"/>
    </row>
    <row r="55" spans="1:56" ht="15.75">
      <c r="A55" s="2068" t="s">
        <v>43</v>
      </c>
      <c r="B55" s="2069"/>
      <c r="C55" s="2069"/>
      <c r="D55" s="464"/>
      <c r="E55" s="465" t="s">
        <v>44</v>
      </c>
      <c r="F55" s="465" t="s">
        <v>45</v>
      </c>
      <c r="G55" s="465" t="s">
        <v>208</v>
      </c>
      <c r="H55" s="2069" t="s">
        <v>47</v>
      </c>
      <c r="I55" s="2069"/>
      <c r="J55" s="2069"/>
      <c r="K55" s="439"/>
      <c r="L55" s="439"/>
      <c r="M55" s="439"/>
      <c r="N55" s="439"/>
      <c r="O55" s="439"/>
      <c r="P55" s="439"/>
      <c r="Q55" s="439"/>
      <c r="R55" s="439"/>
      <c r="S55" s="465" t="s">
        <v>48</v>
      </c>
      <c r="T55" s="439"/>
      <c r="U55" s="2076">
        <f>$AT$38</f>
        <v>463</v>
      </c>
      <c r="V55" s="2076"/>
      <c r="W55" s="2077" t="s">
        <v>49</v>
      </c>
      <c r="X55" s="2077"/>
      <c r="Y55" s="439"/>
      <c r="Z55" s="2074"/>
      <c r="AA55" s="2062"/>
      <c r="AB55" s="2062"/>
      <c r="AC55" s="2062"/>
      <c r="AD55" s="2063"/>
      <c r="AE55" s="2062"/>
      <c r="AF55" s="2062"/>
      <c r="AG55" s="2062"/>
      <c r="AH55" s="2062"/>
      <c r="AI55" s="2063"/>
      <c r="AJ55" s="2062"/>
      <c r="AK55" s="2062"/>
      <c r="AL55" s="2062"/>
      <c r="AM55" s="2062"/>
      <c r="AN55" s="2063"/>
      <c r="AO55" s="2062"/>
      <c r="AP55" s="2062"/>
      <c r="AQ55" s="2062"/>
      <c r="AR55" s="2062"/>
      <c r="AS55" s="2063"/>
      <c r="AT55" s="2062"/>
      <c r="AU55" s="2062"/>
      <c r="AV55" s="2062"/>
      <c r="AW55" s="2062"/>
      <c r="AX55" s="2063"/>
    </row>
    <row r="56" spans="1:56">
      <c r="A56" s="2066"/>
      <c r="B56" s="2067"/>
      <c r="C56" s="2067"/>
      <c r="D56" s="2067"/>
      <c r="E56" s="566"/>
      <c r="F56" s="567"/>
      <c r="G56" s="527">
        <f>SUM($AT$38-F56)</f>
        <v>463</v>
      </c>
      <c r="H56" s="2062"/>
      <c r="I56" s="2062"/>
      <c r="J56" s="2062"/>
      <c r="K56" s="2062"/>
      <c r="L56" s="2062"/>
      <c r="M56" s="2062"/>
      <c r="N56" s="2062"/>
      <c r="O56" s="2062"/>
      <c r="P56" s="2062"/>
      <c r="Q56" s="2062"/>
      <c r="R56" s="2062"/>
      <c r="S56" s="2062"/>
      <c r="T56" s="2062"/>
      <c r="U56" s="2062"/>
      <c r="V56" s="2062"/>
      <c r="W56" s="2062"/>
      <c r="X56" s="2062"/>
      <c r="Y56" s="439"/>
      <c r="Z56" s="2074"/>
      <c r="AA56" s="2062"/>
      <c r="AB56" s="2062"/>
      <c r="AC56" s="2062"/>
      <c r="AD56" s="2063"/>
      <c r="AE56" s="2062"/>
      <c r="AF56" s="2062"/>
      <c r="AG56" s="2062"/>
      <c r="AH56" s="2062"/>
      <c r="AI56" s="2063"/>
      <c r="AJ56" s="2062"/>
      <c r="AK56" s="2062"/>
      <c r="AL56" s="2062"/>
      <c r="AM56" s="2062"/>
      <c r="AN56" s="2063"/>
      <c r="AO56" s="2062"/>
      <c r="AP56" s="2062"/>
      <c r="AQ56" s="2062"/>
      <c r="AR56" s="2062"/>
      <c r="AS56" s="2063"/>
      <c r="AT56" s="2062"/>
      <c r="AU56" s="2062"/>
      <c r="AV56" s="2062"/>
      <c r="AW56" s="2062"/>
      <c r="AX56" s="2063"/>
    </row>
    <row r="57" spans="1:56">
      <c r="A57" s="2066"/>
      <c r="B57" s="2067"/>
      <c r="C57" s="2067"/>
      <c r="D57" s="2067"/>
      <c r="E57" s="566"/>
      <c r="F57" s="567"/>
      <c r="G57" s="527">
        <f t="shared" ref="G57:G66" si="1">SUM($AT$38-F57)</f>
        <v>463</v>
      </c>
      <c r="H57" s="2062"/>
      <c r="I57" s="2062"/>
      <c r="J57" s="2062"/>
      <c r="K57" s="2062"/>
      <c r="L57" s="2062"/>
      <c r="M57" s="2062"/>
      <c r="N57" s="2062"/>
      <c r="O57" s="2062"/>
      <c r="P57" s="2062"/>
      <c r="Q57" s="2062"/>
      <c r="R57" s="2062"/>
      <c r="S57" s="2062"/>
      <c r="T57" s="2062"/>
      <c r="U57" s="2062"/>
      <c r="V57" s="2062"/>
      <c r="W57" s="2062"/>
      <c r="X57" s="2062"/>
      <c r="Y57" s="439"/>
      <c r="Z57" s="2074"/>
      <c r="AA57" s="2062"/>
      <c r="AB57" s="2062"/>
      <c r="AC57" s="2062"/>
      <c r="AD57" s="2063"/>
      <c r="AE57" s="2062"/>
      <c r="AF57" s="2062"/>
      <c r="AG57" s="2062"/>
      <c r="AH57" s="2062"/>
      <c r="AI57" s="2063"/>
      <c r="AJ57" s="2062"/>
      <c r="AK57" s="2062"/>
      <c r="AL57" s="2062"/>
      <c r="AM57" s="2062"/>
      <c r="AN57" s="2063"/>
      <c r="AO57" s="2062"/>
      <c r="AP57" s="2062"/>
      <c r="AQ57" s="2062"/>
      <c r="AR57" s="2062"/>
      <c r="AS57" s="2063"/>
      <c r="AT57" s="2062"/>
      <c r="AU57" s="2062"/>
      <c r="AV57" s="2062"/>
      <c r="AW57" s="2062"/>
      <c r="AX57" s="2063"/>
    </row>
    <row r="58" spans="1:56">
      <c r="A58" s="2066"/>
      <c r="B58" s="2067"/>
      <c r="C58" s="2067"/>
      <c r="D58" s="2067"/>
      <c r="E58" s="566"/>
      <c r="F58" s="567"/>
      <c r="G58" s="527">
        <f t="shared" si="1"/>
        <v>463</v>
      </c>
      <c r="H58" s="2062"/>
      <c r="I58" s="2062"/>
      <c r="J58" s="2062"/>
      <c r="K58" s="2062"/>
      <c r="L58" s="2062"/>
      <c r="M58" s="2062"/>
      <c r="N58" s="2062"/>
      <c r="O58" s="2062"/>
      <c r="P58" s="2062"/>
      <c r="Q58" s="2062"/>
      <c r="R58" s="2062"/>
      <c r="S58" s="2062"/>
      <c r="T58" s="2062"/>
      <c r="U58" s="2062"/>
      <c r="V58" s="2062"/>
      <c r="W58" s="2062"/>
      <c r="X58" s="2062"/>
      <c r="Y58" s="439"/>
      <c r="Z58" s="2074"/>
      <c r="AA58" s="2062"/>
      <c r="AB58" s="2062"/>
      <c r="AC58" s="2062"/>
      <c r="AD58" s="2063"/>
      <c r="AE58" s="2062"/>
      <c r="AF58" s="2062"/>
      <c r="AG58" s="2062"/>
      <c r="AH58" s="2062"/>
      <c r="AI58" s="2063"/>
      <c r="AJ58" s="2062"/>
      <c r="AK58" s="2062"/>
      <c r="AL58" s="2062"/>
      <c r="AM58" s="2062"/>
      <c r="AN58" s="2063"/>
      <c r="AO58" s="2062"/>
      <c r="AP58" s="2062"/>
      <c r="AQ58" s="2062"/>
      <c r="AR58" s="2062"/>
      <c r="AS58" s="2063"/>
      <c r="AT58" s="2062"/>
      <c r="AU58" s="2062"/>
      <c r="AV58" s="2062"/>
      <c r="AW58" s="2062"/>
      <c r="AX58" s="2063"/>
    </row>
    <row r="59" spans="1:56">
      <c r="A59" s="2066"/>
      <c r="B59" s="2067"/>
      <c r="C59" s="2067"/>
      <c r="D59" s="2067"/>
      <c r="E59" s="566"/>
      <c r="F59" s="567"/>
      <c r="G59" s="527">
        <f t="shared" si="1"/>
        <v>463</v>
      </c>
      <c r="H59" s="2062"/>
      <c r="I59" s="2062"/>
      <c r="J59" s="2062"/>
      <c r="K59" s="2062"/>
      <c r="L59" s="2062"/>
      <c r="M59" s="2062"/>
      <c r="N59" s="2062"/>
      <c r="O59" s="2062"/>
      <c r="P59" s="2062"/>
      <c r="Q59" s="2062"/>
      <c r="R59" s="2062"/>
      <c r="S59" s="2062"/>
      <c r="T59" s="2062"/>
      <c r="U59" s="2062"/>
      <c r="V59" s="2062"/>
      <c r="W59" s="2062"/>
      <c r="X59" s="2062"/>
      <c r="Y59" s="439"/>
      <c r="Z59" s="2074"/>
      <c r="AA59" s="2062"/>
      <c r="AB59" s="2062"/>
      <c r="AC59" s="2062"/>
      <c r="AD59" s="2063"/>
      <c r="AE59" s="2062"/>
      <c r="AF59" s="2062"/>
      <c r="AG59" s="2062"/>
      <c r="AH59" s="2062"/>
      <c r="AI59" s="2063"/>
      <c r="AJ59" s="2062"/>
      <c r="AK59" s="2062"/>
      <c r="AL59" s="2062"/>
      <c r="AM59" s="2062"/>
      <c r="AN59" s="2063"/>
      <c r="AO59" s="2062"/>
      <c r="AP59" s="2062"/>
      <c r="AQ59" s="2062"/>
      <c r="AR59" s="2062"/>
      <c r="AS59" s="2063"/>
      <c r="AT59" s="2062"/>
      <c r="AU59" s="2062"/>
      <c r="AV59" s="2062"/>
      <c r="AW59" s="2062"/>
      <c r="AX59" s="2063"/>
    </row>
    <row r="60" spans="1:56">
      <c r="A60" s="2066"/>
      <c r="B60" s="2067"/>
      <c r="C60" s="2067"/>
      <c r="D60" s="2067"/>
      <c r="E60" s="566"/>
      <c r="F60" s="567"/>
      <c r="G60" s="527">
        <f t="shared" si="1"/>
        <v>463</v>
      </c>
      <c r="H60" s="2062"/>
      <c r="I60" s="2062"/>
      <c r="J60" s="2062"/>
      <c r="K60" s="2062"/>
      <c r="L60" s="2062"/>
      <c r="M60" s="2062"/>
      <c r="N60" s="2062"/>
      <c r="O60" s="2062"/>
      <c r="P60" s="2062"/>
      <c r="Q60" s="2062"/>
      <c r="R60" s="2062"/>
      <c r="S60" s="2062"/>
      <c r="T60" s="2062"/>
      <c r="U60" s="2062"/>
      <c r="V60" s="2062"/>
      <c r="W60" s="2062"/>
      <c r="X60" s="2062"/>
      <c r="Y60" s="439"/>
      <c r="Z60" s="2074"/>
      <c r="AA60" s="2062"/>
      <c r="AB60" s="2062"/>
      <c r="AC60" s="2062"/>
      <c r="AD60" s="2063"/>
      <c r="AE60" s="2062"/>
      <c r="AF60" s="2062"/>
      <c r="AG60" s="2062"/>
      <c r="AH60" s="2062"/>
      <c r="AI60" s="2063"/>
      <c r="AJ60" s="2062"/>
      <c r="AK60" s="2062"/>
      <c r="AL60" s="2062"/>
      <c r="AM60" s="2062"/>
      <c r="AN60" s="2063"/>
      <c r="AO60" s="2062"/>
      <c r="AP60" s="2062"/>
      <c r="AQ60" s="2062"/>
      <c r="AR60" s="2062"/>
      <c r="AS60" s="2063"/>
      <c r="AT60" s="2062"/>
      <c r="AU60" s="2062"/>
      <c r="AV60" s="2062"/>
      <c r="AW60" s="2062"/>
      <c r="AX60" s="2063"/>
    </row>
    <row r="61" spans="1:56">
      <c r="A61" s="2066"/>
      <c r="B61" s="2067"/>
      <c r="C61" s="2067"/>
      <c r="D61" s="2067"/>
      <c r="E61" s="566"/>
      <c r="F61" s="567"/>
      <c r="G61" s="527">
        <f t="shared" si="1"/>
        <v>463</v>
      </c>
      <c r="H61" s="2062"/>
      <c r="I61" s="2062"/>
      <c r="J61" s="2062"/>
      <c r="K61" s="2062"/>
      <c r="L61" s="2062"/>
      <c r="M61" s="2062"/>
      <c r="N61" s="2062"/>
      <c r="O61" s="2062"/>
      <c r="P61" s="2062"/>
      <c r="Q61" s="2062"/>
      <c r="R61" s="2062"/>
      <c r="S61" s="2062"/>
      <c r="T61" s="2062"/>
      <c r="U61" s="2062"/>
      <c r="V61" s="2062"/>
      <c r="W61" s="2062"/>
      <c r="X61" s="2062"/>
      <c r="Y61" s="439"/>
      <c r="Z61" s="2074"/>
      <c r="AA61" s="2062"/>
      <c r="AB61" s="2062"/>
      <c r="AC61" s="2062"/>
      <c r="AD61" s="2063"/>
      <c r="AE61" s="2062"/>
      <c r="AF61" s="2062"/>
      <c r="AG61" s="2062"/>
      <c r="AH61" s="2062"/>
      <c r="AI61" s="2063"/>
      <c r="AJ61" s="2062"/>
      <c r="AK61" s="2062"/>
      <c r="AL61" s="2062"/>
      <c r="AM61" s="2062"/>
      <c r="AN61" s="2063"/>
      <c r="AO61" s="2062"/>
      <c r="AP61" s="2062"/>
      <c r="AQ61" s="2062"/>
      <c r="AR61" s="2062"/>
      <c r="AS61" s="2063"/>
      <c r="AT61" s="2062"/>
      <c r="AU61" s="2062"/>
      <c r="AV61" s="2062"/>
      <c r="AW61" s="2062"/>
      <c r="AX61" s="2063"/>
    </row>
    <row r="62" spans="1:56">
      <c r="A62" s="2066"/>
      <c r="B62" s="2067"/>
      <c r="C62" s="2067"/>
      <c r="D62" s="2067"/>
      <c r="E62" s="566"/>
      <c r="F62" s="567"/>
      <c r="G62" s="527">
        <f t="shared" si="1"/>
        <v>463</v>
      </c>
      <c r="H62" s="2062"/>
      <c r="I62" s="2062"/>
      <c r="J62" s="2062"/>
      <c r="K62" s="2062"/>
      <c r="L62" s="2062"/>
      <c r="M62" s="2062"/>
      <c r="N62" s="2062"/>
      <c r="O62" s="2062"/>
      <c r="P62" s="2062"/>
      <c r="Q62" s="2062"/>
      <c r="R62" s="2062"/>
      <c r="S62" s="2062"/>
      <c r="T62" s="2062"/>
      <c r="U62" s="2062"/>
      <c r="V62" s="2062"/>
      <c r="W62" s="2062"/>
      <c r="X62" s="2062"/>
      <c r="Y62" s="439"/>
      <c r="Z62" s="2074"/>
      <c r="AA62" s="2062"/>
      <c r="AB62" s="2062"/>
      <c r="AC62" s="2062"/>
      <c r="AD62" s="2063"/>
      <c r="AE62" s="2062"/>
      <c r="AF62" s="2062"/>
      <c r="AG62" s="2062"/>
      <c r="AH62" s="2062"/>
      <c r="AI62" s="2063"/>
      <c r="AJ62" s="2062"/>
      <c r="AK62" s="2062"/>
      <c r="AL62" s="2062"/>
      <c r="AM62" s="2062"/>
      <c r="AN62" s="2063"/>
      <c r="AO62" s="2062"/>
      <c r="AP62" s="2062"/>
      <c r="AQ62" s="2062"/>
      <c r="AR62" s="2062"/>
      <c r="AS62" s="2063"/>
      <c r="AT62" s="2062"/>
      <c r="AU62" s="2062"/>
      <c r="AV62" s="2062"/>
      <c r="AW62" s="2062"/>
      <c r="AX62" s="2063"/>
    </row>
    <row r="63" spans="1:56" ht="12.75" customHeight="1">
      <c r="A63" s="2066"/>
      <c r="B63" s="2067"/>
      <c r="C63" s="2067"/>
      <c r="D63" s="2067"/>
      <c r="E63" s="566"/>
      <c r="F63" s="567"/>
      <c r="G63" s="527">
        <f t="shared" si="1"/>
        <v>463</v>
      </c>
      <c r="H63" s="2062"/>
      <c r="I63" s="2062"/>
      <c r="J63" s="2062"/>
      <c r="K63" s="2062"/>
      <c r="L63" s="2062"/>
      <c r="M63" s="2062"/>
      <c r="N63" s="2062"/>
      <c r="O63" s="2062"/>
      <c r="P63" s="2062"/>
      <c r="Q63" s="2062"/>
      <c r="R63" s="2062"/>
      <c r="S63" s="2062"/>
      <c r="T63" s="2062"/>
      <c r="U63" s="2062"/>
      <c r="V63" s="2062"/>
      <c r="W63" s="2062"/>
      <c r="X63" s="2062"/>
      <c r="Y63" s="439"/>
      <c r="Z63" s="2074"/>
      <c r="AA63" s="2062"/>
      <c r="AB63" s="2062"/>
      <c r="AC63" s="2062"/>
      <c r="AD63" s="2063"/>
      <c r="AE63" s="2062"/>
      <c r="AF63" s="2062"/>
      <c r="AG63" s="2062"/>
      <c r="AH63" s="2062"/>
      <c r="AI63" s="2063"/>
      <c r="AJ63" s="2062"/>
      <c r="AK63" s="2062"/>
      <c r="AL63" s="2062"/>
      <c r="AM63" s="2062"/>
      <c r="AN63" s="2063"/>
      <c r="AO63" s="2062"/>
      <c r="AP63" s="2062"/>
      <c r="AQ63" s="2062"/>
      <c r="AR63" s="2062"/>
      <c r="AS63" s="2063"/>
      <c r="AT63" s="2062"/>
      <c r="AU63" s="2062"/>
      <c r="AV63" s="2062"/>
      <c r="AW63" s="2062"/>
      <c r="AX63" s="2063"/>
    </row>
    <row r="64" spans="1:56" ht="12.75" customHeight="1">
      <c r="A64" s="2066"/>
      <c r="B64" s="2067"/>
      <c r="C64" s="2067"/>
      <c r="D64" s="2067"/>
      <c r="E64" s="566"/>
      <c r="F64" s="567"/>
      <c r="G64" s="527">
        <f t="shared" si="1"/>
        <v>463</v>
      </c>
      <c r="H64" s="2062"/>
      <c r="I64" s="2062"/>
      <c r="J64" s="2062"/>
      <c r="K64" s="2062"/>
      <c r="L64" s="2062"/>
      <c r="M64" s="2062"/>
      <c r="N64" s="2062"/>
      <c r="O64" s="2062"/>
      <c r="P64" s="2062"/>
      <c r="Q64" s="2062"/>
      <c r="R64" s="2062"/>
      <c r="S64" s="2062"/>
      <c r="T64" s="2062"/>
      <c r="U64" s="2062"/>
      <c r="V64" s="2062"/>
      <c r="W64" s="2062"/>
      <c r="X64" s="2062"/>
      <c r="Y64" s="439"/>
      <c r="Z64" s="2074"/>
      <c r="AA64" s="2062"/>
      <c r="AB64" s="2062"/>
      <c r="AC64" s="2062"/>
      <c r="AD64" s="2063"/>
      <c r="AE64" s="2062"/>
      <c r="AF64" s="2062"/>
      <c r="AG64" s="2062"/>
      <c r="AH64" s="2062"/>
      <c r="AI64" s="2063"/>
      <c r="AJ64" s="2062"/>
      <c r="AK64" s="2062"/>
      <c r="AL64" s="2062"/>
      <c r="AM64" s="2062"/>
      <c r="AN64" s="2063"/>
      <c r="AO64" s="2062"/>
      <c r="AP64" s="2062"/>
      <c r="AQ64" s="2062"/>
      <c r="AR64" s="2062"/>
      <c r="AS64" s="2063"/>
      <c r="AT64" s="2062"/>
      <c r="AU64" s="2062"/>
      <c r="AV64" s="2062"/>
      <c r="AW64" s="2062"/>
      <c r="AX64" s="2063"/>
    </row>
    <row r="65" spans="1:56" ht="12.75" customHeight="1">
      <c r="A65" s="2066"/>
      <c r="B65" s="2067"/>
      <c r="C65" s="2067"/>
      <c r="D65" s="2067"/>
      <c r="E65" s="566"/>
      <c r="F65" s="567"/>
      <c r="G65" s="527">
        <f t="shared" si="1"/>
        <v>463</v>
      </c>
      <c r="H65" s="2062"/>
      <c r="I65" s="2062"/>
      <c r="J65" s="2062"/>
      <c r="K65" s="2062"/>
      <c r="L65" s="2062"/>
      <c r="M65" s="2062"/>
      <c r="N65" s="2062"/>
      <c r="O65" s="2062"/>
      <c r="P65" s="2062"/>
      <c r="Q65" s="2062"/>
      <c r="R65" s="2062"/>
      <c r="S65" s="2062"/>
      <c r="T65" s="2062"/>
      <c r="U65" s="2062"/>
      <c r="V65" s="2062"/>
      <c r="W65" s="2062"/>
      <c r="X65" s="2062"/>
      <c r="Y65" s="439"/>
      <c r="Z65" s="2074"/>
      <c r="AA65" s="2062"/>
      <c r="AB65" s="2062"/>
      <c r="AC65" s="2062"/>
      <c r="AD65" s="2063"/>
      <c r="AE65" s="2062"/>
      <c r="AF65" s="2062"/>
      <c r="AG65" s="2062"/>
      <c r="AH65" s="2062"/>
      <c r="AI65" s="2063"/>
      <c r="AJ65" s="2062"/>
      <c r="AK65" s="2062"/>
      <c r="AL65" s="2062"/>
      <c r="AM65" s="2062"/>
      <c r="AN65" s="2063"/>
      <c r="AO65" s="2062"/>
      <c r="AP65" s="2062"/>
      <c r="AQ65" s="2062"/>
      <c r="AR65" s="2062"/>
      <c r="AS65" s="2063"/>
      <c r="AT65" s="2062"/>
      <c r="AU65" s="2062"/>
      <c r="AV65" s="2062"/>
      <c r="AW65" s="2062"/>
      <c r="AX65" s="2063"/>
    </row>
    <row r="66" spans="1:56" s="387" customFormat="1" ht="12.75" customHeight="1">
      <c r="A66" s="2066"/>
      <c r="B66" s="2067"/>
      <c r="C66" s="2067"/>
      <c r="D66" s="2067"/>
      <c r="E66" s="566"/>
      <c r="F66" s="567"/>
      <c r="G66" s="534">
        <f t="shared" si="1"/>
        <v>463</v>
      </c>
      <c r="H66" s="568" t="s">
        <v>55</v>
      </c>
      <c r="I66" s="441"/>
      <c r="J66" s="441"/>
      <c r="K66" s="441"/>
      <c r="L66" s="441"/>
      <c r="M66" s="441"/>
      <c r="N66" s="441"/>
      <c r="O66" s="441"/>
      <c r="P66" s="441"/>
      <c r="Q66" s="441"/>
      <c r="R66" s="441"/>
      <c r="S66" s="441"/>
      <c r="T66" s="441"/>
      <c r="U66" s="441"/>
      <c r="V66" s="441"/>
      <c r="W66" s="441"/>
      <c r="X66" s="441"/>
      <c r="Y66" s="441"/>
      <c r="Z66" s="2075"/>
      <c r="AA66" s="2072"/>
      <c r="AB66" s="2072"/>
      <c r="AC66" s="2072"/>
      <c r="AD66" s="2073"/>
      <c r="AE66" s="2072"/>
      <c r="AF66" s="2072"/>
      <c r="AG66" s="2072"/>
      <c r="AH66" s="2072"/>
      <c r="AI66" s="2073"/>
      <c r="AJ66" s="2072"/>
      <c r="AK66" s="2072"/>
      <c r="AL66" s="2072"/>
      <c r="AM66" s="2072"/>
      <c r="AN66" s="2073"/>
      <c r="AO66" s="2072"/>
      <c r="AP66" s="2072"/>
      <c r="AQ66" s="2072"/>
      <c r="AR66" s="2072"/>
      <c r="AS66" s="2073"/>
      <c r="AT66" s="2072"/>
      <c r="AU66" s="2072"/>
      <c r="AV66" s="2072"/>
      <c r="AW66" s="2072"/>
      <c r="AX66" s="2073"/>
      <c r="AY66" s="388"/>
      <c r="AZ66" s="388"/>
      <c r="BA66" s="388"/>
      <c r="BB66" s="388"/>
      <c r="BC66" s="388"/>
      <c r="BD66" s="388"/>
    </row>
    <row r="67" spans="1:56">
      <c r="A67" s="439">
        <v>6</v>
      </c>
      <c r="B67" s="439"/>
      <c r="C67" s="439"/>
      <c r="D67" s="439"/>
      <c r="E67" s="438"/>
      <c r="F67" s="437">
        <v>7</v>
      </c>
      <c r="G67" s="437"/>
      <c r="H67" s="437"/>
      <c r="I67" s="437"/>
      <c r="J67" s="438"/>
      <c r="K67" s="437">
        <v>8</v>
      </c>
      <c r="L67" s="437"/>
      <c r="M67" s="437"/>
      <c r="N67" s="437"/>
      <c r="O67" s="438"/>
      <c r="P67" s="437">
        <v>9</v>
      </c>
      <c r="Q67" s="437"/>
      <c r="R67" s="437"/>
      <c r="S67" s="437"/>
      <c r="T67" s="438"/>
      <c r="U67" s="437">
        <v>10</v>
      </c>
      <c r="V67" s="437"/>
      <c r="W67" s="437"/>
      <c r="X67" s="437"/>
      <c r="Y67" s="438"/>
      <c r="Z67" s="439">
        <v>11</v>
      </c>
      <c r="AA67" s="439"/>
      <c r="AB67" s="439"/>
      <c r="AC67" s="439"/>
      <c r="AD67" s="440"/>
      <c r="AE67" s="439">
        <v>12</v>
      </c>
      <c r="AF67" s="439"/>
      <c r="AG67" s="439"/>
      <c r="AH67" s="439"/>
      <c r="AI67" s="440"/>
      <c r="AJ67" s="439">
        <v>13</v>
      </c>
      <c r="AK67" s="439"/>
      <c r="AL67" s="439"/>
      <c r="AM67" s="439"/>
      <c r="AN67" s="440"/>
      <c r="AO67" s="439">
        <v>14</v>
      </c>
      <c r="AP67" s="439"/>
      <c r="AQ67" s="439"/>
      <c r="AR67" s="439"/>
      <c r="AS67" s="440"/>
      <c r="AT67" s="439">
        <v>15</v>
      </c>
      <c r="AU67" s="439"/>
      <c r="AV67" s="439"/>
      <c r="AW67" s="439"/>
      <c r="AX67" s="440"/>
    </row>
    <row r="68" spans="1:56">
      <c r="A68" s="2062"/>
      <c r="B68" s="2062"/>
      <c r="C68" s="2062"/>
      <c r="D68" s="2062"/>
      <c r="E68" s="2063"/>
      <c r="F68" s="2062"/>
      <c r="G68" s="2062"/>
      <c r="H68" s="2062"/>
      <c r="I68" s="2062"/>
      <c r="J68" s="2063"/>
      <c r="K68" s="2062"/>
      <c r="L68" s="2062"/>
      <c r="M68" s="2062"/>
      <c r="N68" s="2062"/>
      <c r="O68" s="2063"/>
      <c r="P68" s="2062"/>
      <c r="Q68" s="2062"/>
      <c r="R68" s="2062"/>
      <c r="S68" s="2062"/>
      <c r="T68" s="2063"/>
      <c r="U68" s="2062"/>
      <c r="V68" s="2062"/>
      <c r="W68" s="2062"/>
      <c r="X68" s="2062"/>
      <c r="Y68" s="2063"/>
      <c r="Z68" s="2062"/>
      <c r="AA68" s="2062"/>
      <c r="AB68" s="2062"/>
      <c r="AC68" s="2062"/>
      <c r="AD68" s="2063"/>
      <c r="AE68" s="2062"/>
      <c r="AF68" s="2062"/>
      <c r="AG68" s="2062"/>
      <c r="AH68" s="2062"/>
      <c r="AI68" s="2063"/>
      <c r="AJ68" s="2062"/>
      <c r="AK68" s="2062"/>
      <c r="AL68" s="2062"/>
      <c r="AM68" s="2062"/>
      <c r="AN68" s="2063"/>
      <c r="AO68" s="2062"/>
      <c r="AP68" s="2062"/>
      <c r="AQ68" s="2062"/>
      <c r="AR68" s="2062"/>
      <c r="AS68" s="2063"/>
      <c r="AT68" s="2062"/>
      <c r="AU68" s="2062"/>
      <c r="AV68" s="2062"/>
      <c r="AW68" s="2062"/>
      <c r="AX68" s="2063"/>
    </row>
    <row r="69" spans="1:56">
      <c r="A69" s="2062"/>
      <c r="B69" s="2062"/>
      <c r="C69" s="2062"/>
      <c r="D69" s="2062"/>
      <c r="E69" s="2063"/>
      <c r="F69" s="2062"/>
      <c r="G69" s="2062"/>
      <c r="H69" s="2062"/>
      <c r="I69" s="2062"/>
      <c r="J69" s="2063"/>
      <c r="K69" s="2062"/>
      <c r="L69" s="2062"/>
      <c r="M69" s="2062"/>
      <c r="N69" s="2062"/>
      <c r="O69" s="2063"/>
      <c r="P69" s="2062"/>
      <c r="Q69" s="2062"/>
      <c r="R69" s="2062"/>
      <c r="S69" s="2062"/>
      <c r="T69" s="2063"/>
      <c r="U69" s="2062"/>
      <c r="V69" s="2062"/>
      <c r="W69" s="2062"/>
      <c r="X69" s="2062"/>
      <c r="Y69" s="2063"/>
      <c r="Z69" s="2062"/>
      <c r="AA69" s="2062"/>
      <c r="AB69" s="2062"/>
      <c r="AC69" s="2062"/>
      <c r="AD69" s="2063"/>
      <c r="AE69" s="2062"/>
      <c r="AF69" s="2062"/>
      <c r="AG69" s="2062"/>
      <c r="AH69" s="2062"/>
      <c r="AI69" s="2063"/>
      <c r="AJ69" s="2062"/>
      <c r="AK69" s="2062"/>
      <c r="AL69" s="2062"/>
      <c r="AM69" s="2062"/>
      <c r="AN69" s="2063"/>
      <c r="AO69" s="2062"/>
      <c r="AP69" s="2062"/>
      <c r="AQ69" s="2062"/>
      <c r="AR69" s="2062"/>
      <c r="AS69" s="2063"/>
      <c r="AT69" s="2062"/>
      <c r="AU69" s="2062"/>
      <c r="AV69" s="2062"/>
      <c r="AW69" s="2062"/>
      <c r="AX69" s="2063"/>
    </row>
    <row r="70" spans="1:56">
      <c r="A70" s="2062"/>
      <c r="B70" s="2062"/>
      <c r="C70" s="2062"/>
      <c r="D70" s="2062"/>
      <c r="E70" s="2063"/>
      <c r="F70" s="2062"/>
      <c r="G70" s="2062"/>
      <c r="H70" s="2062"/>
      <c r="I70" s="2062"/>
      <c r="J70" s="2063"/>
      <c r="K70" s="2062"/>
      <c r="L70" s="2062"/>
      <c r="M70" s="2062"/>
      <c r="N70" s="2062"/>
      <c r="O70" s="2063"/>
      <c r="P70" s="2062"/>
      <c r="Q70" s="2062"/>
      <c r="R70" s="2062"/>
      <c r="S70" s="2062"/>
      <c r="T70" s="2063"/>
      <c r="U70" s="2062"/>
      <c r="V70" s="2062"/>
      <c r="W70" s="2062"/>
      <c r="X70" s="2062"/>
      <c r="Y70" s="2063"/>
      <c r="Z70" s="2062"/>
      <c r="AA70" s="2062"/>
      <c r="AB70" s="2062"/>
      <c r="AC70" s="2062"/>
      <c r="AD70" s="2063"/>
      <c r="AE70" s="2062"/>
      <c r="AF70" s="2062"/>
      <c r="AG70" s="2062"/>
      <c r="AH70" s="2062"/>
      <c r="AI70" s="2063"/>
      <c r="AJ70" s="2062"/>
      <c r="AK70" s="2062"/>
      <c r="AL70" s="2062"/>
      <c r="AM70" s="2062"/>
      <c r="AN70" s="2063"/>
      <c r="AO70" s="2062"/>
      <c r="AP70" s="2062"/>
      <c r="AQ70" s="2062"/>
      <c r="AR70" s="2062"/>
      <c r="AS70" s="2063"/>
      <c r="AT70" s="2062"/>
      <c r="AU70" s="2062"/>
      <c r="AV70" s="2062"/>
      <c r="AW70" s="2062"/>
      <c r="AX70" s="2063"/>
    </row>
    <row r="71" spans="1:56">
      <c r="A71" s="2062"/>
      <c r="B71" s="2062"/>
      <c r="C71" s="2062"/>
      <c r="D71" s="2062"/>
      <c r="E71" s="2063"/>
      <c r="F71" s="2062"/>
      <c r="G71" s="2062"/>
      <c r="H71" s="2062"/>
      <c r="I71" s="2062"/>
      <c r="J71" s="2063"/>
      <c r="K71" s="2062"/>
      <c r="L71" s="2062"/>
      <c r="M71" s="2062"/>
      <c r="N71" s="2062"/>
      <c r="O71" s="2063"/>
      <c r="P71" s="2062"/>
      <c r="Q71" s="2062"/>
      <c r="R71" s="2062"/>
      <c r="S71" s="2062"/>
      <c r="T71" s="2063"/>
      <c r="U71" s="2062"/>
      <c r="V71" s="2062"/>
      <c r="W71" s="2062"/>
      <c r="X71" s="2062"/>
      <c r="Y71" s="2063"/>
      <c r="Z71" s="2062"/>
      <c r="AA71" s="2062"/>
      <c r="AB71" s="2062"/>
      <c r="AC71" s="2062"/>
      <c r="AD71" s="2063"/>
      <c r="AE71" s="2062"/>
      <c r="AF71" s="2062"/>
      <c r="AG71" s="2062"/>
      <c r="AH71" s="2062"/>
      <c r="AI71" s="2063"/>
      <c r="AJ71" s="2062"/>
      <c r="AK71" s="2062"/>
      <c r="AL71" s="2062"/>
      <c r="AM71" s="2062"/>
      <c r="AN71" s="2063"/>
      <c r="AO71" s="2062"/>
      <c r="AP71" s="2062"/>
      <c r="AQ71" s="2062"/>
      <c r="AR71" s="2062"/>
      <c r="AS71" s="2063"/>
      <c r="AT71" s="2062"/>
      <c r="AU71" s="2062"/>
      <c r="AV71" s="2062"/>
      <c r="AW71" s="2062"/>
      <c r="AX71" s="2063"/>
    </row>
    <row r="72" spans="1:56">
      <c r="A72" s="2062"/>
      <c r="B72" s="2062"/>
      <c r="C72" s="2062"/>
      <c r="D72" s="2062"/>
      <c r="E72" s="2063"/>
      <c r="F72" s="2062"/>
      <c r="G72" s="2062"/>
      <c r="H72" s="2062"/>
      <c r="I72" s="2062"/>
      <c r="J72" s="2063"/>
      <c r="K72" s="2062"/>
      <c r="L72" s="2062"/>
      <c r="M72" s="2062"/>
      <c r="N72" s="2062"/>
      <c r="O72" s="2063"/>
      <c r="P72" s="2062"/>
      <c r="Q72" s="2062"/>
      <c r="R72" s="2062"/>
      <c r="S72" s="2062"/>
      <c r="T72" s="2063"/>
      <c r="U72" s="2062"/>
      <c r="V72" s="2062"/>
      <c r="W72" s="2062"/>
      <c r="X72" s="2062"/>
      <c r="Y72" s="2063"/>
      <c r="Z72" s="2062"/>
      <c r="AA72" s="2062"/>
      <c r="AB72" s="2062"/>
      <c r="AC72" s="2062"/>
      <c r="AD72" s="2063"/>
      <c r="AE72" s="2062"/>
      <c r="AF72" s="2062"/>
      <c r="AG72" s="2062"/>
      <c r="AH72" s="2062"/>
      <c r="AI72" s="2063"/>
      <c r="AJ72" s="2062"/>
      <c r="AK72" s="2062"/>
      <c r="AL72" s="2062"/>
      <c r="AM72" s="2062"/>
      <c r="AN72" s="2063"/>
      <c r="AO72" s="2062"/>
      <c r="AP72" s="2062"/>
      <c r="AQ72" s="2062"/>
      <c r="AR72" s="2062"/>
      <c r="AS72" s="2063"/>
      <c r="AT72" s="2062"/>
      <c r="AU72" s="2062"/>
      <c r="AV72" s="2062"/>
      <c r="AW72" s="2062"/>
      <c r="AX72" s="2063"/>
    </row>
    <row r="73" spans="1:56">
      <c r="A73" s="2062"/>
      <c r="B73" s="2062"/>
      <c r="C73" s="2062"/>
      <c r="D73" s="2062"/>
      <c r="E73" s="2063"/>
      <c r="F73" s="2062"/>
      <c r="G73" s="2062"/>
      <c r="H73" s="2062"/>
      <c r="I73" s="2062"/>
      <c r="J73" s="2063"/>
      <c r="K73" s="2062"/>
      <c r="L73" s="2062"/>
      <c r="M73" s="2062"/>
      <c r="N73" s="2062"/>
      <c r="O73" s="2063"/>
      <c r="P73" s="2062"/>
      <c r="Q73" s="2062"/>
      <c r="R73" s="2062"/>
      <c r="S73" s="2062"/>
      <c r="T73" s="2063"/>
      <c r="U73" s="2062"/>
      <c r="V73" s="2062"/>
      <c r="W73" s="2062"/>
      <c r="X73" s="2062"/>
      <c r="Y73" s="2063"/>
      <c r="Z73" s="2062"/>
      <c r="AA73" s="2062"/>
      <c r="AB73" s="2062"/>
      <c r="AC73" s="2062"/>
      <c r="AD73" s="2063"/>
      <c r="AE73" s="2062"/>
      <c r="AF73" s="2062"/>
      <c r="AG73" s="2062"/>
      <c r="AH73" s="2062"/>
      <c r="AI73" s="2063"/>
      <c r="AJ73" s="2062"/>
      <c r="AK73" s="2062"/>
      <c r="AL73" s="2062"/>
      <c r="AM73" s="2062"/>
      <c r="AN73" s="2063"/>
      <c r="AO73" s="2062"/>
      <c r="AP73" s="2062"/>
      <c r="AQ73" s="2062"/>
      <c r="AR73" s="2062"/>
      <c r="AS73" s="2063"/>
      <c r="AT73" s="2062"/>
      <c r="AU73" s="2062"/>
      <c r="AV73" s="2062"/>
      <c r="AW73" s="2062"/>
      <c r="AX73" s="2063"/>
    </row>
    <row r="74" spans="1:56">
      <c r="A74" s="2062"/>
      <c r="B74" s="2062"/>
      <c r="C74" s="2062"/>
      <c r="D74" s="2062"/>
      <c r="E74" s="2063"/>
      <c r="F74" s="2062"/>
      <c r="G74" s="2062"/>
      <c r="H74" s="2062"/>
      <c r="I74" s="2062"/>
      <c r="J74" s="2063"/>
      <c r="K74" s="2062"/>
      <c r="L74" s="2062"/>
      <c r="M74" s="2062"/>
      <c r="N74" s="2062"/>
      <c r="O74" s="2063"/>
      <c r="P74" s="2062"/>
      <c r="Q74" s="2062"/>
      <c r="R74" s="2062"/>
      <c r="S74" s="2062"/>
      <c r="T74" s="2063"/>
      <c r="U74" s="2062"/>
      <c r="V74" s="2062"/>
      <c r="W74" s="2062"/>
      <c r="X74" s="2062"/>
      <c r="Y74" s="2063"/>
      <c r="Z74" s="2062"/>
      <c r="AA74" s="2062"/>
      <c r="AB74" s="2062"/>
      <c r="AC74" s="2062"/>
      <c r="AD74" s="2063"/>
      <c r="AE74" s="2062"/>
      <c r="AF74" s="2062"/>
      <c r="AG74" s="2062"/>
      <c r="AH74" s="2062"/>
      <c r="AI74" s="2063"/>
      <c r="AJ74" s="2062"/>
      <c r="AK74" s="2062"/>
      <c r="AL74" s="2062"/>
      <c r="AM74" s="2062"/>
      <c r="AN74" s="2063"/>
      <c r="AO74" s="2062"/>
      <c r="AP74" s="2062"/>
      <c r="AQ74" s="2062"/>
      <c r="AR74" s="2062"/>
      <c r="AS74" s="2063"/>
      <c r="AT74" s="2062"/>
      <c r="AU74" s="2062"/>
      <c r="AV74" s="2062"/>
      <c r="AW74" s="2062"/>
      <c r="AX74" s="2063"/>
    </row>
    <row r="75" spans="1:56">
      <c r="A75" s="2062"/>
      <c r="B75" s="2062"/>
      <c r="C75" s="2062"/>
      <c r="D75" s="2062"/>
      <c r="E75" s="2063"/>
      <c r="F75" s="2062"/>
      <c r="G75" s="2062"/>
      <c r="H75" s="2062"/>
      <c r="I75" s="2062"/>
      <c r="J75" s="2063"/>
      <c r="K75" s="2062"/>
      <c r="L75" s="2062"/>
      <c r="M75" s="2062"/>
      <c r="N75" s="2062"/>
      <c r="O75" s="2063"/>
      <c r="P75" s="2062"/>
      <c r="Q75" s="2062"/>
      <c r="R75" s="2062"/>
      <c r="S75" s="2062"/>
      <c r="T75" s="2063"/>
      <c r="U75" s="2062"/>
      <c r="V75" s="2062"/>
      <c r="W75" s="2062"/>
      <c r="X75" s="2062"/>
      <c r="Y75" s="2063"/>
      <c r="Z75" s="2062"/>
      <c r="AA75" s="2062"/>
      <c r="AB75" s="2062"/>
      <c r="AC75" s="2062"/>
      <c r="AD75" s="2063"/>
      <c r="AE75" s="2062"/>
      <c r="AF75" s="2062"/>
      <c r="AG75" s="2062"/>
      <c r="AH75" s="2062"/>
      <c r="AI75" s="2063"/>
      <c r="AJ75" s="2062"/>
      <c r="AK75" s="2062"/>
      <c r="AL75" s="2062"/>
      <c r="AM75" s="2062"/>
      <c r="AN75" s="2063"/>
      <c r="AO75" s="2062"/>
      <c r="AP75" s="2062"/>
      <c r="AQ75" s="2062"/>
      <c r="AR75" s="2062"/>
      <c r="AS75" s="2063"/>
      <c r="AT75" s="2062"/>
      <c r="AU75" s="2062"/>
      <c r="AV75" s="2062"/>
      <c r="AW75" s="2062"/>
      <c r="AX75" s="2063"/>
    </row>
    <row r="76" spans="1:56">
      <c r="A76" s="2062"/>
      <c r="B76" s="2062"/>
      <c r="C76" s="2062"/>
      <c r="D76" s="2062"/>
      <c r="E76" s="2063"/>
      <c r="F76" s="2062"/>
      <c r="G76" s="2062"/>
      <c r="H76" s="2062"/>
      <c r="I76" s="2062"/>
      <c r="J76" s="2063"/>
      <c r="K76" s="2062"/>
      <c r="L76" s="2062"/>
      <c r="M76" s="2062"/>
      <c r="N76" s="2062"/>
      <c r="O76" s="2063"/>
      <c r="P76" s="2062"/>
      <c r="Q76" s="2062"/>
      <c r="R76" s="2062"/>
      <c r="S76" s="2062"/>
      <c r="T76" s="2063"/>
      <c r="U76" s="2062"/>
      <c r="V76" s="2062"/>
      <c r="W76" s="2062"/>
      <c r="X76" s="2062"/>
      <c r="Y76" s="2063"/>
      <c r="Z76" s="2062"/>
      <c r="AA76" s="2062"/>
      <c r="AB76" s="2062"/>
      <c r="AC76" s="2062"/>
      <c r="AD76" s="2063"/>
      <c r="AE76" s="2062"/>
      <c r="AF76" s="2062"/>
      <c r="AG76" s="2062"/>
      <c r="AH76" s="2062"/>
      <c r="AI76" s="2063"/>
      <c r="AJ76" s="2062"/>
      <c r="AK76" s="2062"/>
      <c r="AL76" s="2062"/>
      <c r="AM76" s="2062"/>
      <c r="AN76" s="2063"/>
      <c r="AO76" s="2062"/>
      <c r="AP76" s="2062"/>
      <c r="AQ76" s="2062"/>
      <c r="AR76" s="2062"/>
      <c r="AS76" s="2063"/>
      <c r="AT76" s="2062"/>
      <c r="AU76" s="2062"/>
      <c r="AV76" s="2062"/>
      <c r="AW76" s="2062"/>
      <c r="AX76" s="2063"/>
    </row>
    <row r="77" spans="1:56">
      <c r="A77" s="2062"/>
      <c r="B77" s="2062"/>
      <c r="C77" s="2062"/>
      <c r="D77" s="2062"/>
      <c r="E77" s="2063"/>
      <c r="F77" s="2062"/>
      <c r="G77" s="2062"/>
      <c r="H77" s="2062"/>
      <c r="I77" s="2062"/>
      <c r="J77" s="2063"/>
      <c r="K77" s="2062"/>
      <c r="L77" s="2062"/>
      <c r="M77" s="2062"/>
      <c r="N77" s="2062"/>
      <c r="O77" s="2063"/>
      <c r="P77" s="2062"/>
      <c r="Q77" s="2062"/>
      <c r="R77" s="2062"/>
      <c r="S77" s="2062"/>
      <c r="T77" s="2063"/>
      <c r="U77" s="2062"/>
      <c r="V77" s="2062"/>
      <c r="W77" s="2062"/>
      <c r="X77" s="2062"/>
      <c r="Y77" s="2063"/>
      <c r="Z77" s="2062"/>
      <c r="AA77" s="2062"/>
      <c r="AB77" s="2062"/>
      <c r="AC77" s="2062"/>
      <c r="AD77" s="2063"/>
      <c r="AE77" s="2062"/>
      <c r="AF77" s="2062"/>
      <c r="AG77" s="2062"/>
      <c r="AH77" s="2062"/>
      <c r="AI77" s="2063"/>
      <c r="AJ77" s="2062"/>
      <c r="AK77" s="2062"/>
      <c r="AL77" s="2062"/>
      <c r="AM77" s="2062"/>
      <c r="AN77" s="2063"/>
      <c r="AO77" s="2062"/>
      <c r="AP77" s="2062"/>
      <c r="AQ77" s="2062"/>
      <c r="AR77" s="2062"/>
      <c r="AS77" s="2063"/>
      <c r="AT77" s="2062"/>
      <c r="AU77" s="2062"/>
      <c r="AV77" s="2062"/>
      <c r="AW77" s="2062"/>
      <c r="AX77" s="2063"/>
    </row>
    <row r="78" spans="1:56">
      <c r="A78" s="2062"/>
      <c r="B78" s="2062"/>
      <c r="C78" s="2062"/>
      <c r="D78" s="2062"/>
      <c r="E78" s="2063"/>
      <c r="F78" s="2062"/>
      <c r="G78" s="2062"/>
      <c r="H78" s="2062"/>
      <c r="I78" s="2062"/>
      <c r="J78" s="2063"/>
      <c r="K78" s="2062"/>
      <c r="L78" s="2062"/>
      <c r="M78" s="2062"/>
      <c r="N78" s="2062"/>
      <c r="O78" s="2063"/>
      <c r="P78" s="2062"/>
      <c r="Q78" s="2062"/>
      <c r="R78" s="2062"/>
      <c r="S78" s="2062"/>
      <c r="T78" s="2063"/>
      <c r="U78" s="2062"/>
      <c r="V78" s="2062"/>
      <c r="W78" s="2062"/>
      <c r="X78" s="2062"/>
      <c r="Y78" s="2063"/>
      <c r="Z78" s="2062"/>
      <c r="AA78" s="2062"/>
      <c r="AB78" s="2062"/>
      <c r="AC78" s="2062"/>
      <c r="AD78" s="2063"/>
      <c r="AE78" s="2062"/>
      <c r="AF78" s="2062"/>
      <c r="AG78" s="2062"/>
      <c r="AH78" s="2062"/>
      <c r="AI78" s="2063"/>
      <c r="AJ78" s="2062"/>
      <c r="AK78" s="2062"/>
      <c r="AL78" s="2062"/>
      <c r="AM78" s="2062"/>
      <c r="AN78" s="2063"/>
      <c r="AO78" s="2062"/>
      <c r="AP78" s="2062"/>
      <c r="AQ78" s="2062"/>
      <c r="AR78" s="2062"/>
      <c r="AS78" s="2063"/>
      <c r="AT78" s="2062"/>
      <c r="AU78" s="2062"/>
      <c r="AV78" s="2062"/>
      <c r="AW78" s="2062"/>
      <c r="AX78" s="2063"/>
    </row>
    <row r="79" spans="1:56">
      <c r="A79" s="2062"/>
      <c r="B79" s="2062"/>
      <c r="C79" s="2062"/>
      <c r="D79" s="2062"/>
      <c r="E79" s="2063"/>
      <c r="F79" s="2062"/>
      <c r="G79" s="2062"/>
      <c r="H79" s="2062"/>
      <c r="I79" s="2062"/>
      <c r="J79" s="2063"/>
      <c r="K79" s="2062"/>
      <c r="L79" s="2062"/>
      <c r="M79" s="2062"/>
      <c r="N79" s="2062"/>
      <c r="O79" s="2063"/>
      <c r="P79" s="2062"/>
      <c r="Q79" s="2062"/>
      <c r="R79" s="2062"/>
      <c r="S79" s="2062"/>
      <c r="T79" s="2063"/>
      <c r="U79" s="2062"/>
      <c r="V79" s="2062"/>
      <c r="W79" s="2062"/>
      <c r="X79" s="2062"/>
      <c r="Y79" s="2063"/>
      <c r="Z79" s="2062"/>
      <c r="AA79" s="2062"/>
      <c r="AB79" s="2062"/>
      <c r="AC79" s="2062"/>
      <c r="AD79" s="2063"/>
      <c r="AE79" s="2062"/>
      <c r="AF79" s="2062"/>
      <c r="AG79" s="2062"/>
      <c r="AH79" s="2062"/>
      <c r="AI79" s="2063"/>
      <c r="AJ79" s="2062"/>
      <c r="AK79" s="2062"/>
      <c r="AL79" s="2062"/>
      <c r="AM79" s="2062"/>
      <c r="AN79" s="2063"/>
      <c r="AO79" s="2062"/>
      <c r="AP79" s="2062"/>
      <c r="AQ79" s="2062"/>
      <c r="AR79" s="2062"/>
      <c r="AS79" s="2063"/>
      <c r="AT79" s="2062"/>
      <c r="AU79" s="2062"/>
      <c r="AV79" s="2062"/>
      <c r="AW79" s="2062"/>
      <c r="AX79" s="2063"/>
    </row>
    <row r="80" spans="1:56">
      <c r="A80" s="2062"/>
      <c r="B80" s="2062"/>
      <c r="C80" s="2062"/>
      <c r="D80" s="2062"/>
      <c r="E80" s="2063"/>
      <c r="F80" s="2062"/>
      <c r="G80" s="2062"/>
      <c r="H80" s="2062"/>
      <c r="I80" s="2062"/>
      <c r="J80" s="2063"/>
      <c r="K80" s="2062"/>
      <c r="L80" s="2062"/>
      <c r="M80" s="2062"/>
      <c r="N80" s="2062"/>
      <c r="O80" s="2063"/>
      <c r="P80" s="2062"/>
      <c r="Q80" s="2062"/>
      <c r="R80" s="2062"/>
      <c r="S80" s="2062"/>
      <c r="T80" s="2063"/>
      <c r="U80" s="2062"/>
      <c r="V80" s="2062"/>
      <c r="W80" s="2062"/>
      <c r="X80" s="2062"/>
      <c r="Y80" s="2063"/>
      <c r="Z80" s="2062"/>
      <c r="AA80" s="2062"/>
      <c r="AB80" s="2062"/>
      <c r="AC80" s="2062"/>
      <c r="AD80" s="2063"/>
      <c r="AE80" s="2062"/>
      <c r="AF80" s="2062"/>
      <c r="AG80" s="2062"/>
      <c r="AH80" s="2062"/>
      <c r="AI80" s="2063"/>
      <c r="AJ80" s="2062"/>
      <c r="AK80" s="2062"/>
      <c r="AL80" s="2062"/>
      <c r="AM80" s="2062"/>
      <c r="AN80" s="2063"/>
      <c r="AO80" s="2062"/>
      <c r="AP80" s="2062"/>
      <c r="AQ80" s="2062"/>
      <c r="AR80" s="2062"/>
      <c r="AS80" s="2063"/>
      <c r="AT80" s="2062"/>
      <c r="AU80" s="2062"/>
      <c r="AV80" s="2062"/>
      <c r="AW80" s="2062"/>
      <c r="AX80" s="2063"/>
    </row>
    <row r="81" spans="1:56">
      <c r="A81" s="2062"/>
      <c r="B81" s="2062"/>
      <c r="C81" s="2062"/>
      <c r="D81" s="2062"/>
      <c r="E81" s="2063"/>
      <c r="F81" s="2062"/>
      <c r="G81" s="2062"/>
      <c r="H81" s="2062"/>
      <c r="I81" s="2062"/>
      <c r="J81" s="2063"/>
      <c r="K81" s="2062"/>
      <c r="L81" s="2062"/>
      <c r="M81" s="2062"/>
      <c r="N81" s="2062"/>
      <c r="O81" s="2063"/>
      <c r="P81" s="2062"/>
      <c r="Q81" s="2062"/>
      <c r="R81" s="2062"/>
      <c r="S81" s="2062"/>
      <c r="T81" s="2063"/>
      <c r="U81" s="2062"/>
      <c r="V81" s="2062"/>
      <c r="W81" s="2062"/>
      <c r="X81" s="2062"/>
      <c r="Y81" s="2063"/>
      <c r="Z81" s="2062"/>
      <c r="AA81" s="2062"/>
      <c r="AB81" s="2062"/>
      <c r="AC81" s="2062"/>
      <c r="AD81" s="2063"/>
      <c r="AE81" s="2062"/>
      <c r="AF81" s="2062"/>
      <c r="AG81" s="2062"/>
      <c r="AH81" s="2062"/>
      <c r="AI81" s="2063"/>
      <c r="AJ81" s="2062"/>
      <c r="AK81" s="2062"/>
      <c r="AL81" s="2062"/>
      <c r="AM81" s="2062"/>
      <c r="AN81" s="2063"/>
      <c r="AO81" s="2062"/>
      <c r="AP81" s="2062"/>
      <c r="AQ81" s="2062"/>
      <c r="AR81" s="2062"/>
      <c r="AS81" s="2063"/>
      <c r="AT81" s="2062"/>
      <c r="AU81" s="2062"/>
      <c r="AV81" s="2062"/>
      <c r="AW81" s="2062"/>
      <c r="AX81" s="2063"/>
    </row>
    <row r="82" spans="1:56" s="387" customFormat="1">
      <c r="A82" s="2072"/>
      <c r="B82" s="2072"/>
      <c r="C82" s="2072"/>
      <c r="D82" s="2072"/>
      <c r="E82" s="2073"/>
      <c r="F82" s="2072"/>
      <c r="G82" s="2072"/>
      <c r="H82" s="2072"/>
      <c r="I82" s="2072"/>
      <c r="J82" s="2073"/>
      <c r="K82" s="2072"/>
      <c r="L82" s="2072"/>
      <c r="M82" s="2072"/>
      <c r="N82" s="2072"/>
      <c r="O82" s="2073"/>
      <c r="P82" s="2072"/>
      <c r="Q82" s="2072"/>
      <c r="R82" s="2072"/>
      <c r="S82" s="2072"/>
      <c r="T82" s="2073"/>
      <c r="U82" s="2072"/>
      <c r="V82" s="2072"/>
      <c r="W82" s="2072"/>
      <c r="X82" s="2072"/>
      <c r="Y82" s="2073"/>
      <c r="Z82" s="2072"/>
      <c r="AA82" s="2072"/>
      <c r="AB82" s="2072"/>
      <c r="AC82" s="2072"/>
      <c r="AD82" s="2073"/>
      <c r="AE82" s="2072"/>
      <c r="AF82" s="2072"/>
      <c r="AG82" s="2072"/>
      <c r="AH82" s="2072"/>
      <c r="AI82" s="2073"/>
      <c r="AJ82" s="2072"/>
      <c r="AK82" s="2072"/>
      <c r="AL82" s="2072"/>
      <c r="AM82" s="2072"/>
      <c r="AN82" s="2073"/>
      <c r="AO82" s="2072"/>
      <c r="AP82" s="2072"/>
      <c r="AQ82" s="2072"/>
      <c r="AR82" s="2072"/>
      <c r="AS82" s="2073"/>
      <c r="AT82" s="2072"/>
      <c r="AU82" s="2072"/>
      <c r="AV82" s="2072"/>
      <c r="AW82" s="2072"/>
      <c r="AX82" s="2073"/>
      <c r="AY82" s="388"/>
      <c r="AZ82" s="388"/>
      <c r="BA82" s="388"/>
      <c r="BB82" s="388"/>
      <c r="BC82" s="388"/>
      <c r="BD82" s="388"/>
    </row>
    <row r="83" spans="1:56">
      <c r="A83" s="439">
        <v>16</v>
      </c>
      <c r="B83" s="439"/>
      <c r="C83" s="439"/>
      <c r="D83" s="439"/>
      <c r="E83" s="440"/>
      <c r="F83" s="439">
        <v>17</v>
      </c>
      <c r="G83" s="439"/>
      <c r="H83" s="439"/>
      <c r="I83" s="439"/>
      <c r="J83" s="440"/>
      <c r="K83" s="439">
        <v>18</v>
      </c>
      <c r="L83" s="439"/>
      <c r="M83" s="439"/>
      <c r="N83" s="439"/>
      <c r="O83" s="440"/>
      <c r="P83" s="439">
        <v>19</v>
      </c>
      <c r="Q83" s="439"/>
      <c r="R83" s="439"/>
      <c r="S83" s="439"/>
      <c r="T83" s="440"/>
      <c r="U83" s="439">
        <v>20</v>
      </c>
      <c r="V83" s="439"/>
      <c r="W83" s="439"/>
      <c r="X83" s="439"/>
      <c r="Y83" s="440"/>
      <c r="Z83" s="439">
        <v>21</v>
      </c>
      <c r="AA83" s="439"/>
      <c r="AB83" s="439"/>
      <c r="AC83" s="439"/>
      <c r="AD83" s="440"/>
      <c r="AE83" s="439">
        <v>22</v>
      </c>
      <c r="AF83" s="439"/>
      <c r="AG83" s="439"/>
      <c r="AH83" s="439"/>
      <c r="AI83" s="440"/>
      <c r="AJ83" s="439">
        <v>23</v>
      </c>
      <c r="AK83" s="439"/>
      <c r="AL83" s="439"/>
      <c r="AM83" s="439"/>
      <c r="AN83" s="440"/>
      <c r="AO83" s="439">
        <v>24</v>
      </c>
      <c r="AP83" s="439"/>
      <c r="AQ83" s="439"/>
      <c r="AR83" s="439"/>
      <c r="AS83" s="440"/>
      <c r="AT83" s="439">
        <v>25</v>
      </c>
      <c r="AU83" s="439"/>
      <c r="AV83" s="439"/>
      <c r="AW83" s="439"/>
      <c r="AX83" s="440"/>
    </row>
    <row r="84" spans="1:56">
      <c r="A84" s="2062"/>
      <c r="B84" s="2062"/>
      <c r="C84" s="2062"/>
      <c r="D84" s="2062"/>
      <c r="E84" s="2063"/>
      <c r="F84" s="2062"/>
      <c r="G84" s="2062"/>
      <c r="H84" s="2062"/>
      <c r="I84" s="2062"/>
      <c r="J84" s="2063"/>
      <c r="K84" s="2062"/>
      <c r="L84" s="2062"/>
      <c r="M84" s="2062"/>
      <c r="N84" s="2062"/>
      <c r="O84" s="2063"/>
      <c r="P84" s="2062"/>
      <c r="Q84" s="2062"/>
      <c r="R84" s="2062"/>
      <c r="S84" s="2062"/>
      <c r="T84" s="2063"/>
      <c r="U84" s="2062"/>
      <c r="V84" s="2062"/>
      <c r="W84" s="2062"/>
      <c r="X84" s="2062"/>
      <c r="Y84" s="2063"/>
      <c r="Z84" s="2062"/>
      <c r="AA84" s="2062"/>
      <c r="AB84" s="2062"/>
      <c r="AC84" s="2062"/>
      <c r="AD84" s="2063"/>
      <c r="AE84" s="2062"/>
      <c r="AF84" s="2062"/>
      <c r="AG84" s="2062"/>
      <c r="AH84" s="2062"/>
      <c r="AI84" s="2063"/>
      <c r="AJ84" s="2062"/>
      <c r="AK84" s="2062"/>
      <c r="AL84" s="2062"/>
      <c r="AM84" s="2062"/>
      <c r="AN84" s="2063"/>
      <c r="AO84" s="2062"/>
      <c r="AP84" s="2062"/>
      <c r="AQ84" s="2062"/>
      <c r="AR84" s="2062"/>
      <c r="AS84" s="2063"/>
      <c r="AT84" s="2062"/>
      <c r="AU84" s="2062"/>
      <c r="AV84" s="2062"/>
      <c r="AW84" s="2062"/>
      <c r="AX84" s="2063"/>
    </row>
    <row r="85" spans="1:56">
      <c r="A85" s="2062"/>
      <c r="B85" s="2062"/>
      <c r="C85" s="2062"/>
      <c r="D85" s="2062"/>
      <c r="E85" s="2063"/>
      <c r="F85" s="2062"/>
      <c r="G85" s="2062"/>
      <c r="H85" s="2062"/>
      <c r="I85" s="2062"/>
      <c r="J85" s="2063"/>
      <c r="K85" s="2062"/>
      <c r="L85" s="2062"/>
      <c r="M85" s="2062"/>
      <c r="N85" s="2062"/>
      <c r="O85" s="2063"/>
      <c r="P85" s="2062"/>
      <c r="Q85" s="2062"/>
      <c r="R85" s="2062"/>
      <c r="S85" s="2062"/>
      <c r="T85" s="2063"/>
      <c r="U85" s="2062"/>
      <c r="V85" s="2062"/>
      <c r="W85" s="2062"/>
      <c r="X85" s="2062"/>
      <c r="Y85" s="2063"/>
      <c r="Z85" s="2062"/>
      <c r="AA85" s="2062"/>
      <c r="AB85" s="2062"/>
      <c r="AC85" s="2062"/>
      <c r="AD85" s="2063"/>
      <c r="AE85" s="2062"/>
      <c r="AF85" s="2062"/>
      <c r="AG85" s="2062"/>
      <c r="AH85" s="2062"/>
      <c r="AI85" s="2063"/>
      <c r="AJ85" s="2062"/>
      <c r="AK85" s="2062"/>
      <c r="AL85" s="2062"/>
      <c r="AM85" s="2062"/>
      <c r="AN85" s="2063"/>
      <c r="AO85" s="2062"/>
      <c r="AP85" s="2062"/>
      <c r="AQ85" s="2062"/>
      <c r="AR85" s="2062"/>
      <c r="AS85" s="2063"/>
      <c r="AT85" s="2062"/>
      <c r="AU85" s="2062"/>
      <c r="AV85" s="2062"/>
      <c r="AW85" s="2062"/>
      <c r="AX85" s="2063"/>
    </row>
    <row r="86" spans="1:56">
      <c r="A86" s="2062"/>
      <c r="B86" s="2062"/>
      <c r="C86" s="2062"/>
      <c r="D86" s="2062"/>
      <c r="E86" s="2063"/>
      <c r="F86" s="2062"/>
      <c r="G86" s="2062"/>
      <c r="H86" s="2062"/>
      <c r="I86" s="2062"/>
      <c r="J86" s="2063"/>
      <c r="K86" s="2062"/>
      <c r="L86" s="2062"/>
      <c r="M86" s="2062"/>
      <c r="N86" s="2062"/>
      <c r="O86" s="2063"/>
      <c r="P86" s="2062"/>
      <c r="Q86" s="2062"/>
      <c r="R86" s="2062"/>
      <c r="S86" s="2062"/>
      <c r="T86" s="2063"/>
      <c r="U86" s="2062"/>
      <c r="V86" s="2062"/>
      <c r="W86" s="2062"/>
      <c r="X86" s="2062"/>
      <c r="Y86" s="2063"/>
      <c r="Z86" s="2062"/>
      <c r="AA86" s="2062"/>
      <c r="AB86" s="2062"/>
      <c r="AC86" s="2062"/>
      <c r="AD86" s="2063"/>
      <c r="AE86" s="2062"/>
      <c r="AF86" s="2062"/>
      <c r="AG86" s="2062"/>
      <c r="AH86" s="2062"/>
      <c r="AI86" s="2063"/>
      <c r="AJ86" s="2062"/>
      <c r="AK86" s="2062"/>
      <c r="AL86" s="2062"/>
      <c r="AM86" s="2062"/>
      <c r="AN86" s="2063"/>
      <c r="AO86" s="2062"/>
      <c r="AP86" s="2062"/>
      <c r="AQ86" s="2062"/>
      <c r="AR86" s="2062"/>
      <c r="AS86" s="2063"/>
      <c r="AT86" s="2062"/>
      <c r="AU86" s="2062"/>
      <c r="AV86" s="2062"/>
      <c r="AW86" s="2062"/>
      <c r="AX86" s="2063"/>
    </row>
    <row r="87" spans="1:56">
      <c r="A87" s="2062"/>
      <c r="B87" s="2062"/>
      <c r="C87" s="2062"/>
      <c r="D87" s="2062"/>
      <c r="E87" s="2063"/>
      <c r="F87" s="2062"/>
      <c r="G87" s="2062"/>
      <c r="H87" s="2062"/>
      <c r="I87" s="2062"/>
      <c r="J87" s="2063"/>
      <c r="K87" s="2062"/>
      <c r="L87" s="2062"/>
      <c r="M87" s="2062"/>
      <c r="N87" s="2062"/>
      <c r="O87" s="2063"/>
      <c r="P87" s="2062"/>
      <c r="Q87" s="2062"/>
      <c r="R87" s="2062"/>
      <c r="S87" s="2062"/>
      <c r="T87" s="2063"/>
      <c r="U87" s="2062"/>
      <c r="V87" s="2062"/>
      <c r="W87" s="2062"/>
      <c r="X87" s="2062"/>
      <c r="Y87" s="2063"/>
      <c r="Z87" s="2062"/>
      <c r="AA87" s="2062"/>
      <c r="AB87" s="2062"/>
      <c r="AC87" s="2062"/>
      <c r="AD87" s="2063"/>
      <c r="AE87" s="2062"/>
      <c r="AF87" s="2062"/>
      <c r="AG87" s="2062"/>
      <c r="AH87" s="2062"/>
      <c r="AI87" s="2063"/>
      <c r="AJ87" s="2062"/>
      <c r="AK87" s="2062"/>
      <c r="AL87" s="2062"/>
      <c r="AM87" s="2062"/>
      <c r="AN87" s="2063"/>
      <c r="AO87" s="2062"/>
      <c r="AP87" s="2062"/>
      <c r="AQ87" s="2062"/>
      <c r="AR87" s="2062"/>
      <c r="AS87" s="2063"/>
      <c r="AT87" s="2062"/>
      <c r="AU87" s="2062"/>
      <c r="AV87" s="2062"/>
      <c r="AW87" s="2062"/>
      <c r="AX87" s="2063"/>
    </row>
    <row r="88" spans="1:56">
      <c r="A88" s="2062"/>
      <c r="B88" s="2062"/>
      <c r="C88" s="2062"/>
      <c r="D88" s="2062"/>
      <c r="E88" s="2063"/>
      <c r="F88" s="2062"/>
      <c r="G88" s="2062"/>
      <c r="H88" s="2062"/>
      <c r="I88" s="2062"/>
      <c r="J88" s="2063"/>
      <c r="K88" s="2062"/>
      <c r="L88" s="2062"/>
      <c r="M88" s="2062"/>
      <c r="N88" s="2062"/>
      <c r="O88" s="2063"/>
      <c r="P88" s="2062"/>
      <c r="Q88" s="2062"/>
      <c r="R88" s="2062"/>
      <c r="S88" s="2062"/>
      <c r="T88" s="2063"/>
      <c r="U88" s="2062"/>
      <c r="V88" s="2062"/>
      <c r="W88" s="2062"/>
      <c r="X88" s="2062"/>
      <c r="Y88" s="2063"/>
      <c r="Z88" s="2062"/>
      <c r="AA88" s="2062"/>
      <c r="AB88" s="2062"/>
      <c r="AC88" s="2062"/>
      <c r="AD88" s="2063"/>
      <c r="AE88" s="2062"/>
      <c r="AF88" s="2062"/>
      <c r="AG88" s="2062"/>
      <c r="AH88" s="2062"/>
      <c r="AI88" s="2063"/>
      <c r="AJ88" s="2062"/>
      <c r="AK88" s="2062"/>
      <c r="AL88" s="2062"/>
      <c r="AM88" s="2062"/>
      <c r="AN88" s="2063"/>
      <c r="AO88" s="2062"/>
      <c r="AP88" s="2062"/>
      <c r="AQ88" s="2062"/>
      <c r="AR88" s="2062"/>
      <c r="AS88" s="2063"/>
      <c r="AT88" s="2062"/>
      <c r="AU88" s="2062"/>
      <c r="AV88" s="2062"/>
      <c r="AW88" s="2062"/>
      <c r="AX88" s="2063"/>
    </row>
    <row r="89" spans="1:56">
      <c r="A89" s="2062"/>
      <c r="B89" s="2062"/>
      <c r="C89" s="2062"/>
      <c r="D89" s="2062"/>
      <c r="E89" s="2063"/>
      <c r="F89" s="2062"/>
      <c r="G89" s="2062"/>
      <c r="H89" s="2062"/>
      <c r="I89" s="2062"/>
      <c r="J89" s="2063"/>
      <c r="K89" s="2062"/>
      <c r="L89" s="2062"/>
      <c r="M89" s="2062"/>
      <c r="N89" s="2062"/>
      <c r="O89" s="2063"/>
      <c r="P89" s="2062"/>
      <c r="Q89" s="2062"/>
      <c r="R89" s="2062"/>
      <c r="S89" s="2062"/>
      <c r="T89" s="2063"/>
      <c r="U89" s="2062"/>
      <c r="V89" s="2062"/>
      <c r="W89" s="2062"/>
      <c r="X89" s="2062"/>
      <c r="Y89" s="2063"/>
      <c r="Z89" s="2062"/>
      <c r="AA89" s="2062"/>
      <c r="AB89" s="2062"/>
      <c r="AC89" s="2062"/>
      <c r="AD89" s="2063"/>
      <c r="AE89" s="2062"/>
      <c r="AF89" s="2062"/>
      <c r="AG89" s="2062"/>
      <c r="AH89" s="2062"/>
      <c r="AI89" s="2063"/>
      <c r="AJ89" s="2062"/>
      <c r="AK89" s="2062"/>
      <c r="AL89" s="2062"/>
      <c r="AM89" s="2062"/>
      <c r="AN89" s="2063"/>
      <c r="AO89" s="2062"/>
      <c r="AP89" s="2062"/>
      <c r="AQ89" s="2062"/>
      <c r="AR89" s="2062"/>
      <c r="AS89" s="2063"/>
      <c r="AT89" s="2062"/>
      <c r="AU89" s="2062"/>
      <c r="AV89" s="2062"/>
      <c r="AW89" s="2062"/>
      <c r="AX89" s="2063"/>
    </row>
    <row r="90" spans="1:56">
      <c r="A90" s="2062"/>
      <c r="B90" s="2062"/>
      <c r="C90" s="2062"/>
      <c r="D90" s="2062"/>
      <c r="E90" s="2063"/>
      <c r="F90" s="2062"/>
      <c r="G90" s="2062"/>
      <c r="H90" s="2062"/>
      <c r="I90" s="2062"/>
      <c r="J90" s="2063"/>
      <c r="K90" s="2062"/>
      <c r="L90" s="2062"/>
      <c r="M90" s="2062"/>
      <c r="N90" s="2062"/>
      <c r="O90" s="2063"/>
      <c r="P90" s="2062"/>
      <c r="Q90" s="2062"/>
      <c r="R90" s="2062"/>
      <c r="S90" s="2062"/>
      <c r="T90" s="2063"/>
      <c r="U90" s="2062"/>
      <c r="V90" s="2062"/>
      <c r="W90" s="2062"/>
      <c r="X90" s="2062"/>
      <c r="Y90" s="2063"/>
      <c r="Z90" s="2062"/>
      <c r="AA90" s="2062"/>
      <c r="AB90" s="2062"/>
      <c r="AC90" s="2062"/>
      <c r="AD90" s="2063"/>
      <c r="AE90" s="2062"/>
      <c r="AF90" s="2062"/>
      <c r="AG90" s="2062"/>
      <c r="AH90" s="2062"/>
      <c r="AI90" s="2063"/>
      <c r="AJ90" s="2062"/>
      <c r="AK90" s="2062"/>
      <c r="AL90" s="2062"/>
      <c r="AM90" s="2062"/>
      <c r="AN90" s="2063"/>
      <c r="AO90" s="2062"/>
      <c r="AP90" s="2062"/>
      <c r="AQ90" s="2062"/>
      <c r="AR90" s="2062"/>
      <c r="AS90" s="2063"/>
      <c r="AT90" s="2062"/>
      <c r="AU90" s="2062"/>
      <c r="AV90" s="2062"/>
      <c r="AW90" s="2062"/>
      <c r="AX90" s="2063"/>
    </row>
    <row r="91" spans="1:56">
      <c r="A91" s="2062"/>
      <c r="B91" s="2062"/>
      <c r="C91" s="2062"/>
      <c r="D91" s="2062"/>
      <c r="E91" s="2063"/>
      <c r="F91" s="2062"/>
      <c r="G91" s="2062"/>
      <c r="H91" s="2062"/>
      <c r="I91" s="2062"/>
      <c r="J91" s="2063"/>
      <c r="K91" s="2062"/>
      <c r="L91" s="2062"/>
      <c r="M91" s="2062"/>
      <c r="N91" s="2062"/>
      <c r="O91" s="2063"/>
      <c r="P91" s="2062"/>
      <c r="Q91" s="2062"/>
      <c r="R91" s="2062"/>
      <c r="S91" s="2062"/>
      <c r="T91" s="2063"/>
      <c r="U91" s="2062"/>
      <c r="V91" s="2062"/>
      <c r="W91" s="2062"/>
      <c r="X91" s="2062"/>
      <c r="Y91" s="2063"/>
      <c r="Z91" s="2062"/>
      <c r="AA91" s="2062"/>
      <c r="AB91" s="2062"/>
      <c r="AC91" s="2062"/>
      <c r="AD91" s="2063"/>
      <c r="AE91" s="2062"/>
      <c r="AF91" s="2062"/>
      <c r="AG91" s="2062"/>
      <c r="AH91" s="2062"/>
      <c r="AI91" s="2063"/>
      <c r="AJ91" s="2062"/>
      <c r="AK91" s="2062"/>
      <c r="AL91" s="2062"/>
      <c r="AM91" s="2062"/>
      <c r="AN91" s="2063"/>
      <c r="AO91" s="2062"/>
      <c r="AP91" s="2062"/>
      <c r="AQ91" s="2062"/>
      <c r="AR91" s="2062"/>
      <c r="AS91" s="2063"/>
      <c r="AT91" s="2062"/>
      <c r="AU91" s="2062"/>
      <c r="AV91" s="2062"/>
      <c r="AW91" s="2062"/>
      <c r="AX91" s="2063"/>
    </row>
    <row r="92" spans="1:56">
      <c r="A92" s="2062"/>
      <c r="B92" s="2062"/>
      <c r="C92" s="2062"/>
      <c r="D92" s="2062"/>
      <c r="E92" s="2063"/>
      <c r="F92" s="2062"/>
      <c r="G92" s="2062"/>
      <c r="H92" s="2062"/>
      <c r="I92" s="2062"/>
      <c r="J92" s="2063"/>
      <c r="K92" s="2062"/>
      <c r="L92" s="2062"/>
      <c r="M92" s="2062"/>
      <c r="N92" s="2062"/>
      <c r="O92" s="2063"/>
      <c r="P92" s="2062"/>
      <c r="Q92" s="2062"/>
      <c r="R92" s="2062"/>
      <c r="S92" s="2062"/>
      <c r="T92" s="2063"/>
      <c r="U92" s="2062"/>
      <c r="V92" s="2062"/>
      <c r="W92" s="2062"/>
      <c r="X92" s="2062"/>
      <c r="Y92" s="2063"/>
      <c r="Z92" s="2062"/>
      <c r="AA92" s="2062"/>
      <c r="AB92" s="2062"/>
      <c r="AC92" s="2062"/>
      <c r="AD92" s="2063"/>
      <c r="AE92" s="2062"/>
      <c r="AF92" s="2062"/>
      <c r="AG92" s="2062"/>
      <c r="AH92" s="2062"/>
      <c r="AI92" s="2063"/>
      <c r="AJ92" s="2062"/>
      <c r="AK92" s="2062"/>
      <c r="AL92" s="2062"/>
      <c r="AM92" s="2062"/>
      <c r="AN92" s="2063"/>
      <c r="AO92" s="2062"/>
      <c r="AP92" s="2062"/>
      <c r="AQ92" s="2062"/>
      <c r="AR92" s="2062"/>
      <c r="AS92" s="2063"/>
      <c r="AT92" s="2062"/>
      <c r="AU92" s="2062"/>
      <c r="AV92" s="2062"/>
      <c r="AW92" s="2062"/>
      <c r="AX92" s="2063"/>
    </row>
    <row r="93" spans="1:56">
      <c r="A93" s="2062"/>
      <c r="B93" s="2062"/>
      <c r="C93" s="2062"/>
      <c r="D93" s="2062"/>
      <c r="E93" s="2063"/>
      <c r="F93" s="2062"/>
      <c r="G93" s="2062"/>
      <c r="H93" s="2062"/>
      <c r="I93" s="2062"/>
      <c r="J93" s="2063"/>
      <c r="K93" s="2062"/>
      <c r="L93" s="2062"/>
      <c r="M93" s="2062"/>
      <c r="N93" s="2062"/>
      <c r="O93" s="2063"/>
      <c r="P93" s="2062"/>
      <c r="Q93" s="2062"/>
      <c r="R93" s="2062"/>
      <c r="S93" s="2062"/>
      <c r="T93" s="2063"/>
      <c r="U93" s="2062"/>
      <c r="V93" s="2062"/>
      <c r="W93" s="2062"/>
      <c r="X93" s="2062"/>
      <c r="Y93" s="2063"/>
      <c r="Z93" s="2062"/>
      <c r="AA93" s="2062"/>
      <c r="AB93" s="2062"/>
      <c r="AC93" s="2062"/>
      <c r="AD93" s="2063"/>
      <c r="AE93" s="2062"/>
      <c r="AF93" s="2062"/>
      <c r="AG93" s="2062"/>
      <c r="AH93" s="2062"/>
      <c r="AI93" s="2063"/>
      <c r="AJ93" s="2062"/>
      <c r="AK93" s="2062"/>
      <c r="AL93" s="2062"/>
      <c r="AM93" s="2062"/>
      <c r="AN93" s="2063"/>
      <c r="AO93" s="2062"/>
      <c r="AP93" s="2062"/>
      <c r="AQ93" s="2062"/>
      <c r="AR93" s="2062"/>
      <c r="AS93" s="2063"/>
      <c r="AT93" s="2062"/>
      <c r="AU93" s="2062"/>
      <c r="AV93" s="2062"/>
      <c r="AW93" s="2062"/>
      <c r="AX93" s="2063"/>
    </row>
    <row r="94" spans="1:56">
      <c r="A94" s="2062"/>
      <c r="B94" s="2062"/>
      <c r="C94" s="2062"/>
      <c r="D94" s="2062"/>
      <c r="E94" s="2063"/>
      <c r="F94" s="2062"/>
      <c r="G94" s="2062"/>
      <c r="H94" s="2062"/>
      <c r="I94" s="2062"/>
      <c r="J94" s="2063"/>
      <c r="K94" s="2062"/>
      <c r="L94" s="2062"/>
      <c r="M94" s="2062"/>
      <c r="N94" s="2062"/>
      <c r="O94" s="2063"/>
      <c r="P94" s="2062"/>
      <c r="Q94" s="2062"/>
      <c r="R94" s="2062"/>
      <c r="S94" s="2062"/>
      <c r="T94" s="2063"/>
      <c r="U94" s="2062"/>
      <c r="V94" s="2062"/>
      <c r="W94" s="2062"/>
      <c r="X94" s="2062"/>
      <c r="Y94" s="2063"/>
      <c r="Z94" s="2062"/>
      <c r="AA94" s="2062"/>
      <c r="AB94" s="2062"/>
      <c r="AC94" s="2062"/>
      <c r="AD94" s="2063"/>
      <c r="AE94" s="2062"/>
      <c r="AF94" s="2062"/>
      <c r="AG94" s="2062"/>
      <c r="AH94" s="2062"/>
      <c r="AI94" s="2063"/>
      <c r="AJ94" s="2062"/>
      <c r="AK94" s="2062"/>
      <c r="AL94" s="2062"/>
      <c r="AM94" s="2062"/>
      <c r="AN94" s="2063"/>
      <c r="AO94" s="2062"/>
      <c r="AP94" s="2062"/>
      <c r="AQ94" s="2062"/>
      <c r="AR94" s="2062"/>
      <c r="AS94" s="2063"/>
      <c r="AT94" s="2062"/>
      <c r="AU94" s="2062"/>
      <c r="AV94" s="2062"/>
      <c r="AW94" s="2062"/>
      <c r="AX94" s="2063"/>
    </row>
    <row r="95" spans="1:56">
      <c r="A95" s="2062"/>
      <c r="B95" s="2062"/>
      <c r="C95" s="2062"/>
      <c r="D95" s="2062"/>
      <c r="E95" s="2063"/>
      <c r="F95" s="2062"/>
      <c r="G95" s="2062"/>
      <c r="H95" s="2062"/>
      <c r="I95" s="2062"/>
      <c r="J95" s="2063"/>
      <c r="K95" s="2062"/>
      <c r="L95" s="2062"/>
      <c r="M95" s="2062"/>
      <c r="N95" s="2062"/>
      <c r="O95" s="2063"/>
      <c r="P95" s="2062"/>
      <c r="Q95" s="2062"/>
      <c r="R95" s="2062"/>
      <c r="S95" s="2062"/>
      <c r="T95" s="2063"/>
      <c r="U95" s="2062"/>
      <c r="V95" s="2062"/>
      <c r="W95" s="2062"/>
      <c r="X95" s="2062"/>
      <c r="Y95" s="2063"/>
      <c r="Z95" s="2062"/>
      <c r="AA95" s="2062"/>
      <c r="AB95" s="2062"/>
      <c r="AC95" s="2062"/>
      <c r="AD95" s="2063"/>
      <c r="AE95" s="2062"/>
      <c r="AF95" s="2062"/>
      <c r="AG95" s="2062"/>
      <c r="AH95" s="2062"/>
      <c r="AI95" s="2063"/>
      <c r="AJ95" s="2062"/>
      <c r="AK95" s="2062"/>
      <c r="AL95" s="2062"/>
      <c r="AM95" s="2062"/>
      <c r="AN95" s="2063"/>
      <c r="AO95" s="2062"/>
      <c r="AP95" s="2062"/>
      <c r="AQ95" s="2062"/>
      <c r="AR95" s="2062"/>
      <c r="AS95" s="2063"/>
      <c r="AT95" s="2062"/>
      <c r="AU95" s="2062"/>
      <c r="AV95" s="2062"/>
      <c r="AW95" s="2062"/>
      <c r="AX95" s="2063"/>
    </row>
    <row r="96" spans="1:56">
      <c r="A96" s="2062"/>
      <c r="B96" s="2062"/>
      <c r="C96" s="2062"/>
      <c r="D96" s="2062"/>
      <c r="E96" s="2063"/>
      <c r="F96" s="2062"/>
      <c r="G96" s="2062"/>
      <c r="H96" s="2062"/>
      <c r="I96" s="2062"/>
      <c r="J96" s="2063"/>
      <c r="K96" s="2062"/>
      <c r="L96" s="2062"/>
      <c r="M96" s="2062"/>
      <c r="N96" s="2062"/>
      <c r="O96" s="2063"/>
      <c r="P96" s="2062"/>
      <c r="Q96" s="2062"/>
      <c r="R96" s="2062"/>
      <c r="S96" s="2062"/>
      <c r="T96" s="2063"/>
      <c r="U96" s="2062"/>
      <c r="V96" s="2062"/>
      <c r="W96" s="2062"/>
      <c r="X96" s="2062"/>
      <c r="Y96" s="2063"/>
      <c r="Z96" s="2062"/>
      <c r="AA96" s="2062"/>
      <c r="AB96" s="2062"/>
      <c r="AC96" s="2062"/>
      <c r="AD96" s="2063"/>
      <c r="AE96" s="2062"/>
      <c r="AF96" s="2062"/>
      <c r="AG96" s="2062"/>
      <c r="AH96" s="2062"/>
      <c r="AI96" s="2063"/>
      <c r="AJ96" s="2062"/>
      <c r="AK96" s="2062"/>
      <c r="AL96" s="2062"/>
      <c r="AM96" s="2062"/>
      <c r="AN96" s="2063"/>
      <c r="AO96" s="2062"/>
      <c r="AP96" s="2062"/>
      <c r="AQ96" s="2062"/>
      <c r="AR96" s="2062"/>
      <c r="AS96" s="2063"/>
      <c r="AT96" s="2062"/>
      <c r="AU96" s="2062"/>
      <c r="AV96" s="2062"/>
      <c r="AW96" s="2062"/>
      <c r="AX96" s="2063"/>
    </row>
    <row r="97" spans="1:56">
      <c r="A97" s="2062"/>
      <c r="B97" s="2062"/>
      <c r="C97" s="2062"/>
      <c r="D97" s="2062"/>
      <c r="E97" s="2063"/>
      <c r="F97" s="2062"/>
      <c r="G97" s="2062"/>
      <c r="H97" s="2062"/>
      <c r="I97" s="2062"/>
      <c r="J97" s="2063"/>
      <c r="K97" s="2062"/>
      <c r="L97" s="2062"/>
      <c r="M97" s="2062"/>
      <c r="N97" s="2062"/>
      <c r="O97" s="2063"/>
      <c r="P97" s="2062"/>
      <c r="Q97" s="2062"/>
      <c r="R97" s="2062"/>
      <c r="S97" s="2062"/>
      <c r="T97" s="2063"/>
      <c r="U97" s="2062"/>
      <c r="V97" s="2062"/>
      <c r="W97" s="2062"/>
      <c r="X97" s="2062"/>
      <c r="Y97" s="2063"/>
      <c r="Z97" s="2062"/>
      <c r="AA97" s="2062"/>
      <c r="AB97" s="2062"/>
      <c r="AC97" s="2062"/>
      <c r="AD97" s="2063"/>
      <c r="AE97" s="2062"/>
      <c r="AF97" s="2062"/>
      <c r="AG97" s="2062"/>
      <c r="AH97" s="2062"/>
      <c r="AI97" s="2063"/>
      <c r="AJ97" s="2062"/>
      <c r="AK97" s="2062"/>
      <c r="AL97" s="2062"/>
      <c r="AM97" s="2062"/>
      <c r="AN97" s="2063"/>
      <c r="AO97" s="2062"/>
      <c r="AP97" s="2062"/>
      <c r="AQ97" s="2062"/>
      <c r="AR97" s="2062"/>
      <c r="AS97" s="2063"/>
      <c r="AT97" s="2062"/>
      <c r="AU97" s="2062"/>
      <c r="AV97" s="2062"/>
      <c r="AW97" s="2062"/>
      <c r="AX97" s="2063"/>
    </row>
    <row r="98" spans="1:56" s="387" customFormat="1">
      <c r="A98" s="2072"/>
      <c r="B98" s="2072"/>
      <c r="C98" s="2072"/>
      <c r="D98" s="2072"/>
      <c r="E98" s="2073"/>
      <c r="F98" s="2072"/>
      <c r="G98" s="2072"/>
      <c r="H98" s="2072"/>
      <c r="I98" s="2072"/>
      <c r="J98" s="2073"/>
      <c r="K98" s="2072"/>
      <c r="L98" s="2072"/>
      <c r="M98" s="2072"/>
      <c r="N98" s="2072"/>
      <c r="O98" s="2073"/>
      <c r="P98" s="2072"/>
      <c r="Q98" s="2072"/>
      <c r="R98" s="2072"/>
      <c r="S98" s="2072"/>
      <c r="T98" s="2073"/>
      <c r="U98" s="2072"/>
      <c r="V98" s="2072"/>
      <c r="W98" s="2072"/>
      <c r="X98" s="2072"/>
      <c r="Y98" s="2073"/>
      <c r="Z98" s="2072"/>
      <c r="AA98" s="2072"/>
      <c r="AB98" s="2072"/>
      <c r="AC98" s="2072"/>
      <c r="AD98" s="2073"/>
      <c r="AE98" s="2072"/>
      <c r="AF98" s="2072"/>
      <c r="AG98" s="2072"/>
      <c r="AH98" s="2072"/>
      <c r="AI98" s="2073"/>
      <c r="AJ98" s="2072"/>
      <c r="AK98" s="2072"/>
      <c r="AL98" s="2072"/>
      <c r="AM98" s="2072"/>
      <c r="AN98" s="2073"/>
      <c r="AO98" s="2072"/>
      <c r="AP98" s="2072"/>
      <c r="AQ98" s="2072"/>
      <c r="AR98" s="2072"/>
      <c r="AS98" s="2073"/>
      <c r="AT98" s="2072"/>
      <c r="AU98" s="2072"/>
      <c r="AV98" s="2072"/>
      <c r="AW98" s="2072"/>
      <c r="AX98" s="2073"/>
      <c r="AY98" s="388"/>
      <c r="AZ98" s="388"/>
      <c r="BA98" s="388"/>
      <c r="BB98" s="388"/>
      <c r="BC98" s="388"/>
      <c r="BD98" s="388"/>
    </row>
    <row r="99" spans="1:56" ht="18.75">
      <c r="A99" s="2080" t="s">
        <v>0</v>
      </c>
      <c r="B99" s="2080"/>
      <c r="C99" s="2080"/>
      <c r="D99" s="2080"/>
      <c r="E99" s="2080"/>
      <c r="F99" s="2080" t="s">
        <v>1</v>
      </c>
      <c r="G99" s="2080"/>
      <c r="H99" s="2080"/>
      <c r="I99" s="2080"/>
      <c r="J99" s="2080"/>
      <c r="K99" s="2080" t="s">
        <v>2</v>
      </c>
      <c r="L99" s="2080"/>
      <c r="M99" s="2080"/>
      <c r="N99" s="2080"/>
      <c r="O99" s="2080"/>
      <c r="P99" s="2080" t="s">
        <v>3</v>
      </c>
      <c r="Q99" s="2080"/>
      <c r="R99" s="2080"/>
      <c r="S99" s="2080"/>
      <c r="T99" s="2080"/>
      <c r="U99" s="2080" t="s">
        <v>4</v>
      </c>
      <c r="V99" s="2080"/>
      <c r="W99" s="2080"/>
      <c r="X99" s="2080"/>
      <c r="Y99" s="2080"/>
      <c r="Z99" s="2080" t="s">
        <v>5</v>
      </c>
      <c r="AA99" s="2080"/>
      <c r="AB99" s="2080"/>
      <c r="AC99" s="2080"/>
      <c r="AD99" s="2080"/>
      <c r="AE99" s="2080" t="s">
        <v>6</v>
      </c>
      <c r="AF99" s="2080"/>
      <c r="AG99" s="2080"/>
      <c r="AH99" s="2080"/>
      <c r="AI99" s="2080"/>
      <c r="AJ99" s="2080" t="s">
        <v>7</v>
      </c>
      <c r="AK99" s="2080"/>
      <c r="AL99" s="2080"/>
      <c r="AM99" s="2080"/>
      <c r="AN99" s="2080"/>
      <c r="AO99" s="2080" t="s">
        <v>8</v>
      </c>
      <c r="AP99" s="2080"/>
      <c r="AQ99" s="2080"/>
      <c r="AR99" s="2080"/>
      <c r="AS99" s="2080"/>
      <c r="AT99" s="2080" t="s">
        <v>9</v>
      </c>
      <c r="AU99" s="2080"/>
      <c r="AV99" s="2080"/>
      <c r="AW99" s="2080"/>
      <c r="AX99" s="2080"/>
    </row>
    <row r="100" spans="1:56">
      <c r="A100" s="400">
        <v>1</v>
      </c>
      <c r="B100" s="401"/>
      <c r="C100" s="401"/>
      <c r="D100" s="401"/>
      <c r="E100" s="402"/>
      <c r="F100" s="400">
        <v>2</v>
      </c>
      <c r="G100" s="401"/>
      <c r="H100" s="401"/>
      <c r="I100" s="401"/>
      <c r="J100" s="402"/>
      <c r="K100" s="400">
        <v>3</v>
      </c>
      <c r="L100" s="401"/>
      <c r="M100" s="401"/>
      <c r="N100" s="401"/>
      <c r="O100" s="402"/>
      <c r="P100" s="400">
        <v>4</v>
      </c>
      <c r="Q100" s="401"/>
      <c r="R100" s="401"/>
      <c r="S100" s="401"/>
      <c r="T100" s="402"/>
      <c r="U100" s="400">
        <v>5</v>
      </c>
      <c r="V100" s="401"/>
      <c r="W100" s="401"/>
      <c r="X100" s="401"/>
      <c r="Y100" s="402"/>
      <c r="Z100" s="400">
        <v>6</v>
      </c>
      <c r="AA100" s="401"/>
      <c r="AB100" s="401"/>
      <c r="AC100" s="401"/>
      <c r="AD100" s="402"/>
      <c r="AE100" s="400">
        <v>7</v>
      </c>
      <c r="AF100" s="401"/>
      <c r="AG100" s="401"/>
      <c r="AH100" s="401"/>
      <c r="AI100" s="402"/>
      <c r="AJ100" s="400">
        <v>8</v>
      </c>
      <c r="AK100" s="401"/>
      <c r="AL100" s="401"/>
      <c r="AM100" s="401"/>
      <c r="AN100" s="402"/>
      <c r="AO100" s="400">
        <v>9</v>
      </c>
      <c r="AP100" s="401"/>
      <c r="AQ100" s="401"/>
      <c r="AR100" s="401"/>
      <c r="AS100" s="402"/>
      <c r="AT100" s="400">
        <v>10</v>
      </c>
      <c r="AU100" s="401"/>
      <c r="AV100" s="401"/>
      <c r="AW100" s="401"/>
      <c r="AX100" s="402"/>
    </row>
    <row r="101" spans="1:56">
      <c r="A101" s="2078"/>
      <c r="B101" s="2078"/>
      <c r="C101" s="2078"/>
      <c r="D101" s="2078"/>
      <c r="E101" s="2079"/>
      <c r="F101" s="2078"/>
      <c r="G101" s="2078"/>
      <c r="H101" s="2078"/>
      <c r="I101" s="2078"/>
      <c r="J101" s="2079"/>
      <c r="K101" s="2078"/>
      <c r="L101" s="2078"/>
      <c r="M101" s="2078"/>
      <c r="N101" s="2078"/>
      <c r="O101" s="2079"/>
      <c r="P101" s="2078"/>
      <c r="Q101" s="2078"/>
      <c r="R101" s="2078"/>
      <c r="S101" s="2078"/>
      <c r="T101" s="2079"/>
      <c r="U101" s="2078"/>
      <c r="V101" s="2078"/>
      <c r="W101" s="2078"/>
      <c r="X101" s="2078"/>
      <c r="Y101" s="2079"/>
      <c r="Z101" s="2078"/>
      <c r="AA101" s="2078"/>
      <c r="AB101" s="2078"/>
      <c r="AC101" s="2078"/>
      <c r="AD101" s="2079"/>
      <c r="AE101" s="2078"/>
      <c r="AF101" s="2078"/>
      <c r="AG101" s="2078"/>
      <c r="AH101" s="2078"/>
      <c r="AI101" s="2079"/>
      <c r="AJ101" s="2078"/>
      <c r="AK101" s="2078"/>
      <c r="AL101" s="2078"/>
      <c r="AM101" s="2078"/>
      <c r="AN101" s="2079"/>
      <c r="AO101" s="2078"/>
      <c r="AP101" s="2078"/>
      <c r="AQ101" s="2078"/>
      <c r="AR101" s="2078"/>
      <c r="AS101" s="2079"/>
      <c r="AT101" s="2078"/>
      <c r="AU101" s="2078"/>
      <c r="AV101" s="2078"/>
      <c r="AW101" s="2078"/>
      <c r="AX101" s="2079"/>
    </row>
    <row r="102" spans="1:56">
      <c r="A102" s="2078"/>
      <c r="B102" s="2078"/>
      <c r="C102" s="2078"/>
      <c r="D102" s="2078"/>
      <c r="E102" s="2079"/>
      <c r="F102" s="2078"/>
      <c r="G102" s="2078"/>
      <c r="H102" s="2078"/>
      <c r="I102" s="2078"/>
      <c r="J102" s="2079"/>
      <c r="K102" s="2078"/>
      <c r="L102" s="2078"/>
      <c r="M102" s="2078"/>
      <c r="N102" s="2078"/>
      <c r="O102" s="2079"/>
      <c r="P102" s="2078"/>
      <c r="Q102" s="2078"/>
      <c r="R102" s="2078"/>
      <c r="S102" s="2078"/>
      <c r="T102" s="2079"/>
      <c r="U102" s="2078"/>
      <c r="V102" s="2078"/>
      <c r="W102" s="2078"/>
      <c r="X102" s="2078"/>
      <c r="Y102" s="2079"/>
      <c r="Z102" s="2078"/>
      <c r="AA102" s="2078"/>
      <c r="AB102" s="2078"/>
      <c r="AC102" s="2078"/>
      <c r="AD102" s="2079"/>
      <c r="AE102" s="2078"/>
      <c r="AF102" s="2078"/>
      <c r="AG102" s="2078"/>
      <c r="AH102" s="2078"/>
      <c r="AI102" s="2079"/>
      <c r="AJ102" s="2078"/>
      <c r="AK102" s="2078"/>
      <c r="AL102" s="2078"/>
      <c r="AM102" s="2078"/>
      <c r="AN102" s="2079"/>
      <c r="AO102" s="2078"/>
      <c r="AP102" s="2078"/>
      <c r="AQ102" s="2078"/>
      <c r="AR102" s="2078"/>
      <c r="AS102" s="2079"/>
      <c r="AT102" s="2078"/>
      <c r="AU102" s="2078"/>
      <c r="AV102" s="2078"/>
      <c r="AW102" s="2078"/>
      <c r="AX102" s="2079"/>
    </row>
    <row r="103" spans="1:56">
      <c r="A103" s="2078"/>
      <c r="B103" s="2078"/>
      <c r="C103" s="2078"/>
      <c r="D103" s="2078"/>
      <c r="E103" s="2079"/>
      <c r="F103" s="2078"/>
      <c r="G103" s="2078"/>
      <c r="H103" s="2078"/>
      <c r="I103" s="2078"/>
      <c r="J103" s="2079"/>
      <c r="K103" s="2078"/>
      <c r="L103" s="2078"/>
      <c r="M103" s="2078"/>
      <c r="N103" s="2078"/>
      <c r="O103" s="2079"/>
      <c r="P103" s="2078"/>
      <c r="Q103" s="2078"/>
      <c r="R103" s="2078"/>
      <c r="S103" s="2078"/>
      <c r="T103" s="2079"/>
      <c r="U103" s="2078"/>
      <c r="V103" s="2078"/>
      <c r="W103" s="2078"/>
      <c r="X103" s="2078"/>
      <c r="Y103" s="2079"/>
      <c r="Z103" s="2078"/>
      <c r="AA103" s="2078"/>
      <c r="AB103" s="2078"/>
      <c r="AC103" s="2078"/>
      <c r="AD103" s="2079"/>
      <c r="AE103" s="2078"/>
      <c r="AF103" s="2078"/>
      <c r="AG103" s="2078"/>
      <c r="AH103" s="2078"/>
      <c r="AI103" s="2079"/>
      <c r="AJ103" s="2078"/>
      <c r="AK103" s="2078"/>
      <c r="AL103" s="2078"/>
      <c r="AM103" s="2078"/>
      <c r="AN103" s="2079"/>
      <c r="AO103" s="2078"/>
      <c r="AP103" s="2078"/>
      <c r="AQ103" s="2078"/>
      <c r="AR103" s="2078"/>
      <c r="AS103" s="2079"/>
      <c r="AT103" s="2078"/>
      <c r="AU103" s="2078"/>
      <c r="AV103" s="2078"/>
      <c r="AW103" s="2078"/>
      <c r="AX103" s="2079"/>
    </row>
    <row r="104" spans="1:56">
      <c r="A104" s="2078"/>
      <c r="B104" s="2078"/>
      <c r="C104" s="2078"/>
      <c r="D104" s="2078"/>
      <c r="E104" s="2079"/>
      <c r="F104" s="2078"/>
      <c r="G104" s="2078"/>
      <c r="H104" s="2078"/>
      <c r="I104" s="2078"/>
      <c r="J104" s="2079"/>
      <c r="K104" s="2078"/>
      <c r="L104" s="2078"/>
      <c r="M104" s="2078"/>
      <c r="N104" s="2078"/>
      <c r="O104" s="2079"/>
      <c r="P104" s="2078"/>
      <c r="Q104" s="2078"/>
      <c r="R104" s="2078"/>
      <c r="S104" s="2078"/>
      <c r="T104" s="2079"/>
      <c r="U104" s="2078"/>
      <c r="V104" s="2078"/>
      <c r="W104" s="2078"/>
      <c r="X104" s="2078"/>
      <c r="Y104" s="2079"/>
      <c r="Z104" s="2078"/>
      <c r="AA104" s="2078"/>
      <c r="AB104" s="2078"/>
      <c r="AC104" s="2078"/>
      <c r="AD104" s="2079"/>
      <c r="AE104" s="2078"/>
      <c r="AF104" s="2078"/>
      <c r="AG104" s="2078"/>
      <c r="AH104" s="2078"/>
      <c r="AI104" s="2079"/>
      <c r="AJ104" s="2078"/>
      <c r="AK104" s="2078"/>
      <c r="AL104" s="2078"/>
      <c r="AM104" s="2078"/>
      <c r="AN104" s="2079"/>
      <c r="AO104" s="2078"/>
      <c r="AP104" s="2078"/>
      <c r="AQ104" s="2078"/>
      <c r="AR104" s="2078"/>
      <c r="AS104" s="2079"/>
      <c r="AT104" s="2078"/>
      <c r="AU104" s="2078"/>
      <c r="AV104" s="2078"/>
      <c r="AW104" s="2078"/>
      <c r="AX104" s="2079"/>
    </row>
    <row r="105" spans="1:56">
      <c r="A105" s="2078"/>
      <c r="B105" s="2078"/>
      <c r="C105" s="2078"/>
      <c r="D105" s="2078"/>
      <c r="E105" s="2079"/>
      <c r="F105" s="2078"/>
      <c r="G105" s="2078"/>
      <c r="H105" s="2078"/>
      <c r="I105" s="2078"/>
      <c r="J105" s="2079"/>
      <c r="K105" s="2078"/>
      <c r="L105" s="2078"/>
      <c r="M105" s="2078"/>
      <c r="N105" s="2078"/>
      <c r="O105" s="2079"/>
      <c r="P105" s="2078"/>
      <c r="Q105" s="2078"/>
      <c r="R105" s="2078"/>
      <c r="S105" s="2078"/>
      <c r="T105" s="2079"/>
      <c r="U105" s="2078"/>
      <c r="V105" s="2078"/>
      <c r="W105" s="2078"/>
      <c r="X105" s="2078"/>
      <c r="Y105" s="2079"/>
      <c r="Z105" s="2078"/>
      <c r="AA105" s="2078"/>
      <c r="AB105" s="2078"/>
      <c r="AC105" s="2078"/>
      <c r="AD105" s="2079"/>
      <c r="AE105" s="2078"/>
      <c r="AF105" s="2078"/>
      <c r="AG105" s="2078"/>
      <c r="AH105" s="2078"/>
      <c r="AI105" s="2079"/>
      <c r="AJ105" s="2078"/>
      <c r="AK105" s="2078"/>
      <c r="AL105" s="2078"/>
      <c r="AM105" s="2078"/>
      <c r="AN105" s="2079"/>
      <c r="AO105" s="2078"/>
      <c r="AP105" s="2078"/>
      <c r="AQ105" s="2078"/>
      <c r="AR105" s="2078"/>
      <c r="AS105" s="2079"/>
      <c r="AT105" s="2078"/>
      <c r="AU105" s="2078"/>
      <c r="AV105" s="2078"/>
      <c r="AW105" s="2078"/>
      <c r="AX105" s="2079"/>
    </row>
    <row r="106" spans="1:56">
      <c r="A106" s="2078"/>
      <c r="B106" s="2078"/>
      <c r="C106" s="2078"/>
      <c r="D106" s="2078"/>
      <c r="E106" s="2079"/>
      <c r="F106" s="2078"/>
      <c r="G106" s="2078"/>
      <c r="H106" s="2078"/>
      <c r="I106" s="2078"/>
      <c r="J106" s="2079"/>
      <c r="K106" s="2078"/>
      <c r="L106" s="2078"/>
      <c r="M106" s="2078"/>
      <c r="N106" s="2078"/>
      <c r="O106" s="2079"/>
      <c r="P106" s="2078"/>
      <c r="Q106" s="2078"/>
      <c r="R106" s="2078"/>
      <c r="S106" s="2078"/>
      <c r="T106" s="2079"/>
      <c r="U106" s="2078"/>
      <c r="V106" s="2078"/>
      <c r="W106" s="2078"/>
      <c r="X106" s="2078"/>
      <c r="Y106" s="2079"/>
      <c r="Z106" s="2078"/>
      <c r="AA106" s="2078"/>
      <c r="AB106" s="2078"/>
      <c r="AC106" s="2078"/>
      <c r="AD106" s="2079"/>
      <c r="AE106" s="2078"/>
      <c r="AF106" s="2078"/>
      <c r="AG106" s="2078"/>
      <c r="AH106" s="2078"/>
      <c r="AI106" s="2079"/>
      <c r="AJ106" s="2078"/>
      <c r="AK106" s="2078"/>
      <c r="AL106" s="2078"/>
      <c r="AM106" s="2078"/>
      <c r="AN106" s="2079"/>
      <c r="AO106" s="2078"/>
      <c r="AP106" s="2078"/>
      <c r="AQ106" s="2078"/>
      <c r="AR106" s="2078"/>
      <c r="AS106" s="2079"/>
      <c r="AT106" s="2078"/>
      <c r="AU106" s="2078"/>
      <c r="AV106" s="2078"/>
      <c r="AW106" s="2078"/>
      <c r="AX106" s="2079"/>
    </row>
    <row r="107" spans="1:56">
      <c r="A107" s="2078"/>
      <c r="B107" s="2078"/>
      <c r="C107" s="2078"/>
      <c r="D107" s="2078"/>
      <c r="E107" s="2079"/>
      <c r="F107" s="2078"/>
      <c r="G107" s="2078"/>
      <c r="H107" s="2078"/>
      <c r="I107" s="2078"/>
      <c r="J107" s="2079"/>
      <c r="K107" s="2078"/>
      <c r="L107" s="2078"/>
      <c r="M107" s="2078"/>
      <c r="N107" s="2078"/>
      <c r="O107" s="2079"/>
      <c r="P107" s="2078"/>
      <c r="Q107" s="2078"/>
      <c r="R107" s="2078"/>
      <c r="S107" s="2078"/>
      <c r="T107" s="2079"/>
      <c r="U107" s="2078"/>
      <c r="V107" s="2078"/>
      <c r="W107" s="2078"/>
      <c r="X107" s="2078"/>
      <c r="Y107" s="2079"/>
      <c r="Z107" s="2078"/>
      <c r="AA107" s="2078"/>
      <c r="AB107" s="2078"/>
      <c r="AC107" s="2078"/>
      <c r="AD107" s="2079"/>
      <c r="AE107" s="2078"/>
      <c r="AF107" s="2078"/>
      <c r="AG107" s="2078"/>
      <c r="AH107" s="2078"/>
      <c r="AI107" s="2079"/>
      <c r="AJ107" s="2078"/>
      <c r="AK107" s="2078"/>
      <c r="AL107" s="2078"/>
      <c r="AM107" s="2078"/>
      <c r="AN107" s="2079"/>
      <c r="AO107" s="2078"/>
      <c r="AP107" s="2078"/>
      <c r="AQ107" s="2078"/>
      <c r="AR107" s="2078"/>
      <c r="AS107" s="2079"/>
      <c r="AT107" s="2078"/>
      <c r="AU107" s="2078"/>
      <c r="AV107" s="2078"/>
      <c r="AW107" s="2078"/>
      <c r="AX107" s="2079"/>
    </row>
    <row r="108" spans="1:56">
      <c r="A108" s="2078"/>
      <c r="B108" s="2078"/>
      <c r="C108" s="2078"/>
      <c r="D108" s="2078"/>
      <c r="E108" s="2079"/>
      <c r="F108" s="2078"/>
      <c r="G108" s="2078"/>
      <c r="H108" s="2078"/>
      <c r="I108" s="2078"/>
      <c r="J108" s="2079"/>
      <c r="K108" s="2078"/>
      <c r="L108" s="2078"/>
      <c r="M108" s="2078"/>
      <c r="N108" s="2078"/>
      <c r="O108" s="2079"/>
      <c r="P108" s="2078"/>
      <c r="Q108" s="2078"/>
      <c r="R108" s="2078"/>
      <c r="S108" s="2078"/>
      <c r="T108" s="2079"/>
      <c r="U108" s="2078"/>
      <c r="V108" s="2078"/>
      <c r="W108" s="2078"/>
      <c r="X108" s="2078"/>
      <c r="Y108" s="2079"/>
      <c r="Z108" s="2078"/>
      <c r="AA108" s="2078"/>
      <c r="AB108" s="2078"/>
      <c r="AC108" s="2078"/>
      <c r="AD108" s="2079"/>
      <c r="AE108" s="2078"/>
      <c r="AF108" s="2078"/>
      <c r="AG108" s="2078"/>
      <c r="AH108" s="2078"/>
      <c r="AI108" s="2079"/>
      <c r="AJ108" s="2078"/>
      <c r="AK108" s="2078"/>
      <c r="AL108" s="2078"/>
      <c r="AM108" s="2078"/>
      <c r="AN108" s="2079"/>
      <c r="AO108" s="2078"/>
      <c r="AP108" s="2078"/>
      <c r="AQ108" s="2078"/>
      <c r="AR108" s="2078"/>
      <c r="AS108" s="2079"/>
      <c r="AT108" s="2078"/>
      <c r="AU108" s="2078"/>
      <c r="AV108" s="2078"/>
      <c r="AW108" s="2078"/>
      <c r="AX108" s="2079"/>
    </row>
    <row r="109" spans="1:56">
      <c r="A109" s="2078"/>
      <c r="B109" s="2078"/>
      <c r="C109" s="2078"/>
      <c r="D109" s="2078"/>
      <c r="E109" s="2079"/>
      <c r="F109" s="2078"/>
      <c r="G109" s="2078"/>
      <c r="H109" s="2078"/>
      <c r="I109" s="2078"/>
      <c r="J109" s="2079"/>
      <c r="K109" s="2078"/>
      <c r="L109" s="2078"/>
      <c r="M109" s="2078"/>
      <c r="N109" s="2078"/>
      <c r="O109" s="2079"/>
      <c r="P109" s="2078"/>
      <c r="Q109" s="2078"/>
      <c r="R109" s="2078"/>
      <c r="S109" s="2078"/>
      <c r="T109" s="2079"/>
      <c r="U109" s="2078"/>
      <c r="V109" s="2078"/>
      <c r="W109" s="2078"/>
      <c r="X109" s="2078"/>
      <c r="Y109" s="2079"/>
      <c r="Z109" s="2078"/>
      <c r="AA109" s="2078"/>
      <c r="AB109" s="2078"/>
      <c r="AC109" s="2078"/>
      <c r="AD109" s="2079"/>
      <c r="AE109" s="2078"/>
      <c r="AF109" s="2078"/>
      <c r="AG109" s="2078"/>
      <c r="AH109" s="2078"/>
      <c r="AI109" s="2079"/>
      <c r="AJ109" s="2078"/>
      <c r="AK109" s="2078"/>
      <c r="AL109" s="2078"/>
      <c r="AM109" s="2078"/>
      <c r="AN109" s="2079"/>
      <c r="AO109" s="2078"/>
      <c r="AP109" s="2078"/>
      <c r="AQ109" s="2078"/>
      <c r="AR109" s="2078"/>
      <c r="AS109" s="2079"/>
      <c r="AT109" s="2078"/>
      <c r="AU109" s="2078"/>
      <c r="AV109" s="2078"/>
      <c r="AW109" s="2078"/>
      <c r="AX109" s="2079"/>
    </row>
    <row r="110" spans="1:56">
      <c r="A110" s="2078"/>
      <c r="B110" s="2078"/>
      <c r="C110" s="2078"/>
      <c r="D110" s="2078"/>
      <c r="E110" s="2079"/>
      <c r="F110" s="2078"/>
      <c r="G110" s="2078"/>
      <c r="H110" s="2078"/>
      <c r="I110" s="2078"/>
      <c r="J110" s="2079"/>
      <c r="K110" s="2078"/>
      <c r="L110" s="2078"/>
      <c r="M110" s="2078"/>
      <c r="N110" s="2078"/>
      <c r="O110" s="2079"/>
      <c r="P110" s="2078"/>
      <c r="Q110" s="2078"/>
      <c r="R110" s="2078"/>
      <c r="S110" s="2078"/>
      <c r="T110" s="2079"/>
      <c r="U110" s="2078"/>
      <c r="V110" s="2078"/>
      <c r="W110" s="2078"/>
      <c r="X110" s="2078"/>
      <c r="Y110" s="2079"/>
      <c r="Z110" s="2078"/>
      <c r="AA110" s="2078"/>
      <c r="AB110" s="2078"/>
      <c r="AC110" s="2078"/>
      <c r="AD110" s="2079"/>
      <c r="AE110" s="2078"/>
      <c r="AF110" s="2078"/>
      <c r="AG110" s="2078"/>
      <c r="AH110" s="2078"/>
      <c r="AI110" s="2079"/>
      <c r="AJ110" s="2078"/>
      <c r="AK110" s="2078"/>
      <c r="AL110" s="2078"/>
      <c r="AM110" s="2078"/>
      <c r="AN110" s="2079"/>
      <c r="AO110" s="2078"/>
      <c r="AP110" s="2078"/>
      <c r="AQ110" s="2078"/>
      <c r="AR110" s="2078"/>
      <c r="AS110" s="2079"/>
      <c r="AT110" s="2078"/>
      <c r="AU110" s="2078"/>
      <c r="AV110" s="2078"/>
      <c r="AW110" s="2078"/>
      <c r="AX110" s="2079"/>
    </row>
    <row r="111" spans="1:56">
      <c r="A111" s="2078"/>
      <c r="B111" s="2078"/>
      <c r="C111" s="2078"/>
      <c r="D111" s="2078"/>
      <c r="E111" s="2079"/>
      <c r="F111" s="2078"/>
      <c r="G111" s="2078"/>
      <c r="H111" s="2078"/>
      <c r="I111" s="2078"/>
      <c r="J111" s="2079"/>
      <c r="K111" s="2078"/>
      <c r="L111" s="2078"/>
      <c r="M111" s="2078"/>
      <c r="N111" s="2078"/>
      <c r="O111" s="2079"/>
      <c r="P111" s="2078"/>
      <c r="Q111" s="2078"/>
      <c r="R111" s="2078"/>
      <c r="S111" s="2078"/>
      <c r="T111" s="2079"/>
      <c r="U111" s="2078"/>
      <c r="V111" s="2078"/>
      <c r="W111" s="2078"/>
      <c r="X111" s="2078"/>
      <c r="Y111" s="2079"/>
      <c r="Z111" s="2078"/>
      <c r="AA111" s="2078"/>
      <c r="AB111" s="2078"/>
      <c r="AC111" s="2078"/>
      <c r="AD111" s="2079"/>
      <c r="AE111" s="2078"/>
      <c r="AF111" s="2078"/>
      <c r="AG111" s="2078"/>
      <c r="AH111" s="2078"/>
      <c r="AI111" s="2079"/>
      <c r="AJ111" s="2078"/>
      <c r="AK111" s="2078"/>
      <c r="AL111" s="2078"/>
      <c r="AM111" s="2078"/>
      <c r="AN111" s="2079"/>
      <c r="AO111" s="2078"/>
      <c r="AP111" s="2078"/>
      <c r="AQ111" s="2078"/>
      <c r="AR111" s="2078"/>
      <c r="AS111" s="2079"/>
      <c r="AT111" s="2078"/>
      <c r="AU111" s="2078"/>
      <c r="AV111" s="2078"/>
      <c r="AW111" s="2078"/>
      <c r="AX111" s="2079"/>
    </row>
    <row r="112" spans="1:56">
      <c r="A112" s="2078"/>
      <c r="B112" s="2078"/>
      <c r="C112" s="2078"/>
      <c r="D112" s="2078"/>
      <c r="E112" s="2079"/>
      <c r="F112" s="2078"/>
      <c r="G112" s="2078"/>
      <c r="H112" s="2078"/>
      <c r="I112" s="2078"/>
      <c r="J112" s="2079"/>
      <c r="K112" s="2078"/>
      <c r="L112" s="2078"/>
      <c r="M112" s="2078"/>
      <c r="N112" s="2078"/>
      <c r="O112" s="2079"/>
      <c r="P112" s="2078"/>
      <c r="Q112" s="2078"/>
      <c r="R112" s="2078"/>
      <c r="S112" s="2078"/>
      <c r="T112" s="2079"/>
      <c r="U112" s="2078"/>
      <c r="V112" s="2078"/>
      <c r="W112" s="2078"/>
      <c r="X112" s="2078"/>
      <c r="Y112" s="2079"/>
      <c r="Z112" s="2078"/>
      <c r="AA112" s="2078"/>
      <c r="AB112" s="2078"/>
      <c r="AC112" s="2078"/>
      <c r="AD112" s="2079"/>
      <c r="AE112" s="2078"/>
      <c r="AF112" s="2078"/>
      <c r="AG112" s="2078"/>
      <c r="AH112" s="2078"/>
      <c r="AI112" s="2079"/>
      <c r="AJ112" s="2078"/>
      <c r="AK112" s="2078"/>
      <c r="AL112" s="2078"/>
      <c r="AM112" s="2078"/>
      <c r="AN112" s="2079"/>
      <c r="AO112" s="2078"/>
      <c r="AP112" s="2078"/>
      <c r="AQ112" s="2078"/>
      <c r="AR112" s="2078"/>
      <c r="AS112" s="2079"/>
      <c r="AT112" s="2078"/>
      <c r="AU112" s="2078"/>
      <c r="AV112" s="2078"/>
      <c r="AW112" s="2078"/>
      <c r="AX112" s="2079"/>
    </row>
    <row r="113" spans="1:56">
      <c r="A113" s="2078"/>
      <c r="B113" s="2078"/>
      <c r="C113" s="2078"/>
      <c r="D113" s="2078"/>
      <c r="E113" s="2079"/>
      <c r="F113" s="2078"/>
      <c r="G113" s="2078"/>
      <c r="H113" s="2078"/>
      <c r="I113" s="2078"/>
      <c r="J113" s="2079"/>
      <c r="K113" s="2078"/>
      <c r="L113" s="2078"/>
      <c r="M113" s="2078"/>
      <c r="N113" s="2078"/>
      <c r="O113" s="2079"/>
      <c r="P113" s="2078"/>
      <c r="Q113" s="2078"/>
      <c r="R113" s="2078"/>
      <c r="S113" s="2078"/>
      <c r="T113" s="2079"/>
      <c r="U113" s="2078"/>
      <c r="V113" s="2078"/>
      <c r="W113" s="2078"/>
      <c r="X113" s="2078"/>
      <c r="Y113" s="2079"/>
      <c r="Z113" s="2078"/>
      <c r="AA113" s="2078"/>
      <c r="AB113" s="2078"/>
      <c r="AC113" s="2078"/>
      <c r="AD113" s="2079"/>
      <c r="AE113" s="2078"/>
      <c r="AF113" s="2078"/>
      <c r="AG113" s="2078"/>
      <c r="AH113" s="2078"/>
      <c r="AI113" s="2079"/>
      <c r="AJ113" s="2078"/>
      <c r="AK113" s="2078"/>
      <c r="AL113" s="2078"/>
      <c r="AM113" s="2078"/>
      <c r="AN113" s="2079"/>
      <c r="AO113" s="2078"/>
      <c r="AP113" s="2078"/>
      <c r="AQ113" s="2078"/>
      <c r="AR113" s="2078"/>
      <c r="AS113" s="2079"/>
      <c r="AT113" s="2078"/>
      <c r="AU113" s="2078"/>
      <c r="AV113" s="2078"/>
      <c r="AW113" s="2078"/>
      <c r="AX113" s="2079"/>
    </row>
    <row r="114" spans="1:56" s="387" customFormat="1">
      <c r="A114" s="2078"/>
      <c r="B114" s="2078"/>
      <c r="C114" s="2078"/>
      <c r="D114" s="2078"/>
      <c r="E114" s="2079"/>
      <c r="F114" s="2078"/>
      <c r="G114" s="2078"/>
      <c r="H114" s="2078"/>
      <c r="I114" s="2078"/>
      <c r="J114" s="2079"/>
      <c r="K114" s="2078"/>
      <c r="L114" s="2078"/>
      <c r="M114" s="2078"/>
      <c r="N114" s="2078"/>
      <c r="O114" s="2079"/>
      <c r="P114" s="2078"/>
      <c r="Q114" s="2078"/>
      <c r="R114" s="2078"/>
      <c r="S114" s="2078"/>
      <c r="T114" s="2079"/>
      <c r="U114" s="2078"/>
      <c r="V114" s="2078"/>
      <c r="W114" s="2078"/>
      <c r="X114" s="2078"/>
      <c r="Y114" s="2079"/>
      <c r="Z114" s="2078"/>
      <c r="AA114" s="2078"/>
      <c r="AB114" s="2078"/>
      <c r="AC114" s="2078"/>
      <c r="AD114" s="2079"/>
      <c r="AE114" s="2078"/>
      <c r="AF114" s="2078"/>
      <c r="AG114" s="2078"/>
      <c r="AH114" s="2078"/>
      <c r="AI114" s="2079"/>
      <c r="AJ114" s="2078"/>
      <c r="AK114" s="2078"/>
      <c r="AL114" s="2078"/>
      <c r="AM114" s="2078"/>
      <c r="AN114" s="2079"/>
      <c r="AO114" s="2078"/>
      <c r="AP114" s="2078"/>
      <c r="AQ114" s="2078"/>
      <c r="AR114" s="2078"/>
      <c r="AS114" s="2079"/>
      <c r="AT114" s="2078"/>
      <c r="AU114" s="2078"/>
      <c r="AV114" s="2078"/>
      <c r="AW114" s="2078"/>
      <c r="AX114" s="2079"/>
      <c r="AY114" s="388"/>
      <c r="AZ114" s="388"/>
      <c r="BA114" s="388"/>
      <c r="BB114" s="388"/>
      <c r="BC114" s="388"/>
      <c r="BD114" s="388"/>
    </row>
    <row r="115" spans="1:56">
      <c r="A115" s="2081"/>
      <c r="B115" s="2081"/>
      <c r="C115" s="2081"/>
      <c r="D115" s="2081"/>
      <c r="E115" s="2082"/>
      <c r="F115" s="2081"/>
      <c r="G115" s="2081"/>
      <c r="H115" s="2081"/>
      <c r="I115" s="2081"/>
      <c r="J115" s="2082"/>
      <c r="K115" s="2081"/>
      <c r="L115" s="2081"/>
      <c r="M115" s="2081"/>
      <c r="N115" s="2081"/>
      <c r="O115" s="2082"/>
      <c r="P115" s="2081"/>
      <c r="Q115" s="2081"/>
      <c r="R115" s="2081"/>
      <c r="S115" s="2081"/>
      <c r="T115" s="2082"/>
      <c r="U115" s="2081"/>
      <c r="V115" s="2081"/>
      <c r="W115" s="2081"/>
      <c r="X115" s="2081"/>
      <c r="Y115" s="2082"/>
      <c r="Z115" s="2081"/>
      <c r="AA115" s="2081"/>
      <c r="AB115" s="2081"/>
      <c r="AC115" s="2081"/>
      <c r="AD115" s="2082"/>
      <c r="AE115" s="2081"/>
      <c r="AF115" s="2081"/>
      <c r="AG115" s="2081"/>
      <c r="AH115" s="2081"/>
      <c r="AI115" s="2082"/>
      <c r="AJ115" s="2081"/>
      <c r="AK115" s="2081"/>
      <c r="AL115" s="2081"/>
      <c r="AM115" s="2081"/>
      <c r="AN115" s="2082"/>
      <c r="AO115" s="2081"/>
      <c r="AP115" s="2081"/>
      <c r="AQ115" s="2081"/>
      <c r="AR115" s="2081"/>
      <c r="AS115" s="2082"/>
      <c r="AT115" s="2081"/>
      <c r="AU115" s="2081"/>
      <c r="AV115" s="2081"/>
      <c r="AW115" s="2081"/>
      <c r="AX115" s="2082"/>
    </row>
    <row r="116" spans="1:56">
      <c r="A116" s="400">
        <v>11</v>
      </c>
      <c r="B116" s="401"/>
      <c r="C116" s="401"/>
      <c r="D116" s="401"/>
      <c r="E116" s="402"/>
      <c r="F116" s="400">
        <v>12</v>
      </c>
      <c r="G116" s="401"/>
      <c r="H116" s="401"/>
      <c r="I116" s="401"/>
      <c r="J116" s="402"/>
      <c r="K116" s="400">
        <v>13</v>
      </c>
      <c r="L116" s="401"/>
      <c r="M116" s="401"/>
      <c r="N116" s="401"/>
      <c r="O116" s="402"/>
      <c r="P116" s="400">
        <v>14</v>
      </c>
      <c r="Q116" s="401"/>
      <c r="R116" s="401"/>
      <c r="S116" s="401"/>
      <c r="T116" s="402"/>
      <c r="U116" s="400">
        <v>15</v>
      </c>
      <c r="V116" s="401"/>
      <c r="W116" s="401"/>
      <c r="X116" s="401"/>
      <c r="Y116" s="402"/>
      <c r="Z116" s="400">
        <v>16</v>
      </c>
      <c r="AA116" s="401"/>
      <c r="AB116" s="401"/>
      <c r="AC116" s="401"/>
      <c r="AD116" s="402"/>
      <c r="AE116" s="400">
        <v>17</v>
      </c>
      <c r="AF116" s="401"/>
      <c r="AG116" s="401"/>
      <c r="AH116" s="401"/>
      <c r="AI116" s="402"/>
      <c r="AJ116" s="400">
        <v>18</v>
      </c>
      <c r="AK116" s="401"/>
      <c r="AL116" s="401"/>
      <c r="AM116" s="401"/>
      <c r="AN116" s="402"/>
      <c r="AO116" s="400">
        <v>19</v>
      </c>
      <c r="AP116" s="401"/>
      <c r="AQ116" s="401"/>
      <c r="AR116" s="401"/>
      <c r="AS116" s="402"/>
      <c r="AT116" s="400">
        <v>20</v>
      </c>
      <c r="AU116" s="401"/>
      <c r="AV116" s="401"/>
      <c r="AW116" s="401"/>
      <c r="AX116" s="402"/>
    </row>
    <row r="117" spans="1:56">
      <c r="A117" s="2078"/>
      <c r="B117" s="2078"/>
      <c r="C117" s="2078"/>
      <c r="D117" s="2078"/>
      <c r="E117" s="2079"/>
      <c r="F117" s="2078"/>
      <c r="G117" s="2078"/>
      <c r="H117" s="2078"/>
      <c r="I117" s="2078"/>
      <c r="J117" s="2079"/>
      <c r="K117" s="2078"/>
      <c r="L117" s="2078"/>
      <c r="M117" s="2078"/>
      <c r="N117" s="2078"/>
      <c r="O117" s="2079"/>
      <c r="P117" s="2078"/>
      <c r="Q117" s="2078"/>
      <c r="R117" s="2078"/>
      <c r="S117" s="2078"/>
      <c r="T117" s="2079"/>
      <c r="U117" s="2078"/>
      <c r="V117" s="2078"/>
      <c r="W117" s="2078"/>
      <c r="X117" s="2078"/>
      <c r="Y117" s="2079"/>
      <c r="Z117" s="2078"/>
      <c r="AA117" s="2078"/>
      <c r="AB117" s="2078"/>
      <c r="AC117" s="2078"/>
      <c r="AD117" s="2079"/>
      <c r="AE117" s="2078"/>
      <c r="AF117" s="2078"/>
      <c r="AG117" s="2078"/>
      <c r="AH117" s="2078"/>
      <c r="AI117" s="2079"/>
      <c r="AJ117" s="2078"/>
      <c r="AK117" s="2078"/>
      <c r="AL117" s="2078"/>
      <c r="AM117" s="2078"/>
      <c r="AN117" s="2079"/>
      <c r="AO117" s="2078"/>
      <c r="AP117" s="2078"/>
      <c r="AQ117" s="2078"/>
      <c r="AR117" s="2078"/>
      <c r="AS117" s="2079"/>
      <c r="AT117" s="2078"/>
      <c r="AU117" s="2078"/>
      <c r="AV117" s="2078"/>
      <c r="AW117" s="2078"/>
      <c r="AX117" s="2079"/>
    </row>
    <row r="118" spans="1:56">
      <c r="A118" s="2078"/>
      <c r="B118" s="2078"/>
      <c r="C118" s="2078"/>
      <c r="D118" s="2078"/>
      <c r="E118" s="2079"/>
      <c r="F118" s="2078"/>
      <c r="G118" s="2078"/>
      <c r="H118" s="2078"/>
      <c r="I118" s="2078"/>
      <c r="J118" s="2079"/>
      <c r="K118" s="2078"/>
      <c r="L118" s="2078"/>
      <c r="M118" s="2078"/>
      <c r="N118" s="2078"/>
      <c r="O118" s="2079"/>
      <c r="P118" s="2078"/>
      <c r="Q118" s="2078"/>
      <c r="R118" s="2078"/>
      <c r="S118" s="2078"/>
      <c r="T118" s="2079"/>
      <c r="U118" s="2078"/>
      <c r="V118" s="2078"/>
      <c r="W118" s="2078"/>
      <c r="X118" s="2078"/>
      <c r="Y118" s="2079"/>
      <c r="Z118" s="2078"/>
      <c r="AA118" s="2078"/>
      <c r="AB118" s="2078"/>
      <c r="AC118" s="2078"/>
      <c r="AD118" s="2079"/>
      <c r="AE118" s="2078"/>
      <c r="AF118" s="2078"/>
      <c r="AG118" s="2078"/>
      <c r="AH118" s="2078"/>
      <c r="AI118" s="2079"/>
      <c r="AJ118" s="2078"/>
      <c r="AK118" s="2078"/>
      <c r="AL118" s="2078"/>
      <c r="AM118" s="2078"/>
      <c r="AN118" s="2079"/>
      <c r="AO118" s="2078"/>
      <c r="AP118" s="2078"/>
      <c r="AQ118" s="2078"/>
      <c r="AR118" s="2078"/>
      <c r="AS118" s="2079"/>
      <c r="AT118" s="2078"/>
      <c r="AU118" s="2078"/>
      <c r="AV118" s="2078"/>
      <c r="AW118" s="2078"/>
      <c r="AX118" s="2079"/>
    </row>
    <row r="119" spans="1:56">
      <c r="A119" s="2078"/>
      <c r="B119" s="2078"/>
      <c r="C119" s="2078"/>
      <c r="D119" s="2078"/>
      <c r="E119" s="2079"/>
      <c r="F119" s="2078"/>
      <c r="G119" s="2078"/>
      <c r="H119" s="2078"/>
      <c r="I119" s="2078"/>
      <c r="J119" s="2079"/>
      <c r="K119" s="2078"/>
      <c r="L119" s="2078"/>
      <c r="M119" s="2078"/>
      <c r="N119" s="2078"/>
      <c r="O119" s="2079"/>
      <c r="P119" s="2078"/>
      <c r="Q119" s="2078"/>
      <c r="R119" s="2078"/>
      <c r="S119" s="2078"/>
      <c r="T119" s="2079"/>
      <c r="U119" s="2078"/>
      <c r="V119" s="2078"/>
      <c r="W119" s="2078"/>
      <c r="X119" s="2078"/>
      <c r="Y119" s="2079"/>
      <c r="Z119" s="2078"/>
      <c r="AA119" s="2078"/>
      <c r="AB119" s="2078"/>
      <c r="AC119" s="2078"/>
      <c r="AD119" s="2079"/>
      <c r="AE119" s="2078"/>
      <c r="AF119" s="2078"/>
      <c r="AG119" s="2078"/>
      <c r="AH119" s="2078"/>
      <c r="AI119" s="2079"/>
      <c r="AJ119" s="2078"/>
      <c r="AK119" s="2078"/>
      <c r="AL119" s="2078"/>
      <c r="AM119" s="2078"/>
      <c r="AN119" s="2079"/>
      <c r="AO119" s="2078"/>
      <c r="AP119" s="2078"/>
      <c r="AQ119" s="2078"/>
      <c r="AR119" s="2078"/>
      <c r="AS119" s="2079"/>
      <c r="AT119" s="2078"/>
      <c r="AU119" s="2078"/>
      <c r="AV119" s="2078"/>
      <c r="AW119" s="2078"/>
      <c r="AX119" s="2079"/>
    </row>
    <row r="120" spans="1:56">
      <c r="A120" s="2078"/>
      <c r="B120" s="2078"/>
      <c r="C120" s="2078"/>
      <c r="D120" s="2078"/>
      <c r="E120" s="2079"/>
      <c r="F120" s="2078"/>
      <c r="G120" s="2078"/>
      <c r="H120" s="2078"/>
      <c r="I120" s="2078"/>
      <c r="J120" s="2079"/>
      <c r="K120" s="2078"/>
      <c r="L120" s="2078"/>
      <c r="M120" s="2078"/>
      <c r="N120" s="2078"/>
      <c r="O120" s="2079"/>
      <c r="P120" s="2078"/>
      <c r="Q120" s="2078"/>
      <c r="R120" s="2078"/>
      <c r="S120" s="2078"/>
      <c r="T120" s="2079"/>
      <c r="U120" s="2078"/>
      <c r="V120" s="2078"/>
      <c r="W120" s="2078"/>
      <c r="X120" s="2078"/>
      <c r="Y120" s="2079"/>
      <c r="Z120" s="2078"/>
      <c r="AA120" s="2078"/>
      <c r="AB120" s="2078"/>
      <c r="AC120" s="2078"/>
      <c r="AD120" s="2079"/>
      <c r="AE120" s="2078"/>
      <c r="AF120" s="2078"/>
      <c r="AG120" s="2078"/>
      <c r="AH120" s="2078"/>
      <c r="AI120" s="2079"/>
      <c r="AJ120" s="2078"/>
      <c r="AK120" s="2078"/>
      <c r="AL120" s="2078"/>
      <c r="AM120" s="2078"/>
      <c r="AN120" s="2079"/>
      <c r="AO120" s="2078"/>
      <c r="AP120" s="2078"/>
      <c r="AQ120" s="2078"/>
      <c r="AR120" s="2078"/>
      <c r="AS120" s="2079"/>
      <c r="AT120" s="2078"/>
      <c r="AU120" s="2078"/>
      <c r="AV120" s="2078"/>
      <c r="AW120" s="2078"/>
      <c r="AX120" s="2079"/>
    </row>
    <row r="121" spans="1:56">
      <c r="A121" s="2078"/>
      <c r="B121" s="2078"/>
      <c r="C121" s="2078"/>
      <c r="D121" s="2078"/>
      <c r="E121" s="2079"/>
      <c r="F121" s="2078"/>
      <c r="G121" s="2078"/>
      <c r="H121" s="2078"/>
      <c r="I121" s="2078"/>
      <c r="J121" s="2079"/>
      <c r="K121" s="2078"/>
      <c r="L121" s="2078"/>
      <c r="M121" s="2078"/>
      <c r="N121" s="2078"/>
      <c r="O121" s="2079"/>
      <c r="P121" s="2078"/>
      <c r="Q121" s="2078"/>
      <c r="R121" s="2078"/>
      <c r="S121" s="2078"/>
      <c r="T121" s="2079"/>
      <c r="U121" s="2078"/>
      <c r="V121" s="2078"/>
      <c r="W121" s="2078"/>
      <c r="X121" s="2078"/>
      <c r="Y121" s="2079"/>
      <c r="Z121" s="2078"/>
      <c r="AA121" s="2078"/>
      <c r="AB121" s="2078"/>
      <c r="AC121" s="2078"/>
      <c r="AD121" s="2079"/>
      <c r="AE121" s="2078"/>
      <c r="AF121" s="2078"/>
      <c r="AG121" s="2078"/>
      <c r="AH121" s="2078"/>
      <c r="AI121" s="2079"/>
      <c r="AJ121" s="2078"/>
      <c r="AK121" s="2078"/>
      <c r="AL121" s="2078"/>
      <c r="AM121" s="2078"/>
      <c r="AN121" s="2079"/>
      <c r="AO121" s="2078"/>
      <c r="AP121" s="2078"/>
      <c r="AQ121" s="2078"/>
      <c r="AR121" s="2078"/>
      <c r="AS121" s="2079"/>
      <c r="AT121" s="2078"/>
      <c r="AU121" s="2078"/>
      <c r="AV121" s="2078"/>
      <c r="AW121" s="2078"/>
      <c r="AX121" s="2079"/>
    </row>
    <row r="122" spans="1:56">
      <c r="A122" s="2078"/>
      <c r="B122" s="2078"/>
      <c r="C122" s="2078"/>
      <c r="D122" s="2078"/>
      <c r="E122" s="2079"/>
      <c r="F122" s="2078"/>
      <c r="G122" s="2078"/>
      <c r="H122" s="2078"/>
      <c r="I122" s="2078"/>
      <c r="J122" s="2079"/>
      <c r="K122" s="2078"/>
      <c r="L122" s="2078"/>
      <c r="M122" s="2078"/>
      <c r="N122" s="2078"/>
      <c r="O122" s="2079"/>
      <c r="P122" s="2078"/>
      <c r="Q122" s="2078"/>
      <c r="R122" s="2078"/>
      <c r="S122" s="2078"/>
      <c r="T122" s="2079"/>
      <c r="U122" s="2078"/>
      <c r="V122" s="2078"/>
      <c r="W122" s="2078"/>
      <c r="X122" s="2078"/>
      <c r="Y122" s="2079"/>
      <c r="Z122" s="2078"/>
      <c r="AA122" s="2078"/>
      <c r="AB122" s="2078"/>
      <c r="AC122" s="2078"/>
      <c r="AD122" s="2079"/>
      <c r="AE122" s="2078"/>
      <c r="AF122" s="2078"/>
      <c r="AG122" s="2078"/>
      <c r="AH122" s="2078"/>
      <c r="AI122" s="2079"/>
      <c r="AJ122" s="2078"/>
      <c r="AK122" s="2078"/>
      <c r="AL122" s="2078"/>
      <c r="AM122" s="2078"/>
      <c r="AN122" s="2079"/>
      <c r="AO122" s="2078"/>
      <c r="AP122" s="2078"/>
      <c r="AQ122" s="2078"/>
      <c r="AR122" s="2078"/>
      <c r="AS122" s="2079"/>
      <c r="AT122" s="2078"/>
      <c r="AU122" s="2078"/>
      <c r="AV122" s="2078"/>
      <c r="AW122" s="2078"/>
      <c r="AX122" s="2079"/>
    </row>
    <row r="123" spans="1:56">
      <c r="A123" s="2078"/>
      <c r="B123" s="2078"/>
      <c r="C123" s="2078"/>
      <c r="D123" s="2078"/>
      <c r="E123" s="2079"/>
      <c r="F123" s="2078"/>
      <c r="G123" s="2078"/>
      <c r="H123" s="2078"/>
      <c r="I123" s="2078"/>
      <c r="J123" s="2079"/>
      <c r="K123" s="2078"/>
      <c r="L123" s="2078"/>
      <c r="M123" s="2078"/>
      <c r="N123" s="2078"/>
      <c r="O123" s="2079"/>
      <c r="P123" s="2078"/>
      <c r="Q123" s="2078"/>
      <c r="R123" s="2078"/>
      <c r="S123" s="2078"/>
      <c r="T123" s="2079"/>
      <c r="U123" s="2078"/>
      <c r="V123" s="2078"/>
      <c r="W123" s="2078"/>
      <c r="X123" s="2078"/>
      <c r="Y123" s="2079"/>
      <c r="Z123" s="2078"/>
      <c r="AA123" s="2078"/>
      <c r="AB123" s="2078"/>
      <c r="AC123" s="2078"/>
      <c r="AD123" s="2079"/>
      <c r="AE123" s="2078"/>
      <c r="AF123" s="2078"/>
      <c r="AG123" s="2078"/>
      <c r="AH123" s="2078"/>
      <c r="AI123" s="2079"/>
      <c r="AJ123" s="2078"/>
      <c r="AK123" s="2078"/>
      <c r="AL123" s="2078"/>
      <c r="AM123" s="2078"/>
      <c r="AN123" s="2079"/>
      <c r="AO123" s="2078"/>
      <c r="AP123" s="2078"/>
      <c r="AQ123" s="2078"/>
      <c r="AR123" s="2078"/>
      <c r="AS123" s="2079"/>
      <c r="AT123" s="2078"/>
      <c r="AU123" s="2078"/>
      <c r="AV123" s="2078"/>
      <c r="AW123" s="2078"/>
      <c r="AX123" s="2079"/>
    </row>
    <row r="124" spans="1:56">
      <c r="A124" s="2078"/>
      <c r="B124" s="2078"/>
      <c r="C124" s="2078"/>
      <c r="D124" s="2078"/>
      <c r="E124" s="2079"/>
      <c r="F124" s="2078"/>
      <c r="G124" s="2078"/>
      <c r="H124" s="2078"/>
      <c r="I124" s="2078"/>
      <c r="J124" s="2079"/>
      <c r="K124" s="2078"/>
      <c r="L124" s="2078"/>
      <c r="M124" s="2078"/>
      <c r="N124" s="2078"/>
      <c r="O124" s="2079"/>
      <c r="P124" s="2078"/>
      <c r="Q124" s="2078"/>
      <c r="R124" s="2078"/>
      <c r="S124" s="2078"/>
      <c r="T124" s="2079"/>
      <c r="U124" s="2078"/>
      <c r="V124" s="2078"/>
      <c r="W124" s="2078"/>
      <c r="X124" s="2078"/>
      <c r="Y124" s="2079"/>
      <c r="Z124" s="2078"/>
      <c r="AA124" s="2078"/>
      <c r="AB124" s="2078"/>
      <c r="AC124" s="2078"/>
      <c r="AD124" s="2079"/>
      <c r="AE124" s="2078"/>
      <c r="AF124" s="2078"/>
      <c r="AG124" s="2078"/>
      <c r="AH124" s="2078"/>
      <c r="AI124" s="2079"/>
      <c r="AJ124" s="2078"/>
      <c r="AK124" s="2078"/>
      <c r="AL124" s="2078"/>
      <c r="AM124" s="2078"/>
      <c r="AN124" s="2079"/>
      <c r="AO124" s="2078"/>
      <c r="AP124" s="2078"/>
      <c r="AQ124" s="2078"/>
      <c r="AR124" s="2078"/>
      <c r="AS124" s="2079"/>
      <c r="AT124" s="2078"/>
      <c r="AU124" s="2078"/>
      <c r="AV124" s="2078"/>
      <c r="AW124" s="2078"/>
      <c r="AX124" s="2079"/>
    </row>
    <row r="125" spans="1:56">
      <c r="A125" s="2078"/>
      <c r="B125" s="2078"/>
      <c r="C125" s="2078"/>
      <c r="D125" s="2078"/>
      <c r="E125" s="2079"/>
      <c r="F125" s="2078"/>
      <c r="G125" s="2078"/>
      <c r="H125" s="2078"/>
      <c r="I125" s="2078"/>
      <c r="J125" s="2079"/>
      <c r="K125" s="2078"/>
      <c r="L125" s="2078"/>
      <c r="M125" s="2078"/>
      <c r="N125" s="2078"/>
      <c r="O125" s="2079"/>
      <c r="P125" s="2078"/>
      <c r="Q125" s="2078"/>
      <c r="R125" s="2078"/>
      <c r="S125" s="2078"/>
      <c r="T125" s="2079"/>
      <c r="U125" s="2078"/>
      <c r="V125" s="2078"/>
      <c r="W125" s="2078"/>
      <c r="X125" s="2078"/>
      <c r="Y125" s="2079"/>
      <c r="Z125" s="2078"/>
      <c r="AA125" s="2078"/>
      <c r="AB125" s="2078"/>
      <c r="AC125" s="2078"/>
      <c r="AD125" s="2079"/>
      <c r="AE125" s="2078"/>
      <c r="AF125" s="2078"/>
      <c r="AG125" s="2078"/>
      <c r="AH125" s="2078"/>
      <c r="AI125" s="2079"/>
      <c r="AJ125" s="2078"/>
      <c r="AK125" s="2078"/>
      <c r="AL125" s="2078"/>
      <c r="AM125" s="2078"/>
      <c r="AN125" s="2079"/>
      <c r="AO125" s="2078"/>
      <c r="AP125" s="2078"/>
      <c r="AQ125" s="2078"/>
      <c r="AR125" s="2078"/>
      <c r="AS125" s="2079"/>
      <c r="AT125" s="2078"/>
      <c r="AU125" s="2078"/>
      <c r="AV125" s="2078"/>
      <c r="AW125" s="2078"/>
      <c r="AX125" s="2079"/>
    </row>
    <row r="126" spans="1:56">
      <c r="A126" s="2078"/>
      <c r="B126" s="2078"/>
      <c r="C126" s="2078"/>
      <c r="D126" s="2078"/>
      <c r="E126" s="2079"/>
      <c r="F126" s="2078"/>
      <c r="G126" s="2078"/>
      <c r="H126" s="2078"/>
      <c r="I126" s="2078"/>
      <c r="J126" s="2079"/>
      <c r="K126" s="2078"/>
      <c r="L126" s="2078"/>
      <c r="M126" s="2078"/>
      <c r="N126" s="2078"/>
      <c r="O126" s="2079"/>
      <c r="P126" s="2078"/>
      <c r="Q126" s="2078"/>
      <c r="R126" s="2078"/>
      <c r="S126" s="2078"/>
      <c r="T126" s="2079"/>
      <c r="U126" s="2078"/>
      <c r="V126" s="2078"/>
      <c r="W126" s="2078"/>
      <c r="X126" s="2078"/>
      <c r="Y126" s="2079"/>
      <c r="Z126" s="2078"/>
      <c r="AA126" s="2078"/>
      <c r="AB126" s="2078"/>
      <c r="AC126" s="2078"/>
      <c r="AD126" s="2079"/>
      <c r="AE126" s="2078"/>
      <c r="AF126" s="2078"/>
      <c r="AG126" s="2078"/>
      <c r="AH126" s="2078"/>
      <c r="AI126" s="2079"/>
      <c r="AJ126" s="2078"/>
      <c r="AK126" s="2078"/>
      <c r="AL126" s="2078"/>
      <c r="AM126" s="2078"/>
      <c r="AN126" s="2079"/>
      <c r="AO126" s="2078"/>
      <c r="AP126" s="2078"/>
      <c r="AQ126" s="2078"/>
      <c r="AR126" s="2078"/>
      <c r="AS126" s="2079"/>
      <c r="AT126" s="2078"/>
      <c r="AU126" s="2078"/>
      <c r="AV126" s="2078"/>
      <c r="AW126" s="2078"/>
      <c r="AX126" s="2079"/>
    </row>
    <row r="127" spans="1:56">
      <c r="A127" s="2078"/>
      <c r="B127" s="2078"/>
      <c r="C127" s="2078"/>
      <c r="D127" s="2078"/>
      <c r="E127" s="2079"/>
      <c r="F127" s="2078"/>
      <c r="G127" s="2078"/>
      <c r="H127" s="2078"/>
      <c r="I127" s="2078"/>
      <c r="J127" s="2079"/>
      <c r="K127" s="2078"/>
      <c r="L127" s="2078"/>
      <c r="M127" s="2078"/>
      <c r="N127" s="2078"/>
      <c r="O127" s="2079"/>
      <c r="P127" s="2078"/>
      <c r="Q127" s="2078"/>
      <c r="R127" s="2078"/>
      <c r="S127" s="2078"/>
      <c r="T127" s="2079"/>
      <c r="U127" s="2078"/>
      <c r="V127" s="2078"/>
      <c r="W127" s="2078"/>
      <c r="X127" s="2078"/>
      <c r="Y127" s="2079"/>
      <c r="Z127" s="2078"/>
      <c r="AA127" s="2078"/>
      <c r="AB127" s="2078"/>
      <c r="AC127" s="2078"/>
      <c r="AD127" s="2079"/>
      <c r="AE127" s="2078"/>
      <c r="AF127" s="2078"/>
      <c r="AG127" s="2078"/>
      <c r="AH127" s="2078"/>
      <c r="AI127" s="2079"/>
      <c r="AJ127" s="2078"/>
      <c r="AK127" s="2078"/>
      <c r="AL127" s="2078"/>
      <c r="AM127" s="2078"/>
      <c r="AN127" s="2079"/>
      <c r="AO127" s="2078"/>
      <c r="AP127" s="2078"/>
      <c r="AQ127" s="2078"/>
      <c r="AR127" s="2078"/>
      <c r="AS127" s="2079"/>
      <c r="AT127" s="2078"/>
      <c r="AU127" s="2078"/>
      <c r="AV127" s="2078"/>
      <c r="AW127" s="2078"/>
      <c r="AX127" s="2079"/>
    </row>
    <row r="128" spans="1:56">
      <c r="A128" s="2078"/>
      <c r="B128" s="2078"/>
      <c r="C128" s="2078"/>
      <c r="D128" s="2078"/>
      <c r="E128" s="2079"/>
      <c r="F128" s="2078"/>
      <c r="G128" s="2078"/>
      <c r="H128" s="2078"/>
      <c r="I128" s="2078"/>
      <c r="J128" s="2079"/>
      <c r="K128" s="2078"/>
      <c r="L128" s="2078"/>
      <c r="M128" s="2078"/>
      <c r="N128" s="2078"/>
      <c r="O128" s="2079"/>
      <c r="P128" s="2078"/>
      <c r="Q128" s="2078"/>
      <c r="R128" s="2078"/>
      <c r="S128" s="2078"/>
      <c r="T128" s="2079"/>
      <c r="U128" s="2078"/>
      <c r="V128" s="2078"/>
      <c r="W128" s="2078"/>
      <c r="X128" s="2078"/>
      <c r="Y128" s="2079"/>
      <c r="Z128" s="2078"/>
      <c r="AA128" s="2078"/>
      <c r="AB128" s="2078"/>
      <c r="AC128" s="2078"/>
      <c r="AD128" s="2079"/>
      <c r="AE128" s="2078"/>
      <c r="AF128" s="2078"/>
      <c r="AG128" s="2078"/>
      <c r="AH128" s="2078"/>
      <c r="AI128" s="2079"/>
      <c r="AJ128" s="2078"/>
      <c r="AK128" s="2078"/>
      <c r="AL128" s="2078"/>
      <c r="AM128" s="2078"/>
      <c r="AN128" s="2079"/>
      <c r="AO128" s="2078"/>
      <c r="AP128" s="2078"/>
      <c r="AQ128" s="2078"/>
      <c r="AR128" s="2078"/>
      <c r="AS128" s="2079"/>
      <c r="AT128" s="2078"/>
      <c r="AU128" s="2078"/>
      <c r="AV128" s="2078"/>
      <c r="AW128" s="2078"/>
      <c r="AX128" s="2079"/>
    </row>
    <row r="129" spans="1:56">
      <c r="A129" s="2078"/>
      <c r="B129" s="2078"/>
      <c r="C129" s="2078"/>
      <c r="D129" s="2078"/>
      <c r="E129" s="2079"/>
      <c r="F129" s="2078"/>
      <c r="G129" s="2078"/>
      <c r="H129" s="2078"/>
      <c r="I129" s="2078"/>
      <c r="J129" s="2079"/>
      <c r="K129" s="2078"/>
      <c r="L129" s="2078"/>
      <c r="M129" s="2078"/>
      <c r="N129" s="2078"/>
      <c r="O129" s="2079"/>
      <c r="P129" s="2078"/>
      <c r="Q129" s="2078"/>
      <c r="R129" s="2078"/>
      <c r="S129" s="2078"/>
      <c r="T129" s="2079"/>
      <c r="U129" s="2078"/>
      <c r="V129" s="2078"/>
      <c r="W129" s="2078"/>
      <c r="X129" s="2078"/>
      <c r="Y129" s="2079"/>
      <c r="Z129" s="2078"/>
      <c r="AA129" s="2078"/>
      <c r="AB129" s="2078"/>
      <c r="AC129" s="2078"/>
      <c r="AD129" s="2079"/>
      <c r="AE129" s="2078"/>
      <c r="AF129" s="2078"/>
      <c r="AG129" s="2078"/>
      <c r="AH129" s="2078"/>
      <c r="AI129" s="2079"/>
      <c r="AJ129" s="2078"/>
      <c r="AK129" s="2078"/>
      <c r="AL129" s="2078"/>
      <c r="AM129" s="2078"/>
      <c r="AN129" s="2079"/>
      <c r="AO129" s="2078"/>
      <c r="AP129" s="2078"/>
      <c r="AQ129" s="2078"/>
      <c r="AR129" s="2078"/>
      <c r="AS129" s="2079"/>
      <c r="AT129" s="2078"/>
      <c r="AU129" s="2078"/>
      <c r="AV129" s="2078"/>
      <c r="AW129" s="2078"/>
      <c r="AX129" s="2079"/>
    </row>
    <row r="130" spans="1:56" s="387" customFormat="1">
      <c r="A130" s="2078"/>
      <c r="B130" s="2078"/>
      <c r="C130" s="2078"/>
      <c r="D130" s="2078"/>
      <c r="E130" s="2079"/>
      <c r="F130" s="2078"/>
      <c r="G130" s="2078"/>
      <c r="H130" s="2078"/>
      <c r="I130" s="2078"/>
      <c r="J130" s="2079"/>
      <c r="K130" s="2078"/>
      <c r="L130" s="2078"/>
      <c r="M130" s="2078"/>
      <c r="N130" s="2078"/>
      <c r="O130" s="2079"/>
      <c r="P130" s="2078"/>
      <c r="Q130" s="2078"/>
      <c r="R130" s="2078"/>
      <c r="S130" s="2078"/>
      <c r="T130" s="2079"/>
      <c r="U130" s="2078"/>
      <c r="V130" s="2078"/>
      <c r="W130" s="2078"/>
      <c r="X130" s="2078"/>
      <c r="Y130" s="2079"/>
      <c r="Z130" s="2078"/>
      <c r="AA130" s="2078"/>
      <c r="AB130" s="2078"/>
      <c r="AC130" s="2078"/>
      <c r="AD130" s="2079"/>
      <c r="AE130" s="2078"/>
      <c r="AF130" s="2078"/>
      <c r="AG130" s="2078"/>
      <c r="AH130" s="2078"/>
      <c r="AI130" s="2079"/>
      <c r="AJ130" s="2078"/>
      <c r="AK130" s="2078"/>
      <c r="AL130" s="2078"/>
      <c r="AM130" s="2078"/>
      <c r="AN130" s="2079"/>
      <c r="AO130" s="2078"/>
      <c r="AP130" s="2078"/>
      <c r="AQ130" s="2078"/>
      <c r="AR130" s="2078"/>
      <c r="AS130" s="2079"/>
      <c r="AT130" s="2078"/>
      <c r="AU130" s="2078"/>
      <c r="AV130" s="2078"/>
      <c r="AW130" s="2078"/>
      <c r="AX130" s="2079"/>
      <c r="AY130" s="388"/>
      <c r="AZ130" s="388"/>
      <c r="BA130" s="388"/>
      <c r="BB130" s="388"/>
      <c r="BC130" s="388"/>
      <c r="BD130" s="388"/>
    </row>
    <row r="131" spans="1:56">
      <c r="A131" s="2081"/>
      <c r="B131" s="2081"/>
      <c r="C131" s="2081"/>
      <c r="D131" s="2081"/>
      <c r="E131" s="2082"/>
      <c r="F131" s="2081"/>
      <c r="G131" s="2081"/>
      <c r="H131" s="2081"/>
      <c r="I131" s="2081"/>
      <c r="J131" s="2082"/>
      <c r="K131" s="2081"/>
      <c r="L131" s="2081"/>
      <c r="M131" s="2081"/>
      <c r="N131" s="2081"/>
      <c r="O131" s="2082"/>
      <c r="P131" s="2081"/>
      <c r="Q131" s="2081"/>
      <c r="R131" s="2081"/>
      <c r="S131" s="2081"/>
      <c r="T131" s="2082"/>
      <c r="U131" s="2081"/>
      <c r="V131" s="2081"/>
      <c r="W131" s="2081"/>
      <c r="X131" s="2081"/>
      <c r="Y131" s="2082"/>
      <c r="Z131" s="2081"/>
      <c r="AA131" s="2081"/>
      <c r="AB131" s="2081"/>
      <c r="AC131" s="2081"/>
      <c r="AD131" s="2082"/>
      <c r="AE131" s="2081"/>
      <c r="AF131" s="2081"/>
      <c r="AG131" s="2081"/>
      <c r="AH131" s="2081"/>
      <c r="AI131" s="2082"/>
      <c r="AJ131" s="2081"/>
      <c r="AK131" s="2081"/>
      <c r="AL131" s="2081"/>
      <c r="AM131" s="2081"/>
      <c r="AN131" s="2082"/>
      <c r="AO131" s="2081"/>
      <c r="AP131" s="2081"/>
      <c r="AQ131" s="2081"/>
      <c r="AR131" s="2081"/>
      <c r="AS131" s="2082"/>
      <c r="AT131" s="2081"/>
      <c r="AU131" s="2081"/>
      <c r="AV131" s="2081"/>
      <c r="AW131" s="2081"/>
      <c r="AX131" s="2082"/>
    </row>
    <row r="132" spans="1:56">
      <c r="A132" s="400">
        <v>21</v>
      </c>
      <c r="B132" s="401"/>
      <c r="C132" s="401"/>
      <c r="D132" s="401"/>
      <c r="E132" s="402"/>
      <c r="F132" s="400">
        <v>22</v>
      </c>
      <c r="G132" s="401"/>
      <c r="H132" s="401"/>
      <c r="I132" s="401"/>
      <c r="J132" s="402"/>
      <c r="K132" s="400">
        <v>23</v>
      </c>
      <c r="L132" s="401"/>
      <c r="M132" s="401"/>
      <c r="N132" s="401"/>
      <c r="O132" s="402"/>
      <c r="P132" s="400">
        <v>24</v>
      </c>
      <c r="Q132" s="401"/>
      <c r="R132" s="401"/>
      <c r="S132" s="401"/>
      <c r="T132" s="402"/>
      <c r="U132" s="400">
        <v>25</v>
      </c>
      <c r="V132" s="401"/>
      <c r="W132" s="401"/>
      <c r="X132" s="401"/>
      <c r="Y132" s="402"/>
      <c r="Z132" s="2041" t="s">
        <v>65</v>
      </c>
      <c r="AA132" s="2042"/>
      <c r="AB132" s="2042"/>
      <c r="AC132" s="2042"/>
      <c r="AD132" s="2042"/>
      <c r="AE132" s="2042"/>
      <c r="AF132" s="2042"/>
      <c r="AG132" s="2042"/>
      <c r="AH132" s="2042"/>
      <c r="AI132" s="2042"/>
      <c r="AJ132" s="2042"/>
      <c r="AK132" s="2042"/>
      <c r="AL132" s="2042"/>
      <c r="AM132" s="2042"/>
      <c r="AN132" s="2042"/>
      <c r="AO132" s="2042"/>
      <c r="AP132" s="2042"/>
      <c r="AQ132" s="2042"/>
      <c r="AR132" s="2042"/>
      <c r="AS132" s="2042"/>
      <c r="AT132" s="2042"/>
      <c r="AU132" s="2042"/>
      <c r="AV132" s="2042"/>
      <c r="AW132" s="2042"/>
      <c r="AX132" s="2042"/>
    </row>
    <row r="133" spans="1:56">
      <c r="A133" s="2084"/>
      <c r="B133" s="2078"/>
      <c r="C133" s="2078"/>
      <c r="D133" s="2078"/>
      <c r="E133" s="2079"/>
      <c r="F133" s="2078"/>
      <c r="G133" s="2078"/>
      <c r="H133" s="2078"/>
      <c r="I133" s="2078"/>
      <c r="J133" s="2079"/>
      <c r="K133" s="2078"/>
      <c r="L133" s="2078"/>
      <c r="M133" s="2078"/>
      <c r="N133" s="2078"/>
      <c r="O133" s="2079"/>
      <c r="P133" s="2078"/>
      <c r="Q133" s="2078"/>
      <c r="R133" s="2078"/>
      <c r="S133" s="2078"/>
      <c r="T133" s="2079"/>
      <c r="U133" s="2078"/>
      <c r="V133" s="2078"/>
      <c r="W133" s="2078"/>
      <c r="X133" s="2078"/>
      <c r="Y133" s="2079"/>
      <c r="Z133" s="2043"/>
      <c r="AA133" s="2044"/>
      <c r="AB133" s="2044"/>
      <c r="AC133" s="2044"/>
      <c r="AD133" s="2044"/>
      <c r="AE133" s="2044"/>
      <c r="AF133" s="2044"/>
      <c r="AG133" s="2044"/>
      <c r="AH133" s="2044"/>
      <c r="AI133" s="2044"/>
      <c r="AJ133" s="2044"/>
      <c r="AK133" s="2044"/>
      <c r="AL133" s="2044"/>
      <c r="AM133" s="2044"/>
      <c r="AN133" s="2044"/>
      <c r="AO133" s="2044"/>
      <c r="AP133" s="2044"/>
      <c r="AQ133" s="2044"/>
      <c r="AR133" s="2044"/>
      <c r="AS133" s="2044"/>
      <c r="AT133" s="2044"/>
      <c r="AU133" s="2044"/>
      <c r="AV133" s="2044"/>
      <c r="AW133" s="2044"/>
      <c r="AX133" s="2044"/>
    </row>
    <row r="134" spans="1:56">
      <c r="A134" s="2084"/>
      <c r="B134" s="2078"/>
      <c r="C134" s="2078"/>
      <c r="D134" s="2078"/>
      <c r="E134" s="2079"/>
      <c r="F134" s="2078"/>
      <c r="G134" s="2078"/>
      <c r="H134" s="2078"/>
      <c r="I134" s="2078"/>
      <c r="J134" s="2079"/>
      <c r="K134" s="2078"/>
      <c r="L134" s="2078"/>
      <c r="M134" s="2078"/>
      <c r="N134" s="2078"/>
      <c r="O134" s="2079"/>
      <c r="P134" s="2078"/>
      <c r="Q134" s="2078"/>
      <c r="R134" s="2078"/>
      <c r="S134" s="2078"/>
      <c r="T134" s="2079"/>
      <c r="U134" s="2078"/>
      <c r="V134" s="2078"/>
      <c r="W134" s="2078"/>
      <c r="X134" s="2078"/>
      <c r="Y134" s="2079"/>
      <c r="Z134" s="2043"/>
      <c r="AA134" s="2044"/>
      <c r="AB134" s="2044"/>
      <c r="AC134" s="2044"/>
      <c r="AD134" s="2044"/>
      <c r="AE134" s="2044"/>
      <c r="AF134" s="2044"/>
      <c r="AG134" s="2044"/>
      <c r="AH134" s="2044"/>
      <c r="AI134" s="2044"/>
      <c r="AJ134" s="2044"/>
      <c r="AK134" s="2044"/>
      <c r="AL134" s="2044"/>
      <c r="AM134" s="2044"/>
      <c r="AN134" s="2044"/>
      <c r="AO134" s="2044"/>
      <c r="AP134" s="2044"/>
      <c r="AQ134" s="2044"/>
      <c r="AR134" s="2044"/>
      <c r="AS134" s="2044"/>
      <c r="AT134" s="2044"/>
      <c r="AU134" s="2044"/>
      <c r="AV134" s="2044"/>
      <c r="AW134" s="2044"/>
      <c r="AX134" s="2044"/>
    </row>
    <row r="135" spans="1:56">
      <c r="A135" s="2084"/>
      <c r="B135" s="2078"/>
      <c r="C135" s="2078"/>
      <c r="D135" s="2078"/>
      <c r="E135" s="2079"/>
      <c r="F135" s="2078"/>
      <c r="G135" s="2078"/>
      <c r="H135" s="2078"/>
      <c r="I135" s="2078"/>
      <c r="J135" s="2079"/>
      <c r="K135" s="2078"/>
      <c r="L135" s="2078"/>
      <c r="M135" s="2078"/>
      <c r="N135" s="2078"/>
      <c r="O135" s="2079"/>
      <c r="P135" s="2078"/>
      <c r="Q135" s="2078"/>
      <c r="R135" s="2078"/>
      <c r="S135" s="2078"/>
      <c r="T135" s="2079"/>
      <c r="U135" s="2078"/>
      <c r="V135" s="2078"/>
      <c r="W135" s="2078"/>
      <c r="X135" s="2078"/>
      <c r="Y135" s="2079"/>
      <c r="Z135" s="2043"/>
      <c r="AA135" s="2044"/>
      <c r="AB135" s="2044"/>
      <c r="AC135" s="2044"/>
      <c r="AD135" s="2044"/>
      <c r="AE135" s="2044"/>
      <c r="AF135" s="2044"/>
      <c r="AG135" s="2044"/>
      <c r="AH135" s="2044"/>
      <c r="AI135" s="2044"/>
      <c r="AJ135" s="2044"/>
      <c r="AK135" s="2044"/>
      <c r="AL135" s="2044"/>
      <c r="AM135" s="2044"/>
      <c r="AN135" s="2044"/>
      <c r="AO135" s="2044"/>
      <c r="AP135" s="2044"/>
      <c r="AQ135" s="2044"/>
      <c r="AR135" s="2044"/>
      <c r="AS135" s="2044"/>
      <c r="AT135" s="2044"/>
      <c r="AU135" s="2044"/>
      <c r="AV135" s="2044"/>
      <c r="AW135" s="2044"/>
      <c r="AX135" s="2044"/>
    </row>
    <row r="136" spans="1:56" ht="15.75">
      <c r="A136" s="2084"/>
      <c r="B136" s="2078"/>
      <c r="C136" s="2078"/>
      <c r="D136" s="2078"/>
      <c r="E136" s="2079"/>
      <c r="F136" s="2078"/>
      <c r="G136" s="2078"/>
      <c r="H136" s="2078"/>
      <c r="I136" s="2078"/>
      <c r="J136" s="2079"/>
      <c r="K136" s="2078"/>
      <c r="L136" s="2078"/>
      <c r="M136" s="2078"/>
      <c r="N136" s="2078"/>
      <c r="O136" s="2079"/>
      <c r="P136" s="2078"/>
      <c r="Q136" s="2078"/>
      <c r="R136" s="2078"/>
      <c r="S136" s="2078"/>
      <c r="T136" s="2079"/>
      <c r="U136" s="2078"/>
      <c r="V136" s="2078"/>
      <c r="W136" s="2078"/>
      <c r="X136" s="2078"/>
      <c r="Y136" s="2079"/>
      <c r="Z136" s="2085" t="s">
        <v>43</v>
      </c>
      <c r="AA136" s="2086"/>
      <c r="AB136" s="2086"/>
      <c r="AC136" s="462"/>
      <c r="AD136" s="463" t="s">
        <v>44</v>
      </c>
      <c r="AE136" s="463" t="s">
        <v>45</v>
      </c>
      <c r="AF136" s="463" t="s">
        <v>208</v>
      </c>
      <c r="AG136" s="2086" t="s">
        <v>47</v>
      </c>
      <c r="AH136" s="2086"/>
      <c r="AI136" s="2086"/>
      <c r="AJ136" s="403"/>
      <c r="AK136" s="403"/>
      <c r="AL136" s="403"/>
      <c r="AM136" s="403"/>
      <c r="AN136" s="403"/>
      <c r="AO136" s="403"/>
      <c r="AP136" s="403"/>
      <c r="AQ136" s="403"/>
      <c r="AR136" s="463" t="s">
        <v>48</v>
      </c>
      <c r="AS136" s="403"/>
      <c r="AT136" s="2087">
        <f>$AT$38</f>
        <v>463</v>
      </c>
      <c r="AU136" s="2087"/>
      <c r="AV136" s="2088" t="s">
        <v>49</v>
      </c>
      <c r="AW136" s="2088"/>
      <c r="AX136" s="403"/>
    </row>
    <row r="137" spans="1:56">
      <c r="A137" s="2084"/>
      <c r="B137" s="2078"/>
      <c r="C137" s="2078"/>
      <c r="D137" s="2078"/>
      <c r="E137" s="2079"/>
      <c r="F137" s="2078"/>
      <c r="G137" s="2078"/>
      <c r="H137" s="2078"/>
      <c r="I137" s="2078"/>
      <c r="J137" s="2079"/>
      <c r="K137" s="2078"/>
      <c r="L137" s="2078"/>
      <c r="M137" s="2078"/>
      <c r="N137" s="2078"/>
      <c r="O137" s="2079"/>
      <c r="P137" s="2078"/>
      <c r="Q137" s="2078"/>
      <c r="R137" s="2078"/>
      <c r="S137" s="2078"/>
      <c r="T137" s="2079"/>
      <c r="U137" s="2078"/>
      <c r="V137" s="2078"/>
      <c r="W137" s="2078"/>
      <c r="X137" s="2078"/>
      <c r="Y137" s="2079"/>
      <c r="Z137" s="2089"/>
      <c r="AA137" s="2090"/>
      <c r="AB137" s="2090"/>
      <c r="AC137" s="2090"/>
      <c r="AD137" s="564"/>
      <c r="AE137" s="565"/>
      <c r="AF137" s="527">
        <f>SUM($AT$38-AE137)</f>
        <v>463</v>
      </c>
      <c r="AG137" s="2078"/>
      <c r="AH137" s="2078"/>
      <c r="AI137" s="2078"/>
      <c r="AJ137" s="2078"/>
      <c r="AK137" s="2078"/>
      <c r="AL137" s="2078"/>
      <c r="AM137" s="2078"/>
      <c r="AN137" s="2078"/>
      <c r="AO137" s="2078"/>
      <c r="AP137" s="2078"/>
      <c r="AQ137" s="2078"/>
      <c r="AR137" s="2078"/>
      <c r="AS137" s="2078"/>
      <c r="AT137" s="2078"/>
      <c r="AU137" s="2078"/>
      <c r="AV137" s="2078"/>
      <c r="AW137" s="2078"/>
      <c r="AX137" s="403"/>
    </row>
    <row r="138" spans="1:56">
      <c r="A138" s="2084"/>
      <c r="B138" s="2078"/>
      <c r="C138" s="2078"/>
      <c r="D138" s="2078"/>
      <c r="E138" s="2079"/>
      <c r="F138" s="2078"/>
      <c r="G138" s="2078"/>
      <c r="H138" s="2078"/>
      <c r="I138" s="2078"/>
      <c r="J138" s="2079"/>
      <c r="K138" s="2078"/>
      <c r="L138" s="2078"/>
      <c r="M138" s="2078"/>
      <c r="N138" s="2078"/>
      <c r="O138" s="2079"/>
      <c r="P138" s="2078"/>
      <c r="Q138" s="2078"/>
      <c r="R138" s="2078"/>
      <c r="S138" s="2078"/>
      <c r="T138" s="2079"/>
      <c r="U138" s="2078"/>
      <c r="V138" s="2078"/>
      <c r="W138" s="2078"/>
      <c r="X138" s="2078"/>
      <c r="Y138" s="2079"/>
      <c r="Z138" s="2089"/>
      <c r="AA138" s="2090"/>
      <c r="AB138" s="2090"/>
      <c r="AC138" s="2090"/>
      <c r="AD138" s="564"/>
      <c r="AE138" s="565"/>
      <c r="AF138" s="527">
        <f t="shared" ref="AF138:AF147" si="2">SUM($AT$38-AE138)</f>
        <v>463</v>
      </c>
      <c r="AG138" s="2078"/>
      <c r="AH138" s="2078"/>
      <c r="AI138" s="2078"/>
      <c r="AJ138" s="2078"/>
      <c r="AK138" s="2078"/>
      <c r="AL138" s="2078"/>
      <c r="AM138" s="2078"/>
      <c r="AN138" s="2078"/>
      <c r="AO138" s="2078"/>
      <c r="AP138" s="2078"/>
      <c r="AQ138" s="2078"/>
      <c r="AR138" s="2078"/>
      <c r="AS138" s="2078"/>
      <c r="AT138" s="2078"/>
      <c r="AU138" s="2078"/>
      <c r="AV138" s="2078"/>
      <c r="AW138" s="2078"/>
      <c r="AX138" s="403"/>
    </row>
    <row r="139" spans="1:56">
      <c r="A139" s="2084"/>
      <c r="B139" s="2078"/>
      <c r="C139" s="2078"/>
      <c r="D139" s="2078"/>
      <c r="E139" s="2079"/>
      <c r="F139" s="2078"/>
      <c r="G139" s="2078"/>
      <c r="H139" s="2078"/>
      <c r="I139" s="2078"/>
      <c r="J139" s="2079"/>
      <c r="K139" s="2078"/>
      <c r="L139" s="2078"/>
      <c r="M139" s="2078"/>
      <c r="N139" s="2078"/>
      <c r="O139" s="2079"/>
      <c r="P139" s="2078"/>
      <c r="Q139" s="2078"/>
      <c r="R139" s="2078"/>
      <c r="S139" s="2078"/>
      <c r="T139" s="2079"/>
      <c r="U139" s="2078"/>
      <c r="V139" s="2078"/>
      <c r="W139" s="2078"/>
      <c r="X139" s="2078"/>
      <c r="Y139" s="2079"/>
      <c r="Z139" s="2089"/>
      <c r="AA139" s="2090"/>
      <c r="AB139" s="2090"/>
      <c r="AC139" s="2090"/>
      <c r="AD139" s="564"/>
      <c r="AE139" s="565"/>
      <c r="AF139" s="527">
        <f t="shared" si="2"/>
        <v>463</v>
      </c>
      <c r="AG139" s="2078"/>
      <c r="AH139" s="2078"/>
      <c r="AI139" s="2078"/>
      <c r="AJ139" s="2078"/>
      <c r="AK139" s="2078"/>
      <c r="AL139" s="2078"/>
      <c r="AM139" s="2078"/>
      <c r="AN139" s="2078"/>
      <c r="AO139" s="2078"/>
      <c r="AP139" s="2078"/>
      <c r="AQ139" s="2078"/>
      <c r="AR139" s="2078"/>
      <c r="AS139" s="2078"/>
      <c r="AT139" s="2078"/>
      <c r="AU139" s="2078"/>
      <c r="AV139" s="2078"/>
      <c r="AW139" s="2078"/>
      <c r="AX139" s="403"/>
    </row>
    <row r="140" spans="1:56">
      <c r="A140" s="2084"/>
      <c r="B140" s="2078"/>
      <c r="C140" s="2078"/>
      <c r="D140" s="2078"/>
      <c r="E140" s="2079"/>
      <c r="F140" s="2078"/>
      <c r="G140" s="2078"/>
      <c r="H140" s="2078"/>
      <c r="I140" s="2078"/>
      <c r="J140" s="2079"/>
      <c r="K140" s="2078"/>
      <c r="L140" s="2078"/>
      <c r="M140" s="2078"/>
      <c r="N140" s="2078"/>
      <c r="O140" s="2079"/>
      <c r="P140" s="2078"/>
      <c r="Q140" s="2078"/>
      <c r="R140" s="2078"/>
      <c r="S140" s="2078"/>
      <c r="T140" s="2079"/>
      <c r="U140" s="2078"/>
      <c r="V140" s="2078"/>
      <c r="W140" s="2078"/>
      <c r="X140" s="2078"/>
      <c r="Y140" s="2079"/>
      <c r="Z140" s="2089"/>
      <c r="AA140" s="2090"/>
      <c r="AB140" s="2090"/>
      <c r="AC140" s="2090"/>
      <c r="AD140" s="564"/>
      <c r="AE140" s="565"/>
      <c r="AF140" s="527">
        <f t="shared" si="2"/>
        <v>463</v>
      </c>
      <c r="AG140" s="2078"/>
      <c r="AH140" s="2078"/>
      <c r="AI140" s="2078"/>
      <c r="AJ140" s="2078"/>
      <c r="AK140" s="2078"/>
      <c r="AL140" s="2078"/>
      <c r="AM140" s="2078"/>
      <c r="AN140" s="2078"/>
      <c r="AO140" s="2078"/>
      <c r="AP140" s="2078"/>
      <c r="AQ140" s="2078"/>
      <c r="AR140" s="2078"/>
      <c r="AS140" s="2078"/>
      <c r="AT140" s="2078"/>
      <c r="AU140" s="2078"/>
      <c r="AV140" s="2078"/>
      <c r="AW140" s="2078"/>
      <c r="AX140" s="403"/>
    </row>
    <row r="141" spans="1:56">
      <c r="A141" s="2084"/>
      <c r="B141" s="2078"/>
      <c r="C141" s="2078"/>
      <c r="D141" s="2078"/>
      <c r="E141" s="2079"/>
      <c r="F141" s="2078"/>
      <c r="G141" s="2078"/>
      <c r="H141" s="2078"/>
      <c r="I141" s="2078"/>
      <c r="J141" s="2079"/>
      <c r="K141" s="2078"/>
      <c r="L141" s="2078"/>
      <c r="M141" s="2078"/>
      <c r="N141" s="2078"/>
      <c r="O141" s="2079"/>
      <c r="P141" s="2078"/>
      <c r="Q141" s="2078"/>
      <c r="R141" s="2078"/>
      <c r="S141" s="2078"/>
      <c r="T141" s="2079"/>
      <c r="U141" s="2078"/>
      <c r="V141" s="2078"/>
      <c r="W141" s="2078"/>
      <c r="X141" s="2078"/>
      <c r="Y141" s="2079"/>
      <c r="Z141" s="2089"/>
      <c r="AA141" s="2090"/>
      <c r="AB141" s="2090"/>
      <c r="AC141" s="2090"/>
      <c r="AD141" s="564"/>
      <c r="AE141" s="565"/>
      <c r="AF141" s="527">
        <f t="shared" si="2"/>
        <v>463</v>
      </c>
      <c r="AG141" s="2078"/>
      <c r="AH141" s="2078"/>
      <c r="AI141" s="2078"/>
      <c r="AJ141" s="2078"/>
      <c r="AK141" s="2078"/>
      <c r="AL141" s="2078"/>
      <c r="AM141" s="2078"/>
      <c r="AN141" s="2078"/>
      <c r="AO141" s="2078"/>
      <c r="AP141" s="2078"/>
      <c r="AQ141" s="2078"/>
      <c r="AR141" s="2078"/>
      <c r="AS141" s="2078"/>
      <c r="AT141" s="2078"/>
      <c r="AU141" s="2078"/>
      <c r="AV141" s="2078"/>
      <c r="AW141" s="2078"/>
      <c r="AX141" s="403"/>
    </row>
    <row r="142" spans="1:56">
      <c r="A142" s="2084"/>
      <c r="B142" s="2078"/>
      <c r="C142" s="2078"/>
      <c r="D142" s="2078"/>
      <c r="E142" s="2079"/>
      <c r="F142" s="2078"/>
      <c r="G142" s="2078"/>
      <c r="H142" s="2078"/>
      <c r="I142" s="2078"/>
      <c r="J142" s="2079"/>
      <c r="K142" s="2078"/>
      <c r="L142" s="2078"/>
      <c r="M142" s="2078"/>
      <c r="N142" s="2078"/>
      <c r="O142" s="2079"/>
      <c r="P142" s="2078"/>
      <c r="Q142" s="2078"/>
      <c r="R142" s="2078"/>
      <c r="S142" s="2078"/>
      <c r="T142" s="2079"/>
      <c r="U142" s="2078"/>
      <c r="V142" s="2078"/>
      <c r="W142" s="2078"/>
      <c r="X142" s="2078"/>
      <c r="Y142" s="2079"/>
      <c r="Z142" s="2089"/>
      <c r="AA142" s="2090"/>
      <c r="AB142" s="2090"/>
      <c r="AC142" s="2090"/>
      <c r="AD142" s="564"/>
      <c r="AE142" s="565"/>
      <c r="AF142" s="527">
        <f t="shared" si="2"/>
        <v>463</v>
      </c>
      <c r="AG142" s="2078"/>
      <c r="AH142" s="2078"/>
      <c r="AI142" s="2078"/>
      <c r="AJ142" s="2078"/>
      <c r="AK142" s="2078"/>
      <c r="AL142" s="2078"/>
      <c r="AM142" s="2078"/>
      <c r="AN142" s="2078"/>
      <c r="AO142" s="2078"/>
      <c r="AP142" s="2078"/>
      <c r="AQ142" s="2078"/>
      <c r="AR142" s="2078"/>
      <c r="AS142" s="2078"/>
      <c r="AT142" s="2078"/>
      <c r="AU142" s="2078"/>
      <c r="AV142" s="2078"/>
      <c r="AW142" s="2078"/>
      <c r="AX142" s="403"/>
    </row>
    <row r="143" spans="1:56">
      <c r="A143" s="2084"/>
      <c r="B143" s="2078"/>
      <c r="C143" s="2078"/>
      <c r="D143" s="2078"/>
      <c r="E143" s="2079"/>
      <c r="F143" s="2078"/>
      <c r="G143" s="2078"/>
      <c r="H143" s="2078"/>
      <c r="I143" s="2078"/>
      <c r="J143" s="2079"/>
      <c r="K143" s="2078"/>
      <c r="L143" s="2078"/>
      <c r="M143" s="2078"/>
      <c r="N143" s="2078"/>
      <c r="O143" s="2079"/>
      <c r="P143" s="2078"/>
      <c r="Q143" s="2078"/>
      <c r="R143" s="2078"/>
      <c r="S143" s="2078"/>
      <c r="T143" s="2079"/>
      <c r="U143" s="2078"/>
      <c r="V143" s="2078"/>
      <c r="W143" s="2078"/>
      <c r="X143" s="2078"/>
      <c r="Y143" s="2079"/>
      <c r="Z143" s="2089"/>
      <c r="AA143" s="2090"/>
      <c r="AB143" s="2090"/>
      <c r="AC143" s="2090"/>
      <c r="AD143" s="564"/>
      <c r="AE143" s="565"/>
      <c r="AF143" s="527">
        <f t="shared" si="2"/>
        <v>463</v>
      </c>
      <c r="AG143" s="2078"/>
      <c r="AH143" s="2078"/>
      <c r="AI143" s="2078"/>
      <c r="AJ143" s="2078"/>
      <c r="AK143" s="2078"/>
      <c r="AL143" s="2078"/>
      <c r="AM143" s="2078"/>
      <c r="AN143" s="2078"/>
      <c r="AO143" s="2078"/>
      <c r="AP143" s="2078"/>
      <c r="AQ143" s="2078"/>
      <c r="AR143" s="2078"/>
      <c r="AS143" s="2078"/>
      <c r="AT143" s="2078"/>
      <c r="AU143" s="2078"/>
      <c r="AV143" s="2078"/>
      <c r="AW143" s="2078"/>
      <c r="AX143" s="403"/>
    </row>
    <row r="144" spans="1:56">
      <c r="A144" s="2084"/>
      <c r="B144" s="2078"/>
      <c r="C144" s="2078"/>
      <c r="D144" s="2078"/>
      <c r="E144" s="2079"/>
      <c r="F144" s="2078"/>
      <c r="G144" s="2078"/>
      <c r="H144" s="2078"/>
      <c r="I144" s="2078"/>
      <c r="J144" s="2079"/>
      <c r="K144" s="2078"/>
      <c r="L144" s="2078"/>
      <c r="M144" s="2078"/>
      <c r="N144" s="2078"/>
      <c r="O144" s="2079"/>
      <c r="P144" s="2078"/>
      <c r="Q144" s="2078"/>
      <c r="R144" s="2078"/>
      <c r="S144" s="2078"/>
      <c r="T144" s="2079"/>
      <c r="U144" s="2078"/>
      <c r="V144" s="2078"/>
      <c r="W144" s="2078"/>
      <c r="X144" s="2078"/>
      <c r="Y144" s="2079"/>
      <c r="Z144" s="2089"/>
      <c r="AA144" s="2090"/>
      <c r="AB144" s="2090"/>
      <c r="AC144" s="2090"/>
      <c r="AD144" s="564"/>
      <c r="AE144" s="565"/>
      <c r="AF144" s="527">
        <f t="shared" si="2"/>
        <v>463</v>
      </c>
      <c r="AG144" s="2078"/>
      <c r="AH144" s="2078"/>
      <c r="AI144" s="2078"/>
      <c r="AJ144" s="2078"/>
      <c r="AK144" s="2078"/>
      <c r="AL144" s="2078"/>
      <c r="AM144" s="2078"/>
      <c r="AN144" s="2078"/>
      <c r="AO144" s="2078"/>
      <c r="AP144" s="2078"/>
      <c r="AQ144" s="2078"/>
      <c r="AR144" s="2078"/>
      <c r="AS144" s="2078"/>
      <c r="AT144" s="2078"/>
      <c r="AU144" s="2078"/>
      <c r="AV144" s="2078"/>
      <c r="AW144" s="2078"/>
      <c r="AX144" s="403"/>
    </row>
    <row r="145" spans="1:56">
      <c r="A145" s="2084"/>
      <c r="B145" s="2078"/>
      <c r="C145" s="2078"/>
      <c r="D145" s="2078"/>
      <c r="E145" s="2079"/>
      <c r="F145" s="2078"/>
      <c r="G145" s="2078"/>
      <c r="H145" s="2078"/>
      <c r="I145" s="2078"/>
      <c r="J145" s="2079"/>
      <c r="K145" s="2078"/>
      <c r="L145" s="2078"/>
      <c r="M145" s="2078"/>
      <c r="N145" s="2078"/>
      <c r="O145" s="2079"/>
      <c r="P145" s="2078"/>
      <c r="Q145" s="2078"/>
      <c r="R145" s="2078"/>
      <c r="S145" s="2078"/>
      <c r="T145" s="2079"/>
      <c r="U145" s="2078"/>
      <c r="V145" s="2078"/>
      <c r="W145" s="2078"/>
      <c r="X145" s="2078"/>
      <c r="Y145" s="2079"/>
      <c r="Z145" s="2089"/>
      <c r="AA145" s="2090"/>
      <c r="AB145" s="2090"/>
      <c r="AC145" s="2090"/>
      <c r="AD145" s="564"/>
      <c r="AE145" s="565"/>
      <c r="AF145" s="527">
        <f t="shared" si="2"/>
        <v>463</v>
      </c>
      <c r="AG145" s="2078"/>
      <c r="AH145" s="2078"/>
      <c r="AI145" s="2078"/>
      <c r="AJ145" s="2078"/>
      <c r="AK145" s="2078"/>
      <c r="AL145" s="2078"/>
      <c r="AM145" s="2078"/>
      <c r="AN145" s="2078"/>
      <c r="AO145" s="2078"/>
      <c r="AP145" s="2078"/>
      <c r="AQ145" s="2078"/>
      <c r="AR145" s="2078"/>
      <c r="AS145" s="2078"/>
      <c r="AT145" s="2078"/>
      <c r="AU145" s="2078"/>
      <c r="AV145" s="2078"/>
      <c r="AW145" s="2078"/>
      <c r="AX145" s="403"/>
    </row>
    <row r="146" spans="1:56" s="387" customFormat="1">
      <c r="A146" s="2084"/>
      <c r="B146" s="2078"/>
      <c r="C146" s="2078"/>
      <c r="D146" s="2078"/>
      <c r="E146" s="2079"/>
      <c r="F146" s="2078"/>
      <c r="G146" s="2078"/>
      <c r="H146" s="2078"/>
      <c r="I146" s="2078"/>
      <c r="J146" s="2079"/>
      <c r="K146" s="2078"/>
      <c r="L146" s="2078"/>
      <c r="M146" s="2078"/>
      <c r="N146" s="2078"/>
      <c r="O146" s="2079"/>
      <c r="P146" s="2078"/>
      <c r="Q146" s="2078"/>
      <c r="R146" s="2078"/>
      <c r="S146" s="2078"/>
      <c r="T146" s="2079"/>
      <c r="U146" s="2078"/>
      <c r="V146" s="2078"/>
      <c r="W146" s="2078"/>
      <c r="X146" s="2078"/>
      <c r="Y146" s="2079"/>
      <c r="Z146" s="2089"/>
      <c r="AA146" s="2090"/>
      <c r="AB146" s="2090"/>
      <c r="AC146" s="2090"/>
      <c r="AD146" s="564"/>
      <c r="AE146" s="565"/>
      <c r="AF146" s="527">
        <f t="shared" si="2"/>
        <v>463</v>
      </c>
      <c r="AG146" s="2078"/>
      <c r="AH146" s="2078"/>
      <c r="AI146" s="2078"/>
      <c r="AJ146" s="2078"/>
      <c r="AK146" s="2078"/>
      <c r="AL146" s="2078"/>
      <c r="AM146" s="2078"/>
      <c r="AN146" s="2078"/>
      <c r="AO146" s="2078"/>
      <c r="AP146" s="2078"/>
      <c r="AQ146" s="2078"/>
      <c r="AR146" s="2078"/>
      <c r="AS146" s="2078"/>
      <c r="AT146" s="2078"/>
      <c r="AU146" s="2078"/>
      <c r="AV146" s="2078"/>
      <c r="AW146" s="2078"/>
      <c r="AX146" s="403"/>
      <c r="AY146" s="388"/>
      <c r="AZ146" s="388"/>
      <c r="BA146" s="388"/>
      <c r="BB146" s="388"/>
      <c r="BC146" s="388"/>
      <c r="BD146" s="388"/>
    </row>
    <row r="147" spans="1:56">
      <c r="A147" s="2091"/>
      <c r="B147" s="2081"/>
      <c r="C147" s="2081"/>
      <c r="D147" s="2081"/>
      <c r="E147" s="2082"/>
      <c r="F147" s="2081"/>
      <c r="G147" s="2081"/>
      <c r="H147" s="2081"/>
      <c r="I147" s="2081"/>
      <c r="J147" s="2082"/>
      <c r="K147" s="2081"/>
      <c r="L147" s="2081"/>
      <c r="M147" s="2081"/>
      <c r="N147" s="2081"/>
      <c r="O147" s="2082"/>
      <c r="P147" s="2081"/>
      <c r="Q147" s="2081"/>
      <c r="R147" s="2081"/>
      <c r="S147" s="2081"/>
      <c r="T147" s="2082"/>
      <c r="U147" s="2081"/>
      <c r="V147" s="2081"/>
      <c r="W147" s="2081"/>
      <c r="X147" s="2081"/>
      <c r="Y147" s="2082"/>
      <c r="Z147" s="2089"/>
      <c r="AA147" s="2090"/>
      <c r="AB147" s="2090"/>
      <c r="AC147" s="2090"/>
      <c r="AD147" s="564"/>
      <c r="AE147" s="565"/>
      <c r="AF147" s="534">
        <f t="shared" si="2"/>
        <v>463</v>
      </c>
      <c r="AG147" s="569" t="s">
        <v>55</v>
      </c>
      <c r="AH147" s="404"/>
      <c r="AI147" s="404"/>
      <c r="AJ147" s="404"/>
      <c r="AK147" s="404"/>
      <c r="AL147" s="404"/>
      <c r="AM147" s="404"/>
      <c r="AN147" s="404"/>
      <c r="AO147" s="404"/>
      <c r="AP147" s="404"/>
      <c r="AQ147" s="404"/>
      <c r="AR147" s="404"/>
      <c r="AS147" s="404"/>
      <c r="AT147" s="404"/>
      <c r="AU147" s="404"/>
      <c r="AV147" s="404"/>
      <c r="AW147" s="404"/>
      <c r="AX147" s="404"/>
    </row>
    <row r="148" spans="1:56" ht="18.75">
      <c r="A148" s="2083" t="s">
        <v>0</v>
      </c>
      <c r="B148" s="2083"/>
      <c r="C148" s="2083"/>
      <c r="D148" s="2083"/>
      <c r="E148" s="2083"/>
      <c r="F148" s="2083" t="s">
        <v>1</v>
      </c>
      <c r="G148" s="2083"/>
      <c r="H148" s="2083"/>
      <c r="I148" s="2083"/>
      <c r="J148" s="2083"/>
      <c r="K148" s="2083" t="s">
        <v>2</v>
      </c>
      <c r="L148" s="2083"/>
      <c r="M148" s="2083"/>
      <c r="N148" s="2083"/>
      <c r="O148" s="2083"/>
      <c r="P148" s="2083" t="s">
        <v>3</v>
      </c>
      <c r="Q148" s="2083"/>
      <c r="R148" s="2083"/>
      <c r="S148" s="2083"/>
      <c r="T148" s="2083"/>
      <c r="U148" s="2083" t="s">
        <v>4</v>
      </c>
      <c r="V148" s="2083"/>
      <c r="W148" s="2083"/>
      <c r="X148" s="2083"/>
      <c r="Y148" s="2083"/>
      <c r="Z148" s="2083" t="s">
        <v>5</v>
      </c>
      <c r="AA148" s="2083"/>
      <c r="AB148" s="2083"/>
      <c r="AC148" s="2083"/>
      <c r="AD148" s="2083"/>
      <c r="AE148" s="2083" t="s">
        <v>6</v>
      </c>
      <c r="AF148" s="2083"/>
      <c r="AG148" s="2083"/>
      <c r="AH148" s="2083"/>
      <c r="AI148" s="2083"/>
      <c r="AJ148" s="2083" t="s">
        <v>7</v>
      </c>
      <c r="AK148" s="2083"/>
      <c r="AL148" s="2083"/>
      <c r="AM148" s="2083"/>
      <c r="AN148" s="2083"/>
      <c r="AO148" s="2083" t="s">
        <v>8</v>
      </c>
      <c r="AP148" s="2083"/>
      <c r="AQ148" s="2083"/>
      <c r="AR148" s="2083"/>
      <c r="AS148" s="2083"/>
      <c r="AT148" s="2083" t="s">
        <v>9</v>
      </c>
      <c r="AU148" s="2083"/>
      <c r="AV148" s="2083"/>
      <c r="AW148" s="2083"/>
      <c r="AX148" s="2083"/>
    </row>
    <row r="149" spans="1:56">
      <c r="A149" s="2045" t="s">
        <v>68</v>
      </c>
      <c r="B149" s="2046"/>
      <c r="C149" s="2046"/>
      <c r="D149" s="2046"/>
      <c r="E149" s="2046"/>
      <c r="F149" s="2046"/>
      <c r="G149" s="2046"/>
      <c r="H149" s="2046"/>
      <c r="I149" s="2046"/>
      <c r="J149" s="2046"/>
      <c r="K149" s="2046"/>
      <c r="L149" s="2046"/>
      <c r="M149" s="2046"/>
      <c r="N149" s="2046"/>
      <c r="O149" s="2046"/>
      <c r="P149" s="2046"/>
      <c r="Q149" s="2046"/>
      <c r="R149" s="2046"/>
      <c r="S149" s="2046"/>
      <c r="T149" s="2046"/>
      <c r="U149" s="2046"/>
      <c r="V149" s="2046"/>
      <c r="W149" s="2046"/>
      <c r="X149" s="2046"/>
      <c r="Y149" s="2046"/>
      <c r="Z149" s="405">
        <v>1</v>
      </c>
      <c r="AA149" s="406"/>
      <c r="AB149" s="406"/>
      <c r="AC149" s="406"/>
      <c r="AD149" s="407"/>
      <c r="AE149" s="406">
        <v>2</v>
      </c>
      <c r="AF149" s="406"/>
      <c r="AG149" s="406"/>
      <c r="AH149" s="406"/>
      <c r="AI149" s="407"/>
      <c r="AJ149" s="406">
        <v>3</v>
      </c>
      <c r="AK149" s="406"/>
      <c r="AL149" s="406"/>
      <c r="AM149" s="406"/>
      <c r="AN149" s="407"/>
      <c r="AO149" s="406">
        <v>4</v>
      </c>
      <c r="AP149" s="406"/>
      <c r="AQ149" s="406"/>
      <c r="AR149" s="406"/>
      <c r="AS149" s="407"/>
      <c r="AT149" s="406">
        <v>5</v>
      </c>
      <c r="AU149" s="406"/>
      <c r="AV149" s="406"/>
      <c r="AW149" s="406"/>
      <c r="AX149" s="407"/>
    </row>
    <row r="150" spans="1:56">
      <c r="A150" s="2047"/>
      <c r="B150" s="2048"/>
      <c r="C150" s="2048"/>
      <c r="D150" s="2048"/>
      <c r="E150" s="2048"/>
      <c r="F150" s="2048"/>
      <c r="G150" s="2048"/>
      <c r="H150" s="2048"/>
      <c r="I150" s="2048"/>
      <c r="J150" s="2048"/>
      <c r="K150" s="2048"/>
      <c r="L150" s="2048"/>
      <c r="M150" s="2048"/>
      <c r="N150" s="2048"/>
      <c r="O150" s="2048"/>
      <c r="P150" s="2048"/>
      <c r="Q150" s="2048"/>
      <c r="R150" s="2048"/>
      <c r="S150" s="2048"/>
      <c r="T150" s="2048"/>
      <c r="U150" s="2048"/>
      <c r="V150" s="2048"/>
      <c r="W150" s="2048"/>
      <c r="X150" s="2048"/>
      <c r="Y150" s="2048"/>
      <c r="Z150" s="2236"/>
      <c r="AA150" s="2173"/>
      <c r="AB150" s="2173"/>
      <c r="AC150" s="2173"/>
      <c r="AD150" s="2174"/>
      <c r="AE150" s="2173"/>
      <c r="AF150" s="2173"/>
      <c r="AG150" s="2173"/>
      <c r="AH150" s="2173"/>
      <c r="AI150" s="2174"/>
      <c r="AJ150" s="2173"/>
      <c r="AK150" s="2173"/>
      <c r="AL150" s="2173"/>
      <c r="AM150" s="2173"/>
      <c r="AN150" s="2174"/>
      <c r="AO150" s="2173"/>
      <c r="AP150" s="2173"/>
      <c r="AQ150" s="2173"/>
      <c r="AR150" s="2173"/>
      <c r="AS150" s="2174"/>
      <c r="AT150" s="2173"/>
      <c r="AU150" s="2173"/>
      <c r="AV150" s="2173"/>
      <c r="AW150" s="2173"/>
      <c r="AX150" s="2174"/>
    </row>
    <row r="151" spans="1:56">
      <c r="A151" s="2047"/>
      <c r="B151" s="2048"/>
      <c r="C151" s="2048"/>
      <c r="D151" s="2048"/>
      <c r="E151" s="2048"/>
      <c r="F151" s="2048"/>
      <c r="G151" s="2048"/>
      <c r="H151" s="2048"/>
      <c r="I151" s="2048"/>
      <c r="J151" s="2048"/>
      <c r="K151" s="2048"/>
      <c r="L151" s="2048"/>
      <c r="M151" s="2048"/>
      <c r="N151" s="2048"/>
      <c r="O151" s="2048"/>
      <c r="P151" s="2048"/>
      <c r="Q151" s="2048"/>
      <c r="R151" s="2048"/>
      <c r="S151" s="2048"/>
      <c r="T151" s="2048"/>
      <c r="U151" s="2048"/>
      <c r="V151" s="2048"/>
      <c r="W151" s="2048"/>
      <c r="X151" s="2048"/>
      <c r="Y151" s="2048"/>
      <c r="Z151" s="2236"/>
      <c r="AA151" s="2173"/>
      <c r="AB151" s="2173"/>
      <c r="AC151" s="2173"/>
      <c r="AD151" s="2174"/>
      <c r="AE151" s="2173"/>
      <c r="AF151" s="2173"/>
      <c r="AG151" s="2173"/>
      <c r="AH151" s="2173"/>
      <c r="AI151" s="2174"/>
      <c r="AJ151" s="2173"/>
      <c r="AK151" s="2173"/>
      <c r="AL151" s="2173"/>
      <c r="AM151" s="2173"/>
      <c r="AN151" s="2174"/>
      <c r="AO151" s="2173"/>
      <c r="AP151" s="2173"/>
      <c r="AQ151" s="2173"/>
      <c r="AR151" s="2173"/>
      <c r="AS151" s="2174"/>
      <c r="AT151" s="2173"/>
      <c r="AU151" s="2173"/>
      <c r="AV151" s="2173"/>
      <c r="AW151" s="2173"/>
      <c r="AX151" s="2174"/>
    </row>
    <row r="152" spans="1:56">
      <c r="A152" s="2047"/>
      <c r="B152" s="2048"/>
      <c r="C152" s="2048"/>
      <c r="D152" s="2048"/>
      <c r="E152" s="2048"/>
      <c r="F152" s="2048"/>
      <c r="G152" s="2048"/>
      <c r="H152" s="2048"/>
      <c r="I152" s="2048"/>
      <c r="J152" s="2048"/>
      <c r="K152" s="2048"/>
      <c r="L152" s="2048"/>
      <c r="M152" s="2048"/>
      <c r="N152" s="2048"/>
      <c r="O152" s="2048"/>
      <c r="P152" s="2048"/>
      <c r="Q152" s="2048"/>
      <c r="R152" s="2048"/>
      <c r="S152" s="2048"/>
      <c r="T152" s="2048"/>
      <c r="U152" s="2048"/>
      <c r="V152" s="2048"/>
      <c r="W152" s="2048"/>
      <c r="X152" s="2048"/>
      <c r="Y152" s="2048"/>
      <c r="Z152" s="2236"/>
      <c r="AA152" s="2173"/>
      <c r="AB152" s="2173"/>
      <c r="AC152" s="2173"/>
      <c r="AD152" s="2174"/>
      <c r="AE152" s="2173"/>
      <c r="AF152" s="2173"/>
      <c r="AG152" s="2173"/>
      <c r="AH152" s="2173"/>
      <c r="AI152" s="2174"/>
      <c r="AJ152" s="2173"/>
      <c r="AK152" s="2173"/>
      <c r="AL152" s="2173"/>
      <c r="AM152" s="2173"/>
      <c r="AN152" s="2174"/>
      <c r="AO152" s="2173"/>
      <c r="AP152" s="2173"/>
      <c r="AQ152" s="2173"/>
      <c r="AR152" s="2173"/>
      <c r="AS152" s="2174"/>
      <c r="AT152" s="2173"/>
      <c r="AU152" s="2173"/>
      <c r="AV152" s="2173"/>
      <c r="AW152" s="2173"/>
      <c r="AX152" s="2174"/>
    </row>
    <row r="153" spans="1:56" ht="15.75">
      <c r="A153" s="2181" t="s">
        <v>43</v>
      </c>
      <c r="B153" s="2182"/>
      <c r="C153" s="2182"/>
      <c r="D153" s="472"/>
      <c r="E153" s="473" t="s">
        <v>44</v>
      </c>
      <c r="F153" s="473" t="s">
        <v>45</v>
      </c>
      <c r="G153" s="473" t="s">
        <v>208</v>
      </c>
      <c r="H153" s="2182" t="s">
        <v>47</v>
      </c>
      <c r="I153" s="2182"/>
      <c r="J153" s="2182"/>
      <c r="K153" s="408"/>
      <c r="L153" s="408"/>
      <c r="M153" s="408"/>
      <c r="N153" s="408"/>
      <c r="O153" s="408"/>
      <c r="P153" s="408"/>
      <c r="Q153" s="408"/>
      <c r="R153" s="408"/>
      <c r="S153" s="473" t="s">
        <v>48</v>
      </c>
      <c r="T153" s="408"/>
      <c r="U153" s="2169">
        <f>$AT$38</f>
        <v>463</v>
      </c>
      <c r="V153" s="2169"/>
      <c r="W153" s="2170" t="s">
        <v>49</v>
      </c>
      <c r="X153" s="2170"/>
      <c r="Y153" s="408"/>
      <c r="Z153" s="2236"/>
      <c r="AA153" s="2173"/>
      <c r="AB153" s="2173"/>
      <c r="AC153" s="2173"/>
      <c r="AD153" s="2174"/>
      <c r="AE153" s="2173"/>
      <c r="AF153" s="2173"/>
      <c r="AG153" s="2173"/>
      <c r="AH153" s="2173"/>
      <c r="AI153" s="2174"/>
      <c r="AJ153" s="2173"/>
      <c r="AK153" s="2173"/>
      <c r="AL153" s="2173"/>
      <c r="AM153" s="2173"/>
      <c r="AN153" s="2174"/>
      <c r="AO153" s="2173"/>
      <c r="AP153" s="2173"/>
      <c r="AQ153" s="2173"/>
      <c r="AR153" s="2173"/>
      <c r="AS153" s="2174"/>
      <c r="AT153" s="2173"/>
      <c r="AU153" s="2173"/>
      <c r="AV153" s="2173"/>
      <c r="AW153" s="2173"/>
      <c r="AX153" s="2174"/>
    </row>
    <row r="154" spans="1:56">
      <c r="A154" s="2092"/>
      <c r="B154" s="2093"/>
      <c r="C154" s="2093"/>
      <c r="D154" s="2093"/>
      <c r="E154" s="562"/>
      <c r="F154" s="563"/>
      <c r="G154" s="527">
        <f>SUM($AT$38-F154)</f>
        <v>463</v>
      </c>
      <c r="H154" s="2173"/>
      <c r="I154" s="2173"/>
      <c r="J154" s="2173"/>
      <c r="K154" s="2173"/>
      <c r="L154" s="2173"/>
      <c r="M154" s="2173"/>
      <c r="N154" s="2173"/>
      <c r="O154" s="2173"/>
      <c r="P154" s="2173"/>
      <c r="Q154" s="2173"/>
      <c r="R154" s="2173"/>
      <c r="S154" s="2173"/>
      <c r="T154" s="2173"/>
      <c r="U154" s="2173"/>
      <c r="V154" s="2173"/>
      <c r="W154" s="2173"/>
      <c r="X154" s="2173"/>
      <c r="Y154" s="408"/>
      <c r="Z154" s="2236"/>
      <c r="AA154" s="2173"/>
      <c r="AB154" s="2173"/>
      <c r="AC154" s="2173"/>
      <c r="AD154" s="2174"/>
      <c r="AE154" s="2173"/>
      <c r="AF154" s="2173"/>
      <c r="AG154" s="2173"/>
      <c r="AH154" s="2173"/>
      <c r="AI154" s="2174"/>
      <c r="AJ154" s="2173"/>
      <c r="AK154" s="2173"/>
      <c r="AL154" s="2173"/>
      <c r="AM154" s="2173"/>
      <c r="AN154" s="2174"/>
      <c r="AO154" s="2173"/>
      <c r="AP154" s="2173"/>
      <c r="AQ154" s="2173"/>
      <c r="AR154" s="2173"/>
      <c r="AS154" s="2174"/>
      <c r="AT154" s="2173"/>
      <c r="AU154" s="2173"/>
      <c r="AV154" s="2173"/>
      <c r="AW154" s="2173"/>
      <c r="AX154" s="2174"/>
    </row>
    <row r="155" spans="1:56">
      <c r="A155" s="2092"/>
      <c r="B155" s="2093"/>
      <c r="C155" s="2093"/>
      <c r="D155" s="2093"/>
      <c r="E155" s="562"/>
      <c r="F155" s="563"/>
      <c r="G155" s="527">
        <f t="shared" ref="G155:G164" si="3">SUM($AT$38-F155)</f>
        <v>463</v>
      </c>
      <c r="H155" s="2173"/>
      <c r="I155" s="2173"/>
      <c r="J155" s="2173"/>
      <c r="K155" s="2173"/>
      <c r="L155" s="2173"/>
      <c r="M155" s="2173"/>
      <c r="N155" s="2173"/>
      <c r="O155" s="2173"/>
      <c r="P155" s="2173"/>
      <c r="Q155" s="2173"/>
      <c r="R155" s="2173"/>
      <c r="S155" s="2173"/>
      <c r="T155" s="2173"/>
      <c r="U155" s="2173"/>
      <c r="V155" s="2173"/>
      <c r="W155" s="2173"/>
      <c r="X155" s="2173"/>
      <c r="Y155" s="408"/>
      <c r="Z155" s="2236"/>
      <c r="AA155" s="2173"/>
      <c r="AB155" s="2173"/>
      <c r="AC155" s="2173"/>
      <c r="AD155" s="2174"/>
      <c r="AE155" s="2173"/>
      <c r="AF155" s="2173"/>
      <c r="AG155" s="2173"/>
      <c r="AH155" s="2173"/>
      <c r="AI155" s="2174"/>
      <c r="AJ155" s="2173"/>
      <c r="AK155" s="2173"/>
      <c r="AL155" s="2173"/>
      <c r="AM155" s="2173"/>
      <c r="AN155" s="2174"/>
      <c r="AO155" s="2173"/>
      <c r="AP155" s="2173"/>
      <c r="AQ155" s="2173"/>
      <c r="AR155" s="2173"/>
      <c r="AS155" s="2174"/>
      <c r="AT155" s="2173"/>
      <c r="AU155" s="2173"/>
      <c r="AV155" s="2173"/>
      <c r="AW155" s="2173"/>
      <c r="AX155" s="2174"/>
    </row>
    <row r="156" spans="1:56">
      <c r="A156" s="2092"/>
      <c r="B156" s="2093"/>
      <c r="C156" s="2093"/>
      <c r="D156" s="2093"/>
      <c r="E156" s="562"/>
      <c r="F156" s="563"/>
      <c r="G156" s="527">
        <f t="shared" si="3"/>
        <v>463</v>
      </c>
      <c r="H156" s="2173"/>
      <c r="I156" s="2173"/>
      <c r="J156" s="2173"/>
      <c r="K156" s="2173"/>
      <c r="L156" s="2173"/>
      <c r="M156" s="2173"/>
      <c r="N156" s="2173"/>
      <c r="O156" s="2173"/>
      <c r="P156" s="2173"/>
      <c r="Q156" s="2173"/>
      <c r="R156" s="2173"/>
      <c r="S156" s="2173"/>
      <c r="T156" s="2173"/>
      <c r="U156" s="2173"/>
      <c r="V156" s="2173"/>
      <c r="W156" s="2173"/>
      <c r="X156" s="2173"/>
      <c r="Y156" s="408"/>
      <c r="Z156" s="2236"/>
      <c r="AA156" s="2173"/>
      <c r="AB156" s="2173"/>
      <c r="AC156" s="2173"/>
      <c r="AD156" s="2174"/>
      <c r="AE156" s="2173"/>
      <c r="AF156" s="2173"/>
      <c r="AG156" s="2173"/>
      <c r="AH156" s="2173"/>
      <c r="AI156" s="2174"/>
      <c r="AJ156" s="2173"/>
      <c r="AK156" s="2173"/>
      <c r="AL156" s="2173"/>
      <c r="AM156" s="2173"/>
      <c r="AN156" s="2174"/>
      <c r="AO156" s="2173"/>
      <c r="AP156" s="2173"/>
      <c r="AQ156" s="2173"/>
      <c r="AR156" s="2173"/>
      <c r="AS156" s="2174"/>
      <c r="AT156" s="2173"/>
      <c r="AU156" s="2173"/>
      <c r="AV156" s="2173"/>
      <c r="AW156" s="2173"/>
      <c r="AX156" s="2174"/>
    </row>
    <row r="157" spans="1:56">
      <c r="A157" s="2092"/>
      <c r="B157" s="2093"/>
      <c r="C157" s="2093"/>
      <c r="D157" s="2093"/>
      <c r="E157" s="562"/>
      <c r="F157" s="563"/>
      <c r="G157" s="527">
        <f t="shared" si="3"/>
        <v>463</v>
      </c>
      <c r="H157" s="2173"/>
      <c r="I157" s="2173"/>
      <c r="J157" s="2173"/>
      <c r="K157" s="2173"/>
      <c r="L157" s="2173"/>
      <c r="M157" s="2173"/>
      <c r="N157" s="2173"/>
      <c r="O157" s="2173"/>
      <c r="P157" s="2173"/>
      <c r="Q157" s="2173"/>
      <c r="R157" s="2173"/>
      <c r="S157" s="2173"/>
      <c r="T157" s="2173"/>
      <c r="U157" s="2173"/>
      <c r="V157" s="2173"/>
      <c r="W157" s="2173"/>
      <c r="X157" s="2173"/>
      <c r="Y157" s="408"/>
      <c r="Z157" s="2236"/>
      <c r="AA157" s="2173"/>
      <c r="AB157" s="2173"/>
      <c r="AC157" s="2173"/>
      <c r="AD157" s="2174"/>
      <c r="AE157" s="2173"/>
      <c r="AF157" s="2173"/>
      <c r="AG157" s="2173"/>
      <c r="AH157" s="2173"/>
      <c r="AI157" s="2174"/>
      <c r="AJ157" s="2173"/>
      <c r="AK157" s="2173"/>
      <c r="AL157" s="2173"/>
      <c r="AM157" s="2173"/>
      <c r="AN157" s="2174"/>
      <c r="AO157" s="2173"/>
      <c r="AP157" s="2173"/>
      <c r="AQ157" s="2173"/>
      <c r="AR157" s="2173"/>
      <c r="AS157" s="2174"/>
      <c r="AT157" s="2173"/>
      <c r="AU157" s="2173"/>
      <c r="AV157" s="2173"/>
      <c r="AW157" s="2173"/>
      <c r="AX157" s="2174"/>
    </row>
    <row r="158" spans="1:56">
      <c r="A158" s="2092"/>
      <c r="B158" s="2093"/>
      <c r="C158" s="2093"/>
      <c r="D158" s="2093"/>
      <c r="E158" s="562"/>
      <c r="F158" s="563"/>
      <c r="G158" s="527">
        <f t="shared" si="3"/>
        <v>463</v>
      </c>
      <c r="H158" s="2173"/>
      <c r="I158" s="2173"/>
      <c r="J158" s="2173"/>
      <c r="K158" s="2173"/>
      <c r="L158" s="2173"/>
      <c r="M158" s="2173"/>
      <c r="N158" s="2173"/>
      <c r="O158" s="2173"/>
      <c r="P158" s="2173"/>
      <c r="Q158" s="2173"/>
      <c r="R158" s="2173"/>
      <c r="S158" s="2173"/>
      <c r="T158" s="2173"/>
      <c r="U158" s="2173"/>
      <c r="V158" s="2173"/>
      <c r="W158" s="2173"/>
      <c r="X158" s="2173"/>
      <c r="Y158" s="408"/>
      <c r="Z158" s="2236"/>
      <c r="AA158" s="2173"/>
      <c r="AB158" s="2173"/>
      <c r="AC158" s="2173"/>
      <c r="AD158" s="2174"/>
      <c r="AE158" s="2173"/>
      <c r="AF158" s="2173"/>
      <c r="AG158" s="2173"/>
      <c r="AH158" s="2173"/>
      <c r="AI158" s="2174"/>
      <c r="AJ158" s="2173"/>
      <c r="AK158" s="2173"/>
      <c r="AL158" s="2173"/>
      <c r="AM158" s="2173"/>
      <c r="AN158" s="2174"/>
      <c r="AO158" s="2173"/>
      <c r="AP158" s="2173"/>
      <c r="AQ158" s="2173"/>
      <c r="AR158" s="2173"/>
      <c r="AS158" s="2174"/>
      <c r="AT158" s="2173"/>
      <c r="AU158" s="2173"/>
      <c r="AV158" s="2173"/>
      <c r="AW158" s="2173"/>
      <c r="AX158" s="2174"/>
    </row>
    <row r="159" spans="1:56">
      <c r="A159" s="2092"/>
      <c r="B159" s="2093"/>
      <c r="C159" s="2093"/>
      <c r="D159" s="2093"/>
      <c r="E159" s="562"/>
      <c r="F159" s="563"/>
      <c r="G159" s="527">
        <f t="shared" si="3"/>
        <v>463</v>
      </c>
      <c r="H159" s="2173"/>
      <c r="I159" s="2173"/>
      <c r="J159" s="2173"/>
      <c r="K159" s="2173"/>
      <c r="L159" s="2173"/>
      <c r="M159" s="2173"/>
      <c r="N159" s="2173"/>
      <c r="O159" s="2173"/>
      <c r="P159" s="2173"/>
      <c r="Q159" s="2173"/>
      <c r="R159" s="2173"/>
      <c r="S159" s="2173"/>
      <c r="T159" s="2173"/>
      <c r="U159" s="2173"/>
      <c r="V159" s="2173"/>
      <c r="W159" s="2173"/>
      <c r="X159" s="2173"/>
      <c r="Y159" s="408"/>
      <c r="Z159" s="2236"/>
      <c r="AA159" s="2173"/>
      <c r="AB159" s="2173"/>
      <c r="AC159" s="2173"/>
      <c r="AD159" s="2174"/>
      <c r="AE159" s="2173"/>
      <c r="AF159" s="2173"/>
      <c r="AG159" s="2173"/>
      <c r="AH159" s="2173"/>
      <c r="AI159" s="2174"/>
      <c r="AJ159" s="2173"/>
      <c r="AK159" s="2173"/>
      <c r="AL159" s="2173"/>
      <c r="AM159" s="2173"/>
      <c r="AN159" s="2174"/>
      <c r="AO159" s="2173"/>
      <c r="AP159" s="2173"/>
      <c r="AQ159" s="2173"/>
      <c r="AR159" s="2173"/>
      <c r="AS159" s="2174"/>
      <c r="AT159" s="2173"/>
      <c r="AU159" s="2173"/>
      <c r="AV159" s="2173"/>
      <c r="AW159" s="2173"/>
      <c r="AX159" s="2174"/>
    </row>
    <row r="160" spans="1:56">
      <c r="A160" s="2092"/>
      <c r="B160" s="2093"/>
      <c r="C160" s="2093"/>
      <c r="D160" s="2093"/>
      <c r="E160" s="562"/>
      <c r="F160" s="563"/>
      <c r="G160" s="527">
        <f t="shared" si="3"/>
        <v>463</v>
      </c>
      <c r="H160" s="2173"/>
      <c r="I160" s="2173"/>
      <c r="J160" s="2173"/>
      <c r="K160" s="2173"/>
      <c r="L160" s="2173"/>
      <c r="M160" s="2173"/>
      <c r="N160" s="2173"/>
      <c r="O160" s="2173"/>
      <c r="P160" s="2173"/>
      <c r="Q160" s="2173"/>
      <c r="R160" s="2173"/>
      <c r="S160" s="2173"/>
      <c r="T160" s="2173"/>
      <c r="U160" s="2173"/>
      <c r="V160" s="2173"/>
      <c r="W160" s="2173"/>
      <c r="X160" s="2173"/>
      <c r="Y160" s="408"/>
      <c r="Z160" s="2236"/>
      <c r="AA160" s="2173"/>
      <c r="AB160" s="2173"/>
      <c r="AC160" s="2173"/>
      <c r="AD160" s="2174"/>
      <c r="AE160" s="2173"/>
      <c r="AF160" s="2173"/>
      <c r="AG160" s="2173"/>
      <c r="AH160" s="2173"/>
      <c r="AI160" s="2174"/>
      <c r="AJ160" s="2173"/>
      <c r="AK160" s="2173"/>
      <c r="AL160" s="2173"/>
      <c r="AM160" s="2173"/>
      <c r="AN160" s="2174"/>
      <c r="AO160" s="2173"/>
      <c r="AP160" s="2173"/>
      <c r="AQ160" s="2173"/>
      <c r="AR160" s="2173"/>
      <c r="AS160" s="2174"/>
      <c r="AT160" s="2173"/>
      <c r="AU160" s="2173"/>
      <c r="AV160" s="2173"/>
      <c r="AW160" s="2173"/>
      <c r="AX160" s="2174"/>
    </row>
    <row r="161" spans="1:56">
      <c r="A161" s="2092"/>
      <c r="B161" s="2093"/>
      <c r="C161" s="2093"/>
      <c r="D161" s="2093"/>
      <c r="E161" s="562"/>
      <c r="F161" s="563"/>
      <c r="G161" s="527">
        <f t="shared" si="3"/>
        <v>463</v>
      </c>
      <c r="H161" s="2173"/>
      <c r="I161" s="2173"/>
      <c r="J161" s="2173"/>
      <c r="K161" s="2173"/>
      <c r="L161" s="2173"/>
      <c r="M161" s="2173"/>
      <c r="N161" s="2173"/>
      <c r="O161" s="2173"/>
      <c r="P161" s="2173"/>
      <c r="Q161" s="2173"/>
      <c r="R161" s="2173"/>
      <c r="S161" s="2173"/>
      <c r="T161" s="2173"/>
      <c r="U161" s="2173"/>
      <c r="V161" s="2173"/>
      <c r="W161" s="2173"/>
      <c r="X161" s="2173"/>
      <c r="Y161" s="408"/>
      <c r="Z161" s="2236"/>
      <c r="AA161" s="2173"/>
      <c r="AB161" s="2173"/>
      <c r="AC161" s="2173"/>
      <c r="AD161" s="2174"/>
      <c r="AE161" s="2173"/>
      <c r="AF161" s="2173"/>
      <c r="AG161" s="2173"/>
      <c r="AH161" s="2173"/>
      <c r="AI161" s="2174"/>
      <c r="AJ161" s="2173"/>
      <c r="AK161" s="2173"/>
      <c r="AL161" s="2173"/>
      <c r="AM161" s="2173"/>
      <c r="AN161" s="2174"/>
      <c r="AO161" s="2173"/>
      <c r="AP161" s="2173"/>
      <c r="AQ161" s="2173"/>
      <c r="AR161" s="2173"/>
      <c r="AS161" s="2174"/>
      <c r="AT161" s="2173"/>
      <c r="AU161" s="2173"/>
      <c r="AV161" s="2173"/>
      <c r="AW161" s="2173"/>
      <c r="AX161" s="2174"/>
    </row>
    <row r="162" spans="1:56" s="387" customFormat="1">
      <c r="A162" s="2092"/>
      <c r="B162" s="2093"/>
      <c r="C162" s="2093"/>
      <c r="D162" s="2093"/>
      <c r="E162" s="562"/>
      <c r="F162" s="563"/>
      <c r="G162" s="527">
        <f t="shared" si="3"/>
        <v>463</v>
      </c>
      <c r="H162" s="2173"/>
      <c r="I162" s="2173"/>
      <c r="J162" s="2173"/>
      <c r="K162" s="2173"/>
      <c r="L162" s="2173"/>
      <c r="M162" s="2173"/>
      <c r="N162" s="2173"/>
      <c r="O162" s="2173"/>
      <c r="P162" s="2173"/>
      <c r="Q162" s="2173"/>
      <c r="R162" s="2173"/>
      <c r="S162" s="2173"/>
      <c r="T162" s="2173"/>
      <c r="U162" s="2173"/>
      <c r="V162" s="2173"/>
      <c r="W162" s="2173"/>
      <c r="X162" s="2173"/>
      <c r="Y162" s="408"/>
      <c r="Z162" s="2236"/>
      <c r="AA162" s="2173"/>
      <c r="AB162" s="2173"/>
      <c r="AC162" s="2173"/>
      <c r="AD162" s="2174"/>
      <c r="AE162" s="2173"/>
      <c r="AF162" s="2173"/>
      <c r="AG162" s="2173"/>
      <c r="AH162" s="2173"/>
      <c r="AI162" s="2174"/>
      <c r="AJ162" s="2173"/>
      <c r="AK162" s="2173"/>
      <c r="AL162" s="2173"/>
      <c r="AM162" s="2173"/>
      <c r="AN162" s="2174"/>
      <c r="AO162" s="2173"/>
      <c r="AP162" s="2173"/>
      <c r="AQ162" s="2173"/>
      <c r="AR162" s="2173"/>
      <c r="AS162" s="2174"/>
      <c r="AT162" s="2173"/>
      <c r="AU162" s="2173"/>
      <c r="AV162" s="2173"/>
      <c r="AW162" s="2173"/>
      <c r="AX162" s="2174"/>
      <c r="AY162" s="388"/>
      <c r="AZ162" s="388"/>
      <c r="BA162" s="388"/>
      <c r="BB162" s="388"/>
      <c r="BC162" s="388"/>
      <c r="BD162" s="388"/>
    </row>
    <row r="163" spans="1:56">
      <c r="A163" s="2092"/>
      <c r="B163" s="2093"/>
      <c r="C163" s="2093"/>
      <c r="D163" s="2093"/>
      <c r="E163" s="562"/>
      <c r="F163" s="563"/>
      <c r="G163" s="527">
        <f t="shared" si="3"/>
        <v>463</v>
      </c>
      <c r="H163" s="2173"/>
      <c r="I163" s="2173"/>
      <c r="J163" s="2173"/>
      <c r="K163" s="2173"/>
      <c r="L163" s="2173"/>
      <c r="M163" s="2173"/>
      <c r="N163" s="2173"/>
      <c r="O163" s="2173"/>
      <c r="P163" s="2173"/>
      <c r="Q163" s="2173"/>
      <c r="R163" s="2173"/>
      <c r="S163" s="2173"/>
      <c r="T163" s="2173"/>
      <c r="U163" s="2173"/>
      <c r="V163" s="2173"/>
      <c r="W163" s="2173"/>
      <c r="X163" s="2173"/>
      <c r="Y163" s="408"/>
      <c r="Z163" s="2236"/>
      <c r="AA163" s="2173"/>
      <c r="AB163" s="2173"/>
      <c r="AC163" s="2173"/>
      <c r="AD163" s="2174"/>
      <c r="AE163" s="2173"/>
      <c r="AF163" s="2173"/>
      <c r="AG163" s="2173"/>
      <c r="AH163" s="2173"/>
      <c r="AI163" s="2174"/>
      <c r="AJ163" s="2173"/>
      <c r="AK163" s="2173"/>
      <c r="AL163" s="2173"/>
      <c r="AM163" s="2173"/>
      <c r="AN163" s="2174"/>
      <c r="AO163" s="2173"/>
      <c r="AP163" s="2173"/>
      <c r="AQ163" s="2173"/>
      <c r="AR163" s="2173"/>
      <c r="AS163" s="2174"/>
      <c r="AT163" s="2173"/>
      <c r="AU163" s="2173"/>
      <c r="AV163" s="2173"/>
      <c r="AW163" s="2173"/>
      <c r="AX163" s="2174"/>
    </row>
    <row r="164" spans="1:56">
      <c r="A164" s="2092"/>
      <c r="B164" s="2093"/>
      <c r="C164" s="2093"/>
      <c r="D164" s="2093"/>
      <c r="E164" s="562"/>
      <c r="F164" s="563"/>
      <c r="G164" s="534">
        <f t="shared" si="3"/>
        <v>463</v>
      </c>
      <c r="H164" s="570" t="s">
        <v>55</v>
      </c>
      <c r="I164" s="410"/>
      <c r="J164" s="410"/>
      <c r="K164" s="410"/>
      <c r="L164" s="410"/>
      <c r="M164" s="410"/>
      <c r="N164" s="410"/>
      <c r="O164" s="410"/>
      <c r="P164" s="410"/>
      <c r="Q164" s="410"/>
      <c r="R164" s="410"/>
      <c r="S164" s="410"/>
      <c r="T164" s="410"/>
      <c r="U164" s="410"/>
      <c r="V164" s="410"/>
      <c r="W164" s="410"/>
      <c r="X164" s="410"/>
      <c r="Y164" s="410"/>
      <c r="Z164" s="2094" t="s">
        <v>70</v>
      </c>
      <c r="AA164" s="2095"/>
      <c r="AB164" s="2095"/>
      <c r="AC164" s="2095"/>
      <c r="AD164" s="2096"/>
      <c r="AE164" s="2234"/>
      <c r="AF164" s="2234"/>
      <c r="AG164" s="2234"/>
      <c r="AH164" s="2234"/>
      <c r="AI164" s="2235"/>
      <c r="AJ164" s="2234"/>
      <c r="AK164" s="2234"/>
      <c r="AL164" s="2234"/>
      <c r="AM164" s="2234"/>
      <c r="AN164" s="2235"/>
      <c r="AO164" s="2234"/>
      <c r="AP164" s="2234"/>
      <c r="AQ164" s="2234"/>
      <c r="AR164" s="2234"/>
      <c r="AS164" s="2235"/>
      <c r="AT164" s="2234"/>
      <c r="AU164" s="2234"/>
      <c r="AV164" s="2234"/>
      <c r="AW164" s="2234"/>
      <c r="AX164" s="2235"/>
    </row>
    <row r="165" spans="1:56">
      <c r="A165" s="408">
        <v>6</v>
      </c>
      <c r="B165" s="408"/>
      <c r="C165" s="408"/>
      <c r="D165" s="408"/>
      <c r="E165" s="407"/>
      <c r="F165" s="406">
        <v>7</v>
      </c>
      <c r="G165" s="406"/>
      <c r="H165" s="406"/>
      <c r="I165" s="406"/>
      <c r="J165" s="407"/>
      <c r="K165" s="406">
        <v>8</v>
      </c>
      <c r="L165" s="406"/>
      <c r="M165" s="406"/>
      <c r="N165" s="406"/>
      <c r="O165" s="407"/>
      <c r="P165" s="406">
        <v>9</v>
      </c>
      <c r="Q165" s="406"/>
      <c r="R165" s="406"/>
      <c r="S165" s="406"/>
      <c r="T165" s="407"/>
      <c r="U165" s="406">
        <v>10</v>
      </c>
      <c r="V165" s="406"/>
      <c r="W165" s="406"/>
      <c r="X165" s="406"/>
      <c r="Y165" s="407"/>
      <c r="Z165" s="408">
        <v>11</v>
      </c>
      <c r="AA165" s="408"/>
      <c r="AB165" s="408"/>
      <c r="AC165" s="408"/>
      <c r="AD165" s="409"/>
      <c r="AE165" s="408">
        <v>12</v>
      </c>
      <c r="AF165" s="408"/>
      <c r="AG165" s="408"/>
      <c r="AH165" s="408"/>
      <c r="AI165" s="409"/>
      <c r="AJ165" s="408">
        <v>13</v>
      </c>
      <c r="AK165" s="408"/>
      <c r="AL165" s="408"/>
      <c r="AM165" s="408"/>
      <c r="AN165" s="409"/>
      <c r="AO165" s="408">
        <v>14</v>
      </c>
      <c r="AP165" s="408"/>
      <c r="AQ165" s="408"/>
      <c r="AR165" s="408"/>
      <c r="AS165" s="409"/>
      <c r="AT165" s="408">
        <v>15</v>
      </c>
      <c r="AU165" s="408"/>
      <c r="AV165" s="408"/>
      <c r="AW165" s="408"/>
      <c r="AX165" s="409"/>
    </row>
    <row r="166" spans="1:56">
      <c r="A166" s="2173"/>
      <c r="B166" s="2173"/>
      <c r="C166" s="2173"/>
      <c r="D166" s="2173"/>
      <c r="E166" s="2174"/>
      <c r="F166" s="2173"/>
      <c r="G166" s="2173"/>
      <c r="H166" s="2173"/>
      <c r="I166" s="2173"/>
      <c r="J166" s="2174"/>
      <c r="K166" s="2173"/>
      <c r="L166" s="2173"/>
      <c r="M166" s="2173"/>
      <c r="N166" s="2173"/>
      <c r="O166" s="2174"/>
      <c r="P166" s="2173"/>
      <c r="Q166" s="2173"/>
      <c r="R166" s="2173"/>
      <c r="S166" s="2173"/>
      <c r="T166" s="2174"/>
      <c r="U166" s="2173"/>
      <c r="V166" s="2173"/>
      <c r="W166" s="2173"/>
      <c r="X166" s="2173"/>
      <c r="Y166" s="2174"/>
      <c r="Z166" s="2173"/>
      <c r="AA166" s="2173"/>
      <c r="AB166" s="2173"/>
      <c r="AC166" s="2173"/>
      <c r="AD166" s="2174"/>
      <c r="AE166" s="2173"/>
      <c r="AF166" s="2173"/>
      <c r="AG166" s="2173"/>
      <c r="AH166" s="2173"/>
      <c r="AI166" s="2174"/>
      <c r="AJ166" s="2173"/>
      <c r="AK166" s="2173"/>
      <c r="AL166" s="2173"/>
      <c r="AM166" s="2173"/>
      <c r="AN166" s="2174"/>
      <c r="AO166" s="2173"/>
      <c r="AP166" s="2173"/>
      <c r="AQ166" s="2173"/>
      <c r="AR166" s="2173"/>
      <c r="AS166" s="2174"/>
      <c r="AT166" s="2173"/>
      <c r="AU166" s="2173"/>
      <c r="AV166" s="2173"/>
      <c r="AW166" s="2173"/>
      <c r="AX166" s="2174"/>
    </row>
    <row r="167" spans="1:56">
      <c r="A167" s="2173"/>
      <c r="B167" s="2173"/>
      <c r="C167" s="2173"/>
      <c r="D167" s="2173"/>
      <c r="E167" s="2174"/>
      <c r="F167" s="2173"/>
      <c r="G167" s="2173"/>
      <c r="H167" s="2173"/>
      <c r="I167" s="2173"/>
      <c r="J167" s="2174"/>
      <c r="K167" s="2173"/>
      <c r="L167" s="2173"/>
      <c r="M167" s="2173"/>
      <c r="N167" s="2173"/>
      <c r="O167" s="2174"/>
      <c r="P167" s="2173"/>
      <c r="Q167" s="2173"/>
      <c r="R167" s="2173"/>
      <c r="S167" s="2173"/>
      <c r="T167" s="2174"/>
      <c r="U167" s="2173"/>
      <c r="V167" s="2173"/>
      <c r="W167" s="2173"/>
      <c r="X167" s="2173"/>
      <c r="Y167" s="2174"/>
      <c r="Z167" s="2173"/>
      <c r="AA167" s="2173"/>
      <c r="AB167" s="2173"/>
      <c r="AC167" s="2173"/>
      <c r="AD167" s="2174"/>
      <c r="AE167" s="2173"/>
      <c r="AF167" s="2173"/>
      <c r="AG167" s="2173"/>
      <c r="AH167" s="2173"/>
      <c r="AI167" s="2174"/>
      <c r="AJ167" s="2173"/>
      <c r="AK167" s="2173"/>
      <c r="AL167" s="2173"/>
      <c r="AM167" s="2173"/>
      <c r="AN167" s="2174"/>
      <c r="AO167" s="2173"/>
      <c r="AP167" s="2173"/>
      <c r="AQ167" s="2173"/>
      <c r="AR167" s="2173"/>
      <c r="AS167" s="2174"/>
      <c r="AT167" s="2173"/>
      <c r="AU167" s="2173"/>
      <c r="AV167" s="2173"/>
      <c r="AW167" s="2173"/>
      <c r="AX167" s="2174"/>
    </row>
    <row r="168" spans="1:56">
      <c r="A168" s="2173"/>
      <c r="B168" s="2173"/>
      <c r="C168" s="2173"/>
      <c r="D168" s="2173"/>
      <c r="E168" s="2174"/>
      <c r="F168" s="2173"/>
      <c r="G168" s="2173"/>
      <c r="H168" s="2173"/>
      <c r="I168" s="2173"/>
      <c r="J168" s="2174"/>
      <c r="K168" s="2173"/>
      <c r="L168" s="2173"/>
      <c r="M168" s="2173"/>
      <c r="N168" s="2173"/>
      <c r="O168" s="2174"/>
      <c r="P168" s="2173"/>
      <c r="Q168" s="2173"/>
      <c r="R168" s="2173"/>
      <c r="S168" s="2173"/>
      <c r="T168" s="2174"/>
      <c r="U168" s="2173"/>
      <c r="V168" s="2173"/>
      <c r="W168" s="2173"/>
      <c r="X168" s="2173"/>
      <c r="Y168" s="2174"/>
      <c r="Z168" s="2173"/>
      <c r="AA168" s="2173"/>
      <c r="AB168" s="2173"/>
      <c r="AC168" s="2173"/>
      <c r="AD168" s="2174"/>
      <c r="AE168" s="2173"/>
      <c r="AF168" s="2173"/>
      <c r="AG168" s="2173"/>
      <c r="AH168" s="2173"/>
      <c r="AI168" s="2174"/>
      <c r="AJ168" s="2173"/>
      <c r="AK168" s="2173"/>
      <c r="AL168" s="2173"/>
      <c r="AM168" s="2173"/>
      <c r="AN168" s="2174"/>
      <c r="AO168" s="2173"/>
      <c r="AP168" s="2173"/>
      <c r="AQ168" s="2173"/>
      <c r="AR168" s="2173"/>
      <c r="AS168" s="2174"/>
      <c r="AT168" s="2173"/>
      <c r="AU168" s="2173"/>
      <c r="AV168" s="2173"/>
      <c r="AW168" s="2173"/>
      <c r="AX168" s="2174"/>
    </row>
    <row r="169" spans="1:56">
      <c r="A169" s="2173"/>
      <c r="B169" s="2173"/>
      <c r="C169" s="2173"/>
      <c r="D169" s="2173"/>
      <c r="E169" s="2174"/>
      <c r="F169" s="2173"/>
      <c r="G169" s="2173"/>
      <c r="H169" s="2173"/>
      <c r="I169" s="2173"/>
      <c r="J169" s="2174"/>
      <c r="K169" s="2173"/>
      <c r="L169" s="2173"/>
      <c r="M169" s="2173"/>
      <c r="N169" s="2173"/>
      <c r="O169" s="2174"/>
      <c r="P169" s="2173"/>
      <c r="Q169" s="2173"/>
      <c r="R169" s="2173"/>
      <c r="S169" s="2173"/>
      <c r="T169" s="2174"/>
      <c r="U169" s="2173"/>
      <c r="V169" s="2173"/>
      <c r="W169" s="2173"/>
      <c r="X169" s="2173"/>
      <c r="Y169" s="2174"/>
      <c r="Z169" s="2173"/>
      <c r="AA169" s="2173"/>
      <c r="AB169" s="2173"/>
      <c r="AC169" s="2173"/>
      <c r="AD169" s="2174"/>
      <c r="AE169" s="2173"/>
      <c r="AF169" s="2173"/>
      <c r="AG169" s="2173"/>
      <c r="AH169" s="2173"/>
      <c r="AI169" s="2174"/>
      <c r="AJ169" s="2173"/>
      <c r="AK169" s="2173"/>
      <c r="AL169" s="2173"/>
      <c r="AM169" s="2173"/>
      <c r="AN169" s="2174"/>
      <c r="AO169" s="2173"/>
      <c r="AP169" s="2173"/>
      <c r="AQ169" s="2173"/>
      <c r="AR169" s="2173"/>
      <c r="AS169" s="2174"/>
      <c r="AT169" s="2173"/>
      <c r="AU169" s="2173"/>
      <c r="AV169" s="2173"/>
      <c r="AW169" s="2173"/>
      <c r="AX169" s="2174"/>
    </row>
    <row r="170" spans="1:56">
      <c r="A170" s="2173"/>
      <c r="B170" s="2173"/>
      <c r="C170" s="2173"/>
      <c r="D170" s="2173"/>
      <c r="E170" s="2174"/>
      <c r="F170" s="2173"/>
      <c r="G170" s="2173"/>
      <c r="H170" s="2173"/>
      <c r="I170" s="2173"/>
      <c r="J170" s="2174"/>
      <c r="K170" s="2173"/>
      <c r="L170" s="2173"/>
      <c r="M170" s="2173"/>
      <c r="N170" s="2173"/>
      <c r="O170" s="2174"/>
      <c r="P170" s="2173"/>
      <c r="Q170" s="2173"/>
      <c r="R170" s="2173"/>
      <c r="S170" s="2173"/>
      <c r="T170" s="2174"/>
      <c r="U170" s="2173"/>
      <c r="V170" s="2173"/>
      <c r="W170" s="2173"/>
      <c r="X170" s="2173"/>
      <c r="Y170" s="2174"/>
      <c r="Z170" s="2173"/>
      <c r="AA170" s="2173"/>
      <c r="AB170" s="2173"/>
      <c r="AC170" s="2173"/>
      <c r="AD170" s="2174"/>
      <c r="AE170" s="2173"/>
      <c r="AF170" s="2173"/>
      <c r="AG170" s="2173"/>
      <c r="AH170" s="2173"/>
      <c r="AI170" s="2174"/>
      <c r="AJ170" s="2173"/>
      <c r="AK170" s="2173"/>
      <c r="AL170" s="2173"/>
      <c r="AM170" s="2173"/>
      <c r="AN170" s="2174"/>
      <c r="AO170" s="2173"/>
      <c r="AP170" s="2173"/>
      <c r="AQ170" s="2173"/>
      <c r="AR170" s="2173"/>
      <c r="AS170" s="2174"/>
      <c r="AT170" s="2173"/>
      <c r="AU170" s="2173"/>
      <c r="AV170" s="2173"/>
      <c r="AW170" s="2173"/>
      <c r="AX170" s="2174"/>
    </row>
    <row r="171" spans="1:56">
      <c r="A171" s="2173"/>
      <c r="B171" s="2173"/>
      <c r="C171" s="2173"/>
      <c r="D171" s="2173"/>
      <c r="E171" s="2174"/>
      <c r="F171" s="2173"/>
      <c r="G171" s="2173"/>
      <c r="H171" s="2173"/>
      <c r="I171" s="2173"/>
      <c r="J171" s="2174"/>
      <c r="K171" s="2173"/>
      <c r="L171" s="2173"/>
      <c r="M171" s="2173"/>
      <c r="N171" s="2173"/>
      <c r="O171" s="2174"/>
      <c r="P171" s="2173"/>
      <c r="Q171" s="2173"/>
      <c r="R171" s="2173"/>
      <c r="S171" s="2173"/>
      <c r="T171" s="2174"/>
      <c r="U171" s="2173"/>
      <c r="V171" s="2173"/>
      <c r="W171" s="2173"/>
      <c r="X171" s="2173"/>
      <c r="Y171" s="2174"/>
      <c r="Z171" s="2173"/>
      <c r="AA171" s="2173"/>
      <c r="AB171" s="2173"/>
      <c r="AC171" s="2173"/>
      <c r="AD171" s="2174"/>
      <c r="AE171" s="2173"/>
      <c r="AF171" s="2173"/>
      <c r="AG171" s="2173"/>
      <c r="AH171" s="2173"/>
      <c r="AI171" s="2174"/>
      <c r="AJ171" s="2173"/>
      <c r="AK171" s="2173"/>
      <c r="AL171" s="2173"/>
      <c r="AM171" s="2173"/>
      <c r="AN171" s="2174"/>
      <c r="AO171" s="2173"/>
      <c r="AP171" s="2173"/>
      <c r="AQ171" s="2173"/>
      <c r="AR171" s="2173"/>
      <c r="AS171" s="2174"/>
      <c r="AT171" s="2173"/>
      <c r="AU171" s="2173"/>
      <c r="AV171" s="2173"/>
      <c r="AW171" s="2173"/>
      <c r="AX171" s="2174"/>
    </row>
    <row r="172" spans="1:56">
      <c r="A172" s="2173"/>
      <c r="B172" s="2173"/>
      <c r="C172" s="2173"/>
      <c r="D172" s="2173"/>
      <c r="E172" s="2174"/>
      <c r="F172" s="2173"/>
      <c r="G172" s="2173"/>
      <c r="H172" s="2173"/>
      <c r="I172" s="2173"/>
      <c r="J172" s="2174"/>
      <c r="K172" s="2173"/>
      <c r="L172" s="2173"/>
      <c r="M172" s="2173"/>
      <c r="N172" s="2173"/>
      <c r="O172" s="2174"/>
      <c r="P172" s="2173"/>
      <c r="Q172" s="2173"/>
      <c r="R172" s="2173"/>
      <c r="S172" s="2173"/>
      <c r="T172" s="2174"/>
      <c r="U172" s="2173"/>
      <c r="V172" s="2173"/>
      <c r="W172" s="2173"/>
      <c r="X172" s="2173"/>
      <c r="Y172" s="2174"/>
      <c r="Z172" s="2173"/>
      <c r="AA172" s="2173"/>
      <c r="AB172" s="2173"/>
      <c r="AC172" s="2173"/>
      <c r="AD172" s="2174"/>
      <c r="AE172" s="2173"/>
      <c r="AF172" s="2173"/>
      <c r="AG172" s="2173"/>
      <c r="AH172" s="2173"/>
      <c r="AI172" s="2174"/>
      <c r="AJ172" s="2173"/>
      <c r="AK172" s="2173"/>
      <c r="AL172" s="2173"/>
      <c r="AM172" s="2173"/>
      <c r="AN172" s="2174"/>
      <c r="AO172" s="2173"/>
      <c r="AP172" s="2173"/>
      <c r="AQ172" s="2173"/>
      <c r="AR172" s="2173"/>
      <c r="AS172" s="2174"/>
      <c r="AT172" s="2173"/>
      <c r="AU172" s="2173"/>
      <c r="AV172" s="2173"/>
      <c r="AW172" s="2173"/>
      <c r="AX172" s="2174"/>
    </row>
    <row r="173" spans="1:56">
      <c r="A173" s="2173"/>
      <c r="B173" s="2173"/>
      <c r="C173" s="2173"/>
      <c r="D173" s="2173"/>
      <c r="E173" s="2174"/>
      <c r="F173" s="2173"/>
      <c r="G173" s="2173"/>
      <c r="H173" s="2173"/>
      <c r="I173" s="2173"/>
      <c r="J173" s="2174"/>
      <c r="K173" s="2173"/>
      <c r="L173" s="2173"/>
      <c r="M173" s="2173"/>
      <c r="N173" s="2173"/>
      <c r="O173" s="2174"/>
      <c r="P173" s="2173"/>
      <c r="Q173" s="2173"/>
      <c r="R173" s="2173"/>
      <c r="S173" s="2173"/>
      <c r="T173" s="2174"/>
      <c r="U173" s="2173"/>
      <c r="V173" s="2173"/>
      <c r="W173" s="2173"/>
      <c r="X173" s="2173"/>
      <c r="Y173" s="2174"/>
      <c r="Z173" s="2173"/>
      <c r="AA173" s="2173"/>
      <c r="AB173" s="2173"/>
      <c r="AC173" s="2173"/>
      <c r="AD173" s="2174"/>
      <c r="AE173" s="2173"/>
      <c r="AF173" s="2173"/>
      <c r="AG173" s="2173"/>
      <c r="AH173" s="2173"/>
      <c r="AI173" s="2174"/>
      <c r="AJ173" s="2173"/>
      <c r="AK173" s="2173"/>
      <c r="AL173" s="2173"/>
      <c r="AM173" s="2173"/>
      <c r="AN173" s="2174"/>
      <c r="AO173" s="2173"/>
      <c r="AP173" s="2173"/>
      <c r="AQ173" s="2173"/>
      <c r="AR173" s="2173"/>
      <c r="AS173" s="2174"/>
      <c r="AT173" s="2173"/>
      <c r="AU173" s="2173"/>
      <c r="AV173" s="2173"/>
      <c r="AW173" s="2173"/>
      <c r="AX173" s="2174"/>
    </row>
    <row r="174" spans="1:56">
      <c r="A174" s="2173"/>
      <c r="B174" s="2173"/>
      <c r="C174" s="2173"/>
      <c r="D174" s="2173"/>
      <c r="E174" s="2174"/>
      <c r="F174" s="2173"/>
      <c r="G174" s="2173"/>
      <c r="H174" s="2173"/>
      <c r="I174" s="2173"/>
      <c r="J174" s="2174"/>
      <c r="K174" s="2173"/>
      <c r="L174" s="2173"/>
      <c r="M174" s="2173"/>
      <c r="N174" s="2173"/>
      <c r="O174" s="2174"/>
      <c r="P174" s="2173"/>
      <c r="Q174" s="2173"/>
      <c r="R174" s="2173"/>
      <c r="S174" s="2173"/>
      <c r="T174" s="2174"/>
      <c r="U174" s="2173"/>
      <c r="V174" s="2173"/>
      <c r="W174" s="2173"/>
      <c r="X174" s="2173"/>
      <c r="Y174" s="2174"/>
      <c r="Z174" s="2173"/>
      <c r="AA174" s="2173"/>
      <c r="AB174" s="2173"/>
      <c r="AC174" s="2173"/>
      <c r="AD174" s="2174"/>
      <c r="AE174" s="2173"/>
      <c r="AF174" s="2173"/>
      <c r="AG174" s="2173"/>
      <c r="AH174" s="2173"/>
      <c r="AI174" s="2174"/>
      <c r="AJ174" s="2173"/>
      <c r="AK174" s="2173"/>
      <c r="AL174" s="2173"/>
      <c r="AM174" s="2173"/>
      <c r="AN174" s="2174"/>
      <c r="AO174" s="2173"/>
      <c r="AP174" s="2173"/>
      <c r="AQ174" s="2173"/>
      <c r="AR174" s="2173"/>
      <c r="AS174" s="2174"/>
      <c r="AT174" s="2173"/>
      <c r="AU174" s="2173"/>
      <c r="AV174" s="2173"/>
      <c r="AW174" s="2173"/>
      <c r="AX174" s="2174"/>
    </row>
    <row r="175" spans="1:56">
      <c r="A175" s="2173"/>
      <c r="B175" s="2173"/>
      <c r="C175" s="2173"/>
      <c r="D175" s="2173"/>
      <c r="E175" s="2174"/>
      <c r="F175" s="2173"/>
      <c r="G175" s="2173"/>
      <c r="H175" s="2173"/>
      <c r="I175" s="2173"/>
      <c r="J175" s="2174"/>
      <c r="K175" s="2173"/>
      <c r="L175" s="2173"/>
      <c r="M175" s="2173"/>
      <c r="N175" s="2173"/>
      <c r="O175" s="2174"/>
      <c r="P175" s="2173"/>
      <c r="Q175" s="2173"/>
      <c r="R175" s="2173"/>
      <c r="S175" s="2173"/>
      <c r="T175" s="2174"/>
      <c r="U175" s="2173"/>
      <c r="V175" s="2173"/>
      <c r="W175" s="2173"/>
      <c r="X175" s="2173"/>
      <c r="Y175" s="2174"/>
      <c r="Z175" s="2173"/>
      <c r="AA175" s="2173"/>
      <c r="AB175" s="2173"/>
      <c r="AC175" s="2173"/>
      <c r="AD175" s="2174"/>
      <c r="AE175" s="2173"/>
      <c r="AF175" s="2173"/>
      <c r="AG175" s="2173"/>
      <c r="AH175" s="2173"/>
      <c r="AI175" s="2174"/>
      <c r="AJ175" s="2173"/>
      <c r="AK175" s="2173"/>
      <c r="AL175" s="2173"/>
      <c r="AM175" s="2173"/>
      <c r="AN175" s="2174"/>
      <c r="AO175" s="2173"/>
      <c r="AP175" s="2173"/>
      <c r="AQ175" s="2173"/>
      <c r="AR175" s="2173"/>
      <c r="AS175" s="2174"/>
      <c r="AT175" s="2173"/>
      <c r="AU175" s="2173"/>
      <c r="AV175" s="2173"/>
      <c r="AW175" s="2173"/>
      <c r="AX175" s="2174"/>
    </row>
    <row r="176" spans="1:56">
      <c r="A176" s="2173"/>
      <c r="B176" s="2173"/>
      <c r="C176" s="2173"/>
      <c r="D176" s="2173"/>
      <c r="E176" s="2174"/>
      <c r="F176" s="2173"/>
      <c r="G176" s="2173"/>
      <c r="H176" s="2173"/>
      <c r="I176" s="2173"/>
      <c r="J176" s="2174"/>
      <c r="K176" s="2173"/>
      <c r="L176" s="2173"/>
      <c r="M176" s="2173"/>
      <c r="N176" s="2173"/>
      <c r="O176" s="2174"/>
      <c r="P176" s="2173"/>
      <c r="Q176" s="2173"/>
      <c r="R176" s="2173"/>
      <c r="S176" s="2173"/>
      <c r="T176" s="2174"/>
      <c r="U176" s="2173"/>
      <c r="V176" s="2173"/>
      <c r="W176" s="2173"/>
      <c r="X176" s="2173"/>
      <c r="Y176" s="2174"/>
      <c r="Z176" s="2173"/>
      <c r="AA176" s="2173"/>
      <c r="AB176" s="2173"/>
      <c r="AC176" s="2173"/>
      <c r="AD176" s="2174"/>
      <c r="AE176" s="2173"/>
      <c r="AF176" s="2173"/>
      <c r="AG176" s="2173"/>
      <c r="AH176" s="2173"/>
      <c r="AI176" s="2174"/>
      <c r="AJ176" s="2173"/>
      <c r="AK176" s="2173"/>
      <c r="AL176" s="2173"/>
      <c r="AM176" s="2173"/>
      <c r="AN176" s="2174"/>
      <c r="AO176" s="2173"/>
      <c r="AP176" s="2173"/>
      <c r="AQ176" s="2173"/>
      <c r="AR176" s="2173"/>
      <c r="AS176" s="2174"/>
      <c r="AT176" s="2173"/>
      <c r="AU176" s="2173"/>
      <c r="AV176" s="2173"/>
      <c r="AW176" s="2173"/>
      <c r="AX176" s="2174"/>
    </row>
    <row r="177" spans="1:56">
      <c r="A177" s="2173"/>
      <c r="B177" s="2173"/>
      <c r="C177" s="2173"/>
      <c r="D177" s="2173"/>
      <c r="E177" s="2174"/>
      <c r="F177" s="2173"/>
      <c r="G177" s="2173"/>
      <c r="H177" s="2173"/>
      <c r="I177" s="2173"/>
      <c r="J177" s="2174"/>
      <c r="K177" s="2173"/>
      <c r="L177" s="2173"/>
      <c r="M177" s="2173"/>
      <c r="N177" s="2173"/>
      <c r="O177" s="2174"/>
      <c r="P177" s="2173"/>
      <c r="Q177" s="2173"/>
      <c r="R177" s="2173"/>
      <c r="S177" s="2173"/>
      <c r="T177" s="2174"/>
      <c r="U177" s="2173"/>
      <c r="V177" s="2173"/>
      <c r="W177" s="2173"/>
      <c r="X177" s="2173"/>
      <c r="Y177" s="2174"/>
      <c r="Z177" s="2173"/>
      <c r="AA177" s="2173"/>
      <c r="AB177" s="2173"/>
      <c r="AC177" s="2173"/>
      <c r="AD177" s="2174"/>
      <c r="AE177" s="2173"/>
      <c r="AF177" s="2173"/>
      <c r="AG177" s="2173"/>
      <c r="AH177" s="2173"/>
      <c r="AI177" s="2174"/>
      <c r="AJ177" s="2173"/>
      <c r="AK177" s="2173"/>
      <c r="AL177" s="2173"/>
      <c r="AM177" s="2173"/>
      <c r="AN177" s="2174"/>
      <c r="AO177" s="2173"/>
      <c r="AP177" s="2173"/>
      <c r="AQ177" s="2173"/>
      <c r="AR177" s="2173"/>
      <c r="AS177" s="2174"/>
      <c r="AT177" s="2173"/>
      <c r="AU177" s="2173"/>
      <c r="AV177" s="2173"/>
      <c r="AW177" s="2173"/>
      <c r="AX177" s="2174"/>
    </row>
    <row r="178" spans="1:56" s="387" customFormat="1">
      <c r="A178" s="2173"/>
      <c r="B178" s="2173"/>
      <c r="C178" s="2173"/>
      <c r="D178" s="2173"/>
      <c r="E178" s="2174"/>
      <c r="F178" s="2173"/>
      <c r="G178" s="2173"/>
      <c r="H178" s="2173"/>
      <c r="I178" s="2173"/>
      <c r="J178" s="2174"/>
      <c r="K178" s="2173"/>
      <c r="L178" s="2173"/>
      <c r="M178" s="2173"/>
      <c r="N178" s="2173"/>
      <c r="O178" s="2174"/>
      <c r="P178" s="2173"/>
      <c r="Q178" s="2173"/>
      <c r="R178" s="2173"/>
      <c r="S178" s="2173"/>
      <c r="T178" s="2174"/>
      <c r="U178" s="2173"/>
      <c r="V178" s="2173"/>
      <c r="W178" s="2173"/>
      <c r="X178" s="2173"/>
      <c r="Y178" s="2174"/>
      <c r="Z178" s="2173"/>
      <c r="AA178" s="2173"/>
      <c r="AB178" s="2173"/>
      <c r="AC178" s="2173"/>
      <c r="AD178" s="2174"/>
      <c r="AE178" s="2173"/>
      <c r="AF178" s="2173"/>
      <c r="AG178" s="2173"/>
      <c r="AH178" s="2173"/>
      <c r="AI178" s="2174"/>
      <c r="AJ178" s="2173"/>
      <c r="AK178" s="2173"/>
      <c r="AL178" s="2173"/>
      <c r="AM178" s="2173"/>
      <c r="AN178" s="2174"/>
      <c r="AO178" s="2173"/>
      <c r="AP178" s="2173"/>
      <c r="AQ178" s="2173"/>
      <c r="AR178" s="2173"/>
      <c r="AS178" s="2174"/>
      <c r="AT178" s="2173"/>
      <c r="AU178" s="2173"/>
      <c r="AV178" s="2173"/>
      <c r="AW178" s="2173"/>
      <c r="AX178" s="2174"/>
      <c r="AY178" s="388"/>
      <c r="AZ178" s="388"/>
      <c r="BA178" s="388"/>
      <c r="BB178" s="388"/>
      <c r="BC178" s="388"/>
      <c r="BD178" s="388"/>
    </row>
    <row r="179" spans="1:56">
      <c r="A179" s="2173"/>
      <c r="B179" s="2173"/>
      <c r="C179" s="2173"/>
      <c r="D179" s="2173"/>
      <c r="E179" s="2174"/>
      <c r="F179" s="2173"/>
      <c r="G179" s="2173"/>
      <c r="H179" s="2173"/>
      <c r="I179" s="2173"/>
      <c r="J179" s="2174"/>
      <c r="K179" s="2173"/>
      <c r="L179" s="2173"/>
      <c r="M179" s="2173"/>
      <c r="N179" s="2173"/>
      <c r="O179" s="2174"/>
      <c r="P179" s="2173"/>
      <c r="Q179" s="2173"/>
      <c r="R179" s="2173"/>
      <c r="S179" s="2173"/>
      <c r="T179" s="2174"/>
      <c r="U179" s="2173"/>
      <c r="V179" s="2173"/>
      <c r="W179" s="2173"/>
      <c r="X179" s="2173"/>
      <c r="Y179" s="2174"/>
      <c r="Z179" s="2173"/>
      <c r="AA179" s="2173"/>
      <c r="AB179" s="2173"/>
      <c r="AC179" s="2173"/>
      <c r="AD179" s="2174"/>
      <c r="AE179" s="2173"/>
      <c r="AF179" s="2173"/>
      <c r="AG179" s="2173"/>
      <c r="AH179" s="2173"/>
      <c r="AI179" s="2174"/>
      <c r="AJ179" s="2173"/>
      <c r="AK179" s="2173"/>
      <c r="AL179" s="2173"/>
      <c r="AM179" s="2173"/>
      <c r="AN179" s="2174"/>
      <c r="AO179" s="2173"/>
      <c r="AP179" s="2173"/>
      <c r="AQ179" s="2173"/>
      <c r="AR179" s="2173"/>
      <c r="AS179" s="2174"/>
      <c r="AT179" s="2173"/>
      <c r="AU179" s="2173"/>
      <c r="AV179" s="2173"/>
      <c r="AW179" s="2173"/>
      <c r="AX179" s="2174"/>
    </row>
    <row r="180" spans="1:56">
      <c r="A180" s="2234"/>
      <c r="B180" s="2234"/>
      <c r="C180" s="2234"/>
      <c r="D180" s="2234"/>
      <c r="E180" s="2235"/>
      <c r="F180" s="2234"/>
      <c r="G180" s="2234"/>
      <c r="H180" s="2234"/>
      <c r="I180" s="2234"/>
      <c r="J180" s="2235"/>
      <c r="K180" s="2234"/>
      <c r="L180" s="2234"/>
      <c r="M180" s="2234"/>
      <c r="N180" s="2234"/>
      <c r="O180" s="2235"/>
      <c r="P180" s="2234"/>
      <c r="Q180" s="2234"/>
      <c r="R180" s="2234"/>
      <c r="S180" s="2234"/>
      <c r="T180" s="2235"/>
      <c r="U180" s="2234"/>
      <c r="V180" s="2234"/>
      <c r="W180" s="2234"/>
      <c r="X180" s="2234"/>
      <c r="Y180" s="2235"/>
      <c r="Z180" s="2234"/>
      <c r="AA180" s="2234"/>
      <c r="AB180" s="2234"/>
      <c r="AC180" s="2234"/>
      <c r="AD180" s="2235"/>
      <c r="AE180" s="2234"/>
      <c r="AF180" s="2234"/>
      <c r="AG180" s="2234"/>
      <c r="AH180" s="2234"/>
      <c r="AI180" s="2235"/>
      <c r="AJ180" s="2234"/>
      <c r="AK180" s="2234"/>
      <c r="AL180" s="2234"/>
      <c r="AM180" s="2234"/>
      <c r="AN180" s="2235"/>
      <c r="AO180" s="2234"/>
      <c r="AP180" s="2234"/>
      <c r="AQ180" s="2234"/>
      <c r="AR180" s="2234"/>
      <c r="AS180" s="2235"/>
      <c r="AT180" s="2234"/>
      <c r="AU180" s="2234"/>
      <c r="AV180" s="2234"/>
      <c r="AW180" s="2234"/>
      <c r="AX180" s="2235"/>
    </row>
    <row r="181" spans="1:56">
      <c r="A181" s="408">
        <v>16</v>
      </c>
      <c r="B181" s="408"/>
      <c r="C181" s="408"/>
      <c r="D181" s="408"/>
      <c r="E181" s="409"/>
      <c r="F181" s="408">
        <v>17</v>
      </c>
      <c r="G181" s="408"/>
      <c r="H181" s="408"/>
      <c r="I181" s="408"/>
      <c r="J181" s="409"/>
      <c r="K181" s="408">
        <v>18</v>
      </c>
      <c r="L181" s="408"/>
      <c r="M181" s="408"/>
      <c r="N181" s="408"/>
      <c r="O181" s="409"/>
      <c r="P181" s="408">
        <v>19</v>
      </c>
      <c r="Q181" s="408"/>
      <c r="R181" s="408"/>
      <c r="S181" s="408"/>
      <c r="T181" s="409"/>
      <c r="U181" s="408">
        <v>20</v>
      </c>
      <c r="V181" s="408"/>
      <c r="W181" s="408"/>
      <c r="X181" s="408"/>
      <c r="Y181" s="409"/>
      <c r="Z181" s="408">
        <v>21</v>
      </c>
      <c r="AA181" s="408"/>
      <c r="AB181" s="408"/>
      <c r="AC181" s="408"/>
      <c r="AD181" s="409"/>
      <c r="AE181" s="408">
        <v>22</v>
      </c>
      <c r="AF181" s="408"/>
      <c r="AG181" s="408"/>
      <c r="AH181" s="408"/>
      <c r="AI181" s="409"/>
      <c r="AJ181" s="408">
        <v>23</v>
      </c>
      <c r="AK181" s="408"/>
      <c r="AL181" s="408"/>
      <c r="AM181" s="408"/>
      <c r="AN181" s="409"/>
      <c r="AO181" s="408">
        <v>24</v>
      </c>
      <c r="AP181" s="408"/>
      <c r="AQ181" s="408"/>
      <c r="AR181" s="408"/>
      <c r="AS181" s="409"/>
      <c r="AT181" s="408">
        <v>25</v>
      </c>
      <c r="AU181" s="408"/>
      <c r="AV181" s="408"/>
      <c r="AW181" s="408"/>
      <c r="AX181" s="409"/>
    </row>
    <row r="182" spans="1:56">
      <c r="A182" s="2236"/>
      <c r="B182" s="2173"/>
      <c r="C182" s="2173"/>
      <c r="D182" s="2173"/>
      <c r="E182" s="2174"/>
      <c r="F182" s="2236"/>
      <c r="G182" s="2173"/>
      <c r="H182" s="2173"/>
      <c r="I182" s="2173"/>
      <c r="J182" s="2174"/>
      <c r="K182" s="2236"/>
      <c r="L182" s="2173"/>
      <c r="M182" s="2173"/>
      <c r="N182" s="2173"/>
      <c r="O182" s="2174"/>
      <c r="P182" s="2236"/>
      <c r="Q182" s="2173"/>
      <c r="R182" s="2173"/>
      <c r="S182" s="2173"/>
      <c r="T182" s="2174"/>
      <c r="U182" s="2236"/>
      <c r="V182" s="2173"/>
      <c r="W182" s="2173"/>
      <c r="X182" s="2173"/>
      <c r="Y182" s="2174"/>
      <c r="Z182" s="2236"/>
      <c r="AA182" s="2173"/>
      <c r="AB182" s="2173"/>
      <c r="AC182" s="2173"/>
      <c r="AD182" s="2174"/>
      <c r="AE182" s="2236"/>
      <c r="AF182" s="2173"/>
      <c r="AG182" s="2173"/>
      <c r="AH182" s="2173"/>
      <c r="AI182" s="2174"/>
      <c r="AJ182" s="2236"/>
      <c r="AK182" s="2173"/>
      <c r="AL182" s="2173"/>
      <c r="AM182" s="2173"/>
      <c r="AN182" s="2174"/>
      <c r="AO182" s="2236"/>
      <c r="AP182" s="2173"/>
      <c r="AQ182" s="2173"/>
      <c r="AR182" s="2173"/>
      <c r="AS182" s="2174"/>
      <c r="AT182" s="2236"/>
      <c r="AU182" s="2173"/>
      <c r="AV182" s="2173"/>
      <c r="AW182" s="2173"/>
      <c r="AX182" s="2174"/>
    </row>
    <row r="183" spans="1:56">
      <c r="A183" s="2236"/>
      <c r="B183" s="2173"/>
      <c r="C183" s="2173"/>
      <c r="D183" s="2173"/>
      <c r="E183" s="2174"/>
      <c r="F183" s="2236"/>
      <c r="G183" s="2173"/>
      <c r="H183" s="2173"/>
      <c r="I183" s="2173"/>
      <c r="J183" s="2174"/>
      <c r="K183" s="2236"/>
      <c r="L183" s="2173"/>
      <c r="M183" s="2173"/>
      <c r="N183" s="2173"/>
      <c r="O183" s="2174"/>
      <c r="P183" s="2236"/>
      <c r="Q183" s="2173"/>
      <c r="R183" s="2173"/>
      <c r="S183" s="2173"/>
      <c r="T183" s="2174"/>
      <c r="U183" s="2236"/>
      <c r="V183" s="2173"/>
      <c r="W183" s="2173"/>
      <c r="X183" s="2173"/>
      <c r="Y183" s="2174"/>
      <c r="Z183" s="2236"/>
      <c r="AA183" s="2173"/>
      <c r="AB183" s="2173"/>
      <c r="AC183" s="2173"/>
      <c r="AD183" s="2174"/>
      <c r="AE183" s="2236"/>
      <c r="AF183" s="2173"/>
      <c r="AG183" s="2173"/>
      <c r="AH183" s="2173"/>
      <c r="AI183" s="2174"/>
      <c r="AJ183" s="2236"/>
      <c r="AK183" s="2173"/>
      <c r="AL183" s="2173"/>
      <c r="AM183" s="2173"/>
      <c r="AN183" s="2174"/>
      <c r="AO183" s="2236"/>
      <c r="AP183" s="2173"/>
      <c r="AQ183" s="2173"/>
      <c r="AR183" s="2173"/>
      <c r="AS183" s="2174"/>
      <c r="AT183" s="2236"/>
      <c r="AU183" s="2173"/>
      <c r="AV183" s="2173"/>
      <c r="AW183" s="2173"/>
      <c r="AX183" s="2174"/>
    </row>
    <row r="184" spans="1:56">
      <c r="A184" s="2236"/>
      <c r="B184" s="2173"/>
      <c r="C184" s="2173"/>
      <c r="D184" s="2173"/>
      <c r="E184" s="2174"/>
      <c r="F184" s="2236"/>
      <c r="G184" s="2173"/>
      <c r="H184" s="2173"/>
      <c r="I184" s="2173"/>
      <c r="J184" s="2174"/>
      <c r="K184" s="2236"/>
      <c r="L184" s="2173"/>
      <c r="M184" s="2173"/>
      <c r="N184" s="2173"/>
      <c r="O184" s="2174"/>
      <c r="P184" s="2236"/>
      <c r="Q184" s="2173"/>
      <c r="R184" s="2173"/>
      <c r="S184" s="2173"/>
      <c r="T184" s="2174"/>
      <c r="U184" s="2236"/>
      <c r="V184" s="2173"/>
      <c r="W184" s="2173"/>
      <c r="X184" s="2173"/>
      <c r="Y184" s="2174"/>
      <c r="Z184" s="2236"/>
      <c r="AA184" s="2173"/>
      <c r="AB184" s="2173"/>
      <c r="AC184" s="2173"/>
      <c r="AD184" s="2174"/>
      <c r="AE184" s="2236"/>
      <c r="AF184" s="2173"/>
      <c r="AG184" s="2173"/>
      <c r="AH184" s="2173"/>
      <c r="AI184" s="2174"/>
      <c r="AJ184" s="2236"/>
      <c r="AK184" s="2173"/>
      <c r="AL184" s="2173"/>
      <c r="AM184" s="2173"/>
      <c r="AN184" s="2174"/>
      <c r="AO184" s="2236"/>
      <c r="AP184" s="2173"/>
      <c r="AQ184" s="2173"/>
      <c r="AR184" s="2173"/>
      <c r="AS184" s="2174"/>
      <c r="AT184" s="2236"/>
      <c r="AU184" s="2173"/>
      <c r="AV184" s="2173"/>
      <c r="AW184" s="2173"/>
      <c r="AX184" s="2174"/>
    </row>
    <row r="185" spans="1:56">
      <c r="A185" s="2236"/>
      <c r="B185" s="2173"/>
      <c r="C185" s="2173"/>
      <c r="D185" s="2173"/>
      <c r="E185" s="2174"/>
      <c r="F185" s="2236"/>
      <c r="G185" s="2173"/>
      <c r="H185" s="2173"/>
      <c r="I185" s="2173"/>
      <c r="J185" s="2174"/>
      <c r="K185" s="2236"/>
      <c r="L185" s="2173"/>
      <c r="M185" s="2173"/>
      <c r="N185" s="2173"/>
      <c r="O185" s="2174"/>
      <c r="P185" s="2236"/>
      <c r="Q185" s="2173"/>
      <c r="R185" s="2173"/>
      <c r="S185" s="2173"/>
      <c r="T185" s="2174"/>
      <c r="U185" s="2236"/>
      <c r="V185" s="2173"/>
      <c r="W185" s="2173"/>
      <c r="X185" s="2173"/>
      <c r="Y185" s="2174"/>
      <c r="Z185" s="2236"/>
      <c r="AA185" s="2173"/>
      <c r="AB185" s="2173"/>
      <c r="AC185" s="2173"/>
      <c r="AD185" s="2174"/>
      <c r="AE185" s="2236"/>
      <c r="AF185" s="2173"/>
      <c r="AG185" s="2173"/>
      <c r="AH185" s="2173"/>
      <c r="AI185" s="2174"/>
      <c r="AJ185" s="2236"/>
      <c r="AK185" s="2173"/>
      <c r="AL185" s="2173"/>
      <c r="AM185" s="2173"/>
      <c r="AN185" s="2174"/>
      <c r="AO185" s="2236"/>
      <c r="AP185" s="2173"/>
      <c r="AQ185" s="2173"/>
      <c r="AR185" s="2173"/>
      <c r="AS185" s="2174"/>
      <c r="AT185" s="2236"/>
      <c r="AU185" s="2173"/>
      <c r="AV185" s="2173"/>
      <c r="AW185" s="2173"/>
      <c r="AX185" s="2174"/>
    </row>
    <row r="186" spans="1:56">
      <c r="A186" s="2236"/>
      <c r="B186" s="2173"/>
      <c r="C186" s="2173"/>
      <c r="D186" s="2173"/>
      <c r="E186" s="2174"/>
      <c r="F186" s="2236"/>
      <c r="G186" s="2173"/>
      <c r="H186" s="2173"/>
      <c r="I186" s="2173"/>
      <c r="J186" s="2174"/>
      <c r="K186" s="2236"/>
      <c r="L186" s="2173"/>
      <c r="M186" s="2173"/>
      <c r="N186" s="2173"/>
      <c r="O186" s="2174"/>
      <c r="P186" s="2236"/>
      <c r="Q186" s="2173"/>
      <c r="R186" s="2173"/>
      <c r="S186" s="2173"/>
      <c r="T186" s="2174"/>
      <c r="U186" s="2236"/>
      <c r="V186" s="2173"/>
      <c r="W186" s="2173"/>
      <c r="X186" s="2173"/>
      <c r="Y186" s="2174"/>
      <c r="Z186" s="2236"/>
      <c r="AA186" s="2173"/>
      <c r="AB186" s="2173"/>
      <c r="AC186" s="2173"/>
      <c r="AD186" s="2174"/>
      <c r="AE186" s="2236"/>
      <c r="AF186" s="2173"/>
      <c r="AG186" s="2173"/>
      <c r="AH186" s="2173"/>
      <c r="AI186" s="2174"/>
      <c r="AJ186" s="2236"/>
      <c r="AK186" s="2173"/>
      <c r="AL186" s="2173"/>
      <c r="AM186" s="2173"/>
      <c r="AN186" s="2174"/>
      <c r="AO186" s="2236"/>
      <c r="AP186" s="2173"/>
      <c r="AQ186" s="2173"/>
      <c r="AR186" s="2173"/>
      <c r="AS186" s="2174"/>
      <c r="AT186" s="2236"/>
      <c r="AU186" s="2173"/>
      <c r="AV186" s="2173"/>
      <c r="AW186" s="2173"/>
      <c r="AX186" s="2174"/>
    </row>
    <row r="187" spans="1:56">
      <c r="A187" s="2236"/>
      <c r="B187" s="2173"/>
      <c r="C187" s="2173"/>
      <c r="D187" s="2173"/>
      <c r="E187" s="2174"/>
      <c r="F187" s="2236"/>
      <c r="G187" s="2173"/>
      <c r="H187" s="2173"/>
      <c r="I187" s="2173"/>
      <c r="J187" s="2174"/>
      <c r="K187" s="2236"/>
      <c r="L187" s="2173"/>
      <c r="M187" s="2173"/>
      <c r="N187" s="2173"/>
      <c r="O187" s="2174"/>
      <c r="P187" s="2236"/>
      <c r="Q187" s="2173"/>
      <c r="R187" s="2173"/>
      <c r="S187" s="2173"/>
      <c r="T187" s="2174"/>
      <c r="U187" s="2236"/>
      <c r="V187" s="2173"/>
      <c r="W187" s="2173"/>
      <c r="X187" s="2173"/>
      <c r="Y187" s="2174"/>
      <c r="Z187" s="2236"/>
      <c r="AA187" s="2173"/>
      <c r="AB187" s="2173"/>
      <c r="AC187" s="2173"/>
      <c r="AD187" s="2174"/>
      <c r="AE187" s="2236"/>
      <c r="AF187" s="2173"/>
      <c r="AG187" s="2173"/>
      <c r="AH187" s="2173"/>
      <c r="AI187" s="2174"/>
      <c r="AJ187" s="2236"/>
      <c r="AK187" s="2173"/>
      <c r="AL187" s="2173"/>
      <c r="AM187" s="2173"/>
      <c r="AN187" s="2174"/>
      <c r="AO187" s="2236"/>
      <c r="AP187" s="2173"/>
      <c r="AQ187" s="2173"/>
      <c r="AR187" s="2173"/>
      <c r="AS187" s="2174"/>
      <c r="AT187" s="2236"/>
      <c r="AU187" s="2173"/>
      <c r="AV187" s="2173"/>
      <c r="AW187" s="2173"/>
      <c r="AX187" s="2174"/>
    </row>
    <row r="188" spans="1:56">
      <c r="A188" s="2236"/>
      <c r="B188" s="2173"/>
      <c r="C188" s="2173"/>
      <c r="D188" s="2173"/>
      <c r="E188" s="2174"/>
      <c r="F188" s="2236"/>
      <c r="G188" s="2173"/>
      <c r="H188" s="2173"/>
      <c r="I188" s="2173"/>
      <c r="J188" s="2174"/>
      <c r="K188" s="2236"/>
      <c r="L188" s="2173"/>
      <c r="M188" s="2173"/>
      <c r="N188" s="2173"/>
      <c r="O188" s="2174"/>
      <c r="P188" s="2236"/>
      <c r="Q188" s="2173"/>
      <c r="R188" s="2173"/>
      <c r="S188" s="2173"/>
      <c r="T188" s="2174"/>
      <c r="U188" s="2236"/>
      <c r="V188" s="2173"/>
      <c r="W188" s="2173"/>
      <c r="X188" s="2173"/>
      <c r="Y188" s="2174"/>
      <c r="Z188" s="2236"/>
      <c r="AA188" s="2173"/>
      <c r="AB188" s="2173"/>
      <c r="AC188" s="2173"/>
      <c r="AD188" s="2174"/>
      <c r="AE188" s="2236"/>
      <c r="AF188" s="2173"/>
      <c r="AG188" s="2173"/>
      <c r="AH188" s="2173"/>
      <c r="AI188" s="2174"/>
      <c r="AJ188" s="2236"/>
      <c r="AK188" s="2173"/>
      <c r="AL188" s="2173"/>
      <c r="AM188" s="2173"/>
      <c r="AN188" s="2174"/>
      <c r="AO188" s="2236"/>
      <c r="AP188" s="2173"/>
      <c r="AQ188" s="2173"/>
      <c r="AR188" s="2173"/>
      <c r="AS188" s="2174"/>
      <c r="AT188" s="2236"/>
      <c r="AU188" s="2173"/>
      <c r="AV188" s="2173"/>
      <c r="AW188" s="2173"/>
      <c r="AX188" s="2174"/>
    </row>
    <row r="189" spans="1:56">
      <c r="A189" s="2236"/>
      <c r="B189" s="2173"/>
      <c r="C189" s="2173"/>
      <c r="D189" s="2173"/>
      <c r="E189" s="2174"/>
      <c r="F189" s="2236"/>
      <c r="G189" s="2173"/>
      <c r="H189" s="2173"/>
      <c r="I189" s="2173"/>
      <c r="J189" s="2174"/>
      <c r="K189" s="2236"/>
      <c r="L189" s="2173"/>
      <c r="M189" s="2173"/>
      <c r="N189" s="2173"/>
      <c r="O189" s="2174"/>
      <c r="P189" s="2236"/>
      <c r="Q189" s="2173"/>
      <c r="R189" s="2173"/>
      <c r="S189" s="2173"/>
      <c r="T189" s="2174"/>
      <c r="U189" s="2236"/>
      <c r="V189" s="2173"/>
      <c r="W189" s="2173"/>
      <c r="X189" s="2173"/>
      <c r="Y189" s="2174"/>
      <c r="Z189" s="2236"/>
      <c r="AA189" s="2173"/>
      <c r="AB189" s="2173"/>
      <c r="AC189" s="2173"/>
      <c r="AD189" s="2174"/>
      <c r="AE189" s="2236"/>
      <c r="AF189" s="2173"/>
      <c r="AG189" s="2173"/>
      <c r="AH189" s="2173"/>
      <c r="AI189" s="2174"/>
      <c r="AJ189" s="2236"/>
      <c r="AK189" s="2173"/>
      <c r="AL189" s="2173"/>
      <c r="AM189" s="2173"/>
      <c r="AN189" s="2174"/>
      <c r="AO189" s="2236"/>
      <c r="AP189" s="2173"/>
      <c r="AQ189" s="2173"/>
      <c r="AR189" s="2173"/>
      <c r="AS189" s="2174"/>
      <c r="AT189" s="2236"/>
      <c r="AU189" s="2173"/>
      <c r="AV189" s="2173"/>
      <c r="AW189" s="2173"/>
      <c r="AX189" s="2174"/>
    </row>
    <row r="190" spans="1:56">
      <c r="A190" s="2236"/>
      <c r="B190" s="2173"/>
      <c r="C190" s="2173"/>
      <c r="D190" s="2173"/>
      <c r="E190" s="2174"/>
      <c r="F190" s="2236"/>
      <c r="G190" s="2173"/>
      <c r="H190" s="2173"/>
      <c r="I190" s="2173"/>
      <c r="J190" s="2174"/>
      <c r="K190" s="2236"/>
      <c r="L190" s="2173"/>
      <c r="M190" s="2173"/>
      <c r="N190" s="2173"/>
      <c r="O190" s="2174"/>
      <c r="P190" s="2236"/>
      <c r="Q190" s="2173"/>
      <c r="R190" s="2173"/>
      <c r="S190" s="2173"/>
      <c r="T190" s="2174"/>
      <c r="U190" s="2236"/>
      <c r="V190" s="2173"/>
      <c r="W190" s="2173"/>
      <c r="X190" s="2173"/>
      <c r="Y190" s="2174"/>
      <c r="Z190" s="2236"/>
      <c r="AA190" s="2173"/>
      <c r="AB190" s="2173"/>
      <c r="AC190" s="2173"/>
      <c r="AD190" s="2174"/>
      <c r="AE190" s="2236"/>
      <c r="AF190" s="2173"/>
      <c r="AG190" s="2173"/>
      <c r="AH190" s="2173"/>
      <c r="AI190" s="2174"/>
      <c r="AJ190" s="2236"/>
      <c r="AK190" s="2173"/>
      <c r="AL190" s="2173"/>
      <c r="AM190" s="2173"/>
      <c r="AN190" s="2174"/>
      <c r="AO190" s="2236"/>
      <c r="AP190" s="2173"/>
      <c r="AQ190" s="2173"/>
      <c r="AR190" s="2173"/>
      <c r="AS190" s="2174"/>
      <c r="AT190" s="2236"/>
      <c r="AU190" s="2173"/>
      <c r="AV190" s="2173"/>
      <c r="AW190" s="2173"/>
      <c r="AX190" s="2174"/>
    </row>
    <row r="191" spans="1:56">
      <c r="A191" s="2236"/>
      <c r="B191" s="2173"/>
      <c r="C191" s="2173"/>
      <c r="D191" s="2173"/>
      <c r="E191" s="2174"/>
      <c r="F191" s="2236"/>
      <c r="G191" s="2173"/>
      <c r="H191" s="2173"/>
      <c r="I191" s="2173"/>
      <c r="J191" s="2174"/>
      <c r="K191" s="2236"/>
      <c r="L191" s="2173"/>
      <c r="M191" s="2173"/>
      <c r="N191" s="2173"/>
      <c r="O191" s="2174"/>
      <c r="P191" s="2236"/>
      <c r="Q191" s="2173"/>
      <c r="R191" s="2173"/>
      <c r="S191" s="2173"/>
      <c r="T191" s="2174"/>
      <c r="U191" s="2236"/>
      <c r="V191" s="2173"/>
      <c r="W191" s="2173"/>
      <c r="X191" s="2173"/>
      <c r="Y191" s="2174"/>
      <c r="Z191" s="2236"/>
      <c r="AA191" s="2173"/>
      <c r="AB191" s="2173"/>
      <c r="AC191" s="2173"/>
      <c r="AD191" s="2174"/>
      <c r="AE191" s="2236"/>
      <c r="AF191" s="2173"/>
      <c r="AG191" s="2173"/>
      <c r="AH191" s="2173"/>
      <c r="AI191" s="2174"/>
      <c r="AJ191" s="2236"/>
      <c r="AK191" s="2173"/>
      <c r="AL191" s="2173"/>
      <c r="AM191" s="2173"/>
      <c r="AN191" s="2174"/>
      <c r="AO191" s="2236"/>
      <c r="AP191" s="2173"/>
      <c r="AQ191" s="2173"/>
      <c r="AR191" s="2173"/>
      <c r="AS191" s="2174"/>
      <c r="AT191" s="2236"/>
      <c r="AU191" s="2173"/>
      <c r="AV191" s="2173"/>
      <c r="AW191" s="2173"/>
      <c r="AX191" s="2174"/>
    </row>
    <row r="192" spans="1:56">
      <c r="A192" s="2236"/>
      <c r="B192" s="2173"/>
      <c r="C192" s="2173"/>
      <c r="D192" s="2173"/>
      <c r="E192" s="2174"/>
      <c r="F192" s="2236"/>
      <c r="G192" s="2173"/>
      <c r="H192" s="2173"/>
      <c r="I192" s="2173"/>
      <c r="J192" s="2174"/>
      <c r="K192" s="2236"/>
      <c r="L192" s="2173"/>
      <c r="M192" s="2173"/>
      <c r="N192" s="2173"/>
      <c r="O192" s="2174"/>
      <c r="P192" s="2236"/>
      <c r="Q192" s="2173"/>
      <c r="R192" s="2173"/>
      <c r="S192" s="2173"/>
      <c r="T192" s="2174"/>
      <c r="U192" s="2236"/>
      <c r="V192" s="2173"/>
      <c r="W192" s="2173"/>
      <c r="X192" s="2173"/>
      <c r="Y192" s="2174"/>
      <c r="Z192" s="2236"/>
      <c r="AA192" s="2173"/>
      <c r="AB192" s="2173"/>
      <c r="AC192" s="2173"/>
      <c r="AD192" s="2174"/>
      <c r="AE192" s="2236"/>
      <c r="AF192" s="2173"/>
      <c r="AG192" s="2173"/>
      <c r="AH192" s="2173"/>
      <c r="AI192" s="2174"/>
      <c r="AJ192" s="2236"/>
      <c r="AK192" s="2173"/>
      <c r="AL192" s="2173"/>
      <c r="AM192" s="2173"/>
      <c r="AN192" s="2174"/>
      <c r="AO192" s="2236"/>
      <c r="AP192" s="2173"/>
      <c r="AQ192" s="2173"/>
      <c r="AR192" s="2173"/>
      <c r="AS192" s="2174"/>
      <c r="AT192" s="2236"/>
      <c r="AU192" s="2173"/>
      <c r="AV192" s="2173"/>
      <c r="AW192" s="2173"/>
      <c r="AX192" s="2174"/>
    </row>
    <row r="193" spans="1:56">
      <c r="A193" s="2236"/>
      <c r="B193" s="2173"/>
      <c r="C193" s="2173"/>
      <c r="D193" s="2173"/>
      <c r="E193" s="2174"/>
      <c r="F193" s="2236"/>
      <c r="G193" s="2173"/>
      <c r="H193" s="2173"/>
      <c r="I193" s="2173"/>
      <c r="J193" s="2174"/>
      <c r="K193" s="2236"/>
      <c r="L193" s="2173"/>
      <c r="M193" s="2173"/>
      <c r="N193" s="2173"/>
      <c r="O193" s="2174"/>
      <c r="P193" s="2236"/>
      <c r="Q193" s="2173"/>
      <c r="R193" s="2173"/>
      <c r="S193" s="2173"/>
      <c r="T193" s="2174"/>
      <c r="U193" s="2236"/>
      <c r="V193" s="2173"/>
      <c r="W193" s="2173"/>
      <c r="X193" s="2173"/>
      <c r="Y193" s="2174"/>
      <c r="Z193" s="2236"/>
      <c r="AA193" s="2173"/>
      <c r="AB193" s="2173"/>
      <c r="AC193" s="2173"/>
      <c r="AD193" s="2174"/>
      <c r="AE193" s="2236"/>
      <c r="AF193" s="2173"/>
      <c r="AG193" s="2173"/>
      <c r="AH193" s="2173"/>
      <c r="AI193" s="2174"/>
      <c r="AJ193" s="2236"/>
      <c r="AK193" s="2173"/>
      <c r="AL193" s="2173"/>
      <c r="AM193" s="2173"/>
      <c r="AN193" s="2174"/>
      <c r="AO193" s="2236"/>
      <c r="AP193" s="2173"/>
      <c r="AQ193" s="2173"/>
      <c r="AR193" s="2173"/>
      <c r="AS193" s="2174"/>
      <c r="AT193" s="2236"/>
      <c r="AU193" s="2173"/>
      <c r="AV193" s="2173"/>
      <c r="AW193" s="2173"/>
      <c r="AX193" s="2174"/>
    </row>
    <row r="194" spans="1:56" s="387" customFormat="1">
      <c r="A194" s="2236"/>
      <c r="B194" s="2173"/>
      <c r="C194" s="2173"/>
      <c r="D194" s="2173"/>
      <c r="E194" s="2174"/>
      <c r="F194" s="2236"/>
      <c r="G194" s="2173"/>
      <c r="H194" s="2173"/>
      <c r="I194" s="2173"/>
      <c r="J194" s="2174"/>
      <c r="K194" s="2236"/>
      <c r="L194" s="2173"/>
      <c r="M194" s="2173"/>
      <c r="N194" s="2173"/>
      <c r="O194" s="2174"/>
      <c r="P194" s="2236"/>
      <c r="Q194" s="2173"/>
      <c r="R194" s="2173"/>
      <c r="S194" s="2173"/>
      <c r="T194" s="2174"/>
      <c r="U194" s="2236"/>
      <c r="V194" s="2173"/>
      <c r="W194" s="2173"/>
      <c r="X194" s="2173"/>
      <c r="Y194" s="2174"/>
      <c r="Z194" s="2236"/>
      <c r="AA194" s="2173"/>
      <c r="AB194" s="2173"/>
      <c r="AC194" s="2173"/>
      <c r="AD194" s="2174"/>
      <c r="AE194" s="2236"/>
      <c r="AF194" s="2173"/>
      <c r="AG194" s="2173"/>
      <c r="AH194" s="2173"/>
      <c r="AI194" s="2174"/>
      <c r="AJ194" s="2236"/>
      <c r="AK194" s="2173"/>
      <c r="AL194" s="2173"/>
      <c r="AM194" s="2173"/>
      <c r="AN194" s="2174"/>
      <c r="AO194" s="2236"/>
      <c r="AP194" s="2173"/>
      <c r="AQ194" s="2173"/>
      <c r="AR194" s="2173"/>
      <c r="AS194" s="2174"/>
      <c r="AT194" s="2236"/>
      <c r="AU194" s="2173"/>
      <c r="AV194" s="2173"/>
      <c r="AW194" s="2173"/>
      <c r="AX194" s="2174"/>
      <c r="AY194" s="388"/>
      <c r="AZ194" s="388"/>
      <c r="BA194" s="388"/>
      <c r="BB194" s="388"/>
      <c r="BC194" s="388"/>
      <c r="BD194" s="388"/>
    </row>
    <row r="195" spans="1:56">
      <c r="A195" s="2236"/>
      <c r="B195" s="2173"/>
      <c r="C195" s="2173"/>
      <c r="D195" s="2173"/>
      <c r="E195" s="2174"/>
      <c r="F195" s="2236"/>
      <c r="G195" s="2173"/>
      <c r="H195" s="2173"/>
      <c r="I195" s="2173"/>
      <c r="J195" s="2174"/>
      <c r="K195" s="2236"/>
      <c r="L195" s="2173"/>
      <c r="M195" s="2173"/>
      <c r="N195" s="2173"/>
      <c r="O195" s="2174"/>
      <c r="P195" s="2236"/>
      <c r="Q195" s="2173"/>
      <c r="R195" s="2173"/>
      <c r="S195" s="2173"/>
      <c r="T195" s="2174"/>
      <c r="U195" s="2236"/>
      <c r="V195" s="2173"/>
      <c r="W195" s="2173"/>
      <c r="X195" s="2173"/>
      <c r="Y195" s="2174"/>
      <c r="Z195" s="2236"/>
      <c r="AA195" s="2173"/>
      <c r="AB195" s="2173"/>
      <c r="AC195" s="2173"/>
      <c r="AD195" s="2174"/>
      <c r="AE195" s="2236"/>
      <c r="AF195" s="2173"/>
      <c r="AG195" s="2173"/>
      <c r="AH195" s="2173"/>
      <c r="AI195" s="2174"/>
      <c r="AJ195" s="2236"/>
      <c r="AK195" s="2173"/>
      <c r="AL195" s="2173"/>
      <c r="AM195" s="2173"/>
      <c r="AN195" s="2174"/>
      <c r="AO195" s="2236"/>
      <c r="AP195" s="2173"/>
      <c r="AQ195" s="2173"/>
      <c r="AR195" s="2173"/>
      <c r="AS195" s="2174"/>
      <c r="AT195" s="2236"/>
      <c r="AU195" s="2173"/>
      <c r="AV195" s="2173"/>
      <c r="AW195" s="2173"/>
      <c r="AX195" s="2174"/>
    </row>
    <row r="196" spans="1:56">
      <c r="A196" s="410"/>
      <c r="B196" s="410"/>
      <c r="C196" s="410"/>
      <c r="D196" s="410"/>
      <c r="E196" s="2097" t="s">
        <v>73</v>
      </c>
      <c r="F196" s="2098"/>
      <c r="G196" s="2098"/>
      <c r="H196" s="2098"/>
      <c r="I196" s="2098"/>
      <c r="J196" s="2098"/>
      <c r="K196" s="2098"/>
      <c r="L196" s="2098"/>
      <c r="M196" s="2098"/>
      <c r="N196" s="2098"/>
      <c r="O196" s="2098"/>
      <c r="P196" s="2098"/>
      <c r="Q196" s="2098"/>
      <c r="R196" s="2098"/>
      <c r="S196" s="2098"/>
      <c r="T196" s="2098"/>
      <c r="U196" s="2098"/>
      <c r="V196" s="2098"/>
      <c r="W196" s="2098"/>
      <c r="X196" s="2098"/>
      <c r="Y196" s="2098"/>
      <c r="Z196" s="2098"/>
      <c r="AA196" s="2098"/>
      <c r="AB196" s="2098"/>
      <c r="AC196" s="2098"/>
      <c r="AD196" s="2098"/>
      <c r="AE196" s="2098"/>
      <c r="AF196" s="2098"/>
      <c r="AG196" s="2098"/>
      <c r="AH196" s="2098"/>
      <c r="AI196" s="2098"/>
      <c r="AJ196" s="2098"/>
      <c r="AK196" s="2098"/>
      <c r="AL196" s="2098"/>
      <c r="AM196" s="2098"/>
      <c r="AN196" s="2098"/>
      <c r="AO196" s="2098"/>
      <c r="AP196" s="2098"/>
      <c r="AQ196" s="2098"/>
      <c r="AR196" s="2098"/>
      <c r="AS196" s="2098"/>
      <c r="AT196" s="2099"/>
      <c r="AU196" s="410"/>
      <c r="AV196" s="410"/>
      <c r="AW196" s="410"/>
      <c r="AX196" s="411"/>
    </row>
    <row r="197" spans="1:56" ht="18.75">
      <c r="A197" s="1986" t="s">
        <v>0</v>
      </c>
      <c r="B197" s="1986"/>
      <c r="C197" s="1986"/>
      <c r="D197" s="1986"/>
      <c r="E197" s="1986"/>
      <c r="F197" s="1986" t="s">
        <v>1</v>
      </c>
      <c r="G197" s="1986"/>
      <c r="H197" s="1986"/>
      <c r="I197" s="1986"/>
      <c r="J197" s="1986"/>
      <c r="K197" s="1986" t="s">
        <v>2</v>
      </c>
      <c r="L197" s="1986"/>
      <c r="M197" s="1986"/>
      <c r="N197" s="1986"/>
      <c r="O197" s="1986"/>
      <c r="P197" s="1986" t="s">
        <v>3</v>
      </c>
      <c r="Q197" s="1986"/>
      <c r="R197" s="1986"/>
      <c r="S197" s="1986"/>
      <c r="T197" s="1986"/>
      <c r="U197" s="1986" t="s">
        <v>4</v>
      </c>
      <c r="V197" s="1986"/>
      <c r="W197" s="1986"/>
      <c r="X197" s="1986"/>
      <c r="Y197" s="1986"/>
      <c r="Z197" s="1986" t="s">
        <v>5</v>
      </c>
      <c r="AA197" s="1986"/>
      <c r="AB197" s="1986"/>
      <c r="AC197" s="1986"/>
      <c r="AD197" s="1986"/>
      <c r="AE197" s="1986" t="s">
        <v>6</v>
      </c>
      <c r="AF197" s="1986"/>
      <c r="AG197" s="1986"/>
      <c r="AH197" s="1986"/>
      <c r="AI197" s="1986"/>
      <c r="AJ197" s="1986" t="s">
        <v>7</v>
      </c>
      <c r="AK197" s="1986"/>
      <c r="AL197" s="1986"/>
      <c r="AM197" s="1986"/>
      <c r="AN197" s="1986"/>
      <c r="AO197" s="1986" t="s">
        <v>8</v>
      </c>
      <c r="AP197" s="1986"/>
      <c r="AQ197" s="1986"/>
      <c r="AR197" s="1986"/>
      <c r="AS197" s="1986"/>
      <c r="AT197" s="1986" t="s">
        <v>9</v>
      </c>
      <c r="AU197" s="1986"/>
      <c r="AV197" s="1986"/>
      <c r="AW197" s="1986"/>
      <c r="AX197" s="1986"/>
    </row>
    <row r="198" spans="1:56">
      <c r="A198" s="474">
        <v>1</v>
      </c>
      <c r="B198" s="466"/>
      <c r="C198" s="466"/>
      <c r="D198" s="466"/>
      <c r="E198" s="467"/>
      <c r="F198" s="474">
        <v>2</v>
      </c>
      <c r="G198" s="466"/>
      <c r="H198" s="466"/>
      <c r="I198" s="466"/>
      <c r="J198" s="467"/>
      <c r="K198" s="474">
        <v>3</v>
      </c>
      <c r="L198" s="466"/>
      <c r="M198" s="466"/>
      <c r="N198" s="466"/>
      <c r="O198" s="467"/>
      <c r="P198" s="474">
        <v>4</v>
      </c>
      <c r="Q198" s="466"/>
      <c r="R198" s="466"/>
      <c r="S198" s="466"/>
      <c r="T198" s="467"/>
      <c r="U198" s="474">
        <v>5</v>
      </c>
      <c r="V198" s="466"/>
      <c r="W198" s="466"/>
      <c r="X198" s="466"/>
      <c r="Y198" s="467"/>
      <c r="Z198" s="474">
        <v>6</v>
      </c>
      <c r="AA198" s="466"/>
      <c r="AB198" s="466"/>
      <c r="AC198" s="466"/>
      <c r="AD198" s="467"/>
      <c r="AE198" s="474">
        <v>7</v>
      </c>
      <c r="AF198" s="466"/>
      <c r="AG198" s="466"/>
      <c r="AH198" s="466"/>
      <c r="AI198" s="467"/>
      <c r="AJ198" s="474">
        <v>8</v>
      </c>
      <c r="AK198" s="466"/>
      <c r="AL198" s="466"/>
      <c r="AM198" s="466"/>
      <c r="AN198" s="467"/>
      <c r="AO198" s="474">
        <v>9</v>
      </c>
      <c r="AP198" s="466"/>
      <c r="AQ198" s="466"/>
      <c r="AR198" s="466"/>
      <c r="AS198" s="467"/>
      <c r="AT198" s="474">
        <v>10</v>
      </c>
      <c r="AU198" s="466"/>
      <c r="AV198" s="466"/>
      <c r="AW198" s="466"/>
      <c r="AX198" s="467"/>
    </row>
    <row r="199" spans="1:56">
      <c r="A199" s="1987"/>
      <c r="B199" s="1987"/>
      <c r="C199" s="1987"/>
      <c r="D199" s="1987"/>
      <c r="E199" s="1990"/>
      <c r="F199" s="1987"/>
      <c r="G199" s="1987"/>
      <c r="H199" s="1987"/>
      <c r="I199" s="1987"/>
      <c r="J199" s="1990"/>
      <c r="K199" s="1987"/>
      <c r="L199" s="1987"/>
      <c r="M199" s="1987"/>
      <c r="N199" s="1987"/>
      <c r="O199" s="1990"/>
      <c r="P199" s="1987"/>
      <c r="Q199" s="1987"/>
      <c r="R199" s="1987"/>
      <c r="S199" s="1987"/>
      <c r="T199" s="1990"/>
      <c r="U199" s="1987"/>
      <c r="V199" s="1987"/>
      <c r="W199" s="1987"/>
      <c r="X199" s="1987"/>
      <c r="Y199" s="1990"/>
      <c r="Z199" s="1987"/>
      <c r="AA199" s="1987"/>
      <c r="AB199" s="1987"/>
      <c r="AC199" s="1987"/>
      <c r="AD199" s="1990"/>
      <c r="AE199" s="1987"/>
      <c r="AF199" s="1987"/>
      <c r="AG199" s="1987"/>
      <c r="AH199" s="1987"/>
      <c r="AI199" s="1990"/>
      <c r="AJ199" s="1987"/>
      <c r="AK199" s="1987"/>
      <c r="AL199" s="1987"/>
      <c r="AM199" s="1987"/>
      <c r="AN199" s="1990"/>
      <c r="AO199" s="1987"/>
      <c r="AP199" s="1987"/>
      <c r="AQ199" s="1987"/>
      <c r="AR199" s="1987"/>
      <c r="AS199" s="1990"/>
      <c r="AT199" s="1987"/>
      <c r="AU199" s="1987"/>
      <c r="AV199" s="1987"/>
      <c r="AW199" s="1987"/>
      <c r="AX199" s="1990"/>
    </row>
    <row r="200" spans="1:56">
      <c r="A200" s="1987"/>
      <c r="B200" s="1987"/>
      <c r="C200" s="1987"/>
      <c r="D200" s="1987"/>
      <c r="E200" s="1990"/>
      <c r="F200" s="1987"/>
      <c r="G200" s="1987"/>
      <c r="H200" s="1987"/>
      <c r="I200" s="1987"/>
      <c r="J200" s="1990"/>
      <c r="K200" s="1987"/>
      <c r="L200" s="1987"/>
      <c r="M200" s="1987"/>
      <c r="N200" s="1987"/>
      <c r="O200" s="1990"/>
      <c r="P200" s="1987"/>
      <c r="Q200" s="1987"/>
      <c r="R200" s="1987"/>
      <c r="S200" s="1987"/>
      <c r="T200" s="1990"/>
      <c r="U200" s="1987"/>
      <c r="V200" s="1987"/>
      <c r="W200" s="1987"/>
      <c r="X200" s="1987"/>
      <c r="Y200" s="1990"/>
      <c r="Z200" s="1987"/>
      <c r="AA200" s="1987"/>
      <c r="AB200" s="1987"/>
      <c r="AC200" s="1987"/>
      <c r="AD200" s="1990"/>
      <c r="AE200" s="1987"/>
      <c r="AF200" s="1987"/>
      <c r="AG200" s="1987"/>
      <c r="AH200" s="1987"/>
      <c r="AI200" s="1990"/>
      <c r="AJ200" s="1987"/>
      <c r="AK200" s="1987"/>
      <c r="AL200" s="1987"/>
      <c r="AM200" s="1987"/>
      <c r="AN200" s="1990"/>
      <c r="AO200" s="1987"/>
      <c r="AP200" s="1987"/>
      <c r="AQ200" s="1987"/>
      <c r="AR200" s="1987"/>
      <c r="AS200" s="1990"/>
      <c r="AT200" s="1987"/>
      <c r="AU200" s="1987"/>
      <c r="AV200" s="1987"/>
      <c r="AW200" s="1987"/>
      <c r="AX200" s="1990"/>
    </row>
    <row r="201" spans="1:56">
      <c r="A201" s="1987"/>
      <c r="B201" s="1987"/>
      <c r="C201" s="1987"/>
      <c r="D201" s="1987"/>
      <c r="E201" s="1990"/>
      <c r="F201" s="1987"/>
      <c r="G201" s="1987"/>
      <c r="H201" s="1987"/>
      <c r="I201" s="1987"/>
      <c r="J201" s="1990"/>
      <c r="K201" s="1987"/>
      <c r="L201" s="1987"/>
      <c r="M201" s="1987"/>
      <c r="N201" s="1987"/>
      <c r="O201" s="1990"/>
      <c r="P201" s="1987"/>
      <c r="Q201" s="1987"/>
      <c r="R201" s="1987"/>
      <c r="S201" s="1987"/>
      <c r="T201" s="1990"/>
      <c r="U201" s="1987"/>
      <c r="V201" s="1987"/>
      <c r="W201" s="1987"/>
      <c r="X201" s="1987"/>
      <c r="Y201" s="1990"/>
      <c r="Z201" s="1987"/>
      <c r="AA201" s="1987"/>
      <c r="AB201" s="1987"/>
      <c r="AC201" s="1987"/>
      <c r="AD201" s="1990"/>
      <c r="AE201" s="1987"/>
      <c r="AF201" s="1987"/>
      <c r="AG201" s="1987"/>
      <c r="AH201" s="1987"/>
      <c r="AI201" s="1990"/>
      <c r="AJ201" s="1987"/>
      <c r="AK201" s="1987"/>
      <c r="AL201" s="1987"/>
      <c r="AM201" s="1987"/>
      <c r="AN201" s="1990"/>
      <c r="AO201" s="1987"/>
      <c r="AP201" s="1987"/>
      <c r="AQ201" s="1987"/>
      <c r="AR201" s="1987"/>
      <c r="AS201" s="1990"/>
      <c r="AT201" s="1987"/>
      <c r="AU201" s="1987"/>
      <c r="AV201" s="1987"/>
      <c r="AW201" s="1987"/>
      <c r="AX201" s="1990"/>
    </row>
    <row r="202" spans="1:56">
      <c r="A202" s="1987"/>
      <c r="B202" s="1987"/>
      <c r="C202" s="1987"/>
      <c r="D202" s="1987"/>
      <c r="E202" s="1990"/>
      <c r="F202" s="1987"/>
      <c r="G202" s="1987"/>
      <c r="H202" s="1987"/>
      <c r="I202" s="1987"/>
      <c r="J202" s="1990"/>
      <c r="K202" s="1987"/>
      <c r="L202" s="1987"/>
      <c r="M202" s="1987"/>
      <c r="N202" s="1987"/>
      <c r="O202" s="1990"/>
      <c r="P202" s="1987"/>
      <c r="Q202" s="1987"/>
      <c r="R202" s="1987"/>
      <c r="S202" s="1987"/>
      <c r="T202" s="1990"/>
      <c r="U202" s="1987"/>
      <c r="V202" s="1987"/>
      <c r="W202" s="1987"/>
      <c r="X202" s="1987"/>
      <c r="Y202" s="1990"/>
      <c r="Z202" s="1987"/>
      <c r="AA202" s="1987"/>
      <c r="AB202" s="1987"/>
      <c r="AC202" s="1987"/>
      <c r="AD202" s="1990"/>
      <c r="AE202" s="1987"/>
      <c r="AF202" s="1987"/>
      <c r="AG202" s="1987"/>
      <c r="AH202" s="1987"/>
      <c r="AI202" s="1990"/>
      <c r="AJ202" s="1987"/>
      <c r="AK202" s="1987"/>
      <c r="AL202" s="1987"/>
      <c r="AM202" s="1987"/>
      <c r="AN202" s="1990"/>
      <c r="AO202" s="1987"/>
      <c r="AP202" s="1987"/>
      <c r="AQ202" s="1987"/>
      <c r="AR202" s="1987"/>
      <c r="AS202" s="1990"/>
      <c r="AT202" s="1987"/>
      <c r="AU202" s="1987"/>
      <c r="AV202" s="1987"/>
      <c r="AW202" s="1987"/>
      <c r="AX202" s="1990"/>
    </row>
    <row r="203" spans="1:56">
      <c r="A203" s="1987"/>
      <c r="B203" s="1987"/>
      <c r="C203" s="1987"/>
      <c r="D203" s="1987"/>
      <c r="E203" s="1990"/>
      <c r="F203" s="1987"/>
      <c r="G203" s="1987"/>
      <c r="H203" s="1987"/>
      <c r="I203" s="1987"/>
      <c r="J203" s="1990"/>
      <c r="K203" s="1987"/>
      <c r="L203" s="1987"/>
      <c r="M203" s="1987"/>
      <c r="N203" s="1987"/>
      <c r="O203" s="1990"/>
      <c r="P203" s="1987"/>
      <c r="Q203" s="1987"/>
      <c r="R203" s="1987"/>
      <c r="S203" s="1987"/>
      <c r="T203" s="1990"/>
      <c r="U203" s="1987"/>
      <c r="V203" s="1987"/>
      <c r="W203" s="1987"/>
      <c r="X203" s="1987"/>
      <c r="Y203" s="1990"/>
      <c r="Z203" s="1987"/>
      <c r="AA203" s="1987"/>
      <c r="AB203" s="1987"/>
      <c r="AC203" s="1987"/>
      <c r="AD203" s="1990"/>
      <c r="AE203" s="1987"/>
      <c r="AF203" s="1987"/>
      <c r="AG203" s="1987"/>
      <c r="AH203" s="1987"/>
      <c r="AI203" s="1990"/>
      <c r="AJ203" s="1987"/>
      <c r="AK203" s="1987"/>
      <c r="AL203" s="1987"/>
      <c r="AM203" s="1987"/>
      <c r="AN203" s="1990"/>
      <c r="AO203" s="1987"/>
      <c r="AP203" s="1987"/>
      <c r="AQ203" s="1987"/>
      <c r="AR203" s="1987"/>
      <c r="AS203" s="1990"/>
      <c r="AT203" s="1987"/>
      <c r="AU203" s="1987"/>
      <c r="AV203" s="1987"/>
      <c r="AW203" s="1987"/>
      <c r="AX203" s="1990"/>
    </row>
    <row r="204" spans="1:56">
      <c r="A204" s="1987"/>
      <c r="B204" s="1987"/>
      <c r="C204" s="1987"/>
      <c r="D204" s="1987"/>
      <c r="E204" s="1990"/>
      <c r="F204" s="1987"/>
      <c r="G204" s="1987"/>
      <c r="H204" s="1987"/>
      <c r="I204" s="1987"/>
      <c r="J204" s="1990"/>
      <c r="K204" s="1987"/>
      <c r="L204" s="1987"/>
      <c r="M204" s="1987"/>
      <c r="N204" s="1987"/>
      <c r="O204" s="1990"/>
      <c r="P204" s="1987"/>
      <c r="Q204" s="1987"/>
      <c r="R204" s="1987"/>
      <c r="S204" s="1987"/>
      <c r="T204" s="1990"/>
      <c r="U204" s="1987"/>
      <c r="V204" s="1987"/>
      <c r="W204" s="1987"/>
      <c r="X204" s="1987"/>
      <c r="Y204" s="1990"/>
      <c r="Z204" s="1987"/>
      <c r="AA204" s="1987"/>
      <c r="AB204" s="1987"/>
      <c r="AC204" s="1987"/>
      <c r="AD204" s="1990"/>
      <c r="AE204" s="1987"/>
      <c r="AF204" s="1987"/>
      <c r="AG204" s="1987"/>
      <c r="AH204" s="1987"/>
      <c r="AI204" s="1990"/>
      <c r="AJ204" s="1987"/>
      <c r="AK204" s="1987"/>
      <c r="AL204" s="1987"/>
      <c r="AM204" s="1987"/>
      <c r="AN204" s="1990"/>
      <c r="AO204" s="1987"/>
      <c r="AP204" s="1987"/>
      <c r="AQ204" s="1987"/>
      <c r="AR204" s="1987"/>
      <c r="AS204" s="1990"/>
      <c r="AT204" s="1987"/>
      <c r="AU204" s="1987"/>
      <c r="AV204" s="1987"/>
      <c r="AW204" s="1987"/>
      <c r="AX204" s="1990"/>
    </row>
    <row r="205" spans="1:56">
      <c r="A205" s="1987"/>
      <c r="B205" s="1987"/>
      <c r="C205" s="1987"/>
      <c r="D205" s="1987"/>
      <c r="E205" s="1990"/>
      <c r="F205" s="1987"/>
      <c r="G205" s="1987"/>
      <c r="H205" s="1987"/>
      <c r="I205" s="1987"/>
      <c r="J205" s="1990"/>
      <c r="K205" s="1987"/>
      <c r="L205" s="1987"/>
      <c r="M205" s="1987"/>
      <c r="N205" s="1987"/>
      <c r="O205" s="1990"/>
      <c r="P205" s="1987"/>
      <c r="Q205" s="1987"/>
      <c r="R205" s="1987"/>
      <c r="S205" s="1987"/>
      <c r="T205" s="1990"/>
      <c r="U205" s="1987"/>
      <c r="V205" s="1987"/>
      <c r="W205" s="1987"/>
      <c r="X205" s="1987"/>
      <c r="Y205" s="1990"/>
      <c r="Z205" s="1987"/>
      <c r="AA205" s="1987"/>
      <c r="AB205" s="1987"/>
      <c r="AC205" s="1987"/>
      <c r="AD205" s="1990"/>
      <c r="AE205" s="1987"/>
      <c r="AF205" s="1987"/>
      <c r="AG205" s="1987"/>
      <c r="AH205" s="1987"/>
      <c r="AI205" s="1990"/>
      <c r="AJ205" s="1987"/>
      <c r="AK205" s="1987"/>
      <c r="AL205" s="1987"/>
      <c r="AM205" s="1987"/>
      <c r="AN205" s="1990"/>
      <c r="AO205" s="1987"/>
      <c r="AP205" s="1987"/>
      <c r="AQ205" s="1987"/>
      <c r="AR205" s="1987"/>
      <c r="AS205" s="1990"/>
      <c r="AT205" s="1987"/>
      <c r="AU205" s="1987"/>
      <c r="AV205" s="1987"/>
      <c r="AW205" s="1987"/>
      <c r="AX205" s="1990"/>
    </row>
    <row r="206" spans="1:56">
      <c r="A206" s="1987"/>
      <c r="B206" s="1987"/>
      <c r="C206" s="1987"/>
      <c r="D206" s="1987"/>
      <c r="E206" s="1990"/>
      <c r="F206" s="1987"/>
      <c r="G206" s="1987"/>
      <c r="H206" s="1987"/>
      <c r="I206" s="1987"/>
      <c r="J206" s="1990"/>
      <c r="K206" s="1987"/>
      <c r="L206" s="1987"/>
      <c r="M206" s="1987"/>
      <c r="N206" s="1987"/>
      <c r="O206" s="1990"/>
      <c r="P206" s="1987"/>
      <c r="Q206" s="1987"/>
      <c r="R206" s="1987"/>
      <c r="S206" s="1987"/>
      <c r="T206" s="1990"/>
      <c r="U206" s="1987"/>
      <c r="V206" s="1987"/>
      <c r="W206" s="1987"/>
      <c r="X206" s="1987"/>
      <c r="Y206" s="1990"/>
      <c r="Z206" s="1987"/>
      <c r="AA206" s="1987"/>
      <c r="AB206" s="1987"/>
      <c r="AC206" s="1987"/>
      <c r="AD206" s="1990"/>
      <c r="AE206" s="1987"/>
      <c r="AF206" s="1987"/>
      <c r="AG206" s="1987"/>
      <c r="AH206" s="1987"/>
      <c r="AI206" s="1990"/>
      <c r="AJ206" s="1987"/>
      <c r="AK206" s="1987"/>
      <c r="AL206" s="1987"/>
      <c r="AM206" s="1987"/>
      <c r="AN206" s="1990"/>
      <c r="AO206" s="1987"/>
      <c r="AP206" s="1987"/>
      <c r="AQ206" s="1987"/>
      <c r="AR206" s="1987"/>
      <c r="AS206" s="1990"/>
      <c r="AT206" s="1987"/>
      <c r="AU206" s="1987"/>
      <c r="AV206" s="1987"/>
      <c r="AW206" s="1987"/>
      <c r="AX206" s="1990"/>
    </row>
    <row r="207" spans="1:56">
      <c r="A207" s="1987"/>
      <c r="B207" s="1987"/>
      <c r="C207" s="1987"/>
      <c r="D207" s="1987"/>
      <c r="E207" s="1990"/>
      <c r="F207" s="1987"/>
      <c r="G207" s="1987"/>
      <c r="H207" s="1987"/>
      <c r="I207" s="1987"/>
      <c r="J207" s="1990"/>
      <c r="K207" s="1987"/>
      <c r="L207" s="1987"/>
      <c r="M207" s="1987"/>
      <c r="N207" s="1987"/>
      <c r="O207" s="1990"/>
      <c r="P207" s="1987"/>
      <c r="Q207" s="1987"/>
      <c r="R207" s="1987"/>
      <c r="S207" s="1987"/>
      <c r="T207" s="1990"/>
      <c r="U207" s="1987"/>
      <c r="V207" s="1987"/>
      <c r="W207" s="1987"/>
      <c r="X207" s="1987"/>
      <c r="Y207" s="1990"/>
      <c r="Z207" s="1987"/>
      <c r="AA207" s="1987"/>
      <c r="AB207" s="1987"/>
      <c r="AC207" s="1987"/>
      <c r="AD207" s="1990"/>
      <c r="AE207" s="1987"/>
      <c r="AF207" s="1987"/>
      <c r="AG207" s="1987"/>
      <c r="AH207" s="1987"/>
      <c r="AI207" s="1990"/>
      <c r="AJ207" s="1987"/>
      <c r="AK207" s="1987"/>
      <c r="AL207" s="1987"/>
      <c r="AM207" s="1987"/>
      <c r="AN207" s="1990"/>
      <c r="AO207" s="1987"/>
      <c r="AP207" s="1987"/>
      <c r="AQ207" s="1987"/>
      <c r="AR207" s="1987"/>
      <c r="AS207" s="1990"/>
      <c r="AT207" s="1987"/>
      <c r="AU207" s="1987"/>
      <c r="AV207" s="1987"/>
      <c r="AW207" s="1987"/>
      <c r="AX207" s="1990"/>
    </row>
    <row r="208" spans="1:56">
      <c r="A208" s="1987"/>
      <c r="B208" s="1987"/>
      <c r="C208" s="1987"/>
      <c r="D208" s="1987"/>
      <c r="E208" s="1990"/>
      <c r="F208" s="1987"/>
      <c r="G208" s="1987"/>
      <c r="H208" s="1987"/>
      <c r="I208" s="1987"/>
      <c r="J208" s="1990"/>
      <c r="K208" s="1987"/>
      <c r="L208" s="1987"/>
      <c r="M208" s="1987"/>
      <c r="N208" s="1987"/>
      <c r="O208" s="1990"/>
      <c r="P208" s="1987"/>
      <c r="Q208" s="1987"/>
      <c r="R208" s="1987"/>
      <c r="S208" s="1987"/>
      <c r="T208" s="1990"/>
      <c r="U208" s="1987"/>
      <c r="V208" s="1987"/>
      <c r="W208" s="1987"/>
      <c r="X208" s="1987"/>
      <c r="Y208" s="1990"/>
      <c r="Z208" s="1987"/>
      <c r="AA208" s="1987"/>
      <c r="AB208" s="1987"/>
      <c r="AC208" s="1987"/>
      <c r="AD208" s="1990"/>
      <c r="AE208" s="1987"/>
      <c r="AF208" s="1987"/>
      <c r="AG208" s="1987"/>
      <c r="AH208" s="1987"/>
      <c r="AI208" s="1990"/>
      <c r="AJ208" s="1987"/>
      <c r="AK208" s="1987"/>
      <c r="AL208" s="1987"/>
      <c r="AM208" s="1987"/>
      <c r="AN208" s="1990"/>
      <c r="AO208" s="1987"/>
      <c r="AP208" s="1987"/>
      <c r="AQ208" s="1987"/>
      <c r="AR208" s="1987"/>
      <c r="AS208" s="1990"/>
      <c r="AT208" s="1987"/>
      <c r="AU208" s="1987"/>
      <c r="AV208" s="1987"/>
      <c r="AW208" s="1987"/>
      <c r="AX208" s="1990"/>
    </row>
    <row r="209" spans="1:56">
      <c r="A209" s="1987"/>
      <c r="B209" s="1987"/>
      <c r="C209" s="1987"/>
      <c r="D209" s="1987"/>
      <c r="E209" s="1990"/>
      <c r="F209" s="1987"/>
      <c r="G209" s="1987"/>
      <c r="H209" s="1987"/>
      <c r="I209" s="1987"/>
      <c r="J209" s="1990"/>
      <c r="K209" s="1987"/>
      <c r="L209" s="1987"/>
      <c r="M209" s="1987"/>
      <c r="N209" s="1987"/>
      <c r="O209" s="1990"/>
      <c r="P209" s="1987"/>
      <c r="Q209" s="1987"/>
      <c r="R209" s="1987"/>
      <c r="S209" s="1987"/>
      <c r="T209" s="1990"/>
      <c r="U209" s="1987"/>
      <c r="V209" s="1987"/>
      <c r="W209" s="1987"/>
      <c r="X209" s="1987"/>
      <c r="Y209" s="1990"/>
      <c r="Z209" s="1987"/>
      <c r="AA209" s="1987"/>
      <c r="AB209" s="1987"/>
      <c r="AC209" s="1987"/>
      <c r="AD209" s="1990"/>
      <c r="AE209" s="1987"/>
      <c r="AF209" s="1987"/>
      <c r="AG209" s="1987"/>
      <c r="AH209" s="1987"/>
      <c r="AI209" s="1990"/>
      <c r="AJ209" s="1987"/>
      <c r="AK209" s="1987"/>
      <c r="AL209" s="1987"/>
      <c r="AM209" s="1987"/>
      <c r="AN209" s="1990"/>
      <c r="AO209" s="1987"/>
      <c r="AP209" s="1987"/>
      <c r="AQ209" s="1987"/>
      <c r="AR209" s="1987"/>
      <c r="AS209" s="1990"/>
      <c r="AT209" s="1987"/>
      <c r="AU209" s="1987"/>
      <c r="AV209" s="1987"/>
      <c r="AW209" s="1987"/>
      <c r="AX209" s="1990"/>
    </row>
    <row r="210" spans="1:56" s="387" customFormat="1">
      <c r="A210" s="1987"/>
      <c r="B210" s="1987"/>
      <c r="C210" s="1987"/>
      <c r="D210" s="1987"/>
      <c r="E210" s="1990"/>
      <c r="F210" s="1987"/>
      <c r="G210" s="1987"/>
      <c r="H210" s="1987"/>
      <c r="I210" s="1987"/>
      <c r="J210" s="1990"/>
      <c r="K210" s="1987"/>
      <c r="L210" s="1987"/>
      <c r="M210" s="1987"/>
      <c r="N210" s="1987"/>
      <c r="O210" s="1990"/>
      <c r="P210" s="1987"/>
      <c r="Q210" s="1987"/>
      <c r="R210" s="1987"/>
      <c r="S210" s="1987"/>
      <c r="T210" s="1990"/>
      <c r="U210" s="1987"/>
      <c r="V210" s="1987"/>
      <c r="W210" s="1987"/>
      <c r="X210" s="1987"/>
      <c r="Y210" s="1990"/>
      <c r="Z210" s="1987"/>
      <c r="AA210" s="1987"/>
      <c r="AB210" s="1987"/>
      <c r="AC210" s="1987"/>
      <c r="AD210" s="1990"/>
      <c r="AE210" s="1987"/>
      <c r="AF210" s="1987"/>
      <c r="AG210" s="1987"/>
      <c r="AH210" s="1987"/>
      <c r="AI210" s="1990"/>
      <c r="AJ210" s="1987"/>
      <c r="AK210" s="1987"/>
      <c r="AL210" s="1987"/>
      <c r="AM210" s="1987"/>
      <c r="AN210" s="1990"/>
      <c r="AO210" s="1987"/>
      <c r="AP210" s="1987"/>
      <c r="AQ210" s="1987"/>
      <c r="AR210" s="1987"/>
      <c r="AS210" s="1990"/>
      <c r="AT210" s="1987"/>
      <c r="AU210" s="1987"/>
      <c r="AV210" s="1987"/>
      <c r="AW210" s="1987"/>
      <c r="AX210" s="1990"/>
      <c r="AY210" s="388"/>
      <c r="AZ210" s="388"/>
      <c r="BA210" s="388"/>
      <c r="BB210" s="388"/>
      <c r="BC210" s="388"/>
      <c r="BD210" s="388"/>
    </row>
    <row r="211" spans="1:56">
      <c r="A211" s="1987"/>
      <c r="B211" s="1987"/>
      <c r="C211" s="1987"/>
      <c r="D211" s="1987"/>
      <c r="E211" s="1990"/>
      <c r="F211" s="1987"/>
      <c r="G211" s="1987"/>
      <c r="H211" s="1987"/>
      <c r="I211" s="1987"/>
      <c r="J211" s="1990"/>
      <c r="K211" s="1987"/>
      <c r="L211" s="1987"/>
      <c r="M211" s="1987"/>
      <c r="N211" s="1987"/>
      <c r="O211" s="1990"/>
      <c r="P211" s="1987"/>
      <c r="Q211" s="1987"/>
      <c r="R211" s="1987"/>
      <c r="S211" s="1987"/>
      <c r="T211" s="1990"/>
      <c r="U211" s="1987"/>
      <c r="V211" s="1987"/>
      <c r="W211" s="1987"/>
      <c r="X211" s="1987"/>
      <c r="Y211" s="1990"/>
      <c r="Z211" s="1987"/>
      <c r="AA211" s="1987"/>
      <c r="AB211" s="1987"/>
      <c r="AC211" s="1987"/>
      <c r="AD211" s="1990"/>
      <c r="AE211" s="1987"/>
      <c r="AF211" s="1987"/>
      <c r="AG211" s="1987"/>
      <c r="AH211" s="1987"/>
      <c r="AI211" s="1990"/>
      <c r="AJ211" s="1987"/>
      <c r="AK211" s="1987"/>
      <c r="AL211" s="1987"/>
      <c r="AM211" s="1987"/>
      <c r="AN211" s="1990"/>
      <c r="AO211" s="1987"/>
      <c r="AP211" s="1987"/>
      <c r="AQ211" s="1987"/>
      <c r="AR211" s="1987"/>
      <c r="AS211" s="1990"/>
      <c r="AT211" s="1987"/>
      <c r="AU211" s="1987"/>
      <c r="AV211" s="1987"/>
      <c r="AW211" s="1987"/>
      <c r="AX211" s="1990"/>
    </row>
    <row r="212" spans="1:56">
      <c r="A212" s="1987"/>
      <c r="B212" s="1987"/>
      <c r="C212" s="1987"/>
      <c r="D212" s="1987"/>
      <c r="E212" s="1990"/>
      <c r="F212" s="1987"/>
      <c r="G212" s="1987"/>
      <c r="H212" s="1987"/>
      <c r="I212" s="1987"/>
      <c r="J212" s="1990"/>
      <c r="K212" s="1987"/>
      <c r="L212" s="1987"/>
      <c r="M212" s="1987"/>
      <c r="N212" s="1987"/>
      <c r="O212" s="1990"/>
      <c r="P212" s="1987"/>
      <c r="Q212" s="1987"/>
      <c r="R212" s="1987"/>
      <c r="S212" s="1987"/>
      <c r="T212" s="1990"/>
      <c r="U212" s="1987"/>
      <c r="V212" s="1987"/>
      <c r="W212" s="1987"/>
      <c r="X212" s="1987"/>
      <c r="Y212" s="1990"/>
      <c r="Z212" s="1987"/>
      <c r="AA212" s="1987"/>
      <c r="AB212" s="1987"/>
      <c r="AC212" s="1987"/>
      <c r="AD212" s="1990"/>
      <c r="AE212" s="1987"/>
      <c r="AF212" s="1987"/>
      <c r="AG212" s="1987"/>
      <c r="AH212" s="1987"/>
      <c r="AI212" s="1990"/>
      <c r="AJ212" s="1987"/>
      <c r="AK212" s="1987"/>
      <c r="AL212" s="1987"/>
      <c r="AM212" s="1987"/>
      <c r="AN212" s="1990"/>
      <c r="AO212" s="1987"/>
      <c r="AP212" s="1987"/>
      <c r="AQ212" s="1987"/>
      <c r="AR212" s="1987"/>
      <c r="AS212" s="1990"/>
      <c r="AT212" s="1987"/>
      <c r="AU212" s="1987"/>
      <c r="AV212" s="1987"/>
      <c r="AW212" s="1987"/>
      <c r="AX212" s="1990"/>
    </row>
    <row r="213" spans="1:56">
      <c r="A213" s="1991"/>
      <c r="B213" s="1991"/>
      <c r="C213" s="1991"/>
      <c r="D213" s="1991"/>
      <c r="E213" s="1992"/>
      <c r="F213" s="1991"/>
      <c r="G213" s="1991"/>
      <c r="H213" s="1991"/>
      <c r="I213" s="1991"/>
      <c r="J213" s="1992"/>
      <c r="K213" s="1991"/>
      <c r="L213" s="1991"/>
      <c r="M213" s="1991"/>
      <c r="N213" s="1991"/>
      <c r="O213" s="1992"/>
      <c r="P213" s="1991"/>
      <c r="Q213" s="1991"/>
      <c r="R213" s="1991"/>
      <c r="S213" s="1991"/>
      <c r="T213" s="1992"/>
      <c r="U213" s="1991"/>
      <c r="V213" s="1991"/>
      <c r="W213" s="1991"/>
      <c r="X213" s="1991"/>
      <c r="Y213" s="1992"/>
      <c r="Z213" s="1991"/>
      <c r="AA213" s="1991"/>
      <c r="AB213" s="1991"/>
      <c r="AC213" s="1991"/>
      <c r="AD213" s="1992"/>
      <c r="AE213" s="1991"/>
      <c r="AF213" s="1991"/>
      <c r="AG213" s="1991"/>
      <c r="AH213" s="1991"/>
      <c r="AI213" s="1992"/>
      <c r="AJ213" s="1991"/>
      <c r="AK213" s="1991"/>
      <c r="AL213" s="1991"/>
      <c r="AM213" s="1991"/>
      <c r="AN213" s="1992"/>
      <c r="AO213" s="1991"/>
      <c r="AP213" s="1991"/>
      <c r="AQ213" s="1991"/>
      <c r="AR213" s="1991"/>
      <c r="AS213" s="1992"/>
      <c r="AT213" s="1991"/>
      <c r="AU213" s="1991"/>
      <c r="AV213" s="1991"/>
      <c r="AW213" s="1991"/>
      <c r="AX213" s="1992"/>
    </row>
    <row r="214" spans="1:56">
      <c r="A214" s="474">
        <v>11</v>
      </c>
      <c r="B214" s="466"/>
      <c r="C214" s="466"/>
      <c r="D214" s="466"/>
      <c r="E214" s="467"/>
      <c r="F214" s="474">
        <v>12</v>
      </c>
      <c r="G214" s="466"/>
      <c r="H214" s="466"/>
      <c r="I214" s="466"/>
      <c r="J214" s="467"/>
      <c r="K214" s="474">
        <v>13</v>
      </c>
      <c r="L214" s="466"/>
      <c r="M214" s="466"/>
      <c r="N214" s="466"/>
      <c r="O214" s="467"/>
      <c r="P214" s="474">
        <v>14</v>
      </c>
      <c r="Q214" s="466"/>
      <c r="R214" s="466"/>
      <c r="S214" s="466"/>
      <c r="T214" s="467"/>
      <c r="U214" s="474">
        <v>15</v>
      </c>
      <c r="V214" s="466"/>
      <c r="W214" s="466"/>
      <c r="X214" s="466"/>
      <c r="Y214" s="467"/>
      <c r="Z214" s="474">
        <v>16</v>
      </c>
      <c r="AA214" s="466"/>
      <c r="AB214" s="466"/>
      <c r="AC214" s="466"/>
      <c r="AD214" s="467"/>
      <c r="AE214" s="474">
        <v>17</v>
      </c>
      <c r="AF214" s="466"/>
      <c r="AG214" s="466"/>
      <c r="AH214" s="466"/>
      <c r="AI214" s="467"/>
      <c r="AJ214" s="474">
        <v>18</v>
      </c>
      <c r="AK214" s="466"/>
      <c r="AL214" s="466"/>
      <c r="AM214" s="466"/>
      <c r="AN214" s="467"/>
      <c r="AO214" s="474">
        <v>19</v>
      </c>
      <c r="AP214" s="466"/>
      <c r="AQ214" s="466"/>
      <c r="AR214" s="466"/>
      <c r="AS214" s="467"/>
      <c r="AT214" s="474">
        <v>20</v>
      </c>
      <c r="AU214" s="466"/>
      <c r="AV214" s="466"/>
      <c r="AW214" s="466"/>
      <c r="AX214" s="467"/>
    </row>
    <row r="215" spans="1:56">
      <c r="A215" s="1996"/>
      <c r="B215" s="1987"/>
      <c r="C215" s="1987"/>
      <c r="D215" s="1987"/>
      <c r="E215" s="1990"/>
      <c r="F215" s="1996"/>
      <c r="G215" s="1987"/>
      <c r="H215" s="1987"/>
      <c r="I215" s="1987"/>
      <c r="J215" s="1990"/>
      <c r="K215" s="1996"/>
      <c r="L215" s="1987"/>
      <c r="M215" s="1987"/>
      <c r="N215" s="1987"/>
      <c r="O215" s="1990"/>
      <c r="P215" s="1996"/>
      <c r="Q215" s="1987"/>
      <c r="R215" s="1987"/>
      <c r="S215" s="1987"/>
      <c r="T215" s="1990"/>
      <c r="U215" s="1996"/>
      <c r="V215" s="1987"/>
      <c r="W215" s="1987"/>
      <c r="X215" s="1987"/>
      <c r="Y215" s="1990"/>
      <c r="Z215" s="1996"/>
      <c r="AA215" s="1987"/>
      <c r="AB215" s="1987"/>
      <c r="AC215" s="1987"/>
      <c r="AD215" s="1990"/>
      <c r="AE215" s="1996"/>
      <c r="AF215" s="1987"/>
      <c r="AG215" s="1987"/>
      <c r="AH215" s="1987"/>
      <c r="AI215" s="1990"/>
      <c r="AJ215" s="1996"/>
      <c r="AK215" s="1987"/>
      <c r="AL215" s="1987"/>
      <c r="AM215" s="1987"/>
      <c r="AN215" s="1990"/>
      <c r="AO215" s="1996"/>
      <c r="AP215" s="1987"/>
      <c r="AQ215" s="1987"/>
      <c r="AR215" s="1987"/>
      <c r="AS215" s="1990"/>
      <c r="AT215" s="1996"/>
      <c r="AU215" s="1987"/>
      <c r="AV215" s="1987"/>
      <c r="AW215" s="1987"/>
      <c r="AX215" s="1990"/>
    </row>
    <row r="216" spans="1:56">
      <c r="A216" s="1996"/>
      <c r="B216" s="1987"/>
      <c r="C216" s="1987"/>
      <c r="D216" s="1987"/>
      <c r="E216" s="1990"/>
      <c r="F216" s="1996"/>
      <c r="G216" s="1987"/>
      <c r="H216" s="1987"/>
      <c r="I216" s="1987"/>
      <c r="J216" s="1990"/>
      <c r="K216" s="1996"/>
      <c r="L216" s="1987"/>
      <c r="M216" s="1987"/>
      <c r="N216" s="1987"/>
      <c r="O216" s="1990"/>
      <c r="P216" s="1996"/>
      <c r="Q216" s="1987"/>
      <c r="R216" s="1987"/>
      <c r="S216" s="1987"/>
      <c r="T216" s="1990"/>
      <c r="U216" s="1996"/>
      <c r="V216" s="1987"/>
      <c r="W216" s="1987"/>
      <c r="X216" s="1987"/>
      <c r="Y216" s="1990"/>
      <c r="Z216" s="1996"/>
      <c r="AA216" s="1987"/>
      <c r="AB216" s="1987"/>
      <c r="AC216" s="1987"/>
      <c r="AD216" s="1990"/>
      <c r="AE216" s="1996"/>
      <c r="AF216" s="1987"/>
      <c r="AG216" s="1987"/>
      <c r="AH216" s="1987"/>
      <c r="AI216" s="1990"/>
      <c r="AJ216" s="1996"/>
      <c r="AK216" s="1987"/>
      <c r="AL216" s="1987"/>
      <c r="AM216" s="1987"/>
      <c r="AN216" s="1990"/>
      <c r="AO216" s="1996"/>
      <c r="AP216" s="1987"/>
      <c r="AQ216" s="1987"/>
      <c r="AR216" s="1987"/>
      <c r="AS216" s="1990"/>
      <c r="AT216" s="1996"/>
      <c r="AU216" s="1987"/>
      <c r="AV216" s="1987"/>
      <c r="AW216" s="1987"/>
      <c r="AX216" s="1990"/>
    </row>
    <row r="217" spans="1:56">
      <c r="A217" s="1996"/>
      <c r="B217" s="1987"/>
      <c r="C217" s="1987"/>
      <c r="D217" s="1987"/>
      <c r="E217" s="1990"/>
      <c r="F217" s="1996"/>
      <c r="G217" s="1987"/>
      <c r="H217" s="1987"/>
      <c r="I217" s="1987"/>
      <c r="J217" s="1990"/>
      <c r="K217" s="1996"/>
      <c r="L217" s="1987"/>
      <c r="M217" s="1987"/>
      <c r="N217" s="1987"/>
      <c r="O217" s="1990"/>
      <c r="P217" s="1996"/>
      <c r="Q217" s="1987"/>
      <c r="R217" s="1987"/>
      <c r="S217" s="1987"/>
      <c r="T217" s="1990"/>
      <c r="U217" s="1996"/>
      <c r="V217" s="1987"/>
      <c r="W217" s="1987"/>
      <c r="X217" s="1987"/>
      <c r="Y217" s="1990"/>
      <c r="Z217" s="1996"/>
      <c r="AA217" s="1987"/>
      <c r="AB217" s="1987"/>
      <c r="AC217" s="1987"/>
      <c r="AD217" s="1990"/>
      <c r="AE217" s="1996"/>
      <c r="AF217" s="1987"/>
      <c r="AG217" s="1987"/>
      <c r="AH217" s="1987"/>
      <c r="AI217" s="1990"/>
      <c r="AJ217" s="1996"/>
      <c r="AK217" s="1987"/>
      <c r="AL217" s="1987"/>
      <c r="AM217" s="1987"/>
      <c r="AN217" s="1990"/>
      <c r="AO217" s="1996"/>
      <c r="AP217" s="1987"/>
      <c r="AQ217" s="1987"/>
      <c r="AR217" s="1987"/>
      <c r="AS217" s="1990"/>
      <c r="AT217" s="1996"/>
      <c r="AU217" s="1987"/>
      <c r="AV217" s="1987"/>
      <c r="AW217" s="1987"/>
      <c r="AX217" s="1990"/>
    </row>
    <row r="218" spans="1:56">
      <c r="A218" s="1996"/>
      <c r="B218" s="1987"/>
      <c r="C218" s="1987"/>
      <c r="D218" s="1987"/>
      <c r="E218" s="1990"/>
      <c r="F218" s="1996"/>
      <c r="G218" s="1987"/>
      <c r="H218" s="1987"/>
      <c r="I218" s="1987"/>
      <c r="J218" s="1990"/>
      <c r="K218" s="1996"/>
      <c r="L218" s="1987"/>
      <c r="M218" s="1987"/>
      <c r="N218" s="1987"/>
      <c r="O218" s="1990"/>
      <c r="P218" s="1996"/>
      <c r="Q218" s="1987"/>
      <c r="R218" s="1987"/>
      <c r="S218" s="1987"/>
      <c r="T218" s="1990"/>
      <c r="U218" s="1996"/>
      <c r="V218" s="1987"/>
      <c r="W218" s="1987"/>
      <c r="X218" s="1987"/>
      <c r="Y218" s="1990"/>
      <c r="Z218" s="1996"/>
      <c r="AA218" s="1987"/>
      <c r="AB218" s="1987"/>
      <c r="AC218" s="1987"/>
      <c r="AD218" s="1990"/>
      <c r="AE218" s="1996"/>
      <c r="AF218" s="1987"/>
      <c r="AG218" s="1987"/>
      <c r="AH218" s="1987"/>
      <c r="AI218" s="1990"/>
      <c r="AJ218" s="1996"/>
      <c r="AK218" s="1987"/>
      <c r="AL218" s="1987"/>
      <c r="AM218" s="1987"/>
      <c r="AN218" s="1990"/>
      <c r="AO218" s="1996"/>
      <c r="AP218" s="1987"/>
      <c r="AQ218" s="1987"/>
      <c r="AR218" s="1987"/>
      <c r="AS218" s="1990"/>
      <c r="AT218" s="1996"/>
      <c r="AU218" s="1987"/>
      <c r="AV218" s="1987"/>
      <c r="AW218" s="1987"/>
      <c r="AX218" s="1990"/>
    </row>
    <row r="219" spans="1:56">
      <c r="A219" s="1996"/>
      <c r="B219" s="1987"/>
      <c r="C219" s="1987"/>
      <c r="D219" s="1987"/>
      <c r="E219" s="1990"/>
      <c r="F219" s="1996"/>
      <c r="G219" s="1987"/>
      <c r="H219" s="1987"/>
      <c r="I219" s="1987"/>
      <c r="J219" s="1990"/>
      <c r="K219" s="1996"/>
      <c r="L219" s="1987"/>
      <c r="M219" s="1987"/>
      <c r="N219" s="1987"/>
      <c r="O219" s="1990"/>
      <c r="P219" s="1996"/>
      <c r="Q219" s="1987"/>
      <c r="R219" s="1987"/>
      <c r="S219" s="1987"/>
      <c r="T219" s="1990"/>
      <c r="U219" s="1996"/>
      <c r="V219" s="1987"/>
      <c r="W219" s="1987"/>
      <c r="X219" s="1987"/>
      <c r="Y219" s="1990"/>
      <c r="Z219" s="1996"/>
      <c r="AA219" s="1987"/>
      <c r="AB219" s="1987"/>
      <c r="AC219" s="1987"/>
      <c r="AD219" s="1990"/>
      <c r="AE219" s="1996"/>
      <c r="AF219" s="1987"/>
      <c r="AG219" s="1987"/>
      <c r="AH219" s="1987"/>
      <c r="AI219" s="1990"/>
      <c r="AJ219" s="1996"/>
      <c r="AK219" s="1987"/>
      <c r="AL219" s="1987"/>
      <c r="AM219" s="1987"/>
      <c r="AN219" s="1990"/>
      <c r="AO219" s="1996"/>
      <c r="AP219" s="1987"/>
      <c r="AQ219" s="1987"/>
      <c r="AR219" s="1987"/>
      <c r="AS219" s="1990"/>
      <c r="AT219" s="1996"/>
      <c r="AU219" s="1987"/>
      <c r="AV219" s="1987"/>
      <c r="AW219" s="1987"/>
      <c r="AX219" s="1990"/>
    </row>
    <row r="220" spans="1:56">
      <c r="A220" s="1996"/>
      <c r="B220" s="1987"/>
      <c r="C220" s="1987"/>
      <c r="D220" s="1987"/>
      <c r="E220" s="1990"/>
      <c r="F220" s="1996"/>
      <c r="G220" s="1987"/>
      <c r="H220" s="1987"/>
      <c r="I220" s="1987"/>
      <c r="J220" s="1990"/>
      <c r="K220" s="1996"/>
      <c r="L220" s="1987"/>
      <c r="M220" s="1987"/>
      <c r="N220" s="1987"/>
      <c r="O220" s="1990"/>
      <c r="P220" s="1996"/>
      <c r="Q220" s="1987"/>
      <c r="R220" s="1987"/>
      <c r="S220" s="1987"/>
      <c r="T220" s="1990"/>
      <c r="U220" s="1996"/>
      <c r="V220" s="1987"/>
      <c r="W220" s="1987"/>
      <c r="X220" s="1987"/>
      <c r="Y220" s="1990"/>
      <c r="Z220" s="1996"/>
      <c r="AA220" s="1987"/>
      <c r="AB220" s="1987"/>
      <c r="AC220" s="1987"/>
      <c r="AD220" s="1990"/>
      <c r="AE220" s="1996"/>
      <c r="AF220" s="1987"/>
      <c r="AG220" s="1987"/>
      <c r="AH220" s="1987"/>
      <c r="AI220" s="1990"/>
      <c r="AJ220" s="1996"/>
      <c r="AK220" s="1987"/>
      <c r="AL220" s="1987"/>
      <c r="AM220" s="1987"/>
      <c r="AN220" s="1990"/>
      <c r="AO220" s="1996"/>
      <c r="AP220" s="1987"/>
      <c r="AQ220" s="1987"/>
      <c r="AR220" s="1987"/>
      <c r="AS220" s="1990"/>
      <c r="AT220" s="1996"/>
      <c r="AU220" s="1987"/>
      <c r="AV220" s="1987"/>
      <c r="AW220" s="1987"/>
      <c r="AX220" s="1990"/>
    </row>
    <row r="221" spans="1:56">
      <c r="A221" s="1996"/>
      <c r="B221" s="1987"/>
      <c r="C221" s="1987"/>
      <c r="D221" s="1987"/>
      <c r="E221" s="1990"/>
      <c r="F221" s="1996"/>
      <c r="G221" s="1987"/>
      <c r="H221" s="1987"/>
      <c r="I221" s="1987"/>
      <c r="J221" s="1990"/>
      <c r="K221" s="1996"/>
      <c r="L221" s="1987"/>
      <c r="M221" s="1987"/>
      <c r="N221" s="1987"/>
      <c r="O221" s="1990"/>
      <c r="P221" s="1996"/>
      <c r="Q221" s="1987"/>
      <c r="R221" s="1987"/>
      <c r="S221" s="1987"/>
      <c r="T221" s="1990"/>
      <c r="U221" s="1996"/>
      <c r="V221" s="1987"/>
      <c r="W221" s="1987"/>
      <c r="X221" s="1987"/>
      <c r="Y221" s="1990"/>
      <c r="Z221" s="1996"/>
      <c r="AA221" s="1987"/>
      <c r="AB221" s="1987"/>
      <c r="AC221" s="1987"/>
      <c r="AD221" s="1990"/>
      <c r="AE221" s="1996"/>
      <c r="AF221" s="1987"/>
      <c r="AG221" s="1987"/>
      <c r="AH221" s="1987"/>
      <c r="AI221" s="1990"/>
      <c r="AJ221" s="1996"/>
      <c r="AK221" s="1987"/>
      <c r="AL221" s="1987"/>
      <c r="AM221" s="1987"/>
      <c r="AN221" s="1990"/>
      <c r="AO221" s="1996"/>
      <c r="AP221" s="1987"/>
      <c r="AQ221" s="1987"/>
      <c r="AR221" s="1987"/>
      <c r="AS221" s="1990"/>
      <c r="AT221" s="1996"/>
      <c r="AU221" s="1987"/>
      <c r="AV221" s="1987"/>
      <c r="AW221" s="1987"/>
      <c r="AX221" s="1990"/>
    </row>
    <row r="222" spans="1:56">
      <c r="A222" s="1996"/>
      <c r="B222" s="1987"/>
      <c r="C222" s="1987"/>
      <c r="D222" s="1987"/>
      <c r="E222" s="1990"/>
      <c r="F222" s="1996"/>
      <c r="G222" s="1987"/>
      <c r="H222" s="1987"/>
      <c r="I222" s="1987"/>
      <c r="J222" s="1990"/>
      <c r="K222" s="1996"/>
      <c r="L222" s="1987"/>
      <c r="M222" s="1987"/>
      <c r="N222" s="1987"/>
      <c r="O222" s="1990"/>
      <c r="P222" s="1996"/>
      <c r="Q222" s="1987"/>
      <c r="R222" s="1987"/>
      <c r="S222" s="1987"/>
      <c r="T222" s="1990"/>
      <c r="U222" s="1996"/>
      <c r="V222" s="1987"/>
      <c r="W222" s="1987"/>
      <c r="X222" s="1987"/>
      <c r="Y222" s="1990"/>
      <c r="Z222" s="1996"/>
      <c r="AA222" s="1987"/>
      <c r="AB222" s="1987"/>
      <c r="AC222" s="1987"/>
      <c r="AD222" s="1990"/>
      <c r="AE222" s="1996"/>
      <c r="AF222" s="1987"/>
      <c r="AG222" s="1987"/>
      <c r="AH222" s="1987"/>
      <c r="AI222" s="1990"/>
      <c r="AJ222" s="1996"/>
      <c r="AK222" s="1987"/>
      <c r="AL222" s="1987"/>
      <c r="AM222" s="1987"/>
      <c r="AN222" s="1990"/>
      <c r="AO222" s="1996"/>
      <c r="AP222" s="1987"/>
      <c r="AQ222" s="1987"/>
      <c r="AR222" s="1987"/>
      <c r="AS222" s="1990"/>
      <c r="AT222" s="1996"/>
      <c r="AU222" s="1987"/>
      <c r="AV222" s="1987"/>
      <c r="AW222" s="1987"/>
      <c r="AX222" s="1990"/>
    </row>
    <row r="223" spans="1:56">
      <c r="A223" s="1996"/>
      <c r="B223" s="1987"/>
      <c r="C223" s="1987"/>
      <c r="D223" s="1987"/>
      <c r="E223" s="1990"/>
      <c r="F223" s="1996"/>
      <c r="G223" s="1987"/>
      <c r="H223" s="1987"/>
      <c r="I223" s="1987"/>
      <c r="J223" s="1990"/>
      <c r="K223" s="1996"/>
      <c r="L223" s="1987"/>
      <c r="M223" s="1987"/>
      <c r="N223" s="1987"/>
      <c r="O223" s="1990"/>
      <c r="P223" s="1996"/>
      <c r="Q223" s="1987"/>
      <c r="R223" s="1987"/>
      <c r="S223" s="1987"/>
      <c r="T223" s="1990"/>
      <c r="U223" s="1996"/>
      <c r="V223" s="1987"/>
      <c r="W223" s="1987"/>
      <c r="X223" s="1987"/>
      <c r="Y223" s="1990"/>
      <c r="Z223" s="1996"/>
      <c r="AA223" s="1987"/>
      <c r="AB223" s="1987"/>
      <c r="AC223" s="1987"/>
      <c r="AD223" s="1990"/>
      <c r="AE223" s="1996"/>
      <c r="AF223" s="1987"/>
      <c r="AG223" s="1987"/>
      <c r="AH223" s="1987"/>
      <c r="AI223" s="1990"/>
      <c r="AJ223" s="1996"/>
      <c r="AK223" s="1987"/>
      <c r="AL223" s="1987"/>
      <c r="AM223" s="1987"/>
      <c r="AN223" s="1990"/>
      <c r="AO223" s="1996"/>
      <c r="AP223" s="1987"/>
      <c r="AQ223" s="1987"/>
      <c r="AR223" s="1987"/>
      <c r="AS223" s="1990"/>
      <c r="AT223" s="1996"/>
      <c r="AU223" s="1987"/>
      <c r="AV223" s="1987"/>
      <c r="AW223" s="1987"/>
      <c r="AX223" s="1990"/>
    </row>
    <row r="224" spans="1:56">
      <c r="A224" s="1996"/>
      <c r="B224" s="1987"/>
      <c r="C224" s="1987"/>
      <c r="D224" s="1987"/>
      <c r="E224" s="1990"/>
      <c r="F224" s="1996"/>
      <c r="G224" s="1987"/>
      <c r="H224" s="1987"/>
      <c r="I224" s="1987"/>
      <c r="J224" s="1990"/>
      <c r="K224" s="1996"/>
      <c r="L224" s="1987"/>
      <c r="M224" s="1987"/>
      <c r="N224" s="1987"/>
      <c r="O224" s="1990"/>
      <c r="P224" s="1996"/>
      <c r="Q224" s="1987"/>
      <c r="R224" s="1987"/>
      <c r="S224" s="1987"/>
      <c r="T224" s="1990"/>
      <c r="U224" s="1996"/>
      <c r="V224" s="1987"/>
      <c r="W224" s="1987"/>
      <c r="X224" s="1987"/>
      <c r="Y224" s="1990"/>
      <c r="Z224" s="1996"/>
      <c r="AA224" s="1987"/>
      <c r="AB224" s="1987"/>
      <c r="AC224" s="1987"/>
      <c r="AD224" s="1990"/>
      <c r="AE224" s="1996"/>
      <c r="AF224" s="1987"/>
      <c r="AG224" s="1987"/>
      <c r="AH224" s="1987"/>
      <c r="AI224" s="1990"/>
      <c r="AJ224" s="1996"/>
      <c r="AK224" s="1987"/>
      <c r="AL224" s="1987"/>
      <c r="AM224" s="1987"/>
      <c r="AN224" s="1990"/>
      <c r="AO224" s="1996"/>
      <c r="AP224" s="1987"/>
      <c r="AQ224" s="1987"/>
      <c r="AR224" s="1987"/>
      <c r="AS224" s="1990"/>
      <c r="AT224" s="1996"/>
      <c r="AU224" s="1987"/>
      <c r="AV224" s="1987"/>
      <c r="AW224" s="1987"/>
      <c r="AX224" s="1990"/>
    </row>
    <row r="225" spans="1:56">
      <c r="A225" s="1996"/>
      <c r="B225" s="1987"/>
      <c r="C225" s="1987"/>
      <c r="D225" s="1987"/>
      <c r="E225" s="1990"/>
      <c r="F225" s="1996"/>
      <c r="G225" s="1987"/>
      <c r="H225" s="1987"/>
      <c r="I225" s="1987"/>
      <c r="J225" s="1990"/>
      <c r="K225" s="1996"/>
      <c r="L225" s="1987"/>
      <c r="M225" s="1987"/>
      <c r="N225" s="1987"/>
      <c r="O225" s="1990"/>
      <c r="P225" s="1996"/>
      <c r="Q225" s="1987"/>
      <c r="R225" s="1987"/>
      <c r="S225" s="1987"/>
      <c r="T225" s="1990"/>
      <c r="U225" s="1996"/>
      <c r="V225" s="1987"/>
      <c r="W225" s="1987"/>
      <c r="X225" s="1987"/>
      <c r="Y225" s="1990"/>
      <c r="Z225" s="1996"/>
      <c r="AA225" s="1987"/>
      <c r="AB225" s="1987"/>
      <c r="AC225" s="1987"/>
      <c r="AD225" s="1990"/>
      <c r="AE225" s="1996"/>
      <c r="AF225" s="1987"/>
      <c r="AG225" s="1987"/>
      <c r="AH225" s="1987"/>
      <c r="AI225" s="1990"/>
      <c r="AJ225" s="1996"/>
      <c r="AK225" s="1987"/>
      <c r="AL225" s="1987"/>
      <c r="AM225" s="1987"/>
      <c r="AN225" s="1990"/>
      <c r="AO225" s="1996"/>
      <c r="AP225" s="1987"/>
      <c r="AQ225" s="1987"/>
      <c r="AR225" s="1987"/>
      <c r="AS225" s="1990"/>
      <c r="AT225" s="1996"/>
      <c r="AU225" s="1987"/>
      <c r="AV225" s="1987"/>
      <c r="AW225" s="1987"/>
      <c r="AX225" s="1990"/>
    </row>
    <row r="226" spans="1:56" s="387" customFormat="1">
      <c r="A226" s="1996"/>
      <c r="B226" s="1987"/>
      <c r="C226" s="1987"/>
      <c r="D226" s="1987"/>
      <c r="E226" s="1990"/>
      <c r="F226" s="1996"/>
      <c r="G226" s="1987"/>
      <c r="H226" s="1987"/>
      <c r="I226" s="1987"/>
      <c r="J226" s="1990"/>
      <c r="K226" s="1996"/>
      <c r="L226" s="1987"/>
      <c r="M226" s="1987"/>
      <c r="N226" s="1987"/>
      <c r="O226" s="1990"/>
      <c r="P226" s="1996"/>
      <c r="Q226" s="1987"/>
      <c r="R226" s="1987"/>
      <c r="S226" s="1987"/>
      <c r="T226" s="1990"/>
      <c r="U226" s="1996"/>
      <c r="V226" s="1987"/>
      <c r="W226" s="1987"/>
      <c r="X226" s="1987"/>
      <c r="Y226" s="1990"/>
      <c r="Z226" s="1996"/>
      <c r="AA226" s="1987"/>
      <c r="AB226" s="1987"/>
      <c r="AC226" s="1987"/>
      <c r="AD226" s="1990"/>
      <c r="AE226" s="1996"/>
      <c r="AF226" s="1987"/>
      <c r="AG226" s="1987"/>
      <c r="AH226" s="1987"/>
      <c r="AI226" s="1990"/>
      <c r="AJ226" s="1996"/>
      <c r="AK226" s="1987"/>
      <c r="AL226" s="1987"/>
      <c r="AM226" s="1987"/>
      <c r="AN226" s="1990"/>
      <c r="AO226" s="1996"/>
      <c r="AP226" s="1987"/>
      <c r="AQ226" s="1987"/>
      <c r="AR226" s="1987"/>
      <c r="AS226" s="1990"/>
      <c r="AT226" s="1996"/>
      <c r="AU226" s="1987"/>
      <c r="AV226" s="1987"/>
      <c r="AW226" s="1987"/>
      <c r="AX226" s="1990"/>
      <c r="AY226" s="388"/>
      <c r="AZ226" s="388"/>
      <c r="BA226" s="388"/>
      <c r="BB226" s="388"/>
      <c r="BC226" s="388"/>
      <c r="BD226" s="388"/>
    </row>
    <row r="227" spans="1:56">
      <c r="A227" s="1996"/>
      <c r="B227" s="1987"/>
      <c r="C227" s="1987"/>
      <c r="D227" s="1987"/>
      <c r="E227" s="1990"/>
      <c r="F227" s="1996"/>
      <c r="G227" s="1987"/>
      <c r="H227" s="1987"/>
      <c r="I227" s="1987"/>
      <c r="J227" s="1990"/>
      <c r="K227" s="1996"/>
      <c r="L227" s="1987"/>
      <c r="M227" s="1987"/>
      <c r="N227" s="1987"/>
      <c r="O227" s="1990"/>
      <c r="P227" s="1996"/>
      <c r="Q227" s="1987"/>
      <c r="R227" s="1987"/>
      <c r="S227" s="1987"/>
      <c r="T227" s="1990"/>
      <c r="U227" s="1996"/>
      <c r="V227" s="1987"/>
      <c r="W227" s="1987"/>
      <c r="X227" s="1987"/>
      <c r="Y227" s="1990"/>
      <c r="Z227" s="1996"/>
      <c r="AA227" s="1987"/>
      <c r="AB227" s="1987"/>
      <c r="AC227" s="1987"/>
      <c r="AD227" s="1990"/>
      <c r="AE227" s="1996"/>
      <c r="AF227" s="1987"/>
      <c r="AG227" s="1987"/>
      <c r="AH227" s="1987"/>
      <c r="AI227" s="1990"/>
      <c r="AJ227" s="1996"/>
      <c r="AK227" s="1987"/>
      <c r="AL227" s="1987"/>
      <c r="AM227" s="1987"/>
      <c r="AN227" s="1990"/>
      <c r="AO227" s="1996"/>
      <c r="AP227" s="1987"/>
      <c r="AQ227" s="1987"/>
      <c r="AR227" s="1987"/>
      <c r="AS227" s="1990"/>
      <c r="AT227" s="1996"/>
      <c r="AU227" s="1987"/>
      <c r="AV227" s="1987"/>
      <c r="AW227" s="1987"/>
      <c r="AX227" s="1990"/>
    </row>
    <row r="228" spans="1:56">
      <c r="A228" s="1996"/>
      <c r="B228" s="1987"/>
      <c r="C228" s="1987"/>
      <c r="D228" s="1987"/>
      <c r="E228" s="1990"/>
      <c r="F228" s="1996"/>
      <c r="G228" s="1987"/>
      <c r="H228" s="1987"/>
      <c r="I228" s="1987"/>
      <c r="J228" s="1990"/>
      <c r="K228" s="1996"/>
      <c r="L228" s="1987"/>
      <c r="M228" s="1987"/>
      <c r="N228" s="1987"/>
      <c r="O228" s="1990"/>
      <c r="P228" s="1996"/>
      <c r="Q228" s="1987"/>
      <c r="R228" s="1987"/>
      <c r="S228" s="1987"/>
      <c r="T228" s="1990"/>
      <c r="U228" s="1996"/>
      <c r="V228" s="1987"/>
      <c r="W228" s="1987"/>
      <c r="X228" s="1987"/>
      <c r="Y228" s="1990"/>
      <c r="Z228" s="1996"/>
      <c r="AA228" s="1987"/>
      <c r="AB228" s="1987"/>
      <c r="AC228" s="1987"/>
      <c r="AD228" s="1990"/>
      <c r="AE228" s="1996"/>
      <c r="AF228" s="1987"/>
      <c r="AG228" s="1987"/>
      <c r="AH228" s="1987"/>
      <c r="AI228" s="1990"/>
      <c r="AJ228" s="1996"/>
      <c r="AK228" s="1987"/>
      <c r="AL228" s="1987"/>
      <c r="AM228" s="1987"/>
      <c r="AN228" s="1990"/>
      <c r="AO228" s="1996"/>
      <c r="AP228" s="1987"/>
      <c r="AQ228" s="1987"/>
      <c r="AR228" s="1987"/>
      <c r="AS228" s="1990"/>
      <c r="AT228" s="1996"/>
      <c r="AU228" s="1987"/>
      <c r="AV228" s="1987"/>
      <c r="AW228" s="1987"/>
      <c r="AX228" s="1990"/>
    </row>
    <row r="229" spans="1:56">
      <c r="A229" s="2237"/>
      <c r="B229" s="1991"/>
      <c r="C229" s="1991"/>
      <c r="D229" s="1991"/>
      <c r="E229" s="1992"/>
      <c r="F229" s="1993" t="s">
        <v>80</v>
      </c>
      <c r="G229" s="1994"/>
      <c r="H229" s="1994"/>
      <c r="I229" s="1994"/>
      <c r="J229" s="1995"/>
      <c r="K229" s="2237"/>
      <c r="L229" s="1991"/>
      <c r="M229" s="1991"/>
      <c r="N229" s="1991"/>
      <c r="O229" s="1992"/>
      <c r="P229" s="2237"/>
      <c r="Q229" s="1991"/>
      <c r="R229" s="1991"/>
      <c r="S229" s="1991"/>
      <c r="T229" s="1992"/>
      <c r="U229" s="2237"/>
      <c r="V229" s="1991"/>
      <c r="W229" s="1991"/>
      <c r="X229" s="1991"/>
      <c r="Y229" s="1992"/>
      <c r="Z229" s="1993" t="s">
        <v>81</v>
      </c>
      <c r="AA229" s="1994"/>
      <c r="AB229" s="1994"/>
      <c r="AC229" s="1994"/>
      <c r="AD229" s="1995"/>
      <c r="AE229" s="2237"/>
      <c r="AF229" s="1991"/>
      <c r="AG229" s="1991"/>
      <c r="AH229" s="1991"/>
      <c r="AI229" s="1992"/>
      <c r="AJ229" s="2237"/>
      <c r="AK229" s="1991"/>
      <c r="AL229" s="1991"/>
      <c r="AM229" s="1991"/>
      <c r="AN229" s="1992"/>
      <c r="AO229" s="2237"/>
      <c r="AP229" s="1991"/>
      <c r="AQ229" s="1991"/>
      <c r="AR229" s="1991"/>
      <c r="AS229" s="1992"/>
      <c r="AT229" s="2237"/>
      <c r="AU229" s="1991"/>
      <c r="AV229" s="1991"/>
      <c r="AW229" s="1991"/>
      <c r="AX229" s="1992"/>
    </row>
    <row r="230" spans="1:56">
      <c r="A230" s="474">
        <v>21</v>
      </c>
      <c r="B230" s="466"/>
      <c r="C230" s="466"/>
      <c r="D230" s="466"/>
      <c r="E230" s="467"/>
      <c r="F230" s="474">
        <v>22</v>
      </c>
      <c r="G230" s="466"/>
      <c r="H230" s="466"/>
      <c r="I230" s="466"/>
      <c r="J230" s="467"/>
      <c r="K230" s="474">
        <v>23</v>
      </c>
      <c r="L230" s="466"/>
      <c r="M230" s="466"/>
      <c r="N230" s="466"/>
      <c r="O230" s="467"/>
      <c r="P230" s="474">
        <v>24</v>
      </c>
      <c r="Q230" s="466"/>
      <c r="R230" s="466"/>
      <c r="S230" s="466"/>
      <c r="T230" s="467"/>
      <c r="U230" s="474">
        <v>25</v>
      </c>
      <c r="V230" s="466"/>
      <c r="W230" s="466"/>
      <c r="X230" s="466"/>
      <c r="Y230" s="467"/>
      <c r="Z230" s="2153" t="s">
        <v>82</v>
      </c>
      <c r="AA230" s="2154"/>
      <c r="AB230" s="2154"/>
      <c r="AC230" s="2154"/>
      <c r="AD230" s="2154"/>
      <c r="AE230" s="2154"/>
      <c r="AF230" s="2154"/>
      <c r="AG230" s="2154"/>
      <c r="AH230" s="2154"/>
      <c r="AI230" s="2154"/>
      <c r="AJ230" s="2154"/>
      <c r="AK230" s="2154"/>
      <c r="AL230" s="2154"/>
      <c r="AM230" s="2154"/>
      <c r="AN230" s="2154"/>
      <c r="AO230" s="2154"/>
      <c r="AP230" s="2154"/>
      <c r="AQ230" s="2154"/>
      <c r="AR230" s="2154"/>
      <c r="AS230" s="2154"/>
      <c r="AT230" s="2154"/>
      <c r="AU230" s="2154"/>
      <c r="AV230" s="2154"/>
      <c r="AW230" s="2154"/>
      <c r="AX230" s="2154"/>
    </row>
    <row r="231" spans="1:56">
      <c r="A231" s="1996"/>
      <c r="B231" s="1987"/>
      <c r="C231" s="1987"/>
      <c r="D231" s="1987"/>
      <c r="E231" s="1990"/>
      <c r="F231" s="1987"/>
      <c r="G231" s="1987"/>
      <c r="H231" s="1987"/>
      <c r="I231" s="1987"/>
      <c r="J231" s="1990"/>
      <c r="K231" s="1987"/>
      <c r="L231" s="1987"/>
      <c r="M231" s="1987"/>
      <c r="N231" s="1987"/>
      <c r="O231" s="1990"/>
      <c r="P231" s="1987"/>
      <c r="Q231" s="1987"/>
      <c r="R231" s="1987"/>
      <c r="S231" s="1987"/>
      <c r="T231" s="1990"/>
      <c r="U231" s="1987"/>
      <c r="V231" s="1987"/>
      <c r="W231" s="1987"/>
      <c r="X231" s="1987"/>
      <c r="Y231" s="1990"/>
      <c r="Z231" s="2155"/>
      <c r="AA231" s="2156"/>
      <c r="AB231" s="2156"/>
      <c r="AC231" s="2156"/>
      <c r="AD231" s="2156"/>
      <c r="AE231" s="2156"/>
      <c r="AF231" s="2156"/>
      <c r="AG231" s="2156"/>
      <c r="AH231" s="2156"/>
      <c r="AI231" s="2156"/>
      <c r="AJ231" s="2156"/>
      <c r="AK231" s="2156"/>
      <c r="AL231" s="2156"/>
      <c r="AM231" s="2156"/>
      <c r="AN231" s="2156"/>
      <c r="AO231" s="2156"/>
      <c r="AP231" s="2156"/>
      <c r="AQ231" s="2156"/>
      <c r="AR231" s="2156"/>
      <c r="AS231" s="2156"/>
      <c r="AT231" s="2156"/>
      <c r="AU231" s="2156"/>
      <c r="AV231" s="2156"/>
      <c r="AW231" s="2156"/>
      <c r="AX231" s="2156"/>
    </row>
    <row r="232" spans="1:56">
      <c r="A232" s="1996"/>
      <c r="B232" s="1987"/>
      <c r="C232" s="1987"/>
      <c r="D232" s="1987"/>
      <c r="E232" s="1990"/>
      <c r="F232" s="1987"/>
      <c r="G232" s="1987"/>
      <c r="H232" s="1987"/>
      <c r="I232" s="1987"/>
      <c r="J232" s="1990"/>
      <c r="K232" s="1987"/>
      <c r="L232" s="1987"/>
      <c r="M232" s="1987"/>
      <c r="N232" s="1987"/>
      <c r="O232" s="1990"/>
      <c r="P232" s="1987"/>
      <c r="Q232" s="1987"/>
      <c r="R232" s="1987"/>
      <c r="S232" s="1987"/>
      <c r="T232" s="1990"/>
      <c r="U232" s="1987"/>
      <c r="V232" s="1987"/>
      <c r="W232" s="1987"/>
      <c r="X232" s="1987"/>
      <c r="Y232" s="1990"/>
      <c r="Z232" s="2155"/>
      <c r="AA232" s="2156"/>
      <c r="AB232" s="2156"/>
      <c r="AC232" s="2156"/>
      <c r="AD232" s="2156"/>
      <c r="AE232" s="2156"/>
      <c r="AF232" s="2156"/>
      <c r="AG232" s="2156"/>
      <c r="AH232" s="2156"/>
      <c r="AI232" s="2156"/>
      <c r="AJ232" s="2156"/>
      <c r="AK232" s="2156"/>
      <c r="AL232" s="2156"/>
      <c r="AM232" s="2156"/>
      <c r="AN232" s="2156"/>
      <c r="AO232" s="2156"/>
      <c r="AP232" s="2156"/>
      <c r="AQ232" s="2156"/>
      <c r="AR232" s="2156"/>
      <c r="AS232" s="2156"/>
      <c r="AT232" s="2156"/>
      <c r="AU232" s="2156"/>
      <c r="AV232" s="2156"/>
      <c r="AW232" s="2156"/>
      <c r="AX232" s="2156"/>
    </row>
    <row r="233" spans="1:56">
      <c r="A233" s="1996"/>
      <c r="B233" s="1987"/>
      <c r="C233" s="1987"/>
      <c r="D233" s="1987"/>
      <c r="E233" s="1990"/>
      <c r="F233" s="1987"/>
      <c r="G233" s="1987"/>
      <c r="H233" s="1987"/>
      <c r="I233" s="1987"/>
      <c r="J233" s="1990"/>
      <c r="K233" s="1987"/>
      <c r="L233" s="1987"/>
      <c r="M233" s="1987"/>
      <c r="N233" s="1987"/>
      <c r="O233" s="1990"/>
      <c r="P233" s="1987"/>
      <c r="Q233" s="1987"/>
      <c r="R233" s="1987"/>
      <c r="S233" s="1987"/>
      <c r="T233" s="1990"/>
      <c r="U233" s="1987"/>
      <c r="V233" s="1987"/>
      <c r="W233" s="1987"/>
      <c r="X233" s="1987"/>
      <c r="Y233" s="1990"/>
      <c r="Z233" s="2155"/>
      <c r="AA233" s="2156"/>
      <c r="AB233" s="2156"/>
      <c r="AC233" s="2156"/>
      <c r="AD233" s="2156"/>
      <c r="AE233" s="2156"/>
      <c r="AF233" s="2156"/>
      <c r="AG233" s="2156"/>
      <c r="AH233" s="2156"/>
      <c r="AI233" s="2156"/>
      <c r="AJ233" s="2156"/>
      <c r="AK233" s="2156"/>
      <c r="AL233" s="2156"/>
      <c r="AM233" s="2156"/>
      <c r="AN233" s="2156"/>
      <c r="AO233" s="2156"/>
      <c r="AP233" s="2156"/>
      <c r="AQ233" s="2156"/>
      <c r="AR233" s="2156"/>
      <c r="AS233" s="2156"/>
      <c r="AT233" s="2156"/>
      <c r="AU233" s="2156"/>
      <c r="AV233" s="2156"/>
      <c r="AW233" s="2156"/>
      <c r="AX233" s="2156"/>
    </row>
    <row r="234" spans="1:56" ht="15.75">
      <c r="A234" s="1996"/>
      <c r="B234" s="1987"/>
      <c r="C234" s="1987"/>
      <c r="D234" s="1987"/>
      <c r="E234" s="1990"/>
      <c r="F234" s="1987"/>
      <c r="G234" s="1987"/>
      <c r="H234" s="1987"/>
      <c r="I234" s="1987"/>
      <c r="J234" s="1990"/>
      <c r="K234" s="1987"/>
      <c r="L234" s="1987"/>
      <c r="M234" s="1987"/>
      <c r="N234" s="1987"/>
      <c r="O234" s="1990"/>
      <c r="P234" s="1987"/>
      <c r="Q234" s="1987"/>
      <c r="R234" s="1987"/>
      <c r="S234" s="1987"/>
      <c r="T234" s="1990"/>
      <c r="U234" s="1987"/>
      <c r="V234" s="1987"/>
      <c r="W234" s="1987"/>
      <c r="X234" s="1987"/>
      <c r="Y234" s="1990"/>
      <c r="Z234" s="2187" t="s">
        <v>43</v>
      </c>
      <c r="AA234" s="2188"/>
      <c r="AB234" s="2188"/>
      <c r="AC234" s="468"/>
      <c r="AD234" s="470" t="s">
        <v>44</v>
      </c>
      <c r="AE234" s="470" t="s">
        <v>45</v>
      </c>
      <c r="AF234" s="470" t="s">
        <v>208</v>
      </c>
      <c r="AG234" s="2188" t="s">
        <v>47</v>
      </c>
      <c r="AH234" s="2188"/>
      <c r="AI234" s="2188"/>
      <c r="AJ234" s="469"/>
      <c r="AK234" s="469"/>
      <c r="AL234" s="469"/>
      <c r="AM234" s="469"/>
      <c r="AN234" s="469"/>
      <c r="AO234" s="469"/>
      <c r="AP234" s="469"/>
      <c r="AQ234" s="469"/>
      <c r="AR234" s="470" t="s">
        <v>48</v>
      </c>
      <c r="AS234" s="469"/>
      <c r="AT234" s="2171">
        <f>$AT$38</f>
        <v>463</v>
      </c>
      <c r="AU234" s="2171"/>
      <c r="AV234" s="2172" t="s">
        <v>49</v>
      </c>
      <c r="AW234" s="2172"/>
      <c r="AX234" s="469"/>
    </row>
    <row r="235" spans="1:56">
      <c r="A235" s="1996"/>
      <c r="B235" s="1987"/>
      <c r="C235" s="1987"/>
      <c r="D235" s="1987"/>
      <c r="E235" s="1990"/>
      <c r="F235" s="1987"/>
      <c r="G235" s="1987"/>
      <c r="H235" s="1987"/>
      <c r="I235" s="1987"/>
      <c r="J235" s="1990"/>
      <c r="K235" s="1987"/>
      <c r="L235" s="1987"/>
      <c r="M235" s="1987"/>
      <c r="N235" s="1987"/>
      <c r="O235" s="1990"/>
      <c r="P235" s="1987"/>
      <c r="Q235" s="1987"/>
      <c r="R235" s="1987"/>
      <c r="S235" s="1987"/>
      <c r="T235" s="1990"/>
      <c r="U235" s="1987"/>
      <c r="V235" s="1987"/>
      <c r="W235" s="1987"/>
      <c r="X235" s="1987"/>
      <c r="Y235" s="1990"/>
      <c r="Z235" s="1988"/>
      <c r="AA235" s="1989"/>
      <c r="AB235" s="1989"/>
      <c r="AC235" s="1989"/>
      <c r="AD235" s="560"/>
      <c r="AE235" s="561"/>
      <c r="AF235" s="527">
        <f>SUM($AT$38-AE235)</f>
        <v>463</v>
      </c>
      <c r="AG235" s="1987"/>
      <c r="AH235" s="1987"/>
      <c r="AI235" s="1987"/>
      <c r="AJ235" s="1987"/>
      <c r="AK235" s="1987"/>
      <c r="AL235" s="1987"/>
      <c r="AM235" s="1987"/>
      <c r="AN235" s="1987"/>
      <c r="AO235" s="1987"/>
      <c r="AP235" s="1987"/>
      <c r="AQ235" s="1987"/>
      <c r="AR235" s="1987"/>
      <c r="AS235" s="1987"/>
      <c r="AT235" s="1987"/>
      <c r="AU235" s="1987"/>
      <c r="AV235" s="1987"/>
      <c r="AW235" s="1987"/>
      <c r="AX235" s="469"/>
    </row>
    <row r="236" spans="1:56">
      <c r="A236" s="1996"/>
      <c r="B236" s="1987"/>
      <c r="C236" s="1987"/>
      <c r="D236" s="1987"/>
      <c r="E236" s="1990"/>
      <c r="F236" s="1987"/>
      <c r="G236" s="1987"/>
      <c r="H236" s="1987"/>
      <c r="I236" s="1987"/>
      <c r="J236" s="1990"/>
      <c r="K236" s="1987"/>
      <c r="L236" s="1987"/>
      <c r="M236" s="1987"/>
      <c r="N236" s="1987"/>
      <c r="O236" s="1990"/>
      <c r="P236" s="1987"/>
      <c r="Q236" s="1987"/>
      <c r="R236" s="1987"/>
      <c r="S236" s="1987"/>
      <c r="T236" s="1990"/>
      <c r="U236" s="1987"/>
      <c r="V236" s="1987"/>
      <c r="W236" s="1987"/>
      <c r="X236" s="1987"/>
      <c r="Y236" s="1990"/>
      <c r="Z236" s="1988"/>
      <c r="AA236" s="1989"/>
      <c r="AB236" s="1989"/>
      <c r="AC236" s="1989"/>
      <c r="AD236" s="560"/>
      <c r="AE236" s="561"/>
      <c r="AF236" s="527">
        <f t="shared" ref="AF236:AF245" si="4">SUM($AT$38-AE236)</f>
        <v>463</v>
      </c>
      <c r="AG236" s="1987"/>
      <c r="AH236" s="1987"/>
      <c r="AI236" s="1987"/>
      <c r="AJ236" s="1987"/>
      <c r="AK236" s="1987"/>
      <c r="AL236" s="1987"/>
      <c r="AM236" s="1987"/>
      <c r="AN236" s="1987"/>
      <c r="AO236" s="1987"/>
      <c r="AP236" s="1987"/>
      <c r="AQ236" s="1987"/>
      <c r="AR236" s="1987"/>
      <c r="AS236" s="1987"/>
      <c r="AT236" s="1987"/>
      <c r="AU236" s="1987"/>
      <c r="AV236" s="1987"/>
      <c r="AW236" s="1987"/>
      <c r="AX236" s="469"/>
    </row>
    <row r="237" spans="1:56">
      <c r="A237" s="1996"/>
      <c r="B237" s="1987"/>
      <c r="C237" s="1987"/>
      <c r="D237" s="1987"/>
      <c r="E237" s="1990"/>
      <c r="F237" s="1987"/>
      <c r="G237" s="1987"/>
      <c r="H237" s="1987"/>
      <c r="I237" s="1987"/>
      <c r="J237" s="1990"/>
      <c r="K237" s="1987"/>
      <c r="L237" s="1987"/>
      <c r="M237" s="1987"/>
      <c r="N237" s="1987"/>
      <c r="O237" s="1990"/>
      <c r="P237" s="1987"/>
      <c r="Q237" s="1987"/>
      <c r="R237" s="1987"/>
      <c r="S237" s="1987"/>
      <c r="T237" s="1990"/>
      <c r="U237" s="1987"/>
      <c r="V237" s="1987"/>
      <c r="W237" s="1987"/>
      <c r="X237" s="1987"/>
      <c r="Y237" s="1990"/>
      <c r="Z237" s="1988"/>
      <c r="AA237" s="1989"/>
      <c r="AB237" s="1989"/>
      <c r="AC237" s="1989"/>
      <c r="AD237" s="560"/>
      <c r="AE237" s="561"/>
      <c r="AF237" s="527">
        <f t="shared" si="4"/>
        <v>463</v>
      </c>
      <c r="AG237" s="1987"/>
      <c r="AH237" s="1987"/>
      <c r="AI237" s="1987"/>
      <c r="AJ237" s="1987"/>
      <c r="AK237" s="1987"/>
      <c r="AL237" s="1987"/>
      <c r="AM237" s="1987"/>
      <c r="AN237" s="1987"/>
      <c r="AO237" s="1987"/>
      <c r="AP237" s="1987"/>
      <c r="AQ237" s="1987"/>
      <c r="AR237" s="1987"/>
      <c r="AS237" s="1987"/>
      <c r="AT237" s="1987"/>
      <c r="AU237" s="1987"/>
      <c r="AV237" s="1987"/>
      <c r="AW237" s="1987"/>
      <c r="AX237" s="469"/>
    </row>
    <row r="238" spans="1:56">
      <c r="A238" s="1996"/>
      <c r="B238" s="1987"/>
      <c r="C238" s="1987"/>
      <c r="D238" s="1987"/>
      <c r="E238" s="1990"/>
      <c r="F238" s="1987"/>
      <c r="G238" s="1987"/>
      <c r="H238" s="1987"/>
      <c r="I238" s="1987"/>
      <c r="J238" s="1990"/>
      <c r="K238" s="1987"/>
      <c r="L238" s="1987"/>
      <c r="M238" s="1987"/>
      <c r="N238" s="1987"/>
      <c r="O238" s="1990"/>
      <c r="P238" s="1987"/>
      <c r="Q238" s="1987"/>
      <c r="R238" s="1987"/>
      <c r="S238" s="1987"/>
      <c r="T238" s="1990"/>
      <c r="U238" s="1987"/>
      <c r="V238" s="1987"/>
      <c r="W238" s="1987"/>
      <c r="X238" s="1987"/>
      <c r="Y238" s="1990"/>
      <c r="Z238" s="1988"/>
      <c r="AA238" s="1989"/>
      <c r="AB238" s="1989"/>
      <c r="AC238" s="1989"/>
      <c r="AD238" s="560"/>
      <c r="AE238" s="561"/>
      <c r="AF238" s="527">
        <f t="shared" si="4"/>
        <v>463</v>
      </c>
      <c r="AG238" s="1987"/>
      <c r="AH238" s="1987"/>
      <c r="AI238" s="1987"/>
      <c r="AJ238" s="1987"/>
      <c r="AK238" s="1987"/>
      <c r="AL238" s="1987"/>
      <c r="AM238" s="1987"/>
      <c r="AN238" s="1987"/>
      <c r="AO238" s="1987"/>
      <c r="AP238" s="1987"/>
      <c r="AQ238" s="1987"/>
      <c r="AR238" s="1987"/>
      <c r="AS238" s="1987"/>
      <c r="AT238" s="1987"/>
      <c r="AU238" s="1987"/>
      <c r="AV238" s="1987"/>
      <c r="AW238" s="1987"/>
      <c r="AX238" s="469"/>
    </row>
    <row r="239" spans="1:56">
      <c r="A239" s="1996"/>
      <c r="B239" s="1987"/>
      <c r="C239" s="1987"/>
      <c r="D239" s="1987"/>
      <c r="E239" s="1990"/>
      <c r="F239" s="1987"/>
      <c r="G239" s="1987"/>
      <c r="H239" s="1987"/>
      <c r="I239" s="1987"/>
      <c r="J239" s="1990"/>
      <c r="K239" s="1987"/>
      <c r="L239" s="1987"/>
      <c r="M239" s="1987"/>
      <c r="N239" s="1987"/>
      <c r="O239" s="1990"/>
      <c r="P239" s="1987"/>
      <c r="Q239" s="1987"/>
      <c r="R239" s="1987"/>
      <c r="S239" s="1987"/>
      <c r="T239" s="1990"/>
      <c r="U239" s="1987"/>
      <c r="V239" s="1987"/>
      <c r="W239" s="1987"/>
      <c r="X239" s="1987"/>
      <c r="Y239" s="1990"/>
      <c r="Z239" s="1988"/>
      <c r="AA239" s="1989"/>
      <c r="AB239" s="1989"/>
      <c r="AC239" s="1989"/>
      <c r="AD239" s="560"/>
      <c r="AE239" s="561"/>
      <c r="AF239" s="527">
        <f t="shared" si="4"/>
        <v>463</v>
      </c>
      <c r="AG239" s="1987"/>
      <c r="AH239" s="1987"/>
      <c r="AI239" s="1987"/>
      <c r="AJ239" s="1987"/>
      <c r="AK239" s="1987"/>
      <c r="AL239" s="1987"/>
      <c r="AM239" s="1987"/>
      <c r="AN239" s="1987"/>
      <c r="AO239" s="1987"/>
      <c r="AP239" s="1987"/>
      <c r="AQ239" s="1987"/>
      <c r="AR239" s="1987"/>
      <c r="AS239" s="1987"/>
      <c r="AT239" s="1987"/>
      <c r="AU239" s="1987"/>
      <c r="AV239" s="1987"/>
      <c r="AW239" s="1987"/>
      <c r="AX239" s="469"/>
    </row>
    <row r="240" spans="1:56">
      <c r="A240" s="1996"/>
      <c r="B240" s="1987"/>
      <c r="C240" s="1987"/>
      <c r="D240" s="1987"/>
      <c r="E240" s="1990"/>
      <c r="F240" s="1987"/>
      <c r="G240" s="1987"/>
      <c r="H240" s="1987"/>
      <c r="I240" s="1987"/>
      <c r="J240" s="1990"/>
      <c r="K240" s="1987"/>
      <c r="L240" s="1987"/>
      <c r="M240" s="1987"/>
      <c r="N240" s="1987"/>
      <c r="O240" s="1990"/>
      <c r="P240" s="1987"/>
      <c r="Q240" s="1987"/>
      <c r="R240" s="1987"/>
      <c r="S240" s="1987"/>
      <c r="T240" s="1990"/>
      <c r="U240" s="1987"/>
      <c r="V240" s="1987"/>
      <c r="W240" s="1987"/>
      <c r="X240" s="1987"/>
      <c r="Y240" s="1990"/>
      <c r="Z240" s="1988"/>
      <c r="AA240" s="1989"/>
      <c r="AB240" s="1989"/>
      <c r="AC240" s="1989"/>
      <c r="AD240" s="560"/>
      <c r="AE240" s="561"/>
      <c r="AF240" s="527">
        <f t="shared" si="4"/>
        <v>463</v>
      </c>
      <c r="AG240" s="1987"/>
      <c r="AH240" s="1987"/>
      <c r="AI240" s="1987"/>
      <c r="AJ240" s="1987"/>
      <c r="AK240" s="1987"/>
      <c r="AL240" s="1987"/>
      <c r="AM240" s="1987"/>
      <c r="AN240" s="1987"/>
      <c r="AO240" s="1987"/>
      <c r="AP240" s="1987"/>
      <c r="AQ240" s="1987"/>
      <c r="AR240" s="1987"/>
      <c r="AS240" s="1987"/>
      <c r="AT240" s="1987"/>
      <c r="AU240" s="1987"/>
      <c r="AV240" s="1987"/>
      <c r="AW240" s="1987"/>
      <c r="AX240" s="469"/>
    </row>
    <row r="241" spans="1:56">
      <c r="A241" s="1996"/>
      <c r="B241" s="1987"/>
      <c r="C241" s="1987"/>
      <c r="D241" s="1987"/>
      <c r="E241" s="1990"/>
      <c r="F241" s="1987"/>
      <c r="G241" s="1987"/>
      <c r="H241" s="1987"/>
      <c r="I241" s="1987"/>
      <c r="J241" s="1990"/>
      <c r="K241" s="1987"/>
      <c r="L241" s="1987"/>
      <c r="M241" s="1987"/>
      <c r="N241" s="1987"/>
      <c r="O241" s="1990"/>
      <c r="P241" s="1987"/>
      <c r="Q241" s="1987"/>
      <c r="R241" s="1987"/>
      <c r="S241" s="1987"/>
      <c r="T241" s="1990"/>
      <c r="U241" s="1987"/>
      <c r="V241" s="1987"/>
      <c r="W241" s="1987"/>
      <c r="X241" s="1987"/>
      <c r="Y241" s="1990"/>
      <c r="Z241" s="1988"/>
      <c r="AA241" s="1989"/>
      <c r="AB241" s="1989"/>
      <c r="AC241" s="1989"/>
      <c r="AD241" s="560"/>
      <c r="AE241" s="561"/>
      <c r="AF241" s="527">
        <f t="shared" si="4"/>
        <v>463</v>
      </c>
      <c r="AG241" s="1987"/>
      <c r="AH241" s="1987"/>
      <c r="AI241" s="1987"/>
      <c r="AJ241" s="1987"/>
      <c r="AK241" s="1987"/>
      <c r="AL241" s="1987"/>
      <c r="AM241" s="1987"/>
      <c r="AN241" s="1987"/>
      <c r="AO241" s="1987"/>
      <c r="AP241" s="1987"/>
      <c r="AQ241" s="1987"/>
      <c r="AR241" s="1987"/>
      <c r="AS241" s="1987"/>
      <c r="AT241" s="1987"/>
      <c r="AU241" s="1987"/>
      <c r="AV241" s="1987"/>
      <c r="AW241" s="1987"/>
      <c r="AX241" s="469"/>
    </row>
    <row r="242" spans="1:56" s="387" customFormat="1">
      <c r="A242" s="1996"/>
      <c r="B242" s="1987"/>
      <c r="C242" s="1987"/>
      <c r="D242" s="1987"/>
      <c r="E242" s="1990"/>
      <c r="F242" s="1987"/>
      <c r="G242" s="1987"/>
      <c r="H242" s="1987"/>
      <c r="I242" s="1987"/>
      <c r="J242" s="1990"/>
      <c r="K242" s="1987"/>
      <c r="L242" s="1987"/>
      <c r="M242" s="1987"/>
      <c r="N242" s="1987"/>
      <c r="O242" s="1990"/>
      <c r="P242" s="1987"/>
      <c r="Q242" s="1987"/>
      <c r="R242" s="1987"/>
      <c r="S242" s="1987"/>
      <c r="T242" s="1990"/>
      <c r="U242" s="1987"/>
      <c r="V242" s="1987"/>
      <c r="W242" s="1987"/>
      <c r="X242" s="1987"/>
      <c r="Y242" s="1990"/>
      <c r="Z242" s="1988"/>
      <c r="AA242" s="1989"/>
      <c r="AB242" s="1989"/>
      <c r="AC242" s="1989"/>
      <c r="AD242" s="560"/>
      <c r="AE242" s="561"/>
      <c r="AF242" s="527">
        <f t="shared" si="4"/>
        <v>463</v>
      </c>
      <c r="AG242" s="1987"/>
      <c r="AH242" s="1987"/>
      <c r="AI242" s="1987"/>
      <c r="AJ242" s="1987"/>
      <c r="AK242" s="1987"/>
      <c r="AL242" s="1987"/>
      <c r="AM242" s="1987"/>
      <c r="AN242" s="1987"/>
      <c r="AO242" s="1987"/>
      <c r="AP242" s="1987"/>
      <c r="AQ242" s="1987"/>
      <c r="AR242" s="1987"/>
      <c r="AS242" s="1987"/>
      <c r="AT242" s="1987"/>
      <c r="AU242" s="1987"/>
      <c r="AV242" s="1987"/>
      <c r="AW242" s="1987"/>
      <c r="AX242" s="469"/>
      <c r="AY242" s="388"/>
      <c r="AZ242" s="388"/>
      <c r="BA242" s="388"/>
      <c r="BB242" s="388"/>
      <c r="BC242" s="388"/>
      <c r="BD242" s="388"/>
    </row>
    <row r="243" spans="1:56">
      <c r="A243" s="1996"/>
      <c r="B243" s="1987"/>
      <c r="C243" s="1987"/>
      <c r="D243" s="1987"/>
      <c r="E243" s="1990"/>
      <c r="F243" s="1987"/>
      <c r="G243" s="1987"/>
      <c r="H243" s="1987"/>
      <c r="I243" s="1987"/>
      <c r="J243" s="1990"/>
      <c r="K243" s="1987"/>
      <c r="L243" s="1987"/>
      <c r="M243" s="1987"/>
      <c r="N243" s="1987"/>
      <c r="O243" s="1990"/>
      <c r="P243" s="1987"/>
      <c r="Q243" s="1987"/>
      <c r="R243" s="1987"/>
      <c r="S243" s="1987"/>
      <c r="T243" s="1990"/>
      <c r="U243" s="1987"/>
      <c r="V243" s="1987"/>
      <c r="W243" s="1987"/>
      <c r="X243" s="1987"/>
      <c r="Y243" s="1990"/>
      <c r="Z243" s="1988"/>
      <c r="AA243" s="1989"/>
      <c r="AB243" s="1989"/>
      <c r="AC243" s="1989"/>
      <c r="AD243" s="560"/>
      <c r="AE243" s="561"/>
      <c r="AF243" s="527">
        <f t="shared" si="4"/>
        <v>463</v>
      </c>
      <c r="AG243" s="1987"/>
      <c r="AH243" s="1987"/>
      <c r="AI243" s="1987"/>
      <c r="AJ243" s="1987"/>
      <c r="AK243" s="1987"/>
      <c r="AL243" s="1987"/>
      <c r="AM243" s="1987"/>
      <c r="AN243" s="1987"/>
      <c r="AO243" s="1987"/>
      <c r="AP243" s="1987"/>
      <c r="AQ243" s="1987"/>
      <c r="AR243" s="1987"/>
      <c r="AS243" s="1987"/>
      <c r="AT243" s="1987"/>
      <c r="AU243" s="1987"/>
      <c r="AV243" s="1987"/>
      <c r="AW243" s="1987"/>
      <c r="AX243" s="469"/>
    </row>
    <row r="244" spans="1:56">
      <c r="A244" s="1996"/>
      <c r="B244" s="1987"/>
      <c r="C244" s="1987"/>
      <c r="D244" s="1987"/>
      <c r="E244" s="1990"/>
      <c r="F244" s="1987"/>
      <c r="G244" s="1987"/>
      <c r="H244" s="1987"/>
      <c r="I244" s="1987"/>
      <c r="J244" s="1990"/>
      <c r="K244" s="1987"/>
      <c r="L244" s="1987"/>
      <c r="M244" s="1987"/>
      <c r="N244" s="1987"/>
      <c r="O244" s="1990"/>
      <c r="P244" s="1987"/>
      <c r="Q244" s="1987"/>
      <c r="R244" s="1987"/>
      <c r="S244" s="1987"/>
      <c r="T244" s="1990"/>
      <c r="U244" s="1987"/>
      <c r="V244" s="1987"/>
      <c r="W244" s="1987"/>
      <c r="X244" s="1987"/>
      <c r="Y244" s="1990"/>
      <c r="Z244" s="1988"/>
      <c r="AA244" s="1989"/>
      <c r="AB244" s="1989"/>
      <c r="AC244" s="1989"/>
      <c r="AD244" s="560"/>
      <c r="AE244" s="561"/>
      <c r="AF244" s="527">
        <f t="shared" si="4"/>
        <v>463</v>
      </c>
      <c r="AG244" s="1987"/>
      <c r="AH244" s="1987"/>
      <c r="AI244" s="1987"/>
      <c r="AJ244" s="1987"/>
      <c r="AK244" s="1987"/>
      <c r="AL244" s="1987"/>
      <c r="AM244" s="1987"/>
      <c r="AN244" s="1987"/>
      <c r="AO244" s="1987"/>
      <c r="AP244" s="1987"/>
      <c r="AQ244" s="1987"/>
      <c r="AR244" s="1987"/>
      <c r="AS244" s="1987"/>
      <c r="AT244" s="1987"/>
      <c r="AU244" s="1987"/>
      <c r="AV244" s="1987"/>
      <c r="AW244" s="1987"/>
      <c r="AX244" s="469"/>
    </row>
    <row r="245" spans="1:56">
      <c r="A245" s="2237"/>
      <c r="B245" s="1991"/>
      <c r="C245" s="1991"/>
      <c r="D245" s="1991"/>
      <c r="E245" s="1992"/>
      <c r="F245" s="1991"/>
      <c r="G245" s="1991"/>
      <c r="H245" s="1991"/>
      <c r="I245" s="1991"/>
      <c r="J245" s="1992"/>
      <c r="K245" s="1991"/>
      <c r="L245" s="1991"/>
      <c r="M245" s="1991"/>
      <c r="N245" s="1991"/>
      <c r="O245" s="1992"/>
      <c r="P245" s="1991"/>
      <c r="Q245" s="1991"/>
      <c r="R245" s="1991"/>
      <c r="S245" s="1991"/>
      <c r="T245" s="1992"/>
      <c r="U245" s="1991"/>
      <c r="V245" s="1991"/>
      <c r="W245" s="1991"/>
      <c r="X245" s="1991"/>
      <c r="Y245" s="1992"/>
      <c r="Z245" s="1988"/>
      <c r="AA245" s="1989"/>
      <c r="AB245" s="1989"/>
      <c r="AC245" s="1989"/>
      <c r="AD245" s="560"/>
      <c r="AE245" s="561"/>
      <c r="AF245" s="534">
        <f t="shared" si="4"/>
        <v>463</v>
      </c>
      <c r="AG245" s="571" t="s">
        <v>55</v>
      </c>
      <c r="AH245" s="471"/>
      <c r="AI245" s="471"/>
      <c r="AJ245" s="471"/>
      <c r="AK245" s="471"/>
      <c r="AL245" s="471"/>
      <c r="AM245" s="471"/>
      <c r="AN245" s="471"/>
      <c r="AO245" s="471"/>
      <c r="AP245" s="471"/>
      <c r="AQ245" s="471"/>
      <c r="AR245" s="471"/>
      <c r="AS245" s="471"/>
      <c r="AT245" s="471"/>
      <c r="AU245" s="471"/>
      <c r="AV245" s="471"/>
      <c r="AW245" s="471"/>
      <c r="AX245" s="471"/>
    </row>
    <row r="246" spans="1:56" ht="18.75">
      <c r="A246" s="1985" t="s">
        <v>0</v>
      </c>
      <c r="B246" s="1985"/>
      <c r="C246" s="1985"/>
      <c r="D246" s="1985"/>
      <c r="E246" s="1985"/>
      <c r="F246" s="1985" t="s">
        <v>1</v>
      </c>
      <c r="G246" s="1985"/>
      <c r="H246" s="1985"/>
      <c r="I246" s="1985"/>
      <c r="J246" s="1985"/>
      <c r="K246" s="1985" t="s">
        <v>2</v>
      </c>
      <c r="L246" s="1985"/>
      <c r="M246" s="1985"/>
      <c r="N246" s="1985"/>
      <c r="O246" s="1985"/>
      <c r="P246" s="1985" t="s">
        <v>3</v>
      </c>
      <c r="Q246" s="1985"/>
      <c r="R246" s="1985"/>
      <c r="S246" s="1985"/>
      <c r="T246" s="1985"/>
      <c r="U246" s="1985" t="s">
        <v>4</v>
      </c>
      <c r="V246" s="1985"/>
      <c r="W246" s="1985"/>
      <c r="X246" s="1985"/>
      <c r="Y246" s="1985"/>
      <c r="Z246" s="1985" t="s">
        <v>5</v>
      </c>
      <c r="AA246" s="1985"/>
      <c r="AB246" s="1985"/>
      <c r="AC246" s="1985"/>
      <c r="AD246" s="1985"/>
      <c r="AE246" s="1985" t="s">
        <v>6</v>
      </c>
      <c r="AF246" s="1985"/>
      <c r="AG246" s="1985"/>
      <c r="AH246" s="1985"/>
      <c r="AI246" s="1985"/>
      <c r="AJ246" s="1985" t="s">
        <v>7</v>
      </c>
      <c r="AK246" s="1985"/>
      <c r="AL246" s="1985"/>
      <c r="AM246" s="1985"/>
      <c r="AN246" s="1985"/>
      <c r="AO246" s="1985" t="s">
        <v>8</v>
      </c>
      <c r="AP246" s="1985"/>
      <c r="AQ246" s="1985"/>
      <c r="AR246" s="1985"/>
      <c r="AS246" s="1985"/>
      <c r="AT246" s="1985" t="s">
        <v>9</v>
      </c>
      <c r="AU246" s="1985"/>
      <c r="AV246" s="1985"/>
      <c r="AW246" s="1985"/>
      <c r="AX246" s="1985"/>
    </row>
    <row r="247" spans="1:56">
      <c r="A247" s="2157" t="s">
        <v>85</v>
      </c>
      <c r="B247" s="2158"/>
      <c r="C247" s="2158"/>
      <c r="D247" s="2158"/>
      <c r="E247" s="2158"/>
      <c r="F247" s="2158"/>
      <c r="G247" s="2158"/>
      <c r="H247" s="2158"/>
      <c r="I247" s="2158"/>
      <c r="J247" s="2158"/>
      <c r="K247" s="2158"/>
      <c r="L247" s="2158"/>
      <c r="M247" s="2158"/>
      <c r="N247" s="2158"/>
      <c r="O247" s="2158"/>
      <c r="P247" s="2158"/>
      <c r="Q247" s="2158"/>
      <c r="R247" s="2158"/>
      <c r="S247" s="2158"/>
      <c r="T247" s="2158"/>
      <c r="U247" s="2158"/>
      <c r="V247" s="2158"/>
      <c r="W247" s="2158"/>
      <c r="X247" s="2158"/>
      <c r="Y247" s="2158"/>
      <c r="Z247" s="412">
        <v>1</v>
      </c>
      <c r="AA247" s="413"/>
      <c r="AB247" s="413"/>
      <c r="AC247" s="413"/>
      <c r="AD247" s="414"/>
      <c r="AE247" s="413">
        <v>2</v>
      </c>
      <c r="AF247" s="413"/>
      <c r="AG247" s="413"/>
      <c r="AH247" s="413"/>
      <c r="AI247" s="414"/>
      <c r="AJ247" s="413">
        <v>3</v>
      </c>
      <c r="AK247" s="413"/>
      <c r="AL247" s="413"/>
      <c r="AM247" s="413"/>
      <c r="AN247" s="414"/>
      <c r="AO247" s="413">
        <v>4</v>
      </c>
      <c r="AP247" s="413"/>
      <c r="AQ247" s="413"/>
      <c r="AR247" s="413"/>
      <c r="AS247" s="414"/>
      <c r="AT247" s="413">
        <v>5</v>
      </c>
      <c r="AU247" s="413"/>
      <c r="AV247" s="413"/>
      <c r="AW247" s="413"/>
      <c r="AX247" s="414"/>
    </row>
    <row r="248" spans="1:56">
      <c r="A248" s="2159"/>
      <c r="B248" s="2160"/>
      <c r="C248" s="2160"/>
      <c r="D248" s="2160"/>
      <c r="E248" s="2160"/>
      <c r="F248" s="2160"/>
      <c r="G248" s="2160"/>
      <c r="H248" s="2160"/>
      <c r="I248" s="2160"/>
      <c r="J248" s="2160"/>
      <c r="K248" s="2160"/>
      <c r="L248" s="2160"/>
      <c r="M248" s="2160"/>
      <c r="N248" s="2160"/>
      <c r="O248" s="2160"/>
      <c r="P248" s="2160"/>
      <c r="Q248" s="2160"/>
      <c r="R248" s="2160"/>
      <c r="S248" s="2160"/>
      <c r="T248" s="2160"/>
      <c r="U248" s="2160"/>
      <c r="V248" s="2160"/>
      <c r="W248" s="2160"/>
      <c r="X248" s="2160"/>
      <c r="Y248" s="2160"/>
      <c r="Z248" s="2151"/>
      <c r="AA248" s="2107"/>
      <c r="AB248" s="2107"/>
      <c r="AC248" s="2107"/>
      <c r="AD248" s="2152"/>
      <c r="AE248" s="2107"/>
      <c r="AF248" s="2107"/>
      <c r="AG248" s="2107"/>
      <c r="AH248" s="2107"/>
      <c r="AI248" s="2152"/>
      <c r="AJ248" s="2107"/>
      <c r="AK248" s="2107"/>
      <c r="AL248" s="2107"/>
      <c r="AM248" s="2107"/>
      <c r="AN248" s="2152"/>
      <c r="AO248" s="2107"/>
      <c r="AP248" s="2107"/>
      <c r="AQ248" s="2107"/>
      <c r="AR248" s="2107"/>
      <c r="AS248" s="2152"/>
      <c r="AT248" s="2107"/>
      <c r="AU248" s="2107"/>
      <c r="AV248" s="2107"/>
      <c r="AW248" s="2107"/>
      <c r="AX248" s="2152"/>
    </row>
    <row r="249" spans="1:56">
      <c r="A249" s="2159"/>
      <c r="B249" s="2160"/>
      <c r="C249" s="2160"/>
      <c r="D249" s="2160"/>
      <c r="E249" s="2160"/>
      <c r="F249" s="2160"/>
      <c r="G249" s="2160"/>
      <c r="H249" s="2160"/>
      <c r="I249" s="2160"/>
      <c r="J249" s="2160"/>
      <c r="K249" s="2160"/>
      <c r="L249" s="2160"/>
      <c r="M249" s="2160"/>
      <c r="N249" s="2160"/>
      <c r="O249" s="2160"/>
      <c r="P249" s="2160"/>
      <c r="Q249" s="2160"/>
      <c r="R249" s="2160"/>
      <c r="S249" s="2160"/>
      <c r="T249" s="2160"/>
      <c r="U249" s="2160"/>
      <c r="V249" s="2160"/>
      <c r="W249" s="2160"/>
      <c r="X249" s="2160"/>
      <c r="Y249" s="2160"/>
      <c r="Z249" s="2151"/>
      <c r="AA249" s="2107"/>
      <c r="AB249" s="2107"/>
      <c r="AC249" s="2107"/>
      <c r="AD249" s="2152"/>
      <c r="AE249" s="2107"/>
      <c r="AF249" s="2107"/>
      <c r="AG249" s="2107"/>
      <c r="AH249" s="2107"/>
      <c r="AI249" s="2152"/>
      <c r="AJ249" s="2107"/>
      <c r="AK249" s="2107"/>
      <c r="AL249" s="2107"/>
      <c r="AM249" s="2107"/>
      <c r="AN249" s="2152"/>
      <c r="AO249" s="2107"/>
      <c r="AP249" s="2107"/>
      <c r="AQ249" s="2107"/>
      <c r="AR249" s="2107"/>
      <c r="AS249" s="2152"/>
      <c r="AT249" s="2107"/>
      <c r="AU249" s="2107"/>
      <c r="AV249" s="2107"/>
      <c r="AW249" s="2107"/>
      <c r="AX249" s="2152"/>
    </row>
    <row r="250" spans="1:56">
      <c r="A250" s="2159"/>
      <c r="B250" s="2160"/>
      <c r="C250" s="2160"/>
      <c r="D250" s="2160"/>
      <c r="E250" s="2160"/>
      <c r="F250" s="2160"/>
      <c r="G250" s="2160"/>
      <c r="H250" s="2160"/>
      <c r="I250" s="2160"/>
      <c r="J250" s="2160"/>
      <c r="K250" s="2160"/>
      <c r="L250" s="2160"/>
      <c r="M250" s="2160"/>
      <c r="N250" s="2160"/>
      <c r="O250" s="2160"/>
      <c r="P250" s="2160"/>
      <c r="Q250" s="2160"/>
      <c r="R250" s="2160"/>
      <c r="S250" s="2160"/>
      <c r="T250" s="2160"/>
      <c r="U250" s="2160"/>
      <c r="V250" s="2160"/>
      <c r="W250" s="2160"/>
      <c r="X250" s="2160"/>
      <c r="Y250" s="2160"/>
      <c r="Z250" s="2151"/>
      <c r="AA250" s="2107"/>
      <c r="AB250" s="2107"/>
      <c r="AC250" s="2107"/>
      <c r="AD250" s="2152"/>
      <c r="AE250" s="2107"/>
      <c r="AF250" s="2107"/>
      <c r="AG250" s="2107"/>
      <c r="AH250" s="2107"/>
      <c r="AI250" s="2152"/>
      <c r="AJ250" s="2107"/>
      <c r="AK250" s="2107"/>
      <c r="AL250" s="2107"/>
      <c r="AM250" s="2107"/>
      <c r="AN250" s="2152"/>
      <c r="AO250" s="2107"/>
      <c r="AP250" s="2107"/>
      <c r="AQ250" s="2107"/>
      <c r="AR250" s="2107"/>
      <c r="AS250" s="2152"/>
      <c r="AT250" s="2107"/>
      <c r="AU250" s="2107"/>
      <c r="AV250" s="2107"/>
      <c r="AW250" s="2107"/>
      <c r="AX250" s="2152"/>
    </row>
    <row r="251" spans="1:56" ht="15.75">
      <c r="A251" s="2105" t="s">
        <v>43</v>
      </c>
      <c r="B251" s="2106"/>
      <c r="C251" s="2106"/>
      <c r="D251" s="475"/>
      <c r="E251" s="476" t="s">
        <v>44</v>
      </c>
      <c r="F251" s="476" t="s">
        <v>45</v>
      </c>
      <c r="G251" s="476" t="s">
        <v>208</v>
      </c>
      <c r="H251" s="2106" t="s">
        <v>47</v>
      </c>
      <c r="I251" s="2106"/>
      <c r="J251" s="2106"/>
      <c r="K251" s="415"/>
      <c r="L251" s="415"/>
      <c r="M251" s="415"/>
      <c r="N251" s="415"/>
      <c r="O251" s="415"/>
      <c r="P251" s="415"/>
      <c r="Q251" s="415"/>
      <c r="R251" s="415"/>
      <c r="S251" s="476" t="s">
        <v>48</v>
      </c>
      <c r="T251" s="415"/>
      <c r="U251" s="2238">
        <f>$AT$38</f>
        <v>463</v>
      </c>
      <c r="V251" s="2238"/>
      <c r="W251" s="2239" t="s">
        <v>49</v>
      </c>
      <c r="X251" s="2239"/>
      <c r="Y251" s="415"/>
      <c r="Z251" s="2151"/>
      <c r="AA251" s="2107"/>
      <c r="AB251" s="2107"/>
      <c r="AC251" s="2107"/>
      <c r="AD251" s="2152"/>
      <c r="AE251" s="2107"/>
      <c r="AF251" s="2107"/>
      <c r="AG251" s="2107"/>
      <c r="AH251" s="2107"/>
      <c r="AI251" s="2152"/>
      <c r="AJ251" s="2107"/>
      <c r="AK251" s="2107"/>
      <c r="AL251" s="2107"/>
      <c r="AM251" s="2107"/>
      <c r="AN251" s="2152"/>
      <c r="AO251" s="2107"/>
      <c r="AP251" s="2107"/>
      <c r="AQ251" s="2107"/>
      <c r="AR251" s="2107"/>
      <c r="AS251" s="2152"/>
      <c r="AT251" s="2107"/>
      <c r="AU251" s="2107"/>
      <c r="AV251" s="2107"/>
      <c r="AW251" s="2107"/>
      <c r="AX251" s="2152"/>
    </row>
    <row r="252" spans="1:56">
      <c r="A252" s="2100"/>
      <c r="B252" s="2101"/>
      <c r="C252" s="2101"/>
      <c r="D252" s="2101"/>
      <c r="E252" s="558"/>
      <c r="F252" s="559"/>
      <c r="G252" s="527">
        <f>SUM($AT$38-F252)</f>
        <v>463</v>
      </c>
      <c r="H252" s="2107"/>
      <c r="I252" s="2107"/>
      <c r="J252" s="2107"/>
      <c r="K252" s="2107"/>
      <c r="L252" s="2107"/>
      <c r="M252" s="2107"/>
      <c r="N252" s="2107"/>
      <c r="O252" s="2107"/>
      <c r="P252" s="2107"/>
      <c r="Q252" s="2107"/>
      <c r="R252" s="2107"/>
      <c r="S252" s="2107"/>
      <c r="T252" s="2107"/>
      <c r="U252" s="2107"/>
      <c r="V252" s="2107"/>
      <c r="W252" s="2107"/>
      <c r="X252" s="2107"/>
      <c r="Y252" s="415"/>
      <c r="Z252" s="2151"/>
      <c r="AA252" s="2107"/>
      <c r="AB252" s="2107"/>
      <c r="AC252" s="2107"/>
      <c r="AD252" s="2152"/>
      <c r="AE252" s="2107"/>
      <c r="AF252" s="2107"/>
      <c r="AG252" s="2107"/>
      <c r="AH252" s="2107"/>
      <c r="AI252" s="2152"/>
      <c r="AJ252" s="2107"/>
      <c r="AK252" s="2107"/>
      <c r="AL252" s="2107"/>
      <c r="AM252" s="2107"/>
      <c r="AN252" s="2152"/>
      <c r="AO252" s="2107"/>
      <c r="AP252" s="2107"/>
      <c r="AQ252" s="2107"/>
      <c r="AR252" s="2107"/>
      <c r="AS252" s="2152"/>
      <c r="AT252" s="2107"/>
      <c r="AU252" s="2107"/>
      <c r="AV252" s="2107"/>
      <c r="AW252" s="2107"/>
      <c r="AX252" s="2152"/>
    </row>
    <row r="253" spans="1:56">
      <c r="A253" s="2100"/>
      <c r="B253" s="2101"/>
      <c r="C253" s="2101"/>
      <c r="D253" s="2101"/>
      <c r="E253" s="558"/>
      <c r="F253" s="559"/>
      <c r="G253" s="527">
        <f t="shared" ref="G253:G262" si="5">SUM($AT$38-F253)</f>
        <v>463</v>
      </c>
      <c r="H253" s="2107"/>
      <c r="I253" s="2107"/>
      <c r="J253" s="2107"/>
      <c r="K253" s="2107"/>
      <c r="L253" s="2107"/>
      <c r="M253" s="2107"/>
      <c r="N253" s="2107"/>
      <c r="O253" s="2107"/>
      <c r="P253" s="2107"/>
      <c r="Q253" s="2107"/>
      <c r="R253" s="2107"/>
      <c r="S253" s="2107"/>
      <c r="T253" s="2107"/>
      <c r="U253" s="2107"/>
      <c r="V253" s="2107"/>
      <c r="W253" s="2107"/>
      <c r="X253" s="2107"/>
      <c r="Y253" s="415"/>
      <c r="Z253" s="2151"/>
      <c r="AA253" s="2107"/>
      <c r="AB253" s="2107"/>
      <c r="AC253" s="2107"/>
      <c r="AD253" s="2152"/>
      <c r="AE253" s="2107"/>
      <c r="AF253" s="2107"/>
      <c r="AG253" s="2107"/>
      <c r="AH253" s="2107"/>
      <c r="AI253" s="2152"/>
      <c r="AJ253" s="2107"/>
      <c r="AK253" s="2107"/>
      <c r="AL253" s="2107"/>
      <c r="AM253" s="2107"/>
      <c r="AN253" s="2152"/>
      <c r="AO253" s="2107"/>
      <c r="AP253" s="2107"/>
      <c r="AQ253" s="2107"/>
      <c r="AR253" s="2107"/>
      <c r="AS253" s="2152"/>
      <c r="AT253" s="2107"/>
      <c r="AU253" s="2107"/>
      <c r="AV253" s="2107"/>
      <c r="AW253" s="2107"/>
      <c r="AX253" s="2152"/>
    </row>
    <row r="254" spans="1:56">
      <c r="A254" s="2100"/>
      <c r="B254" s="2101"/>
      <c r="C254" s="2101"/>
      <c r="D254" s="2101"/>
      <c r="E254" s="558"/>
      <c r="F254" s="559"/>
      <c r="G254" s="527">
        <f t="shared" si="5"/>
        <v>463</v>
      </c>
      <c r="H254" s="2107"/>
      <c r="I254" s="2107"/>
      <c r="J254" s="2107"/>
      <c r="K254" s="2107"/>
      <c r="L254" s="2107"/>
      <c r="M254" s="2107"/>
      <c r="N254" s="2107"/>
      <c r="O254" s="2107"/>
      <c r="P254" s="2107"/>
      <c r="Q254" s="2107"/>
      <c r="R254" s="2107"/>
      <c r="S254" s="2107"/>
      <c r="T254" s="2107"/>
      <c r="U254" s="2107"/>
      <c r="V254" s="2107"/>
      <c r="W254" s="2107"/>
      <c r="X254" s="2107"/>
      <c r="Y254" s="415"/>
      <c r="Z254" s="2151"/>
      <c r="AA254" s="2107"/>
      <c r="AB254" s="2107"/>
      <c r="AC254" s="2107"/>
      <c r="AD254" s="2152"/>
      <c r="AE254" s="2107"/>
      <c r="AF254" s="2107"/>
      <c r="AG254" s="2107"/>
      <c r="AH254" s="2107"/>
      <c r="AI254" s="2152"/>
      <c r="AJ254" s="2107"/>
      <c r="AK254" s="2107"/>
      <c r="AL254" s="2107"/>
      <c r="AM254" s="2107"/>
      <c r="AN254" s="2152"/>
      <c r="AO254" s="2107"/>
      <c r="AP254" s="2107"/>
      <c r="AQ254" s="2107"/>
      <c r="AR254" s="2107"/>
      <c r="AS254" s="2152"/>
      <c r="AT254" s="2107"/>
      <c r="AU254" s="2107"/>
      <c r="AV254" s="2107"/>
      <c r="AW254" s="2107"/>
      <c r="AX254" s="2152"/>
    </row>
    <row r="255" spans="1:56">
      <c r="A255" s="2100"/>
      <c r="B255" s="2101"/>
      <c r="C255" s="2101"/>
      <c r="D255" s="2101"/>
      <c r="E255" s="558"/>
      <c r="F255" s="559"/>
      <c r="G255" s="527">
        <f t="shared" si="5"/>
        <v>463</v>
      </c>
      <c r="H255" s="2107"/>
      <c r="I255" s="2107"/>
      <c r="J255" s="2107"/>
      <c r="K255" s="2107"/>
      <c r="L255" s="2107"/>
      <c r="M255" s="2107"/>
      <c r="N255" s="2107"/>
      <c r="O255" s="2107"/>
      <c r="P255" s="2107"/>
      <c r="Q255" s="2107"/>
      <c r="R255" s="2107"/>
      <c r="S255" s="2107"/>
      <c r="T255" s="2107"/>
      <c r="U255" s="2107"/>
      <c r="V255" s="2107"/>
      <c r="W255" s="2107"/>
      <c r="X255" s="2107"/>
      <c r="Y255" s="415"/>
      <c r="Z255" s="2151"/>
      <c r="AA255" s="2107"/>
      <c r="AB255" s="2107"/>
      <c r="AC255" s="2107"/>
      <c r="AD255" s="2152"/>
      <c r="AE255" s="2107"/>
      <c r="AF255" s="2107"/>
      <c r="AG255" s="2107"/>
      <c r="AH255" s="2107"/>
      <c r="AI255" s="2152"/>
      <c r="AJ255" s="2107"/>
      <c r="AK255" s="2107"/>
      <c r="AL255" s="2107"/>
      <c r="AM255" s="2107"/>
      <c r="AN255" s="2152"/>
      <c r="AO255" s="2107"/>
      <c r="AP255" s="2107"/>
      <c r="AQ255" s="2107"/>
      <c r="AR255" s="2107"/>
      <c r="AS255" s="2152"/>
      <c r="AT255" s="2107"/>
      <c r="AU255" s="2107"/>
      <c r="AV255" s="2107"/>
      <c r="AW255" s="2107"/>
      <c r="AX255" s="2152"/>
    </row>
    <row r="256" spans="1:56">
      <c r="A256" s="2100"/>
      <c r="B256" s="2101"/>
      <c r="C256" s="2101"/>
      <c r="D256" s="2101"/>
      <c r="E256" s="558"/>
      <c r="F256" s="559"/>
      <c r="G256" s="527">
        <f t="shared" si="5"/>
        <v>463</v>
      </c>
      <c r="H256" s="2107"/>
      <c r="I256" s="2107"/>
      <c r="J256" s="2107"/>
      <c r="K256" s="2107"/>
      <c r="L256" s="2107"/>
      <c r="M256" s="2107"/>
      <c r="N256" s="2107"/>
      <c r="O256" s="2107"/>
      <c r="P256" s="2107"/>
      <c r="Q256" s="2107"/>
      <c r="R256" s="2107"/>
      <c r="S256" s="2107"/>
      <c r="T256" s="2107"/>
      <c r="U256" s="2107"/>
      <c r="V256" s="2107"/>
      <c r="W256" s="2107"/>
      <c r="X256" s="2107"/>
      <c r="Y256" s="415"/>
      <c r="Z256" s="2151"/>
      <c r="AA256" s="2107"/>
      <c r="AB256" s="2107"/>
      <c r="AC256" s="2107"/>
      <c r="AD256" s="2152"/>
      <c r="AE256" s="2107"/>
      <c r="AF256" s="2107"/>
      <c r="AG256" s="2107"/>
      <c r="AH256" s="2107"/>
      <c r="AI256" s="2152"/>
      <c r="AJ256" s="2107"/>
      <c r="AK256" s="2107"/>
      <c r="AL256" s="2107"/>
      <c r="AM256" s="2107"/>
      <c r="AN256" s="2152"/>
      <c r="AO256" s="2107"/>
      <c r="AP256" s="2107"/>
      <c r="AQ256" s="2107"/>
      <c r="AR256" s="2107"/>
      <c r="AS256" s="2152"/>
      <c r="AT256" s="2107"/>
      <c r="AU256" s="2107"/>
      <c r="AV256" s="2107"/>
      <c r="AW256" s="2107"/>
      <c r="AX256" s="2152"/>
    </row>
    <row r="257" spans="1:56">
      <c r="A257" s="2100"/>
      <c r="B257" s="2101"/>
      <c r="C257" s="2101"/>
      <c r="D257" s="2101"/>
      <c r="E257" s="558"/>
      <c r="F257" s="559"/>
      <c r="G257" s="527">
        <f t="shared" si="5"/>
        <v>463</v>
      </c>
      <c r="H257" s="2107"/>
      <c r="I257" s="2107"/>
      <c r="J257" s="2107"/>
      <c r="K257" s="2107"/>
      <c r="L257" s="2107"/>
      <c r="M257" s="2107"/>
      <c r="N257" s="2107"/>
      <c r="O257" s="2107"/>
      <c r="P257" s="2107"/>
      <c r="Q257" s="2107"/>
      <c r="R257" s="2107"/>
      <c r="S257" s="2107"/>
      <c r="T257" s="2107"/>
      <c r="U257" s="2107"/>
      <c r="V257" s="2107"/>
      <c r="W257" s="2107"/>
      <c r="X257" s="2107"/>
      <c r="Y257" s="415"/>
      <c r="Z257" s="2151"/>
      <c r="AA257" s="2107"/>
      <c r="AB257" s="2107"/>
      <c r="AC257" s="2107"/>
      <c r="AD257" s="2152"/>
      <c r="AE257" s="2107"/>
      <c r="AF257" s="2107"/>
      <c r="AG257" s="2107"/>
      <c r="AH257" s="2107"/>
      <c r="AI257" s="2152"/>
      <c r="AJ257" s="2107"/>
      <c r="AK257" s="2107"/>
      <c r="AL257" s="2107"/>
      <c r="AM257" s="2107"/>
      <c r="AN257" s="2152"/>
      <c r="AO257" s="2107"/>
      <c r="AP257" s="2107"/>
      <c r="AQ257" s="2107"/>
      <c r="AR257" s="2107"/>
      <c r="AS257" s="2152"/>
      <c r="AT257" s="2107"/>
      <c r="AU257" s="2107"/>
      <c r="AV257" s="2107"/>
      <c r="AW257" s="2107"/>
      <c r="AX257" s="2152"/>
    </row>
    <row r="258" spans="1:56" s="387" customFormat="1">
      <c r="A258" s="2100"/>
      <c r="B258" s="2101"/>
      <c r="C258" s="2101"/>
      <c r="D258" s="2101"/>
      <c r="E258" s="558"/>
      <c r="F258" s="559"/>
      <c r="G258" s="527">
        <f t="shared" si="5"/>
        <v>463</v>
      </c>
      <c r="H258" s="2107"/>
      <c r="I258" s="2107"/>
      <c r="J258" s="2107"/>
      <c r="K258" s="2107"/>
      <c r="L258" s="2107"/>
      <c r="M258" s="2107"/>
      <c r="N258" s="2107"/>
      <c r="O258" s="2107"/>
      <c r="P258" s="2107"/>
      <c r="Q258" s="2107"/>
      <c r="R258" s="2107"/>
      <c r="S258" s="2107"/>
      <c r="T258" s="2107"/>
      <c r="U258" s="2107"/>
      <c r="V258" s="2107"/>
      <c r="W258" s="2107"/>
      <c r="X258" s="2107"/>
      <c r="Y258" s="415"/>
      <c r="Z258" s="2151"/>
      <c r="AA258" s="2107"/>
      <c r="AB258" s="2107"/>
      <c r="AC258" s="2107"/>
      <c r="AD258" s="2152"/>
      <c r="AE258" s="2107"/>
      <c r="AF258" s="2107"/>
      <c r="AG258" s="2107"/>
      <c r="AH258" s="2107"/>
      <c r="AI258" s="2152"/>
      <c r="AJ258" s="2107"/>
      <c r="AK258" s="2107"/>
      <c r="AL258" s="2107"/>
      <c r="AM258" s="2107"/>
      <c r="AN258" s="2152"/>
      <c r="AO258" s="2107"/>
      <c r="AP258" s="2107"/>
      <c r="AQ258" s="2107"/>
      <c r="AR258" s="2107"/>
      <c r="AS258" s="2152"/>
      <c r="AT258" s="2107"/>
      <c r="AU258" s="2107"/>
      <c r="AV258" s="2107"/>
      <c r="AW258" s="2107"/>
      <c r="AX258" s="2152"/>
      <c r="AY258" s="388"/>
      <c r="AZ258" s="388"/>
      <c r="BA258" s="388"/>
      <c r="BB258" s="388"/>
      <c r="BC258" s="388"/>
      <c r="BD258" s="388"/>
    </row>
    <row r="259" spans="1:56">
      <c r="A259" s="2100"/>
      <c r="B259" s="2101"/>
      <c r="C259" s="2101"/>
      <c r="D259" s="2101"/>
      <c r="E259" s="558"/>
      <c r="F259" s="559"/>
      <c r="G259" s="527">
        <f t="shared" si="5"/>
        <v>463</v>
      </c>
      <c r="H259" s="2107"/>
      <c r="I259" s="2107"/>
      <c r="J259" s="2107"/>
      <c r="K259" s="2107"/>
      <c r="L259" s="2107"/>
      <c r="M259" s="2107"/>
      <c r="N259" s="2107"/>
      <c r="O259" s="2107"/>
      <c r="P259" s="2107"/>
      <c r="Q259" s="2107"/>
      <c r="R259" s="2107"/>
      <c r="S259" s="2107"/>
      <c r="T259" s="2107"/>
      <c r="U259" s="2107"/>
      <c r="V259" s="2107"/>
      <c r="W259" s="2107"/>
      <c r="X259" s="2107"/>
      <c r="Y259" s="415"/>
      <c r="Z259" s="2151"/>
      <c r="AA259" s="2107"/>
      <c r="AB259" s="2107"/>
      <c r="AC259" s="2107"/>
      <c r="AD259" s="2152"/>
      <c r="AE259" s="2107"/>
      <c r="AF259" s="2107"/>
      <c r="AG259" s="2107"/>
      <c r="AH259" s="2107"/>
      <c r="AI259" s="2152"/>
      <c r="AJ259" s="2107"/>
      <c r="AK259" s="2107"/>
      <c r="AL259" s="2107"/>
      <c r="AM259" s="2107"/>
      <c r="AN259" s="2152"/>
      <c r="AO259" s="2107"/>
      <c r="AP259" s="2107"/>
      <c r="AQ259" s="2107"/>
      <c r="AR259" s="2107"/>
      <c r="AS259" s="2152"/>
      <c r="AT259" s="2107"/>
      <c r="AU259" s="2107"/>
      <c r="AV259" s="2107"/>
      <c r="AW259" s="2107"/>
      <c r="AX259" s="2152"/>
    </row>
    <row r="260" spans="1:56">
      <c r="A260" s="2100"/>
      <c r="B260" s="2101"/>
      <c r="C260" s="2101"/>
      <c r="D260" s="2101"/>
      <c r="E260" s="558"/>
      <c r="F260" s="559"/>
      <c r="G260" s="527">
        <f t="shared" si="5"/>
        <v>463</v>
      </c>
      <c r="H260" s="2107"/>
      <c r="I260" s="2107"/>
      <c r="J260" s="2107"/>
      <c r="K260" s="2107"/>
      <c r="L260" s="2107"/>
      <c r="M260" s="2107"/>
      <c r="N260" s="2107"/>
      <c r="O260" s="2107"/>
      <c r="P260" s="2107"/>
      <c r="Q260" s="2107"/>
      <c r="R260" s="2107"/>
      <c r="S260" s="2107"/>
      <c r="T260" s="2107"/>
      <c r="U260" s="2107"/>
      <c r="V260" s="2107"/>
      <c r="W260" s="2107"/>
      <c r="X260" s="2107"/>
      <c r="Y260" s="415"/>
      <c r="Z260" s="2151"/>
      <c r="AA260" s="2107"/>
      <c r="AB260" s="2107"/>
      <c r="AC260" s="2107"/>
      <c r="AD260" s="2152"/>
      <c r="AE260" s="2107"/>
      <c r="AF260" s="2107"/>
      <c r="AG260" s="2107"/>
      <c r="AH260" s="2107"/>
      <c r="AI260" s="2152"/>
      <c r="AJ260" s="2107"/>
      <c r="AK260" s="2107"/>
      <c r="AL260" s="2107"/>
      <c r="AM260" s="2107"/>
      <c r="AN260" s="2152"/>
      <c r="AO260" s="2107"/>
      <c r="AP260" s="2107"/>
      <c r="AQ260" s="2107"/>
      <c r="AR260" s="2107"/>
      <c r="AS260" s="2152"/>
      <c r="AT260" s="2107"/>
      <c r="AU260" s="2107"/>
      <c r="AV260" s="2107"/>
      <c r="AW260" s="2107"/>
      <c r="AX260" s="2152"/>
    </row>
    <row r="261" spans="1:56">
      <c r="A261" s="2100"/>
      <c r="B261" s="2101"/>
      <c r="C261" s="2101"/>
      <c r="D261" s="2101"/>
      <c r="E261" s="558"/>
      <c r="F261" s="559"/>
      <c r="G261" s="527">
        <f t="shared" si="5"/>
        <v>463</v>
      </c>
      <c r="H261" s="2107"/>
      <c r="I261" s="2107"/>
      <c r="J261" s="2107"/>
      <c r="K261" s="2107"/>
      <c r="L261" s="2107"/>
      <c r="M261" s="2107"/>
      <c r="N261" s="2107"/>
      <c r="O261" s="2107"/>
      <c r="P261" s="2107"/>
      <c r="Q261" s="2107"/>
      <c r="R261" s="2107"/>
      <c r="S261" s="2107"/>
      <c r="T261" s="2107"/>
      <c r="U261" s="2107"/>
      <c r="V261" s="2107"/>
      <c r="W261" s="2107"/>
      <c r="X261" s="2107"/>
      <c r="Y261" s="415"/>
      <c r="Z261" s="2151"/>
      <c r="AA261" s="2107"/>
      <c r="AB261" s="2107"/>
      <c r="AC261" s="2107"/>
      <c r="AD261" s="2152"/>
      <c r="AE261" s="2107"/>
      <c r="AF261" s="2107"/>
      <c r="AG261" s="2107"/>
      <c r="AH261" s="2107"/>
      <c r="AI261" s="2152"/>
      <c r="AJ261" s="2107"/>
      <c r="AK261" s="2107"/>
      <c r="AL261" s="2107"/>
      <c r="AM261" s="2107"/>
      <c r="AN261" s="2152"/>
      <c r="AO261" s="2107"/>
      <c r="AP261" s="2107"/>
      <c r="AQ261" s="2107"/>
      <c r="AR261" s="2107"/>
      <c r="AS261" s="2152"/>
      <c r="AT261" s="2107"/>
      <c r="AU261" s="2107"/>
      <c r="AV261" s="2107"/>
      <c r="AW261" s="2107"/>
      <c r="AX261" s="2152"/>
    </row>
    <row r="262" spans="1:56">
      <c r="A262" s="2100"/>
      <c r="B262" s="2101"/>
      <c r="C262" s="2101"/>
      <c r="D262" s="2101"/>
      <c r="E262" s="558"/>
      <c r="F262" s="559"/>
      <c r="G262" s="534">
        <f t="shared" si="5"/>
        <v>463</v>
      </c>
      <c r="H262" s="572" t="s">
        <v>55</v>
      </c>
      <c r="I262" s="417"/>
      <c r="J262" s="417"/>
      <c r="K262" s="417"/>
      <c r="L262" s="417"/>
      <c r="M262" s="417"/>
      <c r="N262" s="417"/>
      <c r="O262" s="417"/>
      <c r="P262" s="417"/>
      <c r="Q262" s="417"/>
      <c r="R262" s="417"/>
      <c r="S262" s="417"/>
      <c r="T262" s="417"/>
      <c r="U262" s="417"/>
      <c r="V262" s="417"/>
      <c r="W262" s="417"/>
      <c r="X262" s="417"/>
      <c r="Y262" s="417"/>
      <c r="Z262" s="2300"/>
      <c r="AA262" s="2243"/>
      <c r="AB262" s="2243"/>
      <c r="AC262" s="2243"/>
      <c r="AD262" s="2244"/>
      <c r="AE262" s="2243"/>
      <c r="AF262" s="2243"/>
      <c r="AG262" s="2243"/>
      <c r="AH262" s="2243"/>
      <c r="AI262" s="2244"/>
      <c r="AJ262" s="2243"/>
      <c r="AK262" s="2243"/>
      <c r="AL262" s="2243"/>
      <c r="AM262" s="2243"/>
      <c r="AN262" s="2244"/>
      <c r="AO262" s="2243"/>
      <c r="AP262" s="2243"/>
      <c r="AQ262" s="2243"/>
      <c r="AR262" s="2243"/>
      <c r="AS262" s="2244"/>
      <c r="AT262" s="2243"/>
      <c r="AU262" s="2243"/>
      <c r="AV262" s="2243"/>
      <c r="AW262" s="2243"/>
      <c r="AX262" s="2244"/>
    </row>
    <row r="263" spans="1:56">
      <c r="A263" s="415">
        <v>6</v>
      </c>
      <c r="B263" s="415"/>
      <c r="C263" s="415"/>
      <c r="D263" s="415"/>
      <c r="E263" s="414"/>
      <c r="F263" s="413">
        <v>7</v>
      </c>
      <c r="G263" s="413"/>
      <c r="H263" s="413"/>
      <c r="I263" s="413"/>
      <c r="J263" s="414"/>
      <c r="K263" s="413">
        <v>8</v>
      </c>
      <c r="L263" s="413"/>
      <c r="M263" s="413"/>
      <c r="N263" s="413"/>
      <c r="O263" s="414"/>
      <c r="P263" s="413">
        <v>9</v>
      </c>
      <c r="Q263" s="413"/>
      <c r="R263" s="413"/>
      <c r="S263" s="413"/>
      <c r="T263" s="414"/>
      <c r="U263" s="413">
        <v>10</v>
      </c>
      <c r="V263" s="413"/>
      <c r="W263" s="413"/>
      <c r="X263" s="413"/>
      <c r="Y263" s="414"/>
      <c r="Z263" s="415">
        <v>11</v>
      </c>
      <c r="AA263" s="415"/>
      <c r="AB263" s="415"/>
      <c r="AC263" s="415"/>
      <c r="AD263" s="416"/>
      <c r="AE263" s="415">
        <v>12</v>
      </c>
      <c r="AF263" s="415"/>
      <c r="AG263" s="415"/>
      <c r="AH263" s="415"/>
      <c r="AI263" s="416"/>
      <c r="AJ263" s="415">
        <v>13</v>
      </c>
      <c r="AK263" s="415"/>
      <c r="AL263" s="415"/>
      <c r="AM263" s="415"/>
      <c r="AN263" s="416"/>
      <c r="AO263" s="415">
        <v>14</v>
      </c>
      <c r="AP263" s="415"/>
      <c r="AQ263" s="415"/>
      <c r="AR263" s="415"/>
      <c r="AS263" s="416"/>
      <c r="AT263" s="415">
        <v>15</v>
      </c>
      <c r="AU263" s="415"/>
      <c r="AV263" s="415"/>
      <c r="AW263" s="415"/>
      <c r="AX263" s="416"/>
    </row>
    <row r="264" spans="1:56">
      <c r="A264" s="2107"/>
      <c r="B264" s="2107"/>
      <c r="C264" s="2107"/>
      <c r="D264" s="2107"/>
      <c r="E264" s="2152"/>
      <c r="F264" s="2107"/>
      <c r="G264" s="2107"/>
      <c r="H264" s="2107"/>
      <c r="I264" s="2107"/>
      <c r="J264" s="2152"/>
      <c r="K264" s="2107"/>
      <c r="L264" s="2107"/>
      <c r="M264" s="2107"/>
      <c r="N264" s="2107"/>
      <c r="O264" s="2152"/>
      <c r="P264" s="2107"/>
      <c r="Q264" s="2107"/>
      <c r="R264" s="2107"/>
      <c r="S264" s="2107"/>
      <c r="T264" s="2152"/>
      <c r="U264" s="2107"/>
      <c r="V264" s="2107"/>
      <c r="W264" s="2107"/>
      <c r="X264" s="2107"/>
      <c r="Y264" s="2152"/>
      <c r="Z264" s="2107"/>
      <c r="AA264" s="2107"/>
      <c r="AB264" s="2107"/>
      <c r="AC264" s="2107"/>
      <c r="AD264" s="2152"/>
      <c r="AE264" s="2107"/>
      <c r="AF264" s="2107"/>
      <c r="AG264" s="2107"/>
      <c r="AH264" s="2107"/>
      <c r="AI264" s="2152"/>
      <c r="AJ264" s="2107"/>
      <c r="AK264" s="2107"/>
      <c r="AL264" s="2107"/>
      <c r="AM264" s="2107"/>
      <c r="AN264" s="2152"/>
      <c r="AO264" s="2107"/>
      <c r="AP264" s="2107"/>
      <c r="AQ264" s="2107"/>
      <c r="AR264" s="2107"/>
      <c r="AS264" s="2152"/>
      <c r="AT264" s="2107"/>
      <c r="AU264" s="2107"/>
      <c r="AV264" s="2107"/>
      <c r="AW264" s="2107"/>
      <c r="AX264" s="2152"/>
    </row>
    <row r="265" spans="1:56">
      <c r="A265" s="2107"/>
      <c r="B265" s="2107"/>
      <c r="C265" s="2107"/>
      <c r="D265" s="2107"/>
      <c r="E265" s="2152"/>
      <c r="F265" s="2107"/>
      <c r="G265" s="2107"/>
      <c r="H265" s="2107"/>
      <c r="I265" s="2107"/>
      <c r="J265" s="2152"/>
      <c r="K265" s="2107"/>
      <c r="L265" s="2107"/>
      <c r="M265" s="2107"/>
      <c r="N265" s="2107"/>
      <c r="O265" s="2152"/>
      <c r="P265" s="2107"/>
      <c r="Q265" s="2107"/>
      <c r="R265" s="2107"/>
      <c r="S265" s="2107"/>
      <c r="T265" s="2152"/>
      <c r="U265" s="2107"/>
      <c r="V265" s="2107"/>
      <c r="W265" s="2107"/>
      <c r="X265" s="2107"/>
      <c r="Y265" s="2152"/>
      <c r="Z265" s="2107"/>
      <c r="AA265" s="2107"/>
      <c r="AB265" s="2107"/>
      <c r="AC265" s="2107"/>
      <c r="AD265" s="2152"/>
      <c r="AE265" s="2107"/>
      <c r="AF265" s="2107"/>
      <c r="AG265" s="2107"/>
      <c r="AH265" s="2107"/>
      <c r="AI265" s="2152"/>
      <c r="AJ265" s="2107"/>
      <c r="AK265" s="2107"/>
      <c r="AL265" s="2107"/>
      <c r="AM265" s="2107"/>
      <c r="AN265" s="2152"/>
      <c r="AO265" s="2107"/>
      <c r="AP265" s="2107"/>
      <c r="AQ265" s="2107"/>
      <c r="AR265" s="2107"/>
      <c r="AS265" s="2152"/>
      <c r="AT265" s="2107"/>
      <c r="AU265" s="2107"/>
      <c r="AV265" s="2107"/>
      <c r="AW265" s="2107"/>
      <c r="AX265" s="2152"/>
    </row>
    <row r="266" spans="1:56">
      <c r="A266" s="2107"/>
      <c r="B266" s="2107"/>
      <c r="C266" s="2107"/>
      <c r="D266" s="2107"/>
      <c r="E266" s="2152"/>
      <c r="F266" s="2107"/>
      <c r="G266" s="2107"/>
      <c r="H266" s="2107"/>
      <c r="I266" s="2107"/>
      <c r="J266" s="2152"/>
      <c r="K266" s="2107"/>
      <c r="L266" s="2107"/>
      <c r="M266" s="2107"/>
      <c r="N266" s="2107"/>
      <c r="O266" s="2152"/>
      <c r="P266" s="2107"/>
      <c r="Q266" s="2107"/>
      <c r="R266" s="2107"/>
      <c r="S266" s="2107"/>
      <c r="T266" s="2152"/>
      <c r="U266" s="2107"/>
      <c r="V266" s="2107"/>
      <c r="W266" s="2107"/>
      <c r="X266" s="2107"/>
      <c r="Y266" s="2152"/>
      <c r="Z266" s="2107"/>
      <c r="AA266" s="2107"/>
      <c r="AB266" s="2107"/>
      <c r="AC266" s="2107"/>
      <c r="AD266" s="2152"/>
      <c r="AE266" s="2107"/>
      <c r="AF266" s="2107"/>
      <c r="AG266" s="2107"/>
      <c r="AH266" s="2107"/>
      <c r="AI266" s="2152"/>
      <c r="AJ266" s="2107"/>
      <c r="AK266" s="2107"/>
      <c r="AL266" s="2107"/>
      <c r="AM266" s="2107"/>
      <c r="AN266" s="2152"/>
      <c r="AO266" s="2107"/>
      <c r="AP266" s="2107"/>
      <c r="AQ266" s="2107"/>
      <c r="AR266" s="2107"/>
      <c r="AS266" s="2152"/>
      <c r="AT266" s="2107"/>
      <c r="AU266" s="2107"/>
      <c r="AV266" s="2107"/>
      <c r="AW266" s="2107"/>
      <c r="AX266" s="2152"/>
    </row>
    <row r="267" spans="1:56">
      <c r="A267" s="2107"/>
      <c r="B267" s="2107"/>
      <c r="C267" s="2107"/>
      <c r="D267" s="2107"/>
      <c r="E267" s="2152"/>
      <c r="F267" s="2107"/>
      <c r="G267" s="2107"/>
      <c r="H267" s="2107"/>
      <c r="I267" s="2107"/>
      <c r="J267" s="2152"/>
      <c r="K267" s="2107"/>
      <c r="L267" s="2107"/>
      <c r="M267" s="2107"/>
      <c r="N267" s="2107"/>
      <c r="O267" s="2152"/>
      <c r="P267" s="2107"/>
      <c r="Q267" s="2107"/>
      <c r="R267" s="2107"/>
      <c r="S267" s="2107"/>
      <c r="T267" s="2152"/>
      <c r="U267" s="2107"/>
      <c r="V267" s="2107"/>
      <c r="W267" s="2107"/>
      <c r="X267" s="2107"/>
      <c r="Y267" s="2152"/>
      <c r="Z267" s="2107"/>
      <c r="AA267" s="2107"/>
      <c r="AB267" s="2107"/>
      <c r="AC267" s="2107"/>
      <c r="AD267" s="2152"/>
      <c r="AE267" s="2107"/>
      <c r="AF267" s="2107"/>
      <c r="AG267" s="2107"/>
      <c r="AH267" s="2107"/>
      <c r="AI267" s="2152"/>
      <c r="AJ267" s="2107"/>
      <c r="AK267" s="2107"/>
      <c r="AL267" s="2107"/>
      <c r="AM267" s="2107"/>
      <c r="AN267" s="2152"/>
      <c r="AO267" s="2107"/>
      <c r="AP267" s="2107"/>
      <c r="AQ267" s="2107"/>
      <c r="AR267" s="2107"/>
      <c r="AS267" s="2152"/>
      <c r="AT267" s="2107"/>
      <c r="AU267" s="2107"/>
      <c r="AV267" s="2107"/>
      <c r="AW267" s="2107"/>
      <c r="AX267" s="2152"/>
    </row>
    <row r="268" spans="1:56">
      <c r="A268" s="2107"/>
      <c r="B268" s="2107"/>
      <c r="C268" s="2107"/>
      <c r="D268" s="2107"/>
      <c r="E268" s="2152"/>
      <c r="F268" s="2107"/>
      <c r="G268" s="2107"/>
      <c r="H268" s="2107"/>
      <c r="I268" s="2107"/>
      <c r="J268" s="2152"/>
      <c r="K268" s="2107"/>
      <c r="L268" s="2107"/>
      <c r="M268" s="2107"/>
      <c r="N268" s="2107"/>
      <c r="O268" s="2152"/>
      <c r="P268" s="2107"/>
      <c r="Q268" s="2107"/>
      <c r="R268" s="2107"/>
      <c r="S268" s="2107"/>
      <c r="T268" s="2152"/>
      <c r="U268" s="2107"/>
      <c r="V268" s="2107"/>
      <c r="W268" s="2107"/>
      <c r="X268" s="2107"/>
      <c r="Y268" s="2152"/>
      <c r="Z268" s="2107"/>
      <c r="AA268" s="2107"/>
      <c r="AB268" s="2107"/>
      <c r="AC268" s="2107"/>
      <c r="AD268" s="2152"/>
      <c r="AE268" s="2107"/>
      <c r="AF268" s="2107"/>
      <c r="AG268" s="2107"/>
      <c r="AH268" s="2107"/>
      <c r="AI268" s="2152"/>
      <c r="AJ268" s="2107"/>
      <c r="AK268" s="2107"/>
      <c r="AL268" s="2107"/>
      <c r="AM268" s="2107"/>
      <c r="AN268" s="2152"/>
      <c r="AO268" s="2107"/>
      <c r="AP268" s="2107"/>
      <c r="AQ268" s="2107"/>
      <c r="AR268" s="2107"/>
      <c r="AS268" s="2152"/>
      <c r="AT268" s="2107"/>
      <c r="AU268" s="2107"/>
      <c r="AV268" s="2107"/>
      <c r="AW268" s="2107"/>
      <c r="AX268" s="2152"/>
    </row>
    <row r="269" spans="1:56">
      <c r="A269" s="2107"/>
      <c r="B269" s="2107"/>
      <c r="C269" s="2107"/>
      <c r="D269" s="2107"/>
      <c r="E269" s="2152"/>
      <c r="F269" s="2107"/>
      <c r="G269" s="2107"/>
      <c r="H269" s="2107"/>
      <c r="I269" s="2107"/>
      <c r="J269" s="2152"/>
      <c r="K269" s="2107"/>
      <c r="L269" s="2107"/>
      <c r="M269" s="2107"/>
      <c r="N269" s="2107"/>
      <c r="O269" s="2152"/>
      <c r="P269" s="2107"/>
      <c r="Q269" s="2107"/>
      <c r="R269" s="2107"/>
      <c r="S269" s="2107"/>
      <c r="T269" s="2152"/>
      <c r="U269" s="2107"/>
      <c r="V269" s="2107"/>
      <c r="W269" s="2107"/>
      <c r="X269" s="2107"/>
      <c r="Y269" s="2152"/>
      <c r="Z269" s="2107"/>
      <c r="AA269" s="2107"/>
      <c r="AB269" s="2107"/>
      <c r="AC269" s="2107"/>
      <c r="AD269" s="2152"/>
      <c r="AE269" s="2107"/>
      <c r="AF269" s="2107"/>
      <c r="AG269" s="2107"/>
      <c r="AH269" s="2107"/>
      <c r="AI269" s="2152"/>
      <c r="AJ269" s="2107"/>
      <c r="AK269" s="2107"/>
      <c r="AL269" s="2107"/>
      <c r="AM269" s="2107"/>
      <c r="AN269" s="2152"/>
      <c r="AO269" s="2107"/>
      <c r="AP269" s="2107"/>
      <c r="AQ269" s="2107"/>
      <c r="AR269" s="2107"/>
      <c r="AS269" s="2152"/>
      <c r="AT269" s="2107"/>
      <c r="AU269" s="2107"/>
      <c r="AV269" s="2107"/>
      <c r="AW269" s="2107"/>
      <c r="AX269" s="2152"/>
    </row>
    <row r="270" spans="1:56">
      <c r="A270" s="2107"/>
      <c r="B270" s="2107"/>
      <c r="C270" s="2107"/>
      <c r="D270" s="2107"/>
      <c r="E270" s="2152"/>
      <c r="F270" s="2107"/>
      <c r="G270" s="2107"/>
      <c r="H270" s="2107"/>
      <c r="I270" s="2107"/>
      <c r="J270" s="2152"/>
      <c r="K270" s="2107"/>
      <c r="L270" s="2107"/>
      <c r="M270" s="2107"/>
      <c r="N270" s="2107"/>
      <c r="O270" s="2152"/>
      <c r="P270" s="2107"/>
      <c r="Q270" s="2107"/>
      <c r="R270" s="2107"/>
      <c r="S270" s="2107"/>
      <c r="T270" s="2152"/>
      <c r="U270" s="2107"/>
      <c r="V270" s="2107"/>
      <c r="W270" s="2107"/>
      <c r="X270" s="2107"/>
      <c r="Y270" s="2152"/>
      <c r="Z270" s="2107"/>
      <c r="AA270" s="2107"/>
      <c r="AB270" s="2107"/>
      <c r="AC270" s="2107"/>
      <c r="AD270" s="2152"/>
      <c r="AE270" s="2107"/>
      <c r="AF270" s="2107"/>
      <c r="AG270" s="2107"/>
      <c r="AH270" s="2107"/>
      <c r="AI270" s="2152"/>
      <c r="AJ270" s="2107"/>
      <c r="AK270" s="2107"/>
      <c r="AL270" s="2107"/>
      <c r="AM270" s="2107"/>
      <c r="AN270" s="2152"/>
      <c r="AO270" s="2107"/>
      <c r="AP270" s="2107"/>
      <c r="AQ270" s="2107"/>
      <c r="AR270" s="2107"/>
      <c r="AS270" s="2152"/>
      <c r="AT270" s="2107"/>
      <c r="AU270" s="2107"/>
      <c r="AV270" s="2107"/>
      <c r="AW270" s="2107"/>
      <c r="AX270" s="2152"/>
    </row>
    <row r="271" spans="1:56">
      <c r="A271" s="2107"/>
      <c r="B271" s="2107"/>
      <c r="C271" s="2107"/>
      <c r="D271" s="2107"/>
      <c r="E271" s="2152"/>
      <c r="F271" s="2107"/>
      <c r="G271" s="2107"/>
      <c r="H271" s="2107"/>
      <c r="I271" s="2107"/>
      <c r="J271" s="2152"/>
      <c r="K271" s="2107"/>
      <c r="L271" s="2107"/>
      <c r="M271" s="2107"/>
      <c r="N271" s="2107"/>
      <c r="O271" s="2152"/>
      <c r="P271" s="2107"/>
      <c r="Q271" s="2107"/>
      <c r="R271" s="2107"/>
      <c r="S271" s="2107"/>
      <c r="T271" s="2152"/>
      <c r="U271" s="2107"/>
      <c r="V271" s="2107"/>
      <c r="W271" s="2107"/>
      <c r="X271" s="2107"/>
      <c r="Y271" s="2152"/>
      <c r="Z271" s="2107"/>
      <c r="AA271" s="2107"/>
      <c r="AB271" s="2107"/>
      <c r="AC271" s="2107"/>
      <c r="AD271" s="2152"/>
      <c r="AE271" s="2107"/>
      <c r="AF271" s="2107"/>
      <c r="AG271" s="2107"/>
      <c r="AH271" s="2107"/>
      <c r="AI271" s="2152"/>
      <c r="AJ271" s="2107"/>
      <c r="AK271" s="2107"/>
      <c r="AL271" s="2107"/>
      <c r="AM271" s="2107"/>
      <c r="AN271" s="2152"/>
      <c r="AO271" s="2107"/>
      <c r="AP271" s="2107"/>
      <c r="AQ271" s="2107"/>
      <c r="AR271" s="2107"/>
      <c r="AS271" s="2152"/>
      <c r="AT271" s="2107"/>
      <c r="AU271" s="2107"/>
      <c r="AV271" s="2107"/>
      <c r="AW271" s="2107"/>
      <c r="AX271" s="2152"/>
    </row>
    <row r="272" spans="1:56">
      <c r="A272" s="2107"/>
      <c r="B272" s="2107"/>
      <c r="C272" s="2107"/>
      <c r="D272" s="2107"/>
      <c r="E272" s="2152"/>
      <c r="F272" s="2107"/>
      <c r="G272" s="2107"/>
      <c r="H272" s="2107"/>
      <c r="I272" s="2107"/>
      <c r="J272" s="2152"/>
      <c r="K272" s="2107"/>
      <c r="L272" s="2107"/>
      <c r="M272" s="2107"/>
      <c r="N272" s="2107"/>
      <c r="O272" s="2152"/>
      <c r="P272" s="2107"/>
      <c r="Q272" s="2107"/>
      <c r="R272" s="2107"/>
      <c r="S272" s="2107"/>
      <c r="T272" s="2152"/>
      <c r="U272" s="2107"/>
      <c r="V272" s="2107"/>
      <c r="W272" s="2107"/>
      <c r="X272" s="2107"/>
      <c r="Y272" s="2152"/>
      <c r="Z272" s="2107"/>
      <c r="AA272" s="2107"/>
      <c r="AB272" s="2107"/>
      <c r="AC272" s="2107"/>
      <c r="AD272" s="2152"/>
      <c r="AE272" s="2107"/>
      <c r="AF272" s="2107"/>
      <c r="AG272" s="2107"/>
      <c r="AH272" s="2107"/>
      <c r="AI272" s="2152"/>
      <c r="AJ272" s="2107"/>
      <c r="AK272" s="2107"/>
      <c r="AL272" s="2107"/>
      <c r="AM272" s="2107"/>
      <c r="AN272" s="2152"/>
      <c r="AO272" s="2107"/>
      <c r="AP272" s="2107"/>
      <c r="AQ272" s="2107"/>
      <c r="AR272" s="2107"/>
      <c r="AS272" s="2152"/>
      <c r="AT272" s="2107"/>
      <c r="AU272" s="2107"/>
      <c r="AV272" s="2107"/>
      <c r="AW272" s="2107"/>
      <c r="AX272" s="2152"/>
    </row>
    <row r="273" spans="1:56">
      <c r="A273" s="2107"/>
      <c r="B273" s="2107"/>
      <c r="C273" s="2107"/>
      <c r="D273" s="2107"/>
      <c r="E273" s="2152"/>
      <c r="F273" s="2107"/>
      <c r="G273" s="2107"/>
      <c r="H273" s="2107"/>
      <c r="I273" s="2107"/>
      <c r="J273" s="2152"/>
      <c r="K273" s="2107"/>
      <c r="L273" s="2107"/>
      <c r="M273" s="2107"/>
      <c r="N273" s="2107"/>
      <c r="O273" s="2152"/>
      <c r="P273" s="2107"/>
      <c r="Q273" s="2107"/>
      <c r="R273" s="2107"/>
      <c r="S273" s="2107"/>
      <c r="T273" s="2152"/>
      <c r="U273" s="2107"/>
      <c r="V273" s="2107"/>
      <c r="W273" s="2107"/>
      <c r="X273" s="2107"/>
      <c r="Y273" s="2152"/>
      <c r="Z273" s="2107"/>
      <c r="AA273" s="2107"/>
      <c r="AB273" s="2107"/>
      <c r="AC273" s="2107"/>
      <c r="AD273" s="2152"/>
      <c r="AE273" s="2107"/>
      <c r="AF273" s="2107"/>
      <c r="AG273" s="2107"/>
      <c r="AH273" s="2107"/>
      <c r="AI273" s="2152"/>
      <c r="AJ273" s="2107"/>
      <c r="AK273" s="2107"/>
      <c r="AL273" s="2107"/>
      <c r="AM273" s="2107"/>
      <c r="AN273" s="2152"/>
      <c r="AO273" s="2107"/>
      <c r="AP273" s="2107"/>
      <c r="AQ273" s="2107"/>
      <c r="AR273" s="2107"/>
      <c r="AS273" s="2152"/>
      <c r="AT273" s="2107"/>
      <c r="AU273" s="2107"/>
      <c r="AV273" s="2107"/>
      <c r="AW273" s="2107"/>
      <c r="AX273" s="2152"/>
    </row>
    <row r="274" spans="1:56" s="387" customFormat="1">
      <c r="A274" s="2107"/>
      <c r="B274" s="2107"/>
      <c r="C274" s="2107"/>
      <c r="D274" s="2107"/>
      <c r="E274" s="2152"/>
      <c r="F274" s="2107"/>
      <c r="G274" s="2107"/>
      <c r="H274" s="2107"/>
      <c r="I274" s="2107"/>
      <c r="J274" s="2152"/>
      <c r="K274" s="2107"/>
      <c r="L274" s="2107"/>
      <c r="M274" s="2107"/>
      <c r="N274" s="2107"/>
      <c r="O274" s="2152"/>
      <c r="P274" s="2107"/>
      <c r="Q274" s="2107"/>
      <c r="R274" s="2107"/>
      <c r="S274" s="2107"/>
      <c r="T274" s="2152"/>
      <c r="U274" s="2107"/>
      <c r="V274" s="2107"/>
      <c r="W274" s="2107"/>
      <c r="X274" s="2107"/>
      <c r="Y274" s="2152"/>
      <c r="Z274" s="2107"/>
      <c r="AA274" s="2107"/>
      <c r="AB274" s="2107"/>
      <c r="AC274" s="2107"/>
      <c r="AD274" s="2152"/>
      <c r="AE274" s="2107"/>
      <c r="AF274" s="2107"/>
      <c r="AG274" s="2107"/>
      <c r="AH274" s="2107"/>
      <c r="AI274" s="2152"/>
      <c r="AJ274" s="2107"/>
      <c r="AK274" s="2107"/>
      <c r="AL274" s="2107"/>
      <c r="AM274" s="2107"/>
      <c r="AN274" s="2152"/>
      <c r="AO274" s="2107"/>
      <c r="AP274" s="2107"/>
      <c r="AQ274" s="2107"/>
      <c r="AR274" s="2107"/>
      <c r="AS274" s="2152"/>
      <c r="AT274" s="2107"/>
      <c r="AU274" s="2107"/>
      <c r="AV274" s="2107"/>
      <c r="AW274" s="2107"/>
      <c r="AX274" s="2152"/>
      <c r="AY274" s="388"/>
      <c r="AZ274" s="388"/>
      <c r="BA274" s="388"/>
      <c r="BB274" s="388"/>
      <c r="BC274" s="388"/>
      <c r="BD274" s="388"/>
    </row>
    <row r="275" spans="1:56">
      <c r="A275" s="2107"/>
      <c r="B275" s="2107"/>
      <c r="C275" s="2107"/>
      <c r="D275" s="2107"/>
      <c r="E275" s="2152"/>
      <c r="F275" s="2107"/>
      <c r="G275" s="2107"/>
      <c r="H275" s="2107"/>
      <c r="I275" s="2107"/>
      <c r="J275" s="2152"/>
      <c r="K275" s="2107"/>
      <c r="L275" s="2107"/>
      <c r="M275" s="2107"/>
      <c r="N275" s="2107"/>
      <c r="O275" s="2152"/>
      <c r="P275" s="2107"/>
      <c r="Q275" s="2107"/>
      <c r="R275" s="2107"/>
      <c r="S275" s="2107"/>
      <c r="T275" s="2152"/>
      <c r="U275" s="2107"/>
      <c r="V275" s="2107"/>
      <c r="W275" s="2107"/>
      <c r="X275" s="2107"/>
      <c r="Y275" s="2152"/>
      <c r="Z275" s="2107"/>
      <c r="AA275" s="2107"/>
      <c r="AB275" s="2107"/>
      <c r="AC275" s="2107"/>
      <c r="AD275" s="2152"/>
      <c r="AE275" s="2107"/>
      <c r="AF275" s="2107"/>
      <c r="AG275" s="2107"/>
      <c r="AH275" s="2107"/>
      <c r="AI275" s="2152"/>
      <c r="AJ275" s="2107"/>
      <c r="AK275" s="2107"/>
      <c r="AL275" s="2107"/>
      <c r="AM275" s="2107"/>
      <c r="AN275" s="2152"/>
      <c r="AO275" s="2107"/>
      <c r="AP275" s="2107"/>
      <c r="AQ275" s="2107"/>
      <c r="AR275" s="2107"/>
      <c r="AS275" s="2152"/>
      <c r="AT275" s="2107"/>
      <c r="AU275" s="2107"/>
      <c r="AV275" s="2107"/>
      <c r="AW275" s="2107"/>
      <c r="AX275" s="2152"/>
    </row>
    <row r="276" spans="1:56">
      <c r="A276" s="2107"/>
      <c r="B276" s="2107"/>
      <c r="C276" s="2107"/>
      <c r="D276" s="2107"/>
      <c r="E276" s="2152"/>
      <c r="F276" s="2107"/>
      <c r="G276" s="2107"/>
      <c r="H276" s="2107"/>
      <c r="I276" s="2107"/>
      <c r="J276" s="2152"/>
      <c r="K276" s="2107"/>
      <c r="L276" s="2107"/>
      <c r="M276" s="2107"/>
      <c r="N276" s="2107"/>
      <c r="O276" s="2152"/>
      <c r="P276" s="2107"/>
      <c r="Q276" s="2107"/>
      <c r="R276" s="2107"/>
      <c r="S276" s="2107"/>
      <c r="T276" s="2152"/>
      <c r="U276" s="2107"/>
      <c r="V276" s="2107"/>
      <c r="W276" s="2107"/>
      <c r="X276" s="2107"/>
      <c r="Y276" s="2152"/>
      <c r="Z276" s="2107"/>
      <c r="AA276" s="2107"/>
      <c r="AB276" s="2107"/>
      <c r="AC276" s="2107"/>
      <c r="AD276" s="2152"/>
      <c r="AE276" s="2107"/>
      <c r="AF276" s="2107"/>
      <c r="AG276" s="2107"/>
      <c r="AH276" s="2107"/>
      <c r="AI276" s="2152"/>
      <c r="AJ276" s="2107"/>
      <c r="AK276" s="2107"/>
      <c r="AL276" s="2107"/>
      <c r="AM276" s="2107"/>
      <c r="AN276" s="2152"/>
      <c r="AO276" s="2107"/>
      <c r="AP276" s="2107"/>
      <c r="AQ276" s="2107"/>
      <c r="AR276" s="2107"/>
      <c r="AS276" s="2152"/>
      <c r="AT276" s="2107"/>
      <c r="AU276" s="2107"/>
      <c r="AV276" s="2107"/>
      <c r="AW276" s="2107"/>
      <c r="AX276" s="2152"/>
    </row>
    <row r="277" spans="1:56">
      <c r="A277" s="2107"/>
      <c r="B277" s="2107"/>
      <c r="C277" s="2107"/>
      <c r="D277" s="2107"/>
      <c r="E277" s="2152"/>
      <c r="F277" s="2107"/>
      <c r="G277" s="2107"/>
      <c r="H277" s="2107"/>
      <c r="I277" s="2107"/>
      <c r="J277" s="2152"/>
      <c r="K277" s="2107"/>
      <c r="L277" s="2107"/>
      <c r="M277" s="2107"/>
      <c r="N277" s="2107"/>
      <c r="O277" s="2152"/>
      <c r="P277" s="2107"/>
      <c r="Q277" s="2107"/>
      <c r="R277" s="2107"/>
      <c r="S277" s="2107"/>
      <c r="T277" s="2152"/>
      <c r="U277" s="2107"/>
      <c r="V277" s="2107"/>
      <c r="W277" s="2107"/>
      <c r="X277" s="2107"/>
      <c r="Y277" s="2152"/>
      <c r="Z277" s="2107"/>
      <c r="AA277" s="2107"/>
      <c r="AB277" s="2107"/>
      <c r="AC277" s="2107"/>
      <c r="AD277" s="2152"/>
      <c r="AE277" s="2107"/>
      <c r="AF277" s="2107"/>
      <c r="AG277" s="2107"/>
      <c r="AH277" s="2107"/>
      <c r="AI277" s="2152"/>
      <c r="AJ277" s="2107"/>
      <c r="AK277" s="2107"/>
      <c r="AL277" s="2107"/>
      <c r="AM277" s="2107"/>
      <c r="AN277" s="2152"/>
      <c r="AO277" s="2107"/>
      <c r="AP277" s="2107"/>
      <c r="AQ277" s="2107"/>
      <c r="AR277" s="2107"/>
      <c r="AS277" s="2152"/>
      <c r="AT277" s="2107"/>
      <c r="AU277" s="2107"/>
      <c r="AV277" s="2107"/>
      <c r="AW277" s="2107"/>
      <c r="AX277" s="2152"/>
    </row>
    <row r="278" spans="1:56">
      <c r="A278" s="2243"/>
      <c r="B278" s="2243"/>
      <c r="C278" s="2243"/>
      <c r="D278" s="2243"/>
      <c r="E278" s="2244"/>
      <c r="F278" s="2243"/>
      <c r="G278" s="2243"/>
      <c r="H278" s="2243"/>
      <c r="I278" s="2243"/>
      <c r="J278" s="2244"/>
      <c r="K278" s="2243"/>
      <c r="L278" s="2243"/>
      <c r="M278" s="2243"/>
      <c r="N278" s="2243"/>
      <c r="O278" s="2244"/>
      <c r="P278" s="2243"/>
      <c r="Q278" s="2243"/>
      <c r="R278" s="2243"/>
      <c r="S278" s="2243"/>
      <c r="T278" s="2244"/>
      <c r="U278" s="2243"/>
      <c r="V278" s="2243"/>
      <c r="W278" s="2243"/>
      <c r="X278" s="2243"/>
      <c r="Y278" s="2244"/>
      <c r="Z278" s="2243"/>
      <c r="AA278" s="2243"/>
      <c r="AB278" s="2243"/>
      <c r="AC278" s="2243"/>
      <c r="AD278" s="2244"/>
      <c r="AE278" s="2243"/>
      <c r="AF278" s="2243"/>
      <c r="AG278" s="2243"/>
      <c r="AH278" s="2243"/>
      <c r="AI278" s="2244"/>
      <c r="AJ278" s="2243"/>
      <c r="AK278" s="2243"/>
      <c r="AL278" s="2243"/>
      <c r="AM278" s="2243"/>
      <c r="AN278" s="2244"/>
      <c r="AO278" s="2243"/>
      <c r="AP278" s="2243"/>
      <c r="AQ278" s="2243"/>
      <c r="AR278" s="2243"/>
      <c r="AS278" s="2244"/>
      <c r="AT278" s="2243"/>
      <c r="AU278" s="2243"/>
      <c r="AV278" s="2243"/>
      <c r="AW278" s="2243"/>
      <c r="AX278" s="2244"/>
    </row>
    <row r="279" spans="1:56">
      <c r="A279" s="415">
        <v>16</v>
      </c>
      <c r="B279" s="415"/>
      <c r="C279" s="415"/>
      <c r="D279" s="415"/>
      <c r="E279" s="416"/>
      <c r="F279" s="415">
        <v>17</v>
      </c>
      <c r="G279" s="415"/>
      <c r="H279" s="415"/>
      <c r="I279" s="415"/>
      <c r="J279" s="416"/>
      <c r="K279" s="415">
        <v>18</v>
      </c>
      <c r="L279" s="415"/>
      <c r="M279" s="415"/>
      <c r="N279" s="415"/>
      <c r="O279" s="416"/>
      <c r="P279" s="415">
        <v>19</v>
      </c>
      <c r="Q279" s="415"/>
      <c r="R279" s="415"/>
      <c r="S279" s="415"/>
      <c r="T279" s="416"/>
      <c r="U279" s="415">
        <v>20</v>
      </c>
      <c r="V279" s="415"/>
      <c r="W279" s="415"/>
      <c r="X279" s="415"/>
      <c r="Y279" s="416"/>
      <c r="Z279" s="415">
        <v>21</v>
      </c>
      <c r="AA279" s="415"/>
      <c r="AB279" s="415"/>
      <c r="AC279" s="415"/>
      <c r="AD279" s="416"/>
      <c r="AE279" s="415">
        <v>22</v>
      </c>
      <c r="AF279" s="415"/>
      <c r="AG279" s="415"/>
      <c r="AH279" s="415"/>
      <c r="AI279" s="416"/>
      <c r="AJ279" s="415">
        <v>23</v>
      </c>
      <c r="AK279" s="415"/>
      <c r="AL279" s="415"/>
      <c r="AM279" s="415"/>
      <c r="AN279" s="416"/>
      <c r="AO279" s="415">
        <v>24</v>
      </c>
      <c r="AP279" s="415"/>
      <c r="AQ279" s="415"/>
      <c r="AR279" s="415"/>
      <c r="AS279" s="416"/>
      <c r="AT279" s="415">
        <v>25</v>
      </c>
      <c r="AU279" s="415"/>
      <c r="AV279" s="415"/>
      <c r="AW279" s="415"/>
      <c r="AX279" s="416"/>
    </row>
    <row r="280" spans="1:56">
      <c r="A280" s="2107"/>
      <c r="B280" s="2107"/>
      <c r="C280" s="2107"/>
      <c r="D280" s="2107"/>
      <c r="E280" s="2152"/>
      <c r="F280" s="2107"/>
      <c r="G280" s="2107"/>
      <c r="H280" s="2107"/>
      <c r="I280" s="2107"/>
      <c r="J280" s="2152"/>
      <c r="K280" s="2107"/>
      <c r="L280" s="2107"/>
      <c r="M280" s="2107"/>
      <c r="N280" s="2107"/>
      <c r="O280" s="2152"/>
      <c r="P280" s="2107"/>
      <c r="Q280" s="2107"/>
      <c r="R280" s="2107"/>
      <c r="S280" s="2107"/>
      <c r="T280" s="2152"/>
      <c r="U280" s="2107"/>
      <c r="V280" s="2107"/>
      <c r="W280" s="2107"/>
      <c r="X280" s="2107"/>
      <c r="Y280" s="2152"/>
      <c r="Z280" s="2107"/>
      <c r="AA280" s="2107"/>
      <c r="AB280" s="2107"/>
      <c r="AC280" s="2107"/>
      <c r="AD280" s="2152"/>
      <c r="AE280" s="2107"/>
      <c r="AF280" s="2107"/>
      <c r="AG280" s="2107"/>
      <c r="AH280" s="2107"/>
      <c r="AI280" s="2152"/>
      <c r="AJ280" s="2107"/>
      <c r="AK280" s="2107"/>
      <c r="AL280" s="2107"/>
      <c r="AM280" s="2107"/>
      <c r="AN280" s="2152"/>
      <c r="AO280" s="2107"/>
      <c r="AP280" s="2107"/>
      <c r="AQ280" s="2107"/>
      <c r="AR280" s="2107"/>
      <c r="AS280" s="2152"/>
      <c r="AT280" s="2107"/>
      <c r="AU280" s="2107"/>
      <c r="AV280" s="2107"/>
      <c r="AW280" s="2107"/>
      <c r="AX280" s="2152"/>
    </row>
    <row r="281" spans="1:56">
      <c r="A281" s="2107"/>
      <c r="B281" s="2107"/>
      <c r="C281" s="2107"/>
      <c r="D281" s="2107"/>
      <c r="E281" s="2152"/>
      <c r="F281" s="2107"/>
      <c r="G281" s="2107"/>
      <c r="H281" s="2107"/>
      <c r="I281" s="2107"/>
      <c r="J281" s="2152"/>
      <c r="K281" s="2107"/>
      <c r="L281" s="2107"/>
      <c r="M281" s="2107"/>
      <c r="N281" s="2107"/>
      <c r="O281" s="2152"/>
      <c r="P281" s="2107"/>
      <c r="Q281" s="2107"/>
      <c r="R281" s="2107"/>
      <c r="S281" s="2107"/>
      <c r="T281" s="2152"/>
      <c r="U281" s="2107"/>
      <c r="V281" s="2107"/>
      <c r="W281" s="2107"/>
      <c r="X281" s="2107"/>
      <c r="Y281" s="2152"/>
      <c r="Z281" s="2107"/>
      <c r="AA281" s="2107"/>
      <c r="AB281" s="2107"/>
      <c r="AC281" s="2107"/>
      <c r="AD281" s="2152"/>
      <c r="AE281" s="2107"/>
      <c r="AF281" s="2107"/>
      <c r="AG281" s="2107"/>
      <c r="AH281" s="2107"/>
      <c r="AI281" s="2152"/>
      <c r="AJ281" s="2107"/>
      <c r="AK281" s="2107"/>
      <c r="AL281" s="2107"/>
      <c r="AM281" s="2107"/>
      <c r="AN281" s="2152"/>
      <c r="AO281" s="2107"/>
      <c r="AP281" s="2107"/>
      <c r="AQ281" s="2107"/>
      <c r="AR281" s="2107"/>
      <c r="AS281" s="2152"/>
      <c r="AT281" s="2107"/>
      <c r="AU281" s="2107"/>
      <c r="AV281" s="2107"/>
      <c r="AW281" s="2107"/>
      <c r="AX281" s="2152"/>
    </row>
    <row r="282" spans="1:56">
      <c r="A282" s="2107"/>
      <c r="B282" s="2107"/>
      <c r="C282" s="2107"/>
      <c r="D282" s="2107"/>
      <c r="E282" s="2152"/>
      <c r="F282" s="2107"/>
      <c r="G282" s="2107"/>
      <c r="H282" s="2107"/>
      <c r="I282" s="2107"/>
      <c r="J282" s="2152"/>
      <c r="K282" s="2107"/>
      <c r="L282" s="2107"/>
      <c r="M282" s="2107"/>
      <c r="N282" s="2107"/>
      <c r="O282" s="2152"/>
      <c r="P282" s="2107"/>
      <c r="Q282" s="2107"/>
      <c r="R282" s="2107"/>
      <c r="S282" s="2107"/>
      <c r="T282" s="2152"/>
      <c r="U282" s="2107"/>
      <c r="V282" s="2107"/>
      <c r="W282" s="2107"/>
      <c r="X282" s="2107"/>
      <c r="Y282" s="2152"/>
      <c r="Z282" s="2107"/>
      <c r="AA282" s="2107"/>
      <c r="AB282" s="2107"/>
      <c r="AC282" s="2107"/>
      <c r="AD282" s="2152"/>
      <c r="AE282" s="2107"/>
      <c r="AF282" s="2107"/>
      <c r="AG282" s="2107"/>
      <c r="AH282" s="2107"/>
      <c r="AI282" s="2152"/>
      <c r="AJ282" s="2107"/>
      <c r="AK282" s="2107"/>
      <c r="AL282" s="2107"/>
      <c r="AM282" s="2107"/>
      <c r="AN282" s="2152"/>
      <c r="AO282" s="2107"/>
      <c r="AP282" s="2107"/>
      <c r="AQ282" s="2107"/>
      <c r="AR282" s="2107"/>
      <c r="AS282" s="2152"/>
      <c r="AT282" s="2107"/>
      <c r="AU282" s="2107"/>
      <c r="AV282" s="2107"/>
      <c r="AW282" s="2107"/>
      <c r="AX282" s="2152"/>
    </row>
    <row r="283" spans="1:56">
      <c r="A283" s="2107"/>
      <c r="B283" s="2107"/>
      <c r="C283" s="2107"/>
      <c r="D283" s="2107"/>
      <c r="E283" s="2152"/>
      <c r="F283" s="2107"/>
      <c r="G283" s="2107"/>
      <c r="H283" s="2107"/>
      <c r="I283" s="2107"/>
      <c r="J283" s="2152"/>
      <c r="K283" s="2107"/>
      <c r="L283" s="2107"/>
      <c r="M283" s="2107"/>
      <c r="N283" s="2107"/>
      <c r="O283" s="2152"/>
      <c r="P283" s="2107"/>
      <c r="Q283" s="2107"/>
      <c r="R283" s="2107"/>
      <c r="S283" s="2107"/>
      <c r="T283" s="2152"/>
      <c r="U283" s="2107"/>
      <c r="V283" s="2107"/>
      <c r="W283" s="2107"/>
      <c r="X283" s="2107"/>
      <c r="Y283" s="2152"/>
      <c r="Z283" s="2107"/>
      <c r="AA283" s="2107"/>
      <c r="AB283" s="2107"/>
      <c r="AC283" s="2107"/>
      <c r="AD283" s="2152"/>
      <c r="AE283" s="2107"/>
      <c r="AF283" s="2107"/>
      <c r="AG283" s="2107"/>
      <c r="AH283" s="2107"/>
      <c r="AI283" s="2152"/>
      <c r="AJ283" s="2107"/>
      <c r="AK283" s="2107"/>
      <c r="AL283" s="2107"/>
      <c r="AM283" s="2107"/>
      <c r="AN283" s="2152"/>
      <c r="AO283" s="2107"/>
      <c r="AP283" s="2107"/>
      <c r="AQ283" s="2107"/>
      <c r="AR283" s="2107"/>
      <c r="AS283" s="2152"/>
      <c r="AT283" s="2107"/>
      <c r="AU283" s="2107"/>
      <c r="AV283" s="2107"/>
      <c r="AW283" s="2107"/>
      <c r="AX283" s="2152"/>
    </row>
    <row r="284" spans="1:56">
      <c r="A284" s="2107"/>
      <c r="B284" s="2107"/>
      <c r="C284" s="2107"/>
      <c r="D284" s="2107"/>
      <c r="E284" s="2152"/>
      <c r="F284" s="2107"/>
      <c r="G284" s="2107"/>
      <c r="H284" s="2107"/>
      <c r="I284" s="2107"/>
      <c r="J284" s="2152"/>
      <c r="K284" s="2107"/>
      <c r="L284" s="2107"/>
      <c r="M284" s="2107"/>
      <c r="N284" s="2107"/>
      <c r="O284" s="2152"/>
      <c r="P284" s="2107"/>
      <c r="Q284" s="2107"/>
      <c r="R284" s="2107"/>
      <c r="S284" s="2107"/>
      <c r="T284" s="2152"/>
      <c r="U284" s="2107"/>
      <c r="V284" s="2107"/>
      <c r="W284" s="2107"/>
      <c r="X284" s="2107"/>
      <c r="Y284" s="2152"/>
      <c r="Z284" s="2107"/>
      <c r="AA284" s="2107"/>
      <c r="AB284" s="2107"/>
      <c r="AC284" s="2107"/>
      <c r="AD284" s="2152"/>
      <c r="AE284" s="2107"/>
      <c r="AF284" s="2107"/>
      <c r="AG284" s="2107"/>
      <c r="AH284" s="2107"/>
      <c r="AI284" s="2152"/>
      <c r="AJ284" s="2107"/>
      <c r="AK284" s="2107"/>
      <c r="AL284" s="2107"/>
      <c r="AM284" s="2107"/>
      <c r="AN284" s="2152"/>
      <c r="AO284" s="2107"/>
      <c r="AP284" s="2107"/>
      <c r="AQ284" s="2107"/>
      <c r="AR284" s="2107"/>
      <c r="AS284" s="2152"/>
      <c r="AT284" s="2107"/>
      <c r="AU284" s="2107"/>
      <c r="AV284" s="2107"/>
      <c r="AW284" s="2107"/>
      <c r="AX284" s="2152"/>
    </row>
    <row r="285" spans="1:56">
      <c r="A285" s="2107"/>
      <c r="B285" s="2107"/>
      <c r="C285" s="2107"/>
      <c r="D285" s="2107"/>
      <c r="E285" s="2152"/>
      <c r="F285" s="2107"/>
      <c r="G285" s="2107"/>
      <c r="H285" s="2107"/>
      <c r="I285" s="2107"/>
      <c r="J285" s="2152"/>
      <c r="K285" s="2107"/>
      <c r="L285" s="2107"/>
      <c r="M285" s="2107"/>
      <c r="N285" s="2107"/>
      <c r="O285" s="2152"/>
      <c r="P285" s="2107"/>
      <c r="Q285" s="2107"/>
      <c r="R285" s="2107"/>
      <c r="S285" s="2107"/>
      <c r="T285" s="2152"/>
      <c r="U285" s="2107"/>
      <c r="V285" s="2107"/>
      <c r="W285" s="2107"/>
      <c r="X285" s="2107"/>
      <c r="Y285" s="2152"/>
      <c r="Z285" s="2107"/>
      <c r="AA285" s="2107"/>
      <c r="AB285" s="2107"/>
      <c r="AC285" s="2107"/>
      <c r="AD285" s="2152"/>
      <c r="AE285" s="2107"/>
      <c r="AF285" s="2107"/>
      <c r="AG285" s="2107"/>
      <c r="AH285" s="2107"/>
      <c r="AI285" s="2152"/>
      <c r="AJ285" s="2107"/>
      <c r="AK285" s="2107"/>
      <c r="AL285" s="2107"/>
      <c r="AM285" s="2107"/>
      <c r="AN285" s="2152"/>
      <c r="AO285" s="2107"/>
      <c r="AP285" s="2107"/>
      <c r="AQ285" s="2107"/>
      <c r="AR285" s="2107"/>
      <c r="AS285" s="2152"/>
      <c r="AT285" s="2107"/>
      <c r="AU285" s="2107"/>
      <c r="AV285" s="2107"/>
      <c r="AW285" s="2107"/>
      <c r="AX285" s="2152"/>
    </row>
    <row r="286" spans="1:56">
      <c r="A286" s="2107"/>
      <c r="B286" s="2107"/>
      <c r="C286" s="2107"/>
      <c r="D286" s="2107"/>
      <c r="E286" s="2152"/>
      <c r="F286" s="2107"/>
      <c r="G286" s="2107"/>
      <c r="H286" s="2107"/>
      <c r="I286" s="2107"/>
      <c r="J286" s="2152"/>
      <c r="K286" s="2107"/>
      <c r="L286" s="2107"/>
      <c r="M286" s="2107"/>
      <c r="N286" s="2107"/>
      <c r="O286" s="2152"/>
      <c r="P286" s="2107"/>
      <c r="Q286" s="2107"/>
      <c r="R286" s="2107"/>
      <c r="S286" s="2107"/>
      <c r="T286" s="2152"/>
      <c r="U286" s="2107"/>
      <c r="V286" s="2107"/>
      <c r="W286" s="2107"/>
      <c r="X286" s="2107"/>
      <c r="Y286" s="2152"/>
      <c r="Z286" s="2107"/>
      <c r="AA286" s="2107"/>
      <c r="AB286" s="2107"/>
      <c r="AC286" s="2107"/>
      <c r="AD286" s="2152"/>
      <c r="AE286" s="2107"/>
      <c r="AF286" s="2107"/>
      <c r="AG286" s="2107"/>
      <c r="AH286" s="2107"/>
      <c r="AI286" s="2152"/>
      <c r="AJ286" s="2107"/>
      <c r="AK286" s="2107"/>
      <c r="AL286" s="2107"/>
      <c r="AM286" s="2107"/>
      <c r="AN286" s="2152"/>
      <c r="AO286" s="2107"/>
      <c r="AP286" s="2107"/>
      <c r="AQ286" s="2107"/>
      <c r="AR286" s="2107"/>
      <c r="AS286" s="2152"/>
      <c r="AT286" s="2107"/>
      <c r="AU286" s="2107"/>
      <c r="AV286" s="2107"/>
      <c r="AW286" s="2107"/>
      <c r="AX286" s="2152"/>
    </row>
    <row r="287" spans="1:56">
      <c r="A287" s="2107"/>
      <c r="B287" s="2107"/>
      <c r="C287" s="2107"/>
      <c r="D287" s="2107"/>
      <c r="E287" s="2152"/>
      <c r="F287" s="2107"/>
      <c r="G287" s="2107"/>
      <c r="H287" s="2107"/>
      <c r="I287" s="2107"/>
      <c r="J287" s="2152"/>
      <c r="K287" s="2107"/>
      <c r="L287" s="2107"/>
      <c r="M287" s="2107"/>
      <c r="N287" s="2107"/>
      <c r="O287" s="2152"/>
      <c r="P287" s="2107"/>
      <c r="Q287" s="2107"/>
      <c r="R287" s="2107"/>
      <c r="S287" s="2107"/>
      <c r="T287" s="2152"/>
      <c r="U287" s="2107"/>
      <c r="V287" s="2107"/>
      <c r="W287" s="2107"/>
      <c r="X287" s="2107"/>
      <c r="Y287" s="2152"/>
      <c r="Z287" s="2107"/>
      <c r="AA287" s="2107"/>
      <c r="AB287" s="2107"/>
      <c r="AC287" s="2107"/>
      <c r="AD287" s="2152"/>
      <c r="AE287" s="2107"/>
      <c r="AF287" s="2107"/>
      <c r="AG287" s="2107"/>
      <c r="AH287" s="2107"/>
      <c r="AI287" s="2152"/>
      <c r="AJ287" s="2107"/>
      <c r="AK287" s="2107"/>
      <c r="AL287" s="2107"/>
      <c r="AM287" s="2107"/>
      <c r="AN287" s="2152"/>
      <c r="AO287" s="2107"/>
      <c r="AP287" s="2107"/>
      <c r="AQ287" s="2107"/>
      <c r="AR287" s="2107"/>
      <c r="AS287" s="2152"/>
      <c r="AT287" s="2107"/>
      <c r="AU287" s="2107"/>
      <c r="AV287" s="2107"/>
      <c r="AW287" s="2107"/>
      <c r="AX287" s="2152"/>
    </row>
    <row r="288" spans="1:56">
      <c r="A288" s="2107"/>
      <c r="B288" s="2107"/>
      <c r="C288" s="2107"/>
      <c r="D288" s="2107"/>
      <c r="E288" s="2152"/>
      <c r="F288" s="2107"/>
      <c r="G288" s="2107"/>
      <c r="H288" s="2107"/>
      <c r="I288" s="2107"/>
      <c r="J288" s="2152"/>
      <c r="K288" s="2107"/>
      <c r="L288" s="2107"/>
      <c r="M288" s="2107"/>
      <c r="N288" s="2107"/>
      <c r="O288" s="2152"/>
      <c r="P288" s="2107"/>
      <c r="Q288" s="2107"/>
      <c r="R288" s="2107"/>
      <c r="S288" s="2107"/>
      <c r="T288" s="2152"/>
      <c r="U288" s="2107"/>
      <c r="V288" s="2107"/>
      <c r="W288" s="2107"/>
      <c r="X288" s="2107"/>
      <c r="Y288" s="2152"/>
      <c r="Z288" s="2107"/>
      <c r="AA288" s="2107"/>
      <c r="AB288" s="2107"/>
      <c r="AC288" s="2107"/>
      <c r="AD288" s="2152"/>
      <c r="AE288" s="2107"/>
      <c r="AF288" s="2107"/>
      <c r="AG288" s="2107"/>
      <c r="AH288" s="2107"/>
      <c r="AI288" s="2152"/>
      <c r="AJ288" s="2107"/>
      <c r="AK288" s="2107"/>
      <c r="AL288" s="2107"/>
      <c r="AM288" s="2107"/>
      <c r="AN288" s="2152"/>
      <c r="AO288" s="2107"/>
      <c r="AP288" s="2107"/>
      <c r="AQ288" s="2107"/>
      <c r="AR288" s="2107"/>
      <c r="AS288" s="2152"/>
      <c r="AT288" s="2107"/>
      <c r="AU288" s="2107"/>
      <c r="AV288" s="2107"/>
      <c r="AW288" s="2107"/>
      <c r="AX288" s="2152"/>
    </row>
    <row r="289" spans="1:56">
      <c r="A289" s="2107"/>
      <c r="B289" s="2107"/>
      <c r="C289" s="2107"/>
      <c r="D289" s="2107"/>
      <c r="E289" s="2152"/>
      <c r="F289" s="2107"/>
      <c r="G289" s="2107"/>
      <c r="H289" s="2107"/>
      <c r="I289" s="2107"/>
      <c r="J289" s="2152"/>
      <c r="K289" s="2107"/>
      <c r="L289" s="2107"/>
      <c r="M289" s="2107"/>
      <c r="N289" s="2107"/>
      <c r="O289" s="2152"/>
      <c r="P289" s="2107"/>
      <c r="Q289" s="2107"/>
      <c r="R289" s="2107"/>
      <c r="S289" s="2107"/>
      <c r="T289" s="2152"/>
      <c r="U289" s="2107"/>
      <c r="V289" s="2107"/>
      <c r="W289" s="2107"/>
      <c r="X289" s="2107"/>
      <c r="Y289" s="2152"/>
      <c r="Z289" s="2107"/>
      <c r="AA289" s="2107"/>
      <c r="AB289" s="2107"/>
      <c r="AC289" s="2107"/>
      <c r="AD289" s="2152"/>
      <c r="AE289" s="2107"/>
      <c r="AF289" s="2107"/>
      <c r="AG289" s="2107"/>
      <c r="AH289" s="2107"/>
      <c r="AI289" s="2152"/>
      <c r="AJ289" s="2107"/>
      <c r="AK289" s="2107"/>
      <c r="AL289" s="2107"/>
      <c r="AM289" s="2107"/>
      <c r="AN289" s="2152"/>
      <c r="AO289" s="2107"/>
      <c r="AP289" s="2107"/>
      <c r="AQ289" s="2107"/>
      <c r="AR289" s="2107"/>
      <c r="AS289" s="2152"/>
      <c r="AT289" s="2107"/>
      <c r="AU289" s="2107"/>
      <c r="AV289" s="2107"/>
      <c r="AW289" s="2107"/>
      <c r="AX289" s="2152"/>
    </row>
    <row r="290" spans="1:56" s="387" customFormat="1">
      <c r="A290" s="2107"/>
      <c r="B290" s="2107"/>
      <c r="C290" s="2107"/>
      <c r="D290" s="2107"/>
      <c r="E290" s="2152"/>
      <c r="F290" s="2107"/>
      <c r="G290" s="2107"/>
      <c r="H290" s="2107"/>
      <c r="I290" s="2107"/>
      <c r="J290" s="2152"/>
      <c r="K290" s="2107"/>
      <c r="L290" s="2107"/>
      <c r="M290" s="2107"/>
      <c r="N290" s="2107"/>
      <c r="O290" s="2152"/>
      <c r="P290" s="2107"/>
      <c r="Q290" s="2107"/>
      <c r="R290" s="2107"/>
      <c r="S290" s="2107"/>
      <c r="T290" s="2152"/>
      <c r="U290" s="2107"/>
      <c r="V290" s="2107"/>
      <c r="W290" s="2107"/>
      <c r="X290" s="2107"/>
      <c r="Y290" s="2152"/>
      <c r="Z290" s="2107"/>
      <c r="AA290" s="2107"/>
      <c r="AB290" s="2107"/>
      <c r="AC290" s="2107"/>
      <c r="AD290" s="2152"/>
      <c r="AE290" s="2107"/>
      <c r="AF290" s="2107"/>
      <c r="AG290" s="2107"/>
      <c r="AH290" s="2107"/>
      <c r="AI290" s="2152"/>
      <c r="AJ290" s="2107"/>
      <c r="AK290" s="2107"/>
      <c r="AL290" s="2107"/>
      <c r="AM290" s="2107"/>
      <c r="AN290" s="2152"/>
      <c r="AO290" s="2107"/>
      <c r="AP290" s="2107"/>
      <c r="AQ290" s="2107"/>
      <c r="AR290" s="2107"/>
      <c r="AS290" s="2152"/>
      <c r="AT290" s="2107"/>
      <c r="AU290" s="2107"/>
      <c r="AV290" s="2107"/>
      <c r="AW290" s="2107"/>
      <c r="AX290" s="2152"/>
      <c r="AY290" s="388"/>
      <c r="AZ290" s="388"/>
      <c r="BA290" s="388"/>
      <c r="BB290" s="388"/>
      <c r="BC290" s="388"/>
      <c r="BD290" s="388"/>
    </row>
    <row r="291" spans="1:56">
      <c r="A291" s="2107"/>
      <c r="B291" s="2107"/>
      <c r="C291" s="2107"/>
      <c r="D291" s="2107"/>
      <c r="E291" s="2152"/>
      <c r="F291" s="2107"/>
      <c r="G291" s="2107"/>
      <c r="H291" s="2107"/>
      <c r="I291" s="2107"/>
      <c r="J291" s="2152"/>
      <c r="K291" s="2107"/>
      <c r="L291" s="2107"/>
      <c r="M291" s="2107"/>
      <c r="N291" s="2107"/>
      <c r="O291" s="2152"/>
      <c r="P291" s="2107"/>
      <c r="Q291" s="2107"/>
      <c r="R291" s="2107"/>
      <c r="S291" s="2107"/>
      <c r="T291" s="2152"/>
      <c r="U291" s="2107"/>
      <c r="V291" s="2107"/>
      <c r="W291" s="2107"/>
      <c r="X291" s="2107"/>
      <c r="Y291" s="2152"/>
      <c r="Z291" s="2107"/>
      <c r="AA291" s="2107"/>
      <c r="AB291" s="2107"/>
      <c r="AC291" s="2107"/>
      <c r="AD291" s="2152"/>
      <c r="AE291" s="2107"/>
      <c r="AF291" s="2107"/>
      <c r="AG291" s="2107"/>
      <c r="AH291" s="2107"/>
      <c r="AI291" s="2152"/>
      <c r="AJ291" s="2107"/>
      <c r="AK291" s="2107"/>
      <c r="AL291" s="2107"/>
      <c r="AM291" s="2107"/>
      <c r="AN291" s="2152"/>
      <c r="AO291" s="2107"/>
      <c r="AP291" s="2107"/>
      <c r="AQ291" s="2107"/>
      <c r="AR291" s="2107"/>
      <c r="AS291" s="2152"/>
      <c r="AT291" s="2107"/>
      <c r="AU291" s="2107"/>
      <c r="AV291" s="2107"/>
      <c r="AW291" s="2107"/>
      <c r="AX291" s="2152"/>
    </row>
    <row r="292" spans="1:56">
      <c r="A292" s="2107"/>
      <c r="B292" s="2107"/>
      <c r="C292" s="2107"/>
      <c r="D292" s="2107"/>
      <c r="E292" s="2152"/>
      <c r="F292" s="2107"/>
      <c r="G292" s="2107"/>
      <c r="H292" s="2107"/>
      <c r="I292" s="2107"/>
      <c r="J292" s="2152"/>
      <c r="K292" s="2107"/>
      <c r="L292" s="2107"/>
      <c r="M292" s="2107"/>
      <c r="N292" s="2107"/>
      <c r="O292" s="2152"/>
      <c r="P292" s="2107"/>
      <c r="Q292" s="2107"/>
      <c r="R292" s="2107"/>
      <c r="S292" s="2107"/>
      <c r="T292" s="2152"/>
      <c r="U292" s="2107"/>
      <c r="V292" s="2107"/>
      <c r="W292" s="2107"/>
      <c r="X292" s="2107"/>
      <c r="Y292" s="2152"/>
      <c r="Z292" s="2107"/>
      <c r="AA292" s="2107"/>
      <c r="AB292" s="2107"/>
      <c r="AC292" s="2107"/>
      <c r="AD292" s="2152"/>
      <c r="AE292" s="2107"/>
      <c r="AF292" s="2107"/>
      <c r="AG292" s="2107"/>
      <c r="AH292" s="2107"/>
      <c r="AI292" s="2152"/>
      <c r="AJ292" s="2107"/>
      <c r="AK292" s="2107"/>
      <c r="AL292" s="2107"/>
      <c r="AM292" s="2107"/>
      <c r="AN292" s="2152"/>
      <c r="AO292" s="2107"/>
      <c r="AP292" s="2107"/>
      <c r="AQ292" s="2107"/>
      <c r="AR292" s="2107"/>
      <c r="AS292" s="2152"/>
      <c r="AT292" s="2107"/>
      <c r="AU292" s="2107"/>
      <c r="AV292" s="2107"/>
      <c r="AW292" s="2107"/>
      <c r="AX292" s="2152"/>
    </row>
    <row r="293" spans="1:56">
      <c r="A293" s="2107"/>
      <c r="B293" s="2107"/>
      <c r="C293" s="2107"/>
      <c r="D293" s="2107"/>
      <c r="E293" s="2152"/>
      <c r="F293" s="2107"/>
      <c r="G293" s="2107"/>
      <c r="H293" s="2107"/>
      <c r="I293" s="2107"/>
      <c r="J293" s="2152"/>
      <c r="K293" s="2107"/>
      <c r="L293" s="2107"/>
      <c r="M293" s="2107"/>
      <c r="N293" s="2107"/>
      <c r="O293" s="2152"/>
      <c r="P293" s="2107"/>
      <c r="Q293" s="2107"/>
      <c r="R293" s="2107"/>
      <c r="S293" s="2107"/>
      <c r="T293" s="2152"/>
      <c r="U293" s="2107"/>
      <c r="V293" s="2107"/>
      <c r="W293" s="2107"/>
      <c r="X293" s="2107"/>
      <c r="Y293" s="2152"/>
      <c r="Z293" s="2107"/>
      <c r="AA293" s="2107"/>
      <c r="AB293" s="2107"/>
      <c r="AC293" s="2107"/>
      <c r="AD293" s="2152"/>
      <c r="AE293" s="2107"/>
      <c r="AF293" s="2107"/>
      <c r="AG293" s="2107"/>
      <c r="AH293" s="2107"/>
      <c r="AI293" s="2152"/>
      <c r="AJ293" s="2107"/>
      <c r="AK293" s="2107"/>
      <c r="AL293" s="2107"/>
      <c r="AM293" s="2107"/>
      <c r="AN293" s="2152"/>
      <c r="AO293" s="2107"/>
      <c r="AP293" s="2107"/>
      <c r="AQ293" s="2107"/>
      <c r="AR293" s="2107"/>
      <c r="AS293" s="2152"/>
      <c r="AT293" s="2107"/>
      <c r="AU293" s="2107"/>
      <c r="AV293" s="2107"/>
      <c r="AW293" s="2107"/>
      <c r="AX293" s="2152"/>
    </row>
    <row r="294" spans="1:56">
      <c r="A294" s="2243"/>
      <c r="B294" s="2243"/>
      <c r="C294" s="2243"/>
      <c r="D294" s="2243"/>
      <c r="E294" s="2244"/>
      <c r="F294" s="2243"/>
      <c r="G294" s="2243"/>
      <c r="H294" s="2243"/>
      <c r="I294" s="2243"/>
      <c r="J294" s="2244"/>
      <c r="K294" s="2243"/>
      <c r="L294" s="2243"/>
      <c r="M294" s="2243"/>
      <c r="N294" s="2243"/>
      <c r="O294" s="2244"/>
      <c r="P294" s="2243"/>
      <c r="Q294" s="2243"/>
      <c r="R294" s="2243"/>
      <c r="S294" s="2243"/>
      <c r="T294" s="2244"/>
      <c r="U294" s="2243"/>
      <c r="V294" s="2243"/>
      <c r="W294" s="2243"/>
      <c r="X294" s="2243"/>
      <c r="Y294" s="2244"/>
      <c r="Z294" s="2243"/>
      <c r="AA294" s="2243"/>
      <c r="AB294" s="2243"/>
      <c r="AC294" s="2243"/>
      <c r="AD294" s="2244"/>
      <c r="AE294" s="2243"/>
      <c r="AF294" s="2243"/>
      <c r="AG294" s="2243"/>
      <c r="AH294" s="2243"/>
      <c r="AI294" s="2244"/>
      <c r="AJ294" s="2243"/>
      <c r="AK294" s="2243"/>
      <c r="AL294" s="2243"/>
      <c r="AM294" s="2243"/>
      <c r="AN294" s="2244"/>
      <c r="AO294" s="2243"/>
      <c r="AP294" s="2243"/>
      <c r="AQ294" s="2243"/>
      <c r="AR294" s="2243"/>
      <c r="AS294" s="2244"/>
      <c r="AT294" s="2243"/>
      <c r="AU294" s="2243"/>
      <c r="AV294" s="2243"/>
      <c r="AW294" s="2243"/>
      <c r="AX294" s="2244"/>
    </row>
    <row r="295" spans="1:56" ht="18.75">
      <c r="A295" s="2150" t="s">
        <v>0</v>
      </c>
      <c r="B295" s="2150"/>
      <c r="C295" s="2150"/>
      <c r="D295" s="2150"/>
      <c r="E295" s="2150"/>
      <c r="F295" s="2150" t="s">
        <v>1</v>
      </c>
      <c r="G295" s="2150"/>
      <c r="H295" s="2150"/>
      <c r="I295" s="2150"/>
      <c r="J295" s="2150"/>
      <c r="K295" s="2150" t="s">
        <v>2</v>
      </c>
      <c r="L295" s="2150"/>
      <c r="M295" s="2150"/>
      <c r="N295" s="2150"/>
      <c r="O295" s="2150"/>
      <c r="P295" s="2150" t="s">
        <v>3</v>
      </c>
      <c r="Q295" s="2150"/>
      <c r="R295" s="2150"/>
      <c r="S295" s="2150"/>
      <c r="T295" s="2150"/>
      <c r="U295" s="2150" t="s">
        <v>4</v>
      </c>
      <c r="V295" s="2150"/>
      <c r="W295" s="2150"/>
      <c r="X295" s="2150"/>
      <c r="Y295" s="2150"/>
      <c r="Z295" s="2150" t="s">
        <v>5</v>
      </c>
      <c r="AA295" s="2150"/>
      <c r="AB295" s="2150"/>
      <c r="AC295" s="2150"/>
      <c r="AD295" s="2150"/>
      <c r="AE295" s="2150" t="s">
        <v>6</v>
      </c>
      <c r="AF295" s="2150"/>
      <c r="AG295" s="2150"/>
      <c r="AH295" s="2150"/>
      <c r="AI295" s="2150"/>
      <c r="AJ295" s="2150" t="s">
        <v>7</v>
      </c>
      <c r="AK295" s="2150"/>
      <c r="AL295" s="2150"/>
      <c r="AM295" s="2150"/>
      <c r="AN295" s="2150"/>
      <c r="AO295" s="2150" t="s">
        <v>8</v>
      </c>
      <c r="AP295" s="2150"/>
      <c r="AQ295" s="2150"/>
      <c r="AR295" s="2150"/>
      <c r="AS295" s="2150"/>
      <c r="AT295" s="2150" t="s">
        <v>9</v>
      </c>
      <c r="AU295" s="2150"/>
      <c r="AV295" s="2150"/>
      <c r="AW295" s="2150"/>
      <c r="AX295" s="2150"/>
    </row>
    <row r="296" spans="1:56">
      <c r="A296" s="477">
        <v>1</v>
      </c>
      <c r="B296" s="478"/>
      <c r="C296" s="478"/>
      <c r="D296" s="478"/>
      <c r="E296" s="479"/>
      <c r="F296" s="477">
        <v>2</v>
      </c>
      <c r="G296" s="478"/>
      <c r="H296" s="478"/>
      <c r="I296" s="478"/>
      <c r="J296" s="479"/>
      <c r="K296" s="477">
        <v>3</v>
      </c>
      <c r="L296" s="478"/>
      <c r="M296" s="478"/>
      <c r="N296" s="478"/>
      <c r="O296" s="479"/>
      <c r="P296" s="477">
        <v>4</v>
      </c>
      <c r="Q296" s="478"/>
      <c r="R296" s="478"/>
      <c r="S296" s="478"/>
      <c r="T296" s="479"/>
      <c r="U296" s="477">
        <v>5</v>
      </c>
      <c r="V296" s="478"/>
      <c r="W296" s="478"/>
      <c r="X296" s="478"/>
      <c r="Y296" s="479"/>
      <c r="Z296" s="477">
        <v>6</v>
      </c>
      <c r="AA296" s="478"/>
      <c r="AB296" s="478"/>
      <c r="AC296" s="478"/>
      <c r="AD296" s="479"/>
      <c r="AE296" s="477">
        <v>7</v>
      </c>
      <c r="AF296" s="478"/>
      <c r="AG296" s="478"/>
      <c r="AH296" s="478"/>
      <c r="AI296" s="479"/>
      <c r="AJ296" s="477">
        <v>8</v>
      </c>
      <c r="AK296" s="478"/>
      <c r="AL296" s="478"/>
      <c r="AM296" s="478"/>
      <c r="AN296" s="479"/>
      <c r="AO296" s="477">
        <v>9</v>
      </c>
      <c r="AP296" s="478"/>
      <c r="AQ296" s="478"/>
      <c r="AR296" s="478"/>
      <c r="AS296" s="479"/>
      <c r="AT296" s="477">
        <v>10</v>
      </c>
      <c r="AU296" s="478"/>
      <c r="AV296" s="478"/>
      <c r="AW296" s="478"/>
      <c r="AX296" s="479"/>
    </row>
    <row r="297" spans="1:56">
      <c r="A297" s="2104"/>
      <c r="B297" s="1983"/>
      <c r="C297" s="1983"/>
      <c r="D297" s="1983"/>
      <c r="E297" s="1984"/>
      <c r="F297" s="1983"/>
      <c r="G297" s="1983"/>
      <c r="H297" s="1983"/>
      <c r="I297" s="1983"/>
      <c r="J297" s="1984"/>
      <c r="K297" s="1983"/>
      <c r="L297" s="1983"/>
      <c r="M297" s="1983"/>
      <c r="N297" s="1983"/>
      <c r="O297" s="1984"/>
      <c r="P297" s="1983"/>
      <c r="Q297" s="1983"/>
      <c r="R297" s="1983"/>
      <c r="S297" s="1983"/>
      <c r="T297" s="1984"/>
      <c r="U297" s="1983"/>
      <c r="V297" s="1983"/>
      <c r="W297" s="1983"/>
      <c r="X297" s="1983"/>
      <c r="Y297" s="1984"/>
      <c r="Z297" s="1983"/>
      <c r="AA297" s="1983"/>
      <c r="AB297" s="1983"/>
      <c r="AC297" s="1983"/>
      <c r="AD297" s="1984"/>
      <c r="AE297" s="1983"/>
      <c r="AF297" s="1983"/>
      <c r="AG297" s="1983"/>
      <c r="AH297" s="1983"/>
      <c r="AI297" s="1984"/>
      <c r="AJ297" s="1983"/>
      <c r="AK297" s="1983"/>
      <c r="AL297" s="1983"/>
      <c r="AM297" s="1983"/>
      <c r="AN297" s="1984"/>
      <c r="AO297" s="1983"/>
      <c r="AP297" s="1983"/>
      <c r="AQ297" s="1983"/>
      <c r="AR297" s="1983"/>
      <c r="AS297" s="1984"/>
      <c r="AT297" s="1983"/>
      <c r="AU297" s="1983"/>
      <c r="AV297" s="1983"/>
      <c r="AW297" s="1983"/>
      <c r="AX297" s="1984"/>
    </row>
    <row r="298" spans="1:56">
      <c r="A298" s="2104"/>
      <c r="B298" s="1983"/>
      <c r="C298" s="1983"/>
      <c r="D298" s="1983"/>
      <c r="E298" s="1984"/>
      <c r="F298" s="1983"/>
      <c r="G298" s="1983"/>
      <c r="H298" s="1983"/>
      <c r="I298" s="1983"/>
      <c r="J298" s="1984"/>
      <c r="K298" s="1983"/>
      <c r="L298" s="1983"/>
      <c r="M298" s="1983"/>
      <c r="N298" s="1983"/>
      <c r="O298" s="1984"/>
      <c r="P298" s="1983"/>
      <c r="Q298" s="1983"/>
      <c r="R298" s="1983"/>
      <c r="S298" s="1983"/>
      <c r="T298" s="1984"/>
      <c r="U298" s="1983"/>
      <c r="V298" s="1983"/>
      <c r="W298" s="1983"/>
      <c r="X298" s="1983"/>
      <c r="Y298" s="1984"/>
      <c r="Z298" s="1983"/>
      <c r="AA298" s="1983"/>
      <c r="AB298" s="1983"/>
      <c r="AC298" s="1983"/>
      <c r="AD298" s="1984"/>
      <c r="AE298" s="1983"/>
      <c r="AF298" s="1983"/>
      <c r="AG298" s="1983"/>
      <c r="AH298" s="1983"/>
      <c r="AI298" s="1984"/>
      <c r="AJ298" s="1983"/>
      <c r="AK298" s="1983"/>
      <c r="AL298" s="1983"/>
      <c r="AM298" s="1983"/>
      <c r="AN298" s="1984"/>
      <c r="AO298" s="1983"/>
      <c r="AP298" s="1983"/>
      <c r="AQ298" s="1983"/>
      <c r="AR298" s="1983"/>
      <c r="AS298" s="1984"/>
      <c r="AT298" s="1983"/>
      <c r="AU298" s="1983"/>
      <c r="AV298" s="1983"/>
      <c r="AW298" s="1983"/>
      <c r="AX298" s="1984"/>
    </row>
    <row r="299" spans="1:56">
      <c r="A299" s="2104"/>
      <c r="B299" s="1983"/>
      <c r="C299" s="1983"/>
      <c r="D299" s="1983"/>
      <c r="E299" s="1984"/>
      <c r="F299" s="1983"/>
      <c r="G299" s="1983"/>
      <c r="H299" s="1983"/>
      <c r="I299" s="1983"/>
      <c r="J299" s="1984"/>
      <c r="K299" s="1983"/>
      <c r="L299" s="1983"/>
      <c r="M299" s="1983"/>
      <c r="N299" s="1983"/>
      <c r="O299" s="1984"/>
      <c r="P299" s="1983"/>
      <c r="Q299" s="1983"/>
      <c r="R299" s="1983"/>
      <c r="S299" s="1983"/>
      <c r="T299" s="1984"/>
      <c r="U299" s="1983"/>
      <c r="V299" s="1983"/>
      <c r="W299" s="1983"/>
      <c r="X299" s="1983"/>
      <c r="Y299" s="1984"/>
      <c r="Z299" s="1983"/>
      <c r="AA299" s="1983"/>
      <c r="AB299" s="1983"/>
      <c r="AC299" s="1983"/>
      <c r="AD299" s="1984"/>
      <c r="AE299" s="1983"/>
      <c r="AF299" s="1983"/>
      <c r="AG299" s="1983"/>
      <c r="AH299" s="1983"/>
      <c r="AI299" s="1984"/>
      <c r="AJ299" s="1983"/>
      <c r="AK299" s="1983"/>
      <c r="AL299" s="1983"/>
      <c r="AM299" s="1983"/>
      <c r="AN299" s="1984"/>
      <c r="AO299" s="1983"/>
      <c r="AP299" s="1983"/>
      <c r="AQ299" s="1983"/>
      <c r="AR299" s="1983"/>
      <c r="AS299" s="1984"/>
      <c r="AT299" s="1983"/>
      <c r="AU299" s="1983"/>
      <c r="AV299" s="1983"/>
      <c r="AW299" s="1983"/>
      <c r="AX299" s="1984"/>
    </row>
    <row r="300" spans="1:56">
      <c r="A300" s="2104"/>
      <c r="B300" s="1983"/>
      <c r="C300" s="1983"/>
      <c r="D300" s="1983"/>
      <c r="E300" s="1984"/>
      <c r="F300" s="1983"/>
      <c r="G300" s="1983"/>
      <c r="H300" s="1983"/>
      <c r="I300" s="1983"/>
      <c r="J300" s="1984"/>
      <c r="K300" s="1983"/>
      <c r="L300" s="1983"/>
      <c r="M300" s="1983"/>
      <c r="N300" s="1983"/>
      <c r="O300" s="1984"/>
      <c r="P300" s="1983"/>
      <c r="Q300" s="1983"/>
      <c r="R300" s="1983"/>
      <c r="S300" s="1983"/>
      <c r="T300" s="1984"/>
      <c r="U300" s="1983"/>
      <c r="V300" s="1983"/>
      <c r="W300" s="1983"/>
      <c r="X300" s="1983"/>
      <c r="Y300" s="1984"/>
      <c r="Z300" s="1983"/>
      <c r="AA300" s="1983"/>
      <c r="AB300" s="1983"/>
      <c r="AC300" s="1983"/>
      <c r="AD300" s="1984"/>
      <c r="AE300" s="1983"/>
      <c r="AF300" s="1983"/>
      <c r="AG300" s="1983"/>
      <c r="AH300" s="1983"/>
      <c r="AI300" s="1984"/>
      <c r="AJ300" s="1983"/>
      <c r="AK300" s="1983"/>
      <c r="AL300" s="1983"/>
      <c r="AM300" s="1983"/>
      <c r="AN300" s="1984"/>
      <c r="AO300" s="1983"/>
      <c r="AP300" s="1983"/>
      <c r="AQ300" s="1983"/>
      <c r="AR300" s="1983"/>
      <c r="AS300" s="1984"/>
      <c r="AT300" s="1983"/>
      <c r="AU300" s="1983"/>
      <c r="AV300" s="1983"/>
      <c r="AW300" s="1983"/>
      <c r="AX300" s="1984"/>
    </row>
    <row r="301" spans="1:56">
      <c r="A301" s="2104"/>
      <c r="B301" s="1983"/>
      <c r="C301" s="1983"/>
      <c r="D301" s="1983"/>
      <c r="E301" s="1984"/>
      <c r="F301" s="1983"/>
      <c r="G301" s="1983"/>
      <c r="H301" s="1983"/>
      <c r="I301" s="1983"/>
      <c r="J301" s="1984"/>
      <c r="K301" s="1983"/>
      <c r="L301" s="1983"/>
      <c r="M301" s="1983"/>
      <c r="N301" s="1983"/>
      <c r="O301" s="1984"/>
      <c r="P301" s="1983"/>
      <c r="Q301" s="1983"/>
      <c r="R301" s="1983"/>
      <c r="S301" s="1983"/>
      <c r="T301" s="1984"/>
      <c r="U301" s="1983"/>
      <c r="V301" s="1983"/>
      <c r="W301" s="1983"/>
      <c r="X301" s="1983"/>
      <c r="Y301" s="1984"/>
      <c r="Z301" s="1983"/>
      <c r="AA301" s="1983"/>
      <c r="AB301" s="1983"/>
      <c r="AC301" s="1983"/>
      <c r="AD301" s="1984"/>
      <c r="AE301" s="1983"/>
      <c r="AF301" s="1983"/>
      <c r="AG301" s="1983"/>
      <c r="AH301" s="1983"/>
      <c r="AI301" s="1984"/>
      <c r="AJ301" s="1983"/>
      <c r="AK301" s="1983"/>
      <c r="AL301" s="1983"/>
      <c r="AM301" s="1983"/>
      <c r="AN301" s="1984"/>
      <c r="AO301" s="1983"/>
      <c r="AP301" s="1983"/>
      <c r="AQ301" s="1983"/>
      <c r="AR301" s="1983"/>
      <c r="AS301" s="1984"/>
      <c r="AT301" s="1983"/>
      <c r="AU301" s="1983"/>
      <c r="AV301" s="1983"/>
      <c r="AW301" s="1983"/>
      <c r="AX301" s="1984"/>
    </row>
    <row r="302" spans="1:56">
      <c r="A302" s="2104"/>
      <c r="B302" s="1983"/>
      <c r="C302" s="1983"/>
      <c r="D302" s="1983"/>
      <c r="E302" s="1984"/>
      <c r="F302" s="1983"/>
      <c r="G302" s="1983"/>
      <c r="H302" s="1983"/>
      <c r="I302" s="1983"/>
      <c r="J302" s="1984"/>
      <c r="K302" s="1983"/>
      <c r="L302" s="1983"/>
      <c r="M302" s="1983"/>
      <c r="N302" s="1983"/>
      <c r="O302" s="1984"/>
      <c r="P302" s="1983"/>
      <c r="Q302" s="1983"/>
      <c r="R302" s="1983"/>
      <c r="S302" s="1983"/>
      <c r="T302" s="1984"/>
      <c r="U302" s="1983"/>
      <c r="V302" s="1983"/>
      <c r="W302" s="1983"/>
      <c r="X302" s="1983"/>
      <c r="Y302" s="1984"/>
      <c r="Z302" s="1983"/>
      <c r="AA302" s="1983"/>
      <c r="AB302" s="1983"/>
      <c r="AC302" s="1983"/>
      <c r="AD302" s="1984"/>
      <c r="AE302" s="1983"/>
      <c r="AF302" s="1983"/>
      <c r="AG302" s="1983"/>
      <c r="AH302" s="1983"/>
      <c r="AI302" s="1984"/>
      <c r="AJ302" s="1983"/>
      <c r="AK302" s="1983"/>
      <c r="AL302" s="1983"/>
      <c r="AM302" s="1983"/>
      <c r="AN302" s="1984"/>
      <c r="AO302" s="1983"/>
      <c r="AP302" s="1983"/>
      <c r="AQ302" s="1983"/>
      <c r="AR302" s="1983"/>
      <c r="AS302" s="1984"/>
      <c r="AT302" s="1983"/>
      <c r="AU302" s="1983"/>
      <c r="AV302" s="1983"/>
      <c r="AW302" s="1983"/>
      <c r="AX302" s="1984"/>
    </row>
    <row r="303" spans="1:56">
      <c r="A303" s="2104"/>
      <c r="B303" s="1983"/>
      <c r="C303" s="1983"/>
      <c r="D303" s="1983"/>
      <c r="E303" s="1984"/>
      <c r="F303" s="1983"/>
      <c r="G303" s="1983"/>
      <c r="H303" s="1983"/>
      <c r="I303" s="1983"/>
      <c r="J303" s="1984"/>
      <c r="K303" s="1983"/>
      <c r="L303" s="1983"/>
      <c r="M303" s="1983"/>
      <c r="N303" s="1983"/>
      <c r="O303" s="1984"/>
      <c r="P303" s="1983"/>
      <c r="Q303" s="1983"/>
      <c r="R303" s="1983"/>
      <c r="S303" s="1983"/>
      <c r="T303" s="1984"/>
      <c r="U303" s="1983"/>
      <c r="V303" s="1983"/>
      <c r="W303" s="1983"/>
      <c r="X303" s="1983"/>
      <c r="Y303" s="1984"/>
      <c r="Z303" s="1983"/>
      <c r="AA303" s="1983"/>
      <c r="AB303" s="1983"/>
      <c r="AC303" s="1983"/>
      <c r="AD303" s="1984"/>
      <c r="AE303" s="1983"/>
      <c r="AF303" s="1983"/>
      <c r="AG303" s="1983"/>
      <c r="AH303" s="1983"/>
      <c r="AI303" s="1984"/>
      <c r="AJ303" s="1983"/>
      <c r="AK303" s="1983"/>
      <c r="AL303" s="1983"/>
      <c r="AM303" s="1983"/>
      <c r="AN303" s="1984"/>
      <c r="AO303" s="1983"/>
      <c r="AP303" s="1983"/>
      <c r="AQ303" s="1983"/>
      <c r="AR303" s="1983"/>
      <c r="AS303" s="1984"/>
      <c r="AT303" s="1983"/>
      <c r="AU303" s="1983"/>
      <c r="AV303" s="1983"/>
      <c r="AW303" s="1983"/>
      <c r="AX303" s="1984"/>
    </row>
    <row r="304" spans="1:56">
      <c r="A304" s="2104"/>
      <c r="B304" s="1983"/>
      <c r="C304" s="1983"/>
      <c r="D304" s="1983"/>
      <c r="E304" s="1984"/>
      <c r="F304" s="1983"/>
      <c r="G304" s="1983"/>
      <c r="H304" s="1983"/>
      <c r="I304" s="1983"/>
      <c r="J304" s="1984"/>
      <c r="K304" s="1983"/>
      <c r="L304" s="1983"/>
      <c r="M304" s="1983"/>
      <c r="N304" s="1983"/>
      <c r="O304" s="1984"/>
      <c r="P304" s="1983"/>
      <c r="Q304" s="1983"/>
      <c r="R304" s="1983"/>
      <c r="S304" s="1983"/>
      <c r="T304" s="1984"/>
      <c r="U304" s="1983"/>
      <c r="V304" s="1983"/>
      <c r="W304" s="1983"/>
      <c r="X304" s="1983"/>
      <c r="Y304" s="1984"/>
      <c r="Z304" s="1983"/>
      <c r="AA304" s="1983"/>
      <c r="AB304" s="1983"/>
      <c r="AC304" s="1983"/>
      <c r="AD304" s="1984"/>
      <c r="AE304" s="1983"/>
      <c r="AF304" s="1983"/>
      <c r="AG304" s="1983"/>
      <c r="AH304" s="1983"/>
      <c r="AI304" s="1984"/>
      <c r="AJ304" s="1983"/>
      <c r="AK304" s="1983"/>
      <c r="AL304" s="1983"/>
      <c r="AM304" s="1983"/>
      <c r="AN304" s="1984"/>
      <c r="AO304" s="1983"/>
      <c r="AP304" s="1983"/>
      <c r="AQ304" s="1983"/>
      <c r="AR304" s="1983"/>
      <c r="AS304" s="1984"/>
      <c r="AT304" s="1983"/>
      <c r="AU304" s="1983"/>
      <c r="AV304" s="1983"/>
      <c r="AW304" s="1983"/>
      <c r="AX304" s="1984"/>
    </row>
    <row r="305" spans="1:56">
      <c r="A305" s="2104"/>
      <c r="B305" s="1983"/>
      <c r="C305" s="1983"/>
      <c r="D305" s="1983"/>
      <c r="E305" s="1984"/>
      <c r="F305" s="1983"/>
      <c r="G305" s="1983"/>
      <c r="H305" s="1983"/>
      <c r="I305" s="1983"/>
      <c r="J305" s="1984"/>
      <c r="K305" s="1983"/>
      <c r="L305" s="1983"/>
      <c r="M305" s="1983"/>
      <c r="N305" s="1983"/>
      <c r="O305" s="1984"/>
      <c r="P305" s="1983"/>
      <c r="Q305" s="1983"/>
      <c r="R305" s="1983"/>
      <c r="S305" s="1983"/>
      <c r="T305" s="1984"/>
      <c r="U305" s="1983"/>
      <c r="V305" s="1983"/>
      <c r="W305" s="1983"/>
      <c r="X305" s="1983"/>
      <c r="Y305" s="1984"/>
      <c r="Z305" s="1983"/>
      <c r="AA305" s="1983"/>
      <c r="AB305" s="1983"/>
      <c r="AC305" s="1983"/>
      <c r="AD305" s="1984"/>
      <c r="AE305" s="1983"/>
      <c r="AF305" s="1983"/>
      <c r="AG305" s="1983"/>
      <c r="AH305" s="1983"/>
      <c r="AI305" s="1984"/>
      <c r="AJ305" s="1983"/>
      <c r="AK305" s="1983"/>
      <c r="AL305" s="1983"/>
      <c r="AM305" s="1983"/>
      <c r="AN305" s="1984"/>
      <c r="AO305" s="1983"/>
      <c r="AP305" s="1983"/>
      <c r="AQ305" s="1983"/>
      <c r="AR305" s="1983"/>
      <c r="AS305" s="1984"/>
      <c r="AT305" s="1983"/>
      <c r="AU305" s="1983"/>
      <c r="AV305" s="1983"/>
      <c r="AW305" s="1983"/>
      <c r="AX305" s="1984"/>
    </row>
    <row r="306" spans="1:56" s="387" customFormat="1">
      <c r="A306" s="2104"/>
      <c r="B306" s="1983"/>
      <c r="C306" s="1983"/>
      <c r="D306" s="1983"/>
      <c r="E306" s="1984"/>
      <c r="F306" s="1983"/>
      <c r="G306" s="1983"/>
      <c r="H306" s="1983"/>
      <c r="I306" s="1983"/>
      <c r="J306" s="1984"/>
      <c r="K306" s="1983"/>
      <c r="L306" s="1983"/>
      <c r="M306" s="1983"/>
      <c r="N306" s="1983"/>
      <c r="O306" s="1984"/>
      <c r="P306" s="1983"/>
      <c r="Q306" s="1983"/>
      <c r="R306" s="1983"/>
      <c r="S306" s="1983"/>
      <c r="T306" s="1984"/>
      <c r="U306" s="1983"/>
      <c r="V306" s="1983"/>
      <c r="W306" s="1983"/>
      <c r="X306" s="1983"/>
      <c r="Y306" s="1984"/>
      <c r="Z306" s="1983"/>
      <c r="AA306" s="1983"/>
      <c r="AB306" s="1983"/>
      <c r="AC306" s="1983"/>
      <c r="AD306" s="1984"/>
      <c r="AE306" s="1983"/>
      <c r="AF306" s="1983"/>
      <c r="AG306" s="1983"/>
      <c r="AH306" s="1983"/>
      <c r="AI306" s="1984"/>
      <c r="AJ306" s="1983"/>
      <c r="AK306" s="1983"/>
      <c r="AL306" s="1983"/>
      <c r="AM306" s="1983"/>
      <c r="AN306" s="1984"/>
      <c r="AO306" s="1983"/>
      <c r="AP306" s="1983"/>
      <c r="AQ306" s="1983"/>
      <c r="AR306" s="1983"/>
      <c r="AS306" s="1984"/>
      <c r="AT306" s="1983"/>
      <c r="AU306" s="1983"/>
      <c r="AV306" s="1983"/>
      <c r="AW306" s="1983"/>
      <c r="AX306" s="1984"/>
      <c r="AY306" s="388"/>
      <c r="AZ306" s="388"/>
      <c r="BA306" s="388"/>
      <c r="BB306" s="388"/>
      <c r="BC306" s="388"/>
      <c r="BD306" s="388"/>
    </row>
    <row r="307" spans="1:56">
      <c r="A307" s="2104"/>
      <c r="B307" s="1983"/>
      <c r="C307" s="1983"/>
      <c r="D307" s="1983"/>
      <c r="E307" s="1984"/>
      <c r="F307" s="1983"/>
      <c r="G307" s="1983"/>
      <c r="H307" s="1983"/>
      <c r="I307" s="1983"/>
      <c r="J307" s="1984"/>
      <c r="K307" s="1983"/>
      <c r="L307" s="1983"/>
      <c r="M307" s="1983"/>
      <c r="N307" s="1983"/>
      <c r="O307" s="1984"/>
      <c r="P307" s="1983"/>
      <c r="Q307" s="1983"/>
      <c r="R307" s="1983"/>
      <c r="S307" s="1983"/>
      <c r="T307" s="1984"/>
      <c r="U307" s="1983"/>
      <c r="V307" s="1983"/>
      <c r="W307" s="1983"/>
      <c r="X307" s="1983"/>
      <c r="Y307" s="1984"/>
      <c r="Z307" s="1983"/>
      <c r="AA307" s="1983"/>
      <c r="AB307" s="1983"/>
      <c r="AC307" s="1983"/>
      <c r="AD307" s="1984"/>
      <c r="AE307" s="1983"/>
      <c r="AF307" s="1983"/>
      <c r="AG307" s="1983"/>
      <c r="AH307" s="1983"/>
      <c r="AI307" s="1984"/>
      <c r="AJ307" s="1983"/>
      <c r="AK307" s="1983"/>
      <c r="AL307" s="1983"/>
      <c r="AM307" s="1983"/>
      <c r="AN307" s="1984"/>
      <c r="AO307" s="1983"/>
      <c r="AP307" s="1983"/>
      <c r="AQ307" s="1983"/>
      <c r="AR307" s="1983"/>
      <c r="AS307" s="1984"/>
      <c r="AT307" s="1983"/>
      <c r="AU307" s="1983"/>
      <c r="AV307" s="1983"/>
      <c r="AW307" s="1983"/>
      <c r="AX307" s="1984"/>
    </row>
    <row r="308" spans="1:56">
      <c r="A308" s="2104"/>
      <c r="B308" s="1983"/>
      <c r="C308" s="1983"/>
      <c r="D308" s="1983"/>
      <c r="E308" s="1984"/>
      <c r="F308" s="1983"/>
      <c r="G308" s="1983"/>
      <c r="H308" s="1983"/>
      <c r="I308" s="1983"/>
      <c r="J308" s="1984"/>
      <c r="K308" s="1983"/>
      <c r="L308" s="1983"/>
      <c r="M308" s="1983"/>
      <c r="N308" s="1983"/>
      <c r="O308" s="1984"/>
      <c r="P308" s="1983"/>
      <c r="Q308" s="1983"/>
      <c r="R308" s="1983"/>
      <c r="S308" s="1983"/>
      <c r="T308" s="1984"/>
      <c r="U308" s="1983"/>
      <c r="V308" s="1983"/>
      <c r="W308" s="1983"/>
      <c r="X308" s="1983"/>
      <c r="Y308" s="1984"/>
      <c r="Z308" s="1983"/>
      <c r="AA308" s="1983"/>
      <c r="AB308" s="1983"/>
      <c r="AC308" s="1983"/>
      <c r="AD308" s="1984"/>
      <c r="AE308" s="1983"/>
      <c r="AF308" s="1983"/>
      <c r="AG308" s="1983"/>
      <c r="AH308" s="1983"/>
      <c r="AI308" s="1984"/>
      <c r="AJ308" s="1983"/>
      <c r="AK308" s="1983"/>
      <c r="AL308" s="1983"/>
      <c r="AM308" s="1983"/>
      <c r="AN308" s="1984"/>
      <c r="AO308" s="1983"/>
      <c r="AP308" s="1983"/>
      <c r="AQ308" s="1983"/>
      <c r="AR308" s="1983"/>
      <c r="AS308" s="1984"/>
      <c r="AT308" s="1983"/>
      <c r="AU308" s="1983"/>
      <c r="AV308" s="1983"/>
      <c r="AW308" s="1983"/>
      <c r="AX308" s="1984"/>
    </row>
    <row r="309" spans="1:56">
      <c r="A309" s="2104"/>
      <c r="B309" s="1983"/>
      <c r="C309" s="1983"/>
      <c r="D309" s="1983"/>
      <c r="E309" s="1984"/>
      <c r="F309" s="1983"/>
      <c r="G309" s="1983"/>
      <c r="H309" s="1983"/>
      <c r="I309" s="1983"/>
      <c r="J309" s="1984"/>
      <c r="K309" s="1983"/>
      <c r="L309" s="1983"/>
      <c r="M309" s="1983"/>
      <c r="N309" s="1983"/>
      <c r="O309" s="1984"/>
      <c r="P309" s="1983"/>
      <c r="Q309" s="1983"/>
      <c r="R309" s="1983"/>
      <c r="S309" s="1983"/>
      <c r="T309" s="1984"/>
      <c r="U309" s="1983"/>
      <c r="V309" s="1983"/>
      <c r="W309" s="1983"/>
      <c r="X309" s="1983"/>
      <c r="Y309" s="1984"/>
      <c r="Z309" s="1983"/>
      <c r="AA309" s="1983"/>
      <c r="AB309" s="1983"/>
      <c r="AC309" s="1983"/>
      <c r="AD309" s="1984"/>
      <c r="AE309" s="1983"/>
      <c r="AF309" s="1983"/>
      <c r="AG309" s="1983"/>
      <c r="AH309" s="1983"/>
      <c r="AI309" s="1984"/>
      <c r="AJ309" s="1983"/>
      <c r="AK309" s="1983"/>
      <c r="AL309" s="1983"/>
      <c r="AM309" s="1983"/>
      <c r="AN309" s="1984"/>
      <c r="AO309" s="1983"/>
      <c r="AP309" s="1983"/>
      <c r="AQ309" s="1983"/>
      <c r="AR309" s="1983"/>
      <c r="AS309" s="1984"/>
      <c r="AT309" s="1983"/>
      <c r="AU309" s="1983"/>
      <c r="AV309" s="1983"/>
      <c r="AW309" s="1983"/>
      <c r="AX309" s="1984"/>
    </row>
    <row r="310" spans="1:56">
      <c r="A310" s="2104"/>
      <c r="B310" s="1983"/>
      <c r="C310" s="1983"/>
      <c r="D310" s="1983"/>
      <c r="E310" s="1984"/>
      <c r="F310" s="1983"/>
      <c r="G310" s="1983"/>
      <c r="H310" s="1983"/>
      <c r="I310" s="1983"/>
      <c r="J310" s="1984"/>
      <c r="K310" s="1983"/>
      <c r="L310" s="1983"/>
      <c r="M310" s="1983"/>
      <c r="N310" s="1983"/>
      <c r="O310" s="1984"/>
      <c r="P310" s="1983"/>
      <c r="Q310" s="1983"/>
      <c r="R310" s="1983"/>
      <c r="S310" s="1983"/>
      <c r="T310" s="1984"/>
      <c r="U310" s="1983"/>
      <c r="V310" s="1983"/>
      <c r="W310" s="1983"/>
      <c r="X310" s="1983"/>
      <c r="Y310" s="1984"/>
      <c r="Z310" s="1983"/>
      <c r="AA310" s="1983"/>
      <c r="AB310" s="1983"/>
      <c r="AC310" s="1983"/>
      <c r="AD310" s="1984"/>
      <c r="AE310" s="1983"/>
      <c r="AF310" s="1983"/>
      <c r="AG310" s="1983"/>
      <c r="AH310" s="1983"/>
      <c r="AI310" s="1984"/>
      <c r="AJ310" s="1983"/>
      <c r="AK310" s="1983"/>
      <c r="AL310" s="1983"/>
      <c r="AM310" s="1983"/>
      <c r="AN310" s="1984"/>
      <c r="AO310" s="1983"/>
      <c r="AP310" s="1983"/>
      <c r="AQ310" s="1983"/>
      <c r="AR310" s="1983"/>
      <c r="AS310" s="1984"/>
      <c r="AT310" s="1983"/>
      <c r="AU310" s="1983"/>
      <c r="AV310" s="1983"/>
      <c r="AW310" s="1983"/>
      <c r="AX310" s="1984"/>
    </row>
    <row r="311" spans="1:56">
      <c r="A311" s="2161" t="s">
        <v>97</v>
      </c>
      <c r="B311" s="2161"/>
      <c r="C311" s="2161"/>
      <c r="D311" s="2161"/>
      <c r="E311" s="2162"/>
      <c r="F311" s="2002"/>
      <c r="G311" s="2002"/>
      <c r="H311" s="2002"/>
      <c r="I311" s="2002"/>
      <c r="J311" s="2003"/>
      <c r="K311" s="2002"/>
      <c r="L311" s="2002"/>
      <c r="M311" s="2002"/>
      <c r="N311" s="2002"/>
      <c r="O311" s="2003"/>
      <c r="P311" s="2002"/>
      <c r="Q311" s="2002"/>
      <c r="R311" s="2002"/>
      <c r="S311" s="2002"/>
      <c r="T311" s="2003"/>
      <c r="U311" s="2002"/>
      <c r="V311" s="2002"/>
      <c r="W311" s="2002"/>
      <c r="X311" s="2002"/>
      <c r="Y311" s="2003"/>
      <c r="Z311" s="2002"/>
      <c r="AA311" s="2002"/>
      <c r="AB311" s="2002"/>
      <c r="AC311" s="2002"/>
      <c r="AD311" s="2003"/>
      <c r="AE311" s="2002"/>
      <c r="AF311" s="2002"/>
      <c r="AG311" s="2002"/>
      <c r="AH311" s="2002"/>
      <c r="AI311" s="2003"/>
      <c r="AJ311" s="2002"/>
      <c r="AK311" s="2002"/>
      <c r="AL311" s="2002"/>
      <c r="AM311" s="2002"/>
      <c r="AN311" s="2003"/>
      <c r="AO311" s="2002"/>
      <c r="AP311" s="2002"/>
      <c r="AQ311" s="2002"/>
      <c r="AR311" s="2002"/>
      <c r="AS311" s="2003"/>
      <c r="AT311" s="2002"/>
      <c r="AU311" s="2002"/>
      <c r="AV311" s="2002"/>
      <c r="AW311" s="2002"/>
      <c r="AX311" s="2003"/>
    </row>
    <row r="312" spans="1:56">
      <c r="A312" s="477">
        <v>11</v>
      </c>
      <c r="B312" s="478"/>
      <c r="C312" s="478"/>
      <c r="D312" s="478"/>
      <c r="E312" s="479"/>
      <c r="F312" s="477">
        <v>12</v>
      </c>
      <c r="G312" s="478"/>
      <c r="H312" s="478"/>
      <c r="I312" s="478"/>
      <c r="J312" s="479"/>
      <c r="K312" s="477">
        <v>13</v>
      </c>
      <c r="L312" s="478"/>
      <c r="M312" s="478"/>
      <c r="N312" s="478"/>
      <c r="O312" s="479"/>
      <c r="P312" s="477">
        <v>14</v>
      </c>
      <c r="Q312" s="478"/>
      <c r="R312" s="478"/>
      <c r="S312" s="478"/>
      <c r="T312" s="479"/>
      <c r="U312" s="477">
        <v>15</v>
      </c>
      <c r="V312" s="478"/>
      <c r="W312" s="478"/>
      <c r="X312" s="478"/>
      <c r="Y312" s="479"/>
      <c r="Z312" s="477">
        <v>16</v>
      </c>
      <c r="AA312" s="478"/>
      <c r="AB312" s="478"/>
      <c r="AC312" s="478"/>
      <c r="AD312" s="479"/>
      <c r="AE312" s="477">
        <v>17</v>
      </c>
      <c r="AF312" s="478"/>
      <c r="AG312" s="478"/>
      <c r="AH312" s="478"/>
      <c r="AI312" s="479"/>
      <c r="AJ312" s="477">
        <v>18</v>
      </c>
      <c r="AK312" s="478"/>
      <c r="AL312" s="478"/>
      <c r="AM312" s="478"/>
      <c r="AN312" s="479"/>
      <c r="AO312" s="477">
        <v>19</v>
      </c>
      <c r="AP312" s="478"/>
      <c r="AQ312" s="478"/>
      <c r="AR312" s="478"/>
      <c r="AS312" s="479"/>
      <c r="AT312" s="477">
        <v>20</v>
      </c>
      <c r="AU312" s="478"/>
      <c r="AV312" s="478"/>
      <c r="AW312" s="478"/>
      <c r="AX312" s="479"/>
    </row>
    <row r="313" spans="1:56">
      <c r="A313" s="1983"/>
      <c r="B313" s="1983"/>
      <c r="C313" s="1983"/>
      <c r="D313" s="1983"/>
      <c r="E313" s="1984"/>
      <c r="F313" s="1983"/>
      <c r="G313" s="1983"/>
      <c r="H313" s="1983"/>
      <c r="I313" s="1983"/>
      <c r="J313" s="1984"/>
      <c r="K313" s="1983"/>
      <c r="L313" s="1983"/>
      <c r="M313" s="1983"/>
      <c r="N313" s="1983"/>
      <c r="O313" s="1984"/>
      <c r="P313" s="1983"/>
      <c r="Q313" s="1983"/>
      <c r="R313" s="1983"/>
      <c r="S313" s="1983"/>
      <c r="T313" s="1984"/>
      <c r="U313" s="1983"/>
      <c r="V313" s="1983"/>
      <c r="W313" s="1983"/>
      <c r="X313" s="1983"/>
      <c r="Y313" s="1984"/>
      <c r="Z313" s="1983"/>
      <c r="AA313" s="1983"/>
      <c r="AB313" s="1983"/>
      <c r="AC313" s="1983"/>
      <c r="AD313" s="1984"/>
      <c r="AE313" s="1983"/>
      <c r="AF313" s="1983"/>
      <c r="AG313" s="1983"/>
      <c r="AH313" s="1983"/>
      <c r="AI313" s="1984"/>
      <c r="AJ313" s="1983"/>
      <c r="AK313" s="1983"/>
      <c r="AL313" s="1983"/>
      <c r="AM313" s="1983"/>
      <c r="AN313" s="1984"/>
      <c r="AO313" s="1983"/>
      <c r="AP313" s="1983"/>
      <c r="AQ313" s="1983"/>
      <c r="AR313" s="1983"/>
      <c r="AS313" s="1984"/>
      <c r="AT313" s="1983"/>
      <c r="AU313" s="1983"/>
      <c r="AV313" s="1983"/>
      <c r="AW313" s="1983"/>
      <c r="AX313" s="1984"/>
    </row>
    <row r="314" spans="1:56">
      <c r="A314" s="1983"/>
      <c r="B314" s="1983"/>
      <c r="C314" s="1983"/>
      <c r="D314" s="1983"/>
      <c r="E314" s="1984"/>
      <c r="F314" s="1983"/>
      <c r="G314" s="1983"/>
      <c r="H314" s="1983"/>
      <c r="I314" s="1983"/>
      <c r="J314" s="1984"/>
      <c r="K314" s="1983"/>
      <c r="L314" s="1983"/>
      <c r="M314" s="1983"/>
      <c r="N314" s="1983"/>
      <c r="O314" s="1984"/>
      <c r="P314" s="1983"/>
      <c r="Q314" s="1983"/>
      <c r="R314" s="1983"/>
      <c r="S314" s="1983"/>
      <c r="T314" s="1984"/>
      <c r="U314" s="1983"/>
      <c r="V314" s="1983"/>
      <c r="W314" s="1983"/>
      <c r="X314" s="1983"/>
      <c r="Y314" s="1984"/>
      <c r="Z314" s="1983"/>
      <c r="AA314" s="1983"/>
      <c r="AB314" s="1983"/>
      <c r="AC314" s="1983"/>
      <c r="AD314" s="1984"/>
      <c r="AE314" s="1983"/>
      <c r="AF314" s="1983"/>
      <c r="AG314" s="1983"/>
      <c r="AH314" s="1983"/>
      <c r="AI314" s="1984"/>
      <c r="AJ314" s="1983"/>
      <c r="AK314" s="1983"/>
      <c r="AL314" s="1983"/>
      <c r="AM314" s="1983"/>
      <c r="AN314" s="1984"/>
      <c r="AO314" s="1983"/>
      <c r="AP314" s="1983"/>
      <c r="AQ314" s="1983"/>
      <c r="AR314" s="1983"/>
      <c r="AS314" s="1984"/>
      <c r="AT314" s="1983"/>
      <c r="AU314" s="1983"/>
      <c r="AV314" s="1983"/>
      <c r="AW314" s="1983"/>
      <c r="AX314" s="1984"/>
    </row>
    <row r="315" spans="1:56">
      <c r="A315" s="1983"/>
      <c r="B315" s="1983"/>
      <c r="C315" s="1983"/>
      <c r="D315" s="1983"/>
      <c r="E315" s="1984"/>
      <c r="F315" s="1983"/>
      <c r="G315" s="1983"/>
      <c r="H315" s="1983"/>
      <c r="I315" s="1983"/>
      <c r="J315" s="1984"/>
      <c r="K315" s="1983"/>
      <c r="L315" s="1983"/>
      <c r="M315" s="1983"/>
      <c r="N315" s="1983"/>
      <c r="O315" s="1984"/>
      <c r="P315" s="1983"/>
      <c r="Q315" s="1983"/>
      <c r="R315" s="1983"/>
      <c r="S315" s="1983"/>
      <c r="T315" s="1984"/>
      <c r="U315" s="1983"/>
      <c r="V315" s="1983"/>
      <c r="W315" s="1983"/>
      <c r="X315" s="1983"/>
      <c r="Y315" s="1984"/>
      <c r="Z315" s="1983"/>
      <c r="AA315" s="1983"/>
      <c r="AB315" s="1983"/>
      <c r="AC315" s="1983"/>
      <c r="AD315" s="1984"/>
      <c r="AE315" s="1983"/>
      <c r="AF315" s="1983"/>
      <c r="AG315" s="1983"/>
      <c r="AH315" s="1983"/>
      <c r="AI315" s="1984"/>
      <c r="AJ315" s="1983"/>
      <c r="AK315" s="1983"/>
      <c r="AL315" s="1983"/>
      <c r="AM315" s="1983"/>
      <c r="AN315" s="1984"/>
      <c r="AO315" s="1983"/>
      <c r="AP315" s="1983"/>
      <c r="AQ315" s="1983"/>
      <c r="AR315" s="1983"/>
      <c r="AS315" s="1984"/>
      <c r="AT315" s="1983"/>
      <c r="AU315" s="1983"/>
      <c r="AV315" s="1983"/>
      <c r="AW315" s="1983"/>
      <c r="AX315" s="1984"/>
    </row>
    <row r="316" spans="1:56">
      <c r="A316" s="1983"/>
      <c r="B316" s="1983"/>
      <c r="C316" s="1983"/>
      <c r="D316" s="1983"/>
      <c r="E316" s="1984"/>
      <c r="F316" s="1983"/>
      <c r="G316" s="1983"/>
      <c r="H316" s="1983"/>
      <c r="I316" s="1983"/>
      <c r="J316" s="1984"/>
      <c r="K316" s="1983"/>
      <c r="L316" s="1983"/>
      <c r="M316" s="1983"/>
      <c r="N316" s="1983"/>
      <c r="O316" s="1984"/>
      <c r="P316" s="1983"/>
      <c r="Q316" s="1983"/>
      <c r="R316" s="1983"/>
      <c r="S316" s="1983"/>
      <c r="T316" s="1984"/>
      <c r="U316" s="1983"/>
      <c r="V316" s="1983"/>
      <c r="W316" s="1983"/>
      <c r="X316" s="1983"/>
      <c r="Y316" s="1984"/>
      <c r="Z316" s="1983"/>
      <c r="AA316" s="1983"/>
      <c r="AB316" s="1983"/>
      <c r="AC316" s="1983"/>
      <c r="AD316" s="1984"/>
      <c r="AE316" s="1983"/>
      <c r="AF316" s="1983"/>
      <c r="AG316" s="1983"/>
      <c r="AH316" s="1983"/>
      <c r="AI316" s="1984"/>
      <c r="AJ316" s="1983"/>
      <c r="AK316" s="1983"/>
      <c r="AL316" s="1983"/>
      <c r="AM316" s="1983"/>
      <c r="AN316" s="1984"/>
      <c r="AO316" s="1983"/>
      <c r="AP316" s="1983"/>
      <c r="AQ316" s="1983"/>
      <c r="AR316" s="1983"/>
      <c r="AS316" s="1984"/>
      <c r="AT316" s="1983"/>
      <c r="AU316" s="1983"/>
      <c r="AV316" s="1983"/>
      <c r="AW316" s="1983"/>
      <c r="AX316" s="1984"/>
    </row>
    <row r="317" spans="1:56">
      <c r="A317" s="1983"/>
      <c r="B317" s="1983"/>
      <c r="C317" s="1983"/>
      <c r="D317" s="1983"/>
      <c r="E317" s="1984"/>
      <c r="F317" s="1983"/>
      <c r="G317" s="1983"/>
      <c r="H317" s="1983"/>
      <c r="I317" s="1983"/>
      <c r="J317" s="1984"/>
      <c r="K317" s="1983"/>
      <c r="L317" s="1983"/>
      <c r="M317" s="1983"/>
      <c r="N317" s="1983"/>
      <c r="O317" s="1984"/>
      <c r="P317" s="1983"/>
      <c r="Q317" s="1983"/>
      <c r="R317" s="1983"/>
      <c r="S317" s="1983"/>
      <c r="T317" s="1984"/>
      <c r="U317" s="1983"/>
      <c r="V317" s="1983"/>
      <c r="W317" s="1983"/>
      <c r="X317" s="1983"/>
      <c r="Y317" s="1984"/>
      <c r="Z317" s="1983"/>
      <c r="AA317" s="1983"/>
      <c r="AB317" s="1983"/>
      <c r="AC317" s="1983"/>
      <c r="AD317" s="1984"/>
      <c r="AE317" s="1983"/>
      <c r="AF317" s="1983"/>
      <c r="AG317" s="1983"/>
      <c r="AH317" s="1983"/>
      <c r="AI317" s="1984"/>
      <c r="AJ317" s="1983"/>
      <c r="AK317" s="1983"/>
      <c r="AL317" s="1983"/>
      <c r="AM317" s="1983"/>
      <c r="AN317" s="1984"/>
      <c r="AO317" s="1983"/>
      <c r="AP317" s="1983"/>
      <c r="AQ317" s="1983"/>
      <c r="AR317" s="1983"/>
      <c r="AS317" s="1984"/>
      <c r="AT317" s="1983"/>
      <c r="AU317" s="1983"/>
      <c r="AV317" s="1983"/>
      <c r="AW317" s="1983"/>
      <c r="AX317" s="1984"/>
    </row>
    <row r="318" spans="1:56">
      <c r="A318" s="1983"/>
      <c r="B318" s="1983"/>
      <c r="C318" s="1983"/>
      <c r="D318" s="1983"/>
      <c r="E318" s="1984"/>
      <c r="F318" s="1983"/>
      <c r="G318" s="1983"/>
      <c r="H318" s="1983"/>
      <c r="I318" s="1983"/>
      <c r="J318" s="1984"/>
      <c r="K318" s="1983"/>
      <c r="L318" s="1983"/>
      <c r="M318" s="1983"/>
      <c r="N318" s="1983"/>
      <c r="O318" s="1984"/>
      <c r="P318" s="1983"/>
      <c r="Q318" s="1983"/>
      <c r="R318" s="1983"/>
      <c r="S318" s="1983"/>
      <c r="T318" s="1984"/>
      <c r="U318" s="1983"/>
      <c r="V318" s="1983"/>
      <c r="W318" s="1983"/>
      <c r="X318" s="1983"/>
      <c r="Y318" s="1984"/>
      <c r="Z318" s="1983"/>
      <c r="AA318" s="1983"/>
      <c r="AB318" s="1983"/>
      <c r="AC318" s="1983"/>
      <c r="AD318" s="1984"/>
      <c r="AE318" s="1983"/>
      <c r="AF318" s="1983"/>
      <c r="AG318" s="1983"/>
      <c r="AH318" s="1983"/>
      <c r="AI318" s="1984"/>
      <c r="AJ318" s="1983"/>
      <c r="AK318" s="1983"/>
      <c r="AL318" s="1983"/>
      <c r="AM318" s="1983"/>
      <c r="AN318" s="1984"/>
      <c r="AO318" s="1983"/>
      <c r="AP318" s="1983"/>
      <c r="AQ318" s="1983"/>
      <c r="AR318" s="1983"/>
      <c r="AS318" s="1984"/>
      <c r="AT318" s="1983"/>
      <c r="AU318" s="1983"/>
      <c r="AV318" s="1983"/>
      <c r="AW318" s="1983"/>
      <c r="AX318" s="1984"/>
    </row>
    <row r="319" spans="1:56">
      <c r="A319" s="1983"/>
      <c r="B319" s="1983"/>
      <c r="C319" s="1983"/>
      <c r="D319" s="1983"/>
      <c r="E319" s="1984"/>
      <c r="F319" s="1983"/>
      <c r="G319" s="1983"/>
      <c r="H319" s="1983"/>
      <c r="I319" s="1983"/>
      <c r="J319" s="1984"/>
      <c r="K319" s="1983"/>
      <c r="L319" s="1983"/>
      <c r="M319" s="1983"/>
      <c r="N319" s="1983"/>
      <c r="O319" s="1984"/>
      <c r="P319" s="1983"/>
      <c r="Q319" s="1983"/>
      <c r="R319" s="1983"/>
      <c r="S319" s="1983"/>
      <c r="T319" s="1984"/>
      <c r="U319" s="1983"/>
      <c r="V319" s="1983"/>
      <c r="W319" s="1983"/>
      <c r="X319" s="1983"/>
      <c r="Y319" s="1984"/>
      <c r="Z319" s="1983"/>
      <c r="AA319" s="1983"/>
      <c r="AB319" s="1983"/>
      <c r="AC319" s="1983"/>
      <c r="AD319" s="1984"/>
      <c r="AE319" s="1983"/>
      <c r="AF319" s="1983"/>
      <c r="AG319" s="1983"/>
      <c r="AH319" s="1983"/>
      <c r="AI319" s="1984"/>
      <c r="AJ319" s="1983"/>
      <c r="AK319" s="1983"/>
      <c r="AL319" s="1983"/>
      <c r="AM319" s="1983"/>
      <c r="AN319" s="1984"/>
      <c r="AO319" s="1983"/>
      <c r="AP319" s="1983"/>
      <c r="AQ319" s="1983"/>
      <c r="AR319" s="1983"/>
      <c r="AS319" s="1984"/>
      <c r="AT319" s="1983"/>
      <c r="AU319" s="1983"/>
      <c r="AV319" s="1983"/>
      <c r="AW319" s="1983"/>
      <c r="AX319" s="1984"/>
    </row>
    <row r="320" spans="1:56">
      <c r="A320" s="1983"/>
      <c r="B320" s="1983"/>
      <c r="C320" s="1983"/>
      <c r="D320" s="1983"/>
      <c r="E320" s="1984"/>
      <c r="F320" s="1983"/>
      <c r="G320" s="1983"/>
      <c r="H320" s="1983"/>
      <c r="I320" s="1983"/>
      <c r="J320" s="1984"/>
      <c r="K320" s="1983"/>
      <c r="L320" s="1983"/>
      <c r="M320" s="1983"/>
      <c r="N320" s="1983"/>
      <c r="O320" s="1984"/>
      <c r="P320" s="1983"/>
      <c r="Q320" s="1983"/>
      <c r="R320" s="1983"/>
      <c r="S320" s="1983"/>
      <c r="T320" s="1984"/>
      <c r="U320" s="1983"/>
      <c r="V320" s="1983"/>
      <c r="W320" s="1983"/>
      <c r="X320" s="1983"/>
      <c r="Y320" s="1984"/>
      <c r="Z320" s="1983"/>
      <c r="AA320" s="1983"/>
      <c r="AB320" s="1983"/>
      <c r="AC320" s="1983"/>
      <c r="AD320" s="1984"/>
      <c r="AE320" s="1983"/>
      <c r="AF320" s="1983"/>
      <c r="AG320" s="1983"/>
      <c r="AH320" s="1983"/>
      <c r="AI320" s="1984"/>
      <c r="AJ320" s="1983"/>
      <c r="AK320" s="1983"/>
      <c r="AL320" s="1983"/>
      <c r="AM320" s="1983"/>
      <c r="AN320" s="1984"/>
      <c r="AO320" s="1983"/>
      <c r="AP320" s="1983"/>
      <c r="AQ320" s="1983"/>
      <c r="AR320" s="1983"/>
      <c r="AS320" s="1984"/>
      <c r="AT320" s="1983"/>
      <c r="AU320" s="1983"/>
      <c r="AV320" s="1983"/>
      <c r="AW320" s="1983"/>
      <c r="AX320" s="1984"/>
    </row>
    <row r="321" spans="1:56">
      <c r="A321" s="1983"/>
      <c r="B321" s="1983"/>
      <c r="C321" s="1983"/>
      <c r="D321" s="1983"/>
      <c r="E321" s="1984"/>
      <c r="F321" s="1983"/>
      <c r="G321" s="1983"/>
      <c r="H321" s="1983"/>
      <c r="I321" s="1983"/>
      <c r="J321" s="1984"/>
      <c r="K321" s="1983"/>
      <c r="L321" s="1983"/>
      <c r="M321" s="1983"/>
      <c r="N321" s="1983"/>
      <c r="O321" s="1984"/>
      <c r="P321" s="1983"/>
      <c r="Q321" s="1983"/>
      <c r="R321" s="1983"/>
      <c r="S321" s="1983"/>
      <c r="T321" s="1984"/>
      <c r="U321" s="1983"/>
      <c r="V321" s="1983"/>
      <c r="W321" s="1983"/>
      <c r="X321" s="1983"/>
      <c r="Y321" s="1984"/>
      <c r="Z321" s="1983"/>
      <c r="AA321" s="1983"/>
      <c r="AB321" s="1983"/>
      <c r="AC321" s="1983"/>
      <c r="AD321" s="1984"/>
      <c r="AE321" s="1983"/>
      <c r="AF321" s="1983"/>
      <c r="AG321" s="1983"/>
      <c r="AH321" s="1983"/>
      <c r="AI321" s="1984"/>
      <c r="AJ321" s="1983"/>
      <c r="AK321" s="1983"/>
      <c r="AL321" s="1983"/>
      <c r="AM321" s="1983"/>
      <c r="AN321" s="1984"/>
      <c r="AO321" s="1983"/>
      <c r="AP321" s="1983"/>
      <c r="AQ321" s="1983"/>
      <c r="AR321" s="1983"/>
      <c r="AS321" s="1984"/>
      <c r="AT321" s="1983"/>
      <c r="AU321" s="1983"/>
      <c r="AV321" s="1983"/>
      <c r="AW321" s="1983"/>
      <c r="AX321" s="1984"/>
    </row>
    <row r="322" spans="1:56" s="387" customFormat="1">
      <c r="A322" s="1983"/>
      <c r="B322" s="1983"/>
      <c r="C322" s="1983"/>
      <c r="D322" s="1983"/>
      <c r="E322" s="1984"/>
      <c r="F322" s="1983"/>
      <c r="G322" s="1983"/>
      <c r="H322" s="1983"/>
      <c r="I322" s="1983"/>
      <c r="J322" s="1984"/>
      <c r="K322" s="1983"/>
      <c r="L322" s="1983"/>
      <c r="M322" s="1983"/>
      <c r="N322" s="1983"/>
      <c r="O322" s="1984"/>
      <c r="P322" s="1983"/>
      <c r="Q322" s="1983"/>
      <c r="R322" s="1983"/>
      <c r="S322" s="1983"/>
      <c r="T322" s="1984"/>
      <c r="U322" s="1983"/>
      <c r="V322" s="1983"/>
      <c r="W322" s="1983"/>
      <c r="X322" s="1983"/>
      <c r="Y322" s="1984"/>
      <c r="Z322" s="1983"/>
      <c r="AA322" s="1983"/>
      <c r="AB322" s="1983"/>
      <c r="AC322" s="1983"/>
      <c r="AD322" s="1984"/>
      <c r="AE322" s="1983"/>
      <c r="AF322" s="1983"/>
      <c r="AG322" s="1983"/>
      <c r="AH322" s="1983"/>
      <c r="AI322" s="1984"/>
      <c r="AJ322" s="1983"/>
      <c r="AK322" s="1983"/>
      <c r="AL322" s="1983"/>
      <c r="AM322" s="1983"/>
      <c r="AN322" s="1984"/>
      <c r="AO322" s="1983"/>
      <c r="AP322" s="1983"/>
      <c r="AQ322" s="1983"/>
      <c r="AR322" s="1983"/>
      <c r="AS322" s="1984"/>
      <c r="AT322" s="1983"/>
      <c r="AU322" s="1983"/>
      <c r="AV322" s="1983"/>
      <c r="AW322" s="1983"/>
      <c r="AX322" s="1984"/>
      <c r="AY322" s="388"/>
      <c r="AZ322" s="388"/>
      <c r="BA322" s="388"/>
      <c r="BB322" s="388"/>
      <c r="BC322" s="388"/>
      <c r="BD322" s="388"/>
    </row>
    <row r="323" spans="1:56">
      <c r="A323" s="1983"/>
      <c r="B323" s="1983"/>
      <c r="C323" s="1983"/>
      <c r="D323" s="1983"/>
      <c r="E323" s="1984"/>
      <c r="F323" s="1983"/>
      <c r="G323" s="1983"/>
      <c r="H323" s="1983"/>
      <c r="I323" s="1983"/>
      <c r="J323" s="1984"/>
      <c r="K323" s="1983"/>
      <c r="L323" s="1983"/>
      <c r="M323" s="1983"/>
      <c r="N323" s="1983"/>
      <c r="O323" s="1984"/>
      <c r="P323" s="1983"/>
      <c r="Q323" s="1983"/>
      <c r="R323" s="1983"/>
      <c r="S323" s="1983"/>
      <c r="T323" s="1984"/>
      <c r="U323" s="1983"/>
      <c r="V323" s="1983"/>
      <c r="W323" s="1983"/>
      <c r="X323" s="1983"/>
      <c r="Y323" s="1984"/>
      <c r="Z323" s="1983"/>
      <c r="AA323" s="1983"/>
      <c r="AB323" s="1983"/>
      <c r="AC323" s="1983"/>
      <c r="AD323" s="1984"/>
      <c r="AE323" s="1983"/>
      <c r="AF323" s="1983"/>
      <c r="AG323" s="1983"/>
      <c r="AH323" s="1983"/>
      <c r="AI323" s="1984"/>
      <c r="AJ323" s="1983"/>
      <c r="AK323" s="1983"/>
      <c r="AL323" s="1983"/>
      <c r="AM323" s="1983"/>
      <c r="AN323" s="1984"/>
      <c r="AO323" s="1983"/>
      <c r="AP323" s="1983"/>
      <c r="AQ323" s="1983"/>
      <c r="AR323" s="1983"/>
      <c r="AS323" s="1984"/>
      <c r="AT323" s="1983"/>
      <c r="AU323" s="1983"/>
      <c r="AV323" s="1983"/>
      <c r="AW323" s="1983"/>
      <c r="AX323" s="1984"/>
    </row>
    <row r="324" spans="1:56">
      <c r="A324" s="1983"/>
      <c r="B324" s="1983"/>
      <c r="C324" s="1983"/>
      <c r="D324" s="1983"/>
      <c r="E324" s="1984"/>
      <c r="F324" s="1983"/>
      <c r="G324" s="1983"/>
      <c r="H324" s="1983"/>
      <c r="I324" s="1983"/>
      <c r="J324" s="1984"/>
      <c r="K324" s="1983"/>
      <c r="L324" s="1983"/>
      <c r="M324" s="1983"/>
      <c r="N324" s="1983"/>
      <c r="O324" s="1984"/>
      <c r="P324" s="1983"/>
      <c r="Q324" s="1983"/>
      <c r="R324" s="1983"/>
      <c r="S324" s="1983"/>
      <c r="T324" s="1984"/>
      <c r="U324" s="1983"/>
      <c r="V324" s="1983"/>
      <c r="W324" s="1983"/>
      <c r="X324" s="1983"/>
      <c r="Y324" s="1984"/>
      <c r="Z324" s="1983"/>
      <c r="AA324" s="1983"/>
      <c r="AB324" s="1983"/>
      <c r="AC324" s="1983"/>
      <c r="AD324" s="1984"/>
      <c r="AE324" s="1983"/>
      <c r="AF324" s="1983"/>
      <c r="AG324" s="1983"/>
      <c r="AH324" s="1983"/>
      <c r="AI324" s="1984"/>
      <c r="AJ324" s="1983"/>
      <c r="AK324" s="1983"/>
      <c r="AL324" s="1983"/>
      <c r="AM324" s="1983"/>
      <c r="AN324" s="1984"/>
      <c r="AO324" s="1983"/>
      <c r="AP324" s="1983"/>
      <c r="AQ324" s="1983"/>
      <c r="AR324" s="1983"/>
      <c r="AS324" s="1984"/>
      <c r="AT324" s="1983"/>
      <c r="AU324" s="1983"/>
      <c r="AV324" s="1983"/>
      <c r="AW324" s="1983"/>
      <c r="AX324" s="1984"/>
    </row>
    <row r="325" spans="1:56">
      <c r="A325" s="1983"/>
      <c r="B325" s="1983"/>
      <c r="C325" s="1983"/>
      <c r="D325" s="1983"/>
      <c r="E325" s="1984"/>
      <c r="F325" s="1983"/>
      <c r="G325" s="1983"/>
      <c r="H325" s="1983"/>
      <c r="I325" s="1983"/>
      <c r="J325" s="1984"/>
      <c r="K325" s="1983"/>
      <c r="L325" s="1983"/>
      <c r="M325" s="1983"/>
      <c r="N325" s="1983"/>
      <c r="O325" s="1984"/>
      <c r="P325" s="1983"/>
      <c r="Q325" s="1983"/>
      <c r="R325" s="1983"/>
      <c r="S325" s="1983"/>
      <c r="T325" s="1984"/>
      <c r="U325" s="1983"/>
      <c r="V325" s="1983"/>
      <c r="W325" s="1983"/>
      <c r="X325" s="1983"/>
      <c r="Y325" s="1984"/>
      <c r="Z325" s="1983"/>
      <c r="AA325" s="1983"/>
      <c r="AB325" s="1983"/>
      <c r="AC325" s="1983"/>
      <c r="AD325" s="1984"/>
      <c r="AE325" s="1983"/>
      <c r="AF325" s="1983"/>
      <c r="AG325" s="1983"/>
      <c r="AH325" s="1983"/>
      <c r="AI325" s="1984"/>
      <c r="AJ325" s="1983"/>
      <c r="AK325" s="1983"/>
      <c r="AL325" s="1983"/>
      <c r="AM325" s="1983"/>
      <c r="AN325" s="1984"/>
      <c r="AO325" s="1983"/>
      <c r="AP325" s="1983"/>
      <c r="AQ325" s="1983"/>
      <c r="AR325" s="1983"/>
      <c r="AS325" s="1984"/>
      <c r="AT325" s="1983"/>
      <c r="AU325" s="1983"/>
      <c r="AV325" s="1983"/>
      <c r="AW325" s="1983"/>
      <c r="AX325" s="1984"/>
    </row>
    <row r="326" spans="1:56">
      <c r="A326" s="1983"/>
      <c r="B326" s="1983"/>
      <c r="C326" s="1983"/>
      <c r="D326" s="1983"/>
      <c r="E326" s="1984"/>
      <c r="F326" s="1983"/>
      <c r="G326" s="1983"/>
      <c r="H326" s="1983"/>
      <c r="I326" s="1983"/>
      <c r="J326" s="1984"/>
      <c r="K326" s="1983"/>
      <c r="L326" s="1983"/>
      <c r="M326" s="1983"/>
      <c r="N326" s="1983"/>
      <c r="O326" s="1984"/>
      <c r="P326" s="1983"/>
      <c r="Q326" s="1983"/>
      <c r="R326" s="1983"/>
      <c r="S326" s="1983"/>
      <c r="T326" s="1984"/>
      <c r="U326" s="1983"/>
      <c r="V326" s="1983"/>
      <c r="W326" s="1983"/>
      <c r="X326" s="1983"/>
      <c r="Y326" s="1984"/>
      <c r="Z326" s="1983"/>
      <c r="AA326" s="1983"/>
      <c r="AB326" s="1983"/>
      <c r="AC326" s="1983"/>
      <c r="AD326" s="1984"/>
      <c r="AE326" s="1983"/>
      <c r="AF326" s="1983"/>
      <c r="AG326" s="1983"/>
      <c r="AH326" s="1983"/>
      <c r="AI326" s="1984"/>
      <c r="AJ326" s="1983"/>
      <c r="AK326" s="1983"/>
      <c r="AL326" s="1983"/>
      <c r="AM326" s="1983"/>
      <c r="AN326" s="1984"/>
      <c r="AO326" s="1983"/>
      <c r="AP326" s="1983"/>
      <c r="AQ326" s="1983"/>
      <c r="AR326" s="1983"/>
      <c r="AS326" s="1984"/>
      <c r="AT326" s="1983"/>
      <c r="AU326" s="1983"/>
      <c r="AV326" s="1983"/>
      <c r="AW326" s="1983"/>
      <c r="AX326" s="1984"/>
    </row>
    <row r="327" spans="1:56">
      <c r="A327" s="2002"/>
      <c r="B327" s="2002"/>
      <c r="C327" s="2002"/>
      <c r="D327" s="2002"/>
      <c r="E327" s="2003"/>
      <c r="F327" s="2002"/>
      <c r="G327" s="2002"/>
      <c r="H327" s="2002"/>
      <c r="I327" s="2002"/>
      <c r="J327" s="2003"/>
      <c r="K327" s="2002"/>
      <c r="L327" s="2002"/>
      <c r="M327" s="2002"/>
      <c r="N327" s="2002"/>
      <c r="O327" s="2003"/>
      <c r="P327" s="2002"/>
      <c r="Q327" s="2002"/>
      <c r="R327" s="2002"/>
      <c r="S327" s="2002"/>
      <c r="T327" s="2003"/>
      <c r="U327" s="2002"/>
      <c r="V327" s="2002"/>
      <c r="W327" s="2002"/>
      <c r="X327" s="2002"/>
      <c r="Y327" s="2003"/>
      <c r="Z327" s="2002"/>
      <c r="AA327" s="2002"/>
      <c r="AB327" s="2002"/>
      <c r="AC327" s="2002"/>
      <c r="AD327" s="2003"/>
      <c r="AE327" s="2002"/>
      <c r="AF327" s="2002"/>
      <c r="AG327" s="2002"/>
      <c r="AH327" s="2002"/>
      <c r="AI327" s="2003"/>
      <c r="AJ327" s="2002"/>
      <c r="AK327" s="2002"/>
      <c r="AL327" s="2002"/>
      <c r="AM327" s="2002"/>
      <c r="AN327" s="2003"/>
      <c r="AO327" s="2002"/>
      <c r="AP327" s="2002"/>
      <c r="AQ327" s="2002"/>
      <c r="AR327" s="2002"/>
      <c r="AS327" s="2003"/>
      <c r="AT327" s="2002"/>
      <c r="AU327" s="2002"/>
      <c r="AV327" s="2002"/>
      <c r="AW327" s="2002"/>
      <c r="AX327" s="2003"/>
    </row>
    <row r="328" spans="1:56">
      <c r="A328" s="477">
        <v>21</v>
      </c>
      <c r="B328" s="478"/>
      <c r="C328" s="478"/>
      <c r="D328" s="478"/>
      <c r="E328" s="479"/>
      <c r="F328" s="477">
        <v>22</v>
      </c>
      <c r="G328" s="478"/>
      <c r="H328" s="478"/>
      <c r="I328" s="478"/>
      <c r="J328" s="479"/>
      <c r="K328" s="477">
        <v>23</v>
      </c>
      <c r="L328" s="478"/>
      <c r="M328" s="478"/>
      <c r="N328" s="478"/>
      <c r="O328" s="479"/>
      <c r="P328" s="477">
        <v>24</v>
      </c>
      <c r="Q328" s="478"/>
      <c r="R328" s="478"/>
      <c r="S328" s="478"/>
      <c r="T328" s="479"/>
      <c r="U328" s="477">
        <v>25</v>
      </c>
      <c r="V328" s="478"/>
      <c r="W328" s="478"/>
      <c r="X328" s="478"/>
      <c r="Y328" s="479"/>
      <c r="Z328" s="2175" t="s">
        <v>103</v>
      </c>
      <c r="AA328" s="2176"/>
      <c r="AB328" s="2176"/>
      <c r="AC328" s="2176"/>
      <c r="AD328" s="2176"/>
      <c r="AE328" s="2176"/>
      <c r="AF328" s="2176"/>
      <c r="AG328" s="2176"/>
      <c r="AH328" s="2176"/>
      <c r="AI328" s="2176"/>
      <c r="AJ328" s="2176"/>
      <c r="AK328" s="2176"/>
      <c r="AL328" s="2176"/>
      <c r="AM328" s="2176"/>
      <c r="AN328" s="2176"/>
      <c r="AO328" s="2176"/>
      <c r="AP328" s="2176"/>
      <c r="AQ328" s="2176"/>
      <c r="AR328" s="2176"/>
      <c r="AS328" s="2176"/>
      <c r="AT328" s="2176"/>
      <c r="AU328" s="2176"/>
      <c r="AV328" s="2176"/>
      <c r="AW328" s="2176"/>
      <c r="AX328" s="2176"/>
    </row>
    <row r="329" spans="1:56">
      <c r="A329" s="2104"/>
      <c r="B329" s="1983"/>
      <c r="C329" s="1983"/>
      <c r="D329" s="1983"/>
      <c r="E329" s="1984"/>
      <c r="F329" s="1983"/>
      <c r="G329" s="1983"/>
      <c r="H329" s="1983"/>
      <c r="I329" s="1983"/>
      <c r="J329" s="1984"/>
      <c r="K329" s="1983"/>
      <c r="L329" s="1983"/>
      <c r="M329" s="1983"/>
      <c r="N329" s="1983"/>
      <c r="O329" s="1984"/>
      <c r="P329" s="1983"/>
      <c r="Q329" s="1983"/>
      <c r="R329" s="1983"/>
      <c r="S329" s="1983"/>
      <c r="T329" s="1984"/>
      <c r="U329" s="1983"/>
      <c r="V329" s="1983"/>
      <c r="W329" s="1983"/>
      <c r="X329" s="1983"/>
      <c r="Y329" s="1984"/>
      <c r="Z329" s="2177"/>
      <c r="AA329" s="2178"/>
      <c r="AB329" s="2178"/>
      <c r="AC329" s="2178"/>
      <c r="AD329" s="2178"/>
      <c r="AE329" s="2178"/>
      <c r="AF329" s="2178"/>
      <c r="AG329" s="2178"/>
      <c r="AH329" s="2178"/>
      <c r="AI329" s="2178"/>
      <c r="AJ329" s="2178"/>
      <c r="AK329" s="2178"/>
      <c r="AL329" s="2178"/>
      <c r="AM329" s="2178"/>
      <c r="AN329" s="2178"/>
      <c r="AO329" s="2178"/>
      <c r="AP329" s="2178"/>
      <c r="AQ329" s="2178"/>
      <c r="AR329" s="2178"/>
      <c r="AS329" s="2178"/>
      <c r="AT329" s="2178"/>
      <c r="AU329" s="2178"/>
      <c r="AV329" s="2178"/>
      <c r="AW329" s="2178"/>
      <c r="AX329" s="2178"/>
    </row>
    <row r="330" spans="1:56">
      <c r="A330" s="2104"/>
      <c r="B330" s="1983"/>
      <c r="C330" s="1983"/>
      <c r="D330" s="1983"/>
      <c r="E330" s="1984"/>
      <c r="F330" s="1983"/>
      <c r="G330" s="1983"/>
      <c r="H330" s="1983"/>
      <c r="I330" s="1983"/>
      <c r="J330" s="1984"/>
      <c r="K330" s="1983"/>
      <c r="L330" s="1983"/>
      <c r="M330" s="1983"/>
      <c r="N330" s="1983"/>
      <c r="O330" s="1984"/>
      <c r="P330" s="1983"/>
      <c r="Q330" s="1983"/>
      <c r="R330" s="1983"/>
      <c r="S330" s="1983"/>
      <c r="T330" s="1984"/>
      <c r="U330" s="1983"/>
      <c r="V330" s="1983"/>
      <c r="W330" s="1983"/>
      <c r="X330" s="1983"/>
      <c r="Y330" s="1984"/>
      <c r="Z330" s="2177"/>
      <c r="AA330" s="2178"/>
      <c r="AB330" s="2178"/>
      <c r="AC330" s="2178"/>
      <c r="AD330" s="2178"/>
      <c r="AE330" s="2178"/>
      <c r="AF330" s="2178"/>
      <c r="AG330" s="2178"/>
      <c r="AH330" s="2178"/>
      <c r="AI330" s="2178"/>
      <c r="AJ330" s="2178"/>
      <c r="AK330" s="2178"/>
      <c r="AL330" s="2178"/>
      <c r="AM330" s="2178"/>
      <c r="AN330" s="2178"/>
      <c r="AO330" s="2178"/>
      <c r="AP330" s="2178"/>
      <c r="AQ330" s="2178"/>
      <c r="AR330" s="2178"/>
      <c r="AS330" s="2178"/>
      <c r="AT330" s="2178"/>
      <c r="AU330" s="2178"/>
      <c r="AV330" s="2178"/>
      <c r="AW330" s="2178"/>
      <c r="AX330" s="2178"/>
    </row>
    <row r="331" spans="1:56">
      <c r="A331" s="2104"/>
      <c r="B331" s="1983"/>
      <c r="C331" s="1983"/>
      <c r="D331" s="1983"/>
      <c r="E331" s="1984"/>
      <c r="F331" s="1983"/>
      <c r="G331" s="1983"/>
      <c r="H331" s="1983"/>
      <c r="I331" s="1983"/>
      <c r="J331" s="1984"/>
      <c r="K331" s="1983"/>
      <c r="L331" s="1983"/>
      <c r="M331" s="1983"/>
      <c r="N331" s="1983"/>
      <c r="O331" s="1984"/>
      <c r="P331" s="1983"/>
      <c r="Q331" s="1983"/>
      <c r="R331" s="1983"/>
      <c r="S331" s="1983"/>
      <c r="T331" s="1984"/>
      <c r="U331" s="1983"/>
      <c r="V331" s="1983"/>
      <c r="W331" s="1983"/>
      <c r="X331" s="1983"/>
      <c r="Y331" s="1984"/>
      <c r="Z331" s="2177"/>
      <c r="AA331" s="2178"/>
      <c r="AB331" s="2178"/>
      <c r="AC331" s="2178"/>
      <c r="AD331" s="2178"/>
      <c r="AE331" s="2178"/>
      <c r="AF331" s="2178"/>
      <c r="AG331" s="2178"/>
      <c r="AH331" s="2178"/>
      <c r="AI331" s="2178"/>
      <c r="AJ331" s="2178"/>
      <c r="AK331" s="2178"/>
      <c r="AL331" s="2178"/>
      <c r="AM331" s="2178"/>
      <c r="AN331" s="2178"/>
      <c r="AO331" s="2178"/>
      <c r="AP331" s="2178"/>
      <c r="AQ331" s="2178"/>
      <c r="AR331" s="2178"/>
      <c r="AS331" s="2178"/>
      <c r="AT331" s="2178"/>
      <c r="AU331" s="2178"/>
      <c r="AV331" s="2178"/>
      <c r="AW331" s="2178"/>
      <c r="AX331" s="2178"/>
    </row>
    <row r="332" spans="1:56" ht="15.75">
      <c r="A332" s="2104"/>
      <c r="B332" s="1983"/>
      <c r="C332" s="1983"/>
      <c r="D332" s="1983"/>
      <c r="E332" s="1984"/>
      <c r="F332" s="1983"/>
      <c r="G332" s="1983"/>
      <c r="H332" s="1983"/>
      <c r="I332" s="1983"/>
      <c r="J332" s="1984"/>
      <c r="K332" s="1983"/>
      <c r="L332" s="1983"/>
      <c r="M332" s="1983"/>
      <c r="N332" s="1983"/>
      <c r="O332" s="1984"/>
      <c r="P332" s="1983"/>
      <c r="Q332" s="1983"/>
      <c r="R332" s="1983"/>
      <c r="S332" s="1983"/>
      <c r="T332" s="1984"/>
      <c r="U332" s="1983"/>
      <c r="V332" s="1983"/>
      <c r="W332" s="1983"/>
      <c r="X332" s="1983"/>
      <c r="Y332" s="1984"/>
      <c r="Z332" s="2102" t="s">
        <v>43</v>
      </c>
      <c r="AA332" s="2103"/>
      <c r="AB332" s="2103"/>
      <c r="AC332" s="480"/>
      <c r="AD332" s="482" t="s">
        <v>44</v>
      </c>
      <c r="AE332" s="482" t="s">
        <v>45</v>
      </c>
      <c r="AF332" s="482" t="s">
        <v>208</v>
      </c>
      <c r="AG332" s="2103" t="s">
        <v>47</v>
      </c>
      <c r="AH332" s="2103"/>
      <c r="AI332" s="2103"/>
      <c r="AJ332" s="481"/>
      <c r="AK332" s="481"/>
      <c r="AL332" s="481"/>
      <c r="AM332" s="481"/>
      <c r="AN332" s="481"/>
      <c r="AO332" s="481"/>
      <c r="AP332" s="481"/>
      <c r="AQ332" s="481"/>
      <c r="AR332" s="482" t="s">
        <v>48</v>
      </c>
      <c r="AS332" s="481"/>
      <c r="AT332" s="2179">
        <f>$AT$38</f>
        <v>463</v>
      </c>
      <c r="AU332" s="2179"/>
      <c r="AV332" s="2180" t="s">
        <v>49</v>
      </c>
      <c r="AW332" s="2180"/>
      <c r="AX332" s="481"/>
    </row>
    <row r="333" spans="1:56">
      <c r="A333" s="2104"/>
      <c r="B333" s="1983"/>
      <c r="C333" s="1983"/>
      <c r="D333" s="1983"/>
      <c r="E333" s="1984"/>
      <c r="F333" s="1983"/>
      <c r="G333" s="1983"/>
      <c r="H333" s="1983"/>
      <c r="I333" s="1983"/>
      <c r="J333" s="1984"/>
      <c r="K333" s="1983"/>
      <c r="L333" s="1983"/>
      <c r="M333" s="1983"/>
      <c r="N333" s="1983"/>
      <c r="O333" s="1984"/>
      <c r="P333" s="1983"/>
      <c r="Q333" s="1983"/>
      <c r="R333" s="1983"/>
      <c r="S333" s="1983"/>
      <c r="T333" s="1984"/>
      <c r="U333" s="1983"/>
      <c r="V333" s="1983"/>
      <c r="W333" s="1983"/>
      <c r="X333" s="1983"/>
      <c r="Y333" s="1984"/>
      <c r="Z333" s="2000"/>
      <c r="AA333" s="2001"/>
      <c r="AB333" s="2001"/>
      <c r="AC333" s="2001"/>
      <c r="AD333" s="556"/>
      <c r="AE333" s="557"/>
      <c r="AF333" s="527">
        <f>SUM($AT$38-AE333)</f>
        <v>463</v>
      </c>
      <c r="AG333" s="1983"/>
      <c r="AH333" s="1983"/>
      <c r="AI333" s="1983"/>
      <c r="AJ333" s="1983"/>
      <c r="AK333" s="1983"/>
      <c r="AL333" s="1983"/>
      <c r="AM333" s="1983"/>
      <c r="AN333" s="1983"/>
      <c r="AO333" s="1983"/>
      <c r="AP333" s="1983"/>
      <c r="AQ333" s="1983"/>
      <c r="AR333" s="1983"/>
      <c r="AS333" s="1983"/>
      <c r="AT333" s="1983"/>
      <c r="AU333" s="1983"/>
      <c r="AV333" s="1983"/>
      <c r="AW333" s="1983"/>
      <c r="AX333" s="481"/>
    </row>
    <row r="334" spans="1:56">
      <c r="A334" s="2104"/>
      <c r="B334" s="1983"/>
      <c r="C334" s="1983"/>
      <c r="D334" s="1983"/>
      <c r="E334" s="1984"/>
      <c r="F334" s="1983"/>
      <c r="G334" s="1983"/>
      <c r="H334" s="1983"/>
      <c r="I334" s="1983"/>
      <c r="J334" s="1984"/>
      <c r="K334" s="1983"/>
      <c r="L334" s="1983"/>
      <c r="M334" s="1983"/>
      <c r="N334" s="1983"/>
      <c r="O334" s="1984"/>
      <c r="P334" s="1983"/>
      <c r="Q334" s="1983"/>
      <c r="R334" s="1983"/>
      <c r="S334" s="1983"/>
      <c r="T334" s="1984"/>
      <c r="U334" s="1983"/>
      <c r="V334" s="1983"/>
      <c r="W334" s="1983"/>
      <c r="X334" s="1983"/>
      <c r="Y334" s="1984"/>
      <c r="Z334" s="2000"/>
      <c r="AA334" s="2001"/>
      <c r="AB334" s="2001"/>
      <c r="AC334" s="2001"/>
      <c r="AD334" s="556"/>
      <c r="AE334" s="557"/>
      <c r="AF334" s="527">
        <f t="shared" ref="AF334:AF343" si="6">SUM($AT$38-AE334)</f>
        <v>463</v>
      </c>
      <c r="AG334" s="1983"/>
      <c r="AH334" s="1983"/>
      <c r="AI334" s="1983"/>
      <c r="AJ334" s="1983"/>
      <c r="AK334" s="1983"/>
      <c r="AL334" s="1983"/>
      <c r="AM334" s="1983"/>
      <c r="AN334" s="1983"/>
      <c r="AO334" s="1983"/>
      <c r="AP334" s="1983"/>
      <c r="AQ334" s="1983"/>
      <c r="AR334" s="1983"/>
      <c r="AS334" s="1983"/>
      <c r="AT334" s="1983"/>
      <c r="AU334" s="1983"/>
      <c r="AV334" s="1983"/>
      <c r="AW334" s="1983"/>
      <c r="AX334" s="481"/>
    </row>
    <row r="335" spans="1:56">
      <c r="A335" s="2104"/>
      <c r="B335" s="1983"/>
      <c r="C335" s="1983"/>
      <c r="D335" s="1983"/>
      <c r="E335" s="1984"/>
      <c r="F335" s="1983"/>
      <c r="G335" s="1983"/>
      <c r="H335" s="1983"/>
      <c r="I335" s="1983"/>
      <c r="J335" s="1984"/>
      <c r="K335" s="1983"/>
      <c r="L335" s="1983"/>
      <c r="M335" s="1983"/>
      <c r="N335" s="1983"/>
      <c r="O335" s="1984"/>
      <c r="P335" s="1983"/>
      <c r="Q335" s="1983"/>
      <c r="R335" s="1983"/>
      <c r="S335" s="1983"/>
      <c r="T335" s="1984"/>
      <c r="U335" s="1983"/>
      <c r="V335" s="1983"/>
      <c r="W335" s="1983"/>
      <c r="X335" s="1983"/>
      <c r="Y335" s="1984"/>
      <c r="Z335" s="2000"/>
      <c r="AA335" s="2001"/>
      <c r="AB335" s="2001"/>
      <c r="AC335" s="2001"/>
      <c r="AD335" s="556"/>
      <c r="AE335" s="557"/>
      <c r="AF335" s="527">
        <f t="shared" si="6"/>
        <v>463</v>
      </c>
      <c r="AG335" s="1983"/>
      <c r="AH335" s="1983"/>
      <c r="AI335" s="1983"/>
      <c r="AJ335" s="1983"/>
      <c r="AK335" s="1983"/>
      <c r="AL335" s="1983"/>
      <c r="AM335" s="1983"/>
      <c r="AN335" s="1983"/>
      <c r="AO335" s="1983"/>
      <c r="AP335" s="1983"/>
      <c r="AQ335" s="1983"/>
      <c r="AR335" s="1983"/>
      <c r="AS335" s="1983"/>
      <c r="AT335" s="1983"/>
      <c r="AU335" s="1983"/>
      <c r="AV335" s="1983"/>
      <c r="AW335" s="1983"/>
      <c r="AX335" s="481"/>
    </row>
    <row r="336" spans="1:56">
      <c r="A336" s="2104"/>
      <c r="B336" s="1983"/>
      <c r="C336" s="1983"/>
      <c r="D336" s="1983"/>
      <c r="E336" s="1984"/>
      <c r="F336" s="1983"/>
      <c r="G336" s="1983"/>
      <c r="H336" s="1983"/>
      <c r="I336" s="1983"/>
      <c r="J336" s="1984"/>
      <c r="K336" s="1983"/>
      <c r="L336" s="1983"/>
      <c r="M336" s="1983"/>
      <c r="N336" s="1983"/>
      <c r="O336" s="1984"/>
      <c r="P336" s="1983"/>
      <c r="Q336" s="1983"/>
      <c r="R336" s="1983"/>
      <c r="S336" s="1983"/>
      <c r="T336" s="1984"/>
      <c r="U336" s="1983"/>
      <c r="V336" s="1983"/>
      <c r="W336" s="1983"/>
      <c r="X336" s="1983"/>
      <c r="Y336" s="1984"/>
      <c r="Z336" s="2000"/>
      <c r="AA336" s="2001"/>
      <c r="AB336" s="2001"/>
      <c r="AC336" s="2001"/>
      <c r="AD336" s="556"/>
      <c r="AE336" s="557"/>
      <c r="AF336" s="527">
        <f t="shared" si="6"/>
        <v>463</v>
      </c>
      <c r="AG336" s="1983"/>
      <c r="AH336" s="1983"/>
      <c r="AI336" s="1983"/>
      <c r="AJ336" s="1983"/>
      <c r="AK336" s="1983"/>
      <c r="AL336" s="1983"/>
      <c r="AM336" s="1983"/>
      <c r="AN336" s="1983"/>
      <c r="AO336" s="1983"/>
      <c r="AP336" s="1983"/>
      <c r="AQ336" s="1983"/>
      <c r="AR336" s="1983"/>
      <c r="AS336" s="1983"/>
      <c r="AT336" s="1983"/>
      <c r="AU336" s="1983"/>
      <c r="AV336" s="1983"/>
      <c r="AW336" s="1983"/>
      <c r="AX336" s="481"/>
    </row>
    <row r="337" spans="1:56">
      <c r="A337" s="2104"/>
      <c r="B337" s="1983"/>
      <c r="C337" s="1983"/>
      <c r="D337" s="1983"/>
      <c r="E337" s="1984"/>
      <c r="F337" s="1983"/>
      <c r="G337" s="1983"/>
      <c r="H337" s="1983"/>
      <c r="I337" s="1983"/>
      <c r="J337" s="1984"/>
      <c r="K337" s="1983"/>
      <c r="L337" s="1983"/>
      <c r="M337" s="1983"/>
      <c r="N337" s="1983"/>
      <c r="O337" s="1984"/>
      <c r="P337" s="1983"/>
      <c r="Q337" s="1983"/>
      <c r="R337" s="1983"/>
      <c r="S337" s="1983"/>
      <c r="T337" s="1984"/>
      <c r="U337" s="1983"/>
      <c r="V337" s="1983"/>
      <c r="W337" s="1983"/>
      <c r="X337" s="1983"/>
      <c r="Y337" s="1984"/>
      <c r="Z337" s="2000"/>
      <c r="AA337" s="2001"/>
      <c r="AB337" s="2001"/>
      <c r="AC337" s="2001"/>
      <c r="AD337" s="556"/>
      <c r="AE337" s="557"/>
      <c r="AF337" s="527">
        <f t="shared" si="6"/>
        <v>463</v>
      </c>
      <c r="AG337" s="1983"/>
      <c r="AH337" s="1983"/>
      <c r="AI337" s="1983"/>
      <c r="AJ337" s="1983"/>
      <c r="AK337" s="1983"/>
      <c r="AL337" s="1983"/>
      <c r="AM337" s="1983"/>
      <c r="AN337" s="1983"/>
      <c r="AO337" s="1983"/>
      <c r="AP337" s="1983"/>
      <c r="AQ337" s="1983"/>
      <c r="AR337" s="1983"/>
      <c r="AS337" s="1983"/>
      <c r="AT337" s="1983"/>
      <c r="AU337" s="1983"/>
      <c r="AV337" s="1983"/>
      <c r="AW337" s="1983"/>
      <c r="AX337" s="481"/>
    </row>
    <row r="338" spans="1:56" s="387" customFormat="1">
      <c r="A338" s="2104"/>
      <c r="B338" s="1983"/>
      <c r="C338" s="1983"/>
      <c r="D338" s="1983"/>
      <c r="E338" s="1984"/>
      <c r="F338" s="1983"/>
      <c r="G338" s="1983"/>
      <c r="H338" s="1983"/>
      <c r="I338" s="1983"/>
      <c r="J338" s="1984"/>
      <c r="K338" s="1983"/>
      <c r="L338" s="1983"/>
      <c r="M338" s="1983"/>
      <c r="N338" s="1983"/>
      <c r="O338" s="1984"/>
      <c r="P338" s="1983"/>
      <c r="Q338" s="1983"/>
      <c r="R338" s="1983"/>
      <c r="S338" s="1983"/>
      <c r="T338" s="1984"/>
      <c r="U338" s="1983"/>
      <c r="V338" s="1983"/>
      <c r="W338" s="1983"/>
      <c r="X338" s="1983"/>
      <c r="Y338" s="1984"/>
      <c r="Z338" s="2000"/>
      <c r="AA338" s="2001"/>
      <c r="AB338" s="2001"/>
      <c r="AC338" s="2001"/>
      <c r="AD338" s="556"/>
      <c r="AE338" s="557"/>
      <c r="AF338" s="527">
        <f t="shared" si="6"/>
        <v>463</v>
      </c>
      <c r="AG338" s="1983"/>
      <c r="AH338" s="1983"/>
      <c r="AI338" s="1983"/>
      <c r="AJ338" s="1983"/>
      <c r="AK338" s="1983"/>
      <c r="AL338" s="1983"/>
      <c r="AM338" s="1983"/>
      <c r="AN338" s="1983"/>
      <c r="AO338" s="1983"/>
      <c r="AP338" s="1983"/>
      <c r="AQ338" s="1983"/>
      <c r="AR338" s="1983"/>
      <c r="AS338" s="1983"/>
      <c r="AT338" s="1983"/>
      <c r="AU338" s="1983"/>
      <c r="AV338" s="1983"/>
      <c r="AW338" s="1983"/>
      <c r="AX338" s="481"/>
      <c r="AY338" s="388"/>
      <c r="AZ338" s="388"/>
      <c r="BA338" s="388"/>
      <c r="BB338" s="388"/>
      <c r="BC338" s="388"/>
      <c r="BD338" s="388"/>
    </row>
    <row r="339" spans="1:56">
      <c r="A339" s="2104"/>
      <c r="B339" s="1983"/>
      <c r="C339" s="1983"/>
      <c r="D339" s="1983"/>
      <c r="E339" s="1984"/>
      <c r="F339" s="1983"/>
      <c r="G339" s="1983"/>
      <c r="H339" s="1983"/>
      <c r="I339" s="1983"/>
      <c r="J339" s="1984"/>
      <c r="K339" s="1983"/>
      <c r="L339" s="1983"/>
      <c r="M339" s="1983"/>
      <c r="N339" s="1983"/>
      <c r="O339" s="1984"/>
      <c r="P339" s="1983"/>
      <c r="Q339" s="1983"/>
      <c r="R339" s="1983"/>
      <c r="S339" s="1983"/>
      <c r="T339" s="1984"/>
      <c r="U339" s="1983"/>
      <c r="V339" s="1983"/>
      <c r="W339" s="1983"/>
      <c r="X339" s="1983"/>
      <c r="Y339" s="1984"/>
      <c r="Z339" s="2000"/>
      <c r="AA339" s="2001"/>
      <c r="AB339" s="2001"/>
      <c r="AC339" s="2001"/>
      <c r="AD339" s="556"/>
      <c r="AE339" s="557"/>
      <c r="AF339" s="527">
        <f t="shared" si="6"/>
        <v>463</v>
      </c>
      <c r="AG339" s="1983"/>
      <c r="AH339" s="1983"/>
      <c r="AI339" s="1983"/>
      <c r="AJ339" s="1983"/>
      <c r="AK339" s="1983"/>
      <c r="AL339" s="1983"/>
      <c r="AM339" s="1983"/>
      <c r="AN339" s="1983"/>
      <c r="AO339" s="1983"/>
      <c r="AP339" s="1983"/>
      <c r="AQ339" s="1983"/>
      <c r="AR339" s="1983"/>
      <c r="AS339" s="1983"/>
      <c r="AT339" s="1983"/>
      <c r="AU339" s="1983"/>
      <c r="AV339" s="1983"/>
      <c r="AW339" s="1983"/>
      <c r="AX339" s="481"/>
    </row>
    <row r="340" spans="1:56">
      <c r="A340" s="2104"/>
      <c r="B340" s="1983"/>
      <c r="C340" s="1983"/>
      <c r="D340" s="1983"/>
      <c r="E340" s="1984"/>
      <c r="F340" s="1983"/>
      <c r="G340" s="1983"/>
      <c r="H340" s="1983"/>
      <c r="I340" s="1983"/>
      <c r="J340" s="1984"/>
      <c r="K340" s="1983"/>
      <c r="L340" s="1983"/>
      <c r="M340" s="1983"/>
      <c r="N340" s="1983"/>
      <c r="O340" s="1984"/>
      <c r="P340" s="1983"/>
      <c r="Q340" s="1983"/>
      <c r="R340" s="1983"/>
      <c r="S340" s="1983"/>
      <c r="T340" s="1984"/>
      <c r="U340" s="1983"/>
      <c r="V340" s="1983"/>
      <c r="W340" s="1983"/>
      <c r="X340" s="1983"/>
      <c r="Y340" s="1984"/>
      <c r="Z340" s="2000"/>
      <c r="AA340" s="2001"/>
      <c r="AB340" s="2001"/>
      <c r="AC340" s="2001"/>
      <c r="AD340" s="556"/>
      <c r="AE340" s="557"/>
      <c r="AF340" s="527">
        <f t="shared" si="6"/>
        <v>463</v>
      </c>
      <c r="AG340" s="1983"/>
      <c r="AH340" s="1983"/>
      <c r="AI340" s="1983"/>
      <c r="AJ340" s="1983"/>
      <c r="AK340" s="1983"/>
      <c r="AL340" s="1983"/>
      <c r="AM340" s="1983"/>
      <c r="AN340" s="1983"/>
      <c r="AO340" s="1983"/>
      <c r="AP340" s="1983"/>
      <c r="AQ340" s="1983"/>
      <c r="AR340" s="1983"/>
      <c r="AS340" s="1983"/>
      <c r="AT340" s="1983"/>
      <c r="AU340" s="1983"/>
      <c r="AV340" s="1983"/>
      <c r="AW340" s="1983"/>
      <c r="AX340" s="481"/>
    </row>
    <row r="341" spans="1:56">
      <c r="A341" s="2104"/>
      <c r="B341" s="1983"/>
      <c r="C341" s="1983"/>
      <c r="D341" s="1983"/>
      <c r="E341" s="1984"/>
      <c r="F341" s="1983"/>
      <c r="G341" s="1983"/>
      <c r="H341" s="1983"/>
      <c r="I341" s="1983"/>
      <c r="J341" s="1984"/>
      <c r="K341" s="1983"/>
      <c r="L341" s="1983"/>
      <c r="M341" s="1983"/>
      <c r="N341" s="1983"/>
      <c r="O341" s="1984"/>
      <c r="P341" s="1983"/>
      <c r="Q341" s="1983"/>
      <c r="R341" s="1983"/>
      <c r="S341" s="1983"/>
      <c r="T341" s="1984"/>
      <c r="U341" s="1983"/>
      <c r="V341" s="1983"/>
      <c r="W341" s="1983"/>
      <c r="X341" s="1983"/>
      <c r="Y341" s="1984"/>
      <c r="Z341" s="2000"/>
      <c r="AA341" s="2001"/>
      <c r="AB341" s="2001"/>
      <c r="AC341" s="2001"/>
      <c r="AD341" s="556"/>
      <c r="AE341" s="557"/>
      <c r="AF341" s="527">
        <f t="shared" si="6"/>
        <v>463</v>
      </c>
      <c r="AG341" s="1983"/>
      <c r="AH341" s="1983"/>
      <c r="AI341" s="1983"/>
      <c r="AJ341" s="1983"/>
      <c r="AK341" s="1983"/>
      <c r="AL341" s="1983"/>
      <c r="AM341" s="1983"/>
      <c r="AN341" s="1983"/>
      <c r="AO341" s="1983"/>
      <c r="AP341" s="1983"/>
      <c r="AQ341" s="1983"/>
      <c r="AR341" s="1983"/>
      <c r="AS341" s="1983"/>
      <c r="AT341" s="1983"/>
      <c r="AU341" s="1983"/>
      <c r="AV341" s="1983"/>
      <c r="AW341" s="1983"/>
      <c r="AX341" s="481"/>
    </row>
    <row r="342" spans="1:56">
      <c r="A342" s="2104"/>
      <c r="B342" s="1983"/>
      <c r="C342" s="1983"/>
      <c r="D342" s="1983"/>
      <c r="E342" s="1984"/>
      <c r="F342" s="1983"/>
      <c r="G342" s="1983"/>
      <c r="H342" s="1983"/>
      <c r="I342" s="1983"/>
      <c r="J342" s="1984"/>
      <c r="K342" s="1983"/>
      <c r="L342" s="1983"/>
      <c r="M342" s="1983"/>
      <c r="N342" s="1983"/>
      <c r="O342" s="1984"/>
      <c r="P342" s="1983"/>
      <c r="Q342" s="1983"/>
      <c r="R342" s="1983"/>
      <c r="S342" s="1983"/>
      <c r="T342" s="1984"/>
      <c r="U342" s="1983"/>
      <c r="V342" s="1983"/>
      <c r="W342" s="1983"/>
      <c r="X342" s="1983"/>
      <c r="Y342" s="1984"/>
      <c r="Z342" s="2000"/>
      <c r="AA342" s="2001"/>
      <c r="AB342" s="2001"/>
      <c r="AC342" s="2001"/>
      <c r="AD342" s="556"/>
      <c r="AE342" s="557"/>
      <c r="AF342" s="527">
        <f t="shared" si="6"/>
        <v>463</v>
      </c>
      <c r="AG342" s="1983"/>
      <c r="AH342" s="1983"/>
      <c r="AI342" s="1983"/>
      <c r="AJ342" s="1983"/>
      <c r="AK342" s="1983"/>
      <c r="AL342" s="1983"/>
      <c r="AM342" s="1983"/>
      <c r="AN342" s="1983"/>
      <c r="AO342" s="1983"/>
      <c r="AP342" s="1983"/>
      <c r="AQ342" s="1983"/>
      <c r="AR342" s="1983"/>
      <c r="AS342" s="1983"/>
      <c r="AT342" s="1983"/>
      <c r="AU342" s="1983"/>
      <c r="AV342" s="1983"/>
      <c r="AW342" s="1983"/>
      <c r="AX342" s="481"/>
    </row>
    <row r="343" spans="1:56">
      <c r="A343" s="2193"/>
      <c r="B343" s="2002"/>
      <c r="C343" s="2002"/>
      <c r="D343" s="2002"/>
      <c r="E343" s="2003"/>
      <c r="F343" s="2002"/>
      <c r="G343" s="2002"/>
      <c r="H343" s="2002"/>
      <c r="I343" s="2002"/>
      <c r="J343" s="2003"/>
      <c r="K343" s="2002"/>
      <c r="L343" s="2002"/>
      <c r="M343" s="2002"/>
      <c r="N343" s="2002"/>
      <c r="O343" s="2003"/>
      <c r="P343" s="2002"/>
      <c r="Q343" s="2002"/>
      <c r="R343" s="2002"/>
      <c r="S343" s="2002"/>
      <c r="T343" s="2003"/>
      <c r="U343" s="2002"/>
      <c r="V343" s="2002"/>
      <c r="W343" s="2002"/>
      <c r="X343" s="2002"/>
      <c r="Y343" s="2003"/>
      <c r="Z343" s="2000"/>
      <c r="AA343" s="2001"/>
      <c r="AB343" s="2001"/>
      <c r="AC343" s="2001"/>
      <c r="AD343" s="556"/>
      <c r="AE343" s="557"/>
      <c r="AF343" s="534">
        <f t="shared" si="6"/>
        <v>463</v>
      </c>
      <c r="AG343" s="573" t="s">
        <v>55</v>
      </c>
      <c r="AH343" s="483"/>
      <c r="AI343" s="483"/>
      <c r="AJ343" s="483"/>
      <c r="AK343" s="483"/>
      <c r="AL343" s="483"/>
      <c r="AM343" s="483"/>
      <c r="AN343" s="483"/>
      <c r="AO343" s="483"/>
      <c r="AP343" s="483"/>
      <c r="AQ343" s="483"/>
      <c r="AR343" s="483"/>
      <c r="AS343" s="483"/>
      <c r="AT343" s="483"/>
      <c r="AU343" s="483"/>
      <c r="AV343" s="483"/>
      <c r="AW343" s="483"/>
      <c r="AX343" s="483"/>
    </row>
    <row r="344" spans="1:56" ht="18.75">
      <c r="A344" s="1997" t="s">
        <v>0</v>
      </c>
      <c r="B344" s="1997"/>
      <c r="C344" s="1997"/>
      <c r="D344" s="1997"/>
      <c r="E344" s="1997"/>
      <c r="F344" s="1997" t="s">
        <v>1</v>
      </c>
      <c r="G344" s="1997"/>
      <c r="H344" s="1997"/>
      <c r="I344" s="1997"/>
      <c r="J344" s="1997"/>
      <c r="K344" s="1997" t="s">
        <v>2</v>
      </c>
      <c r="L344" s="1997"/>
      <c r="M344" s="1997"/>
      <c r="N344" s="1997"/>
      <c r="O344" s="1997"/>
      <c r="P344" s="1997" t="s">
        <v>3</v>
      </c>
      <c r="Q344" s="1997"/>
      <c r="R344" s="1997"/>
      <c r="S344" s="1997"/>
      <c r="T344" s="1997"/>
      <c r="U344" s="1997" t="s">
        <v>4</v>
      </c>
      <c r="V344" s="1997"/>
      <c r="W344" s="1997"/>
      <c r="X344" s="1997"/>
      <c r="Y344" s="1997"/>
      <c r="Z344" s="1997" t="s">
        <v>5</v>
      </c>
      <c r="AA344" s="1997"/>
      <c r="AB344" s="1997"/>
      <c r="AC344" s="1997"/>
      <c r="AD344" s="1997"/>
      <c r="AE344" s="1997" t="s">
        <v>6</v>
      </c>
      <c r="AF344" s="1997"/>
      <c r="AG344" s="1997"/>
      <c r="AH344" s="1997"/>
      <c r="AI344" s="1997"/>
      <c r="AJ344" s="1997" t="s">
        <v>7</v>
      </c>
      <c r="AK344" s="1997"/>
      <c r="AL344" s="1997"/>
      <c r="AM344" s="1997"/>
      <c r="AN344" s="1997"/>
      <c r="AO344" s="1997" t="s">
        <v>8</v>
      </c>
      <c r="AP344" s="1997"/>
      <c r="AQ344" s="1997"/>
      <c r="AR344" s="1997"/>
      <c r="AS344" s="1997"/>
      <c r="AT344" s="1997" t="s">
        <v>9</v>
      </c>
      <c r="AU344" s="1997"/>
      <c r="AV344" s="1997"/>
      <c r="AW344" s="1997"/>
      <c r="AX344" s="1997"/>
    </row>
    <row r="345" spans="1:56">
      <c r="A345" s="2005" t="s">
        <v>111</v>
      </c>
      <c r="B345" s="2006"/>
      <c r="C345" s="2006"/>
      <c r="D345" s="2006"/>
      <c r="E345" s="2006"/>
      <c r="F345" s="2006"/>
      <c r="G345" s="2006"/>
      <c r="H345" s="2006"/>
      <c r="I345" s="2006"/>
      <c r="J345" s="2006"/>
      <c r="K345" s="2006"/>
      <c r="L345" s="2006"/>
      <c r="M345" s="2006"/>
      <c r="N345" s="2006"/>
      <c r="O345" s="2006"/>
      <c r="P345" s="2006"/>
      <c r="Q345" s="2006"/>
      <c r="R345" s="2006"/>
      <c r="S345" s="2006"/>
      <c r="T345" s="2006"/>
      <c r="U345" s="2006"/>
      <c r="V345" s="2006"/>
      <c r="W345" s="2006"/>
      <c r="X345" s="2006"/>
      <c r="Y345" s="2006"/>
      <c r="Z345" s="484">
        <v>1</v>
      </c>
      <c r="AA345" s="485"/>
      <c r="AB345" s="485"/>
      <c r="AC345" s="485"/>
      <c r="AD345" s="486"/>
      <c r="AE345" s="485">
        <v>2</v>
      </c>
      <c r="AF345" s="485"/>
      <c r="AG345" s="485"/>
      <c r="AH345" s="485"/>
      <c r="AI345" s="486"/>
      <c r="AJ345" s="485">
        <v>3</v>
      </c>
      <c r="AK345" s="485"/>
      <c r="AL345" s="485"/>
      <c r="AM345" s="485"/>
      <c r="AN345" s="486"/>
      <c r="AO345" s="485">
        <v>4</v>
      </c>
      <c r="AP345" s="485"/>
      <c r="AQ345" s="485"/>
      <c r="AR345" s="485"/>
      <c r="AS345" s="486"/>
      <c r="AT345" s="485">
        <v>5</v>
      </c>
      <c r="AU345" s="485"/>
      <c r="AV345" s="485"/>
      <c r="AW345" s="485"/>
      <c r="AX345" s="486"/>
    </row>
    <row r="346" spans="1:56">
      <c r="A346" s="2007"/>
      <c r="B346" s="2008"/>
      <c r="C346" s="2008"/>
      <c r="D346" s="2008"/>
      <c r="E346" s="2008"/>
      <c r="F346" s="2008"/>
      <c r="G346" s="2008"/>
      <c r="H346" s="2008"/>
      <c r="I346" s="2008"/>
      <c r="J346" s="2008"/>
      <c r="K346" s="2008"/>
      <c r="L346" s="2008"/>
      <c r="M346" s="2008"/>
      <c r="N346" s="2008"/>
      <c r="O346" s="2008"/>
      <c r="P346" s="2008"/>
      <c r="Q346" s="2008"/>
      <c r="R346" s="2008"/>
      <c r="S346" s="2008"/>
      <c r="T346" s="2008"/>
      <c r="U346" s="2008"/>
      <c r="V346" s="2008"/>
      <c r="W346" s="2008"/>
      <c r="X346" s="2008"/>
      <c r="Y346" s="2008"/>
      <c r="Z346" s="2198"/>
      <c r="AA346" s="1981"/>
      <c r="AB346" s="1981"/>
      <c r="AC346" s="1981"/>
      <c r="AD346" s="1982"/>
      <c r="AE346" s="1981"/>
      <c r="AF346" s="1981"/>
      <c r="AG346" s="1981"/>
      <c r="AH346" s="1981"/>
      <c r="AI346" s="1982"/>
      <c r="AJ346" s="1981"/>
      <c r="AK346" s="1981"/>
      <c r="AL346" s="1981"/>
      <c r="AM346" s="1981"/>
      <c r="AN346" s="1982"/>
      <c r="AO346" s="1981"/>
      <c r="AP346" s="1981"/>
      <c r="AQ346" s="1981"/>
      <c r="AR346" s="1981"/>
      <c r="AS346" s="1982"/>
      <c r="AT346" s="1981"/>
      <c r="AU346" s="1981"/>
      <c r="AV346" s="1981"/>
      <c r="AW346" s="1981"/>
      <c r="AX346" s="1982"/>
    </row>
    <row r="347" spans="1:56">
      <c r="A347" s="2007"/>
      <c r="B347" s="2008"/>
      <c r="C347" s="2008"/>
      <c r="D347" s="2008"/>
      <c r="E347" s="2008"/>
      <c r="F347" s="2008"/>
      <c r="G347" s="2008"/>
      <c r="H347" s="2008"/>
      <c r="I347" s="2008"/>
      <c r="J347" s="2008"/>
      <c r="K347" s="2008"/>
      <c r="L347" s="2008"/>
      <c r="M347" s="2008"/>
      <c r="N347" s="2008"/>
      <c r="O347" s="2008"/>
      <c r="P347" s="2008"/>
      <c r="Q347" s="2008"/>
      <c r="R347" s="2008"/>
      <c r="S347" s="2008"/>
      <c r="T347" s="2008"/>
      <c r="U347" s="2008"/>
      <c r="V347" s="2008"/>
      <c r="W347" s="2008"/>
      <c r="X347" s="2008"/>
      <c r="Y347" s="2008"/>
      <c r="Z347" s="2198"/>
      <c r="AA347" s="1981"/>
      <c r="AB347" s="1981"/>
      <c r="AC347" s="1981"/>
      <c r="AD347" s="1982"/>
      <c r="AE347" s="1981"/>
      <c r="AF347" s="1981"/>
      <c r="AG347" s="1981"/>
      <c r="AH347" s="1981"/>
      <c r="AI347" s="1982"/>
      <c r="AJ347" s="1981"/>
      <c r="AK347" s="1981"/>
      <c r="AL347" s="1981"/>
      <c r="AM347" s="1981"/>
      <c r="AN347" s="1982"/>
      <c r="AO347" s="1981"/>
      <c r="AP347" s="1981"/>
      <c r="AQ347" s="1981"/>
      <c r="AR347" s="1981"/>
      <c r="AS347" s="1982"/>
      <c r="AT347" s="1981"/>
      <c r="AU347" s="1981"/>
      <c r="AV347" s="1981"/>
      <c r="AW347" s="1981"/>
      <c r="AX347" s="1982"/>
    </row>
    <row r="348" spans="1:56">
      <c r="A348" s="2007"/>
      <c r="B348" s="2008"/>
      <c r="C348" s="2008"/>
      <c r="D348" s="2008"/>
      <c r="E348" s="2008"/>
      <c r="F348" s="2008"/>
      <c r="G348" s="2008"/>
      <c r="H348" s="2008"/>
      <c r="I348" s="2008"/>
      <c r="J348" s="2008"/>
      <c r="K348" s="2008"/>
      <c r="L348" s="2008"/>
      <c r="M348" s="2008"/>
      <c r="N348" s="2008"/>
      <c r="O348" s="2008"/>
      <c r="P348" s="2008"/>
      <c r="Q348" s="2008"/>
      <c r="R348" s="2008"/>
      <c r="S348" s="2008"/>
      <c r="T348" s="2008"/>
      <c r="U348" s="2008"/>
      <c r="V348" s="2008"/>
      <c r="W348" s="2008"/>
      <c r="X348" s="2008"/>
      <c r="Y348" s="2008"/>
      <c r="Z348" s="2198"/>
      <c r="AA348" s="1981"/>
      <c r="AB348" s="1981"/>
      <c r="AC348" s="1981"/>
      <c r="AD348" s="1982"/>
      <c r="AE348" s="1981"/>
      <c r="AF348" s="1981"/>
      <c r="AG348" s="1981"/>
      <c r="AH348" s="1981"/>
      <c r="AI348" s="1982"/>
      <c r="AJ348" s="1981"/>
      <c r="AK348" s="1981"/>
      <c r="AL348" s="1981"/>
      <c r="AM348" s="1981"/>
      <c r="AN348" s="1982"/>
      <c r="AO348" s="1981"/>
      <c r="AP348" s="1981"/>
      <c r="AQ348" s="1981"/>
      <c r="AR348" s="1981"/>
      <c r="AS348" s="1982"/>
      <c r="AT348" s="1981"/>
      <c r="AU348" s="1981"/>
      <c r="AV348" s="1981"/>
      <c r="AW348" s="1981"/>
      <c r="AX348" s="1982"/>
    </row>
    <row r="349" spans="1:56" ht="15.75">
      <c r="A349" s="2009" t="s">
        <v>43</v>
      </c>
      <c r="B349" s="2010"/>
      <c r="C349" s="2010"/>
      <c r="D349" s="487"/>
      <c r="E349" s="489" t="s">
        <v>44</v>
      </c>
      <c r="F349" s="489" t="s">
        <v>45</v>
      </c>
      <c r="G349" s="489" t="s">
        <v>208</v>
      </c>
      <c r="H349" s="2010" t="s">
        <v>47</v>
      </c>
      <c r="I349" s="2010"/>
      <c r="J349" s="2010"/>
      <c r="K349" s="488"/>
      <c r="L349" s="488"/>
      <c r="M349" s="488"/>
      <c r="N349" s="488"/>
      <c r="O349" s="488"/>
      <c r="P349" s="488"/>
      <c r="Q349" s="488"/>
      <c r="R349" s="488"/>
      <c r="S349" s="489" t="s">
        <v>48</v>
      </c>
      <c r="T349" s="488"/>
      <c r="U349" s="2246">
        <f>$AT$38</f>
        <v>463</v>
      </c>
      <c r="V349" s="2246"/>
      <c r="W349" s="2004" t="s">
        <v>49</v>
      </c>
      <c r="X349" s="2004"/>
      <c r="Y349" s="488"/>
      <c r="Z349" s="2198"/>
      <c r="AA349" s="1981"/>
      <c r="AB349" s="1981"/>
      <c r="AC349" s="1981"/>
      <c r="AD349" s="1982"/>
      <c r="AE349" s="1981"/>
      <c r="AF349" s="1981"/>
      <c r="AG349" s="1981"/>
      <c r="AH349" s="1981"/>
      <c r="AI349" s="1982"/>
      <c r="AJ349" s="1981"/>
      <c r="AK349" s="1981"/>
      <c r="AL349" s="1981"/>
      <c r="AM349" s="1981"/>
      <c r="AN349" s="1982"/>
      <c r="AO349" s="1981"/>
      <c r="AP349" s="1981"/>
      <c r="AQ349" s="1981"/>
      <c r="AR349" s="1981"/>
      <c r="AS349" s="1982"/>
      <c r="AT349" s="1981"/>
      <c r="AU349" s="1981"/>
      <c r="AV349" s="1981"/>
      <c r="AW349" s="1981"/>
      <c r="AX349" s="1982"/>
    </row>
    <row r="350" spans="1:56">
      <c r="A350" s="1998"/>
      <c r="B350" s="1999"/>
      <c r="C350" s="1999"/>
      <c r="D350" s="1999"/>
      <c r="E350" s="554"/>
      <c r="F350" s="555"/>
      <c r="G350" s="527">
        <f>SUM($AT$38-F350)</f>
        <v>463</v>
      </c>
      <c r="H350" s="1981"/>
      <c r="I350" s="1981"/>
      <c r="J350" s="1981"/>
      <c r="K350" s="1981"/>
      <c r="L350" s="1981"/>
      <c r="M350" s="1981"/>
      <c r="N350" s="1981"/>
      <c r="O350" s="1981"/>
      <c r="P350" s="1981"/>
      <c r="Q350" s="1981"/>
      <c r="R350" s="1981"/>
      <c r="S350" s="1981"/>
      <c r="T350" s="1981"/>
      <c r="U350" s="1981"/>
      <c r="V350" s="1981"/>
      <c r="W350" s="1981"/>
      <c r="X350" s="1981"/>
      <c r="Y350" s="488"/>
      <c r="Z350" s="2198"/>
      <c r="AA350" s="1981"/>
      <c r="AB350" s="1981"/>
      <c r="AC350" s="1981"/>
      <c r="AD350" s="1982"/>
      <c r="AE350" s="1981"/>
      <c r="AF350" s="1981"/>
      <c r="AG350" s="1981"/>
      <c r="AH350" s="1981"/>
      <c r="AI350" s="1982"/>
      <c r="AJ350" s="1981"/>
      <c r="AK350" s="1981"/>
      <c r="AL350" s="1981"/>
      <c r="AM350" s="1981"/>
      <c r="AN350" s="1982"/>
      <c r="AO350" s="1981"/>
      <c r="AP350" s="1981"/>
      <c r="AQ350" s="1981"/>
      <c r="AR350" s="1981"/>
      <c r="AS350" s="1982"/>
      <c r="AT350" s="1981"/>
      <c r="AU350" s="1981"/>
      <c r="AV350" s="1981"/>
      <c r="AW350" s="1981"/>
      <c r="AX350" s="1982"/>
    </row>
    <row r="351" spans="1:56">
      <c r="A351" s="1998"/>
      <c r="B351" s="1999"/>
      <c r="C351" s="1999"/>
      <c r="D351" s="1999"/>
      <c r="E351" s="554"/>
      <c r="F351" s="555"/>
      <c r="G351" s="527">
        <f t="shared" ref="G351:G360" si="7">SUM($AT$38-F351)</f>
        <v>463</v>
      </c>
      <c r="H351" s="1981"/>
      <c r="I351" s="1981"/>
      <c r="J351" s="1981"/>
      <c r="K351" s="1981"/>
      <c r="L351" s="1981"/>
      <c r="M351" s="1981"/>
      <c r="N351" s="1981"/>
      <c r="O351" s="1981"/>
      <c r="P351" s="1981"/>
      <c r="Q351" s="1981"/>
      <c r="R351" s="1981"/>
      <c r="S351" s="1981"/>
      <c r="T351" s="1981"/>
      <c r="U351" s="1981"/>
      <c r="V351" s="1981"/>
      <c r="W351" s="1981"/>
      <c r="X351" s="1981"/>
      <c r="Y351" s="488"/>
      <c r="Z351" s="2198"/>
      <c r="AA351" s="1981"/>
      <c r="AB351" s="1981"/>
      <c r="AC351" s="1981"/>
      <c r="AD351" s="1982"/>
      <c r="AE351" s="1981"/>
      <c r="AF351" s="1981"/>
      <c r="AG351" s="1981"/>
      <c r="AH351" s="1981"/>
      <c r="AI351" s="1982"/>
      <c r="AJ351" s="1981"/>
      <c r="AK351" s="1981"/>
      <c r="AL351" s="1981"/>
      <c r="AM351" s="1981"/>
      <c r="AN351" s="1982"/>
      <c r="AO351" s="1981"/>
      <c r="AP351" s="1981"/>
      <c r="AQ351" s="1981"/>
      <c r="AR351" s="1981"/>
      <c r="AS351" s="1982"/>
      <c r="AT351" s="1981"/>
      <c r="AU351" s="1981"/>
      <c r="AV351" s="1981"/>
      <c r="AW351" s="1981"/>
      <c r="AX351" s="1982"/>
    </row>
    <row r="352" spans="1:56">
      <c r="A352" s="1998"/>
      <c r="B352" s="1999"/>
      <c r="C352" s="1999"/>
      <c r="D352" s="1999"/>
      <c r="E352" s="554"/>
      <c r="F352" s="555"/>
      <c r="G352" s="527">
        <f t="shared" si="7"/>
        <v>463</v>
      </c>
      <c r="H352" s="1981"/>
      <c r="I352" s="1981"/>
      <c r="J352" s="1981"/>
      <c r="K352" s="1981"/>
      <c r="L352" s="1981"/>
      <c r="M352" s="1981"/>
      <c r="N352" s="1981"/>
      <c r="O352" s="1981"/>
      <c r="P352" s="1981"/>
      <c r="Q352" s="1981"/>
      <c r="R352" s="1981"/>
      <c r="S352" s="1981"/>
      <c r="T352" s="1981"/>
      <c r="U352" s="1981"/>
      <c r="V352" s="1981"/>
      <c r="W352" s="1981"/>
      <c r="X352" s="1981"/>
      <c r="Y352" s="488"/>
      <c r="Z352" s="2198"/>
      <c r="AA352" s="1981"/>
      <c r="AB352" s="1981"/>
      <c r="AC352" s="1981"/>
      <c r="AD352" s="1982"/>
      <c r="AE352" s="1981"/>
      <c r="AF352" s="1981"/>
      <c r="AG352" s="1981"/>
      <c r="AH352" s="1981"/>
      <c r="AI352" s="1982"/>
      <c r="AJ352" s="1981"/>
      <c r="AK352" s="1981"/>
      <c r="AL352" s="1981"/>
      <c r="AM352" s="1981"/>
      <c r="AN352" s="1982"/>
      <c r="AO352" s="1981"/>
      <c r="AP352" s="1981"/>
      <c r="AQ352" s="1981"/>
      <c r="AR352" s="1981"/>
      <c r="AS352" s="1982"/>
      <c r="AT352" s="1981"/>
      <c r="AU352" s="1981"/>
      <c r="AV352" s="1981"/>
      <c r="AW352" s="1981"/>
      <c r="AX352" s="1982"/>
    </row>
    <row r="353" spans="1:56">
      <c r="A353" s="1998"/>
      <c r="B353" s="1999"/>
      <c r="C353" s="1999"/>
      <c r="D353" s="1999"/>
      <c r="E353" s="554"/>
      <c r="F353" s="555"/>
      <c r="G353" s="527">
        <f t="shared" si="7"/>
        <v>463</v>
      </c>
      <c r="H353" s="1981"/>
      <c r="I353" s="1981"/>
      <c r="J353" s="1981"/>
      <c r="K353" s="1981"/>
      <c r="L353" s="1981"/>
      <c r="M353" s="1981"/>
      <c r="N353" s="1981"/>
      <c r="O353" s="1981"/>
      <c r="P353" s="1981"/>
      <c r="Q353" s="1981"/>
      <c r="R353" s="1981"/>
      <c r="S353" s="1981"/>
      <c r="T353" s="1981"/>
      <c r="U353" s="1981"/>
      <c r="V353" s="1981"/>
      <c r="W353" s="1981"/>
      <c r="X353" s="1981"/>
      <c r="Y353" s="488"/>
      <c r="Z353" s="2198"/>
      <c r="AA353" s="1981"/>
      <c r="AB353" s="1981"/>
      <c r="AC353" s="1981"/>
      <c r="AD353" s="1982"/>
      <c r="AE353" s="1981"/>
      <c r="AF353" s="1981"/>
      <c r="AG353" s="1981"/>
      <c r="AH353" s="1981"/>
      <c r="AI353" s="1982"/>
      <c r="AJ353" s="1981"/>
      <c r="AK353" s="1981"/>
      <c r="AL353" s="1981"/>
      <c r="AM353" s="1981"/>
      <c r="AN353" s="1982"/>
      <c r="AO353" s="1981"/>
      <c r="AP353" s="1981"/>
      <c r="AQ353" s="1981"/>
      <c r="AR353" s="1981"/>
      <c r="AS353" s="1982"/>
      <c r="AT353" s="1981"/>
      <c r="AU353" s="1981"/>
      <c r="AV353" s="1981"/>
      <c r="AW353" s="1981"/>
      <c r="AX353" s="1982"/>
    </row>
    <row r="354" spans="1:56" s="387" customFormat="1">
      <c r="A354" s="1998"/>
      <c r="B354" s="1999"/>
      <c r="C354" s="1999"/>
      <c r="D354" s="1999"/>
      <c r="E354" s="554"/>
      <c r="F354" s="555"/>
      <c r="G354" s="527">
        <f t="shared" si="7"/>
        <v>463</v>
      </c>
      <c r="H354" s="1981"/>
      <c r="I354" s="1981"/>
      <c r="J354" s="1981"/>
      <c r="K354" s="1981"/>
      <c r="L354" s="1981"/>
      <c r="M354" s="1981"/>
      <c r="N354" s="1981"/>
      <c r="O354" s="1981"/>
      <c r="P354" s="1981"/>
      <c r="Q354" s="1981"/>
      <c r="R354" s="1981"/>
      <c r="S354" s="1981"/>
      <c r="T354" s="1981"/>
      <c r="U354" s="1981"/>
      <c r="V354" s="1981"/>
      <c r="W354" s="1981"/>
      <c r="X354" s="1981"/>
      <c r="Y354" s="488"/>
      <c r="Z354" s="2198"/>
      <c r="AA354" s="1981"/>
      <c r="AB354" s="1981"/>
      <c r="AC354" s="1981"/>
      <c r="AD354" s="1982"/>
      <c r="AE354" s="1981"/>
      <c r="AF354" s="1981"/>
      <c r="AG354" s="1981"/>
      <c r="AH354" s="1981"/>
      <c r="AI354" s="1982"/>
      <c r="AJ354" s="1981"/>
      <c r="AK354" s="1981"/>
      <c r="AL354" s="1981"/>
      <c r="AM354" s="1981"/>
      <c r="AN354" s="1982"/>
      <c r="AO354" s="1981"/>
      <c r="AP354" s="1981"/>
      <c r="AQ354" s="1981"/>
      <c r="AR354" s="1981"/>
      <c r="AS354" s="1982"/>
      <c r="AT354" s="1981"/>
      <c r="AU354" s="1981"/>
      <c r="AV354" s="1981"/>
      <c r="AW354" s="1981"/>
      <c r="AX354" s="1982"/>
      <c r="AY354" s="388"/>
      <c r="AZ354" s="388"/>
      <c r="BA354" s="388"/>
      <c r="BB354" s="388"/>
      <c r="BC354" s="388"/>
      <c r="BD354" s="388"/>
    </row>
    <row r="355" spans="1:56">
      <c r="A355" s="1998"/>
      <c r="B355" s="1999"/>
      <c r="C355" s="1999"/>
      <c r="D355" s="1999"/>
      <c r="E355" s="554"/>
      <c r="F355" s="555"/>
      <c r="G355" s="527">
        <f t="shared" si="7"/>
        <v>463</v>
      </c>
      <c r="H355" s="1981"/>
      <c r="I355" s="1981"/>
      <c r="J355" s="1981"/>
      <c r="K355" s="1981"/>
      <c r="L355" s="1981"/>
      <c r="M355" s="1981"/>
      <c r="N355" s="1981"/>
      <c r="O355" s="1981"/>
      <c r="P355" s="1981"/>
      <c r="Q355" s="1981"/>
      <c r="R355" s="1981"/>
      <c r="S355" s="1981"/>
      <c r="T355" s="1981"/>
      <c r="U355" s="1981"/>
      <c r="V355" s="1981"/>
      <c r="W355" s="1981"/>
      <c r="X355" s="1981"/>
      <c r="Y355" s="488"/>
      <c r="Z355" s="2198"/>
      <c r="AA355" s="1981"/>
      <c r="AB355" s="1981"/>
      <c r="AC355" s="1981"/>
      <c r="AD355" s="1982"/>
      <c r="AE355" s="1981"/>
      <c r="AF355" s="1981"/>
      <c r="AG355" s="1981"/>
      <c r="AH355" s="1981"/>
      <c r="AI355" s="1982"/>
      <c r="AJ355" s="1981"/>
      <c r="AK355" s="1981"/>
      <c r="AL355" s="1981"/>
      <c r="AM355" s="1981"/>
      <c r="AN355" s="1982"/>
      <c r="AO355" s="1981"/>
      <c r="AP355" s="1981"/>
      <c r="AQ355" s="1981"/>
      <c r="AR355" s="1981"/>
      <c r="AS355" s="1982"/>
      <c r="AT355" s="1981"/>
      <c r="AU355" s="1981"/>
      <c r="AV355" s="1981"/>
      <c r="AW355" s="1981"/>
      <c r="AX355" s="1982"/>
    </row>
    <row r="356" spans="1:56">
      <c r="A356" s="1998"/>
      <c r="B356" s="1999"/>
      <c r="C356" s="1999"/>
      <c r="D356" s="1999"/>
      <c r="E356" s="554"/>
      <c r="F356" s="555"/>
      <c r="G356" s="527">
        <f t="shared" si="7"/>
        <v>463</v>
      </c>
      <c r="H356" s="1981"/>
      <c r="I356" s="1981"/>
      <c r="J356" s="1981"/>
      <c r="K356" s="1981"/>
      <c r="L356" s="1981"/>
      <c r="M356" s="1981"/>
      <c r="N356" s="1981"/>
      <c r="O356" s="1981"/>
      <c r="P356" s="1981"/>
      <c r="Q356" s="1981"/>
      <c r="R356" s="1981"/>
      <c r="S356" s="1981"/>
      <c r="T356" s="1981"/>
      <c r="U356" s="1981"/>
      <c r="V356" s="1981"/>
      <c r="W356" s="1981"/>
      <c r="X356" s="1981"/>
      <c r="Y356" s="488"/>
      <c r="Z356" s="2198"/>
      <c r="AA356" s="1981"/>
      <c r="AB356" s="1981"/>
      <c r="AC356" s="1981"/>
      <c r="AD356" s="1982"/>
      <c r="AE356" s="1981"/>
      <c r="AF356" s="1981"/>
      <c r="AG356" s="1981"/>
      <c r="AH356" s="1981"/>
      <c r="AI356" s="1982"/>
      <c r="AJ356" s="1981"/>
      <c r="AK356" s="1981"/>
      <c r="AL356" s="1981"/>
      <c r="AM356" s="1981"/>
      <c r="AN356" s="1982"/>
      <c r="AO356" s="1981"/>
      <c r="AP356" s="1981"/>
      <c r="AQ356" s="1981"/>
      <c r="AR356" s="1981"/>
      <c r="AS356" s="1982"/>
      <c r="AT356" s="1981"/>
      <c r="AU356" s="1981"/>
      <c r="AV356" s="1981"/>
      <c r="AW356" s="1981"/>
      <c r="AX356" s="1982"/>
    </row>
    <row r="357" spans="1:56">
      <c r="A357" s="1998"/>
      <c r="B357" s="1999"/>
      <c r="C357" s="1999"/>
      <c r="D357" s="1999"/>
      <c r="E357" s="554"/>
      <c r="F357" s="555"/>
      <c r="G357" s="527">
        <f t="shared" si="7"/>
        <v>463</v>
      </c>
      <c r="H357" s="1981"/>
      <c r="I357" s="1981"/>
      <c r="J357" s="1981"/>
      <c r="K357" s="1981"/>
      <c r="L357" s="1981"/>
      <c r="M357" s="1981"/>
      <c r="N357" s="1981"/>
      <c r="O357" s="1981"/>
      <c r="P357" s="1981"/>
      <c r="Q357" s="1981"/>
      <c r="R357" s="1981"/>
      <c r="S357" s="1981"/>
      <c r="T357" s="1981"/>
      <c r="U357" s="1981"/>
      <c r="V357" s="1981"/>
      <c r="W357" s="1981"/>
      <c r="X357" s="1981"/>
      <c r="Y357" s="488"/>
      <c r="Z357" s="2198"/>
      <c r="AA357" s="1981"/>
      <c r="AB357" s="1981"/>
      <c r="AC357" s="1981"/>
      <c r="AD357" s="1982"/>
      <c r="AE357" s="1981"/>
      <c r="AF357" s="1981"/>
      <c r="AG357" s="1981"/>
      <c r="AH357" s="1981"/>
      <c r="AI357" s="1982"/>
      <c r="AJ357" s="1981"/>
      <c r="AK357" s="1981"/>
      <c r="AL357" s="1981"/>
      <c r="AM357" s="1981"/>
      <c r="AN357" s="1982"/>
      <c r="AO357" s="1981"/>
      <c r="AP357" s="1981"/>
      <c r="AQ357" s="1981"/>
      <c r="AR357" s="1981"/>
      <c r="AS357" s="1982"/>
      <c r="AT357" s="1981"/>
      <c r="AU357" s="1981"/>
      <c r="AV357" s="1981"/>
      <c r="AW357" s="1981"/>
      <c r="AX357" s="1982"/>
    </row>
    <row r="358" spans="1:56">
      <c r="A358" s="1998"/>
      <c r="B358" s="1999"/>
      <c r="C358" s="1999"/>
      <c r="D358" s="1999"/>
      <c r="E358" s="554"/>
      <c r="F358" s="555"/>
      <c r="G358" s="527">
        <f t="shared" si="7"/>
        <v>463</v>
      </c>
      <c r="H358" s="1981"/>
      <c r="I358" s="1981"/>
      <c r="J358" s="1981"/>
      <c r="K358" s="1981"/>
      <c r="L358" s="1981"/>
      <c r="M358" s="1981"/>
      <c r="N358" s="1981"/>
      <c r="O358" s="1981"/>
      <c r="P358" s="1981"/>
      <c r="Q358" s="1981"/>
      <c r="R358" s="1981"/>
      <c r="S358" s="1981"/>
      <c r="T358" s="1981"/>
      <c r="U358" s="1981"/>
      <c r="V358" s="1981"/>
      <c r="W358" s="1981"/>
      <c r="X358" s="1981"/>
      <c r="Y358" s="488"/>
      <c r="Z358" s="2198"/>
      <c r="AA358" s="1981"/>
      <c r="AB358" s="1981"/>
      <c r="AC358" s="1981"/>
      <c r="AD358" s="1982"/>
      <c r="AE358" s="1981"/>
      <c r="AF358" s="1981"/>
      <c r="AG358" s="1981"/>
      <c r="AH358" s="1981"/>
      <c r="AI358" s="1982"/>
      <c r="AJ358" s="1981"/>
      <c r="AK358" s="1981"/>
      <c r="AL358" s="1981"/>
      <c r="AM358" s="1981"/>
      <c r="AN358" s="1982"/>
      <c r="AO358" s="1981"/>
      <c r="AP358" s="1981"/>
      <c r="AQ358" s="1981"/>
      <c r="AR358" s="1981"/>
      <c r="AS358" s="1982"/>
      <c r="AT358" s="1981"/>
      <c r="AU358" s="1981"/>
      <c r="AV358" s="1981"/>
      <c r="AW358" s="1981"/>
      <c r="AX358" s="1982"/>
    </row>
    <row r="359" spans="1:56">
      <c r="A359" s="1998"/>
      <c r="B359" s="1999"/>
      <c r="C359" s="1999"/>
      <c r="D359" s="1999"/>
      <c r="E359" s="554"/>
      <c r="F359" s="555"/>
      <c r="G359" s="527">
        <f t="shared" si="7"/>
        <v>463</v>
      </c>
      <c r="H359" s="1981"/>
      <c r="I359" s="1981"/>
      <c r="J359" s="1981"/>
      <c r="K359" s="1981"/>
      <c r="L359" s="1981"/>
      <c r="M359" s="1981"/>
      <c r="N359" s="1981"/>
      <c r="O359" s="1981"/>
      <c r="P359" s="1981"/>
      <c r="Q359" s="1981"/>
      <c r="R359" s="1981"/>
      <c r="S359" s="1981"/>
      <c r="T359" s="1981"/>
      <c r="U359" s="1981"/>
      <c r="V359" s="1981"/>
      <c r="W359" s="1981"/>
      <c r="X359" s="1981"/>
      <c r="Y359" s="488"/>
      <c r="Z359" s="2198"/>
      <c r="AA359" s="1981"/>
      <c r="AB359" s="1981"/>
      <c r="AC359" s="1981"/>
      <c r="AD359" s="1982"/>
      <c r="AE359" s="1981"/>
      <c r="AF359" s="1981"/>
      <c r="AG359" s="1981"/>
      <c r="AH359" s="1981"/>
      <c r="AI359" s="1982"/>
      <c r="AJ359" s="1981"/>
      <c r="AK359" s="1981"/>
      <c r="AL359" s="1981"/>
      <c r="AM359" s="1981"/>
      <c r="AN359" s="1982"/>
      <c r="AO359" s="1981"/>
      <c r="AP359" s="1981"/>
      <c r="AQ359" s="1981"/>
      <c r="AR359" s="1981"/>
      <c r="AS359" s="1982"/>
      <c r="AT359" s="1981"/>
      <c r="AU359" s="1981"/>
      <c r="AV359" s="1981"/>
      <c r="AW359" s="1981"/>
      <c r="AX359" s="1982"/>
    </row>
    <row r="360" spans="1:56">
      <c r="A360" s="1998"/>
      <c r="B360" s="1999"/>
      <c r="C360" s="1999"/>
      <c r="D360" s="1999"/>
      <c r="E360" s="554"/>
      <c r="F360" s="555"/>
      <c r="G360" s="534">
        <f t="shared" si="7"/>
        <v>463</v>
      </c>
      <c r="H360" s="574" t="s">
        <v>55</v>
      </c>
      <c r="I360" s="490"/>
      <c r="J360" s="490"/>
      <c r="K360" s="490"/>
      <c r="L360" s="490"/>
      <c r="M360" s="490"/>
      <c r="N360" s="490"/>
      <c r="O360" s="490"/>
      <c r="P360" s="490"/>
      <c r="Q360" s="490"/>
      <c r="R360" s="490"/>
      <c r="S360" s="490"/>
      <c r="T360" s="490"/>
      <c r="U360" s="490"/>
      <c r="V360" s="490"/>
      <c r="W360" s="490"/>
      <c r="X360" s="490"/>
      <c r="Y360" s="490"/>
      <c r="Z360" s="2240"/>
      <c r="AA360" s="2241"/>
      <c r="AB360" s="2241"/>
      <c r="AC360" s="2241"/>
      <c r="AD360" s="2242"/>
      <c r="AE360" s="2241"/>
      <c r="AF360" s="2241"/>
      <c r="AG360" s="2241"/>
      <c r="AH360" s="2241"/>
      <c r="AI360" s="2242"/>
      <c r="AJ360" s="2241"/>
      <c r="AK360" s="2241"/>
      <c r="AL360" s="2241"/>
      <c r="AM360" s="2241"/>
      <c r="AN360" s="2242"/>
      <c r="AO360" s="2241"/>
      <c r="AP360" s="2241"/>
      <c r="AQ360" s="2241"/>
      <c r="AR360" s="2241"/>
      <c r="AS360" s="2242"/>
      <c r="AT360" s="2241"/>
      <c r="AU360" s="2241"/>
      <c r="AV360" s="2241"/>
      <c r="AW360" s="2241"/>
      <c r="AX360" s="2242"/>
    </row>
    <row r="361" spans="1:56">
      <c r="A361" s="488">
        <v>6</v>
      </c>
      <c r="B361" s="488"/>
      <c r="C361" s="488"/>
      <c r="D361" s="488"/>
      <c r="E361" s="486"/>
      <c r="F361" s="485">
        <v>7</v>
      </c>
      <c r="G361" s="485"/>
      <c r="H361" s="485"/>
      <c r="I361" s="485"/>
      <c r="J361" s="486"/>
      <c r="K361" s="485">
        <v>8</v>
      </c>
      <c r="L361" s="485"/>
      <c r="M361" s="485"/>
      <c r="N361" s="485"/>
      <c r="O361" s="486"/>
      <c r="P361" s="485">
        <v>9</v>
      </c>
      <c r="Q361" s="485"/>
      <c r="R361" s="485"/>
      <c r="S361" s="485"/>
      <c r="T361" s="486"/>
      <c r="U361" s="485">
        <v>10</v>
      </c>
      <c r="V361" s="485"/>
      <c r="W361" s="485"/>
      <c r="X361" s="485"/>
      <c r="Y361" s="486"/>
      <c r="Z361" s="488">
        <v>11</v>
      </c>
      <c r="AA361" s="488"/>
      <c r="AB361" s="488"/>
      <c r="AC361" s="488"/>
      <c r="AD361" s="491"/>
      <c r="AE361" s="488">
        <v>12</v>
      </c>
      <c r="AF361" s="488"/>
      <c r="AG361" s="488"/>
      <c r="AH361" s="488"/>
      <c r="AI361" s="491"/>
      <c r="AJ361" s="488">
        <v>13</v>
      </c>
      <c r="AK361" s="488"/>
      <c r="AL361" s="488"/>
      <c r="AM361" s="488"/>
      <c r="AN361" s="491"/>
      <c r="AO361" s="488">
        <v>14</v>
      </c>
      <c r="AP361" s="488"/>
      <c r="AQ361" s="488"/>
      <c r="AR361" s="488"/>
      <c r="AS361" s="491"/>
      <c r="AT361" s="488">
        <v>15</v>
      </c>
      <c r="AU361" s="488"/>
      <c r="AV361" s="488"/>
      <c r="AW361" s="488"/>
      <c r="AX361" s="491"/>
    </row>
    <row r="362" spans="1:56">
      <c r="A362" s="1981"/>
      <c r="B362" s="1981"/>
      <c r="C362" s="1981"/>
      <c r="D362" s="1981"/>
      <c r="E362" s="1982"/>
      <c r="F362" s="1981"/>
      <c r="G362" s="1981"/>
      <c r="H362" s="1981"/>
      <c r="I362" s="1981"/>
      <c r="J362" s="1982"/>
      <c r="K362" s="1981"/>
      <c r="L362" s="1981"/>
      <c r="M362" s="1981"/>
      <c r="N362" s="1981"/>
      <c r="O362" s="1982"/>
      <c r="P362" s="1981"/>
      <c r="Q362" s="1981"/>
      <c r="R362" s="1981"/>
      <c r="S362" s="1981"/>
      <c r="T362" s="1982"/>
      <c r="U362" s="1981"/>
      <c r="V362" s="1981"/>
      <c r="W362" s="1981"/>
      <c r="X362" s="1981"/>
      <c r="Y362" s="1982"/>
      <c r="Z362" s="1981"/>
      <c r="AA362" s="1981"/>
      <c r="AB362" s="1981"/>
      <c r="AC362" s="1981"/>
      <c r="AD362" s="1982"/>
      <c r="AE362" s="1981"/>
      <c r="AF362" s="1981"/>
      <c r="AG362" s="1981"/>
      <c r="AH362" s="1981"/>
      <c r="AI362" s="1982"/>
      <c r="AJ362" s="1981"/>
      <c r="AK362" s="1981"/>
      <c r="AL362" s="1981"/>
      <c r="AM362" s="1981"/>
      <c r="AN362" s="1982"/>
      <c r="AO362" s="1981"/>
      <c r="AP362" s="1981"/>
      <c r="AQ362" s="1981"/>
      <c r="AR362" s="1981"/>
      <c r="AS362" s="1982"/>
      <c r="AT362" s="1981"/>
      <c r="AU362" s="1981"/>
      <c r="AV362" s="1981"/>
      <c r="AW362" s="1981"/>
      <c r="AX362" s="1982"/>
    </row>
    <row r="363" spans="1:56">
      <c r="A363" s="1981"/>
      <c r="B363" s="1981"/>
      <c r="C363" s="1981"/>
      <c r="D363" s="1981"/>
      <c r="E363" s="1982"/>
      <c r="F363" s="1981"/>
      <c r="G363" s="1981"/>
      <c r="H363" s="1981"/>
      <c r="I363" s="1981"/>
      <c r="J363" s="1982"/>
      <c r="K363" s="1981"/>
      <c r="L363" s="1981"/>
      <c r="M363" s="1981"/>
      <c r="N363" s="1981"/>
      <c r="O363" s="1982"/>
      <c r="P363" s="1981"/>
      <c r="Q363" s="1981"/>
      <c r="R363" s="1981"/>
      <c r="S363" s="1981"/>
      <c r="T363" s="1982"/>
      <c r="U363" s="1981"/>
      <c r="V363" s="1981"/>
      <c r="W363" s="1981"/>
      <c r="X363" s="1981"/>
      <c r="Y363" s="1982"/>
      <c r="Z363" s="1981"/>
      <c r="AA363" s="1981"/>
      <c r="AB363" s="1981"/>
      <c r="AC363" s="1981"/>
      <c r="AD363" s="1982"/>
      <c r="AE363" s="1981"/>
      <c r="AF363" s="1981"/>
      <c r="AG363" s="1981"/>
      <c r="AH363" s="1981"/>
      <c r="AI363" s="1982"/>
      <c r="AJ363" s="1981"/>
      <c r="AK363" s="1981"/>
      <c r="AL363" s="1981"/>
      <c r="AM363" s="1981"/>
      <c r="AN363" s="1982"/>
      <c r="AO363" s="1981"/>
      <c r="AP363" s="1981"/>
      <c r="AQ363" s="1981"/>
      <c r="AR363" s="1981"/>
      <c r="AS363" s="1982"/>
      <c r="AT363" s="1981"/>
      <c r="AU363" s="1981"/>
      <c r="AV363" s="1981"/>
      <c r="AW363" s="1981"/>
      <c r="AX363" s="1982"/>
    </row>
    <row r="364" spans="1:56">
      <c r="A364" s="1981"/>
      <c r="B364" s="1981"/>
      <c r="C364" s="1981"/>
      <c r="D364" s="1981"/>
      <c r="E364" s="1982"/>
      <c r="F364" s="1981"/>
      <c r="G364" s="1981"/>
      <c r="H364" s="1981"/>
      <c r="I364" s="1981"/>
      <c r="J364" s="1982"/>
      <c r="K364" s="1981"/>
      <c r="L364" s="1981"/>
      <c r="M364" s="1981"/>
      <c r="N364" s="1981"/>
      <c r="O364" s="1982"/>
      <c r="P364" s="1981"/>
      <c r="Q364" s="1981"/>
      <c r="R364" s="1981"/>
      <c r="S364" s="1981"/>
      <c r="T364" s="1982"/>
      <c r="U364" s="1981"/>
      <c r="V364" s="1981"/>
      <c r="W364" s="1981"/>
      <c r="X364" s="1981"/>
      <c r="Y364" s="1982"/>
      <c r="Z364" s="1981"/>
      <c r="AA364" s="1981"/>
      <c r="AB364" s="1981"/>
      <c r="AC364" s="1981"/>
      <c r="AD364" s="1982"/>
      <c r="AE364" s="1981"/>
      <c r="AF364" s="1981"/>
      <c r="AG364" s="1981"/>
      <c r="AH364" s="1981"/>
      <c r="AI364" s="1982"/>
      <c r="AJ364" s="1981"/>
      <c r="AK364" s="1981"/>
      <c r="AL364" s="1981"/>
      <c r="AM364" s="1981"/>
      <c r="AN364" s="1982"/>
      <c r="AO364" s="1981"/>
      <c r="AP364" s="1981"/>
      <c r="AQ364" s="1981"/>
      <c r="AR364" s="1981"/>
      <c r="AS364" s="1982"/>
      <c r="AT364" s="1981"/>
      <c r="AU364" s="1981"/>
      <c r="AV364" s="1981"/>
      <c r="AW364" s="1981"/>
      <c r="AX364" s="1982"/>
    </row>
    <row r="365" spans="1:56">
      <c r="A365" s="1981"/>
      <c r="B365" s="1981"/>
      <c r="C365" s="1981"/>
      <c r="D365" s="1981"/>
      <c r="E365" s="1982"/>
      <c r="F365" s="1981"/>
      <c r="G365" s="1981"/>
      <c r="H365" s="1981"/>
      <c r="I365" s="1981"/>
      <c r="J365" s="1982"/>
      <c r="K365" s="1981"/>
      <c r="L365" s="1981"/>
      <c r="M365" s="1981"/>
      <c r="N365" s="1981"/>
      <c r="O365" s="1982"/>
      <c r="P365" s="1981"/>
      <c r="Q365" s="1981"/>
      <c r="R365" s="1981"/>
      <c r="S365" s="1981"/>
      <c r="T365" s="1982"/>
      <c r="U365" s="1981"/>
      <c r="V365" s="1981"/>
      <c r="W365" s="1981"/>
      <c r="X365" s="1981"/>
      <c r="Y365" s="1982"/>
      <c r="Z365" s="1981"/>
      <c r="AA365" s="1981"/>
      <c r="AB365" s="1981"/>
      <c r="AC365" s="1981"/>
      <c r="AD365" s="1982"/>
      <c r="AE365" s="1981"/>
      <c r="AF365" s="1981"/>
      <c r="AG365" s="1981"/>
      <c r="AH365" s="1981"/>
      <c r="AI365" s="1982"/>
      <c r="AJ365" s="1981"/>
      <c r="AK365" s="1981"/>
      <c r="AL365" s="1981"/>
      <c r="AM365" s="1981"/>
      <c r="AN365" s="1982"/>
      <c r="AO365" s="1981"/>
      <c r="AP365" s="1981"/>
      <c r="AQ365" s="1981"/>
      <c r="AR365" s="1981"/>
      <c r="AS365" s="1982"/>
      <c r="AT365" s="1981"/>
      <c r="AU365" s="1981"/>
      <c r="AV365" s="1981"/>
      <c r="AW365" s="1981"/>
      <c r="AX365" s="1982"/>
    </row>
    <row r="366" spans="1:56">
      <c r="A366" s="1981"/>
      <c r="B366" s="1981"/>
      <c r="C366" s="1981"/>
      <c r="D366" s="1981"/>
      <c r="E366" s="1982"/>
      <c r="F366" s="1981"/>
      <c r="G366" s="1981"/>
      <c r="H366" s="1981"/>
      <c r="I366" s="1981"/>
      <c r="J366" s="1982"/>
      <c r="K366" s="1981"/>
      <c r="L366" s="1981"/>
      <c r="M366" s="1981"/>
      <c r="N366" s="1981"/>
      <c r="O366" s="1982"/>
      <c r="P366" s="1981"/>
      <c r="Q366" s="1981"/>
      <c r="R366" s="1981"/>
      <c r="S366" s="1981"/>
      <c r="T366" s="1982"/>
      <c r="U366" s="1981"/>
      <c r="V366" s="1981"/>
      <c r="W366" s="1981"/>
      <c r="X366" s="1981"/>
      <c r="Y366" s="1982"/>
      <c r="Z366" s="1981"/>
      <c r="AA366" s="1981"/>
      <c r="AB366" s="1981"/>
      <c r="AC366" s="1981"/>
      <c r="AD366" s="1982"/>
      <c r="AE366" s="1981"/>
      <c r="AF366" s="1981"/>
      <c r="AG366" s="1981"/>
      <c r="AH366" s="1981"/>
      <c r="AI366" s="1982"/>
      <c r="AJ366" s="1981"/>
      <c r="AK366" s="1981"/>
      <c r="AL366" s="1981"/>
      <c r="AM366" s="1981"/>
      <c r="AN366" s="1982"/>
      <c r="AO366" s="1981"/>
      <c r="AP366" s="1981"/>
      <c r="AQ366" s="1981"/>
      <c r="AR366" s="1981"/>
      <c r="AS366" s="1982"/>
      <c r="AT366" s="1981"/>
      <c r="AU366" s="1981"/>
      <c r="AV366" s="1981"/>
      <c r="AW366" s="1981"/>
      <c r="AX366" s="1982"/>
    </row>
    <row r="367" spans="1:56">
      <c r="A367" s="1981"/>
      <c r="B367" s="1981"/>
      <c r="C367" s="1981"/>
      <c r="D367" s="1981"/>
      <c r="E367" s="1982"/>
      <c r="F367" s="1981"/>
      <c r="G367" s="1981"/>
      <c r="H367" s="1981"/>
      <c r="I367" s="1981"/>
      <c r="J367" s="1982"/>
      <c r="K367" s="1981"/>
      <c r="L367" s="1981"/>
      <c r="M367" s="1981"/>
      <c r="N367" s="1981"/>
      <c r="O367" s="1982"/>
      <c r="P367" s="1981"/>
      <c r="Q367" s="1981"/>
      <c r="R367" s="1981"/>
      <c r="S367" s="1981"/>
      <c r="T367" s="1982"/>
      <c r="U367" s="1981"/>
      <c r="V367" s="1981"/>
      <c r="W367" s="1981"/>
      <c r="X367" s="1981"/>
      <c r="Y367" s="1982"/>
      <c r="Z367" s="1981"/>
      <c r="AA367" s="1981"/>
      <c r="AB367" s="1981"/>
      <c r="AC367" s="1981"/>
      <c r="AD367" s="1982"/>
      <c r="AE367" s="1981"/>
      <c r="AF367" s="1981"/>
      <c r="AG367" s="1981"/>
      <c r="AH367" s="1981"/>
      <c r="AI367" s="1982"/>
      <c r="AJ367" s="1981"/>
      <c r="AK367" s="1981"/>
      <c r="AL367" s="1981"/>
      <c r="AM367" s="1981"/>
      <c r="AN367" s="1982"/>
      <c r="AO367" s="1981"/>
      <c r="AP367" s="1981"/>
      <c r="AQ367" s="1981"/>
      <c r="AR367" s="1981"/>
      <c r="AS367" s="1982"/>
      <c r="AT367" s="1981"/>
      <c r="AU367" s="1981"/>
      <c r="AV367" s="1981"/>
      <c r="AW367" s="1981"/>
      <c r="AX367" s="1982"/>
    </row>
    <row r="368" spans="1:56">
      <c r="A368" s="1981"/>
      <c r="B368" s="1981"/>
      <c r="C368" s="1981"/>
      <c r="D368" s="1981"/>
      <c r="E368" s="1982"/>
      <c r="F368" s="1981"/>
      <c r="G368" s="1981"/>
      <c r="H368" s="1981"/>
      <c r="I368" s="1981"/>
      <c r="J368" s="1982"/>
      <c r="K368" s="1981"/>
      <c r="L368" s="1981"/>
      <c r="M368" s="1981"/>
      <c r="N368" s="1981"/>
      <c r="O368" s="1982"/>
      <c r="P368" s="1981"/>
      <c r="Q368" s="1981"/>
      <c r="R368" s="1981"/>
      <c r="S368" s="1981"/>
      <c r="T368" s="1982"/>
      <c r="U368" s="1981"/>
      <c r="V368" s="1981"/>
      <c r="W368" s="1981"/>
      <c r="X368" s="1981"/>
      <c r="Y368" s="1982"/>
      <c r="Z368" s="1981"/>
      <c r="AA368" s="1981"/>
      <c r="AB368" s="1981"/>
      <c r="AC368" s="1981"/>
      <c r="AD368" s="1982"/>
      <c r="AE368" s="1981"/>
      <c r="AF368" s="1981"/>
      <c r="AG368" s="1981"/>
      <c r="AH368" s="1981"/>
      <c r="AI368" s="1982"/>
      <c r="AJ368" s="1981"/>
      <c r="AK368" s="1981"/>
      <c r="AL368" s="1981"/>
      <c r="AM368" s="1981"/>
      <c r="AN368" s="1982"/>
      <c r="AO368" s="1981"/>
      <c r="AP368" s="1981"/>
      <c r="AQ368" s="1981"/>
      <c r="AR368" s="1981"/>
      <c r="AS368" s="1982"/>
      <c r="AT368" s="1981"/>
      <c r="AU368" s="1981"/>
      <c r="AV368" s="1981"/>
      <c r="AW368" s="1981"/>
      <c r="AX368" s="1982"/>
    </row>
    <row r="369" spans="1:56">
      <c r="A369" s="1981"/>
      <c r="B369" s="1981"/>
      <c r="C369" s="1981"/>
      <c r="D369" s="1981"/>
      <c r="E369" s="1982"/>
      <c r="F369" s="1981"/>
      <c r="G369" s="1981"/>
      <c r="H369" s="1981"/>
      <c r="I369" s="1981"/>
      <c r="J369" s="1982"/>
      <c r="K369" s="1981"/>
      <c r="L369" s="1981"/>
      <c r="M369" s="1981"/>
      <c r="N369" s="1981"/>
      <c r="O369" s="1982"/>
      <c r="P369" s="1981"/>
      <c r="Q369" s="1981"/>
      <c r="R369" s="1981"/>
      <c r="S369" s="1981"/>
      <c r="T369" s="1982"/>
      <c r="U369" s="1981"/>
      <c r="V369" s="1981"/>
      <c r="W369" s="1981"/>
      <c r="X369" s="1981"/>
      <c r="Y369" s="1982"/>
      <c r="Z369" s="1981"/>
      <c r="AA369" s="1981"/>
      <c r="AB369" s="1981"/>
      <c r="AC369" s="1981"/>
      <c r="AD369" s="1982"/>
      <c r="AE369" s="1981"/>
      <c r="AF369" s="1981"/>
      <c r="AG369" s="1981"/>
      <c r="AH369" s="1981"/>
      <c r="AI369" s="1982"/>
      <c r="AJ369" s="1981"/>
      <c r="AK369" s="1981"/>
      <c r="AL369" s="1981"/>
      <c r="AM369" s="1981"/>
      <c r="AN369" s="1982"/>
      <c r="AO369" s="1981"/>
      <c r="AP369" s="1981"/>
      <c r="AQ369" s="1981"/>
      <c r="AR369" s="1981"/>
      <c r="AS369" s="1982"/>
      <c r="AT369" s="1981"/>
      <c r="AU369" s="1981"/>
      <c r="AV369" s="1981"/>
      <c r="AW369" s="1981"/>
      <c r="AX369" s="1982"/>
    </row>
    <row r="370" spans="1:56" s="387" customFormat="1">
      <c r="A370" s="1981"/>
      <c r="B370" s="1981"/>
      <c r="C370" s="1981"/>
      <c r="D370" s="1981"/>
      <c r="E370" s="1982"/>
      <c r="F370" s="1981"/>
      <c r="G370" s="1981"/>
      <c r="H370" s="1981"/>
      <c r="I370" s="1981"/>
      <c r="J370" s="1982"/>
      <c r="K370" s="1981"/>
      <c r="L370" s="1981"/>
      <c r="M370" s="1981"/>
      <c r="N370" s="1981"/>
      <c r="O370" s="1982"/>
      <c r="P370" s="1981"/>
      <c r="Q370" s="1981"/>
      <c r="R370" s="1981"/>
      <c r="S370" s="1981"/>
      <c r="T370" s="1982"/>
      <c r="U370" s="1981"/>
      <c r="V370" s="1981"/>
      <c r="W370" s="1981"/>
      <c r="X370" s="1981"/>
      <c r="Y370" s="1982"/>
      <c r="Z370" s="1981"/>
      <c r="AA370" s="1981"/>
      <c r="AB370" s="1981"/>
      <c r="AC370" s="1981"/>
      <c r="AD370" s="1982"/>
      <c r="AE370" s="1981"/>
      <c r="AF370" s="1981"/>
      <c r="AG370" s="1981"/>
      <c r="AH370" s="1981"/>
      <c r="AI370" s="1982"/>
      <c r="AJ370" s="1981"/>
      <c r="AK370" s="1981"/>
      <c r="AL370" s="1981"/>
      <c r="AM370" s="1981"/>
      <c r="AN370" s="1982"/>
      <c r="AO370" s="1981"/>
      <c r="AP370" s="1981"/>
      <c r="AQ370" s="1981"/>
      <c r="AR370" s="1981"/>
      <c r="AS370" s="1982"/>
      <c r="AT370" s="1981"/>
      <c r="AU370" s="1981"/>
      <c r="AV370" s="1981"/>
      <c r="AW370" s="1981"/>
      <c r="AX370" s="1982"/>
      <c r="AY370" s="388"/>
      <c r="AZ370" s="388"/>
      <c r="BA370" s="388"/>
      <c r="BB370" s="388"/>
      <c r="BC370" s="388"/>
      <c r="BD370" s="388"/>
    </row>
    <row r="371" spans="1:56">
      <c r="A371" s="1981"/>
      <c r="B371" s="1981"/>
      <c r="C371" s="1981"/>
      <c r="D371" s="1981"/>
      <c r="E371" s="1982"/>
      <c r="F371" s="1981"/>
      <c r="G371" s="1981"/>
      <c r="H371" s="1981"/>
      <c r="I371" s="1981"/>
      <c r="J371" s="1982"/>
      <c r="K371" s="1981"/>
      <c r="L371" s="1981"/>
      <c r="M371" s="1981"/>
      <c r="N371" s="1981"/>
      <c r="O371" s="1982"/>
      <c r="P371" s="1981"/>
      <c r="Q371" s="1981"/>
      <c r="R371" s="1981"/>
      <c r="S371" s="1981"/>
      <c r="T371" s="1982"/>
      <c r="U371" s="1981"/>
      <c r="V371" s="1981"/>
      <c r="W371" s="1981"/>
      <c r="X371" s="1981"/>
      <c r="Y371" s="1982"/>
      <c r="Z371" s="1981"/>
      <c r="AA371" s="1981"/>
      <c r="AB371" s="1981"/>
      <c r="AC371" s="1981"/>
      <c r="AD371" s="1982"/>
      <c r="AE371" s="1981"/>
      <c r="AF371" s="1981"/>
      <c r="AG371" s="1981"/>
      <c r="AH371" s="1981"/>
      <c r="AI371" s="1982"/>
      <c r="AJ371" s="1981"/>
      <c r="AK371" s="1981"/>
      <c r="AL371" s="1981"/>
      <c r="AM371" s="1981"/>
      <c r="AN371" s="1982"/>
      <c r="AO371" s="1981"/>
      <c r="AP371" s="1981"/>
      <c r="AQ371" s="1981"/>
      <c r="AR371" s="1981"/>
      <c r="AS371" s="1982"/>
      <c r="AT371" s="1981"/>
      <c r="AU371" s="1981"/>
      <c r="AV371" s="1981"/>
      <c r="AW371" s="1981"/>
      <c r="AX371" s="1982"/>
    </row>
    <row r="372" spans="1:56">
      <c r="A372" s="1981"/>
      <c r="B372" s="1981"/>
      <c r="C372" s="1981"/>
      <c r="D372" s="1981"/>
      <c r="E372" s="1982"/>
      <c r="F372" s="1981"/>
      <c r="G372" s="1981"/>
      <c r="H372" s="1981"/>
      <c r="I372" s="1981"/>
      <c r="J372" s="1982"/>
      <c r="K372" s="1981"/>
      <c r="L372" s="1981"/>
      <c r="M372" s="1981"/>
      <c r="N372" s="1981"/>
      <c r="O372" s="1982"/>
      <c r="P372" s="1981"/>
      <c r="Q372" s="1981"/>
      <c r="R372" s="1981"/>
      <c r="S372" s="1981"/>
      <c r="T372" s="1982"/>
      <c r="U372" s="1981"/>
      <c r="V372" s="1981"/>
      <c r="W372" s="1981"/>
      <c r="X372" s="1981"/>
      <c r="Y372" s="1982"/>
      <c r="Z372" s="1981"/>
      <c r="AA372" s="1981"/>
      <c r="AB372" s="1981"/>
      <c r="AC372" s="1981"/>
      <c r="AD372" s="1982"/>
      <c r="AE372" s="1981"/>
      <c r="AF372" s="1981"/>
      <c r="AG372" s="1981"/>
      <c r="AH372" s="1981"/>
      <c r="AI372" s="1982"/>
      <c r="AJ372" s="1981"/>
      <c r="AK372" s="1981"/>
      <c r="AL372" s="1981"/>
      <c r="AM372" s="1981"/>
      <c r="AN372" s="1982"/>
      <c r="AO372" s="1981"/>
      <c r="AP372" s="1981"/>
      <c r="AQ372" s="1981"/>
      <c r="AR372" s="1981"/>
      <c r="AS372" s="1982"/>
      <c r="AT372" s="1981"/>
      <c r="AU372" s="1981"/>
      <c r="AV372" s="1981"/>
      <c r="AW372" s="1981"/>
      <c r="AX372" s="1982"/>
    </row>
    <row r="373" spans="1:56">
      <c r="A373" s="1981"/>
      <c r="B373" s="1981"/>
      <c r="C373" s="1981"/>
      <c r="D373" s="1981"/>
      <c r="E373" s="1982"/>
      <c r="F373" s="1981"/>
      <c r="G373" s="1981"/>
      <c r="H373" s="1981"/>
      <c r="I373" s="1981"/>
      <c r="J373" s="1982"/>
      <c r="K373" s="1981"/>
      <c r="L373" s="1981"/>
      <c r="M373" s="1981"/>
      <c r="N373" s="1981"/>
      <c r="O373" s="1982"/>
      <c r="P373" s="1981"/>
      <c r="Q373" s="1981"/>
      <c r="R373" s="1981"/>
      <c r="S373" s="1981"/>
      <c r="T373" s="1982"/>
      <c r="U373" s="1981"/>
      <c r="V373" s="1981"/>
      <c r="W373" s="1981"/>
      <c r="X373" s="1981"/>
      <c r="Y373" s="1982"/>
      <c r="Z373" s="1981"/>
      <c r="AA373" s="1981"/>
      <c r="AB373" s="1981"/>
      <c r="AC373" s="1981"/>
      <c r="AD373" s="1982"/>
      <c r="AE373" s="1981"/>
      <c r="AF373" s="1981"/>
      <c r="AG373" s="1981"/>
      <c r="AH373" s="1981"/>
      <c r="AI373" s="1982"/>
      <c r="AJ373" s="1981"/>
      <c r="AK373" s="1981"/>
      <c r="AL373" s="1981"/>
      <c r="AM373" s="1981"/>
      <c r="AN373" s="1982"/>
      <c r="AO373" s="1981"/>
      <c r="AP373" s="1981"/>
      <c r="AQ373" s="1981"/>
      <c r="AR373" s="1981"/>
      <c r="AS373" s="1982"/>
      <c r="AT373" s="1981"/>
      <c r="AU373" s="1981"/>
      <c r="AV373" s="1981"/>
      <c r="AW373" s="1981"/>
      <c r="AX373" s="1982"/>
    </row>
    <row r="374" spans="1:56">
      <c r="A374" s="1981"/>
      <c r="B374" s="1981"/>
      <c r="C374" s="1981"/>
      <c r="D374" s="1981"/>
      <c r="E374" s="1982"/>
      <c r="F374" s="1981"/>
      <c r="G374" s="1981"/>
      <c r="H374" s="1981"/>
      <c r="I374" s="1981"/>
      <c r="J374" s="1982"/>
      <c r="K374" s="1981"/>
      <c r="L374" s="1981"/>
      <c r="M374" s="1981"/>
      <c r="N374" s="1981"/>
      <c r="O374" s="1982"/>
      <c r="P374" s="1981"/>
      <c r="Q374" s="1981"/>
      <c r="R374" s="1981"/>
      <c r="S374" s="1981"/>
      <c r="T374" s="1982"/>
      <c r="U374" s="1981"/>
      <c r="V374" s="1981"/>
      <c r="W374" s="1981"/>
      <c r="X374" s="1981"/>
      <c r="Y374" s="1982"/>
      <c r="Z374" s="1981"/>
      <c r="AA374" s="1981"/>
      <c r="AB374" s="1981"/>
      <c r="AC374" s="1981"/>
      <c r="AD374" s="1982"/>
      <c r="AE374" s="1981"/>
      <c r="AF374" s="1981"/>
      <c r="AG374" s="1981"/>
      <c r="AH374" s="1981"/>
      <c r="AI374" s="1982"/>
      <c r="AJ374" s="1981"/>
      <c r="AK374" s="1981"/>
      <c r="AL374" s="1981"/>
      <c r="AM374" s="1981"/>
      <c r="AN374" s="1982"/>
      <c r="AO374" s="1981"/>
      <c r="AP374" s="1981"/>
      <c r="AQ374" s="1981"/>
      <c r="AR374" s="1981"/>
      <c r="AS374" s="1982"/>
      <c r="AT374" s="1981"/>
      <c r="AU374" s="1981"/>
      <c r="AV374" s="1981"/>
      <c r="AW374" s="1981"/>
      <c r="AX374" s="1982"/>
    </row>
    <row r="375" spans="1:56">
      <c r="A375" s="1981"/>
      <c r="B375" s="1981"/>
      <c r="C375" s="1981"/>
      <c r="D375" s="1981"/>
      <c r="E375" s="1982"/>
      <c r="F375" s="1981"/>
      <c r="G375" s="1981"/>
      <c r="H375" s="1981"/>
      <c r="I375" s="1981"/>
      <c r="J375" s="1982"/>
      <c r="K375" s="1981"/>
      <c r="L375" s="1981"/>
      <c r="M375" s="1981"/>
      <c r="N375" s="1981"/>
      <c r="O375" s="1982"/>
      <c r="P375" s="1981"/>
      <c r="Q375" s="1981"/>
      <c r="R375" s="1981"/>
      <c r="S375" s="1981"/>
      <c r="T375" s="1982"/>
      <c r="U375" s="1981"/>
      <c r="V375" s="1981"/>
      <c r="W375" s="1981"/>
      <c r="X375" s="1981"/>
      <c r="Y375" s="1982"/>
      <c r="Z375" s="1981"/>
      <c r="AA375" s="1981"/>
      <c r="AB375" s="1981"/>
      <c r="AC375" s="1981"/>
      <c r="AD375" s="1982"/>
      <c r="AE375" s="1981"/>
      <c r="AF375" s="1981"/>
      <c r="AG375" s="1981"/>
      <c r="AH375" s="1981"/>
      <c r="AI375" s="1982"/>
      <c r="AJ375" s="1981"/>
      <c r="AK375" s="1981"/>
      <c r="AL375" s="1981"/>
      <c r="AM375" s="1981"/>
      <c r="AN375" s="1982"/>
      <c r="AO375" s="1981"/>
      <c r="AP375" s="1981"/>
      <c r="AQ375" s="1981"/>
      <c r="AR375" s="1981"/>
      <c r="AS375" s="1982"/>
      <c r="AT375" s="1981"/>
      <c r="AU375" s="1981"/>
      <c r="AV375" s="1981"/>
      <c r="AW375" s="1981"/>
      <c r="AX375" s="1982"/>
    </row>
    <row r="376" spans="1:56">
      <c r="A376" s="2241"/>
      <c r="B376" s="2241"/>
      <c r="C376" s="2241"/>
      <c r="D376" s="2241"/>
      <c r="E376" s="2242"/>
      <c r="F376" s="2241"/>
      <c r="G376" s="2241"/>
      <c r="H376" s="2241"/>
      <c r="I376" s="2241"/>
      <c r="J376" s="2242"/>
      <c r="K376" s="2241"/>
      <c r="L376" s="2241"/>
      <c r="M376" s="2241"/>
      <c r="N376" s="2241"/>
      <c r="O376" s="2242"/>
      <c r="P376" s="2241"/>
      <c r="Q376" s="2241"/>
      <c r="R376" s="2241"/>
      <c r="S376" s="2241"/>
      <c r="T376" s="2242"/>
      <c r="U376" s="2241"/>
      <c r="V376" s="2241"/>
      <c r="W376" s="2241"/>
      <c r="X376" s="2241"/>
      <c r="Y376" s="2242"/>
      <c r="Z376" s="2241"/>
      <c r="AA376" s="2241"/>
      <c r="AB376" s="2241"/>
      <c r="AC376" s="2241"/>
      <c r="AD376" s="2242"/>
      <c r="AE376" s="2241"/>
      <c r="AF376" s="2241"/>
      <c r="AG376" s="2241"/>
      <c r="AH376" s="2241"/>
      <c r="AI376" s="2242"/>
      <c r="AJ376" s="2241"/>
      <c r="AK376" s="2241"/>
      <c r="AL376" s="2241"/>
      <c r="AM376" s="2241"/>
      <c r="AN376" s="2242"/>
      <c r="AO376" s="2241"/>
      <c r="AP376" s="2241"/>
      <c r="AQ376" s="2241"/>
      <c r="AR376" s="2241"/>
      <c r="AS376" s="2242"/>
      <c r="AT376" s="2241"/>
      <c r="AU376" s="2241"/>
      <c r="AV376" s="2241"/>
      <c r="AW376" s="2241"/>
      <c r="AX376" s="2242"/>
    </row>
    <row r="377" spans="1:56">
      <c r="A377" s="488">
        <v>16</v>
      </c>
      <c r="B377" s="488"/>
      <c r="C377" s="488"/>
      <c r="D377" s="488"/>
      <c r="E377" s="491"/>
      <c r="F377" s="488">
        <v>17</v>
      </c>
      <c r="G377" s="488"/>
      <c r="H377" s="488"/>
      <c r="I377" s="488"/>
      <c r="J377" s="491"/>
      <c r="K377" s="488">
        <v>18</v>
      </c>
      <c r="L377" s="488"/>
      <c r="M377" s="488"/>
      <c r="N377" s="488"/>
      <c r="O377" s="491"/>
      <c r="P377" s="488">
        <v>19</v>
      </c>
      <c r="Q377" s="488"/>
      <c r="R377" s="488"/>
      <c r="S377" s="488"/>
      <c r="T377" s="491"/>
      <c r="U377" s="488">
        <v>20</v>
      </c>
      <c r="V377" s="488"/>
      <c r="W377" s="488"/>
      <c r="X377" s="488"/>
      <c r="Y377" s="491"/>
      <c r="Z377" s="488">
        <v>21</v>
      </c>
      <c r="AA377" s="488"/>
      <c r="AB377" s="488"/>
      <c r="AC377" s="488"/>
      <c r="AD377" s="491"/>
      <c r="AE377" s="488">
        <v>22</v>
      </c>
      <c r="AF377" s="488"/>
      <c r="AG377" s="488"/>
      <c r="AH377" s="488"/>
      <c r="AI377" s="491"/>
      <c r="AJ377" s="488">
        <v>23</v>
      </c>
      <c r="AK377" s="488"/>
      <c r="AL377" s="488"/>
      <c r="AM377" s="488"/>
      <c r="AN377" s="491"/>
      <c r="AO377" s="488">
        <v>24</v>
      </c>
      <c r="AP377" s="488"/>
      <c r="AQ377" s="488"/>
      <c r="AR377" s="488"/>
      <c r="AS377" s="491"/>
      <c r="AT377" s="488">
        <v>25</v>
      </c>
      <c r="AU377" s="488"/>
      <c r="AV377" s="488"/>
      <c r="AW377" s="488"/>
      <c r="AX377" s="491"/>
    </row>
    <row r="378" spans="1:56">
      <c r="A378" s="1981"/>
      <c r="B378" s="1981"/>
      <c r="C378" s="1981"/>
      <c r="D378" s="1981"/>
      <c r="E378" s="1982"/>
      <c r="F378" s="1981"/>
      <c r="G378" s="1981"/>
      <c r="H378" s="1981"/>
      <c r="I378" s="1981"/>
      <c r="J378" s="1982"/>
      <c r="K378" s="1981"/>
      <c r="L378" s="1981"/>
      <c r="M378" s="1981"/>
      <c r="N378" s="1981"/>
      <c r="O378" s="1982"/>
      <c r="P378" s="1981"/>
      <c r="Q378" s="1981"/>
      <c r="R378" s="1981"/>
      <c r="S378" s="1981"/>
      <c r="T378" s="1982"/>
      <c r="U378" s="1981"/>
      <c r="V378" s="1981"/>
      <c r="W378" s="1981"/>
      <c r="X378" s="1981"/>
      <c r="Y378" s="1982"/>
      <c r="Z378" s="1981"/>
      <c r="AA378" s="1981"/>
      <c r="AB378" s="1981"/>
      <c r="AC378" s="1981"/>
      <c r="AD378" s="1982"/>
      <c r="AE378" s="1981"/>
      <c r="AF378" s="1981"/>
      <c r="AG378" s="1981"/>
      <c r="AH378" s="1981"/>
      <c r="AI378" s="1982"/>
      <c r="AJ378" s="1981"/>
      <c r="AK378" s="1981"/>
      <c r="AL378" s="1981"/>
      <c r="AM378" s="1981"/>
      <c r="AN378" s="1982"/>
      <c r="AO378" s="1981"/>
      <c r="AP378" s="1981"/>
      <c r="AQ378" s="1981"/>
      <c r="AR378" s="1981"/>
      <c r="AS378" s="1982"/>
      <c r="AT378" s="1981"/>
      <c r="AU378" s="1981"/>
      <c r="AV378" s="1981"/>
      <c r="AW378" s="1981"/>
      <c r="AX378" s="1982"/>
    </row>
    <row r="379" spans="1:56">
      <c r="A379" s="1981"/>
      <c r="B379" s="1981"/>
      <c r="C379" s="1981"/>
      <c r="D379" s="1981"/>
      <c r="E379" s="1982"/>
      <c r="F379" s="1981"/>
      <c r="G379" s="1981"/>
      <c r="H379" s="1981"/>
      <c r="I379" s="1981"/>
      <c r="J379" s="1982"/>
      <c r="K379" s="1981"/>
      <c r="L379" s="1981"/>
      <c r="M379" s="1981"/>
      <c r="N379" s="1981"/>
      <c r="O379" s="1982"/>
      <c r="P379" s="1981"/>
      <c r="Q379" s="1981"/>
      <c r="R379" s="1981"/>
      <c r="S379" s="1981"/>
      <c r="T379" s="1982"/>
      <c r="U379" s="1981"/>
      <c r="V379" s="1981"/>
      <c r="W379" s="1981"/>
      <c r="X379" s="1981"/>
      <c r="Y379" s="1982"/>
      <c r="Z379" s="1981"/>
      <c r="AA379" s="1981"/>
      <c r="AB379" s="1981"/>
      <c r="AC379" s="1981"/>
      <c r="AD379" s="1982"/>
      <c r="AE379" s="1981"/>
      <c r="AF379" s="1981"/>
      <c r="AG379" s="1981"/>
      <c r="AH379" s="1981"/>
      <c r="AI379" s="1982"/>
      <c r="AJ379" s="1981"/>
      <c r="AK379" s="1981"/>
      <c r="AL379" s="1981"/>
      <c r="AM379" s="1981"/>
      <c r="AN379" s="1982"/>
      <c r="AO379" s="1981"/>
      <c r="AP379" s="1981"/>
      <c r="AQ379" s="1981"/>
      <c r="AR379" s="1981"/>
      <c r="AS379" s="1982"/>
      <c r="AT379" s="1981"/>
      <c r="AU379" s="1981"/>
      <c r="AV379" s="1981"/>
      <c r="AW379" s="1981"/>
      <c r="AX379" s="1982"/>
    </row>
    <row r="380" spans="1:56">
      <c r="A380" s="1981"/>
      <c r="B380" s="1981"/>
      <c r="C380" s="1981"/>
      <c r="D380" s="1981"/>
      <c r="E380" s="1982"/>
      <c r="F380" s="1981"/>
      <c r="G380" s="1981"/>
      <c r="H380" s="1981"/>
      <c r="I380" s="1981"/>
      <c r="J380" s="1982"/>
      <c r="K380" s="1981"/>
      <c r="L380" s="1981"/>
      <c r="M380" s="1981"/>
      <c r="N380" s="1981"/>
      <c r="O380" s="1982"/>
      <c r="P380" s="1981"/>
      <c r="Q380" s="1981"/>
      <c r="R380" s="1981"/>
      <c r="S380" s="1981"/>
      <c r="T380" s="1982"/>
      <c r="U380" s="1981"/>
      <c r="V380" s="1981"/>
      <c r="W380" s="1981"/>
      <c r="X380" s="1981"/>
      <c r="Y380" s="1982"/>
      <c r="Z380" s="1981"/>
      <c r="AA380" s="1981"/>
      <c r="AB380" s="1981"/>
      <c r="AC380" s="1981"/>
      <c r="AD380" s="1982"/>
      <c r="AE380" s="1981"/>
      <c r="AF380" s="1981"/>
      <c r="AG380" s="1981"/>
      <c r="AH380" s="1981"/>
      <c r="AI380" s="1982"/>
      <c r="AJ380" s="1981"/>
      <c r="AK380" s="1981"/>
      <c r="AL380" s="1981"/>
      <c r="AM380" s="1981"/>
      <c r="AN380" s="1982"/>
      <c r="AO380" s="1981"/>
      <c r="AP380" s="1981"/>
      <c r="AQ380" s="1981"/>
      <c r="AR380" s="1981"/>
      <c r="AS380" s="1982"/>
      <c r="AT380" s="1981"/>
      <c r="AU380" s="1981"/>
      <c r="AV380" s="1981"/>
      <c r="AW380" s="1981"/>
      <c r="AX380" s="1982"/>
    </row>
    <row r="381" spans="1:56">
      <c r="A381" s="1981"/>
      <c r="B381" s="1981"/>
      <c r="C381" s="1981"/>
      <c r="D381" s="1981"/>
      <c r="E381" s="1982"/>
      <c r="F381" s="1981"/>
      <c r="G381" s="1981"/>
      <c r="H381" s="1981"/>
      <c r="I381" s="1981"/>
      <c r="J381" s="1982"/>
      <c r="K381" s="1981"/>
      <c r="L381" s="1981"/>
      <c r="M381" s="1981"/>
      <c r="N381" s="1981"/>
      <c r="O381" s="1982"/>
      <c r="P381" s="1981"/>
      <c r="Q381" s="1981"/>
      <c r="R381" s="1981"/>
      <c r="S381" s="1981"/>
      <c r="T381" s="1982"/>
      <c r="U381" s="1981"/>
      <c r="V381" s="1981"/>
      <c r="W381" s="1981"/>
      <c r="X381" s="1981"/>
      <c r="Y381" s="1982"/>
      <c r="Z381" s="1981"/>
      <c r="AA381" s="1981"/>
      <c r="AB381" s="1981"/>
      <c r="AC381" s="1981"/>
      <c r="AD381" s="1982"/>
      <c r="AE381" s="1981"/>
      <c r="AF381" s="1981"/>
      <c r="AG381" s="1981"/>
      <c r="AH381" s="1981"/>
      <c r="AI381" s="1982"/>
      <c r="AJ381" s="1981"/>
      <c r="AK381" s="1981"/>
      <c r="AL381" s="1981"/>
      <c r="AM381" s="1981"/>
      <c r="AN381" s="1982"/>
      <c r="AO381" s="1981"/>
      <c r="AP381" s="1981"/>
      <c r="AQ381" s="1981"/>
      <c r="AR381" s="1981"/>
      <c r="AS381" s="1982"/>
      <c r="AT381" s="1981"/>
      <c r="AU381" s="1981"/>
      <c r="AV381" s="1981"/>
      <c r="AW381" s="1981"/>
      <c r="AX381" s="1982"/>
    </row>
    <row r="382" spans="1:56">
      <c r="A382" s="1981"/>
      <c r="B382" s="1981"/>
      <c r="C382" s="1981"/>
      <c r="D382" s="1981"/>
      <c r="E382" s="1982"/>
      <c r="F382" s="1981"/>
      <c r="G382" s="1981"/>
      <c r="H382" s="1981"/>
      <c r="I382" s="1981"/>
      <c r="J382" s="1982"/>
      <c r="K382" s="1981"/>
      <c r="L382" s="1981"/>
      <c r="M382" s="1981"/>
      <c r="N382" s="1981"/>
      <c r="O382" s="1982"/>
      <c r="P382" s="1981"/>
      <c r="Q382" s="1981"/>
      <c r="R382" s="1981"/>
      <c r="S382" s="1981"/>
      <c r="T382" s="1982"/>
      <c r="U382" s="1981"/>
      <c r="V382" s="1981"/>
      <c r="W382" s="1981"/>
      <c r="X382" s="1981"/>
      <c r="Y382" s="1982"/>
      <c r="Z382" s="1981"/>
      <c r="AA382" s="1981"/>
      <c r="AB382" s="1981"/>
      <c r="AC382" s="1981"/>
      <c r="AD382" s="1982"/>
      <c r="AE382" s="1981"/>
      <c r="AF382" s="1981"/>
      <c r="AG382" s="1981"/>
      <c r="AH382" s="1981"/>
      <c r="AI382" s="1982"/>
      <c r="AJ382" s="1981"/>
      <c r="AK382" s="1981"/>
      <c r="AL382" s="1981"/>
      <c r="AM382" s="1981"/>
      <c r="AN382" s="1982"/>
      <c r="AO382" s="1981"/>
      <c r="AP382" s="1981"/>
      <c r="AQ382" s="1981"/>
      <c r="AR382" s="1981"/>
      <c r="AS382" s="1982"/>
      <c r="AT382" s="1981"/>
      <c r="AU382" s="1981"/>
      <c r="AV382" s="1981"/>
      <c r="AW382" s="1981"/>
      <c r="AX382" s="1982"/>
    </row>
    <row r="383" spans="1:56">
      <c r="A383" s="1981"/>
      <c r="B383" s="1981"/>
      <c r="C383" s="1981"/>
      <c r="D383" s="1981"/>
      <c r="E383" s="1982"/>
      <c r="F383" s="1981"/>
      <c r="G383" s="1981"/>
      <c r="H383" s="1981"/>
      <c r="I383" s="1981"/>
      <c r="J383" s="1982"/>
      <c r="K383" s="1981"/>
      <c r="L383" s="1981"/>
      <c r="M383" s="1981"/>
      <c r="N383" s="1981"/>
      <c r="O383" s="1982"/>
      <c r="P383" s="1981"/>
      <c r="Q383" s="1981"/>
      <c r="R383" s="1981"/>
      <c r="S383" s="1981"/>
      <c r="T383" s="1982"/>
      <c r="U383" s="1981"/>
      <c r="V383" s="1981"/>
      <c r="W383" s="1981"/>
      <c r="X383" s="1981"/>
      <c r="Y383" s="1982"/>
      <c r="Z383" s="1981"/>
      <c r="AA383" s="1981"/>
      <c r="AB383" s="1981"/>
      <c r="AC383" s="1981"/>
      <c r="AD383" s="1982"/>
      <c r="AE383" s="1981"/>
      <c r="AF383" s="1981"/>
      <c r="AG383" s="1981"/>
      <c r="AH383" s="1981"/>
      <c r="AI383" s="1982"/>
      <c r="AJ383" s="1981"/>
      <c r="AK383" s="1981"/>
      <c r="AL383" s="1981"/>
      <c r="AM383" s="1981"/>
      <c r="AN383" s="1982"/>
      <c r="AO383" s="1981"/>
      <c r="AP383" s="1981"/>
      <c r="AQ383" s="1981"/>
      <c r="AR383" s="1981"/>
      <c r="AS383" s="1982"/>
      <c r="AT383" s="1981"/>
      <c r="AU383" s="1981"/>
      <c r="AV383" s="1981"/>
      <c r="AW383" s="1981"/>
      <c r="AX383" s="1982"/>
    </row>
    <row r="384" spans="1:56">
      <c r="A384" s="1981"/>
      <c r="B384" s="1981"/>
      <c r="C384" s="1981"/>
      <c r="D384" s="1981"/>
      <c r="E384" s="1982"/>
      <c r="F384" s="1981"/>
      <c r="G384" s="1981"/>
      <c r="H384" s="1981"/>
      <c r="I384" s="1981"/>
      <c r="J384" s="1982"/>
      <c r="K384" s="1981"/>
      <c r="L384" s="1981"/>
      <c r="M384" s="1981"/>
      <c r="N384" s="1981"/>
      <c r="O384" s="1982"/>
      <c r="P384" s="1981"/>
      <c r="Q384" s="1981"/>
      <c r="R384" s="1981"/>
      <c r="S384" s="1981"/>
      <c r="T384" s="1982"/>
      <c r="U384" s="1981"/>
      <c r="V384" s="1981"/>
      <c r="W384" s="1981"/>
      <c r="X384" s="1981"/>
      <c r="Y384" s="1982"/>
      <c r="Z384" s="1981"/>
      <c r="AA384" s="1981"/>
      <c r="AB384" s="1981"/>
      <c r="AC384" s="1981"/>
      <c r="AD384" s="1982"/>
      <c r="AE384" s="1981"/>
      <c r="AF384" s="1981"/>
      <c r="AG384" s="1981"/>
      <c r="AH384" s="1981"/>
      <c r="AI384" s="1982"/>
      <c r="AJ384" s="1981"/>
      <c r="AK384" s="1981"/>
      <c r="AL384" s="1981"/>
      <c r="AM384" s="1981"/>
      <c r="AN384" s="1982"/>
      <c r="AO384" s="1981"/>
      <c r="AP384" s="1981"/>
      <c r="AQ384" s="1981"/>
      <c r="AR384" s="1981"/>
      <c r="AS384" s="1982"/>
      <c r="AT384" s="1981"/>
      <c r="AU384" s="1981"/>
      <c r="AV384" s="1981"/>
      <c r="AW384" s="1981"/>
      <c r="AX384" s="1982"/>
    </row>
    <row r="385" spans="1:56">
      <c r="A385" s="1981"/>
      <c r="B385" s="1981"/>
      <c r="C385" s="1981"/>
      <c r="D385" s="1981"/>
      <c r="E385" s="1982"/>
      <c r="F385" s="1981"/>
      <c r="G385" s="1981"/>
      <c r="H385" s="1981"/>
      <c r="I385" s="1981"/>
      <c r="J385" s="1982"/>
      <c r="K385" s="1981"/>
      <c r="L385" s="1981"/>
      <c r="M385" s="1981"/>
      <c r="N385" s="1981"/>
      <c r="O385" s="1982"/>
      <c r="P385" s="1981"/>
      <c r="Q385" s="1981"/>
      <c r="R385" s="1981"/>
      <c r="S385" s="1981"/>
      <c r="T385" s="1982"/>
      <c r="U385" s="1981"/>
      <c r="V385" s="1981"/>
      <c r="W385" s="1981"/>
      <c r="X385" s="1981"/>
      <c r="Y385" s="1982"/>
      <c r="Z385" s="1981"/>
      <c r="AA385" s="1981"/>
      <c r="AB385" s="1981"/>
      <c r="AC385" s="1981"/>
      <c r="AD385" s="1982"/>
      <c r="AE385" s="1981"/>
      <c r="AF385" s="1981"/>
      <c r="AG385" s="1981"/>
      <c r="AH385" s="1981"/>
      <c r="AI385" s="1982"/>
      <c r="AJ385" s="1981"/>
      <c r="AK385" s="1981"/>
      <c r="AL385" s="1981"/>
      <c r="AM385" s="1981"/>
      <c r="AN385" s="1982"/>
      <c r="AO385" s="1981"/>
      <c r="AP385" s="1981"/>
      <c r="AQ385" s="1981"/>
      <c r="AR385" s="1981"/>
      <c r="AS385" s="1982"/>
      <c r="AT385" s="1981"/>
      <c r="AU385" s="1981"/>
      <c r="AV385" s="1981"/>
      <c r="AW385" s="1981"/>
      <c r="AX385" s="1982"/>
    </row>
    <row r="386" spans="1:56" s="387" customFormat="1">
      <c r="A386" s="1981"/>
      <c r="B386" s="1981"/>
      <c r="C386" s="1981"/>
      <c r="D386" s="1981"/>
      <c r="E386" s="1982"/>
      <c r="F386" s="1981"/>
      <c r="G386" s="1981"/>
      <c r="H386" s="1981"/>
      <c r="I386" s="1981"/>
      <c r="J386" s="1982"/>
      <c r="K386" s="1981"/>
      <c r="L386" s="1981"/>
      <c r="M386" s="1981"/>
      <c r="N386" s="1981"/>
      <c r="O386" s="1982"/>
      <c r="P386" s="1981"/>
      <c r="Q386" s="1981"/>
      <c r="R386" s="1981"/>
      <c r="S386" s="1981"/>
      <c r="T386" s="1982"/>
      <c r="U386" s="1981"/>
      <c r="V386" s="1981"/>
      <c r="W386" s="1981"/>
      <c r="X386" s="1981"/>
      <c r="Y386" s="1982"/>
      <c r="Z386" s="1981"/>
      <c r="AA386" s="1981"/>
      <c r="AB386" s="1981"/>
      <c r="AC386" s="1981"/>
      <c r="AD386" s="1982"/>
      <c r="AE386" s="1981"/>
      <c r="AF386" s="1981"/>
      <c r="AG386" s="1981"/>
      <c r="AH386" s="1981"/>
      <c r="AI386" s="1982"/>
      <c r="AJ386" s="1981"/>
      <c r="AK386" s="1981"/>
      <c r="AL386" s="1981"/>
      <c r="AM386" s="1981"/>
      <c r="AN386" s="1982"/>
      <c r="AO386" s="1981"/>
      <c r="AP386" s="1981"/>
      <c r="AQ386" s="1981"/>
      <c r="AR386" s="1981"/>
      <c r="AS386" s="1982"/>
      <c r="AT386" s="1981"/>
      <c r="AU386" s="1981"/>
      <c r="AV386" s="1981"/>
      <c r="AW386" s="1981"/>
      <c r="AX386" s="1982"/>
      <c r="AY386" s="388"/>
      <c r="AZ386" s="388"/>
      <c r="BA386" s="388"/>
      <c r="BB386" s="388"/>
      <c r="BC386" s="388"/>
      <c r="BD386" s="388"/>
    </row>
    <row r="387" spans="1:56">
      <c r="A387" s="1981"/>
      <c r="B387" s="1981"/>
      <c r="C387" s="1981"/>
      <c r="D387" s="1981"/>
      <c r="E387" s="1982"/>
      <c r="F387" s="1981"/>
      <c r="G387" s="1981"/>
      <c r="H387" s="1981"/>
      <c r="I387" s="1981"/>
      <c r="J387" s="1982"/>
      <c r="K387" s="1981"/>
      <c r="L387" s="1981"/>
      <c r="M387" s="1981"/>
      <c r="N387" s="1981"/>
      <c r="O387" s="1982"/>
      <c r="P387" s="1981"/>
      <c r="Q387" s="1981"/>
      <c r="R387" s="1981"/>
      <c r="S387" s="1981"/>
      <c r="T387" s="1982"/>
      <c r="U387" s="1981"/>
      <c r="V387" s="1981"/>
      <c r="W387" s="1981"/>
      <c r="X387" s="1981"/>
      <c r="Y387" s="1982"/>
      <c r="Z387" s="1981"/>
      <c r="AA387" s="1981"/>
      <c r="AB387" s="1981"/>
      <c r="AC387" s="1981"/>
      <c r="AD387" s="1982"/>
      <c r="AE387" s="1981"/>
      <c r="AF387" s="1981"/>
      <c r="AG387" s="1981"/>
      <c r="AH387" s="1981"/>
      <c r="AI387" s="1982"/>
      <c r="AJ387" s="1981"/>
      <c r="AK387" s="1981"/>
      <c r="AL387" s="1981"/>
      <c r="AM387" s="1981"/>
      <c r="AN387" s="1982"/>
      <c r="AO387" s="1981"/>
      <c r="AP387" s="1981"/>
      <c r="AQ387" s="1981"/>
      <c r="AR387" s="1981"/>
      <c r="AS387" s="1982"/>
      <c r="AT387" s="1981"/>
      <c r="AU387" s="1981"/>
      <c r="AV387" s="1981"/>
      <c r="AW387" s="1981"/>
      <c r="AX387" s="1982"/>
    </row>
    <row r="388" spans="1:56">
      <c r="A388" s="1981"/>
      <c r="B388" s="1981"/>
      <c r="C388" s="1981"/>
      <c r="D388" s="1981"/>
      <c r="E388" s="1982"/>
      <c r="F388" s="1981"/>
      <c r="G388" s="1981"/>
      <c r="H388" s="1981"/>
      <c r="I388" s="1981"/>
      <c r="J388" s="1982"/>
      <c r="K388" s="1981"/>
      <c r="L388" s="1981"/>
      <c r="M388" s="1981"/>
      <c r="N388" s="1981"/>
      <c r="O388" s="1982"/>
      <c r="P388" s="1981"/>
      <c r="Q388" s="1981"/>
      <c r="R388" s="1981"/>
      <c r="S388" s="1981"/>
      <c r="T388" s="1982"/>
      <c r="U388" s="1981"/>
      <c r="V388" s="1981"/>
      <c r="W388" s="1981"/>
      <c r="X388" s="1981"/>
      <c r="Y388" s="1982"/>
      <c r="Z388" s="1981"/>
      <c r="AA388" s="1981"/>
      <c r="AB388" s="1981"/>
      <c r="AC388" s="1981"/>
      <c r="AD388" s="1982"/>
      <c r="AE388" s="1981"/>
      <c r="AF388" s="1981"/>
      <c r="AG388" s="1981"/>
      <c r="AH388" s="1981"/>
      <c r="AI388" s="1982"/>
      <c r="AJ388" s="1981"/>
      <c r="AK388" s="1981"/>
      <c r="AL388" s="1981"/>
      <c r="AM388" s="1981"/>
      <c r="AN388" s="1982"/>
      <c r="AO388" s="1981"/>
      <c r="AP388" s="1981"/>
      <c r="AQ388" s="1981"/>
      <c r="AR388" s="1981"/>
      <c r="AS388" s="1982"/>
      <c r="AT388" s="1981"/>
      <c r="AU388" s="1981"/>
      <c r="AV388" s="1981"/>
      <c r="AW388" s="1981"/>
      <c r="AX388" s="1982"/>
    </row>
    <row r="389" spans="1:56">
      <c r="A389" s="1981"/>
      <c r="B389" s="1981"/>
      <c r="C389" s="1981"/>
      <c r="D389" s="1981"/>
      <c r="E389" s="1982"/>
      <c r="F389" s="1981"/>
      <c r="G389" s="1981"/>
      <c r="H389" s="1981"/>
      <c r="I389" s="1981"/>
      <c r="J389" s="1982"/>
      <c r="K389" s="1981"/>
      <c r="L389" s="1981"/>
      <c r="M389" s="1981"/>
      <c r="N389" s="1981"/>
      <c r="O389" s="1982"/>
      <c r="P389" s="1981"/>
      <c r="Q389" s="1981"/>
      <c r="R389" s="1981"/>
      <c r="S389" s="1981"/>
      <c r="T389" s="1982"/>
      <c r="U389" s="1981"/>
      <c r="V389" s="1981"/>
      <c r="W389" s="1981"/>
      <c r="X389" s="1981"/>
      <c r="Y389" s="1982"/>
      <c r="Z389" s="1981"/>
      <c r="AA389" s="1981"/>
      <c r="AB389" s="1981"/>
      <c r="AC389" s="1981"/>
      <c r="AD389" s="1982"/>
      <c r="AE389" s="1981"/>
      <c r="AF389" s="1981"/>
      <c r="AG389" s="1981"/>
      <c r="AH389" s="1981"/>
      <c r="AI389" s="1982"/>
      <c r="AJ389" s="1981"/>
      <c r="AK389" s="1981"/>
      <c r="AL389" s="1981"/>
      <c r="AM389" s="1981"/>
      <c r="AN389" s="1982"/>
      <c r="AO389" s="1981"/>
      <c r="AP389" s="1981"/>
      <c r="AQ389" s="1981"/>
      <c r="AR389" s="1981"/>
      <c r="AS389" s="1982"/>
      <c r="AT389" s="1981"/>
      <c r="AU389" s="1981"/>
      <c r="AV389" s="1981"/>
      <c r="AW389" s="1981"/>
      <c r="AX389" s="1982"/>
    </row>
    <row r="390" spans="1:56">
      <c r="A390" s="1981"/>
      <c r="B390" s="1981"/>
      <c r="C390" s="1981"/>
      <c r="D390" s="1981"/>
      <c r="E390" s="1982"/>
      <c r="F390" s="1981"/>
      <c r="G390" s="1981"/>
      <c r="H390" s="1981"/>
      <c r="I390" s="1981"/>
      <c r="J390" s="1982"/>
      <c r="K390" s="1981"/>
      <c r="L390" s="1981"/>
      <c r="M390" s="1981"/>
      <c r="N390" s="1981"/>
      <c r="O390" s="1982"/>
      <c r="P390" s="1981"/>
      <c r="Q390" s="1981"/>
      <c r="R390" s="1981"/>
      <c r="S390" s="1981"/>
      <c r="T390" s="1982"/>
      <c r="U390" s="1981"/>
      <c r="V390" s="1981"/>
      <c r="W390" s="1981"/>
      <c r="X390" s="1981"/>
      <c r="Y390" s="1982"/>
      <c r="Z390" s="1981"/>
      <c r="AA390" s="1981"/>
      <c r="AB390" s="1981"/>
      <c r="AC390" s="1981"/>
      <c r="AD390" s="1982"/>
      <c r="AE390" s="1981"/>
      <c r="AF390" s="1981"/>
      <c r="AG390" s="1981"/>
      <c r="AH390" s="1981"/>
      <c r="AI390" s="1982"/>
      <c r="AJ390" s="1981"/>
      <c r="AK390" s="1981"/>
      <c r="AL390" s="1981"/>
      <c r="AM390" s="1981"/>
      <c r="AN390" s="1982"/>
      <c r="AO390" s="1981"/>
      <c r="AP390" s="1981"/>
      <c r="AQ390" s="1981"/>
      <c r="AR390" s="1981"/>
      <c r="AS390" s="1982"/>
      <c r="AT390" s="1981"/>
      <c r="AU390" s="1981"/>
      <c r="AV390" s="1981"/>
      <c r="AW390" s="1981"/>
      <c r="AX390" s="1982"/>
    </row>
    <row r="391" spans="1:56">
      <c r="A391" s="1981"/>
      <c r="B391" s="1981"/>
      <c r="C391" s="1981"/>
      <c r="D391" s="1981"/>
      <c r="E391" s="1982"/>
      <c r="F391" s="1981"/>
      <c r="G391" s="1981"/>
      <c r="H391" s="1981"/>
      <c r="I391" s="1981"/>
      <c r="J391" s="1982"/>
      <c r="K391" s="1981"/>
      <c r="L391" s="1981"/>
      <c r="M391" s="1981"/>
      <c r="N391" s="1981"/>
      <c r="O391" s="1982"/>
      <c r="P391" s="1981"/>
      <c r="Q391" s="1981"/>
      <c r="R391" s="1981"/>
      <c r="S391" s="1981"/>
      <c r="T391" s="1982"/>
      <c r="U391" s="1981"/>
      <c r="V391" s="1981"/>
      <c r="W391" s="1981"/>
      <c r="X391" s="1981"/>
      <c r="Y391" s="1982"/>
      <c r="Z391" s="1981"/>
      <c r="AA391" s="1981"/>
      <c r="AB391" s="1981"/>
      <c r="AC391" s="1981"/>
      <c r="AD391" s="1982"/>
      <c r="AE391" s="1981"/>
      <c r="AF391" s="1981"/>
      <c r="AG391" s="1981"/>
      <c r="AH391" s="1981"/>
      <c r="AI391" s="1982"/>
      <c r="AJ391" s="1981"/>
      <c r="AK391" s="1981"/>
      <c r="AL391" s="1981"/>
      <c r="AM391" s="1981"/>
      <c r="AN391" s="1982"/>
      <c r="AO391" s="1981"/>
      <c r="AP391" s="1981"/>
      <c r="AQ391" s="1981"/>
      <c r="AR391" s="1981"/>
      <c r="AS391" s="1982"/>
      <c r="AT391" s="1981"/>
      <c r="AU391" s="1981"/>
      <c r="AV391" s="1981"/>
      <c r="AW391" s="1981"/>
      <c r="AX391" s="1982"/>
    </row>
    <row r="392" spans="1:56">
      <c r="A392" s="2241"/>
      <c r="B392" s="2241"/>
      <c r="C392" s="2241"/>
      <c r="D392" s="2241"/>
      <c r="E392" s="2242"/>
      <c r="F392" s="2241"/>
      <c r="G392" s="2241"/>
      <c r="H392" s="2241"/>
      <c r="I392" s="2241"/>
      <c r="J392" s="2242"/>
      <c r="K392" s="2241"/>
      <c r="L392" s="2241"/>
      <c r="M392" s="2241"/>
      <c r="N392" s="2241"/>
      <c r="O392" s="2242"/>
      <c r="P392" s="2241"/>
      <c r="Q392" s="2241"/>
      <c r="R392" s="2241"/>
      <c r="S392" s="2241"/>
      <c r="T392" s="2242"/>
      <c r="U392" s="2241"/>
      <c r="V392" s="2241"/>
      <c r="W392" s="2241"/>
      <c r="X392" s="2241"/>
      <c r="Y392" s="2242"/>
      <c r="Z392" s="2241"/>
      <c r="AA392" s="2241"/>
      <c r="AB392" s="2241"/>
      <c r="AC392" s="2241"/>
      <c r="AD392" s="2242"/>
      <c r="AE392" s="2241"/>
      <c r="AF392" s="2241"/>
      <c r="AG392" s="2241"/>
      <c r="AH392" s="2241"/>
      <c r="AI392" s="2242"/>
      <c r="AJ392" s="2241"/>
      <c r="AK392" s="2241"/>
      <c r="AL392" s="2241"/>
      <c r="AM392" s="2241"/>
      <c r="AN392" s="2242"/>
      <c r="AO392" s="2241"/>
      <c r="AP392" s="2241"/>
      <c r="AQ392" s="2241"/>
      <c r="AR392" s="2241"/>
      <c r="AS392" s="2242"/>
      <c r="AT392" s="2241"/>
      <c r="AU392" s="2241"/>
      <c r="AV392" s="2241"/>
      <c r="AW392" s="2241"/>
      <c r="AX392" s="2242"/>
    </row>
    <row r="393" spans="1:56" ht="18.75">
      <c r="A393" s="2245" t="s">
        <v>0</v>
      </c>
      <c r="B393" s="2245"/>
      <c r="C393" s="2245"/>
      <c r="D393" s="2245"/>
      <c r="E393" s="2245"/>
      <c r="F393" s="2245" t="s">
        <v>1</v>
      </c>
      <c r="G393" s="2245"/>
      <c r="H393" s="2245"/>
      <c r="I393" s="2245"/>
      <c r="J393" s="2245"/>
      <c r="K393" s="2245" t="s">
        <v>2</v>
      </c>
      <c r="L393" s="2245"/>
      <c r="M393" s="2245"/>
      <c r="N393" s="2245"/>
      <c r="O393" s="2245"/>
      <c r="P393" s="2245" t="s">
        <v>3</v>
      </c>
      <c r="Q393" s="2245"/>
      <c r="R393" s="2245"/>
      <c r="S393" s="2245"/>
      <c r="T393" s="2245"/>
      <c r="U393" s="2245" t="s">
        <v>4</v>
      </c>
      <c r="V393" s="2245"/>
      <c r="W393" s="2245"/>
      <c r="X393" s="2245"/>
      <c r="Y393" s="2245"/>
      <c r="Z393" s="2245" t="s">
        <v>5</v>
      </c>
      <c r="AA393" s="2245"/>
      <c r="AB393" s="2245"/>
      <c r="AC393" s="2245"/>
      <c r="AD393" s="2245"/>
      <c r="AE393" s="2245" t="s">
        <v>6</v>
      </c>
      <c r="AF393" s="2245"/>
      <c r="AG393" s="2245"/>
      <c r="AH393" s="2245"/>
      <c r="AI393" s="2245"/>
      <c r="AJ393" s="2245" t="s">
        <v>7</v>
      </c>
      <c r="AK393" s="2245"/>
      <c r="AL393" s="2245"/>
      <c r="AM393" s="2245"/>
      <c r="AN393" s="2245"/>
      <c r="AO393" s="2245" t="s">
        <v>8</v>
      </c>
      <c r="AP393" s="2245"/>
      <c r="AQ393" s="2245"/>
      <c r="AR393" s="2245"/>
      <c r="AS393" s="2245"/>
      <c r="AT393" s="2245" t="s">
        <v>9</v>
      </c>
      <c r="AU393" s="2245"/>
      <c r="AV393" s="2245"/>
      <c r="AW393" s="2245"/>
      <c r="AX393" s="2245"/>
    </row>
    <row r="394" spans="1:56">
      <c r="A394" s="456">
        <v>1</v>
      </c>
      <c r="B394" s="457"/>
      <c r="C394" s="457"/>
      <c r="D394" s="457"/>
      <c r="E394" s="458"/>
      <c r="F394" s="456">
        <v>2</v>
      </c>
      <c r="G394" s="457"/>
      <c r="H394" s="457"/>
      <c r="I394" s="457"/>
      <c r="J394" s="458"/>
      <c r="K394" s="456">
        <v>3</v>
      </c>
      <c r="L394" s="457"/>
      <c r="M394" s="457"/>
      <c r="N394" s="457"/>
      <c r="O394" s="458"/>
      <c r="P394" s="456">
        <v>4</v>
      </c>
      <c r="Q394" s="457"/>
      <c r="R394" s="457"/>
      <c r="S394" s="457"/>
      <c r="T394" s="458"/>
      <c r="U394" s="456">
        <v>5</v>
      </c>
      <c r="V394" s="457"/>
      <c r="W394" s="457"/>
      <c r="X394" s="457"/>
      <c r="Y394" s="458"/>
      <c r="Z394" s="456">
        <v>6</v>
      </c>
      <c r="AA394" s="457"/>
      <c r="AB394" s="457"/>
      <c r="AC394" s="457"/>
      <c r="AD394" s="458"/>
      <c r="AE394" s="456">
        <v>7</v>
      </c>
      <c r="AF394" s="457"/>
      <c r="AG394" s="457"/>
      <c r="AH394" s="457"/>
      <c r="AI394" s="458"/>
      <c r="AJ394" s="456">
        <v>8</v>
      </c>
      <c r="AK394" s="457"/>
      <c r="AL394" s="457"/>
      <c r="AM394" s="457"/>
      <c r="AN394" s="458"/>
      <c r="AO394" s="456">
        <v>9</v>
      </c>
      <c r="AP394" s="457"/>
      <c r="AQ394" s="457"/>
      <c r="AR394" s="457"/>
      <c r="AS394" s="458"/>
      <c r="AT394" s="456">
        <v>10</v>
      </c>
      <c r="AU394" s="457"/>
      <c r="AV394" s="457"/>
      <c r="AW394" s="457"/>
      <c r="AX394" s="458"/>
    </row>
    <row r="395" spans="1:56">
      <c r="A395" s="2247"/>
      <c r="B395" s="2247"/>
      <c r="C395" s="2247"/>
      <c r="D395" s="2247"/>
      <c r="E395" s="2248"/>
      <c r="F395" s="2247"/>
      <c r="G395" s="2247"/>
      <c r="H395" s="2247"/>
      <c r="I395" s="2247"/>
      <c r="J395" s="2248"/>
      <c r="K395" s="2247"/>
      <c r="L395" s="2247"/>
      <c r="M395" s="2247"/>
      <c r="N395" s="2247"/>
      <c r="O395" s="2248"/>
      <c r="P395" s="2247"/>
      <c r="Q395" s="2247"/>
      <c r="R395" s="2247"/>
      <c r="S395" s="2247"/>
      <c r="T395" s="2248"/>
      <c r="U395" s="2247"/>
      <c r="V395" s="2247"/>
      <c r="W395" s="2247"/>
      <c r="X395" s="2247"/>
      <c r="Y395" s="2248"/>
      <c r="Z395" s="2247"/>
      <c r="AA395" s="2247"/>
      <c r="AB395" s="2247"/>
      <c r="AC395" s="2247"/>
      <c r="AD395" s="2248"/>
      <c r="AE395" s="2247"/>
      <c r="AF395" s="2247"/>
      <c r="AG395" s="2247"/>
      <c r="AH395" s="2247"/>
      <c r="AI395" s="2248"/>
      <c r="AJ395" s="2247"/>
      <c r="AK395" s="2247"/>
      <c r="AL395" s="2247"/>
      <c r="AM395" s="2247"/>
      <c r="AN395" s="2248"/>
      <c r="AO395" s="2247"/>
      <c r="AP395" s="2247"/>
      <c r="AQ395" s="2247"/>
      <c r="AR395" s="2247"/>
      <c r="AS395" s="2248"/>
      <c r="AT395" s="2247"/>
      <c r="AU395" s="2247"/>
      <c r="AV395" s="2247"/>
      <c r="AW395" s="2247"/>
      <c r="AX395" s="2248"/>
    </row>
    <row r="396" spans="1:56">
      <c r="A396" s="2247"/>
      <c r="B396" s="2247"/>
      <c r="C396" s="2247"/>
      <c r="D396" s="2247"/>
      <c r="E396" s="2248"/>
      <c r="F396" s="2247"/>
      <c r="G396" s="2247"/>
      <c r="H396" s="2247"/>
      <c r="I396" s="2247"/>
      <c r="J396" s="2248"/>
      <c r="K396" s="2247"/>
      <c r="L396" s="2247"/>
      <c r="M396" s="2247"/>
      <c r="N396" s="2247"/>
      <c r="O396" s="2248"/>
      <c r="P396" s="2247"/>
      <c r="Q396" s="2247"/>
      <c r="R396" s="2247"/>
      <c r="S396" s="2247"/>
      <c r="T396" s="2248"/>
      <c r="U396" s="2247"/>
      <c r="V396" s="2247"/>
      <c r="W396" s="2247"/>
      <c r="X396" s="2247"/>
      <c r="Y396" s="2248"/>
      <c r="Z396" s="2247"/>
      <c r="AA396" s="2247"/>
      <c r="AB396" s="2247"/>
      <c r="AC396" s="2247"/>
      <c r="AD396" s="2248"/>
      <c r="AE396" s="2247"/>
      <c r="AF396" s="2247"/>
      <c r="AG396" s="2247"/>
      <c r="AH396" s="2247"/>
      <c r="AI396" s="2248"/>
      <c r="AJ396" s="2247"/>
      <c r="AK396" s="2247"/>
      <c r="AL396" s="2247"/>
      <c r="AM396" s="2247"/>
      <c r="AN396" s="2248"/>
      <c r="AO396" s="2247"/>
      <c r="AP396" s="2247"/>
      <c r="AQ396" s="2247"/>
      <c r="AR396" s="2247"/>
      <c r="AS396" s="2248"/>
      <c r="AT396" s="2247"/>
      <c r="AU396" s="2247"/>
      <c r="AV396" s="2247"/>
      <c r="AW396" s="2247"/>
      <c r="AX396" s="2248"/>
    </row>
    <row r="397" spans="1:56">
      <c r="A397" s="2247"/>
      <c r="B397" s="2247"/>
      <c r="C397" s="2247"/>
      <c r="D397" s="2247"/>
      <c r="E397" s="2248"/>
      <c r="F397" s="2247"/>
      <c r="G397" s="2247"/>
      <c r="H397" s="2247"/>
      <c r="I397" s="2247"/>
      <c r="J397" s="2248"/>
      <c r="K397" s="2247"/>
      <c r="L397" s="2247"/>
      <c r="M397" s="2247"/>
      <c r="N397" s="2247"/>
      <c r="O397" s="2248"/>
      <c r="P397" s="2247"/>
      <c r="Q397" s="2247"/>
      <c r="R397" s="2247"/>
      <c r="S397" s="2247"/>
      <c r="T397" s="2248"/>
      <c r="U397" s="2247"/>
      <c r="V397" s="2247"/>
      <c r="W397" s="2247"/>
      <c r="X397" s="2247"/>
      <c r="Y397" s="2248"/>
      <c r="Z397" s="2247"/>
      <c r="AA397" s="2247"/>
      <c r="AB397" s="2247"/>
      <c r="AC397" s="2247"/>
      <c r="AD397" s="2248"/>
      <c r="AE397" s="2247"/>
      <c r="AF397" s="2247"/>
      <c r="AG397" s="2247"/>
      <c r="AH397" s="2247"/>
      <c r="AI397" s="2248"/>
      <c r="AJ397" s="2247"/>
      <c r="AK397" s="2247"/>
      <c r="AL397" s="2247"/>
      <c r="AM397" s="2247"/>
      <c r="AN397" s="2248"/>
      <c r="AO397" s="2247"/>
      <c r="AP397" s="2247"/>
      <c r="AQ397" s="2247"/>
      <c r="AR397" s="2247"/>
      <c r="AS397" s="2248"/>
      <c r="AT397" s="2247"/>
      <c r="AU397" s="2247"/>
      <c r="AV397" s="2247"/>
      <c r="AW397" s="2247"/>
      <c r="AX397" s="2248"/>
    </row>
    <row r="398" spans="1:56">
      <c r="A398" s="2247"/>
      <c r="B398" s="2247"/>
      <c r="C398" s="2247"/>
      <c r="D398" s="2247"/>
      <c r="E398" s="2248"/>
      <c r="F398" s="2247"/>
      <c r="G398" s="2247"/>
      <c r="H398" s="2247"/>
      <c r="I398" s="2247"/>
      <c r="J398" s="2248"/>
      <c r="K398" s="2247"/>
      <c r="L398" s="2247"/>
      <c r="M398" s="2247"/>
      <c r="N398" s="2247"/>
      <c r="O398" s="2248"/>
      <c r="P398" s="2247"/>
      <c r="Q398" s="2247"/>
      <c r="R398" s="2247"/>
      <c r="S398" s="2247"/>
      <c r="T398" s="2248"/>
      <c r="U398" s="2247"/>
      <c r="V398" s="2247"/>
      <c r="W398" s="2247"/>
      <c r="X398" s="2247"/>
      <c r="Y398" s="2248"/>
      <c r="Z398" s="2247"/>
      <c r="AA398" s="2247"/>
      <c r="AB398" s="2247"/>
      <c r="AC398" s="2247"/>
      <c r="AD398" s="2248"/>
      <c r="AE398" s="2247"/>
      <c r="AF398" s="2247"/>
      <c r="AG398" s="2247"/>
      <c r="AH398" s="2247"/>
      <c r="AI398" s="2248"/>
      <c r="AJ398" s="2247"/>
      <c r="AK398" s="2247"/>
      <c r="AL398" s="2247"/>
      <c r="AM398" s="2247"/>
      <c r="AN398" s="2248"/>
      <c r="AO398" s="2247"/>
      <c r="AP398" s="2247"/>
      <c r="AQ398" s="2247"/>
      <c r="AR398" s="2247"/>
      <c r="AS398" s="2248"/>
      <c r="AT398" s="2247"/>
      <c r="AU398" s="2247"/>
      <c r="AV398" s="2247"/>
      <c r="AW398" s="2247"/>
      <c r="AX398" s="2248"/>
    </row>
    <row r="399" spans="1:56">
      <c r="A399" s="2247"/>
      <c r="B399" s="2247"/>
      <c r="C399" s="2247"/>
      <c r="D399" s="2247"/>
      <c r="E399" s="2248"/>
      <c r="F399" s="2247"/>
      <c r="G399" s="2247"/>
      <c r="H399" s="2247"/>
      <c r="I399" s="2247"/>
      <c r="J399" s="2248"/>
      <c r="K399" s="2247"/>
      <c r="L399" s="2247"/>
      <c r="M399" s="2247"/>
      <c r="N399" s="2247"/>
      <c r="O399" s="2248"/>
      <c r="P399" s="2247"/>
      <c r="Q399" s="2247"/>
      <c r="R399" s="2247"/>
      <c r="S399" s="2247"/>
      <c r="T399" s="2248"/>
      <c r="U399" s="2247"/>
      <c r="V399" s="2247"/>
      <c r="W399" s="2247"/>
      <c r="X399" s="2247"/>
      <c r="Y399" s="2248"/>
      <c r="Z399" s="2247"/>
      <c r="AA399" s="2247"/>
      <c r="AB399" s="2247"/>
      <c r="AC399" s="2247"/>
      <c r="AD399" s="2248"/>
      <c r="AE399" s="2247"/>
      <c r="AF399" s="2247"/>
      <c r="AG399" s="2247"/>
      <c r="AH399" s="2247"/>
      <c r="AI399" s="2248"/>
      <c r="AJ399" s="2247"/>
      <c r="AK399" s="2247"/>
      <c r="AL399" s="2247"/>
      <c r="AM399" s="2247"/>
      <c r="AN399" s="2248"/>
      <c r="AO399" s="2247"/>
      <c r="AP399" s="2247"/>
      <c r="AQ399" s="2247"/>
      <c r="AR399" s="2247"/>
      <c r="AS399" s="2248"/>
      <c r="AT399" s="2247"/>
      <c r="AU399" s="2247"/>
      <c r="AV399" s="2247"/>
      <c r="AW399" s="2247"/>
      <c r="AX399" s="2248"/>
    </row>
    <row r="400" spans="1:56">
      <c r="A400" s="2247"/>
      <c r="B400" s="2247"/>
      <c r="C400" s="2247"/>
      <c r="D400" s="2247"/>
      <c r="E400" s="2248"/>
      <c r="F400" s="2247"/>
      <c r="G400" s="2247"/>
      <c r="H400" s="2247"/>
      <c r="I400" s="2247"/>
      <c r="J400" s="2248"/>
      <c r="K400" s="2247"/>
      <c r="L400" s="2247"/>
      <c r="M400" s="2247"/>
      <c r="N400" s="2247"/>
      <c r="O400" s="2248"/>
      <c r="P400" s="2247"/>
      <c r="Q400" s="2247"/>
      <c r="R400" s="2247"/>
      <c r="S400" s="2247"/>
      <c r="T400" s="2248"/>
      <c r="U400" s="2247"/>
      <c r="V400" s="2247"/>
      <c r="W400" s="2247"/>
      <c r="X400" s="2247"/>
      <c r="Y400" s="2248"/>
      <c r="Z400" s="2247"/>
      <c r="AA400" s="2247"/>
      <c r="AB400" s="2247"/>
      <c r="AC400" s="2247"/>
      <c r="AD400" s="2248"/>
      <c r="AE400" s="2247"/>
      <c r="AF400" s="2247"/>
      <c r="AG400" s="2247"/>
      <c r="AH400" s="2247"/>
      <c r="AI400" s="2248"/>
      <c r="AJ400" s="2247"/>
      <c r="AK400" s="2247"/>
      <c r="AL400" s="2247"/>
      <c r="AM400" s="2247"/>
      <c r="AN400" s="2248"/>
      <c r="AO400" s="2247"/>
      <c r="AP400" s="2247"/>
      <c r="AQ400" s="2247"/>
      <c r="AR400" s="2247"/>
      <c r="AS400" s="2248"/>
      <c r="AT400" s="2247"/>
      <c r="AU400" s="2247"/>
      <c r="AV400" s="2247"/>
      <c r="AW400" s="2247"/>
      <c r="AX400" s="2248"/>
    </row>
    <row r="401" spans="1:56">
      <c r="A401" s="2247"/>
      <c r="B401" s="2247"/>
      <c r="C401" s="2247"/>
      <c r="D401" s="2247"/>
      <c r="E401" s="2248"/>
      <c r="F401" s="2247"/>
      <c r="G401" s="2247"/>
      <c r="H401" s="2247"/>
      <c r="I401" s="2247"/>
      <c r="J401" s="2248"/>
      <c r="K401" s="2247"/>
      <c r="L401" s="2247"/>
      <c r="M401" s="2247"/>
      <c r="N401" s="2247"/>
      <c r="O401" s="2248"/>
      <c r="P401" s="2247"/>
      <c r="Q401" s="2247"/>
      <c r="R401" s="2247"/>
      <c r="S401" s="2247"/>
      <c r="T401" s="2248"/>
      <c r="U401" s="2247"/>
      <c r="V401" s="2247"/>
      <c r="W401" s="2247"/>
      <c r="X401" s="2247"/>
      <c r="Y401" s="2248"/>
      <c r="Z401" s="2247"/>
      <c r="AA401" s="2247"/>
      <c r="AB401" s="2247"/>
      <c r="AC401" s="2247"/>
      <c r="AD401" s="2248"/>
      <c r="AE401" s="2247"/>
      <c r="AF401" s="2247"/>
      <c r="AG401" s="2247"/>
      <c r="AH401" s="2247"/>
      <c r="AI401" s="2248"/>
      <c r="AJ401" s="2247"/>
      <c r="AK401" s="2247"/>
      <c r="AL401" s="2247"/>
      <c r="AM401" s="2247"/>
      <c r="AN401" s="2248"/>
      <c r="AO401" s="2247"/>
      <c r="AP401" s="2247"/>
      <c r="AQ401" s="2247"/>
      <c r="AR401" s="2247"/>
      <c r="AS401" s="2248"/>
      <c r="AT401" s="2247"/>
      <c r="AU401" s="2247"/>
      <c r="AV401" s="2247"/>
      <c r="AW401" s="2247"/>
      <c r="AX401" s="2248"/>
    </row>
    <row r="402" spans="1:56" s="387" customFormat="1">
      <c r="A402" s="2247"/>
      <c r="B402" s="2247"/>
      <c r="C402" s="2247"/>
      <c r="D402" s="2247"/>
      <c r="E402" s="2248"/>
      <c r="F402" s="2247"/>
      <c r="G402" s="2247"/>
      <c r="H402" s="2247"/>
      <c r="I402" s="2247"/>
      <c r="J402" s="2248"/>
      <c r="K402" s="2247"/>
      <c r="L402" s="2247"/>
      <c r="M402" s="2247"/>
      <c r="N402" s="2247"/>
      <c r="O402" s="2248"/>
      <c r="P402" s="2247"/>
      <c r="Q402" s="2247"/>
      <c r="R402" s="2247"/>
      <c r="S402" s="2247"/>
      <c r="T402" s="2248"/>
      <c r="U402" s="2247"/>
      <c r="V402" s="2247"/>
      <c r="W402" s="2247"/>
      <c r="X402" s="2247"/>
      <c r="Y402" s="2248"/>
      <c r="Z402" s="2247"/>
      <c r="AA402" s="2247"/>
      <c r="AB402" s="2247"/>
      <c r="AC402" s="2247"/>
      <c r="AD402" s="2248"/>
      <c r="AE402" s="2247"/>
      <c r="AF402" s="2247"/>
      <c r="AG402" s="2247"/>
      <c r="AH402" s="2247"/>
      <c r="AI402" s="2248"/>
      <c r="AJ402" s="2247"/>
      <c r="AK402" s="2247"/>
      <c r="AL402" s="2247"/>
      <c r="AM402" s="2247"/>
      <c r="AN402" s="2248"/>
      <c r="AO402" s="2247"/>
      <c r="AP402" s="2247"/>
      <c r="AQ402" s="2247"/>
      <c r="AR402" s="2247"/>
      <c r="AS402" s="2248"/>
      <c r="AT402" s="2247"/>
      <c r="AU402" s="2247"/>
      <c r="AV402" s="2247"/>
      <c r="AW402" s="2247"/>
      <c r="AX402" s="2248"/>
      <c r="AY402" s="388"/>
      <c r="AZ402" s="388"/>
      <c r="BA402" s="388"/>
      <c r="BB402" s="388"/>
      <c r="BC402" s="388"/>
      <c r="BD402" s="388"/>
    </row>
    <row r="403" spans="1:56">
      <c r="A403" s="2247"/>
      <c r="B403" s="2247"/>
      <c r="C403" s="2247"/>
      <c r="D403" s="2247"/>
      <c r="E403" s="2248"/>
      <c r="F403" s="2247"/>
      <c r="G403" s="2247"/>
      <c r="H403" s="2247"/>
      <c r="I403" s="2247"/>
      <c r="J403" s="2248"/>
      <c r="K403" s="2247"/>
      <c r="L403" s="2247"/>
      <c r="M403" s="2247"/>
      <c r="N403" s="2247"/>
      <c r="O403" s="2248"/>
      <c r="P403" s="2247"/>
      <c r="Q403" s="2247"/>
      <c r="R403" s="2247"/>
      <c r="S403" s="2247"/>
      <c r="T403" s="2248"/>
      <c r="U403" s="2247"/>
      <c r="V403" s="2247"/>
      <c r="W403" s="2247"/>
      <c r="X403" s="2247"/>
      <c r="Y403" s="2248"/>
      <c r="Z403" s="2247"/>
      <c r="AA403" s="2247"/>
      <c r="AB403" s="2247"/>
      <c r="AC403" s="2247"/>
      <c r="AD403" s="2248"/>
      <c r="AE403" s="2247"/>
      <c r="AF403" s="2247"/>
      <c r="AG403" s="2247"/>
      <c r="AH403" s="2247"/>
      <c r="AI403" s="2248"/>
      <c r="AJ403" s="2247"/>
      <c r="AK403" s="2247"/>
      <c r="AL403" s="2247"/>
      <c r="AM403" s="2247"/>
      <c r="AN403" s="2248"/>
      <c r="AO403" s="2247"/>
      <c r="AP403" s="2247"/>
      <c r="AQ403" s="2247"/>
      <c r="AR403" s="2247"/>
      <c r="AS403" s="2248"/>
      <c r="AT403" s="2247"/>
      <c r="AU403" s="2247"/>
      <c r="AV403" s="2247"/>
      <c r="AW403" s="2247"/>
      <c r="AX403" s="2248"/>
    </row>
    <row r="404" spans="1:56">
      <c r="A404" s="2247"/>
      <c r="B404" s="2247"/>
      <c r="C404" s="2247"/>
      <c r="D404" s="2247"/>
      <c r="E404" s="2248"/>
      <c r="F404" s="2247"/>
      <c r="G404" s="2247"/>
      <c r="H404" s="2247"/>
      <c r="I404" s="2247"/>
      <c r="J404" s="2248"/>
      <c r="K404" s="2247"/>
      <c r="L404" s="2247"/>
      <c r="M404" s="2247"/>
      <c r="N404" s="2247"/>
      <c r="O404" s="2248"/>
      <c r="P404" s="2247"/>
      <c r="Q404" s="2247"/>
      <c r="R404" s="2247"/>
      <c r="S404" s="2247"/>
      <c r="T404" s="2248"/>
      <c r="U404" s="2247"/>
      <c r="V404" s="2247"/>
      <c r="W404" s="2247"/>
      <c r="X404" s="2247"/>
      <c r="Y404" s="2248"/>
      <c r="Z404" s="2247"/>
      <c r="AA404" s="2247"/>
      <c r="AB404" s="2247"/>
      <c r="AC404" s="2247"/>
      <c r="AD404" s="2248"/>
      <c r="AE404" s="2247"/>
      <c r="AF404" s="2247"/>
      <c r="AG404" s="2247"/>
      <c r="AH404" s="2247"/>
      <c r="AI404" s="2248"/>
      <c r="AJ404" s="2247"/>
      <c r="AK404" s="2247"/>
      <c r="AL404" s="2247"/>
      <c r="AM404" s="2247"/>
      <c r="AN404" s="2248"/>
      <c r="AO404" s="2247"/>
      <c r="AP404" s="2247"/>
      <c r="AQ404" s="2247"/>
      <c r="AR404" s="2247"/>
      <c r="AS404" s="2248"/>
      <c r="AT404" s="2247"/>
      <c r="AU404" s="2247"/>
      <c r="AV404" s="2247"/>
      <c r="AW404" s="2247"/>
      <c r="AX404" s="2248"/>
    </row>
    <row r="405" spans="1:56">
      <c r="A405" s="2247"/>
      <c r="B405" s="2247"/>
      <c r="C405" s="2247"/>
      <c r="D405" s="2247"/>
      <c r="E405" s="2248"/>
      <c r="F405" s="2247"/>
      <c r="G405" s="2247"/>
      <c r="H405" s="2247"/>
      <c r="I405" s="2247"/>
      <c r="J405" s="2248"/>
      <c r="K405" s="2247"/>
      <c r="L405" s="2247"/>
      <c r="M405" s="2247"/>
      <c r="N405" s="2247"/>
      <c r="O405" s="2248"/>
      <c r="P405" s="2247"/>
      <c r="Q405" s="2247"/>
      <c r="R405" s="2247"/>
      <c r="S405" s="2247"/>
      <c r="T405" s="2248"/>
      <c r="U405" s="2247"/>
      <c r="V405" s="2247"/>
      <c r="W405" s="2247"/>
      <c r="X405" s="2247"/>
      <c r="Y405" s="2248"/>
      <c r="Z405" s="2247"/>
      <c r="AA405" s="2247"/>
      <c r="AB405" s="2247"/>
      <c r="AC405" s="2247"/>
      <c r="AD405" s="2248"/>
      <c r="AE405" s="2247"/>
      <c r="AF405" s="2247"/>
      <c r="AG405" s="2247"/>
      <c r="AH405" s="2247"/>
      <c r="AI405" s="2248"/>
      <c r="AJ405" s="2247"/>
      <c r="AK405" s="2247"/>
      <c r="AL405" s="2247"/>
      <c r="AM405" s="2247"/>
      <c r="AN405" s="2248"/>
      <c r="AO405" s="2247"/>
      <c r="AP405" s="2247"/>
      <c r="AQ405" s="2247"/>
      <c r="AR405" s="2247"/>
      <c r="AS405" s="2248"/>
      <c r="AT405" s="2247"/>
      <c r="AU405" s="2247"/>
      <c r="AV405" s="2247"/>
      <c r="AW405" s="2247"/>
      <c r="AX405" s="2248"/>
    </row>
    <row r="406" spans="1:56">
      <c r="A406" s="2247"/>
      <c r="B406" s="2247"/>
      <c r="C406" s="2247"/>
      <c r="D406" s="2247"/>
      <c r="E406" s="2248"/>
      <c r="F406" s="2247"/>
      <c r="G406" s="2247"/>
      <c r="H406" s="2247"/>
      <c r="I406" s="2247"/>
      <c r="J406" s="2248"/>
      <c r="K406" s="2247"/>
      <c r="L406" s="2247"/>
      <c r="M406" s="2247"/>
      <c r="N406" s="2247"/>
      <c r="O406" s="2248"/>
      <c r="P406" s="2247"/>
      <c r="Q406" s="2247"/>
      <c r="R406" s="2247"/>
      <c r="S406" s="2247"/>
      <c r="T406" s="2248"/>
      <c r="U406" s="2247"/>
      <c r="V406" s="2247"/>
      <c r="W406" s="2247"/>
      <c r="X406" s="2247"/>
      <c r="Y406" s="2248"/>
      <c r="Z406" s="2247"/>
      <c r="AA406" s="2247"/>
      <c r="AB406" s="2247"/>
      <c r="AC406" s="2247"/>
      <c r="AD406" s="2248"/>
      <c r="AE406" s="2247"/>
      <c r="AF406" s="2247"/>
      <c r="AG406" s="2247"/>
      <c r="AH406" s="2247"/>
      <c r="AI406" s="2248"/>
      <c r="AJ406" s="2247"/>
      <c r="AK406" s="2247"/>
      <c r="AL406" s="2247"/>
      <c r="AM406" s="2247"/>
      <c r="AN406" s="2248"/>
      <c r="AO406" s="2247"/>
      <c r="AP406" s="2247"/>
      <c r="AQ406" s="2247"/>
      <c r="AR406" s="2247"/>
      <c r="AS406" s="2248"/>
      <c r="AT406" s="2247"/>
      <c r="AU406" s="2247"/>
      <c r="AV406" s="2247"/>
      <c r="AW406" s="2247"/>
      <c r="AX406" s="2248"/>
    </row>
    <row r="407" spans="1:56">
      <c r="A407" s="2247"/>
      <c r="B407" s="2247"/>
      <c r="C407" s="2247"/>
      <c r="D407" s="2247"/>
      <c r="E407" s="2248"/>
      <c r="F407" s="2247"/>
      <c r="G407" s="2247"/>
      <c r="H407" s="2247"/>
      <c r="I407" s="2247"/>
      <c r="J407" s="2248"/>
      <c r="K407" s="2247"/>
      <c r="L407" s="2247"/>
      <c r="M407" s="2247"/>
      <c r="N407" s="2247"/>
      <c r="O407" s="2248"/>
      <c r="P407" s="2247"/>
      <c r="Q407" s="2247"/>
      <c r="R407" s="2247"/>
      <c r="S407" s="2247"/>
      <c r="T407" s="2248"/>
      <c r="U407" s="2247"/>
      <c r="V407" s="2247"/>
      <c r="W407" s="2247"/>
      <c r="X407" s="2247"/>
      <c r="Y407" s="2248"/>
      <c r="Z407" s="2247"/>
      <c r="AA407" s="2247"/>
      <c r="AB407" s="2247"/>
      <c r="AC407" s="2247"/>
      <c r="AD407" s="2248"/>
      <c r="AE407" s="2247"/>
      <c r="AF407" s="2247"/>
      <c r="AG407" s="2247"/>
      <c r="AH407" s="2247"/>
      <c r="AI407" s="2248"/>
      <c r="AJ407" s="2247"/>
      <c r="AK407" s="2247"/>
      <c r="AL407" s="2247"/>
      <c r="AM407" s="2247"/>
      <c r="AN407" s="2248"/>
      <c r="AO407" s="2247"/>
      <c r="AP407" s="2247"/>
      <c r="AQ407" s="2247"/>
      <c r="AR407" s="2247"/>
      <c r="AS407" s="2248"/>
      <c r="AT407" s="2247"/>
      <c r="AU407" s="2247"/>
      <c r="AV407" s="2247"/>
      <c r="AW407" s="2247"/>
      <c r="AX407" s="2248"/>
    </row>
    <row r="408" spans="1:56">
      <c r="A408" s="2247"/>
      <c r="B408" s="2247"/>
      <c r="C408" s="2247"/>
      <c r="D408" s="2247"/>
      <c r="E408" s="2248"/>
      <c r="F408" s="2247"/>
      <c r="G408" s="2247"/>
      <c r="H408" s="2247"/>
      <c r="I408" s="2247"/>
      <c r="J408" s="2248"/>
      <c r="K408" s="2247"/>
      <c r="L408" s="2247"/>
      <c r="M408" s="2247"/>
      <c r="N408" s="2247"/>
      <c r="O408" s="2248"/>
      <c r="P408" s="2247"/>
      <c r="Q408" s="2247"/>
      <c r="R408" s="2247"/>
      <c r="S408" s="2247"/>
      <c r="T408" s="2248"/>
      <c r="U408" s="2247"/>
      <c r="V408" s="2247"/>
      <c r="W408" s="2247"/>
      <c r="X408" s="2247"/>
      <c r="Y408" s="2248"/>
      <c r="Z408" s="2247"/>
      <c r="AA408" s="2247"/>
      <c r="AB408" s="2247"/>
      <c r="AC408" s="2247"/>
      <c r="AD408" s="2248"/>
      <c r="AE408" s="2247"/>
      <c r="AF408" s="2247"/>
      <c r="AG408" s="2247"/>
      <c r="AH408" s="2247"/>
      <c r="AI408" s="2248"/>
      <c r="AJ408" s="2247"/>
      <c r="AK408" s="2247"/>
      <c r="AL408" s="2247"/>
      <c r="AM408" s="2247"/>
      <c r="AN408" s="2248"/>
      <c r="AO408" s="2247"/>
      <c r="AP408" s="2247"/>
      <c r="AQ408" s="2247"/>
      <c r="AR408" s="2247"/>
      <c r="AS408" s="2248"/>
      <c r="AT408" s="2247"/>
      <c r="AU408" s="2247"/>
      <c r="AV408" s="2247"/>
      <c r="AW408" s="2247"/>
      <c r="AX408" s="2248"/>
    </row>
    <row r="409" spans="1:56">
      <c r="A409" s="2249"/>
      <c r="B409" s="2249"/>
      <c r="C409" s="2249"/>
      <c r="D409" s="2249"/>
      <c r="E409" s="2250"/>
      <c r="F409" s="2249"/>
      <c r="G409" s="2249"/>
      <c r="H409" s="2249"/>
      <c r="I409" s="2249"/>
      <c r="J409" s="2250"/>
      <c r="K409" s="2249"/>
      <c r="L409" s="2249"/>
      <c r="M409" s="2249"/>
      <c r="N409" s="2249"/>
      <c r="O409" s="2250"/>
      <c r="P409" s="2249"/>
      <c r="Q409" s="2249"/>
      <c r="R409" s="2249"/>
      <c r="S409" s="2249"/>
      <c r="T409" s="2250"/>
      <c r="U409" s="2249"/>
      <c r="V409" s="2249"/>
      <c r="W409" s="2249"/>
      <c r="X409" s="2249"/>
      <c r="Y409" s="2250"/>
      <c r="Z409" s="2249"/>
      <c r="AA409" s="2249"/>
      <c r="AB409" s="2249"/>
      <c r="AC409" s="2249"/>
      <c r="AD409" s="2250"/>
      <c r="AE409" s="2249"/>
      <c r="AF409" s="2249"/>
      <c r="AG409" s="2249"/>
      <c r="AH409" s="2249"/>
      <c r="AI409" s="2250"/>
      <c r="AJ409" s="2249"/>
      <c r="AK409" s="2249"/>
      <c r="AL409" s="2249"/>
      <c r="AM409" s="2249"/>
      <c r="AN409" s="2250"/>
      <c r="AO409" s="2249"/>
      <c r="AP409" s="2249"/>
      <c r="AQ409" s="2249"/>
      <c r="AR409" s="2249"/>
      <c r="AS409" s="2250"/>
      <c r="AT409" s="2249"/>
      <c r="AU409" s="2249"/>
      <c r="AV409" s="2249"/>
      <c r="AW409" s="2249"/>
      <c r="AX409" s="2250"/>
    </row>
    <row r="410" spans="1:56">
      <c r="A410" s="456">
        <v>11</v>
      </c>
      <c r="B410" s="457"/>
      <c r="C410" s="457"/>
      <c r="D410" s="457"/>
      <c r="E410" s="458"/>
      <c r="F410" s="456">
        <v>12</v>
      </c>
      <c r="G410" s="457"/>
      <c r="H410" s="457"/>
      <c r="I410" s="457"/>
      <c r="J410" s="458"/>
      <c r="K410" s="456">
        <v>13</v>
      </c>
      <c r="L410" s="457"/>
      <c r="M410" s="457"/>
      <c r="N410" s="457"/>
      <c r="O410" s="458"/>
      <c r="P410" s="456">
        <v>14</v>
      </c>
      <c r="Q410" s="457"/>
      <c r="R410" s="457"/>
      <c r="S410" s="457"/>
      <c r="T410" s="458"/>
      <c r="U410" s="456">
        <v>15</v>
      </c>
      <c r="V410" s="457"/>
      <c r="W410" s="457"/>
      <c r="X410" s="457"/>
      <c r="Y410" s="458"/>
      <c r="Z410" s="456">
        <v>16</v>
      </c>
      <c r="AA410" s="457"/>
      <c r="AB410" s="457"/>
      <c r="AC410" s="457"/>
      <c r="AD410" s="458"/>
      <c r="AE410" s="456">
        <v>17</v>
      </c>
      <c r="AF410" s="457"/>
      <c r="AG410" s="457"/>
      <c r="AH410" s="457"/>
      <c r="AI410" s="458"/>
      <c r="AJ410" s="456">
        <v>18</v>
      </c>
      <c r="AK410" s="457"/>
      <c r="AL410" s="457"/>
      <c r="AM410" s="457"/>
      <c r="AN410" s="458"/>
      <c r="AO410" s="456">
        <v>19</v>
      </c>
      <c r="AP410" s="457"/>
      <c r="AQ410" s="457"/>
      <c r="AR410" s="457"/>
      <c r="AS410" s="458"/>
      <c r="AT410" s="456">
        <v>20</v>
      </c>
      <c r="AU410" s="457"/>
      <c r="AV410" s="457"/>
      <c r="AW410" s="457"/>
      <c r="AX410" s="458"/>
    </row>
    <row r="411" spans="1:56">
      <c r="A411" s="2247"/>
      <c r="B411" s="2247"/>
      <c r="C411" s="2247"/>
      <c r="D411" s="2247"/>
      <c r="E411" s="2248"/>
      <c r="F411" s="2247"/>
      <c r="G411" s="2247"/>
      <c r="H411" s="2247"/>
      <c r="I411" s="2247"/>
      <c r="J411" s="2248"/>
      <c r="K411" s="2247"/>
      <c r="L411" s="2247"/>
      <c r="M411" s="2247"/>
      <c r="N411" s="2247"/>
      <c r="O411" s="2248"/>
      <c r="P411" s="2247"/>
      <c r="Q411" s="2247"/>
      <c r="R411" s="2247"/>
      <c r="S411" s="2247"/>
      <c r="T411" s="2248"/>
      <c r="U411" s="2247"/>
      <c r="V411" s="2247"/>
      <c r="W411" s="2247"/>
      <c r="X411" s="2247"/>
      <c r="Y411" s="2248"/>
      <c r="Z411" s="2247"/>
      <c r="AA411" s="2247"/>
      <c r="AB411" s="2247"/>
      <c r="AC411" s="2247"/>
      <c r="AD411" s="2248"/>
      <c r="AE411" s="2247"/>
      <c r="AF411" s="2247"/>
      <c r="AG411" s="2247"/>
      <c r="AH411" s="2247"/>
      <c r="AI411" s="2248"/>
      <c r="AJ411" s="2247"/>
      <c r="AK411" s="2247"/>
      <c r="AL411" s="2247"/>
      <c r="AM411" s="2247"/>
      <c r="AN411" s="2248"/>
      <c r="AO411" s="2247"/>
      <c r="AP411" s="2247"/>
      <c r="AQ411" s="2247"/>
      <c r="AR411" s="2247"/>
      <c r="AS411" s="2248"/>
      <c r="AT411" s="2247"/>
      <c r="AU411" s="2247"/>
      <c r="AV411" s="2247"/>
      <c r="AW411" s="2247"/>
      <c r="AX411" s="2248"/>
    </row>
    <row r="412" spans="1:56">
      <c r="A412" s="2247"/>
      <c r="B412" s="2247"/>
      <c r="C412" s="2247"/>
      <c r="D412" s="2247"/>
      <c r="E412" s="2248"/>
      <c r="F412" s="2247"/>
      <c r="G412" s="2247"/>
      <c r="H412" s="2247"/>
      <c r="I412" s="2247"/>
      <c r="J412" s="2248"/>
      <c r="K412" s="2247"/>
      <c r="L412" s="2247"/>
      <c r="M412" s="2247"/>
      <c r="N412" s="2247"/>
      <c r="O412" s="2248"/>
      <c r="P412" s="2247"/>
      <c r="Q412" s="2247"/>
      <c r="R412" s="2247"/>
      <c r="S412" s="2247"/>
      <c r="T412" s="2248"/>
      <c r="U412" s="2247"/>
      <c r="V412" s="2247"/>
      <c r="W412" s="2247"/>
      <c r="X412" s="2247"/>
      <c r="Y412" s="2248"/>
      <c r="Z412" s="2247"/>
      <c r="AA412" s="2247"/>
      <c r="AB412" s="2247"/>
      <c r="AC412" s="2247"/>
      <c r="AD412" s="2248"/>
      <c r="AE412" s="2247"/>
      <c r="AF412" s="2247"/>
      <c r="AG412" s="2247"/>
      <c r="AH412" s="2247"/>
      <c r="AI412" s="2248"/>
      <c r="AJ412" s="2247"/>
      <c r="AK412" s="2247"/>
      <c r="AL412" s="2247"/>
      <c r="AM412" s="2247"/>
      <c r="AN412" s="2248"/>
      <c r="AO412" s="2247"/>
      <c r="AP412" s="2247"/>
      <c r="AQ412" s="2247"/>
      <c r="AR412" s="2247"/>
      <c r="AS412" s="2248"/>
      <c r="AT412" s="2247"/>
      <c r="AU412" s="2247"/>
      <c r="AV412" s="2247"/>
      <c r="AW412" s="2247"/>
      <c r="AX412" s="2248"/>
    </row>
    <row r="413" spans="1:56">
      <c r="A413" s="2247"/>
      <c r="B413" s="2247"/>
      <c r="C413" s="2247"/>
      <c r="D413" s="2247"/>
      <c r="E413" s="2248"/>
      <c r="F413" s="2247"/>
      <c r="G413" s="2247"/>
      <c r="H413" s="2247"/>
      <c r="I413" s="2247"/>
      <c r="J413" s="2248"/>
      <c r="K413" s="2247"/>
      <c r="L413" s="2247"/>
      <c r="M413" s="2247"/>
      <c r="N413" s="2247"/>
      <c r="O413" s="2248"/>
      <c r="P413" s="2247"/>
      <c r="Q413" s="2247"/>
      <c r="R413" s="2247"/>
      <c r="S413" s="2247"/>
      <c r="T413" s="2248"/>
      <c r="U413" s="2247"/>
      <c r="V413" s="2247"/>
      <c r="W413" s="2247"/>
      <c r="X413" s="2247"/>
      <c r="Y413" s="2248"/>
      <c r="Z413" s="2247"/>
      <c r="AA413" s="2247"/>
      <c r="AB413" s="2247"/>
      <c r="AC413" s="2247"/>
      <c r="AD413" s="2248"/>
      <c r="AE413" s="2247"/>
      <c r="AF413" s="2247"/>
      <c r="AG413" s="2247"/>
      <c r="AH413" s="2247"/>
      <c r="AI413" s="2248"/>
      <c r="AJ413" s="2247"/>
      <c r="AK413" s="2247"/>
      <c r="AL413" s="2247"/>
      <c r="AM413" s="2247"/>
      <c r="AN413" s="2248"/>
      <c r="AO413" s="2247"/>
      <c r="AP413" s="2247"/>
      <c r="AQ413" s="2247"/>
      <c r="AR413" s="2247"/>
      <c r="AS413" s="2248"/>
      <c r="AT413" s="2247"/>
      <c r="AU413" s="2247"/>
      <c r="AV413" s="2247"/>
      <c r="AW413" s="2247"/>
      <c r="AX413" s="2248"/>
    </row>
    <row r="414" spans="1:56">
      <c r="A414" s="2247"/>
      <c r="B414" s="2247"/>
      <c r="C414" s="2247"/>
      <c r="D414" s="2247"/>
      <c r="E414" s="2248"/>
      <c r="F414" s="2247"/>
      <c r="G414" s="2247"/>
      <c r="H414" s="2247"/>
      <c r="I414" s="2247"/>
      <c r="J414" s="2248"/>
      <c r="K414" s="2247"/>
      <c r="L414" s="2247"/>
      <c r="M414" s="2247"/>
      <c r="N414" s="2247"/>
      <c r="O414" s="2248"/>
      <c r="P414" s="2247"/>
      <c r="Q414" s="2247"/>
      <c r="R414" s="2247"/>
      <c r="S414" s="2247"/>
      <c r="T414" s="2248"/>
      <c r="U414" s="2247"/>
      <c r="V414" s="2247"/>
      <c r="W414" s="2247"/>
      <c r="X414" s="2247"/>
      <c r="Y414" s="2248"/>
      <c r="Z414" s="2247"/>
      <c r="AA414" s="2247"/>
      <c r="AB414" s="2247"/>
      <c r="AC414" s="2247"/>
      <c r="AD414" s="2248"/>
      <c r="AE414" s="2247"/>
      <c r="AF414" s="2247"/>
      <c r="AG414" s="2247"/>
      <c r="AH414" s="2247"/>
      <c r="AI414" s="2248"/>
      <c r="AJ414" s="2247"/>
      <c r="AK414" s="2247"/>
      <c r="AL414" s="2247"/>
      <c r="AM414" s="2247"/>
      <c r="AN414" s="2248"/>
      <c r="AO414" s="2247"/>
      <c r="AP414" s="2247"/>
      <c r="AQ414" s="2247"/>
      <c r="AR414" s="2247"/>
      <c r="AS414" s="2248"/>
      <c r="AT414" s="2247"/>
      <c r="AU414" s="2247"/>
      <c r="AV414" s="2247"/>
      <c r="AW414" s="2247"/>
      <c r="AX414" s="2248"/>
    </row>
    <row r="415" spans="1:56">
      <c r="A415" s="2247"/>
      <c r="B415" s="2247"/>
      <c r="C415" s="2247"/>
      <c r="D415" s="2247"/>
      <c r="E415" s="2248"/>
      <c r="F415" s="2247"/>
      <c r="G415" s="2247"/>
      <c r="H415" s="2247"/>
      <c r="I415" s="2247"/>
      <c r="J415" s="2248"/>
      <c r="K415" s="2247"/>
      <c r="L415" s="2247"/>
      <c r="M415" s="2247"/>
      <c r="N415" s="2247"/>
      <c r="O415" s="2248"/>
      <c r="P415" s="2247"/>
      <c r="Q415" s="2247"/>
      <c r="R415" s="2247"/>
      <c r="S415" s="2247"/>
      <c r="T415" s="2248"/>
      <c r="U415" s="2247"/>
      <c r="V415" s="2247"/>
      <c r="W415" s="2247"/>
      <c r="X415" s="2247"/>
      <c r="Y415" s="2248"/>
      <c r="Z415" s="2247"/>
      <c r="AA415" s="2247"/>
      <c r="AB415" s="2247"/>
      <c r="AC415" s="2247"/>
      <c r="AD415" s="2248"/>
      <c r="AE415" s="2247"/>
      <c r="AF415" s="2247"/>
      <c r="AG415" s="2247"/>
      <c r="AH415" s="2247"/>
      <c r="AI415" s="2248"/>
      <c r="AJ415" s="2247"/>
      <c r="AK415" s="2247"/>
      <c r="AL415" s="2247"/>
      <c r="AM415" s="2247"/>
      <c r="AN415" s="2248"/>
      <c r="AO415" s="2247"/>
      <c r="AP415" s="2247"/>
      <c r="AQ415" s="2247"/>
      <c r="AR415" s="2247"/>
      <c r="AS415" s="2248"/>
      <c r="AT415" s="2247"/>
      <c r="AU415" s="2247"/>
      <c r="AV415" s="2247"/>
      <c r="AW415" s="2247"/>
      <c r="AX415" s="2248"/>
    </row>
    <row r="416" spans="1:56">
      <c r="A416" s="2247"/>
      <c r="B416" s="2247"/>
      <c r="C416" s="2247"/>
      <c r="D416" s="2247"/>
      <c r="E416" s="2248"/>
      <c r="F416" s="2247"/>
      <c r="G416" s="2247"/>
      <c r="H416" s="2247"/>
      <c r="I416" s="2247"/>
      <c r="J416" s="2248"/>
      <c r="K416" s="2247"/>
      <c r="L416" s="2247"/>
      <c r="M416" s="2247"/>
      <c r="N416" s="2247"/>
      <c r="O416" s="2248"/>
      <c r="P416" s="2247"/>
      <c r="Q416" s="2247"/>
      <c r="R416" s="2247"/>
      <c r="S416" s="2247"/>
      <c r="T416" s="2248"/>
      <c r="U416" s="2247"/>
      <c r="V416" s="2247"/>
      <c r="W416" s="2247"/>
      <c r="X416" s="2247"/>
      <c r="Y416" s="2248"/>
      <c r="Z416" s="2247"/>
      <c r="AA416" s="2247"/>
      <c r="AB416" s="2247"/>
      <c r="AC416" s="2247"/>
      <c r="AD416" s="2248"/>
      <c r="AE416" s="2247"/>
      <c r="AF416" s="2247"/>
      <c r="AG416" s="2247"/>
      <c r="AH416" s="2247"/>
      <c r="AI416" s="2248"/>
      <c r="AJ416" s="2247"/>
      <c r="AK416" s="2247"/>
      <c r="AL416" s="2247"/>
      <c r="AM416" s="2247"/>
      <c r="AN416" s="2248"/>
      <c r="AO416" s="2247"/>
      <c r="AP416" s="2247"/>
      <c r="AQ416" s="2247"/>
      <c r="AR416" s="2247"/>
      <c r="AS416" s="2248"/>
      <c r="AT416" s="2247"/>
      <c r="AU416" s="2247"/>
      <c r="AV416" s="2247"/>
      <c r="AW416" s="2247"/>
      <c r="AX416" s="2248"/>
    </row>
    <row r="417" spans="1:56">
      <c r="A417" s="2247"/>
      <c r="B417" s="2247"/>
      <c r="C417" s="2247"/>
      <c r="D417" s="2247"/>
      <c r="E417" s="2248"/>
      <c r="F417" s="2247"/>
      <c r="G417" s="2247"/>
      <c r="H417" s="2247"/>
      <c r="I417" s="2247"/>
      <c r="J417" s="2248"/>
      <c r="K417" s="2247"/>
      <c r="L417" s="2247"/>
      <c r="M417" s="2247"/>
      <c r="N417" s="2247"/>
      <c r="O417" s="2248"/>
      <c r="P417" s="2247"/>
      <c r="Q417" s="2247"/>
      <c r="R417" s="2247"/>
      <c r="S417" s="2247"/>
      <c r="T417" s="2248"/>
      <c r="U417" s="2247"/>
      <c r="V417" s="2247"/>
      <c r="W417" s="2247"/>
      <c r="X417" s="2247"/>
      <c r="Y417" s="2248"/>
      <c r="Z417" s="2247"/>
      <c r="AA417" s="2247"/>
      <c r="AB417" s="2247"/>
      <c r="AC417" s="2247"/>
      <c r="AD417" s="2248"/>
      <c r="AE417" s="2247"/>
      <c r="AF417" s="2247"/>
      <c r="AG417" s="2247"/>
      <c r="AH417" s="2247"/>
      <c r="AI417" s="2248"/>
      <c r="AJ417" s="2247"/>
      <c r="AK417" s="2247"/>
      <c r="AL417" s="2247"/>
      <c r="AM417" s="2247"/>
      <c r="AN417" s="2248"/>
      <c r="AO417" s="2247"/>
      <c r="AP417" s="2247"/>
      <c r="AQ417" s="2247"/>
      <c r="AR417" s="2247"/>
      <c r="AS417" s="2248"/>
      <c r="AT417" s="2247"/>
      <c r="AU417" s="2247"/>
      <c r="AV417" s="2247"/>
      <c r="AW417" s="2247"/>
      <c r="AX417" s="2248"/>
    </row>
    <row r="418" spans="1:56" s="387" customFormat="1">
      <c r="A418" s="2247"/>
      <c r="B418" s="2247"/>
      <c r="C418" s="2247"/>
      <c r="D418" s="2247"/>
      <c r="E418" s="2248"/>
      <c r="F418" s="2247"/>
      <c r="G418" s="2247"/>
      <c r="H418" s="2247"/>
      <c r="I418" s="2247"/>
      <c r="J418" s="2248"/>
      <c r="K418" s="2247"/>
      <c r="L418" s="2247"/>
      <c r="M418" s="2247"/>
      <c r="N418" s="2247"/>
      <c r="O418" s="2248"/>
      <c r="P418" s="2247"/>
      <c r="Q418" s="2247"/>
      <c r="R418" s="2247"/>
      <c r="S418" s="2247"/>
      <c r="T418" s="2248"/>
      <c r="U418" s="2247"/>
      <c r="V418" s="2247"/>
      <c r="W418" s="2247"/>
      <c r="X418" s="2247"/>
      <c r="Y418" s="2248"/>
      <c r="Z418" s="2247"/>
      <c r="AA418" s="2247"/>
      <c r="AB418" s="2247"/>
      <c r="AC418" s="2247"/>
      <c r="AD418" s="2248"/>
      <c r="AE418" s="2247"/>
      <c r="AF418" s="2247"/>
      <c r="AG418" s="2247"/>
      <c r="AH418" s="2247"/>
      <c r="AI418" s="2248"/>
      <c r="AJ418" s="2247"/>
      <c r="AK418" s="2247"/>
      <c r="AL418" s="2247"/>
      <c r="AM418" s="2247"/>
      <c r="AN418" s="2248"/>
      <c r="AO418" s="2247"/>
      <c r="AP418" s="2247"/>
      <c r="AQ418" s="2247"/>
      <c r="AR418" s="2247"/>
      <c r="AS418" s="2248"/>
      <c r="AT418" s="2247"/>
      <c r="AU418" s="2247"/>
      <c r="AV418" s="2247"/>
      <c r="AW418" s="2247"/>
      <c r="AX418" s="2248"/>
      <c r="AY418" s="388"/>
      <c r="AZ418" s="388"/>
      <c r="BA418" s="388"/>
      <c r="BB418" s="388"/>
      <c r="BC418" s="388"/>
      <c r="BD418" s="388"/>
    </row>
    <row r="419" spans="1:56">
      <c r="A419" s="2247"/>
      <c r="B419" s="2247"/>
      <c r="C419" s="2247"/>
      <c r="D419" s="2247"/>
      <c r="E419" s="2248"/>
      <c r="F419" s="2247"/>
      <c r="G419" s="2247"/>
      <c r="H419" s="2247"/>
      <c r="I419" s="2247"/>
      <c r="J419" s="2248"/>
      <c r="K419" s="2247"/>
      <c r="L419" s="2247"/>
      <c r="M419" s="2247"/>
      <c r="N419" s="2247"/>
      <c r="O419" s="2248"/>
      <c r="P419" s="2247"/>
      <c r="Q419" s="2247"/>
      <c r="R419" s="2247"/>
      <c r="S419" s="2247"/>
      <c r="T419" s="2248"/>
      <c r="U419" s="2247"/>
      <c r="V419" s="2247"/>
      <c r="W419" s="2247"/>
      <c r="X419" s="2247"/>
      <c r="Y419" s="2248"/>
      <c r="Z419" s="2247"/>
      <c r="AA419" s="2247"/>
      <c r="AB419" s="2247"/>
      <c r="AC419" s="2247"/>
      <c r="AD419" s="2248"/>
      <c r="AE419" s="2247"/>
      <c r="AF419" s="2247"/>
      <c r="AG419" s="2247"/>
      <c r="AH419" s="2247"/>
      <c r="AI419" s="2248"/>
      <c r="AJ419" s="2247"/>
      <c r="AK419" s="2247"/>
      <c r="AL419" s="2247"/>
      <c r="AM419" s="2247"/>
      <c r="AN419" s="2248"/>
      <c r="AO419" s="2247"/>
      <c r="AP419" s="2247"/>
      <c r="AQ419" s="2247"/>
      <c r="AR419" s="2247"/>
      <c r="AS419" s="2248"/>
      <c r="AT419" s="2247"/>
      <c r="AU419" s="2247"/>
      <c r="AV419" s="2247"/>
      <c r="AW419" s="2247"/>
      <c r="AX419" s="2248"/>
    </row>
    <row r="420" spans="1:56">
      <c r="A420" s="2247"/>
      <c r="B420" s="2247"/>
      <c r="C420" s="2247"/>
      <c r="D420" s="2247"/>
      <c r="E420" s="2248"/>
      <c r="F420" s="2247"/>
      <c r="G420" s="2247"/>
      <c r="H420" s="2247"/>
      <c r="I420" s="2247"/>
      <c r="J420" s="2248"/>
      <c r="K420" s="2247"/>
      <c r="L420" s="2247"/>
      <c r="M420" s="2247"/>
      <c r="N420" s="2247"/>
      <c r="O420" s="2248"/>
      <c r="P420" s="2247"/>
      <c r="Q420" s="2247"/>
      <c r="R420" s="2247"/>
      <c r="S420" s="2247"/>
      <c r="T420" s="2248"/>
      <c r="U420" s="2247"/>
      <c r="V420" s="2247"/>
      <c r="W420" s="2247"/>
      <c r="X420" s="2247"/>
      <c r="Y420" s="2248"/>
      <c r="Z420" s="2247"/>
      <c r="AA420" s="2247"/>
      <c r="AB420" s="2247"/>
      <c r="AC420" s="2247"/>
      <c r="AD420" s="2248"/>
      <c r="AE420" s="2247"/>
      <c r="AF420" s="2247"/>
      <c r="AG420" s="2247"/>
      <c r="AH420" s="2247"/>
      <c r="AI420" s="2248"/>
      <c r="AJ420" s="2247"/>
      <c r="AK420" s="2247"/>
      <c r="AL420" s="2247"/>
      <c r="AM420" s="2247"/>
      <c r="AN420" s="2248"/>
      <c r="AO420" s="2247"/>
      <c r="AP420" s="2247"/>
      <c r="AQ420" s="2247"/>
      <c r="AR420" s="2247"/>
      <c r="AS420" s="2248"/>
      <c r="AT420" s="2247"/>
      <c r="AU420" s="2247"/>
      <c r="AV420" s="2247"/>
      <c r="AW420" s="2247"/>
      <c r="AX420" s="2248"/>
    </row>
    <row r="421" spans="1:56">
      <c r="A421" s="2247"/>
      <c r="B421" s="2247"/>
      <c r="C421" s="2247"/>
      <c r="D421" s="2247"/>
      <c r="E421" s="2248"/>
      <c r="F421" s="2247"/>
      <c r="G421" s="2247"/>
      <c r="H421" s="2247"/>
      <c r="I421" s="2247"/>
      <c r="J421" s="2248"/>
      <c r="K421" s="2247"/>
      <c r="L421" s="2247"/>
      <c r="M421" s="2247"/>
      <c r="N421" s="2247"/>
      <c r="O421" s="2248"/>
      <c r="P421" s="2247"/>
      <c r="Q421" s="2247"/>
      <c r="R421" s="2247"/>
      <c r="S421" s="2247"/>
      <c r="T421" s="2248"/>
      <c r="U421" s="2247"/>
      <c r="V421" s="2247"/>
      <c r="W421" s="2247"/>
      <c r="X421" s="2247"/>
      <c r="Y421" s="2248"/>
      <c r="Z421" s="2247"/>
      <c r="AA421" s="2247"/>
      <c r="AB421" s="2247"/>
      <c r="AC421" s="2247"/>
      <c r="AD421" s="2248"/>
      <c r="AE421" s="2247"/>
      <c r="AF421" s="2247"/>
      <c r="AG421" s="2247"/>
      <c r="AH421" s="2247"/>
      <c r="AI421" s="2248"/>
      <c r="AJ421" s="2247"/>
      <c r="AK421" s="2247"/>
      <c r="AL421" s="2247"/>
      <c r="AM421" s="2247"/>
      <c r="AN421" s="2248"/>
      <c r="AO421" s="2247"/>
      <c r="AP421" s="2247"/>
      <c r="AQ421" s="2247"/>
      <c r="AR421" s="2247"/>
      <c r="AS421" s="2248"/>
      <c r="AT421" s="2247"/>
      <c r="AU421" s="2247"/>
      <c r="AV421" s="2247"/>
      <c r="AW421" s="2247"/>
      <c r="AX421" s="2248"/>
    </row>
    <row r="422" spans="1:56">
      <c r="A422" s="2247"/>
      <c r="B422" s="2247"/>
      <c r="C422" s="2247"/>
      <c r="D422" s="2247"/>
      <c r="E422" s="2248"/>
      <c r="F422" s="2247"/>
      <c r="G422" s="2247"/>
      <c r="H422" s="2247"/>
      <c r="I422" s="2247"/>
      <c r="J422" s="2248"/>
      <c r="K422" s="2247"/>
      <c r="L422" s="2247"/>
      <c r="M422" s="2247"/>
      <c r="N422" s="2247"/>
      <c r="O422" s="2248"/>
      <c r="P422" s="2247"/>
      <c r="Q422" s="2247"/>
      <c r="R422" s="2247"/>
      <c r="S422" s="2247"/>
      <c r="T422" s="2248"/>
      <c r="U422" s="2247"/>
      <c r="V422" s="2247"/>
      <c r="W422" s="2247"/>
      <c r="X422" s="2247"/>
      <c r="Y422" s="2248"/>
      <c r="Z422" s="2247"/>
      <c r="AA422" s="2247"/>
      <c r="AB422" s="2247"/>
      <c r="AC422" s="2247"/>
      <c r="AD422" s="2248"/>
      <c r="AE422" s="2247"/>
      <c r="AF422" s="2247"/>
      <c r="AG422" s="2247"/>
      <c r="AH422" s="2247"/>
      <c r="AI422" s="2248"/>
      <c r="AJ422" s="2247"/>
      <c r="AK422" s="2247"/>
      <c r="AL422" s="2247"/>
      <c r="AM422" s="2247"/>
      <c r="AN422" s="2248"/>
      <c r="AO422" s="2247"/>
      <c r="AP422" s="2247"/>
      <c r="AQ422" s="2247"/>
      <c r="AR422" s="2247"/>
      <c r="AS422" s="2248"/>
      <c r="AT422" s="2247"/>
      <c r="AU422" s="2247"/>
      <c r="AV422" s="2247"/>
      <c r="AW422" s="2247"/>
      <c r="AX422" s="2248"/>
    </row>
    <row r="423" spans="1:56">
      <c r="A423" s="2247"/>
      <c r="B423" s="2247"/>
      <c r="C423" s="2247"/>
      <c r="D423" s="2247"/>
      <c r="E423" s="2248"/>
      <c r="F423" s="2247"/>
      <c r="G423" s="2247"/>
      <c r="H423" s="2247"/>
      <c r="I423" s="2247"/>
      <c r="J423" s="2248"/>
      <c r="K423" s="2247"/>
      <c r="L423" s="2247"/>
      <c r="M423" s="2247"/>
      <c r="N423" s="2247"/>
      <c r="O423" s="2248"/>
      <c r="P423" s="2247"/>
      <c r="Q423" s="2247"/>
      <c r="R423" s="2247"/>
      <c r="S423" s="2247"/>
      <c r="T423" s="2248"/>
      <c r="U423" s="2247"/>
      <c r="V423" s="2247"/>
      <c r="W423" s="2247"/>
      <c r="X423" s="2247"/>
      <c r="Y423" s="2248"/>
      <c r="Z423" s="2247"/>
      <c r="AA423" s="2247"/>
      <c r="AB423" s="2247"/>
      <c r="AC423" s="2247"/>
      <c r="AD423" s="2248"/>
      <c r="AE423" s="2247"/>
      <c r="AF423" s="2247"/>
      <c r="AG423" s="2247"/>
      <c r="AH423" s="2247"/>
      <c r="AI423" s="2248"/>
      <c r="AJ423" s="2247"/>
      <c r="AK423" s="2247"/>
      <c r="AL423" s="2247"/>
      <c r="AM423" s="2247"/>
      <c r="AN423" s="2248"/>
      <c r="AO423" s="2247"/>
      <c r="AP423" s="2247"/>
      <c r="AQ423" s="2247"/>
      <c r="AR423" s="2247"/>
      <c r="AS423" s="2248"/>
      <c r="AT423" s="2247"/>
      <c r="AU423" s="2247"/>
      <c r="AV423" s="2247"/>
      <c r="AW423" s="2247"/>
      <c r="AX423" s="2248"/>
    </row>
    <row r="424" spans="1:56">
      <c r="A424" s="2247"/>
      <c r="B424" s="2247"/>
      <c r="C424" s="2247"/>
      <c r="D424" s="2247"/>
      <c r="E424" s="2248"/>
      <c r="F424" s="2247"/>
      <c r="G424" s="2247"/>
      <c r="H424" s="2247"/>
      <c r="I424" s="2247"/>
      <c r="J424" s="2248"/>
      <c r="K424" s="2247"/>
      <c r="L424" s="2247"/>
      <c r="M424" s="2247"/>
      <c r="N424" s="2247"/>
      <c r="O424" s="2248"/>
      <c r="P424" s="2247"/>
      <c r="Q424" s="2247"/>
      <c r="R424" s="2247"/>
      <c r="S424" s="2247"/>
      <c r="T424" s="2248"/>
      <c r="U424" s="2247"/>
      <c r="V424" s="2247"/>
      <c r="W424" s="2247"/>
      <c r="X424" s="2247"/>
      <c r="Y424" s="2248"/>
      <c r="Z424" s="2247"/>
      <c r="AA424" s="2247"/>
      <c r="AB424" s="2247"/>
      <c r="AC424" s="2247"/>
      <c r="AD424" s="2248"/>
      <c r="AE424" s="2247"/>
      <c r="AF424" s="2247"/>
      <c r="AG424" s="2247"/>
      <c r="AH424" s="2247"/>
      <c r="AI424" s="2248"/>
      <c r="AJ424" s="2247"/>
      <c r="AK424" s="2247"/>
      <c r="AL424" s="2247"/>
      <c r="AM424" s="2247"/>
      <c r="AN424" s="2248"/>
      <c r="AO424" s="2247"/>
      <c r="AP424" s="2247"/>
      <c r="AQ424" s="2247"/>
      <c r="AR424" s="2247"/>
      <c r="AS424" s="2248"/>
      <c r="AT424" s="2247"/>
      <c r="AU424" s="2247"/>
      <c r="AV424" s="2247"/>
      <c r="AW424" s="2247"/>
      <c r="AX424" s="2248"/>
    </row>
    <row r="425" spans="1:56">
      <c r="A425" s="2249"/>
      <c r="B425" s="2249"/>
      <c r="C425" s="2249"/>
      <c r="D425" s="2249"/>
      <c r="E425" s="2250"/>
      <c r="F425" s="2249"/>
      <c r="G425" s="2249"/>
      <c r="H425" s="2249"/>
      <c r="I425" s="2249"/>
      <c r="J425" s="2250"/>
      <c r="K425" s="2249"/>
      <c r="L425" s="2249"/>
      <c r="M425" s="2249"/>
      <c r="N425" s="2249"/>
      <c r="O425" s="2250"/>
      <c r="P425" s="2249"/>
      <c r="Q425" s="2249"/>
      <c r="R425" s="2249"/>
      <c r="S425" s="2249"/>
      <c r="T425" s="2250"/>
      <c r="U425" s="2249"/>
      <c r="V425" s="2249"/>
      <c r="W425" s="2249"/>
      <c r="X425" s="2249"/>
      <c r="Y425" s="2250"/>
      <c r="Z425" s="2249"/>
      <c r="AA425" s="2249"/>
      <c r="AB425" s="2249"/>
      <c r="AC425" s="2249"/>
      <c r="AD425" s="2250"/>
      <c r="AE425" s="2249"/>
      <c r="AF425" s="2249"/>
      <c r="AG425" s="2249"/>
      <c r="AH425" s="2249"/>
      <c r="AI425" s="2250"/>
      <c r="AJ425" s="2249"/>
      <c r="AK425" s="2249"/>
      <c r="AL425" s="2249"/>
      <c r="AM425" s="2249"/>
      <c r="AN425" s="2250"/>
      <c r="AO425" s="2249"/>
      <c r="AP425" s="2249"/>
      <c r="AQ425" s="2249"/>
      <c r="AR425" s="2249"/>
      <c r="AS425" s="2250"/>
      <c r="AT425" s="2249"/>
      <c r="AU425" s="2249"/>
      <c r="AV425" s="2249"/>
      <c r="AW425" s="2249"/>
      <c r="AX425" s="2250"/>
    </row>
    <row r="426" spans="1:56">
      <c r="A426" s="456">
        <v>21</v>
      </c>
      <c r="B426" s="457"/>
      <c r="C426" s="457"/>
      <c r="D426" s="457"/>
      <c r="E426" s="458"/>
      <c r="F426" s="456">
        <v>22</v>
      </c>
      <c r="G426" s="457"/>
      <c r="H426" s="457"/>
      <c r="I426" s="457"/>
      <c r="J426" s="458"/>
      <c r="K426" s="456">
        <v>23</v>
      </c>
      <c r="L426" s="457"/>
      <c r="M426" s="457"/>
      <c r="N426" s="457"/>
      <c r="O426" s="458"/>
      <c r="P426" s="456">
        <v>24</v>
      </c>
      <c r="Q426" s="457"/>
      <c r="R426" s="457"/>
      <c r="S426" s="457"/>
      <c r="T426" s="458"/>
      <c r="U426" s="456">
        <v>25</v>
      </c>
      <c r="V426" s="457"/>
      <c r="W426" s="457"/>
      <c r="X426" s="457"/>
      <c r="Y426" s="458"/>
      <c r="Z426" s="2183" t="s">
        <v>117</v>
      </c>
      <c r="AA426" s="2184"/>
      <c r="AB426" s="2184"/>
      <c r="AC426" s="2184"/>
      <c r="AD426" s="2184"/>
      <c r="AE426" s="2184"/>
      <c r="AF426" s="2184"/>
      <c r="AG426" s="2184"/>
      <c r="AH426" s="2184"/>
      <c r="AI426" s="2184"/>
      <c r="AJ426" s="2184"/>
      <c r="AK426" s="2184"/>
      <c r="AL426" s="2184"/>
      <c r="AM426" s="2184"/>
      <c r="AN426" s="2184"/>
      <c r="AO426" s="2184"/>
      <c r="AP426" s="2184"/>
      <c r="AQ426" s="2184"/>
      <c r="AR426" s="2184"/>
      <c r="AS426" s="2184"/>
      <c r="AT426" s="2184"/>
      <c r="AU426" s="2184"/>
      <c r="AV426" s="2184"/>
      <c r="AW426" s="2184"/>
      <c r="AX426" s="2184"/>
    </row>
    <row r="427" spans="1:56">
      <c r="A427" s="2252"/>
      <c r="B427" s="2247"/>
      <c r="C427" s="2247"/>
      <c r="D427" s="2247"/>
      <c r="E427" s="2248"/>
      <c r="F427" s="2252"/>
      <c r="G427" s="2247"/>
      <c r="H427" s="2247"/>
      <c r="I427" s="2247"/>
      <c r="J427" s="2248"/>
      <c r="K427" s="2252"/>
      <c r="L427" s="2247"/>
      <c r="M427" s="2247"/>
      <c r="N427" s="2247"/>
      <c r="O427" s="2248"/>
      <c r="P427" s="2252"/>
      <c r="Q427" s="2247"/>
      <c r="R427" s="2247"/>
      <c r="S427" s="2247"/>
      <c r="T427" s="2248"/>
      <c r="U427" s="2252"/>
      <c r="V427" s="2247"/>
      <c r="W427" s="2247"/>
      <c r="X427" s="2247"/>
      <c r="Y427" s="2248"/>
      <c r="Z427" s="2185"/>
      <c r="AA427" s="2186"/>
      <c r="AB427" s="2186"/>
      <c r="AC427" s="2186"/>
      <c r="AD427" s="2186"/>
      <c r="AE427" s="2186"/>
      <c r="AF427" s="2186"/>
      <c r="AG427" s="2186"/>
      <c r="AH427" s="2186"/>
      <c r="AI427" s="2186"/>
      <c r="AJ427" s="2186"/>
      <c r="AK427" s="2186"/>
      <c r="AL427" s="2186"/>
      <c r="AM427" s="2186"/>
      <c r="AN427" s="2186"/>
      <c r="AO427" s="2186"/>
      <c r="AP427" s="2186"/>
      <c r="AQ427" s="2186"/>
      <c r="AR427" s="2186"/>
      <c r="AS427" s="2186"/>
      <c r="AT427" s="2186"/>
      <c r="AU427" s="2186"/>
      <c r="AV427" s="2186"/>
      <c r="AW427" s="2186"/>
      <c r="AX427" s="2186"/>
    </row>
    <row r="428" spans="1:56">
      <c r="A428" s="2252"/>
      <c r="B428" s="2247"/>
      <c r="C428" s="2247"/>
      <c r="D428" s="2247"/>
      <c r="E428" s="2248"/>
      <c r="F428" s="2252"/>
      <c r="G428" s="2247"/>
      <c r="H428" s="2247"/>
      <c r="I428" s="2247"/>
      <c r="J428" s="2248"/>
      <c r="K428" s="2252"/>
      <c r="L428" s="2247"/>
      <c r="M428" s="2247"/>
      <c r="N428" s="2247"/>
      <c r="O428" s="2248"/>
      <c r="P428" s="2252"/>
      <c r="Q428" s="2247"/>
      <c r="R428" s="2247"/>
      <c r="S428" s="2247"/>
      <c r="T428" s="2248"/>
      <c r="U428" s="2252"/>
      <c r="V428" s="2247"/>
      <c r="W428" s="2247"/>
      <c r="X428" s="2247"/>
      <c r="Y428" s="2248"/>
      <c r="Z428" s="2185"/>
      <c r="AA428" s="2186"/>
      <c r="AB428" s="2186"/>
      <c r="AC428" s="2186"/>
      <c r="AD428" s="2186"/>
      <c r="AE428" s="2186"/>
      <c r="AF428" s="2186"/>
      <c r="AG428" s="2186"/>
      <c r="AH428" s="2186"/>
      <c r="AI428" s="2186"/>
      <c r="AJ428" s="2186"/>
      <c r="AK428" s="2186"/>
      <c r="AL428" s="2186"/>
      <c r="AM428" s="2186"/>
      <c r="AN428" s="2186"/>
      <c r="AO428" s="2186"/>
      <c r="AP428" s="2186"/>
      <c r="AQ428" s="2186"/>
      <c r="AR428" s="2186"/>
      <c r="AS428" s="2186"/>
      <c r="AT428" s="2186"/>
      <c r="AU428" s="2186"/>
      <c r="AV428" s="2186"/>
      <c r="AW428" s="2186"/>
      <c r="AX428" s="2186"/>
    </row>
    <row r="429" spans="1:56">
      <c r="A429" s="2252"/>
      <c r="B429" s="2247"/>
      <c r="C429" s="2247"/>
      <c r="D429" s="2247"/>
      <c r="E429" s="2248"/>
      <c r="F429" s="2252"/>
      <c r="G429" s="2247"/>
      <c r="H429" s="2247"/>
      <c r="I429" s="2247"/>
      <c r="J429" s="2248"/>
      <c r="K429" s="2252"/>
      <c r="L429" s="2247"/>
      <c r="M429" s="2247"/>
      <c r="N429" s="2247"/>
      <c r="O429" s="2248"/>
      <c r="P429" s="2252"/>
      <c r="Q429" s="2247"/>
      <c r="R429" s="2247"/>
      <c r="S429" s="2247"/>
      <c r="T429" s="2248"/>
      <c r="U429" s="2252"/>
      <c r="V429" s="2247"/>
      <c r="W429" s="2247"/>
      <c r="X429" s="2247"/>
      <c r="Y429" s="2248"/>
      <c r="Z429" s="2185"/>
      <c r="AA429" s="2186"/>
      <c r="AB429" s="2186"/>
      <c r="AC429" s="2186"/>
      <c r="AD429" s="2186"/>
      <c r="AE429" s="2186"/>
      <c r="AF429" s="2186"/>
      <c r="AG429" s="2186"/>
      <c r="AH429" s="2186"/>
      <c r="AI429" s="2186"/>
      <c r="AJ429" s="2186"/>
      <c r="AK429" s="2186"/>
      <c r="AL429" s="2186"/>
      <c r="AM429" s="2186"/>
      <c r="AN429" s="2186"/>
      <c r="AO429" s="2186"/>
      <c r="AP429" s="2186"/>
      <c r="AQ429" s="2186"/>
      <c r="AR429" s="2186"/>
      <c r="AS429" s="2186"/>
      <c r="AT429" s="2186"/>
      <c r="AU429" s="2186"/>
      <c r="AV429" s="2186"/>
      <c r="AW429" s="2186"/>
      <c r="AX429" s="2186"/>
    </row>
    <row r="430" spans="1:56" ht="15.75">
      <c r="A430" s="2252"/>
      <c r="B430" s="2247"/>
      <c r="C430" s="2247"/>
      <c r="D430" s="2247"/>
      <c r="E430" s="2248"/>
      <c r="F430" s="2252"/>
      <c r="G430" s="2247"/>
      <c r="H430" s="2247"/>
      <c r="I430" s="2247"/>
      <c r="J430" s="2248"/>
      <c r="K430" s="2252"/>
      <c r="L430" s="2247"/>
      <c r="M430" s="2247"/>
      <c r="N430" s="2247"/>
      <c r="O430" s="2248"/>
      <c r="P430" s="2252"/>
      <c r="Q430" s="2247"/>
      <c r="R430" s="2247"/>
      <c r="S430" s="2247"/>
      <c r="T430" s="2248"/>
      <c r="U430" s="2252"/>
      <c r="V430" s="2247"/>
      <c r="W430" s="2247"/>
      <c r="X430" s="2247"/>
      <c r="Y430" s="2248"/>
      <c r="Z430" s="2253" t="s">
        <v>43</v>
      </c>
      <c r="AA430" s="2254"/>
      <c r="AB430" s="2254"/>
      <c r="AC430" s="492"/>
      <c r="AD430" s="493" t="s">
        <v>44</v>
      </c>
      <c r="AE430" s="493" t="s">
        <v>45</v>
      </c>
      <c r="AF430" s="493" t="s">
        <v>208</v>
      </c>
      <c r="AG430" s="2254" t="s">
        <v>47</v>
      </c>
      <c r="AH430" s="2254"/>
      <c r="AI430" s="2254"/>
      <c r="AJ430" s="459"/>
      <c r="AK430" s="459"/>
      <c r="AL430" s="459"/>
      <c r="AM430" s="459"/>
      <c r="AN430" s="459"/>
      <c r="AO430" s="459"/>
      <c r="AP430" s="459"/>
      <c r="AQ430" s="459"/>
      <c r="AR430" s="493" t="s">
        <v>48</v>
      </c>
      <c r="AS430" s="459"/>
      <c r="AT430" s="2255">
        <f>$AT$38</f>
        <v>463</v>
      </c>
      <c r="AU430" s="2255"/>
      <c r="AV430" s="2251" t="s">
        <v>49</v>
      </c>
      <c r="AW430" s="2251"/>
      <c r="AX430" s="459"/>
    </row>
    <row r="431" spans="1:56">
      <c r="A431" s="2252"/>
      <c r="B431" s="2247"/>
      <c r="C431" s="2247"/>
      <c r="D431" s="2247"/>
      <c r="E431" s="2248"/>
      <c r="F431" s="2252"/>
      <c r="G431" s="2247"/>
      <c r="H431" s="2247"/>
      <c r="I431" s="2247"/>
      <c r="J431" s="2248"/>
      <c r="K431" s="2252"/>
      <c r="L431" s="2247"/>
      <c r="M431" s="2247"/>
      <c r="N431" s="2247"/>
      <c r="O431" s="2248"/>
      <c r="P431" s="2252"/>
      <c r="Q431" s="2247"/>
      <c r="R431" s="2247"/>
      <c r="S431" s="2247"/>
      <c r="T431" s="2248"/>
      <c r="U431" s="2252"/>
      <c r="V431" s="2247"/>
      <c r="W431" s="2247"/>
      <c r="X431" s="2247"/>
      <c r="Y431" s="2248"/>
      <c r="Z431" s="2111"/>
      <c r="AA431" s="2112"/>
      <c r="AB431" s="2112"/>
      <c r="AC431" s="2112"/>
      <c r="AD431" s="536"/>
      <c r="AE431" s="537"/>
      <c r="AF431" s="527">
        <f>SUM($AT$38-AE431)</f>
        <v>463</v>
      </c>
      <c r="AG431" s="2247"/>
      <c r="AH431" s="2247"/>
      <c r="AI431" s="2247"/>
      <c r="AJ431" s="2247"/>
      <c r="AK431" s="2247"/>
      <c r="AL431" s="2247"/>
      <c r="AM431" s="2247"/>
      <c r="AN431" s="2247"/>
      <c r="AO431" s="2247"/>
      <c r="AP431" s="2247"/>
      <c r="AQ431" s="2247"/>
      <c r="AR431" s="2247"/>
      <c r="AS431" s="2247"/>
      <c r="AT431" s="2247"/>
      <c r="AU431" s="2247"/>
      <c r="AV431" s="2247"/>
      <c r="AW431" s="2247"/>
      <c r="AX431" s="459"/>
    </row>
    <row r="432" spans="1:56">
      <c r="A432" s="2252"/>
      <c r="B432" s="2247"/>
      <c r="C432" s="2247"/>
      <c r="D432" s="2247"/>
      <c r="E432" s="2248"/>
      <c r="F432" s="2252"/>
      <c r="G432" s="2247"/>
      <c r="H432" s="2247"/>
      <c r="I432" s="2247"/>
      <c r="J432" s="2248"/>
      <c r="K432" s="2252"/>
      <c r="L432" s="2247"/>
      <c r="M432" s="2247"/>
      <c r="N432" s="2247"/>
      <c r="O432" s="2248"/>
      <c r="P432" s="2252"/>
      <c r="Q432" s="2247"/>
      <c r="R432" s="2247"/>
      <c r="S432" s="2247"/>
      <c r="T432" s="2248"/>
      <c r="U432" s="2252"/>
      <c r="V432" s="2247"/>
      <c r="W432" s="2247"/>
      <c r="X432" s="2247"/>
      <c r="Y432" s="2248"/>
      <c r="Z432" s="2111"/>
      <c r="AA432" s="2112"/>
      <c r="AB432" s="2112"/>
      <c r="AC432" s="2112"/>
      <c r="AD432" s="536"/>
      <c r="AE432" s="537"/>
      <c r="AF432" s="527">
        <f t="shared" ref="AF432:AF441" si="8">SUM($AT$38-AE432)</f>
        <v>463</v>
      </c>
      <c r="AG432" s="2247"/>
      <c r="AH432" s="2247"/>
      <c r="AI432" s="2247"/>
      <c r="AJ432" s="2247"/>
      <c r="AK432" s="2247"/>
      <c r="AL432" s="2247"/>
      <c r="AM432" s="2247"/>
      <c r="AN432" s="2247"/>
      <c r="AO432" s="2247"/>
      <c r="AP432" s="2247"/>
      <c r="AQ432" s="2247"/>
      <c r="AR432" s="2247"/>
      <c r="AS432" s="2247"/>
      <c r="AT432" s="2247"/>
      <c r="AU432" s="2247"/>
      <c r="AV432" s="2247"/>
      <c r="AW432" s="2247"/>
      <c r="AX432" s="459"/>
    </row>
    <row r="433" spans="1:56">
      <c r="A433" s="2252"/>
      <c r="B433" s="2247"/>
      <c r="C433" s="2247"/>
      <c r="D433" s="2247"/>
      <c r="E433" s="2248"/>
      <c r="F433" s="2252"/>
      <c r="G433" s="2247"/>
      <c r="H433" s="2247"/>
      <c r="I433" s="2247"/>
      <c r="J433" s="2248"/>
      <c r="K433" s="2252"/>
      <c r="L433" s="2247"/>
      <c r="M433" s="2247"/>
      <c r="N433" s="2247"/>
      <c r="O433" s="2248"/>
      <c r="P433" s="2252"/>
      <c r="Q433" s="2247"/>
      <c r="R433" s="2247"/>
      <c r="S433" s="2247"/>
      <c r="T433" s="2248"/>
      <c r="U433" s="2252"/>
      <c r="V433" s="2247"/>
      <c r="W433" s="2247"/>
      <c r="X433" s="2247"/>
      <c r="Y433" s="2248"/>
      <c r="Z433" s="2111"/>
      <c r="AA433" s="2112"/>
      <c r="AB433" s="2112"/>
      <c r="AC433" s="2112"/>
      <c r="AD433" s="536"/>
      <c r="AE433" s="537"/>
      <c r="AF433" s="527">
        <f t="shared" si="8"/>
        <v>463</v>
      </c>
      <c r="AG433" s="2247"/>
      <c r="AH433" s="2247"/>
      <c r="AI433" s="2247"/>
      <c r="AJ433" s="2247"/>
      <c r="AK433" s="2247"/>
      <c r="AL433" s="2247"/>
      <c r="AM433" s="2247"/>
      <c r="AN433" s="2247"/>
      <c r="AO433" s="2247"/>
      <c r="AP433" s="2247"/>
      <c r="AQ433" s="2247"/>
      <c r="AR433" s="2247"/>
      <c r="AS433" s="2247"/>
      <c r="AT433" s="2247"/>
      <c r="AU433" s="2247"/>
      <c r="AV433" s="2247"/>
      <c r="AW433" s="2247"/>
      <c r="AX433" s="459"/>
    </row>
    <row r="434" spans="1:56" s="387" customFormat="1">
      <c r="A434" s="2252"/>
      <c r="B434" s="2247"/>
      <c r="C434" s="2247"/>
      <c r="D434" s="2247"/>
      <c r="E434" s="2248"/>
      <c r="F434" s="2252"/>
      <c r="G434" s="2247"/>
      <c r="H434" s="2247"/>
      <c r="I434" s="2247"/>
      <c r="J434" s="2248"/>
      <c r="K434" s="2252"/>
      <c r="L434" s="2247"/>
      <c r="M434" s="2247"/>
      <c r="N434" s="2247"/>
      <c r="O434" s="2248"/>
      <c r="P434" s="2252"/>
      <c r="Q434" s="2247"/>
      <c r="R434" s="2247"/>
      <c r="S434" s="2247"/>
      <c r="T434" s="2248"/>
      <c r="U434" s="2252"/>
      <c r="V434" s="2247"/>
      <c r="W434" s="2247"/>
      <c r="X434" s="2247"/>
      <c r="Y434" s="2248"/>
      <c r="Z434" s="2111"/>
      <c r="AA434" s="2112"/>
      <c r="AB434" s="2112"/>
      <c r="AC434" s="2112"/>
      <c r="AD434" s="536"/>
      <c r="AE434" s="537"/>
      <c r="AF434" s="527">
        <f t="shared" si="8"/>
        <v>463</v>
      </c>
      <c r="AG434" s="2247"/>
      <c r="AH434" s="2247"/>
      <c r="AI434" s="2247"/>
      <c r="AJ434" s="2247"/>
      <c r="AK434" s="2247"/>
      <c r="AL434" s="2247"/>
      <c r="AM434" s="2247"/>
      <c r="AN434" s="2247"/>
      <c r="AO434" s="2247"/>
      <c r="AP434" s="2247"/>
      <c r="AQ434" s="2247"/>
      <c r="AR434" s="2247"/>
      <c r="AS434" s="2247"/>
      <c r="AT434" s="2247"/>
      <c r="AU434" s="2247"/>
      <c r="AV434" s="2247"/>
      <c r="AW434" s="2247"/>
      <c r="AX434" s="459"/>
      <c r="AY434" s="388"/>
      <c r="AZ434" s="388"/>
      <c r="BA434" s="388"/>
      <c r="BB434" s="388"/>
      <c r="BC434" s="388"/>
      <c r="BD434" s="388"/>
    </row>
    <row r="435" spans="1:56">
      <c r="A435" s="2252"/>
      <c r="B435" s="2247"/>
      <c r="C435" s="2247"/>
      <c r="D435" s="2247"/>
      <c r="E435" s="2248"/>
      <c r="F435" s="2252"/>
      <c r="G435" s="2247"/>
      <c r="H435" s="2247"/>
      <c r="I435" s="2247"/>
      <c r="J435" s="2248"/>
      <c r="K435" s="2252"/>
      <c r="L435" s="2247"/>
      <c r="M435" s="2247"/>
      <c r="N435" s="2247"/>
      <c r="O435" s="2248"/>
      <c r="P435" s="2252"/>
      <c r="Q435" s="2247"/>
      <c r="R435" s="2247"/>
      <c r="S435" s="2247"/>
      <c r="T435" s="2248"/>
      <c r="U435" s="2252"/>
      <c r="V435" s="2247"/>
      <c r="W435" s="2247"/>
      <c r="X435" s="2247"/>
      <c r="Y435" s="2248"/>
      <c r="Z435" s="2111"/>
      <c r="AA435" s="2112"/>
      <c r="AB435" s="2112"/>
      <c r="AC435" s="2112"/>
      <c r="AD435" s="536"/>
      <c r="AE435" s="537"/>
      <c r="AF435" s="527">
        <f t="shared" si="8"/>
        <v>463</v>
      </c>
      <c r="AG435" s="2247"/>
      <c r="AH435" s="2247"/>
      <c r="AI435" s="2247"/>
      <c r="AJ435" s="2247"/>
      <c r="AK435" s="2247"/>
      <c r="AL435" s="2247"/>
      <c r="AM435" s="2247"/>
      <c r="AN435" s="2247"/>
      <c r="AO435" s="2247"/>
      <c r="AP435" s="2247"/>
      <c r="AQ435" s="2247"/>
      <c r="AR435" s="2247"/>
      <c r="AS435" s="2247"/>
      <c r="AT435" s="2247"/>
      <c r="AU435" s="2247"/>
      <c r="AV435" s="2247"/>
      <c r="AW435" s="2247"/>
      <c r="AX435" s="459"/>
    </row>
    <row r="436" spans="1:56">
      <c r="A436" s="2252"/>
      <c r="B436" s="2247"/>
      <c r="C436" s="2247"/>
      <c r="D436" s="2247"/>
      <c r="E436" s="2248"/>
      <c r="F436" s="2252"/>
      <c r="G436" s="2247"/>
      <c r="H436" s="2247"/>
      <c r="I436" s="2247"/>
      <c r="J436" s="2248"/>
      <c r="K436" s="2252"/>
      <c r="L436" s="2247"/>
      <c r="M436" s="2247"/>
      <c r="N436" s="2247"/>
      <c r="O436" s="2248"/>
      <c r="P436" s="2252"/>
      <c r="Q436" s="2247"/>
      <c r="R436" s="2247"/>
      <c r="S436" s="2247"/>
      <c r="T436" s="2248"/>
      <c r="U436" s="2252"/>
      <c r="V436" s="2247"/>
      <c r="W436" s="2247"/>
      <c r="X436" s="2247"/>
      <c r="Y436" s="2248"/>
      <c r="Z436" s="2111"/>
      <c r="AA436" s="2112"/>
      <c r="AB436" s="2112"/>
      <c r="AC436" s="2112"/>
      <c r="AD436" s="536"/>
      <c r="AE436" s="537"/>
      <c r="AF436" s="527">
        <f t="shared" si="8"/>
        <v>463</v>
      </c>
      <c r="AG436" s="2247"/>
      <c r="AH436" s="2247"/>
      <c r="AI436" s="2247"/>
      <c r="AJ436" s="2247"/>
      <c r="AK436" s="2247"/>
      <c r="AL436" s="2247"/>
      <c r="AM436" s="2247"/>
      <c r="AN436" s="2247"/>
      <c r="AO436" s="2247"/>
      <c r="AP436" s="2247"/>
      <c r="AQ436" s="2247"/>
      <c r="AR436" s="2247"/>
      <c r="AS436" s="2247"/>
      <c r="AT436" s="2247"/>
      <c r="AU436" s="2247"/>
      <c r="AV436" s="2247"/>
      <c r="AW436" s="2247"/>
      <c r="AX436" s="459"/>
    </row>
    <row r="437" spans="1:56">
      <c r="A437" s="2252"/>
      <c r="B437" s="2247"/>
      <c r="C437" s="2247"/>
      <c r="D437" s="2247"/>
      <c r="E437" s="2248"/>
      <c r="F437" s="2252"/>
      <c r="G437" s="2247"/>
      <c r="H437" s="2247"/>
      <c r="I437" s="2247"/>
      <c r="J437" s="2248"/>
      <c r="K437" s="2252"/>
      <c r="L437" s="2247"/>
      <c r="M437" s="2247"/>
      <c r="N437" s="2247"/>
      <c r="O437" s="2248"/>
      <c r="P437" s="2252"/>
      <c r="Q437" s="2247"/>
      <c r="R437" s="2247"/>
      <c r="S437" s="2247"/>
      <c r="T437" s="2248"/>
      <c r="U437" s="2252"/>
      <c r="V437" s="2247"/>
      <c r="W437" s="2247"/>
      <c r="X437" s="2247"/>
      <c r="Y437" s="2248"/>
      <c r="Z437" s="2111"/>
      <c r="AA437" s="2112"/>
      <c r="AB437" s="2112"/>
      <c r="AC437" s="2112"/>
      <c r="AD437" s="536"/>
      <c r="AE437" s="537"/>
      <c r="AF437" s="527">
        <f t="shared" si="8"/>
        <v>463</v>
      </c>
      <c r="AG437" s="2247"/>
      <c r="AH437" s="2247"/>
      <c r="AI437" s="2247"/>
      <c r="AJ437" s="2247"/>
      <c r="AK437" s="2247"/>
      <c r="AL437" s="2247"/>
      <c r="AM437" s="2247"/>
      <c r="AN437" s="2247"/>
      <c r="AO437" s="2247"/>
      <c r="AP437" s="2247"/>
      <c r="AQ437" s="2247"/>
      <c r="AR437" s="2247"/>
      <c r="AS437" s="2247"/>
      <c r="AT437" s="2247"/>
      <c r="AU437" s="2247"/>
      <c r="AV437" s="2247"/>
      <c r="AW437" s="2247"/>
      <c r="AX437" s="459"/>
    </row>
    <row r="438" spans="1:56">
      <c r="A438" s="2252"/>
      <c r="B438" s="2247"/>
      <c r="C438" s="2247"/>
      <c r="D438" s="2247"/>
      <c r="E438" s="2248"/>
      <c r="F438" s="2252"/>
      <c r="G438" s="2247"/>
      <c r="H438" s="2247"/>
      <c r="I438" s="2247"/>
      <c r="J438" s="2248"/>
      <c r="K438" s="2252"/>
      <c r="L438" s="2247"/>
      <c r="M438" s="2247"/>
      <c r="N438" s="2247"/>
      <c r="O438" s="2248"/>
      <c r="P438" s="2252"/>
      <c r="Q438" s="2247"/>
      <c r="R438" s="2247"/>
      <c r="S438" s="2247"/>
      <c r="T438" s="2248"/>
      <c r="U438" s="2252"/>
      <c r="V438" s="2247"/>
      <c r="W438" s="2247"/>
      <c r="X438" s="2247"/>
      <c r="Y438" s="2248"/>
      <c r="Z438" s="2111"/>
      <c r="AA438" s="2112"/>
      <c r="AB438" s="2112"/>
      <c r="AC438" s="2112"/>
      <c r="AD438" s="536"/>
      <c r="AE438" s="537"/>
      <c r="AF438" s="527">
        <f t="shared" si="8"/>
        <v>463</v>
      </c>
      <c r="AG438" s="2247"/>
      <c r="AH438" s="2247"/>
      <c r="AI438" s="2247"/>
      <c r="AJ438" s="2247"/>
      <c r="AK438" s="2247"/>
      <c r="AL438" s="2247"/>
      <c r="AM438" s="2247"/>
      <c r="AN438" s="2247"/>
      <c r="AO438" s="2247"/>
      <c r="AP438" s="2247"/>
      <c r="AQ438" s="2247"/>
      <c r="AR438" s="2247"/>
      <c r="AS438" s="2247"/>
      <c r="AT438" s="2247"/>
      <c r="AU438" s="2247"/>
      <c r="AV438" s="2247"/>
      <c r="AW438" s="2247"/>
      <c r="AX438" s="459"/>
    </row>
    <row r="439" spans="1:56">
      <c r="A439" s="2252"/>
      <c r="B439" s="2247"/>
      <c r="C439" s="2247"/>
      <c r="D439" s="2247"/>
      <c r="E439" s="2248"/>
      <c r="F439" s="2252"/>
      <c r="G439" s="2247"/>
      <c r="H439" s="2247"/>
      <c r="I439" s="2247"/>
      <c r="J439" s="2248"/>
      <c r="K439" s="2252"/>
      <c r="L439" s="2247"/>
      <c r="M439" s="2247"/>
      <c r="N439" s="2247"/>
      <c r="O439" s="2248"/>
      <c r="P439" s="2252"/>
      <c r="Q439" s="2247"/>
      <c r="R439" s="2247"/>
      <c r="S439" s="2247"/>
      <c r="T439" s="2248"/>
      <c r="U439" s="2252"/>
      <c r="V439" s="2247"/>
      <c r="W439" s="2247"/>
      <c r="X439" s="2247"/>
      <c r="Y439" s="2248"/>
      <c r="Z439" s="2111"/>
      <c r="AA439" s="2112"/>
      <c r="AB439" s="2112"/>
      <c r="AC439" s="2112"/>
      <c r="AD439" s="536"/>
      <c r="AE439" s="537"/>
      <c r="AF439" s="527">
        <f t="shared" si="8"/>
        <v>463</v>
      </c>
      <c r="AG439" s="2247"/>
      <c r="AH439" s="2247"/>
      <c r="AI439" s="2247"/>
      <c r="AJ439" s="2247"/>
      <c r="AK439" s="2247"/>
      <c r="AL439" s="2247"/>
      <c r="AM439" s="2247"/>
      <c r="AN439" s="2247"/>
      <c r="AO439" s="2247"/>
      <c r="AP439" s="2247"/>
      <c r="AQ439" s="2247"/>
      <c r="AR439" s="2247"/>
      <c r="AS439" s="2247"/>
      <c r="AT439" s="2247"/>
      <c r="AU439" s="2247"/>
      <c r="AV439" s="2247"/>
      <c r="AW439" s="2247"/>
      <c r="AX439" s="459"/>
    </row>
    <row r="440" spans="1:56">
      <c r="A440" s="2252"/>
      <c r="B440" s="2247"/>
      <c r="C440" s="2247"/>
      <c r="D440" s="2247"/>
      <c r="E440" s="2248"/>
      <c r="F440" s="2252"/>
      <c r="G440" s="2247"/>
      <c r="H440" s="2247"/>
      <c r="I440" s="2247"/>
      <c r="J440" s="2248"/>
      <c r="K440" s="2252"/>
      <c r="L440" s="2247"/>
      <c r="M440" s="2247"/>
      <c r="N440" s="2247"/>
      <c r="O440" s="2248"/>
      <c r="P440" s="2166" t="s">
        <v>119</v>
      </c>
      <c r="Q440" s="2167"/>
      <c r="R440" s="2167"/>
      <c r="S440" s="2167"/>
      <c r="T440" s="2168"/>
      <c r="U440" s="2252"/>
      <c r="V440" s="2247"/>
      <c r="W440" s="2247"/>
      <c r="X440" s="2247"/>
      <c r="Y440" s="2248"/>
      <c r="Z440" s="2111"/>
      <c r="AA440" s="2112"/>
      <c r="AB440" s="2112"/>
      <c r="AC440" s="2112"/>
      <c r="AD440" s="536"/>
      <c r="AE440" s="537"/>
      <c r="AF440" s="527">
        <f t="shared" si="8"/>
        <v>463</v>
      </c>
      <c r="AG440" s="2247"/>
      <c r="AH440" s="2247"/>
      <c r="AI440" s="2247"/>
      <c r="AJ440" s="2247"/>
      <c r="AK440" s="2247"/>
      <c r="AL440" s="2247"/>
      <c r="AM440" s="2247"/>
      <c r="AN440" s="2247"/>
      <c r="AO440" s="2247"/>
      <c r="AP440" s="2247"/>
      <c r="AQ440" s="2247"/>
      <c r="AR440" s="2247"/>
      <c r="AS440" s="2247"/>
      <c r="AT440" s="2247"/>
      <c r="AU440" s="2247"/>
      <c r="AV440" s="2247"/>
      <c r="AW440" s="2247"/>
      <c r="AX440" s="459"/>
    </row>
    <row r="441" spans="1:56">
      <c r="A441" s="460"/>
      <c r="B441" s="460"/>
      <c r="C441" s="460"/>
      <c r="D441" s="460"/>
      <c r="E441" s="2163" t="s">
        <v>120</v>
      </c>
      <c r="F441" s="2164"/>
      <c r="G441" s="2164"/>
      <c r="H441" s="2164"/>
      <c r="I441" s="2164"/>
      <c r="J441" s="2164"/>
      <c r="K441" s="2164"/>
      <c r="L441" s="2164"/>
      <c r="M441" s="2164"/>
      <c r="N441" s="2164"/>
      <c r="O441" s="2164"/>
      <c r="P441" s="2164"/>
      <c r="Q441" s="2164"/>
      <c r="R441" s="2164"/>
      <c r="S441" s="2164"/>
      <c r="T441" s="2164"/>
      <c r="U441" s="2165"/>
      <c r="V441" s="460"/>
      <c r="W441" s="460"/>
      <c r="X441" s="460"/>
      <c r="Y441" s="461"/>
      <c r="Z441" s="2111"/>
      <c r="AA441" s="2112"/>
      <c r="AB441" s="2112"/>
      <c r="AC441" s="2112"/>
      <c r="AD441" s="536"/>
      <c r="AE441" s="537"/>
      <c r="AF441" s="534">
        <f t="shared" si="8"/>
        <v>463</v>
      </c>
      <c r="AG441" s="575" t="s">
        <v>55</v>
      </c>
      <c r="AH441" s="460"/>
      <c r="AI441" s="460"/>
      <c r="AJ441" s="460"/>
      <c r="AK441" s="460"/>
      <c r="AL441" s="460"/>
      <c r="AM441" s="460"/>
      <c r="AN441" s="460"/>
      <c r="AO441" s="460"/>
      <c r="AP441" s="460"/>
      <c r="AQ441" s="460"/>
      <c r="AR441" s="460"/>
      <c r="AS441" s="460"/>
      <c r="AT441" s="460"/>
      <c r="AU441" s="460"/>
      <c r="AV441" s="460"/>
      <c r="AW441" s="460"/>
      <c r="AX441" s="460"/>
    </row>
    <row r="442" spans="1:56" ht="18.75">
      <c r="A442" s="2110" t="s">
        <v>0</v>
      </c>
      <c r="B442" s="2110"/>
      <c r="C442" s="2110"/>
      <c r="D442" s="2110"/>
      <c r="E442" s="2110"/>
      <c r="F442" s="2110" t="s">
        <v>1</v>
      </c>
      <c r="G442" s="2110"/>
      <c r="H442" s="2110"/>
      <c r="I442" s="2110"/>
      <c r="J442" s="2110"/>
      <c r="K442" s="2110" t="s">
        <v>2</v>
      </c>
      <c r="L442" s="2110"/>
      <c r="M442" s="2110"/>
      <c r="N442" s="2110"/>
      <c r="O442" s="2110"/>
      <c r="P442" s="2110" t="s">
        <v>3</v>
      </c>
      <c r="Q442" s="2110"/>
      <c r="R442" s="2110"/>
      <c r="S442" s="2110"/>
      <c r="T442" s="2110"/>
      <c r="U442" s="2110" t="s">
        <v>4</v>
      </c>
      <c r="V442" s="2110"/>
      <c r="W442" s="2110"/>
      <c r="X442" s="2110"/>
      <c r="Y442" s="2110"/>
      <c r="Z442" s="2110" t="s">
        <v>5</v>
      </c>
      <c r="AA442" s="2110"/>
      <c r="AB442" s="2110"/>
      <c r="AC442" s="2110"/>
      <c r="AD442" s="2110"/>
      <c r="AE442" s="2110" t="s">
        <v>6</v>
      </c>
      <c r="AF442" s="2110"/>
      <c r="AG442" s="2110"/>
      <c r="AH442" s="2110"/>
      <c r="AI442" s="2110"/>
      <c r="AJ442" s="2110" t="s">
        <v>7</v>
      </c>
      <c r="AK442" s="2110"/>
      <c r="AL442" s="2110"/>
      <c r="AM442" s="2110"/>
      <c r="AN442" s="2110"/>
      <c r="AO442" s="2110" t="s">
        <v>8</v>
      </c>
      <c r="AP442" s="2110"/>
      <c r="AQ442" s="2110"/>
      <c r="AR442" s="2110"/>
      <c r="AS442" s="2110"/>
      <c r="AT442" s="2110" t="s">
        <v>9</v>
      </c>
      <c r="AU442" s="2110"/>
      <c r="AV442" s="2110"/>
      <c r="AW442" s="2110"/>
      <c r="AX442" s="2110"/>
    </row>
    <row r="443" spans="1:56">
      <c r="A443" s="2256" t="s">
        <v>121</v>
      </c>
      <c r="B443" s="2257"/>
      <c r="C443" s="2257"/>
      <c r="D443" s="2257"/>
      <c r="E443" s="2257"/>
      <c r="F443" s="2257"/>
      <c r="G443" s="2257"/>
      <c r="H443" s="2257"/>
      <c r="I443" s="2257"/>
      <c r="J443" s="2257"/>
      <c r="K443" s="2257"/>
      <c r="L443" s="2257"/>
      <c r="M443" s="2257"/>
      <c r="N443" s="2257"/>
      <c r="O443" s="2257"/>
      <c r="P443" s="2257"/>
      <c r="Q443" s="2257"/>
      <c r="R443" s="2257"/>
      <c r="S443" s="2257"/>
      <c r="T443" s="2257"/>
      <c r="U443" s="2257"/>
      <c r="V443" s="2257"/>
      <c r="W443" s="2257"/>
      <c r="X443" s="2257"/>
      <c r="Y443" s="2257"/>
      <c r="Z443" s="418">
        <v>1</v>
      </c>
      <c r="AA443" s="419"/>
      <c r="AB443" s="419"/>
      <c r="AC443" s="419"/>
      <c r="AD443" s="420"/>
      <c r="AE443" s="419">
        <v>2</v>
      </c>
      <c r="AF443" s="419"/>
      <c r="AG443" s="419"/>
      <c r="AH443" s="419"/>
      <c r="AI443" s="420"/>
      <c r="AJ443" s="419">
        <v>3</v>
      </c>
      <c r="AK443" s="419"/>
      <c r="AL443" s="419"/>
      <c r="AM443" s="419"/>
      <c r="AN443" s="420"/>
      <c r="AO443" s="419">
        <v>4</v>
      </c>
      <c r="AP443" s="419"/>
      <c r="AQ443" s="419"/>
      <c r="AR443" s="419"/>
      <c r="AS443" s="420"/>
      <c r="AT443" s="419">
        <v>5</v>
      </c>
      <c r="AU443" s="419"/>
      <c r="AV443" s="419"/>
      <c r="AW443" s="419"/>
      <c r="AX443" s="420"/>
    </row>
    <row r="444" spans="1:56">
      <c r="A444" s="2258"/>
      <c r="B444" s="2259"/>
      <c r="C444" s="2259"/>
      <c r="D444" s="2259"/>
      <c r="E444" s="2259"/>
      <c r="F444" s="2259"/>
      <c r="G444" s="2259"/>
      <c r="H444" s="2259"/>
      <c r="I444" s="2259"/>
      <c r="J444" s="2259"/>
      <c r="K444" s="2259"/>
      <c r="L444" s="2259"/>
      <c r="M444" s="2259"/>
      <c r="N444" s="2259"/>
      <c r="O444" s="2259"/>
      <c r="P444" s="2259"/>
      <c r="Q444" s="2259"/>
      <c r="R444" s="2259"/>
      <c r="S444" s="2259"/>
      <c r="T444" s="2259"/>
      <c r="U444" s="2259"/>
      <c r="V444" s="2259"/>
      <c r="W444" s="2259"/>
      <c r="X444" s="2259"/>
      <c r="Y444" s="2259"/>
      <c r="Z444" s="2301"/>
      <c r="AA444" s="2057"/>
      <c r="AB444" s="2057"/>
      <c r="AC444" s="2057"/>
      <c r="AD444" s="2058"/>
      <c r="AE444" s="2057"/>
      <c r="AF444" s="2057"/>
      <c r="AG444" s="2057"/>
      <c r="AH444" s="2057"/>
      <c r="AI444" s="2058"/>
      <c r="AJ444" s="2057"/>
      <c r="AK444" s="2057"/>
      <c r="AL444" s="2057"/>
      <c r="AM444" s="2057"/>
      <c r="AN444" s="2058"/>
      <c r="AO444" s="2057"/>
      <c r="AP444" s="2057"/>
      <c r="AQ444" s="2057"/>
      <c r="AR444" s="2057"/>
      <c r="AS444" s="2058"/>
      <c r="AT444" s="2057"/>
      <c r="AU444" s="2057"/>
      <c r="AV444" s="2057"/>
      <c r="AW444" s="2057"/>
      <c r="AX444" s="2058"/>
    </row>
    <row r="445" spans="1:56">
      <c r="A445" s="2258"/>
      <c r="B445" s="2259"/>
      <c r="C445" s="2259"/>
      <c r="D445" s="2259"/>
      <c r="E445" s="2259"/>
      <c r="F445" s="2259"/>
      <c r="G445" s="2259"/>
      <c r="H445" s="2259"/>
      <c r="I445" s="2259"/>
      <c r="J445" s="2259"/>
      <c r="K445" s="2259"/>
      <c r="L445" s="2259"/>
      <c r="M445" s="2259"/>
      <c r="N445" s="2259"/>
      <c r="O445" s="2259"/>
      <c r="P445" s="2259"/>
      <c r="Q445" s="2259"/>
      <c r="R445" s="2259"/>
      <c r="S445" s="2259"/>
      <c r="T445" s="2259"/>
      <c r="U445" s="2259"/>
      <c r="V445" s="2259"/>
      <c r="W445" s="2259"/>
      <c r="X445" s="2259"/>
      <c r="Y445" s="2259"/>
      <c r="Z445" s="2301"/>
      <c r="AA445" s="2057"/>
      <c r="AB445" s="2057"/>
      <c r="AC445" s="2057"/>
      <c r="AD445" s="2058"/>
      <c r="AE445" s="2057"/>
      <c r="AF445" s="2057"/>
      <c r="AG445" s="2057"/>
      <c r="AH445" s="2057"/>
      <c r="AI445" s="2058"/>
      <c r="AJ445" s="2057"/>
      <c r="AK445" s="2057"/>
      <c r="AL445" s="2057"/>
      <c r="AM445" s="2057"/>
      <c r="AN445" s="2058"/>
      <c r="AO445" s="2057"/>
      <c r="AP445" s="2057"/>
      <c r="AQ445" s="2057"/>
      <c r="AR445" s="2057"/>
      <c r="AS445" s="2058"/>
      <c r="AT445" s="2057"/>
      <c r="AU445" s="2057"/>
      <c r="AV445" s="2057"/>
      <c r="AW445" s="2057"/>
      <c r="AX445" s="2058"/>
    </row>
    <row r="446" spans="1:56">
      <c r="A446" s="2258"/>
      <c r="B446" s="2259"/>
      <c r="C446" s="2259"/>
      <c r="D446" s="2259"/>
      <c r="E446" s="2259"/>
      <c r="F446" s="2259"/>
      <c r="G446" s="2259"/>
      <c r="H446" s="2259"/>
      <c r="I446" s="2259"/>
      <c r="J446" s="2259"/>
      <c r="K446" s="2259"/>
      <c r="L446" s="2259"/>
      <c r="M446" s="2259"/>
      <c r="N446" s="2259"/>
      <c r="O446" s="2259"/>
      <c r="P446" s="2259"/>
      <c r="Q446" s="2259"/>
      <c r="R446" s="2259"/>
      <c r="S446" s="2259"/>
      <c r="T446" s="2259"/>
      <c r="U446" s="2259"/>
      <c r="V446" s="2259"/>
      <c r="W446" s="2259"/>
      <c r="X446" s="2259"/>
      <c r="Y446" s="2259"/>
      <c r="Z446" s="2301"/>
      <c r="AA446" s="2057"/>
      <c r="AB446" s="2057"/>
      <c r="AC446" s="2057"/>
      <c r="AD446" s="2058"/>
      <c r="AE446" s="2057"/>
      <c r="AF446" s="2057"/>
      <c r="AG446" s="2057"/>
      <c r="AH446" s="2057"/>
      <c r="AI446" s="2058"/>
      <c r="AJ446" s="2057"/>
      <c r="AK446" s="2057"/>
      <c r="AL446" s="2057"/>
      <c r="AM446" s="2057"/>
      <c r="AN446" s="2058"/>
      <c r="AO446" s="2057"/>
      <c r="AP446" s="2057"/>
      <c r="AQ446" s="2057"/>
      <c r="AR446" s="2057"/>
      <c r="AS446" s="2058"/>
      <c r="AT446" s="2057"/>
      <c r="AU446" s="2057"/>
      <c r="AV446" s="2057"/>
      <c r="AW446" s="2057"/>
      <c r="AX446" s="2058"/>
    </row>
    <row r="447" spans="1:56" ht="15.75">
      <c r="A447" s="2113" t="s">
        <v>43</v>
      </c>
      <c r="B447" s="2114"/>
      <c r="C447" s="2114"/>
      <c r="D447" s="494"/>
      <c r="E447" s="495" t="s">
        <v>44</v>
      </c>
      <c r="F447" s="495" t="s">
        <v>45</v>
      </c>
      <c r="G447" s="495" t="s">
        <v>208</v>
      </c>
      <c r="H447" s="2114" t="s">
        <v>47</v>
      </c>
      <c r="I447" s="2114"/>
      <c r="J447" s="2114"/>
      <c r="K447" s="421"/>
      <c r="L447" s="421"/>
      <c r="M447" s="421"/>
      <c r="N447" s="421"/>
      <c r="O447" s="421"/>
      <c r="P447" s="421"/>
      <c r="Q447" s="421"/>
      <c r="R447" s="421"/>
      <c r="S447" s="495" t="s">
        <v>48</v>
      </c>
      <c r="T447" s="421"/>
      <c r="U447" s="2205">
        <f>$AT$38</f>
        <v>463</v>
      </c>
      <c r="V447" s="2205"/>
      <c r="W447" s="2206" t="s">
        <v>49</v>
      </c>
      <c r="X447" s="2206"/>
      <c r="Y447" s="421"/>
      <c r="Z447" s="2301"/>
      <c r="AA447" s="2057"/>
      <c r="AB447" s="2057"/>
      <c r="AC447" s="2057"/>
      <c r="AD447" s="2058"/>
      <c r="AE447" s="2057"/>
      <c r="AF447" s="2057"/>
      <c r="AG447" s="2057"/>
      <c r="AH447" s="2057"/>
      <c r="AI447" s="2058"/>
      <c r="AJ447" s="2057"/>
      <c r="AK447" s="2057"/>
      <c r="AL447" s="2057"/>
      <c r="AM447" s="2057"/>
      <c r="AN447" s="2058"/>
      <c r="AO447" s="2057"/>
      <c r="AP447" s="2057"/>
      <c r="AQ447" s="2057"/>
      <c r="AR447" s="2057"/>
      <c r="AS447" s="2058"/>
      <c r="AT447" s="2057"/>
      <c r="AU447" s="2057"/>
      <c r="AV447" s="2057"/>
      <c r="AW447" s="2057"/>
      <c r="AX447" s="2058"/>
    </row>
    <row r="448" spans="1:56">
      <c r="A448" s="2115"/>
      <c r="B448" s="2116"/>
      <c r="C448" s="2116"/>
      <c r="D448" s="2116"/>
      <c r="E448" s="552"/>
      <c r="F448" s="553"/>
      <c r="G448" s="527">
        <f>SUM($AT$38-F448)</f>
        <v>463</v>
      </c>
      <c r="H448" s="2057"/>
      <c r="I448" s="2057"/>
      <c r="J448" s="2057"/>
      <c r="K448" s="2057"/>
      <c r="L448" s="2057"/>
      <c r="M448" s="2057"/>
      <c r="N448" s="2057"/>
      <c r="O448" s="2057"/>
      <c r="P448" s="2057"/>
      <c r="Q448" s="2057"/>
      <c r="R448" s="2057"/>
      <c r="S448" s="2057"/>
      <c r="T448" s="2057"/>
      <c r="U448" s="2057"/>
      <c r="V448" s="2057"/>
      <c r="W448" s="2057"/>
      <c r="X448" s="2057"/>
      <c r="Y448" s="421"/>
      <c r="Z448" s="2301"/>
      <c r="AA448" s="2057"/>
      <c r="AB448" s="2057"/>
      <c r="AC448" s="2057"/>
      <c r="AD448" s="2058"/>
      <c r="AE448" s="2057"/>
      <c r="AF448" s="2057"/>
      <c r="AG448" s="2057"/>
      <c r="AH448" s="2057"/>
      <c r="AI448" s="2058"/>
      <c r="AJ448" s="2057"/>
      <c r="AK448" s="2057"/>
      <c r="AL448" s="2057"/>
      <c r="AM448" s="2057"/>
      <c r="AN448" s="2058"/>
      <c r="AO448" s="2057"/>
      <c r="AP448" s="2057"/>
      <c r="AQ448" s="2057"/>
      <c r="AR448" s="2057"/>
      <c r="AS448" s="2058"/>
      <c r="AT448" s="2057"/>
      <c r="AU448" s="2057"/>
      <c r="AV448" s="2057"/>
      <c r="AW448" s="2057"/>
      <c r="AX448" s="2058"/>
    </row>
    <row r="449" spans="1:56">
      <c r="A449" s="2115"/>
      <c r="B449" s="2116"/>
      <c r="C449" s="2116"/>
      <c r="D449" s="2116"/>
      <c r="E449" s="552"/>
      <c r="F449" s="553"/>
      <c r="G449" s="527">
        <f t="shared" ref="G449:G458" si="9">SUM($AT$38-F449)</f>
        <v>463</v>
      </c>
      <c r="H449" s="2057"/>
      <c r="I449" s="2057"/>
      <c r="J449" s="2057"/>
      <c r="K449" s="2057"/>
      <c r="L449" s="2057"/>
      <c r="M449" s="2057"/>
      <c r="N449" s="2057"/>
      <c r="O449" s="2057"/>
      <c r="P449" s="2057"/>
      <c r="Q449" s="2057"/>
      <c r="R449" s="2057"/>
      <c r="S449" s="2057"/>
      <c r="T449" s="2057"/>
      <c r="U449" s="2057"/>
      <c r="V449" s="2057"/>
      <c r="W449" s="2057"/>
      <c r="X449" s="2057"/>
      <c r="Y449" s="421"/>
      <c r="Z449" s="2301"/>
      <c r="AA449" s="2057"/>
      <c r="AB449" s="2057"/>
      <c r="AC449" s="2057"/>
      <c r="AD449" s="2058"/>
      <c r="AE449" s="2057"/>
      <c r="AF449" s="2057"/>
      <c r="AG449" s="2057"/>
      <c r="AH449" s="2057"/>
      <c r="AI449" s="2058"/>
      <c r="AJ449" s="2057"/>
      <c r="AK449" s="2057"/>
      <c r="AL449" s="2057"/>
      <c r="AM449" s="2057"/>
      <c r="AN449" s="2058"/>
      <c r="AO449" s="2057"/>
      <c r="AP449" s="2057"/>
      <c r="AQ449" s="2057"/>
      <c r="AR449" s="2057"/>
      <c r="AS449" s="2058"/>
      <c r="AT449" s="2057"/>
      <c r="AU449" s="2057"/>
      <c r="AV449" s="2057"/>
      <c r="AW449" s="2057"/>
      <c r="AX449" s="2058"/>
    </row>
    <row r="450" spans="1:56" s="387" customFormat="1">
      <c r="A450" s="2115"/>
      <c r="B450" s="2116"/>
      <c r="C450" s="2116"/>
      <c r="D450" s="2116"/>
      <c r="E450" s="552"/>
      <c r="F450" s="553"/>
      <c r="G450" s="527">
        <f t="shared" si="9"/>
        <v>463</v>
      </c>
      <c r="H450" s="2057"/>
      <c r="I450" s="2057"/>
      <c r="J450" s="2057"/>
      <c r="K450" s="2057"/>
      <c r="L450" s="2057"/>
      <c r="M450" s="2057"/>
      <c r="N450" s="2057"/>
      <c r="O450" s="2057"/>
      <c r="P450" s="2057"/>
      <c r="Q450" s="2057"/>
      <c r="R450" s="2057"/>
      <c r="S450" s="2057"/>
      <c r="T450" s="2057"/>
      <c r="U450" s="2057"/>
      <c r="V450" s="2057"/>
      <c r="W450" s="2057"/>
      <c r="X450" s="2057"/>
      <c r="Y450" s="421"/>
      <c r="Z450" s="2301"/>
      <c r="AA450" s="2057"/>
      <c r="AB450" s="2057"/>
      <c r="AC450" s="2057"/>
      <c r="AD450" s="2058"/>
      <c r="AE450" s="2057"/>
      <c r="AF450" s="2057"/>
      <c r="AG450" s="2057"/>
      <c r="AH450" s="2057"/>
      <c r="AI450" s="2058"/>
      <c r="AJ450" s="2057"/>
      <c r="AK450" s="2057"/>
      <c r="AL450" s="2057"/>
      <c r="AM450" s="2057"/>
      <c r="AN450" s="2058"/>
      <c r="AO450" s="2057"/>
      <c r="AP450" s="2057"/>
      <c r="AQ450" s="2057"/>
      <c r="AR450" s="2057"/>
      <c r="AS450" s="2058"/>
      <c r="AT450" s="2057"/>
      <c r="AU450" s="2057"/>
      <c r="AV450" s="2057"/>
      <c r="AW450" s="2057"/>
      <c r="AX450" s="2058"/>
      <c r="AY450" s="388"/>
      <c r="AZ450" s="388"/>
      <c r="BA450" s="388"/>
      <c r="BB450" s="388"/>
      <c r="BC450" s="388"/>
      <c r="BD450" s="388"/>
    </row>
    <row r="451" spans="1:56">
      <c r="A451" s="2115"/>
      <c r="B451" s="2116"/>
      <c r="C451" s="2116"/>
      <c r="D451" s="2116"/>
      <c r="E451" s="552"/>
      <c r="F451" s="553"/>
      <c r="G451" s="527">
        <f t="shared" si="9"/>
        <v>463</v>
      </c>
      <c r="H451" s="2057"/>
      <c r="I451" s="2057"/>
      <c r="J451" s="2057"/>
      <c r="K451" s="2057"/>
      <c r="L451" s="2057"/>
      <c r="M451" s="2057"/>
      <c r="N451" s="2057"/>
      <c r="O451" s="2057"/>
      <c r="P451" s="2057"/>
      <c r="Q451" s="2057"/>
      <c r="R451" s="2057"/>
      <c r="S451" s="2057"/>
      <c r="T451" s="2057"/>
      <c r="U451" s="2057"/>
      <c r="V451" s="2057"/>
      <c r="W451" s="2057"/>
      <c r="X451" s="2057"/>
      <c r="Y451" s="421"/>
      <c r="Z451" s="2301"/>
      <c r="AA451" s="2057"/>
      <c r="AB451" s="2057"/>
      <c r="AC451" s="2057"/>
      <c r="AD451" s="2058"/>
      <c r="AE451" s="2057"/>
      <c r="AF451" s="2057"/>
      <c r="AG451" s="2057"/>
      <c r="AH451" s="2057"/>
      <c r="AI451" s="2058"/>
      <c r="AJ451" s="2057"/>
      <c r="AK451" s="2057"/>
      <c r="AL451" s="2057"/>
      <c r="AM451" s="2057"/>
      <c r="AN451" s="2058"/>
      <c r="AO451" s="2057"/>
      <c r="AP451" s="2057"/>
      <c r="AQ451" s="2057"/>
      <c r="AR451" s="2057"/>
      <c r="AS451" s="2058"/>
      <c r="AT451" s="2057"/>
      <c r="AU451" s="2057"/>
      <c r="AV451" s="2057"/>
      <c r="AW451" s="2057"/>
      <c r="AX451" s="2058"/>
    </row>
    <row r="452" spans="1:56">
      <c r="A452" s="2115"/>
      <c r="B452" s="2116"/>
      <c r="C452" s="2116"/>
      <c r="D452" s="2116"/>
      <c r="E452" s="552"/>
      <c r="F452" s="553"/>
      <c r="G452" s="527">
        <f t="shared" si="9"/>
        <v>463</v>
      </c>
      <c r="H452" s="2057"/>
      <c r="I452" s="2057"/>
      <c r="J452" s="2057"/>
      <c r="K452" s="2057"/>
      <c r="L452" s="2057"/>
      <c r="M452" s="2057"/>
      <c r="N452" s="2057"/>
      <c r="O452" s="2057"/>
      <c r="P452" s="2057"/>
      <c r="Q452" s="2057"/>
      <c r="R452" s="2057"/>
      <c r="S452" s="2057"/>
      <c r="T452" s="2057"/>
      <c r="U452" s="2057"/>
      <c r="V452" s="2057"/>
      <c r="W452" s="2057"/>
      <c r="X452" s="2057"/>
      <c r="Y452" s="421"/>
      <c r="Z452" s="2301"/>
      <c r="AA452" s="2057"/>
      <c r="AB452" s="2057"/>
      <c r="AC452" s="2057"/>
      <c r="AD452" s="2058"/>
      <c r="AE452" s="2057"/>
      <c r="AF452" s="2057"/>
      <c r="AG452" s="2057"/>
      <c r="AH452" s="2057"/>
      <c r="AI452" s="2058"/>
      <c r="AJ452" s="2057"/>
      <c r="AK452" s="2057"/>
      <c r="AL452" s="2057"/>
      <c r="AM452" s="2057"/>
      <c r="AN452" s="2058"/>
      <c r="AO452" s="2057"/>
      <c r="AP452" s="2057"/>
      <c r="AQ452" s="2057"/>
      <c r="AR452" s="2057"/>
      <c r="AS452" s="2058"/>
      <c r="AT452" s="2057"/>
      <c r="AU452" s="2057"/>
      <c r="AV452" s="2057"/>
      <c r="AW452" s="2057"/>
      <c r="AX452" s="2058"/>
    </row>
    <row r="453" spans="1:56">
      <c r="A453" s="2115"/>
      <c r="B453" s="2116"/>
      <c r="C453" s="2116"/>
      <c r="D453" s="2116"/>
      <c r="E453" s="552"/>
      <c r="F453" s="553"/>
      <c r="G453" s="527">
        <f t="shared" si="9"/>
        <v>463</v>
      </c>
      <c r="H453" s="2057"/>
      <c r="I453" s="2057"/>
      <c r="J453" s="2057"/>
      <c r="K453" s="2057"/>
      <c r="L453" s="2057"/>
      <c r="M453" s="2057"/>
      <c r="N453" s="2057"/>
      <c r="O453" s="2057"/>
      <c r="P453" s="2057"/>
      <c r="Q453" s="2057"/>
      <c r="R453" s="2057"/>
      <c r="S453" s="2057"/>
      <c r="T453" s="2057"/>
      <c r="U453" s="2057"/>
      <c r="V453" s="2057"/>
      <c r="W453" s="2057"/>
      <c r="X453" s="2057"/>
      <c r="Y453" s="421"/>
      <c r="Z453" s="2301"/>
      <c r="AA453" s="2057"/>
      <c r="AB453" s="2057"/>
      <c r="AC453" s="2057"/>
      <c r="AD453" s="2058"/>
      <c r="AE453" s="2057"/>
      <c r="AF453" s="2057"/>
      <c r="AG453" s="2057"/>
      <c r="AH453" s="2057"/>
      <c r="AI453" s="2058"/>
      <c r="AJ453" s="2057"/>
      <c r="AK453" s="2057"/>
      <c r="AL453" s="2057"/>
      <c r="AM453" s="2057"/>
      <c r="AN453" s="2058"/>
      <c r="AO453" s="2057"/>
      <c r="AP453" s="2057"/>
      <c r="AQ453" s="2057"/>
      <c r="AR453" s="2057"/>
      <c r="AS453" s="2058"/>
      <c r="AT453" s="2057"/>
      <c r="AU453" s="2057"/>
      <c r="AV453" s="2057"/>
      <c r="AW453" s="2057"/>
      <c r="AX453" s="2058"/>
    </row>
    <row r="454" spans="1:56">
      <c r="A454" s="2115"/>
      <c r="B454" s="2116"/>
      <c r="C454" s="2116"/>
      <c r="D454" s="2116"/>
      <c r="E454" s="552"/>
      <c r="F454" s="553"/>
      <c r="G454" s="527">
        <f t="shared" si="9"/>
        <v>463</v>
      </c>
      <c r="H454" s="2057"/>
      <c r="I454" s="2057"/>
      <c r="J454" s="2057"/>
      <c r="K454" s="2057"/>
      <c r="L454" s="2057"/>
      <c r="M454" s="2057"/>
      <c r="N454" s="2057"/>
      <c r="O454" s="2057"/>
      <c r="P454" s="2057"/>
      <c r="Q454" s="2057"/>
      <c r="R454" s="2057"/>
      <c r="S454" s="2057"/>
      <c r="T454" s="2057"/>
      <c r="U454" s="2057"/>
      <c r="V454" s="2057"/>
      <c r="W454" s="2057"/>
      <c r="X454" s="2057"/>
      <c r="Y454" s="421"/>
      <c r="Z454" s="2301"/>
      <c r="AA454" s="2057"/>
      <c r="AB454" s="2057"/>
      <c r="AC454" s="2057"/>
      <c r="AD454" s="2058"/>
      <c r="AE454" s="2057"/>
      <c r="AF454" s="2057"/>
      <c r="AG454" s="2057"/>
      <c r="AH454" s="2057"/>
      <c r="AI454" s="2058"/>
      <c r="AJ454" s="2057"/>
      <c r="AK454" s="2057"/>
      <c r="AL454" s="2057"/>
      <c r="AM454" s="2057"/>
      <c r="AN454" s="2058"/>
      <c r="AO454" s="2057"/>
      <c r="AP454" s="2057"/>
      <c r="AQ454" s="2057"/>
      <c r="AR454" s="2057"/>
      <c r="AS454" s="2058"/>
      <c r="AT454" s="2057"/>
      <c r="AU454" s="2057"/>
      <c r="AV454" s="2057"/>
      <c r="AW454" s="2057"/>
      <c r="AX454" s="2058"/>
    </row>
    <row r="455" spans="1:56">
      <c r="A455" s="2115"/>
      <c r="B455" s="2116"/>
      <c r="C455" s="2116"/>
      <c r="D455" s="2116"/>
      <c r="E455" s="552"/>
      <c r="F455" s="553"/>
      <c r="G455" s="527">
        <f t="shared" si="9"/>
        <v>463</v>
      </c>
      <c r="H455" s="2057"/>
      <c r="I455" s="2057"/>
      <c r="J455" s="2057"/>
      <c r="K455" s="2057"/>
      <c r="L455" s="2057"/>
      <c r="M455" s="2057"/>
      <c r="N455" s="2057"/>
      <c r="O455" s="2057"/>
      <c r="P455" s="2057"/>
      <c r="Q455" s="2057"/>
      <c r="R455" s="2057"/>
      <c r="S455" s="2057"/>
      <c r="T455" s="2057"/>
      <c r="U455" s="2057"/>
      <c r="V455" s="2057"/>
      <c r="W455" s="2057"/>
      <c r="X455" s="2057"/>
      <c r="Y455" s="421"/>
      <c r="Z455" s="2301"/>
      <c r="AA455" s="2057"/>
      <c r="AB455" s="2057"/>
      <c r="AC455" s="2057"/>
      <c r="AD455" s="2058"/>
      <c r="AE455" s="2057"/>
      <c r="AF455" s="2057"/>
      <c r="AG455" s="2057"/>
      <c r="AH455" s="2057"/>
      <c r="AI455" s="2058"/>
      <c r="AJ455" s="2057"/>
      <c r="AK455" s="2057"/>
      <c r="AL455" s="2057"/>
      <c r="AM455" s="2057"/>
      <c r="AN455" s="2058"/>
      <c r="AO455" s="2057"/>
      <c r="AP455" s="2057"/>
      <c r="AQ455" s="2057"/>
      <c r="AR455" s="2057"/>
      <c r="AS455" s="2058"/>
      <c r="AT455" s="2057"/>
      <c r="AU455" s="2057"/>
      <c r="AV455" s="2057"/>
      <c r="AW455" s="2057"/>
      <c r="AX455" s="2058"/>
    </row>
    <row r="456" spans="1:56">
      <c r="A456" s="2115"/>
      <c r="B456" s="2116"/>
      <c r="C456" s="2116"/>
      <c r="D456" s="2116"/>
      <c r="E456" s="552"/>
      <c r="F456" s="553"/>
      <c r="G456" s="527">
        <f t="shared" si="9"/>
        <v>463</v>
      </c>
      <c r="H456" s="2057"/>
      <c r="I456" s="2057"/>
      <c r="J456" s="2057"/>
      <c r="K456" s="2057"/>
      <c r="L456" s="2057"/>
      <c r="M456" s="2057"/>
      <c r="N456" s="2057"/>
      <c r="O456" s="2057"/>
      <c r="P456" s="2057"/>
      <c r="Q456" s="2057"/>
      <c r="R456" s="2057"/>
      <c r="S456" s="2057"/>
      <c r="T456" s="2057"/>
      <c r="U456" s="2057"/>
      <c r="V456" s="2057"/>
      <c r="W456" s="2057"/>
      <c r="X456" s="2057"/>
      <c r="Y456" s="421"/>
      <c r="Z456" s="2301"/>
      <c r="AA456" s="2057"/>
      <c r="AB456" s="2057"/>
      <c r="AC456" s="2057"/>
      <c r="AD456" s="2058"/>
      <c r="AE456" s="2057"/>
      <c r="AF456" s="2057"/>
      <c r="AG456" s="2057"/>
      <c r="AH456" s="2057"/>
      <c r="AI456" s="2058"/>
      <c r="AJ456" s="2057"/>
      <c r="AK456" s="2057"/>
      <c r="AL456" s="2057"/>
      <c r="AM456" s="2057"/>
      <c r="AN456" s="2058"/>
      <c r="AO456" s="2057"/>
      <c r="AP456" s="2057"/>
      <c r="AQ456" s="2057"/>
      <c r="AR456" s="2057"/>
      <c r="AS456" s="2058"/>
      <c r="AT456" s="2057"/>
      <c r="AU456" s="2057"/>
      <c r="AV456" s="2057"/>
      <c r="AW456" s="2057"/>
      <c r="AX456" s="2058"/>
    </row>
    <row r="457" spans="1:56">
      <c r="A457" s="2115"/>
      <c r="B457" s="2116"/>
      <c r="C457" s="2116"/>
      <c r="D457" s="2116"/>
      <c r="E457" s="552"/>
      <c r="F457" s="553"/>
      <c r="G457" s="527">
        <f t="shared" si="9"/>
        <v>463</v>
      </c>
      <c r="H457" s="2057"/>
      <c r="I457" s="2057"/>
      <c r="J457" s="2057"/>
      <c r="K457" s="2057"/>
      <c r="L457" s="2057"/>
      <c r="M457" s="2057"/>
      <c r="N457" s="2057"/>
      <c r="O457" s="2057"/>
      <c r="P457" s="2057"/>
      <c r="Q457" s="2057"/>
      <c r="R457" s="2057"/>
      <c r="S457" s="2057"/>
      <c r="T457" s="2057"/>
      <c r="U457" s="2057"/>
      <c r="V457" s="2057"/>
      <c r="W457" s="2057"/>
      <c r="X457" s="2057"/>
      <c r="Y457" s="421"/>
      <c r="Z457" s="2301"/>
      <c r="AA457" s="2057"/>
      <c r="AB457" s="2057"/>
      <c r="AC457" s="2057"/>
      <c r="AD457" s="2058"/>
      <c r="AE457" s="2057"/>
      <c r="AF457" s="2057"/>
      <c r="AG457" s="2057"/>
      <c r="AH457" s="2057"/>
      <c r="AI457" s="2058"/>
      <c r="AJ457" s="2057"/>
      <c r="AK457" s="2057"/>
      <c r="AL457" s="2057"/>
      <c r="AM457" s="2057"/>
      <c r="AN457" s="2058"/>
      <c r="AO457" s="2057"/>
      <c r="AP457" s="2057"/>
      <c r="AQ457" s="2057"/>
      <c r="AR457" s="2057"/>
      <c r="AS457" s="2058"/>
      <c r="AT457" s="2057"/>
      <c r="AU457" s="2057"/>
      <c r="AV457" s="2057"/>
      <c r="AW457" s="2057"/>
      <c r="AX457" s="2058"/>
    </row>
    <row r="458" spans="1:56">
      <c r="A458" s="2115"/>
      <c r="B458" s="2116"/>
      <c r="C458" s="2116"/>
      <c r="D458" s="2116"/>
      <c r="E458" s="552"/>
      <c r="F458" s="553"/>
      <c r="G458" s="534">
        <f t="shared" si="9"/>
        <v>463</v>
      </c>
      <c r="H458" s="576" t="s">
        <v>55</v>
      </c>
      <c r="I458" s="423"/>
      <c r="J458" s="423"/>
      <c r="K458" s="423"/>
      <c r="L458" s="423"/>
      <c r="M458" s="423"/>
      <c r="N458" s="423"/>
      <c r="O458" s="423"/>
      <c r="P458" s="423"/>
      <c r="Q458" s="423"/>
      <c r="R458" s="423"/>
      <c r="S458" s="423"/>
      <c r="T458" s="423"/>
      <c r="U458" s="423"/>
      <c r="V458" s="423"/>
      <c r="W458" s="423"/>
      <c r="X458" s="423"/>
      <c r="Y458" s="423"/>
      <c r="Z458" s="2297" t="s">
        <v>123</v>
      </c>
      <c r="AA458" s="2298"/>
      <c r="AB458" s="2298"/>
      <c r="AC458" s="2298"/>
      <c r="AD458" s="2299"/>
      <c r="AE458" s="2059"/>
      <c r="AF458" s="2059"/>
      <c r="AG458" s="2059"/>
      <c r="AH458" s="2059"/>
      <c r="AI458" s="2060"/>
      <c r="AJ458" s="2059"/>
      <c r="AK458" s="2059"/>
      <c r="AL458" s="2059"/>
      <c r="AM458" s="2059"/>
      <c r="AN458" s="2060"/>
      <c r="AO458" s="2059"/>
      <c r="AP458" s="2059"/>
      <c r="AQ458" s="2059"/>
      <c r="AR458" s="2059"/>
      <c r="AS458" s="2060"/>
      <c r="AT458" s="2059"/>
      <c r="AU458" s="2059"/>
      <c r="AV458" s="2059"/>
      <c r="AW458" s="2059"/>
      <c r="AX458" s="2060"/>
    </row>
    <row r="459" spans="1:56">
      <c r="A459" s="421">
        <v>6</v>
      </c>
      <c r="B459" s="421"/>
      <c r="C459" s="421"/>
      <c r="D459" s="421"/>
      <c r="E459" s="420"/>
      <c r="F459" s="419">
        <v>7</v>
      </c>
      <c r="G459" s="419"/>
      <c r="H459" s="419"/>
      <c r="I459" s="419"/>
      <c r="J459" s="420"/>
      <c r="K459" s="419">
        <v>8</v>
      </c>
      <c r="L459" s="419"/>
      <c r="M459" s="419"/>
      <c r="N459" s="419"/>
      <c r="O459" s="420"/>
      <c r="P459" s="419">
        <v>9</v>
      </c>
      <c r="Q459" s="419"/>
      <c r="R459" s="419"/>
      <c r="S459" s="419"/>
      <c r="T459" s="420"/>
      <c r="U459" s="419">
        <v>10</v>
      </c>
      <c r="V459" s="419"/>
      <c r="W459" s="419"/>
      <c r="X459" s="419"/>
      <c r="Y459" s="420"/>
      <c r="Z459" s="421">
        <v>11</v>
      </c>
      <c r="AA459" s="421"/>
      <c r="AB459" s="421"/>
      <c r="AC459" s="421"/>
      <c r="AD459" s="422"/>
      <c r="AE459" s="421">
        <v>12</v>
      </c>
      <c r="AF459" s="421"/>
      <c r="AG459" s="421"/>
      <c r="AH459" s="421"/>
      <c r="AI459" s="422"/>
      <c r="AJ459" s="421">
        <v>13</v>
      </c>
      <c r="AK459" s="421"/>
      <c r="AL459" s="421"/>
      <c r="AM459" s="421"/>
      <c r="AN459" s="422"/>
      <c r="AO459" s="421">
        <v>14</v>
      </c>
      <c r="AP459" s="421"/>
      <c r="AQ459" s="421"/>
      <c r="AR459" s="421"/>
      <c r="AS459" s="422"/>
      <c r="AT459" s="421">
        <v>15</v>
      </c>
      <c r="AU459" s="421"/>
      <c r="AV459" s="421"/>
      <c r="AW459" s="421"/>
      <c r="AX459" s="422"/>
    </row>
    <row r="460" spans="1:56">
      <c r="A460" s="2057"/>
      <c r="B460" s="2057"/>
      <c r="C460" s="2057"/>
      <c r="D460" s="2057"/>
      <c r="E460" s="2058"/>
      <c r="F460" s="2057"/>
      <c r="G460" s="2057"/>
      <c r="H460" s="2057"/>
      <c r="I460" s="2057"/>
      <c r="J460" s="2058"/>
      <c r="K460" s="2057"/>
      <c r="L460" s="2057"/>
      <c r="M460" s="2057"/>
      <c r="N460" s="2057"/>
      <c r="O460" s="2058"/>
      <c r="P460" s="2057"/>
      <c r="Q460" s="2057"/>
      <c r="R460" s="2057"/>
      <c r="S460" s="2057"/>
      <c r="T460" s="2058"/>
      <c r="U460" s="2057"/>
      <c r="V460" s="2057"/>
      <c r="W460" s="2057"/>
      <c r="X460" s="2057"/>
      <c r="Y460" s="2058"/>
      <c r="Z460" s="2057"/>
      <c r="AA460" s="2057"/>
      <c r="AB460" s="2057"/>
      <c r="AC460" s="2057"/>
      <c r="AD460" s="2058"/>
      <c r="AE460" s="2057"/>
      <c r="AF460" s="2057"/>
      <c r="AG460" s="2057"/>
      <c r="AH460" s="2057"/>
      <c r="AI460" s="2058"/>
      <c r="AJ460" s="2057"/>
      <c r="AK460" s="2057"/>
      <c r="AL460" s="2057"/>
      <c r="AM460" s="2057"/>
      <c r="AN460" s="2058"/>
      <c r="AO460" s="2057"/>
      <c r="AP460" s="2057"/>
      <c r="AQ460" s="2057"/>
      <c r="AR460" s="2057"/>
      <c r="AS460" s="2058"/>
      <c r="AT460" s="2057"/>
      <c r="AU460" s="2057"/>
      <c r="AV460" s="2057"/>
      <c r="AW460" s="2057"/>
      <c r="AX460" s="2058"/>
    </row>
    <row r="461" spans="1:56">
      <c r="A461" s="2057"/>
      <c r="B461" s="2057"/>
      <c r="C461" s="2057"/>
      <c r="D461" s="2057"/>
      <c r="E461" s="2058"/>
      <c r="F461" s="2057"/>
      <c r="G461" s="2057"/>
      <c r="H461" s="2057"/>
      <c r="I461" s="2057"/>
      <c r="J461" s="2058"/>
      <c r="K461" s="2057"/>
      <c r="L461" s="2057"/>
      <c r="M461" s="2057"/>
      <c r="N461" s="2057"/>
      <c r="O461" s="2058"/>
      <c r="P461" s="2057"/>
      <c r="Q461" s="2057"/>
      <c r="R461" s="2057"/>
      <c r="S461" s="2057"/>
      <c r="T461" s="2058"/>
      <c r="U461" s="2057"/>
      <c r="V461" s="2057"/>
      <c r="W461" s="2057"/>
      <c r="X461" s="2057"/>
      <c r="Y461" s="2058"/>
      <c r="Z461" s="2057"/>
      <c r="AA461" s="2057"/>
      <c r="AB461" s="2057"/>
      <c r="AC461" s="2057"/>
      <c r="AD461" s="2058"/>
      <c r="AE461" s="2057"/>
      <c r="AF461" s="2057"/>
      <c r="AG461" s="2057"/>
      <c r="AH461" s="2057"/>
      <c r="AI461" s="2058"/>
      <c r="AJ461" s="2057"/>
      <c r="AK461" s="2057"/>
      <c r="AL461" s="2057"/>
      <c r="AM461" s="2057"/>
      <c r="AN461" s="2058"/>
      <c r="AO461" s="2057"/>
      <c r="AP461" s="2057"/>
      <c r="AQ461" s="2057"/>
      <c r="AR461" s="2057"/>
      <c r="AS461" s="2058"/>
      <c r="AT461" s="2057"/>
      <c r="AU461" s="2057"/>
      <c r="AV461" s="2057"/>
      <c r="AW461" s="2057"/>
      <c r="AX461" s="2058"/>
    </row>
    <row r="462" spans="1:56">
      <c r="A462" s="2057"/>
      <c r="B462" s="2057"/>
      <c r="C462" s="2057"/>
      <c r="D462" s="2057"/>
      <c r="E462" s="2058"/>
      <c r="F462" s="2057"/>
      <c r="G462" s="2057"/>
      <c r="H462" s="2057"/>
      <c r="I462" s="2057"/>
      <c r="J462" s="2058"/>
      <c r="K462" s="2057"/>
      <c r="L462" s="2057"/>
      <c r="M462" s="2057"/>
      <c r="N462" s="2057"/>
      <c r="O462" s="2058"/>
      <c r="P462" s="2057"/>
      <c r="Q462" s="2057"/>
      <c r="R462" s="2057"/>
      <c r="S462" s="2057"/>
      <c r="T462" s="2058"/>
      <c r="U462" s="2057"/>
      <c r="V462" s="2057"/>
      <c r="W462" s="2057"/>
      <c r="X462" s="2057"/>
      <c r="Y462" s="2058"/>
      <c r="Z462" s="2057"/>
      <c r="AA462" s="2057"/>
      <c r="AB462" s="2057"/>
      <c r="AC462" s="2057"/>
      <c r="AD462" s="2058"/>
      <c r="AE462" s="2057"/>
      <c r="AF462" s="2057"/>
      <c r="AG462" s="2057"/>
      <c r="AH462" s="2057"/>
      <c r="AI462" s="2058"/>
      <c r="AJ462" s="2057"/>
      <c r="AK462" s="2057"/>
      <c r="AL462" s="2057"/>
      <c r="AM462" s="2057"/>
      <c r="AN462" s="2058"/>
      <c r="AO462" s="2057"/>
      <c r="AP462" s="2057"/>
      <c r="AQ462" s="2057"/>
      <c r="AR462" s="2057"/>
      <c r="AS462" s="2058"/>
      <c r="AT462" s="2057"/>
      <c r="AU462" s="2057"/>
      <c r="AV462" s="2057"/>
      <c r="AW462" s="2057"/>
      <c r="AX462" s="2058"/>
    </row>
    <row r="463" spans="1:56">
      <c r="A463" s="2057"/>
      <c r="B463" s="2057"/>
      <c r="C463" s="2057"/>
      <c r="D463" s="2057"/>
      <c r="E463" s="2058"/>
      <c r="F463" s="2057"/>
      <c r="G463" s="2057"/>
      <c r="H463" s="2057"/>
      <c r="I463" s="2057"/>
      <c r="J463" s="2058"/>
      <c r="K463" s="2057"/>
      <c r="L463" s="2057"/>
      <c r="M463" s="2057"/>
      <c r="N463" s="2057"/>
      <c r="O463" s="2058"/>
      <c r="P463" s="2057"/>
      <c r="Q463" s="2057"/>
      <c r="R463" s="2057"/>
      <c r="S463" s="2057"/>
      <c r="T463" s="2058"/>
      <c r="U463" s="2057"/>
      <c r="V463" s="2057"/>
      <c r="W463" s="2057"/>
      <c r="X463" s="2057"/>
      <c r="Y463" s="2058"/>
      <c r="Z463" s="2057"/>
      <c r="AA463" s="2057"/>
      <c r="AB463" s="2057"/>
      <c r="AC463" s="2057"/>
      <c r="AD463" s="2058"/>
      <c r="AE463" s="2057"/>
      <c r="AF463" s="2057"/>
      <c r="AG463" s="2057"/>
      <c r="AH463" s="2057"/>
      <c r="AI463" s="2058"/>
      <c r="AJ463" s="2057"/>
      <c r="AK463" s="2057"/>
      <c r="AL463" s="2057"/>
      <c r="AM463" s="2057"/>
      <c r="AN463" s="2058"/>
      <c r="AO463" s="2057"/>
      <c r="AP463" s="2057"/>
      <c r="AQ463" s="2057"/>
      <c r="AR463" s="2057"/>
      <c r="AS463" s="2058"/>
      <c r="AT463" s="2057"/>
      <c r="AU463" s="2057"/>
      <c r="AV463" s="2057"/>
      <c r="AW463" s="2057"/>
      <c r="AX463" s="2058"/>
    </row>
    <row r="464" spans="1:56">
      <c r="A464" s="2057"/>
      <c r="B464" s="2057"/>
      <c r="C464" s="2057"/>
      <c r="D464" s="2057"/>
      <c r="E464" s="2058"/>
      <c r="F464" s="2057"/>
      <c r="G464" s="2057"/>
      <c r="H464" s="2057"/>
      <c r="I464" s="2057"/>
      <c r="J464" s="2058"/>
      <c r="K464" s="2057"/>
      <c r="L464" s="2057"/>
      <c r="M464" s="2057"/>
      <c r="N464" s="2057"/>
      <c r="O464" s="2058"/>
      <c r="P464" s="2057"/>
      <c r="Q464" s="2057"/>
      <c r="R464" s="2057"/>
      <c r="S464" s="2057"/>
      <c r="T464" s="2058"/>
      <c r="U464" s="2057"/>
      <c r="V464" s="2057"/>
      <c r="W464" s="2057"/>
      <c r="X464" s="2057"/>
      <c r="Y464" s="2058"/>
      <c r="Z464" s="2057"/>
      <c r="AA464" s="2057"/>
      <c r="AB464" s="2057"/>
      <c r="AC464" s="2057"/>
      <c r="AD464" s="2058"/>
      <c r="AE464" s="2057"/>
      <c r="AF464" s="2057"/>
      <c r="AG464" s="2057"/>
      <c r="AH464" s="2057"/>
      <c r="AI464" s="2058"/>
      <c r="AJ464" s="2057"/>
      <c r="AK464" s="2057"/>
      <c r="AL464" s="2057"/>
      <c r="AM464" s="2057"/>
      <c r="AN464" s="2058"/>
      <c r="AO464" s="2057"/>
      <c r="AP464" s="2057"/>
      <c r="AQ464" s="2057"/>
      <c r="AR464" s="2057"/>
      <c r="AS464" s="2058"/>
      <c r="AT464" s="2057"/>
      <c r="AU464" s="2057"/>
      <c r="AV464" s="2057"/>
      <c r="AW464" s="2057"/>
      <c r="AX464" s="2058"/>
    </row>
    <row r="465" spans="1:56">
      <c r="A465" s="2057"/>
      <c r="B465" s="2057"/>
      <c r="C465" s="2057"/>
      <c r="D465" s="2057"/>
      <c r="E465" s="2058"/>
      <c r="F465" s="2057"/>
      <c r="G465" s="2057"/>
      <c r="H465" s="2057"/>
      <c r="I465" s="2057"/>
      <c r="J465" s="2058"/>
      <c r="K465" s="2057"/>
      <c r="L465" s="2057"/>
      <c r="M465" s="2057"/>
      <c r="N465" s="2057"/>
      <c r="O465" s="2058"/>
      <c r="P465" s="2057"/>
      <c r="Q465" s="2057"/>
      <c r="R465" s="2057"/>
      <c r="S465" s="2057"/>
      <c r="T465" s="2058"/>
      <c r="U465" s="2057"/>
      <c r="V465" s="2057"/>
      <c r="W465" s="2057"/>
      <c r="X465" s="2057"/>
      <c r="Y465" s="2058"/>
      <c r="Z465" s="2057"/>
      <c r="AA465" s="2057"/>
      <c r="AB465" s="2057"/>
      <c r="AC465" s="2057"/>
      <c r="AD465" s="2058"/>
      <c r="AE465" s="2057"/>
      <c r="AF465" s="2057"/>
      <c r="AG465" s="2057"/>
      <c r="AH465" s="2057"/>
      <c r="AI465" s="2058"/>
      <c r="AJ465" s="2057"/>
      <c r="AK465" s="2057"/>
      <c r="AL465" s="2057"/>
      <c r="AM465" s="2057"/>
      <c r="AN465" s="2058"/>
      <c r="AO465" s="2057"/>
      <c r="AP465" s="2057"/>
      <c r="AQ465" s="2057"/>
      <c r="AR465" s="2057"/>
      <c r="AS465" s="2058"/>
      <c r="AT465" s="2057"/>
      <c r="AU465" s="2057"/>
      <c r="AV465" s="2057"/>
      <c r="AW465" s="2057"/>
      <c r="AX465" s="2058"/>
    </row>
    <row r="466" spans="1:56" s="387" customFormat="1">
      <c r="A466" s="2057"/>
      <c r="B466" s="2057"/>
      <c r="C466" s="2057"/>
      <c r="D466" s="2057"/>
      <c r="E466" s="2058"/>
      <c r="F466" s="2057"/>
      <c r="G466" s="2057"/>
      <c r="H466" s="2057"/>
      <c r="I466" s="2057"/>
      <c r="J466" s="2058"/>
      <c r="K466" s="2057"/>
      <c r="L466" s="2057"/>
      <c r="M466" s="2057"/>
      <c r="N466" s="2057"/>
      <c r="O466" s="2058"/>
      <c r="P466" s="2057"/>
      <c r="Q466" s="2057"/>
      <c r="R466" s="2057"/>
      <c r="S466" s="2057"/>
      <c r="T466" s="2058"/>
      <c r="U466" s="2057"/>
      <c r="V466" s="2057"/>
      <c r="W466" s="2057"/>
      <c r="X466" s="2057"/>
      <c r="Y466" s="2058"/>
      <c r="Z466" s="2057"/>
      <c r="AA466" s="2057"/>
      <c r="AB466" s="2057"/>
      <c r="AC466" s="2057"/>
      <c r="AD466" s="2058"/>
      <c r="AE466" s="2057"/>
      <c r="AF466" s="2057"/>
      <c r="AG466" s="2057"/>
      <c r="AH466" s="2057"/>
      <c r="AI466" s="2058"/>
      <c r="AJ466" s="2057"/>
      <c r="AK466" s="2057"/>
      <c r="AL466" s="2057"/>
      <c r="AM466" s="2057"/>
      <c r="AN466" s="2058"/>
      <c r="AO466" s="2057"/>
      <c r="AP466" s="2057"/>
      <c r="AQ466" s="2057"/>
      <c r="AR466" s="2057"/>
      <c r="AS466" s="2058"/>
      <c r="AT466" s="2057"/>
      <c r="AU466" s="2057"/>
      <c r="AV466" s="2057"/>
      <c r="AW466" s="2057"/>
      <c r="AX466" s="2058"/>
      <c r="AY466" s="388"/>
      <c r="AZ466" s="388"/>
      <c r="BA466" s="388"/>
      <c r="BB466" s="388"/>
      <c r="BC466" s="388"/>
      <c r="BD466" s="388"/>
    </row>
    <row r="467" spans="1:56">
      <c r="A467" s="2057"/>
      <c r="B467" s="2057"/>
      <c r="C467" s="2057"/>
      <c r="D467" s="2057"/>
      <c r="E467" s="2058"/>
      <c r="F467" s="2057"/>
      <c r="G467" s="2057"/>
      <c r="H467" s="2057"/>
      <c r="I467" s="2057"/>
      <c r="J467" s="2058"/>
      <c r="K467" s="2057"/>
      <c r="L467" s="2057"/>
      <c r="M467" s="2057"/>
      <c r="N467" s="2057"/>
      <c r="O467" s="2058"/>
      <c r="P467" s="2057"/>
      <c r="Q467" s="2057"/>
      <c r="R467" s="2057"/>
      <c r="S467" s="2057"/>
      <c r="T467" s="2058"/>
      <c r="U467" s="2057"/>
      <c r="V467" s="2057"/>
      <c r="W467" s="2057"/>
      <c r="X467" s="2057"/>
      <c r="Y467" s="2058"/>
      <c r="Z467" s="2057"/>
      <c r="AA467" s="2057"/>
      <c r="AB467" s="2057"/>
      <c r="AC467" s="2057"/>
      <c r="AD467" s="2058"/>
      <c r="AE467" s="2057"/>
      <c r="AF467" s="2057"/>
      <c r="AG467" s="2057"/>
      <c r="AH467" s="2057"/>
      <c r="AI467" s="2058"/>
      <c r="AJ467" s="2057"/>
      <c r="AK467" s="2057"/>
      <c r="AL467" s="2057"/>
      <c r="AM467" s="2057"/>
      <c r="AN467" s="2058"/>
      <c r="AO467" s="2057"/>
      <c r="AP467" s="2057"/>
      <c r="AQ467" s="2057"/>
      <c r="AR467" s="2057"/>
      <c r="AS467" s="2058"/>
      <c r="AT467" s="2057"/>
      <c r="AU467" s="2057"/>
      <c r="AV467" s="2057"/>
      <c r="AW467" s="2057"/>
      <c r="AX467" s="2058"/>
    </row>
    <row r="468" spans="1:56">
      <c r="A468" s="2057"/>
      <c r="B468" s="2057"/>
      <c r="C468" s="2057"/>
      <c r="D468" s="2057"/>
      <c r="E468" s="2058"/>
      <c r="F468" s="2057"/>
      <c r="G468" s="2057"/>
      <c r="H468" s="2057"/>
      <c r="I468" s="2057"/>
      <c r="J468" s="2058"/>
      <c r="K468" s="2057"/>
      <c r="L468" s="2057"/>
      <c r="M468" s="2057"/>
      <c r="N468" s="2057"/>
      <c r="O468" s="2058"/>
      <c r="P468" s="2057"/>
      <c r="Q468" s="2057"/>
      <c r="R468" s="2057"/>
      <c r="S468" s="2057"/>
      <c r="T468" s="2058"/>
      <c r="U468" s="2057"/>
      <c r="V468" s="2057"/>
      <c r="W468" s="2057"/>
      <c r="X468" s="2057"/>
      <c r="Y468" s="2058"/>
      <c r="Z468" s="2057"/>
      <c r="AA468" s="2057"/>
      <c r="AB468" s="2057"/>
      <c r="AC468" s="2057"/>
      <c r="AD468" s="2058"/>
      <c r="AE468" s="2057"/>
      <c r="AF468" s="2057"/>
      <c r="AG468" s="2057"/>
      <c r="AH468" s="2057"/>
      <c r="AI468" s="2058"/>
      <c r="AJ468" s="2057"/>
      <c r="AK468" s="2057"/>
      <c r="AL468" s="2057"/>
      <c r="AM468" s="2057"/>
      <c r="AN468" s="2058"/>
      <c r="AO468" s="2057"/>
      <c r="AP468" s="2057"/>
      <c r="AQ468" s="2057"/>
      <c r="AR468" s="2057"/>
      <c r="AS468" s="2058"/>
      <c r="AT468" s="2057"/>
      <c r="AU468" s="2057"/>
      <c r="AV468" s="2057"/>
      <c r="AW468" s="2057"/>
      <c r="AX468" s="2058"/>
    </row>
    <row r="469" spans="1:56">
      <c r="A469" s="2057"/>
      <c r="B469" s="2057"/>
      <c r="C469" s="2057"/>
      <c r="D469" s="2057"/>
      <c r="E469" s="2058"/>
      <c r="F469" s="2057"/>
      <c r="G469" s="2057"/>
      <c r="H469" s="2057"/>
      <c r="I469" s="2057"/>
      <c r="J469" s="2058"/>
      <c r="K469" s="2057"/>
      <c r="L469" s="2057"/>
      <c r="M469" s="2057"/>
      <c r="N469" s="2057"/>
      <c r="O469" s="2058"/>
      <c r="P469" s="2057"/>
      <c r="Q469" s="2057"/>
      <c r="R469" s="2057"/>
      <c r="S469" s="2057"/>
      <c r="T469" s="2058"/>
      <c r="U469" s="2057"/>
      <c r="V469" s="2057"/>
      <c r="W469" s="2057"/>
      <c r="X469" s="2057"/>
      <c r="Y469" s="2058"/>
      <c r="Z469" s="2057"/>
      <c r="AA469" s="2057"/>
      <c r="AB469" s="2057"/>
      <c r="AC469" s="2057"/>
      <c r="AD469" s="2058"/>
      <c r="AE469" s="2057"/>
      <c r="AF469" s="2057"/>
      <c r="AG469" s="2057"/>
      <c r="AH469" s="2057"/>
      <c r="AI469" s="2058"/>
      <c r="AJ469" s="2057"/>
      <c r="AK469" s="2057"/>
      <c r="AL469" s="2057"/>
      <c r="AM469" s="2057"/>
      <c r="AN469" s="2058"/>
      <c r="AO469" s="2057"/>
      <c r="AP469" s="2057"/>
      <c r="AQ469" s="2057"/>
      <c r="AR469" s="2057"/>
      <c r="AS469" s="2058"/>
      <c r="AT469" s="2057"/>
      <c r="AU469" s="2057"/>
      <c r="AV469" s="2057"/>
      <c r="AW469" s="2057"/>
      <c r="AX469" s="2058"/>
    </row>
    <row r="470" spans="1:56">
      <c r="A470" s="2057"/>
      <c r="B470" s="2057"/>
      <c r="C470" s="2057"/>
      <c r="D470" s="2057"/>
      <c r="E470" s="2058"/>
      <c r="F470" s="2057"/>
      <c r="G470" s="2057"/>
      <c r="H470" s="2057"/>
      <c r="I470" s="2057"/>
      <c r="J470" s="2058"/>
      <c r="K470" s="2057"/>
      <c r="L470" s="2057"/>
      <c r="M470" s="2057"/>
      <c r="N470" s="2057"/>
      <c r="O470" s="2058"/>
      <c r="P470" s="2057"/>
      <c r="Q470" s="2057"/>
      <c r="R470" s="2057"/>
      <c r="S470" s="2057"/>
      <c r="T470" s="2058"/>
      <c r="U470" s="2057"/>
      <c r="V470" s="2057"/>
      <c r="W470" s="2057"/>
      <c r="X470" s="2057"/>
      <c r="Y470" s="2058"/>
      <c r="Z470" s="2057"/>
      <c r="AA470" s="2057"/>
      <c r="AB470" s="2057"/>
      <c r="AC470" s="2057"/>
      <c r="AD470" s="2058"/>
      <c r="AE470" s="2057"/>
      <c r="AF470" s="2057"/>
      <c r="AG470" s="2057"/>
      <c r="AH470" s="2057"/>
      <c r="AI470" s="2058"/>
      <c r="AJ470" s="2057"/>
      <c r="AK470" s="2057"/>
      <c r="AL470" s="2057"/>
      <c r="AM470" s="2057"/>
      <c r="AN470" s="2058"/>
      <c r="AO470" s="2057"/>
      <c r="AP470" s="2057"/>
      <c r="AQ470" s="2057"/>
      <c r="AR470" s="2057"/>
      <c r="AS470" s="2058"/>
      <c r="AT470" s="2057"/>
      <c r="AU470" s="2057"/>
      <c r="AV470" s="2057"/>
      <c r="AW470" s="2057"/>
      <c r="AX470" s="2058"/>
    </row>
    <row r="471" spans="1:56">
      <c r="A471" s="2057"/>
      <c r="B471" s="2057"/>
      <c r="C471" s="2057"/>
      <c r="D471" s="2057"/>
      <c r="E471" s="2058"/>
      <c r="F471" s="2057"/>
      <c r="G471" s="2057"/>
      <c r="H471" s="2057"/>
      <c r="I471" s="2057"/>
      <c r="J471" s="2058"/>
      <c r="K471" s="2057"/>
      <c r="L471" s="2057"/>
      <c r="M471" s="2057"/>
      <c r="N471" s="2057"/>
      <c r="O471" s="2058"/>
      <c r="P471" s="2057"/>
      <c r="Q471" s="2057"/>
      <c r="R471" s="2057"/>
      <c r="S471" s="2057"/>
      <c r="T471" s="2058"/>
      <c r="U471" s="2057"/>
      <c r="V471" s="2057"/>
      <c r="W471" s="2057"/>
      <c r="X471" s="2057"/>
      <c r="Y471" s="2058"/>
      <c r="Z471" s="2057"/>
      <c r="AA471" s="2057"/>
      <c r="AB471" s="2057"/>
      <c r="AC471" s="2057"/>
      <c r="AD471" s="2058"/>
      <c r="AE471" s="2057"/>
      <c r="AF471" s="2057"/>
      <c r="AG471" s="2057"/>
      <c r="AH471" s="2057"/>
      <c r="AI471" s="2058"/>
      <c r="AJ471" s="2057"/>
      <c r="AK471" s="2057"/>
      <c r="AL471" s="2057"/>
      <c r="AM471" s="2057"/>
      <c r="AN471" s="2058"/>
      <c r="AO471" s="2057"/>
      <c r="AP471" s="2057"/>
      <c r="AQ471" s="2057"/>
      <c r="AR471" s="2057"/>
      <c r="AS471" s="2058"/>
      <c r="AT471" s="2057"/>
      <c r="AU471" s="2057"/>
      <c r="AV471" s="2057"/>
      <c r="AW471" s="2057"/>
      <c r="AX471" s="2058"/>
    </row>
    <row r="472" spans="1:56">
      <c r="A472" s="2057"/>
      <c r="B472" s="2057"/>
      <c r="C472" s="2057"/>
      <c r="D472" s="2057"/>
      <c r="E472" s="2058"/>
      <c r="F472" s="2057"/>
      <c r="G472" s="2057"/>
      <c r="H472" s="2057"/>
      <c r="I472" s="2057"/>
      <c r="J472" s="2058"/>
      <c r="K472" s="2057"/>
      <c r="L472" s="2057"/>
      <c r="M472" s="2057"/>
      <c r="N472" s="2057"/>
      <c r="O472" s="2058"/>
      <c r="P472" s="2057"/>
      <c r="Q472" s="2057"/>
      <c r="R472" s="2057"/>
      <c r="S472" s="2057"/>
      <c r="T472" s="2058"/>
      <c r="U472" s="2057"/>
      <c r="V472" s="2057"/>
      <c r="W472" s="2057"/>
      <c r="X472" s="2057"/>
      <c r="Y472" s="2058"/>
      <c r="Z472" s="2057"/>
      <c r="AA472" s="2057"/>
      <c r="AB472" s="2057"/>
      <c r="AC472" s="2057"/>
      <c r="AD472" s="2058"/>
      <c r="AE472" s="2057"/>
      <c r="AF472" s="2057"/>
      <c r="AG472" s="2057"/>
      <c r="AH472" s="2057"/>
      <c r="AI472" s="2058"/>
      <c r="AJ472" s="2057"/>
      <c r="AK472" s="2057"/>
      <c r="AL472" s="2057"/>
      <c r="AM472" s="2057"/>
      <c r="AN472" s="2058"/>
      <c r="AO472" s="2057"/>
      <c r="AP472" s="2057"/>
      <c r="AQ472" s="2057"/>
      <c r="AR472" s="2057"/>
      <c r="AS472" s="2058"/>
      <c r="AT472" s="2057"/>
      <c r="AU472" s="2057"/>
      <c r="AV472" s="2057"/>
      <c r="AW472" s="2057"/>
      <c r="AX472" s="2058"/>
    </row>
    <row r="473" spans="1:56">
      <c r="A473" s="2057"/>
      <c r="B473" s="2057"/>
      <c r="C473" s="2057"/>
      <c r="D473" s="2057"/>
      <c r="E473" s="2058"/>
      <c r="F473" s="2057"/>
      <c r="G473" s="2057"/>
      <c r="H473" s="2057"/>
      <c r="I473" s="2057"/>
      <c r="J473" s="2058"/>
      <c r="K473" s="2057"/>
      <c r="L473" s="2057"/>
      <c r="M473" s="2057"/>
      <c r="N473" s="2057"/>
      <c r="O473" s="2058"/>
      <c r="P473" s="2057"/>
      <c r="Q473" s="2057"/>
      <c r="R473" s="2057"/>
      <c r="S473" s="2057"/>
      <c r="T473" s="2058"/>
      <c r="U473" s="2057"/>
      <c r="V473" s="2057"/>
      <c r="W473" s="2057"/>
      <c r="X473" s="2057"/>
      <c r="Y473" s="2058"/>
      <c r="Z473" s="2057"/>
      <c r="AA473" s="2057"/>
      <c r="AB473" s="2057"/>
      <c r="AC473" s="2057"/>
      <c r="AD473" s="2058"/>
      <c r="AE473" s="2057"/>
      <c r="AF473" s="2057"/>
      <c r="AG473" s="2057"/>
      <c r="AH473" s="2057"/>
      <c r="AI473" s="2058"/>
      <c r="AJ473" s="2057"/>
      <c r="AK473" s="2057"/>
      <c r="AL473" s="2057"/>
      <c r="AM473" s="2057"/>
      <c r="AN473" s="2058"/>
      <c r="AO473" s="2057"/>
      <c r="AP473" s="2057"/>
      <c r="AQ473" s="2057"/>
      <c r="AR473" s="2057"/>
      <c r="AS473" s="2058"/>
      <c r="AT473" s="2057"/>
      <c r="AU473" s="2057"/>
      <c r="AV473" s="2057"/>
      <c r="AW473" s="2057"/>
      <c r="AX473" s="2058"/>
    </row>
    <row r="474" spans="1:56">
      <c r="A474" s="2059"/>
      <c r="B474" s="2059"/>
      <c r="C474" s="2059"/>
      <c r="D474" s="2059"/>
      <c r="E474" s="2060"/>
      <c r="F474" s="2059"/>
      <c r="G474" s="2059"/>
      <c r="H474" s="2059"/>
      <c r="I474" s="2059"/>
      <c r="J474" s="2060"/>
      <c r="K474" s="2059"/>
      <c r="L474" s="2059"/>
      <c r="M474" s="2059"/>
      <c r="N474" s="2059"/>
      <c r="O474" s="2060"/>
      <c r="P474" s="2059"/>
      <c r="Q474" s="2059"/>
      <c r="R474" s="2059"/>
      <c r="S474" s="2059"/>
      <c r="T474" s="2060"/>
      <c r="U474" s="2059"/>
      <c r="V474" s="2059"/>
      <c r="W474" s="2059"/>
      <c r="X474" s="2059"/>
      <c r="Y474" s="2060"/>
      <c r="Z474" s="2059"/>
      <c r="AA474" s="2059"/>
      <c r="AB474" s="2059"/>
      <c r="AC474" s="2059"/>
      <c r="AD474" s="2060"/>
      <c r="AE474" s="2059"/>
      <c r="AF474" s="2059"/>
      <c r="AG474" s="2059"/>
      <c r="AH474" s="2059"/>
      <c r="AI474" s="2060"/>
      <c r="AJ474" s="2059"/>
      <c r="AK474" s="2059"/>
      <c r="AL474" s="2059"/>
      <c r="AM474" s="2059"/>
      <c r="AN474" s="2060"/>
      <c r="AO474" s="2059"/>
      <c r="AP474" s="2059"/>
      <c r="AQ474" s="2059"/>
      <c r="AR474" s="2059"/>
      <c r="AS474" s="2060"/>
      <c r="AT474" s="2059"/>
      <c r="AU474" s="2059"/>
      <c r="AV474" s="2059"/>
      <c r="AW474" s="2059"/>
      <c r="AX474" s="2060"/>
    </row>
    <row r="475" spans="1:56">
      <c r="A475" s="421">
        <v>16</v>
      </c>
      <c r="B475" s="421"/>
      <c r="C475" s="421"/>
      <c r="D475" s="421"/>
      <c r="E475" s="422"/>
      <c r="F475" s="421">
        <v>17</v>
      </c>
      <c r="G475" s="421"/>
      <c r="H475" s="421"/>
      <c r="I475" s="421"/>
      <c r="J475" s="422"/>
      <c r="K475" s="421">
        <v>18</v>
      </c>
      <c r="L475" s="421"/>
      <c r="M475" s="421"/>
      <c r="N475" s="421"/>
      <c r="O475" s="422"/>
      <c r="P475" s="421">
        <v>19</v>
      </c>
      <c r="Q475" s="421"/>
      <c r="R475" s="421"/>
      <c r="S475" s="421"/>
      <c r="T475" s="422"/>
      <c r="U475" s="421">
        <v>20</v>
      </c>
      <c r="V475" s="421"/>
      <c r="W475" s="421"/>
      <c r="X475" s="421"/>
      <c r="Y475" s="422"/>
      <c r="Z475" s="421">
        <v>21</v>
      </c>
      <c r="AA475" s="421"/>
      <c r="AB475" s="421"/>
      <c r="AC475" s="421"/>
      <c r="AD475" s="422"/>
      <c r="AE475" s="421">
        <v>22</v>
      </c>
      <c r="AF475" s="421"/>
      <c r="AG475" s="421"/>
      <c r="AH475" s="421"/>
      <c r="AI475" s="422"/>
      <c r="AJ475" s="421">
        <v>23</v>
      </c>
      <c r="AK475" s="421"/>
      <c r="AL475" s="421"/>
      <c r="AM475" s="421"/>
      <c r="AN475" s="422"/>
      <c r="AO475" s="421">
        <v>24</v>
      </c>
      <c r="AP475" s="421"/>
      <c r="AQ475" s="421"/>
      <c r="AR475" s="421"/>
      <c r="AS475" s="422"/>
      <c r="AT475" s="421">
        <v>25</v>
      </c>
      <c r="AU475" s="421"/>
      <c r="AV475" s="421"/>
      <c r="AW475" s="421"/>
      <c r="AX475" s="422"/>
    </row>
    <row r="476" spans="1:56">
      <c r="A476" s="2057"/>
      <c r="B476" s="2057"/>
      <c r="C476" s="2057"/>
      <c r="D476" s="2057"/>
      <c r="E476" s="2058"/>
      <c r="F476" s="2057"/>
      <c r="G476" s="2057"/>
      <c r="H476" s="2057"/>
      <c r="I476" s="2057"/>
      <c r="J476" s="2058"/>
      <c r="K476" s="2057"/>
      <c r="L476" s="2057"/>
      <c r="M476" s="2057"/>
      <c r="N476" s="2057"/>
      <c r="O476" s="2058"/>
      <c r="P476" s="2057"/>
      <c r="Q476" s="2057"/>
      <c r="R476" s="2057"/>
      <c r="S476" s="2057"/>
      <c r="T476" s="2058"/>
      <c r="U476" s="2057"/>
      <c r="V476" s="2057"/>
      <c r="W476" s="2057"/>
      <c r="X476" s="2057"/>
      <c r="Y476" s="2058"/>
      <c r="Z476" s="2057"/>
      <c r="AA476" s="2057"/>
      <c r="AB476" s="2057"/>
      <c r="AC476" s="2057"/>
      <c r="AD476" s="2058"/>
      <c r="AE476" s="2057"/>
      <c r="AF476" s="2057"/>
      <c r="AG476" s="2057"/>
      <c r="AH476" s="2057"/>
      <c r="AI476" s="2058"/>
      <c r="AJ476" s="2057"/>
      <c r="AK476" s="2057"/>
      <c r="AL476" s="2057"/>
      <c r="AM476" s="2057"/>
      <c r="AN476" s="2058"/>
      <c r="AO476" s="2057"/>
      <c r="AP476" s="2057"/>
      <c r="AQ476" s="2057"/>
      <c r="AR476" s="2057"/>
      <c r="AS476" s="2058"/>
      <c r="AT476" s="2057"/>
      <c r="AU476" s="2057"/>
      <c r="AV476" s="2057"/>
      <c r="AW476" s="2057"/>
      <c r="AX476" s="2058"/>
    </row>
    <row r="477" spans="1:56">
      <c r="A477" s="2057"/>
      <c r="B477" s="2057"/>
      <c r="C477" s="2057"/>
      <c r="D477" s="2057"/>
      <c r="E477" s="2058"/>
      <c r="F477" s="2057"/>
      <c r="G477" s="2057"/>
      <c r="H477" s="2057"/>
      <c r="I477" s="2057"/>
      <c r="J477" s="2058"/>
      <c r="K477" s="2057"/>
      <c r="L477" s="2057"/>
      <c r="M477" s="2057"/>
      <c r="N477" s="2057"/>
      <c r="O477" s="2058"/>
      <c r="P477" s="2057"/>
      <c r="Q477" s="2057"/>
      <c r="R477" s="2057"/>
      <c r="S477" s="2057"/>
      <c r="T477" s="2058"/>
      <c r="U477" s="2057"/>
      <c r="V477" s="2057"/>
      <c r="W477" s="2057"/>
      <c r="X477" s="2057"/>
      <c r="Y477" s="2058"/>
      <c r="Z477" s="2057"/>
      <c r="AA477" s="2057"/>
      <c r="AB477" s="2057"/>
      <c r="AC477" s="2057"/>
      <c r="AD477" s="2058"/>
      <c r="AE477" s="2057"/>
      <c r="AF477" s="2057"/>
      <c r="AG477" s="2057"/>
      <c r="AH477" s="2057"/>
      <c r="AI477" s="2058"/>
      <c r="AJ477" s="2057"/>
      <c r="AK477" s="2057"/>
      <c r="AL477" s="2057"/>
      <c r="AM477" s="2057"/>
      <c r="AN477" s="2058"/>
      <c r="AO477" s="2057"/>
      <c r="AP477" s="2057"/>
      <c r="AQ477" s="2057"/>
      <c r="AR477" s="2057"/>
      <c r="AS477" s="2058"/>
      <c r="AT477" s="2057"/>
      <c r="AU477" s="2057"/>
      <c r="AV477" s="2057"/>
      <c r="AW477" s="2057"/>
      <c r="AX477" s="2058"/>
    </row>
    <row r="478" spans="1:56">
      <c r="A478" s="2057"/>
      <c r="B478" s="2057"/>
      <c r="C478" s="2057"/>
      <c r="D478" s="2057"/>
      <c r="E478" s="2058"/>
      <c r="F478" s="2057"/>
      <c r="G478" s="2057"/>
      <c r="H478" s="2057"/>
      <c r="I478" s="2057"/>
      <c r="J478" s="2058"/>
      <c r="K478" s="2057"/>
      <c r="L478" s="2057"/>
      <c r="M478" s="2057"/>
      <c r="N478" s="2057"/>
      <c r="O478" s="2058"/>
      <c r="P478" s="2057"/>
      <c r="Q478" s="2057"/>
      <c r="R478" s="2057"/>
      <c r="S478" s="2057"/>
      <c r="T478" s="2058"/>
      <c r="U478" s="2057"/>
      <c r="V478" s="2057"/>
      <c r="W478" s="2057"/>
      <c r="X478" s="2057"/>
      <c r="Y478" s="2058"/>
      <c r="Z478" s="2057"/>
      <c r="AA478" s="2057"/>
      <c r="AB478" s="2057"/>
      <c r="AC478" s="2057"/>
      <c r="AD478" s="2058"/>
      <c r="AE478" s="2057"/>
      <c r="AF478" s="2057"/>
      <c r="AG478" s="2057"/>
      <c r="AH478" s="2057"/>
      <c r="AI478" s="2058"/>
      <c r="AJ478" s="2057"/>
      <c r="AK478" s="2057"/>
      <c r="AL478" s="2057"/>
      <c r="AM478" s="2057"/>
      <c r="AN478" s="2058"/>
      <c r="AO478" s="2057"/>
      <c r="AP478" s="2057"/>
      <c r="AQ478" s="2057"/>
      <c r="AR478" s="2057"/>
      <c r="AS478" s="2058"/>
      <c r="AT478" s="2057"/>
      <c r="AU478" s="2057"/>
      <c r="AV478" s="2057"/>
      <c r="AW478" s="2057"/>
      <c r="AX478" s="2058"/>
    </row>
    <row r="479" spans="1:56">
      <c r="A479" s="2057"/>
      <c r="B479" s="2057"/>
      <c r="C479" s="2057"/>
      <c r="D479" s="2057"/>
      <c r="E479" s="2058"/>
      <c r="F479" s="2057"/>
      <c r="G479" s="2057"/>
      <c r="H479" s="2057"/>
      <c r="I479" s="2057"/>
      <c r="J479" s="2058"/>
      <c r="K479" s="2057"/>
      <c r="L479" s="2057"/>
      <c r="M479" s="2057"/>
      <c r="N479" s="2057"/>
      <c r="O479" s="2058"/>
      <c r="P479" s="2057"/>
      <c r="Q479" s="2057"/>
      <c r="R479" s="2057"/>
      <c r="S479" s="2057"/>
      <c r="T479" s="2058"/>
      <c r="U479" s="2057"/>
      <c r="V479" s="2057"/>
      <c r="W479" s="2057"/>
      <c r="X479" s="2057"/>
      <c r="Y479" s="2058"/>
      <c r="Z479" s="2057"/>
      <c r="AA479" s="2057"/>
      <c r="AB479" s="2057"/>
      <c r="AC479" s="2057"/>
      <c r="AD479" s="2058"/>
      <c r="AE479" s="2057"/>
      <c r="AF479" s="2057"/>
      <c r="AG479" s="2057"/>
      <c r="AH479" s="2057"/>
      <c r="AI479" s="2058"/>
      <c r="AJ479" s="2057"/>
      <c r="AK479" s="2057"/>
      <c r="AL479" s="2057"/>
      <c r="AM479" s="2057"/>
      <c r="AN479" s="2058"/>
      <c r="AO479" s="2057"/>
      <c r="AP479" s="2057"/>
      <c r="AQ479" s="2057"/>
      <c r="AR479" s="2057"/>
      <c r="AS479" s="2058"/>
      <c r="AT479" s="2057"/>
      <c r="AU479" s="2057"/>
      <c r="AV479" s="2057"/>
      <c r="AW479" s="2057"/>
      <c r="AX479" s="2058"/>
    </row>
    <row r="480" spans="1:56">
      <c r="A480" s="2057"/>
      <c r="B480" s="2057"/>
      <c r="C480" s="2057"/>
      <c r="D480" s="2057"/>
      <c r="E480" s="2058"/>
      <c r="F480" s="2057"/>
      <c r="G480" s="2057"/>
      <c r="H480" s="2057"/>
      <c r="I480" s="2057"/>
      <c r="J480" s="2058"/>
      <c r="K480" s="2057"/>
      <c r="L480" s="2057"/>
      <c r="M480" s="2057"/>
      <c r="N480" s="2057"/>
      <c r="O480" s="2058"/>
      <c r="P480" s="2057"/>
      <c r="Q480" s="2057"/>
      <c r="R480" s="2057"/>
      <c r="S480" s="2057"/>
      <c r="T480" s="2058"/>
      <c r="U480" s="2057"/>
      <c r="V480" s="2057"/>
      <c r="W480" s="2057"/>
      <c r="X480" s="2057"/>
      <c r="Y480" s="2058"/>
      <c r="Z480" s="2057"/>
      <c r="AA480" s="2057"/>
      <c r="AB480" s="2057"/>
      <c r="AC480" s="2057"/>
      <c r="AD480" s="2058"/>
      <c r="AE480" s="2057"/>
      <c r="AF480" s="2057"/>
      <c r="AG480" s="2057"/>
      <c r="AH480" s="2057"/>
      <c r="AI480" s="2058"/>
      <c r="AJ480" s="2057"/>
      <c r="AK480" s="2057"/>
      <c r="AL480" s="2057"/>
      <c r="AM480" s="2057"/>
      <c r="AN480" s="2058"/>
      <c r="AO480" s="2057"/>
      <c r="AP480" s="2057"/>
      <c r="AQ480" s="2057"/>
      <c r="AR480" s="2057"/>
      <c r="AS480" s="2058"/>
      <c r="AT480" s="2057"/>
      <c r="AU480" s="2057"/>
      <c r="AV480" s="2057"/>
      <c r="AW480" s="2057"/>
      <c r="AX480" s="2058"/>
    </row>
    <row r="481" spans="1:56">
      <c r="A481" s="2057"/>
      <c r="B481" s="2057"/>
      <c r="C481" s="2057"/>
      <c r="D481" s="2057"/>
      <c r="E481" s="2058"/>
      <c r="F481" s="2057"/>
      <c r="G481" s="2057"/>
      <c r="H481" s="2057"/>
      <c r="I481" s="2057"/>
      <c r="J481" s="2058"/>
      <c r="K481" s="2057"/>
      <c r="L481" s="2057"/>
      <c r="M481" s="2057"/>
      <c r="N481" s="2057"/>
      <c r="O481" s="2058"/>
      <c r="P481" s="2057"/>
      <c r="Q481" s="2057"/>
      <c r="R481" s="2057"/>
      <c r="S481" s="2057"/>
      <c r="T481" s="2058"/>
      <c r="U481" s="2057"/>
      <c r="V481" s="2057"/>
      <c r="W481" s="2057"/>
      <c r="X481" s="2057"/>
      <c r="Y481" s="2058"/>
      <c r="Z481" s="2057"/>
      <c r="AA481" s="2057"/>
      <c r="AB481" s="2057"/>
      <c r="AC481" s="2057"/>
      <c r="AD481" s="2058"/>
      <c r="AE481" s="2057"/>
      <c r="AF481" s="2057"/>
      <c r="AG481" s="2057"/>
      <c r="AH481" s="2057"/>
      <c r="AI481" s="2058"/>
      <c r="AJ481" s="2057"/>
      <c r="AK481" s="2057"/>
      <c r="AL481" s="2057"/>
      <c r="AM481" s="2057"/>
      <c r="AN481" s="2058"/>
      <c r="AO481" s="2057"/>
      <c r="AP481" s="2057"/>
      <c r="AQ481" s="2057"/>
      <c r="AR481" s="2057"/>
      <c r="AS481" s="2058"/>
      <c r="AT481" s="2057"/>
      <c r="AU481" s="2057"/>
      <c r="AV481" s="2057"/>
      <c r="AW481" s="2057"/>
      <c r="AX481" s="2058"/>
    </row>
    <row r="482" spans="1:56" s="387" customFormat="1">
      <c r="A482" s="2057"/>
      <c r="B482" s="2057"/>
      <c r="C482" s="2057"/>
      <c r="D482" s="2057"/>
      <c r="E482" s="2058"/>
      <c r="F482" s="2057"/>
      <c r="G482" s="2057"/>
      <c r="H482" s="2057"/>
      <c r="I482" s="2057"/>
      <c r="J482" s="2058"/>
      <c r="K482" s="2057"/>
      <c r="L482" s="2057"/>
      <c r="M482" s="2057"/>
      <c r="N482" s="2057"/>
      <c r="O482" s="2058"/>
      <c r="P482" s="2057"/>
      <c r="Q482" s="2057"/>
      <c r="R482" s="2057"/>
      <c r="S482" s="2057"/>
      <c r="T482" s="2058"/>
      <c r="U482" s="2057"/>
      <c r="V482" s="2057"/>
      <c r="W482" s="2057"/>
      <c r="X482" s="2057"/>
      <c r="Y482" s="2058"/>
      <c r="Z482" s="2057"/>
      <c r="AA482" s="2057"/>
      <c r="AB482" s="2057"/>
      <c r="AC482" s="2057"/>
      <c r="AD482" s="2058"/>
      <c r="AE482" s="2057"/>
      <c r="AF482" s="2057"/>
      <c r="AG482" s="2057"/>
      <c r="AH482" s="2057"/>
      <c r="AI482" s="2058"/>
      <c r="AJ482" s="2057"/>
      <c r="AK482" s="2057"/>
      <c r="AL482" s="2057"/>
      <c r="AM482" s="2057"/>
      <c r="AN482" s="2058"/>
      <c r="AO482" s="2057"/>
      <c r="AP482" s="2057"/>
      <c r="AQ482" s="2057"/>
      <c r="AR482" s="2057"/>
      <c r="AS482" s="2058"/>
      <c r="AT482" s="2057"/>
      <c r="AU482" s="2057"/>
      <c r="AV482" s="2057"/>
      <c r="AW482" s="2057"/>
      <c r="AX482" s="2058"/>
      <c r="AY482" s="388"/>
      <c r="AZ482" s="388"/>
      <c r="BA482" s="388"/>
      <c r="BB482" s="388"/>
      <c r="BC482" s="388"/>
      <c r="BD482" s="388"/>
    </row>
    <row r="483" spans="1:56">
      <c r="A483" s="2057"/>
      <c r="B483" s="2057"/>
      <c r="C483" s="2057"/>
      <c r="D483" s="2057"/>
      <c r="E483" s="2058"/>
      <c r="F483" s="2057"/>
      <c r="G483" s="2057"/>
      <c r="H483" s="2057"/>
      <c r="I483" s="2057"/>
      <c r="J483" s="2058"/>
      <c r="K483" s="2057"/>
      <c r="L483" s="2057"/>
      <c r="M483" s="2057"/>
      <c r="N483" s="2057"/>
      <c r="O483" s="2058"/>
      <c r="P483" s="2057"/>
      <c r="Q483" s="2057"/>
      <c r="R483" s="2057"/>
      <c r="S483" s="2057"/>
      <c r="T483" s="2058"/>
      <c r="U483" s="2057"/>
      <c r="V483" s="2057"/>
      <c r="W483" s="2057"/>
      <c r="X483" s="2057"/>
      <c r="Y483" s="2058"/>
      <c r="Z483" s="2057"/>
      <c r="AA483" s="2057"/>
      <c r="AB483" s="2057"/>
      <c r="AC483" s="2057"/>
      <c r="AD483" s="2058"/>
      <c r="AE483" s="2057"/>
      <c r="AF483" s="2057"/>
      <c r="AG483" s="2057"/>
      <c r="AH483" s="2057"/>
      <c r="AI483" s="2058"/>
      <c r="AJ483" s="2057"/>
      <c r="AK483" s="2057"/>
      <c r="AL483" s="2057"/>
      <c r="AM483" s="2057"/>
      <c r="AN483" s="2058"/>
      <c r="AO483" s="2057"/>
      <c r="AP483" s="2057"/>
      <c r="AQ483" s="2057"/>
      <c r="AR483" s="2057"/>
      <c r="AS483" s="2058"/>
      <c r="AT483" s="2057"/>
      <c r="AU483" s="2057"/>
      <c r="AV483" s="2057"/>
      <c r="AW483" s="2057"/>
      <c r="AX483" s="2058"/>
    </row>
    <row r="484" spans="1:56">
      <c r="A484" s="2057"/>
      <c r="B484" s="2057"/>
      <c r="C484" s="2057"/>
      <c r="D484" s="2057"/>
      <c r="E484" s="2058"/>
      <c r="F484" s="2057"/>
      <c r="G484" s="2057"/>
      <c r="H484" s="2057"/>
      <c r="I484" s="2057"/>
      <c r="J484" s="2058"/>
      <c r="K484" s="2057"/>
      <c r="L484" s="2057"/>
      <c r="M484" s="2057"/>
      <c r="N484" s="2057"/>
      <c r="O484" s="2058"/>
      <c r="P484" s="2057"/>
      <c r="Q484" s="2057"/>
      <c r="R484" s="2057"/>
      <c r="S484" s="2057"/>
      <c r="T484" s="2058"/>
      <c r="U484" s="2057"/>
      <c r="V484" s="2057"/>
      <c r="W484" s="2057"/>
      <c r="X484" s="2057"/>
      <c r="Y484" s="2058"/>
      <c r="Z484" s="2057"/>
      <c r="AA484" s="2057"/>
      <c r="AB484" s="2057"/>
      <c r="AC484" s="2057"/>
      <c r="AD484" s="2058"/>
      <c r="AE484" s="2057"/>
      <c r="AF484" s="2057"/>
      <c r="AG484" s="2057"/>
      <c r="AH484" s="2057"/>
      <c r="AI484" s="2058"/>
      <c r="AJ484" s="2057"/>
      <c r="AK484" s="2057"/>
      <c r="AL484" s="2057"/>
      <c r="AM484" s="2057"/>
      <c r="AN484" s="2058"/>
      <c r="AO484" s="2057"/>
      <c r="AP484" s="2057"/>
      <c r="AQ484" s="2057"/>
      <c r="AR484" s="2057"/>
      <c r="AS484" s="2058"/>
      <c r="AT484" s="2057"/>
      <c r="AU484" s="2057"/>
      <c r="AV484" s="2057"/>
      <c r="AW484" s="2057"/>
      <c r="AX484" s="2058"/>
    </row>
    <row r="485" spans="1:56">
      <c r="A485" s="2057"/>
      <c r="B485" s="2057"/>
      <c r="C485" s="2057"/>
      <c r="D485" s="2057"/>
      <c r="E485" s="2058"/>
      <c r="F485" s="2057"/>
      <c r="G485" s="2057"/>
      <c r="H485" s="2057"/>
      <c r="I485" s="2057"/>
      <c r="J485" s="2058"/>
      <c r="K485" s="2057"/>
      <c r="L485" s="2057"/>
      <c r="M485" s="2057"/>
      <c r="N485" s="2057"/>
      <c r="O485" s="2058"/>
      <c r="P485" s="2057"/>
      <c r="Q485" s="2057"/>
      <c r="R485" s="2057"/>
      <c r="S485" s="2057"/>
      <c r="T485" s="2058"/>
      <c r="U485" s="2057"/>
      <c r="V485" s="2057"/>
      <c r="W485" s="2057"/>
      <c r="X485" s="2057"/>
      <c r="Y485" s="2058"/>
      <c r="Z485" s="2057"/>
      <c r="AA485" s="2057"/>
      <c r="AB485" s="2057"/>
      <c r="AC485" s="2057"/>
      <c r="AD485" s="2058"/>
      <c r="AE485" s="2057"/>
      <c r="AF485" s="2057"/>
      <c r="AG485" s="2057"/>
      <c r="AH485" s="2057"/>
      <c r="AI485" s="2058"/>
      <c r="AJ485" s="2057"/>
      <c r="AK485" s="2057"/>
      <c r="AL485" s="2057"/>
      <c r="AM485" s="2057"/>
      <c r="AN485" s="2058"/>
      <c r="AO485" s="2057"/>
      <c r="AP485" s="2057"/>
      <c r="AQ485" s="2057"/>
      <c r="AR485" s="2057"/>
      <c r="AS485" s="2058"/>
      <c r="AT485" s="2057"/>
      <c r="AU485" s="2057"/>
      <c r="AV485" s="2057"/>
      <c r="AW485" s="2057"/>
      <c r="AX485" s="2058"/>
    </row>
    <row r="486" spans="1:56">
      <c r="A486" s="2057"/>
      <c r="B486" s="2057"/>
      <c r="C486" s="2057"/>
      <c r="D486" s="2057"/>
      <c r="E486" s="2058"/>
      <c r="F486" s="2057"/>
      <c r="G486" s="2057"/>
      <c r="H486" s="2057"/>
      <c r="I486" s="2057"/>
      <c r="J486" s="2058"/>
      <c r="K486" s="2057"/>
      <c r="L486" s="2057"/>
      <c r="M486" s="2057"/>
      <c r="N486" s="2057"/>
      <c r="O486" s="2058"/>
      <c r="P486" s="2057"/>
      <c r="Q486" s="2057"/>
      <c r="R486" s="2057"/>
      <c r="S486" s="2057"/>
      <c r="T486" s="2058"/>
      <c r="U486" s="2057"/>
      <c r="V486" s="2057"/>
      <c r="W486" s="2057"/>
      <c r="X486" s="2057"/>
      <c r="Y486" s="2058"/>
      <c r="Z486" s="2057"/>
      <c r="AA486" s="2057"/>
      <c r="AB486" s="2057"/>
      <c r="AC486" s="2057"/>
      <c r="AD486" s="2058"/>
      <c r="AE486" s="2057"/>
      <c r="AF486" s="2057"/>
      <c r="AG486" s="2057"/>
      <c r="AH486" s="2057"/>
      <c r="AI486" s="2058"/>
      <c r="AJ486" s="2057"/>
      <c r="AK486" s="2057"/>
      <c r="AL486" s="2057"/>
      <c r="AM486" s="2057"/>
      <c r="AN486" s="2058"/>
      <c r="AO486" s="2057"/>
      <c r="AP486" s="2057"/>
      <c r="AQ486" s="2057"/>
      <c r="AR486" s="2057"/>
      <c r="AS486" s="2058"/>
      <c r="AT486" s="2057"/>
      <c r="AU486" s="2057"/>
      <c r="AV486" s="2057"/>
      <c r="AW486" s="2057"/>
      <c r="AX486" s="2058"/>
    </row>
    <row r="487" spans="1:56">
      <c r="A487" s="2057"/>
      <c r="B487" s="2057"/>
      <c r="C487" s="2057"/>
      <c r="D487" s="2057"/>
      <c r="E487" s="2058"/>
      <c r="F487" s="2057"/>
      <c r="G487" s="2057"/>
      <c r="H487" s="2057"/>
      <c r="I487" s="2057"/>
      <c r="J487" s="2058"/>
      <c r="K487" s="2057"/>
      <c r="L487" s="2057"/>
      <c r="M487" s="2057"/>
      <c r="N487" s="2057"/>
      <c r="O487" s="2058"/>
      <c r="P487" s="2057"/>
      <c r="Q487" s="2057"/>
      <c r="R487" s="2057"/>
      <c r="S487" s="2057"/>
      <c r="T487" s="2058"/>
      <c r="U487" s="2057"/>
      <c r="V487" s="2057"/>
      <c r="W487" s="2057"/>
      <c r="X487" s="2057"/>
      <c r="Y487" s="2058"/>
      <c r="Z487" s="2057"/>
      <c r="AA487" s="2057"/>
      <c r="AB487" s="2057"/>
      <c r="AC487" s="2057"/>
      <c r="AD487" s="2058"/>
      <c r="AE487" s="2057"/>
      <c r="AF487" s="2057"/>
      <c r="AG487" s="2057"/>
      <c r="AH487" s="2057"/>
      <c r="AI487" s="2058"/>
      <c r="AJ487" s="2057"/>
      <c r="AK487" s="2057"/>
      <c r="AL487" s="2057"/>
      <c r="AM487" s="2057"/>
      <c r="AN487" s="2058"/>
      <c r="AO487" s="2057"/>
      <c r="AP487" s="2057"/>
      <c r="AQ487" s="2057"/>
      <c r="AR487" s="2057"/>
      <c r="AS487" s="2058"/>
      <c r="AT487" s="2057"/>
      <c r="AU487" s="2057"/>
      <c r="AV487" s="2057"/>
      <c r="AW487" s="2057"/>
      <c r="AX487" s="2058"/>
    </row>
    <row r="488" spans="1:56">
      <c r="A488" s="2057"/>
      <c r="B488" s="2057"/>
      <c r="C488" s="2057"/>
      <c r="D488" s="2057"/>
      <c r="E488" s="2058"/>
      <c r="F488" s="2057"/>
      <c r="G488" s="2057"/>
      <c r="H488" s="2057"/>
      <c r="I488" s="2057"/>
      <c r="J488" s="2058"/>
      <c r="K488" s="2057"/>
      <c r="L488" s="2057"/>
      <c r="M488" s="2057"/>
      <c r="N488" s="2057"/>
      <c r="O488" s="2058"/>
      <c r="P488" s="2057"/>
      <c r="Q488" s="2057"/>
      <c r="R488" s="2057"/>
      <c r="S488" s="2057"/>
      <c r="T488" s="2058"/>
      <c r="U488" s="2057"/>
      <c r="V488" s="2057"/>
      <c r="W488" s="2057"/>
      <c r="X488" s="2057"/>
      <c r="Y488" s="2058"/>
      <c r="Z488" s="2057"/>
      <c r="AA488" s="2057"/>
      <c r="AB488" s="2057"/>
      <c r="AC488" s="2057"/>
      <c r="AD488" s="2058"/>
      <c r="AE488" s="2057"/>
      <c r="AF488" s="2057"/>
      <c r="AG488" s="2057"/>
      <c r="AH488" s="2057"/>
      <c r="AI488" s="2058"/>
      <c r="AJ488" s="2057"/>
      <c r="AK488" s="2057"/>
      <c r="AL488" s="2057"/>
      <c r="AM488" s="2057"/>
      <c r="AN488" s="2058"/>
      <c r="AO488" s="2057"/>
      <c r="AP488" s="2057"/>
      <c r="AQ488" s="2057"/>
      <c r="AR488" s="2057"/>
      <c r="AS488" s="2058"/>
      <c r="AT488" s="2057"/>
      <c r="AU488" s="2057"/>
      <c r="AV488" s="2057"/>
      <c r="AW488" s="2057"/>
      <c r="AX488" s="2058"/>
    </row>
    <row r="489" spans="1:56">
      <c r="A489" s="2057"/>
      <c r="B489" s="2057"/>
      <c r="C489" s="2057"/>
      <c r="D489" s="2057"/>
      <c r="E489" s="2058"/>
      <c r="F489" s="2057"/>
      <c r="G489" s="2057"/>
      <c r="H489" s="2057"/>
      <c r="I489" s="2057"/>
      <c r="J489" s="2058"/>
      <c r="K489" s="2057"/>
      <c r="L489" s="2057"/>
      <c r="M489" s="2057"/>
      <c r="N489" s="2057"/>
      <c r="O489" s="2058"/>
      <c r="P489" s="2057"/>
      <c r="Q489" s="2057"/>
      <c r="R489" s="2057"/>
      <c r="S489" s="2057"/>
      <c r="T489" s="2058"/>
      <c r="U489" s="2057"/>
      <c r="V489" s="2057"/>
      <c r="W489" s="2057"/>
      <c r="X489" s="2057"/>
      <c r="Y489" s="2058"/>
      <c r="Z489" s="2057"/>
      <c r="AA489" s="2057"/>
      <c r="AB489" s="2057"/>
      <c r="AC489" s="2057"/>
      <c r="AD489" s="2058"/>
      <c r="AE489" s="2057"/>
      <c r="AF489" s="2057"/>
      <c r="AG489" s="2057"/>
      <c r="AH489" s="2057"/>
      <c r="AI489" s="2058"/>
      <c r="AJ489" s="2057"/>
      <c r="AK489" s="2057"/>
      <c r="AL489" s="2057"/>
      <c r="AM489" s="2057"/>
      <c r="AN489" s="2058"/>
      <c r="AO489" s="2057"/>
      <c r="AP489" s="2057"/>
      <c r="AQ489" s="2057"/>
      <c r="AR489" s="2057"/>
      <c r="AS489" s="2058"/>
      <c r="AT489" s="2057"/>
      <c r="AU489" s="2057"/>
      <c r="AV489" s="2057"/>
      <c r="AW489" s="2057"/>
      <c r="AX489" s="2058"/>
    </row>
    <row r="490" spans="1:56">
      <c r="A490" s="2059"/>
      <c r="B490" s="2059"/>
      <c r="C490" s="2059"/>
      <c r="D490" s="2059"/>
      <c r="E490" s="2060"/>
      <c r="F490" s="2059"/>
      <c r="G490" s="2059"/>
      <c r="H490" s="2059"/>
      <c r="I490" s="2059"/>
      <c r="J490" s="2060"/>
      <c r="K490" s="2059"/>
      <c r="L490" s="2059"/>
      <c r="M490" s="2059"/>
      <c r="N490" s="2059"/>
      <c r="O490" s="2060"/>
      <c r="P490" s="2059"/>
      <c r="Q490" s="2059"/>
      <c r="R490" s="2059"/>
      <c r="S490" s="2059"/>
      <c r="T490" s="2060"/>
      <c r="U490" s="2059"/>
      <c r="V490" s="2059"/>
      <c r="W490" s="2059"/>
      <c r="X490" s="2059"/>
      <c r="Y490" s="2060"/>
      <c r="Z490" s="2059"/>
      <c r="AA490" s="2059"/>
      <c r="AB490" s="2059"/>
      <c r="AC490" s="2059"/>
      <c r="AD490" s="2060"/>
      <c r="AE490" s="2059"/>
      <c r="AF490" s="2059"/>
      <c r="AG490" s="2059"/>
      <c r="AH490" s="2059"/>
      <c r="AI490" s="2060"/>
      <c r="AJ490" s="2059"/>
      <c r="AK490" s="2059"/>
      <c r="AL490" s="2059"/>
      <c r="AM490" s="2059"/>
      <c r="AN490" s="2060"/>
      <c r="AO490" s="2059"/>
      <c r="AP490" s="2059"/>
      <c r="AQ490" s="2059"/>
      <c r="AR490" s="2059"/>
      <c r="AS490" s="2060"/>
      <c r="AT490" s="2059"/>
      <c r="AU490" s="2059"/>
      <c r="AV490" s="2059"/>
      <c r="AW490" s="2059"/>
      <c r="AX490" s="2060"/>
    </row>
    <row r="491" spans="1:56" ht="18.75">
      <c r="A491" s="2260" t="s">
        <v>0</v>
      </c>
      <c r="B491" s="2260"/>
      <c r="C491" s="2260"/>
      <c r="D491" s="2260"/>
      <c r="E491" s="2260"/>
      <c r="F491" s="2260" t="s">
        <v>1</v>
      </c>
      <c r="G491" s="2260"/>
      <c r="H491" s="2260"/>
      <c r="I491" s="2260"/>
      <c r="J491" s="2260"/>
      <c r="K491" s="2260" t="s">
        <v>2</v>
      </c>
      <c r="L491" s="2260"/>
      <c r="M491" s="2260"/>
      <c r="N491" s="2260"/>
      <c r="O491" s="2260"/>
      <c r="P491" s="2260" t="s">
        <v>3</v>
      </c>
      <c r="Q491" s="2260"/>
      <c r="R491" s="2260"/>
      <c r="S491" s="2260"/>
      <c r="T491" s="2260"/>
      <c r="U491" s="2260" t="s">
        <v>4</v>
      </c>
      <c r="V491" s="2260"/>
      <c r="W491" s="2260"/>
      <c r="X491" s="2260"/>
      <c r="Y491" s="2260"/>
      <c r="Z491" s="2260" t="s">
        <v>5</v>
      </c>
      <c r="AA491" s="2260"/>
      <c r="AB491" s="2260"/>
      <c r="AC491" s="2260"/>
      <c r="AD491" s="2260"/>
      <c r="AE491" s="2260" t="s">
        <v>6</v>
      </c>
      <c r="AF491" s="2260"/>
      <c r="AG491" s="2260"/>
      <c r="AH491" s="2260"/>
      <c r="AI491" s="2260"/>
      <c r="AJ491" s="2260" t="s">
        <v>7</v>
      </c>
      <c r="AK491" s="2260"/>
      <c r="AL491" s="2260"/>
      <c r="AM491" s="2260"/>
      <c r="AN491" s="2260"/>
      <c r="AO491" s="2260" t="s">
        <v>8</v>
      </c>
      <c r="AP491" s="2260"/>
      <c r="AQ491" s="2260"/>
      <c r="AR491" s="2260"/>
      <c r="AS491" s="2260"/>
      <c r="AT491" s="2260" t="s">
        <v>9</v>
      </c>
      <c r="AU491" s="2260"/>
      <c r="AV491" s="2260"/>
      <c r="AW491" s="2260"/>
      <c r="AX491" s="2260"/>
    </row>
    <row r="492" spans="1:56">
      <c r="A492" s="424">
        <v>1</v>
      </c>
      <c r="B492" s="425"/>
      <c r="C492" s="425"/>
      <c r="D492" s="425"/>
      <c r="E492" s="426"/>
      <c r="F492" s="424">
        <v>2</v>
      </c>
      <c r="G492" s="425"/>
      <c r="H492" s="425"/>
      <c r="I492" s="425"/>
      <c r="J492" s="426"/>
      <c r="K492" s="424">
        <v>3</v>
      </c>
      <c r="L492" s="425"/>
      <c r="M492" s="425"/>
      <c r="N492" s="425"/>
      <c r="O492" s="426"/>
      <c r="P492" s="424">
        <v>4</v>
      </c>
      <c r="Q492" s="425"/>
      <c r="R492" s="425"/>
      <c r="S492" s="425"/>
      <c r="T492" s="426"/>
      <c r="U492" s="424">
        <v>5</v>
      </c>
      <c r="V492" s="425"/>
      <c r="W492" s="425"/>
      <c r="X492" s="425"/>
      <c r="Y492" s="426"/>
      <c r="Z492" s="424">
        <v>6</v>
      </c>
      <c r="AA492" s="425"/>
      <c r="AB492" s="425"/>
      <c r="AC492" s="425"/>
      <c r="AD492" s="426"/>
      <c r="AE492" s="424">
        <v>7</v>
      </c>
      <c r="AF492" s="425"/>
      <c r="AG492" s="425"/>
      <c r="AH492" s="425"/>
      <c r="AI492" s="426"/>
      <c r="AJ492" s="424">
        <v>8</v>
      </c>
      <c r="AK492" s="425"/>
      <c r="AL492" s="425"/>
      <c r="AM492" s="425"/>
      <c r="AN492" s="426"/>
      <c r="AO492" s="424">
        <v>9</v>
      </c>
      <c r="AP492" s="425"/>
      <c r="AQ492" s="425"/>
      <c r="AR492" s="425"/>
      <c r="AS492" s="426"/>
      <c r="AT492" s="424">
        <v>10</v>
      </c>
      <c r="AU492" s="425"/>
      <c r="AV492" s="425"/>
      <c r="AW492" s="425"/>
      <c r="AX492" s="426"/>
    </row>
    <row r="493" spans="1:56">
      <c r="A493" s="2207"/>
      <c r="B493" s="2207"/>
      <c r="C493" s="2207"/>
      <c r="D493" s="2207"/>
      <c r="E493" s="2208"/>
      <c r="F493" s="2207"/>
      <c r="G493" s="2207"/>
      <c r="H493" s="2207"/>
      <c r="I493" s="2207"/>
      <c r="J493" s="2208"/>
      <c r="K493" s="2207"/>
      <c r="L493" s="2207"/>
      <c r="M493" s="2207"/>
      <c r="N493" s="2207"/>
      <c r="O493" s="2208"/>
      <c r="P493" s="2207"/>
      <c r="Q493" s="2207"/>
      <c r="R493" s="2207"/>
      <c r="S493" s="2207"/>
      <c r="T493" s="2208"/>
      <c r="U493" s="2207"/>
      <c r="V493" s="2207"/>
      <c r="W493" s="2207"/>
      <c r="X493" s="2207"/>
      <c r="Y493" s="2208"/>
      <c r="Z493" s="2207"/>
      <c r="AA493" s="2207"/>
      <c r="AB493" s="2207"/>
      <c r="AC493" s="2207"/>
      <c r="AD493" s="2208"/>
      <c r="AE493" s="2207"/>
      <c r="AF493" s="2207"/>
      <c r="AG493" s="2207"/>
      <c r="AH493" s="2207"/>
      <c r="AI493" s="2208"/>
      <c r="AJ493" s="2207"/>
      <c r="AK493" s="2207"/>
      <c r="AL493" s="2207"/>
      <c r="AM493" s="2207"/>
      <c r="AN493" s="2208"/>
      <c r="AO493" s="2207"/>
      <c r="AP493" s="2207"/>
      <c r="AQ493" s="2207"/>
      <c r="AR493" s="2207"/>
      <c r="AS493" s="2208"/>
      <c r="AT493" s="2207"/>
      <c r="AU493" s="2207"/>
      <c r="AV493" s="2207"/>
      <c r="AW493" s="2207"/>
      <c r="AX493" s="2208"/>
    </row>
    <row r="494" spans="1:56">
      <c r="A494" s="2207"/>
      <c r="B494" s="2207"/>
      <c r="C494" s="2207"/>
      <c r="D494" s="2207"/>
      <c r="E494" s="2208"/>
      <c r="F494" s="2207"/>
      <c r="G494" s="2207"/>
      <c r="H494" s="2207"/>
      <c r="I494" s="2207"/>
      <c r="J494" s="2208"/>
      <c r="K494" s="2207"/>
      <c r="L494" s="2207"/>
      <c r="M494" s="2207"/>
      <c r="N494" s="2207"/>
      <c r="O494" s="2208"/>
      <c r="P494" s="2207"/>
      <c r="Q494" s="2207"/>
      <c r="R494" s="2207"/>
      <c r="S494" s="2207"/>
      <c r="T494" s="2208"/>
      <c r="U494" s="2207"/>
      <c r="V494" s="2207"/>
      <c r="W494" s="2207"/>
      <c r="X494" s="2207"/>
      <c r="Y494" s="2208"/>
      <c r="Z494" s="2207"/>
      <c r="AA494" s="2207"/>
      <c r="AB494" s="2207"/>
      <c r="AC494" s="2207"/>
      <c r="AD494" s="2208"/>
      <c r="AE494" s="2207"/>
      <c r="AF494" s="2207"/>
      <c r="AG494" s="2207"/>
      <c r="AH494" s="2207"/>
      <c r="AI494" s="2208"/>
      <c r="AJ494" s="2207"/>
      <c r="AK494" s="2207"/>
      <c r="AL494" s="2207"/>
      <c r="AM494" s="2207"/>
      <c r="AN494" s="2208"/>
      <c r="AO494" s="2207"/>
      <c r="AP494" s="2207"/>
      <c r="AQ494" s="2207"/>
      <c r="AR494" s="2207"/>
      <c r="AS494" s="2208"/>
      <c r="AT494" s="2207"/>
      <c r="AU494" s="2207"/>
      <c r="AV494" s="2207"/>
      <c r="AW494" s="2207"/>
      <c r="AX494" s="2208"/>
    </row>
    <row r="495" spans="1:56">
      <c r="A495" s="2207"/>
      <c r="B495" s="2207"/>
      <c r="C495" s="2207"/>
      <c r="D495" s="2207"/>
      <c r="E495" s="2208"/>
      <c r="F495" s="2207"/>
      <c r="G495" s="2207"/>
      <c r="H495" s="2207"/>
      <c r="I495" s="2207"/>
      <c r="J495" s="2208"/>
      <c r="K495" s="2207"/>
      <c r="L495" s="2207"/>
      <c r="M495" s="2207"/>
      <c r="N495" s="2207"/>
      <c r="O495" s="2208"/>
      <c r="P495" s="2207"/>
      <c r="Q495" s="2207"/>
      <c r="R495" s="2207"/>
      <c r="S495" s="2207"/>
      <c r="T495" s="2208"/>
      <c r="U495" s="2207"/>
      <c r="V495" s="2207"/>
      <c r="W495" s="2207"/>
      <c r="X495" s="2207"/>
      <c r="Y495" s="2208"/>
      <c r="Z495" s="2207"/>
      <c r="AA495" s="2207"/>
      <c r="AB495" s="2207"/>
      <c r="AC495" s="2207"/>
      <c r="AD495" s="2208"/>
      <c r="AE495" s="2207"/>
      <c r="AF495" s="2207"/>
      <c r="AG495" s="2207"/>
      <c r="AH495" s="2207"/>
      <c r="AI495" s="2208"/>
      <c r="AJ495" s="2207"/>
      <c r="AK495" s="2207"/>
      <c r="AL495" s="2207"/>
      <c r="AM495" s="2207"/>
      <c r="AN495" s="2208"/>
      <c r="AO495" s="2207"/>
      <c r="AP495" s="2207"/>
      <c r="AQ495" s="2207"/>
      <c r="AR495" s="2207"/>
      <c r="AS495" s="2208"/>
      <c r="AT495" s="2207"/>
      <c r="AU495" s="2207"/>
      <c r="AV495" s="2207"/>
      <c r="AW495" s="2207"/>
      <c r="AX495" s="2208"/>
    </row>
    <row r="496" spans="1:56">
      <c r="A496" s="2207"/>
      <c r="B496" s="2207"/>
      <c r="C496" s="2207"/>
      <c r="D496" s="2207"/>
      <c r="E496" s="2208"/>
      <c r="F496" s="2207"/>
      <c r="G496" s="2207"/>
      <c r="H496" s="2207"/>
      <c r="I496" s="2207"/>
      <c r="J496" s="2208"/>
      <c r="K496" s="2207"/>
      <c r="L496" s="2207"/>
      <c r="M496" s="2207"/>
      <c r="N496" s="2207"/>
      <c r="O496" s="2208"/>
      <c r="P496" s="2207"/>
      <c r="Q496" s="2207"/>
      <c r="R496" s="2207"/>
      <c r="S496" s="2207"/>
      <c r="T496" s="2208"/>
      <c r="U496" s="2207"/>
      <c r="V496" s="2207"/>
      <c r="W496" s="2207"/>
      <c r="X496" s="2207"/>
      <c r="Y496" s="2208"/>
      <c r="Z496" s="2207"/>
      <c r="AA496" s="2207"/>
      <c r="AB496" s="2207"/>
      <c r="AC496" s="2207"/>
      <c r="AD496" s="2208"/>
      <c r="AE496" s="2207"/>
      <c r="AF496" s="2207"/>
      <c r="AG496" s="2207"/>
      <c r="AH496" s="2207"/>
      <c r="AI496" s="2208"/>
      <c r="AJ496" s="2207"/>
      <c r="AK496" s="2207"/>
      <c r="AL496" s="2207"/>
      <c r="AM496" s="2207"/>
      <c r="AN496" s="2208"/>
      <c r="AO496" s="2207"/>
      <c r="AP496" s="2207"/>
      <c r="AQ496" s="2207"/>
      <c r="AR496" s="2207"/>
      <c r="AS496" s="2208"/>
      <c r="AT496" s="2207"/>
      <c r="AU496" s="2207"/>
      <c r="AV496" s="2207"/>
      <c r="AW496" s="2207"/>
      <c r="AX496" s="2208"/>
    </row>
    <row r="497" spans="1:56">
      <c r="A497" s="2207"/>
      <c r="B497" s="2207"/>
      <c r="C497" s="2207"/>
      <c r="D497" s="2207"/>
      <c r="E497" s="2208"/>
      <c r="F497" s="2207"/>
      <c r="G497" s="2207"/>
      <c r="H497" s="2207"/>
      <c r="I497" s="2207"/>
      <c r="J497" s="2208"/>
      <c r="K497" s="2207"/>
      <c r="L497" s="2207"/>
      <c r="M497" s="2207"/>
      <c r="N497" s="2207"/>
      <c r="O497" s="2208"/>
      <c r="P497" s="2207"/>
      <c r="Q497" s="2207"/>
      <c r="R497" s="2207"/>
      <c r="S497" s="2207"/>
      <c r="T497" s="2208"/>
      <c r="U497" s="2207"/>
      <c r="V497" s="2207"/>
      <c r="W497" s="2207"/>
      <c r="X497" s="2207"/>
      <c r="Y497" s="2208"/>
      <c r="Z497" s="2207"/>
      <c r="AA497" s="2207"/>
      <c r="AB497" s="2207"/>
      <c r="AC497" s="2207"/>
      <c r="AD497" s="2208"/>
      <c r="AE497" s="2207"/>
      <c r="AF497" s="2207"/>
      <c r="AG497" s="2207"/>
      <c r="AH497" s="2207"/>
      <c r="AI497" s="2208"/>
      <c r="AJ497" s="2207"/>
      <c r="AK497" s="2207"/>
      <c r="AL497" s="2207"/>
      <c r="AM497" s="2207"/>
      <c r="AN497" s="2208"/>
      <c r="AO497" s="2207"/>
      <c r="AP497" s="2207"/>
      <c r="AQ497" s="2207"/>
      <c r="AR497" s="2207"/>
      <c r="AS497" s="2208"/>
      <c r="AT497" s="2207"/>
      <c r="AU497" s="2207"/>
      <c r="AV497" s="2207"/>
      <c r="AW497" s="2207"/>
      <c r="AX497" s="2208"/>
    </row>
    <row r="498" spans="1:56" s="387" customFormat="1">
      <c r="A498" s="2207"/>
      <c r="B498" s="2207"/>
      <c r="C498" s="2207"/>
      <c r="D498" s="2207"/>
      <c r="E498" s="2208"/>
      <c r="F498" s="2207"/>
      <c r="G498" s="2207"/>
      <c r="H498" s="2207"/>
      <c r="I498" s="2207"/>
      <c r="J498" s="2208"/>
      <c r="K498" s="2207"/>
      <c r="L498" s="2207"/>
      <c r="M498" s="2207"/>
      <c r="N498" s="2207"/>
      <c r="O498" s="2208"/>
      <c r="P498" s="2207"/>
      <c r="Q498" s="2207"/>
      <c r="R498" s="2207"/>
      <c r="S498" s="2207"/>
      <c r="T498" s="2208"/>
      <c r="U498" s="2207"/>
      <c r="V498" s="2207"/>
      <c r="W498" s="2207"/>
      <c r="X498" s="2207"/>
      <c r="Y498" s="2208"/>
      <c r="Z498" s="2207"/>
      <c r="AA498" s="2207"/>
      <c r="AB498" s="2207"/>
      <c r="AC498" s="2207"/>
      <c r="AD498" s="2208"/>
      <c r="AE498" s="2207"/>
      <c r="AF498" s="2207"/>
      <c r="AG498" s="2207"/>
      <c r="AH498" s="2207"/>
      <c r="AI498" s="2208"/>
      <c r="AJ498" s="2207"/>
      <c r="AK498" s="2207"/>
      <c r="AL498" s="2207"/>
      <c r="AM498" s="2207"/>
      <c r="AN498" s="2208"/>
      <c r="AO498" s="2207"/>
      <c r="AP498" s="2207"/>
      <c r="AQ498" s="2207"/>
      <c r="AR498" s="2207"/>
      <c r="AS498" s="2208"/>
      <c r="AT498" s="2207"/>
      <c r="AU498" s="2207"/>
      <c r="AV498" s="2207"/>
      <c r="AW498" s="2207"/>
      <c r="AX498" s="2208"/>
      <c r="AY498" s="388"/>
      <c r="AZ498" s="388"/>
      <c r="BA498" s="388"/>
      <c r="BB498" s="388"/>
      <c r="BC498" s="388"/>
      <c r="BD498" s="388"/>
    </row>
    <row r="499" spans="1:56">
      <c r="A499" s="2207"/>
      <c r="B499" s="2207"/>
      <c r="C499" s="2207"/>
      <c r="D499" s="2207"/>
      <c r="E499" s="2208"/>
      <c r="F499" s="2207"/>
      <c r="G499" s="2207"/>
      <c r="H499" s="2207"/>
      <c r="I499" s="2207"/>
      <c r="J499" s="2208"/>
      <c r="K499" s="2207"/>
      <c r="L499" s="2207"/>
      <c r="M499" s="2207"/>
      <c r="N499" s="2207"/>
      <c r="O499" s="2208"/>
      <c r="P499" s="2207"/>
      <c r="Q499" s="2207"/>
      <c r="R499" s="2207"/>
      <c r="S499" s="2207"/>
      <c r="T499" s="2208"/>
      <c r="U499" s="2207"/>
      <c r="V499" s="2207"/>
      <c r="W499" s="2207"/>
      <c r="X499" s="2207"/>
      <c r="Y499" s="2208"/>
      <c r="Z499" s="2207"/>
      <c r="AA499" s="2207"/>
      <c r="AB499" s="2207"/>
      <c r="AC499" s="2207"/>
      <c r="AD499" s="2208"/>
      <c r="AE499" s="2207"/>
      <c r="AF499" s="2207"/>
      <c r="AG499" s="2207"/>
      <c r="AH499" s="2207"/>
      <c r="AI499" s="2208"/>
      <c r="AJ499" s="2207"/>
      <c r="AK499" s="2207"/>
      <c r="AL499" s="2207"/>
      <c r="AM499" s="2207"/>
      <c r="AN499" s="2208"/>
      <c r="AO499" s="2207"/>
      <c r="AP499" s="2207"/>
      <c r="AQ499" s="2207"/>
      <c r="AR499" s="2207"/>
      <c r="AS499" s="2208"/>
      <c r="AT499" s="2207"/>
      <c r="AU499" s="2207"/>
      <c r="AV499" s="2207"/>
      <c r="AW499" s="2207"/>
      <c r="AX499" s="2208"/>
    </row>
    <row r="500" spans="1:56">
      <c r="A500" s="2207"/>
      <c r="B500" s="2207"/>
      <c r="C500" s="2207"/>
      <c r="D500" s="2207"/>
      <c r="E500" s="2208"/>
      <c r="F500" s="2207"/>
      <c r="G500" s="2207"/>
      <c r="H500" s="2207"/>
      <c r="I500" s="2207"/>
      <c r="J500" s="2208"/>
      <c r="K500" s="2207"/>
      <c r="L500" s="2207"/>
      <c r="M500" s="2207"/>
      <c r="N500" s="2207"/>
      <c r="O500" s="2208"/>
      <c r="P500" s="2207"/>
      <c r="Q500" s="2207"/>
      <c r="R500" s="2207"/>
      <c r="S500" s="2207"/>
      <c r="T500" s="2208"/>
      <c r="U500" s="2207"/>
      <c r="V500" s="2207"/>
      <c r="W500" s="2207"/>
      <c r="X500" s="2207"/>
      <c r="Y500" s="2208"/>
      <c r="Z500" s="2207"/>
      <c r="AA500" s="2207"/>
      <c r="AB500" s="2207"/>
      <c r="AC500" s="2207"/>
      <c r="AD500" s="2208"/>
      <c r="AE500" s="2207"/>
      <c r="AF500" s="2207"/>
      <c r="AG500" s="2207"/>
      <c r="AH500" s="2207"/>
      <c r="AI500" s="2208"/>
      <c r="AJ500" s="2207"/>
      <c r="AK500" s="2207"/>
      <c r="AL500" s="2207"/>
      <c r="AM500" s="2207"/>
      <c r="AN500" s="2208"/>
      <c r="AO500" s="2207"/>
      <c r="AP500" s="2207"/>
      <c r="AQ500" s="2207"/>
      <c r="AR500" s="2207"/>
      <c r="AS500" s="2208"/>
      <c r="AT500" s="2207"/>
      <c r="AU500" s="2207"/>
      <c r="AV500" s="2207"/>
      <c r="AW500" s="2207"/>
      <c r="AX500" s="2208"/>
    </row>
    <row r="501" spans="1:56">
      <c r="A501" s="2207"/>
      <c r="B501" s="2207"/>
      <c r="C501" s="2207"/>
      <c r="D501" s="2207"/>
      <c r="E501" s="2208"/>
      <c r="F501" s="2207"/>
      <c r="G501" s="2207"/>
      <c r="H501" s="2207"/>
      <c r="I501" s="2207"/>
      <c r="J501" s="2208"/>
      <c r="K501" s="2207"/>
      <c r="L501" s="2207"/>
      <c r="M501" s="2207"/>
      <c r="N501" s="2207"/>
      <c r="O501" s="2208"/>
      <c r="P501" s="2207"/>
      <c r="Q501" s="2207"/>
      <c r="R501" s="2207"/>
      <c r="S501" s="2207"/>
      <c r="T501" s="2208"/>
      <c r="U501" s="2207"/>
      <c r="V501" s="2207"/>
      <c r="W501" s="2207"/>
      <c r="X501" s="2207"/>
      <c r="Y501" s="2208"/>
      <c r="Z501" s="2207"/>
      <c r="AA501" s="2207"/>
      <c r="AB501" s="2207"/>
      <c r="AC501" s="2207"/>
      <c r="AD501" s="2208"/>
      <c r="AE501" s="2207"/>
      <c r="AF501" s="2207"/>
      <c r="AG501" s="2207"/>
      <c r="AH501" s="2207"/>
      <c r="AI501" s="2208"/>
      <c r="AJ501" s="2207"/>
      <c r="AK501" s="2207"/>
      <c r="AL501" s="2207"/>
      <c r="AM501" s="2207"/>
      <c r="AN501" s="2208"/>
      <c r="AO501" s="2207"/>
      <c r="AP501" s="2207"/>
      <c r="AQ501" s="2207"/>
      <c r="AR501" s="2207"/>
      <c r="AS501" s="2208"/>
      <c r="AT501" s="2207"/>
      <c r="AU501" s="2207"/>
      <c r="AV501" s="2207"/>
      <c r="AW501" s="2207"/>
      <c r="AX501" s="2208"/>
    </row>
    <row r="502" spans="1:56">
      <c r="A502" s="2207"/>
      <c r="B502" s="2207"/>
      <c r="C502" s="2207"/>
      <c r="D502" s="2207"/>
      <c r="E502" s="2208"/>
      <c r="F502" s="2207"/>
      <c r="G502" s="2207"/>
      <c r="H502" s="2207"/>
      <c r="I502" s="2207"/>
      <c r="J502" s="2208"/>
      <c r="K502" s="2207"/>
      <c r="L502" s="2207"/>
      <c r="M502" s="2207"/>
      <c r="N502" s="2207"/>
      <c r="O502" s="2208"/>
      <c r="P502" s="2207"/>
      <c r="Q502" s="2207"/>
      <c r="R502" s="2207"/>
      <c r="S502" s="2207"/>
      <c r="T502" s="2208"/>
      <c r="U502" s="2207"/>
      <c r="V502" s="2207"/>
      <c r="W502" s="2207"/>
      <c r="X502" s="2207"/>
      <c r="Y502" s="2208"/>
      <c r="Z502" s="2207"/>
      <c r="AA502" s="2207"/>
      <c r="AB502" s="2207"/>
      <c r="AC502" s="2207"/>
      <c r="AD502" s="2208"/>
      <c r="AE502" s="2207"/>
      <c r="AF502" s="2207"/>
      <c r="AG502" s="2207"/>
      <c r="AH502" s="2207"/>
      <c r="AI502" s="2208"/>
      <c r="AJ502" s="2207"/>
      <c r="AK502" s="2207"/>
      <c r="AL502" s="2207"/>
      <c r="AM502" s="2207"/>
      <c r="AN502" s="2208"/>
      <c r="AO502" s="2207"/>
      <c r="AP502" s="2207"/>
      <c r="AQ502" s="2207"/>
      <c r="AR502" s="2207"/>
      <c r="AS502" s="2208"/>
      <c r="AT502" s="2207"/>
      <c r="AU502" s="2207"/>
      <c r="AV502" s="2207"/>
      <c r="AW502" s="2207"/>
      <c r="AX502" s="2208"/>
    </row>
    <row r="503" spans="1:56">
      <c r="A503" s="2207"/>
      <c r="B503" s="2207"/>
      <c r="C503" s="2207"/>
      <c r="D503" s="2207"/>
      <c r="E503" s="2208"/>
      <c r="F503" s="2207"/>
      <c r="G503" s="2207"/>
      <c r="H503" s="2207"/>
      <c r="I503" s="2207"/>
      <c r="J503" s="2208"/>
      <c r="K503" s="2207"/>
      <c r="L503" s="2207"/>
      <c r="M503" s="2207"/>
      <c r="N503" s="2207"/>
      <c r="O503" s="2208"/>
      <c r="P503" s="2207"/>
      <c r="Q503" s="2207"/>
      <c r="R503" s="2207"/>
      <c r="S503" s="2207"/>
      <c r="T503" s="2208"/>
      <c r="U503" s="2207"/>
      <c r="V503" s="2207"/>
      <c r="W503" s="2207"/>
      <c r="X503" s="2207"/>
      <c r="Y503" s="2208"/>
      <c r="Z503" s="2207"/>
      <c r="AA503" s="2207"/>
      <c r="AB503" s="2207"/>
      <c r="AC503" s="2207"/>
      <c r="AD503" s="2208"/>
      <c r="AE503" s="2207"/>
      <c r="AF503" s="2207"/>
      <c r="AG503" s="2207"/>
      <c r="AH503" s="2207"/>
      <c r="AI503" s="2208"/>
      <c r="AJ503" s="2207"/>
      <c r="AK503" s="2207"/>
      <c r="AL503" s="2207"/>
      <c r="AM503" s="2207"/>
      <c r="AN503" s="2208"/>
      <c r="AO503" s="2207"/>
      <c r="AP503" s="2207"/>
      <c r="AQ503" s="2207"/>
      <c r="AR503" s="2207"/>
      <c r="AS503" s="2208"/>
      <c r="AT503" s="2207"/>
      <c r="AU503" s="2207"/>
      <c r="AV503" s="2207"/>
      <c r="AW503" s="2207"/>
      <c r="AX503" s="2208"/>
    </row>
    <row r="504" spans="1:56">
      <c r="A504" s="2207"/>
      <c r="B504" s="2207"/>
      <c r="C504" s="2207"/>
      <c r="D504" s="2207"/>
      <c r="E504" s="2208"/>
      <c r="F504" s="2207"/>
      <c r="G504" s="2207"/>
      <c r="H504" s="2207"/>
      <c r="I504" s="2207"/>
      <c r="J504" s="2208"/>
      <c r="K504" s="2207"/>
      <c r="L504" s="2207"/>
      <c r="M504" s="2207"/>
      <c r="N504" s="2207"/>
      <c r="O504" s="2208"/>
      <c r="P504" s="2207"/>
      <c r="Q504" s="2207"/>
      <c r="R504" s="2207"/>
      <c r="S504" s="2207"/>
      <c r="T504" s="2208"/>
      <c r="U504" s="2207"/>
      <c r="V504" s="2207"/>
      <c r="W504" s="2207"/>
      <c r="X504" s="2207"/>
      <c r="Y504" s="2208"/>
      <c r="Z504" s="2207"/>
      <c r="AA504" s="2207"/>
      <c r="AB504" s="2207"/>
      <c r="AC504" s="2207"/>
      <c r="AD504" s="2208"/>
      <c r="AE504" s="2207"/>
      <c r="AF504" s="2207"/>
      <c r="AG504" s="2207"/>
      <c r="AH504" s="2207"/>
      <c r="AI504" s="2208"/>
      <c r="AJ504" s="2207"/>
      <c r="AK504" s="2207"/>
      <c r="AL504" s="2207"/>
      <c r="AM504" s="2207"/>
      <c r="AN504" s="2208"/>
      <c r="AO504" s="2207"/>
      <c r="AP504" s="2207"/>
      <c r="AQ504" s="2207"/>
      <c r="AR504" s="2207"/>
      <c r="AS504" s="2208"/>
      <c r="AT504" s="2207"/>
      <c r="AU504" s="2207"/>
      <c r="AV504" s="2207"/>
      <c r="AW504" s="2207"/>
      <c r="AX504" s="2208"/>
    </row>
    <row r="505" spans="1:56">
      <c r="A505" s="2207"/>
      <c r="B505" s="2207"/>
      <c r="C505" s="2207"/>
      <c r="D505" s="2207"/>
      <c r="E505" s="2208"/>
      <c r="F505" s="2207"/>
      <c r="G505" s="2207"/>
      <c r="H505" s="2207"/>
      <c r="I505" s="2207"/>
      <c r="J505" s="2208"/>
      <c r="K505" s="2207"/>
      <c r="L505" s="2207"/>
      <c r="M505" s="2207"/>
      <c r="N505" s="2207"/>
      <c r="O505" s="2208"/>
      <c r="P505" s="2207"/>
      <c r="Q505" s="2207"/>
      <c r="R505" s="2207"/>
      <c r="S505" s="2207"/>
      <c r="T505" s="2208"/>
      <c r="U505" s="2207"/>
      <c r="V505" s="2207"/>
      <c r="W505" s="2207"/>
      <c r="X505" s="2207"/>
      <c r="Y505" s="2208"/>
      <c r="Z505" s="2207"/>
      <c r="AA505" s="2207"/>
      <c r="AB505" s="2207"/>
      <c r="AC505" s="2207"/>
      <c r="AD505" s="2208"/>
      <c r="AE505" s="2207"/>
      <c r="AF505" s="2207"/>
      <c r="AG505" s="2207"/>
      <c r="AH505" s="2207"/>
      <c r="AI505" s="2208"/>
      <c r="AJ505" s="2207"/>
      <c r="AK505" s="2207"/>
      <c r="AL505" s="2207"/>
      <c r="AM505" s="2207"/>
      <c r="AN505" s="2208"/>
      <c r="AO505" s="2207"/>
      <c r="AP505" s="2207"/>
      <c r="AQ505" s="2207"/>
      <c r="AR505" s="2207"/>
      <c r="AS505" s="2208"/>
      <c r="AT505" s="2207"/>
      <c r="AU505" s="2207"/>
      <c r="AV505" s="2207"/>
      <c r="AW505" s="2207"/>
      <c r="AX505" s="2208"/>
    </row>
    <row r="506" spans="1:56">
      <c r="A506" s="2207"/>
      <c r="B506" s="2207"/>
      <c r="C506" s="2207"/>
      <c r="D506" s="2207"/>
      <c r="E506" s="2208"/>
      <c r="F506" s="2207"/>
      <c r="G506" s="2207"/>
      <c r="H506" s="2207"/>
      <c r="I506" s="2207"/>
      <c r="J506" s="2208"/>
      <c r="K506" s="2207"/>
      <c r="L506" s="2207"/>
      <c r="M506" s="2207"/>
      <c r="N506" s="2207"/>
      <c r="O506" s="2208"/>
      <c r="P506" s="2207"/>
      <c r="Q506" s="2207"/>
      <c r="R506" s="2207"/>
      <c r="S506" s="2207"/>
      <c r="T506" s="2208"/>
      <c r="U506" s="2207"/>
      <c r="V506" s="2207"/>
      <c r="W506" s="2207"/>
      <c r="X506" s="2207"/>
      <c r="Y506" s="2208"/>
      <c r="Z506" s="2207"/>
      <c r="AA506" s="2207"/>
      <c r="AB506" s="2207"/>
      <c r="AC506" s="2207"/>
      <c r="AD506" s="2208"/>
      <c r="AE506" s="2207"/>
      <c r="AF506" s="2207"/>
      <c r="AG506" s="2207"/>
      <c r="AH506" s="2207"/>
      <c r="AI506" s="2208"/>
      <c r="AJ506" s="2207"/>
      <c r="AK506" s="2207"/>
      <c r="AL506" s="2207"/>
      <c r="AM506" s="2207"/>
      <c r="AN506" s="2208"/>
      <c r="AO506" s="2207"/>
      <c r="AP506" s="2207"/>
      <c r="AQ506" s="2207"/>
      <c r="AR506" s="2207"/>
      <c r="AS506" s="2208"/>
      <c r="AT506" s="2207"/>
      <c r="AU506" s="2207"/>
      <c r="AV506" s="2207"/>
      <c r="AW506" s="2207"/>
      <c r="AX506" s="2208"/>
    </row>
    <row r="507" spans="1:56">
      <c r="A507" s="2261"/>
      <c r="B507" s="2261"/>
      <c r="C507" s="2261"/>
      <c r="D507" s="2261"/>
      <c r="E507" s="2262"/>
      <c r="F507" s="2261"/>
      <c r="G507" s="2261"/>
      <c r="H507" s="2261"/>
      <c r="I507" s="2261"/>
      <c r="J507" s="2262"/>
      <c r="K507" s="2261"/>
      <c r="L507" s="2261"/>
      <c r="M507" s="2261"/>
      <c r="N507" s="2261"/>
      <c r="O507" s="2262"/>
      <c r="P507" s="2261"/>
      <c r="Q507" s="2261"/>
      <c r="R507" s="2261"/>
      <c r="S507" s="2261"/>
      <c r="T507" s="2262"/>
      <c r="U507" s="2261"/>
      <c r="V507" s="2261"/>
      <c r="W507" s="2261"/>
      <c r="X507" s="2261"/>
      <c r="Y507" s="2262"/>
      <c r="Z507" s="2261"/>
      <c r="AA507" s="2261"/>
      <c r="AB507" s="2261"/>
      <c r="AC507" s="2261"/>
      <c r="AD507" s="2262"/>
      <c r="AE507" s="2261"/>
      <c r="AF507" s="2261"/>
      <c r="AG507" s="2261"/>
      <c r="AH507" s="2261"/>
      <c r="AI507" s="2262"/>
      <c r="AJ507" s="2261"/>
      <c r="AK507" s="2261"/>
      <c r="AL507" s="2261"/>
      <c r="AM507" s="2261"/>
      <c r="AN507" s="2262"/>
      <c r="AO507" s="2261"/>
      <c r="AP507" s="2261"/>
      <c r="AQ507" s="2261"/>
      <c r="AR507" s="2261"/>
      <c r="AS507" s="2262"/>
      <c r="AT507" s="2261"/>
      <c r="AU507" s="2261"/>
      <c r="AV507" s="2261"/>
      <c r="AW507" s="2261"/>
      <c r="AX507" s="2262"/>
    </row>
    <row r="508" spans="1:56">
      <c r="A508" s="424">
        <v>11</v>
      </c>
      <c r="B508" s="425"/>
      <c r="C508" s="425"/>
      <c r="D508" s="425"/>
      <c r="E508" s="426"/>
      <c r="F508" s="424">
        <v>12</v>
      </c>
      <c r="G508" s="425"/>
      <c r="H508" s="425"/>
      <c r="I508" s="425"/>
      <c r="J508" s="426"/>
      <c r="K508" s="424">
        <v>13</v>
      </c>
      <c r="L508" s="425"/>
      <c r="M508" s="425"/>
      <c r="N508" s="425"/>
      <c r="O508" s="426"/>
      <c r="P508" s="424">
        <v>14</v>
      </c>
      <c r="Q508" s="425"/>
      <c r="R508" s="425"/>
      <c r="S508" s="425"/>
      <c r="T508" s="426"/>
      <c r="U508" s="424">
        <v>15</v>
      </c>
      <c r="V508" s="425"/>
      <c r="W508" s="425"/>
      <c r="X508" s="425"/>
      <c r="Y508" s="426"/>
      <c r="Z508" s="424">
        <v>16</v>
      </c>
      <c r="AA508" s="425"/>
      <c r="AB508" s="425"/>
      <c r="AC508" s="425"/>
      <c r="AD508" s="426"/>
      <c r="AE508" s="424">
        <v>17</v>
      </c>
      <c r="AF508" s="425"/>
      <c r="AG508" s="425"/>
      <c r="AH508" s="425"/>
      <c r="AI508" s="426"/>
      <c r="AJ508" s="424">
        <v>18</v>
      </c>
      <c r="AK508" s="425"/>
      <c r="AL508" s="425"/>
      <c r="AM508" s="425"/>
      <c r="AN508" s="426"/>
      <c r="AO508" s="424">
        <v>19</v>
      </c>
      <c r="AP508" s="425"/>
      <c r="AQ508" s="425"/>
      <c r="AR508" s="425"/>
      <c r="AS508" s="426"/>
      <c r="AT508" s="424">
        <v>20</v>
      </c>
      <c r="AU508" s="425"/>
      <c r="AV508" s="425"/>
      <c r="AW508" s="425"/>
      <c r="AX508" s="426"/>
    </row>
    <row r="509" spans="1:56">
      <c r="A509" s="2207"/>
      <c r="B509" s="2207"/>
      <c r="C509" s="2207"/>
      <c r="D509" s="2207"/>
      <c r="E509" s="2208"/>
      <c r="F509" s="2207"/>
      <c r="G509" s="2207"/>
      <c r="H509" s="2207"/>
      <c r="I509" s="2207"/>
      <c r="J509" s="2208"/>
      <c r="K509" s="2207"/>
      <c r="L509" s="2207"/>
      <c r="M509" s="2207"/>
      <c r="N509" s="2207"/>
      <c r="O509" s="2208"/>
      <c r="P509" s="2207"/>
      <c r="Q509" s="2207"/>
      <c r="R509" s="2207"/>
      <c r="S509" s="2207"/>
      <c r="T509" s="2208"/>
      <c r="U509" s="2207"/>
      <c r="V509" s="2207"/>
      <c r="W509" s="2207"/>
      <c r="X509" s="2207"/>
      <c r="Y509" s="2208"/>
      <c r="Z509" s="2207"/>
      <c r="AA509" s="2207"/>
      <c r="AB509" s="2207"/>
      <c r="AC509" s="2207"/>
      <c r="AD509" s="2208"/>
      <c r="AE509" s="2207"/>
      <c r="AF509" s="2207"/>
      <c r="AG509" s="2207"/>
      <c r="AH509" s="2207"/>
      <c r="AI509" s="2208"/>
      <c r="AJ509" s="2207"/>
      <c r="AK509" s="2207"/>
      <c r="AL509" s="2207"/>
      <c r="AM509" s="2207"/>
      <c r="AN509" s="2208"/>
      <c r="AO509" s="2207"/>
      <c r="AP509" s="2207"/>
      <c r="AQ509" s="2207"/>
      <c r="AR509" s="2207"/>
      <c r="AS509" s="2208"/>
      <c r="AT509" s="2207"/>
      <c r="AU509" s="2207"/>
      <c r="AV509" s="2207"/>
      <c r="AW509" s="2207"/>
      <c r="AX509" s="2208"/>
    </row>
    <row r="510" spans="1:56">
      <c r="A510" s="2207"/>
      <c r="B510" s="2207"/>
      <c r="C510" s="2207"/>
      <c r="D510" s="2207"/>
      <c r="E510" s="2208"/>
      <c r="F510" s="2207"/>
      <c r="G510" s="2207"/>
      <c r="H510" s="2207"/>
      <c r="I510" s="2207"/>
      <c r="J510" s="2208"/>
      <c r="K510" s="2207"/>
      <c r="L510" s="2207"/>
      <c r="M510" s="2207"/>
      <c r="N510" s="2207"/>
      <c r="O510" s="2208"/>
      <c r="P510" s="2207"/>
      <c r="Q510" s="2207"/>
      <c r="R510" s="2207"/>
      <c r="S510" s="2207"/>
      <c r="T510" s="2208"/>
      <c r="U510" s="2207"/>
      <c r="V510" s="2207"/>
      <c r="W510" s="2207"/>
      <c r="X510" s="2207"/>
      <c r="Y510" s="2208"/>
      <c r="Z510" s="2207"/>
      <c r="AA510" s="2207"/>
      <c r="AB510" s="2207"/>
      <c r="AC510" s="2207"/>
      <c r="AD510" s="2208"/>
      <c r="AE510" s="2207"/>
      <c r="AF510" s="2207"/>
      <c r="AG510" s="2207"/>
      <c r="AH510" s="2207"/>
      <c r="AI510" s="2208"/>
      <c r="AJ510" s="2207"/>
      <c r="AK510" s="2207"/>
      <c r="AL510" s="2207"/>
      <c r="AM510" s="2207"/>
      <c r="AN510" s="2208"/>
      <c r="AO510" s="2207"/>
      <c r="AP510" s="2207"/>
      <c r="AQ510" s="2207"/>
      <c r="AR510" s="2207"/>
      <c r="AS510" s="2208"/>
      <c r="AT510" s="2207"/>
      <c r="AU510" s="2207"/>
      <c r="AV510" s="2207"/>
      <c r="AW510" s="2207"/>
      <c r="AX510" s="2208"/>
    </row>
    <row r="511" spans="1:56">
      <c r="A511" s="2207"/>
      <c r="B511" s="2207"/>
      <c r="C511" s="2207"/>
      <c r="D511" s="2207"/>
      <c r="E511" s="2208"/>
      <c r="F511" s="2207"/>
      <c r="G511" s="2207"/>
      <c r="H511" s="2207"/>
      <c r="I511" s="2207"/>
      <c r="J511" s="2208"/>
      <c r="K511" s="2207"/>
      <c r="L511" s="2207"/>
      <c r="M511" s="2207"/>
      <c r="N511" s="2207"/>
      <c r="O511" s="2208"/>
      <c r="P511" s="2207"/>
      <c r="Q511" s="2207"/>
      <c r="R511" s="2207"/>
      <c r="S511" s="2207"/>
      <c r="T511" s="2208"/>
      <c r="U511" s="2207"/>
      <c r="V511" s="2207"/>
      <c r="W511" s="2207"/>
      <c r="X511" s="2207"/>
      <c r="Y511" s="2208"/>
      <c r="Z511" s="2207"/>
      <c r="AA511" s="2207"/>
      <c r="AB511" s="2207"/>
      <c r="AC511" s="2207"/>
      <c r="AD511" s="2208"/>
      <c r="AE511" s="2207"/>
      <c r="AF511" s="2207"/>
      <c r="AG511" s="2207"/>
      <c r="AH511" s="2207"/>
      <c r="AI511" s="2208"/>
      <c r="AJ511" s="2207"/>
      <c r="AK511" s="2207"/>
      <c r="AL511" s="2207"/>
      <c r="AM511" s="2207"/>
      <c r="AN511" s="2208"/>
      <c r="AO511" s="2207"/>
      <c r="AP511" s="2207"/>
      <c r="AQ511" s="2207"/>
      <c r="AR511" s="2207"/>
      <c r="AS511" s="2208"/>
      <c r="AT511" s="2207"/>
      <c r="AU511" s="2207"/>
      <c r="AV511" s="2207"/>
      <c r="AW511" s="2207"/>
      <c r="AX511" s="2208"/>
    </row>
    <row r="512" spans="1:56">
      <c r="A512" s="2207"/>
      <c r="B512" s="2207"/>
      <c r="C512" s="2207"/>
      <c r="D512" s="2207"/>
      <c r="E512" s="2208"/>
      <c r="F512" s="2207"/>
      <c r="G512" s="2207"/>
      <c r="H512" s="2207"/>
      <c r="I512" s="2207"/>
      <c r="J512" s="2208"/>
      <c r="K512" s="2207"/>
      <c r="L512" s="2207"/>
      <c r="M512" s="2207"/>
      <c r="N512" s="2207"/>
      <c r="O512" s="2208"/>
      <c r="P512" s="2207"/>
      <c r="Q512" s="2207"/>
      <c r="R512" s="2207"/>
      <c r="S512" s="2207"/>
      <c r="T512" s="2208"/>
      <c r="U512" s="2207"/>
      <c r="V512" s="2207"/>
      <c r="W512" s="2207"/>
      <c r="X512" s="2207"/>
      <c r="Y512" s="2208"/>
      <c r="Z512" s="2207"/>
      <c r="AA512" s="2207"/>
      <c r="AB512" s="2207"/>
      <c r="AC512" s="2207"/>
      <c r="AD512" s="2208"/>
      <c r="AE512" s="2207"/>
      <c r="AF512" s="2207"/>
      <c r="AG512" s="2207"/>
      <c r="AH512" s="2207"/>
      <c r="AI512" s="2208"/>
      <c r="AJ512" s="2207"/>
      <c r="AK512" s="2207"/>
      <c r="AL512" s="2207"/>
      <c r="AM512" s="2207"/>
      <c r="AN512" s="2208"/>
      <c r="AO512" s="2207"/>
      <c r="AP512" s="2207"/>
      <c r="AQ512" s="2207"/>
      <c r="AR512" s="2207"/>
      <c r="AS512" s="2208"/>
      <c r="AT512" s="2207"/>
      <c r="AU512" s="2207"/>
      <c r="AV512" s="2207"/>
      <c r="AW512" s="2207"/>
      <c r="AX512" s="2208"/>
    </row>
    <row r="513" spans="1:56">
      <c r="A513" s="2207"/>
      <c r="B513" s="2207"/>
      <c r="C513" s="2207"/>
      <c r="D513" s="2207"/>
      <c r="E513" s="2208"/>
      <c r="F513" s="2207"/>
      <c r="G513" s="2207"/>
      <c r="H513" s="2207"/>
      <c r="I513" s="2207"/>
      <c r="J513" s="2208"/>
      <c r="K513" s="2207"/>
      <c r="L513" s="2207"/>
      <c r="M513" s="2207"/>
      <c r="N513" s="2207"/>
      <c r="O513" s="2208"/>
      <c r="P513" s="2207"/>
      <c r="Q513" s="2207"/>
      <c r="R513" s="2207"/>
      <c r="S513" s="2207"/>
      <c r="T513" s="2208"/>
      <c r="U513" s="2207"/>
      <c r="V513" s="2207"/>
      <c r="W513" s="2207"/>
      <c r="X513" s="2207"/>
      <c r="Y513" s="2208"/>
      <c r="Z513" s="2207"/>
      <c r="AA513" s="2207"/>
      <c r="AB513" s="2207"/>
      <c r="AC513" s="2207"/>
      <c r="AD513" s="2208"/>
      <c r="AE513" s="2207"/>
      <c r="AF513" s="2207"/>
      <c r="AG513" s="2207"/>
      <c r="AH513" s="2207"/>
      <c r="AI513" s="2208"/>
      <c r="AJ513" s="2207"/>
      <c r="AK513" s="2207"/>
      <c r="AL513" s="2207"/>
      <c r="AM513" s="2207"/>
      <c r="AN513" s="2208"/>
      <c r="AO513" s="2207"/>
      <c r="AP513" s="2207"/>
      <c r="AQ513" s="2207"/>
      <c r="AR513" s="2207"/>
      <c r="AS513" s="2208"/>
      <c r="AT513" s="2207"/>
      <c r="AU513" s="2207"/>
      <c r="AV513" s="2207"/>
      <c r="AW513" s="2207"/>
      <c r="AX513" s="2208"/>
    </row>
    <row r="514" spans="1:56" s="387" customFormat="1">
      <c r="A514" s="2207"/>
      <c r="B514" s="2207"/>
      <c r="C514" s="2207"/>
      <c r="D514" s="2207"/>
      <c r="E514" s="2208"/>
      <c r="F514" s="2207"/>
      <c r="G514" s="2207"/>
      <c r="H514" s="2207"/>
      <c r="I514" s="2207"/>
      <c r="J514" s="2208"/>
      <c r="K514" s="2207"/>
      <c r="L514" s="2207"/>
      <c r="M514" s="2207"/>
      <c r="N514" s="2207"/>
      <c r="O514" s="2208"/>
      <c r="P514" s="2207"/>
      <c r="Q514" s="2207"/>
      <c r="R514" s="2207"/>
      <c r="S514" s="2207"/>
      <c r="T514" s="2208"/>
      <c r="U514" s="2207"/>
      <c r="V514" s="2207"/>
      <c r="W514" s="2207"/>
      <c r="X514" s="2207"/>
      <c r="Y514" s="2208"/>
      <c r="Z514" s="2207"/>
      <c r="AA514" s="2207"/>
      <c r="AB514" s="2207"/>
      <c r="AC514" s="2207"/>
      <c r="AD514" s="2208"/>
      <c r="AE514" s="2207"/>
      <c r="AF514" s="2207"/>
      <c r="AG514" s="2207"/>
      <c r="AH514" s="2207"/>
      <c r="AI514" s="2208"/>
      <c r="AJ514" s="2207"/>
      <c r="AK514" s="2207"/>
      <c r="AL514" s="2207"/>
      <c r="AM514" s="2207"/>
      <c r="AN514" s="2208"/>
      <c r="AO514" s="2207"/>
      <c r="AP514" s="2207"/>
      <c r="AQ514" s="2207"/>
      <c r="AR514" s="2207"/>
      <c r="AS514" s="2208"/>
      <c r="AT514" s="2207"/>
      <c r="AU514" s="2207"/>
      <c r="AV514" s="2207"/>
      <c r="AW514" s="2207"/>
      <c r="AX514" s="2208"/>
      <c r="AY514" s="388"/>
      <c r="AZ514" s="388"/>
      <c r="BA514" s="388"/>
      <c r="BB514" s="388"/>
      <c r="BC514" s="388"/>
      <c r="BD514" s="388"/>
    </row>
    <row r="515" spans="1:56">
      <c r="A515" s="2207"/>
      <c r="B515" s="2207"/>
      <c r="C515" s="2207"/>
      <c r="D515" s="2207"/>
      <c r="E515" s="2208"/>
      <c r="F515" s="2207"/>
      <c r="G515" s="2207"/>
      <c r="H515" s="2207"/>
      <c r="I515" s="2207"/>
      <c r="J515" s="2208"/>
      <c r="K515" s="2207"/>
      <c r="L515" s="2207"/>
      <c r="M515" s="2207"/>
      <c r="N515" s="2207"/>
      <c r="O515" s="2208"/>
      <c r="P515" s="2207"/>
      <c r="Q515" s="2207"/>
      <c r="R515" s="2207"/>
      <c r="S515" s="2207"/>
      <c r="T515" s="2208"/>
      <c r="U515" s="2207"/>
      <c r="V515" s="2207"/>
      <c r="W515" s="2207"/>
      <c r="X515" s="2207"/>
      <c r="Y515" s="2208"/>
      <c r="Z515" s="2207"/>
      <c r="AA515" s="2207"/>
      <c r="AB515" s="2207"/>
      <c r="AC515" s="2207"/>
      <c r="AD515" s="2208"/>
      <c r="AE515" s="2207"/>
      <c r="AF515" s="2207"/>
      <c r="AG515" s="2207"/>
      <c r="AH515" s="2207"/>
      <c r="AI515" s="2208"/>
      <c r="AJ515" s="2207"/>
      <c r="AK515" s="2207"/>
      <c r="AL515" s="2207"/>
      <c r="AM515" s="2207"/>
      <c r="AN515" s="2208"/>
      <c r="AO515" s="2207"/>
      <c r="AP515" s="2207"/>
      <c r="AQ515" s="2207"/>
      <c r="AR515" s="2207"/>
      <c r="AS515" s="2208"/>
      <c r="AT515" s="2207"/>
      <c r="AU515" s="2207"/>
      <c r="AV515" s="2207"/>
      <c r="AW515" s="2207"/>
      <c r="AX515" s="2208"/>
    </row>
    <row r="516" spans="1:56">
      <c r="A516" s="2207"/>
      <c r="B516" s="2207"/>
      <c r="C516" s="2207"/>
      <c r="D516" s="2207"/>
      <c r="E516" s="2208"/>
      <c r="F516" s="2207"/>
      <c r="G516" s="2207"/>
      <c r="H516" s="2207"/>
      <c r="I516" s="2207"/>
      <c r="J516" s="2208"/>
      <c r="K516" s="2207"/>
      <c r="L516" s="2207"/>
      <c r="M516" s="2207"/>
      <c r="N516" s="2207"/>
      <c r="O516" s="2208"/>
      <c r="P516" s="2207"/>
      <c r="Q516" s="2207"/>
      <c r="R516" s="2207"/>
      <c r="S516" s="2207"/>
      <c r="T516" s="2208"/>
      <c r="U516" s="2207"/>
      <c r="V516" s="2207"/>
      <c r="W516" s="2207"/>
      <c r="X516" s="2207"/>
      <c r="Y516" s="2208"/>
      <c r="Z516" s="2207"/>
      <c r="AA516" s="2207"/>
      <c r="AB516" s="2207"/>
      <c r="AC516" s="2207"/>
      <c r="AD516" s="2208"/>
      <c r="AE516" s="2207"/>
      <c r="AF516" s="2207"/>
      <c r="AG516" s="2207"/>
      <c r="AH516" s="2207"/>
      <c r="AI516" s="2208"/>
      <c r="AJ516" s="2207"/>
      <c r="AK516" s="2207"/>
      <c r="AL516" s="2207"/>
      <c r="AM516" s="2207"/>
      <c r="AN516" s="2208"/>
      <c r="AO516" s="2207"/>
      <c r="AP516" s="2207"/>
      <c r="AQ516" s="2207"/>
      <c r="AR516" s="2207"/>
      <c r="AS516" s="2208"/>
      <c r="AT516" s="2207"/>
      <c r="AU516" s="2207"/>
      <c r="AV516" s="2207"/>
      <c r="AW516" s="2207"/>
      <c r="AX516" s="2208"/>
    </row>
    <row r="517" spans="1:56">
      <c r="A517" s="2207"/>
      <c r="B517" s="2207"/>
      <c r="C517" s="2207"/>
      <c r="D517" s="2207"/>
      <c r="E517" s="2208"/>
      <c r="F517" s="2207"/>
      <c r="G517" s="2207"/>
      <c r="H517" s="2207"/>
      <c r="I517" s="2207"/>
      <c r="J517" s="2208"/>
      <c r="K517" s="2207"/>
      <c r="L517" s="2207"/>
      <c r="M517" s="2207"/>
      <c r="N517" s="2207"/>
      <c r="O517" s="2208"/>
      <c r="P517" s="2207"/>
      <c r="Q517" s="2207"/>
      <c r="R517" s="2207"/>
      <c r="S517" s="2207"/>
      <c r="T517" s="2208"/>
      <c r="U517" s="2207"/>
      <c r="V517" s="2207"/>
      <c r="W517" s="2207"/>
      <c r="X517" s="2207"/>
      <c r="Y517" s="2208"/>
      <c r="Z517" s="2207"/>
      <c r="AA517" s="2207"/>
      <c r="AB517" s="2207"/>
      <c r="AC517" s="2207"/>
      <c r="AD517" s="2208"/>
      <c r="AE517" s="2207"/>
      <c r="AF517" s="2207"/>
      <c r="AG517" s="2207"/>
      <c r="AH517" s="2207"/>
      <c r="AI517" s="2208"/>
      <c r="AJ517" s="2207"/>
      <c r="AK517" s="2207"/>
      <c r="AL517" s="2207"/>
      <c r="AM517" s="2207"/>
      <c r="AN517" s="2208"/>
      <c r="AO517" s="2207"/>
      <c r="AP517" s="2207"/>
      <c r="AQ517" s="2207"/>
      <c r="AR517" s="2207"/>
      <c r="AS517" s="2208"/>
      <c r="AT517" s="2207"/>
      <c r="AU517" s="2207"/>
      <c r="AV517" s="2207"/>
      <c r="AW517" s="2207"/>
      <c r="AX517" s="2208"/>
    </row>
    <row r="518" spans="1:56">
      <c r="A518" s="2207"/>
      <c r="B518" s="2207"/>
      <c r="C518" s="2207"/>
      <c r="D518" s="2207"/>
      <c r="E518" s="2208"/>
      <c r="F518" s="2207"/>
      <c r="G518" s="2207"/>
      <c r="H518" s="2207"/>
      <c r="I518" s="2207"/>
      <c r="J518" s="2208"/>
      <c r="K518" s="2207"/>
      <c r="L518" s="2207"/>
      <c r="M518" s="2207"/>
      <c r="N518" s="2207"/>
      <c r="O518" s="2208"/>
      <c r="P518" s="2207"/>
      <c r="Q518" s="2207"/>
      <c r="R518" s="2207"/>
      <c r="S518" s="2207"/>
      <c r="T518" s="2208"/>
      <c r="U518" s="2207"/>
      <c r="V518" s="2207"/>
      <c r="W518" s="2207"/>
      <c r="X518" s="2207"/>
      <c r="Y518" s="2208"/>
      <c r="Z518" s="2207"/>
      <c r="AA518" s="2207"/>
      <c r="AB518" s="2207"/>
      <c r="AC518" s="2207"/>
      <c r="AD518" s="2208"/>
      <c r="AE518" s="2207"/>
      <c r="AF518" s="2207"/>
      <c r="AG518" s="2207"/>
      <c r="AH518" s="2207"/>
      <c r="AI518" s="2208"/>
      <c r="AJ518" s="2207"/>
      <c r="AK518" s="2207"/>
      <c r="AL518" s="2207"/>
      <c r="AM518" s="2207"/>
      <c r="AN518" s="2208"/>
      <c r="AO518" s="2207"/>
      <c r="AP518" s="2207"/>
      <c r="AQ518" s="2207"/>
      <c r="AR518" s="2207"/>
      <c r="AS518" s="2208"/>
      <c r="AT518" s="2207"/>
      <c r="AU518" s="2207"/>
      <c r="AV518" s="2207"/>
      <c r="AW518" s="2207"/>
      <c r="AX518" s="2208"/>
    </row>
    <row r="519" spans="1:56">
      <c r="A519" s="2207"/>
      <c r="B519" s="2207"/>
      <c r="C519" s="2207"/>
      <c r="D519" s="2207"/>
      <c r="E519" s="2208"/>
      <c r="F519" s="2207"/>
      <c r="G519" s="2207"/>
      <c r="H519" s="2207"/>
      <c r="I519" s="2207"/>
      <c r="J519" s="2208"/>
      <c r="K519" s="2207"/>
      <c r="L519" s="2207"/>
      <c r="M519" s="2207"/>
      <c r="N519" s="2207"/>
      <c r="O519" s="2208"/>
      <c r="P519" s="2207"/>
      <c r="Q519" s="2207"/>
      <c r="R519" s="2207"/>
      <c r="S519" s="2207"/>
      <c r="T519" s="2208"/>
      <c r="U519" s="2207"/>
      <c r="V519" s="2207"/>
      <c r="W519" s="2207"/>
      <c r="X519" s="2207"/>
      <c r="Y519" s="2208"/>
      <c r="Z519" s="2207"/>
      <c r="AA519" s="2207"/>
      <c r="AB519" s="2207"/>
      <c r="AC519" s="2207"/>
      <c r="AD519" s="2208"/>
      <c r="AE519" s="2207"/>
      <c r="AF519" s="2207"/>
      <c r="AG519" s="2207"/>
      <c r="AH519" s="2207"/>
      <c r="AI519" s="2208"/>
      <c r="AJ519" s="2207"/>
      <c r="AK519" s="2207"/>
      <c r="AL519" s="2207"/>
      <c r="AM519" s="2207"/>
      <c r="AN519" s="2208"/>
      <c r="AO519" s="2207"/>
      <c r="AP519" s="2207"/>
      <c r="AQ519" s="2207"/>
      <c r="AR519" s="2207"/>
      <c r="AS519" s="2208"/>
      <c r="AT519" s="2207"/>
      <c r="AU519" s="2207"/>
      <c r="AV519" s="2207"/>
      <c r="AW519" s="2207"/>
      <c r="AX519" s="2208"/>
    </row>
    <row r="520" spans="1:56">
      <c r="A520" s="2207"/>
      <c r="B520" s="2207"/>
      <c r="C520" s="2207"/>
      <c r="D520" s="2207"/>
      <c r="E520" s="2208"/>
      <c r="F520" s="2207"/>
      <c r="G520" s="2207"/>
      <c r="H520" s="2207"/>
      <c r="I520" s="2207"/>
      <c r="J520" s="2208"/>
      <c r="K520" s="2207"/>
      <c r="L520" s="2207"/>
      <c r="M520" s="2207"/>
      <c r="N520" s="2207"/>
      <c r="O520" s="2208"/>
      <c r="P520" s="2207"/>
      <c r="Q520" s="2207"/>
      <c r="R520" s="2207"/>
      <c r="S520" s="2207"/>
      <c r="T520" s="2208"/>
      <c r="U520" s="2207"/>
      <c r="V520" s="2207"/>
      <c r="W520" s="2207"/>
      <c r="X520" s="2207"/>
      <c r="Y520" s="2208"/>
      <c r="Z520" s="2207"/>
      <c r="AA520" s="2207"/>
      <c r="AB520" s="2207"/>
      <c r="AC520" s="2207"/>
      <c r="AD520" s="2208"/>
      <c r="AE520" s="2207"/>
      <c r="AF520" s="2207"/>
      <c r="AG520" s="2207"/>
      <c r="AH520" s="2207"/>
      <c r="AI520" s="2208"/>
      <c r="AJ520" s="2207"/>
      <c r="AK520" s="2207"/>
      <c r="AL520" s="2207"/>
      <c r="AM520" s="2207"/>
      <c r="AN520" s="2208"/>
      <c r="AO520" s="2207"/>
      <c r="AP520" s="2207"/>
      <c r="AQ520" s="2207"/>
      <c r="AR520" s="2207"/>
      <c r="AS520" s="2208"/>
      <c r="AT520" s="2207"/>
      <c r="AU520" s="2207"/>
      <c r="AV520" s="2207"/>
      <c r="AW520" s="2207"/>
      <c r="AX520" s="2208"/>
    </row>
    <row r="521" spans="1:56">
      <c r="A521" s="2207"/>
      <c r="B521" s="2207"/>
      <c r="C521" s="2207"/>
      <c r="D521" s="2207"/>
      <c r="E521" s="2208"/>
      <c r="F521" s="2207"/>
      <c r="G521" s="2207"/>
      <c r="H521" s="2207"/>
      <c r="I521" s="2207"/>
      <c r="J521" s="2208"/>
      <c r="K521" s="2207"/>
      <c r="L521" s="2207"/>
      <c r="M521" s="2207"/>
      <c r="N521" s="2207"/>
      <c r="O521" s="2208"/>
      <c r="P521" s="2207"/>
      <c r="Q521" s="2207"/>
      <c r="R521" s="2207"/>
      <c r="S521" s="2207"/>
      <c r="T521" s="2208"/>
      <c r="U521" s="2207"/>
      <c r="V521" s="2207"/>
      <c r="W521" s="2207"/>
      <c r="X521" s="2207"/>
      <c r="Y521" s="2208"/>
      <c r="Z521" s="2207"/>
      <c r="AA521" s="2207"/>
      <c r="AB521" s="2207"/>
      <c r="AC521" s="2207"/>
      <c r="AD521" s="2208"/>
      <c r="AE521" s="2207"/>
      <c r="AF521" s="2207"/>
      <c r="AG521" s="2207"/>
      <c r="AH521" s="2207"/>
      <c r="AI521" s="2208"/>
      <c r="AJ521" s="2207"/>
      <c r="AK521" s="2207"/>
      <c r="AL521" s="2207"/>
      <c r="AM521" s="2207"/>
      <c r="AN521" s="2208"/>
      <c r="AO521" s="2207"/>
      <c r="AP521" s="2207"/>
      <c r="AQ521" s="2207"/>
      <c r="AR521" s="2207"/>
      <c r="AS521" s="2208"/>
      <c r="AT521" s="2207"/>
      <c r="AU521" s="2207"/>
      <c r="AV521" s="2207"/>
      <c r="AW521" s="2207"/>
      <c r="AX521" s="2208"/>
    </row>
    <row r="522" spans="1:56">
      <c r="A522" s="2207"/>
      <c r="B522" s="2207"/>
      <c r="C522" s="2207"/>
      <c r="D522" s="2207"/>
      <c r="E522" s="2208"/>
      <c r="F522" s="2207"/>
      <c r="G522" s="2207"/>
      <c r="H522" s="2207"/>
      <c r="I522" s="2207"/>
      <c r="J522" s="2208"/>
      <c r="K522" s="2207"/>
      <c r="L522" s="2207"/>
      <c r="M522" s="2207"/>
      <c r="N522" s="2207"/>
      <c r="O522" s="2208"/>
      <c r="P522" s="2207"/>
      <c r="Q522" s="2207"/>
      <c r="R522" s="2207"/>
      <c r="S522" s="2207"/>
      <c r="T522" s="2208"/>
      <c r="U522" s="2207"/>
      <c r="V522" s="2207"/>
      <c r="W522" s="2207"/>
      <c r="X522" s="2207"/>
      <c r="Y522" s="2208"/>
      <c r="Z522" s="2207"/>
      <c r="AA522" s="2207"/>
      <c r="AB522" s="2207"/>
      <c r="AC522" s="2207"/>
      <c r="AD522" s="2208"/>
      <c r="AE522" s="2207"/>
      <c r="AF522" s="2207"/>
      <c r="AG522" s="2207"/>
      <c r="AH522" s="2207"/>
      <c r="AI522" s="2208"/>
      <c r="AJ522" s="2207"/>
      <c r="AK522" s="2207"/>
      <c r="AL522" s="2207"/>
      <c r="AM522" s="2207"/>
      <c r="AN522" s="2208"/>
      <c r="AO522" s="2207"/>
      <c r="AP522" s="2207"/>
      <c r="AQ522" s="2207"/>
      <c r="AR522" s="2207"/>
      <c r="AS522" s="2208"/>
      <c r="AT522" s="2207"/>
      <c r="AU522" s="2207"/>
      <c r="AV522" s="2207"/>
      <c r="AW522" s="2207"/>
      <c r="AX522" s="2208"/>
    </row>
    <row r="523" spans="1:56">
      <c r="A523" s="2261"/>
      <c r="B523" s="2261"/>
      <c r="C523" s="2261"/>
      <c r="D523" s="2261"/>
      <c r="E523" s="2262"/>
      <c r="F523" s="2261"/>
      <c r="G523" s="2261"/>
      <c r="H523" s="2261"/>
      <c r="I523" s="2261"/>
      <c r="J523" s="2262"/>
      <c r="K523" s="2261"/>
      <c r="L523" s="2261"/>
      <c r="M523" s="2261"/>
      <c r="N523" s="2261"/>
      <c r="O523" s="2262"/>
      <c r="P523" s="2261"/>
      <c r="Q523" s="2261"/>
      <c r="R523" s="2261"/>
      <c r="S523" s="2261"/>
      <c r="T523" s="2262"/>
      <c r="U523" s="2261"/>
      <c r="V523" s="2261"/>
      <c r="W523" s="2261"/>
      <c r="X523" s="2261"/>
      <c r="Y523" s="2262"/>
      <c r="Z523" s="2261"/>
      <c r="AA523" s="2261"/>
      <c r="AB523" s="2261"/>
      <c r="AC523" s="2261"/>
      <c r="AD523" s="2262"/>
      <c r="AE523" s="2261"/>
      <c r="AF523" s="2261"/>
      <c r="AG523" s="2261"/>
      <c r="AH523" s="2261"/>
      <c r="AI523" s="2262"/>
      <c r="AJ523" s="2261"/>
      <c r="AK523" s="2261"/>
      <c r="AL523" s="2261"/>
      <c r="AM523" s="2261"/>
      <c r="AN523" s="2262"/>
      <c r="AO523" s="2261"/>
      <c r="AP523" s="2261"/>
      <c r="AQ523" s="2261"/>
      <c r="AR523" s="2261"/>
      <c r="AS523" s="2262"/>
      <c r="AT523" s="2261"/>
      <c r="AU523" s="2261"/>
      <c r="AV523" s="2261"/>
      <c r="AW523" s="2261"/>
      <c r="AX523" s="2262"/>
    </row>
    <row r="524" spans="1:56">
      <c r="A524" s="424">
        <v>21</v>
      </c>
      <c r="B524" s="425"/>
      <c r="C524" s="425"/>
      <c r="D524" s="425"/>
      <c r="E524" s="426"/>
      <c r="F524" s="424">
        <v>22</v>
      </c>
      <c r="G524" s="425"/>
      <c r="H524" s="425"/>
      <c r="I524" s="425"/>
      <c r="J524" s="426"/>
      <c r="K524" s="424">
        <v>23</v>
      </c>
      <c r="L524" s="425"/>
      <c r="M524" s="425"/>
      <c r="N524" s="425"/>
      <c r="O524" s="426"/>
      <c r="P524" s="424">
        <v>24</v>
      </c>
      <c r="Q524" s="425"/>
      <c r="R524" s="425"/>
      <c r="S524" s="425"/>
      <c r="T524" s="426"/>
      <c r="U524" s="424">
        <v>25</v>
      </c>
      <c r="V524" s="425"/>
      <c r="W524" s="425"/>
      <c r="X524" s="425"/>
      <c r="Y524" s="426"/>
      <c r="Z524" s="2264" t="s">
        <v>151</v>
      </c>
      <c r="AA524" s="2265"/>
      <c r="AB524" s="2265"/>
      <c r="AC524" s="2265"/>
      <c r="AD524" s="2265"/>
      <c r="AE524" s="2265"/>
      <c r="AF524" s="2265"/>
      <c r="AG524" s="2265"/>
      <c r="AH524" s="2265"/>
      <c r="AI524" s="2265"/>
      <c r="AJ524" s="2265"/>
      <c r="AK524" s="2265"/>
      <c r="AL524" s="2265"/>
      <c r="AM524" s="2265"/>
      <c r="AN524" s="2265"/>
      <c r="AO524" s="2265"/>
      <c r="AP524" s="2265"/>
      <c r="AQ524" s="2265"/>
      <c r="AR524" s="2265"/>
      <c r="AS524" s="2265"/>
      <c r="AT524" s="2265"/>
      <c r="AU524" s="2265"/>
      <c r="AV524" s="2265"/>
      <c r="AW524" s="2265"/>
      <c r="AX524" s="2265"/>
    </row>
    <row r="525" spans="1:56">
      <c r="A525" s="2263"/>
      <c r="B525" s="2207"/>
      <c r="C525" s="2207"/>
      <c r="D525" s="2207"/>
      <c r="E525" s="2208"/>
      <c r="F525" s="2207"/>
      <c r="G525" s="2207"/>
      <c r="H525" s="2207"/>
      <c r="I525" s="2207"/>
      <c r="J525" s="2208"/>
      <c r="K525" s="2207"/>
      <c r="L525" s="2207"/>
      <c r="M525" s="2207"/>
      <c r="N525" s="2207"/>
      <c r="O525" s="2208"/>
      <c r="P525" s="2207"/>
      <c r="Q525" s="2207"/>
      <c r="R525" s="2207"/>
      <c r="S525" s="2207"/>
      <c r="T525" s="2208"/>
      <c r="U525" s="2207"/>
      <c r="V525" s="2207"/>
      <c r="W525" s="2207"/>
      <c r="X525" s="2207"/>
      <c r="Y525" s="2208"/>
      <c r="Z525" s="2266"/>
      <c r="AA525" s="2267"/>
      <c r="AB525" s="2267"/>
      <c r="AC525" s="2267"/>
      <c r="AD525" s="2267"/>
      <c r="AE525" s="2267"/>
      <c r="AF525" s="2267"/>
      <c r="AG525" s="2267"/>
      <c r="AH525" s="2267"/>
      <c r="AI525" s="2267"/>
      <c r="AJ525" s="2267"/>
      <c r="AK525" s="2267"/>
      <c r="AL525" s="2267"/>
      <c r="AM525" s="2267"/>
      <c r="AN525" s="2267"/>
      <c r="AO525" s="2267"/>
      <c r="AP525" s="2267"/>
      <c r="AQ525" s="2267"/>
      <c r="AR525" s="2267"/>
      <c r="AS525" s="2267"/>
      <c r="AT525" s="2267"/>
      <c r="AU525" s="2267"/>
      <c r="AV525" s="2267"/>
      <c r="AW525" s="2267"/>
      <c r="AX525" s="2267"/>
    </row>
    <row r="526" spans="1:56">
      <c r="A526" s="2263"/>
      <c r="B526" s="2207"/>
      <c r="C526" s="2207"/>
      <c r="D526" s="2207"/>
      <c r="E526" s="2208"/>
      <c r="F526" s="2207"/>
      <c r="G526" s="2207"/>
      <c r="H526" s="2207"/>
      <c r="I526" s="2207"/>
      <c r="J526" s="2208"/>
      <c r="K526" s="2207"/>
      <c r="L526" s="2207"/>
      <c r="M526" s="2207"/>
      <c r="N526" s="2207"/>
      <c r="O526" s="2208"/>
      <c r="P526" s="2207"/>
      <c r="Q526" s="2207"/>
      <c r="R526" s="2207"/>
      <c r="S526" s="2207"/>
      <c r="T526" s="2208"/>
      <c r="U526" s="2207"/>
      <c r="V526" s="2207"/>
      <c r="W526" s="2207"/>
      <c r="X526" s="2207"/>
      <c r="Y526" s="2208"/>
      <c r="Z526" s="2266"/>
      <c r="AA526" s="2267"/>
      <c r="AB526" s="2267"/>
      <c r="AC526" s="2267"/>
      <c r="AD526" s="2267"/>
      <c r="AE526" s="2267"/>
      <c r="AF526" s="2267"/>
      <c r="AG526" s="2267"/>
      <c r="AH526" s="2267"/>
      <c r="AI526" s="2267"/>
      <c r="AJ526" s="2267"/>
      <c r="AK526" s="2267"/>
      <c r="AL526" s="2267"/>
      <c r="AM526" s="2267"/>
      <c r="AN526" s="2267"/>
      <c r="AO526" s="2267"/>
      <c r="AP526" s="2267"/>
      <c r="AQ526" s="2267"/>
      <c r="AR526" s="2267"/>
      <c r="AS526" s="2267"/>
      <c r="AT526" s="2267"/>
      <c r="AU526" s="2267"/>
      <c r="AV526" s="2267"/>
      <c r="AW526" s="2267"/>
      <c r="AX526" s="2267"/>
    </row>
    <row r="527" spans="1:56">
      <c r="A527" s="2263"/>
      <c r="B527" s="2207"/>
      <c r="C527" s="2207"/>
      <c r="D527" s="2207"/>
      <c r="E527" s="2208"/>
      <c r="F527" s="2207"/>
      <c r="G527" s="2207"/>
      <c r="H527" s="2207"/>
      <c r="I527" s="2207"/>
      <c r="J527" s="2208"/>
      <c r="K527" s="2207"/>
      <c r="L527" s="2207"/>
      <c r="M527" s="2207"/>
      <c r="N527" s="2207"/>
      <c r="O527" s="2208"/>
      <c r="P527" s="2207"/>
      <c r="Q527" s="2207"/>
      <c r="R527" s="2207"/>
      <c r="S527" s="2207"/>
      <c r="T527" s="2208"/>
      <c r="U527" s="2207"/>
      <c r="V527" s="2207"/>
      <c r="W527" s="2207"/>
      <c r="X527" s="2207"/>
      <c r="Y527" s="2208"/>
      <c r="Z527" s="2266"/>
      <c r="AA527" s="2267"/>
      <c r="AB527" s="2267"/>
      <c r="AC527" s="2267"/>
      <c r="AD527" s="2267"/>
      <c r="AE527" s="2267"/>
      <c r="AF527" s="2267"/>
      <c r="AG527" s="2267"/>
      <c r="AH527" s="2267"/>
      <c r="AI527" s="2267"/>
      <c r="AJ527" s="2267"/>
      <c r="AK527" s="2267"/>
      <c r="AL527" s="2267"/>
      <c r="AM527" s="2267"/>
      <c r="AN527" s="2267"/>
      <c r="AO527" s="2267"/>
      <c r="AP527" s="2267"/>
      <c r="AQ527" s="2267"/>
      <c r="AR527" s="2267"/>
      <c r="AS527" s="2267"/>
      <c r="AT527" s="2267"/>
      <c r="AU527" s="2267"/>
      <c r="AV527" s="2267"/>
      <c r="AW527" s="2267"/>
      <c r="AX527" s="2267"/>
    </row>
    <row r="528" spans="1:56" ht="15.75">
      <c r="A528" s="2263"/>
      <c r="B528" s="2207"/>
      <c r="C528" s="2207"/>
      <c r="D528" s="2207"/>
      <c r="E528" s="2208"/>
      <c r="F528" s="2207"/>
      <c r="G528" s="2207"/>
      <c r="H528" s="2207"/>
      <c r="I528" s="2207"/>
      <c r="J528" s="2208"/>
      <c r="K528" s="2207"/>
      <c r="L528" s="2207"/>
      <c r="M528" s="2207"/>
      <c r="N528" s="2207"/>
      <c r="O528" s="2208"/>
      <c r="P528" s="2207"/>
      <c r="Q528" s="2207"/>
      <c r="R528" s="2207"/>
      <c r="S528" s="2207"/>
      <c r="T528" s="2208"/>
      <c r="U528" s="2207"/>
      <c r="V528" s="2207"/>
      <c r="W528" s="2207"/>
      <c r="X528" s="2207"/>
      <c r="Y528" s="2208"/>
      <c r="Z528" s="2270" t="s">
        <v>43</v>
      </c>
      <c r="AA528" s="2271"/>
      <c r="AB528" s="2271"/>
      <c r="AC528" s="496"/>
      <c r="AD528" s="497" t="s">
        <v>44</v>
      </c>
      <c r="AE528" s="497" t="s">
        <v>45</v>
      </c>
      <c r="AF528" s="497" t="s">
        <v>208</v>
      </c>
      <c r="AG528" s="2271" t="s">
        <v>47</v>
      </c>
      <c r="AH528" s="2271"/>
      <c r="AI528" s="2271"/>
      <c r="AJ528" s="427"/>
      <c r="AK528" s="427"/>
      <c r="AL528" s="427"/>
      <c r="AM528" s="427"/>
      <c r="AN528" s="427"/>
      <c r="AO528" s="427"/>
      <c r="AP528" s="427"/>
      <c r="AQ528" s="427"/>
      <c r="AR528" s="497" t="s">
        <v>48</v>
      </c>
      <c r="AS528" s="427"/>
      <c r="AT528" s="2268">
        <f>$AT$38</f>
        <v>463</v>
      </c>
      <c r="AU528" s="2268"/>
      <c r="AV528" s="2269" t="s">
        <v>49</v>
      </c>
      <c r="AW528" s="2269"/>
      <c r="AX528" s="427"/>
    </row>
    <row r="529" spans="1:50">
      <c r="A529" s="2263"/>
      <c r="B529" s="2207"/>
      <c r="C529" s="2207"/>
      <c r="D529" s="2207"/>
      <c r="E529" s="2208"/>
      <c r="F529" s="2207"/>
      <c r="G529" s="2207"/>
      <c r="H529" s="2207"/>
      <c r="I529" s="2207"/>
      <c r="J529" s="2208"/>
      <c r="K529" s="2207"/>
      <c r="L529" s="2207"/>
      <c r="M529" s="2207"/>
      <c r="N529" s="2207"/>
      <c r="O529" s="2208"/>
      <c r="P529" s="2207"/>
      <c r="Q529" s="2207"/>
      <c r="R529" s="2207"/>
      <c r="S529" s="2207"/>
      <c r="T529" s="2208"/>
      <c r="U529" s="2207"/>
      <c r="V529" s="2207"/>
      <c r="W529" s="2207"/>
      <c r="X529" s="2207"/>
      <c r="Y529" s="2208"/>
      <c r="Z529" s="2108"/>
      <c r="AA529" s="2109"/>
      <c r="AB529" s="2109"/>
      <c r="AC529" s="2109"/>
      <c r="AD529" s="550"/>
      <c r="AE529" s="551"/>
      <c r="AF529" s="527">
        <f>SUM($AT$38-AE529)</f>
        <v>463</v>
      </c>
      <c r="AG529" s="2207"/>
      <c r="AH529" s="2207"/>
      <c r="AI529" s="2207"/>
      <c r="AJ529" s="2207"/>
      <c r="AK529" s="2207"/>
      <c r="AL529" s="2207"/>
      <c r="AM529" s="2207"/>
      <c r="AN529" s="2207"/>
      <c r="AO529" s="2207"/>
      <c r="AP529" s="2207"/>
      <c r="AQ529" s="2207"/>
      <c r="AR529" s="2207"/>
      <c r="AS529" s="2207"/>
      <c r="AT529" s="2207"/>
      <c r="AU529" s="2207"/>
      <c r="AV529" s="2207"/>
      <c r="AW529" s="2207"/>
      <c r="AX529" s="427"/>
    </row>
    <row r="530" spans="1:50">
      <c r="A530" s="2263"/>
      <c r="B530" s="2207"/>
      <c r="C530" s="2207"/>
      <c r="D530" s="2207"/>
      <c r="E530" s="2208"/>
      <c r="F530" s="2207"/>
      <c r="G530" s="2207"/>
      <c r="H530" s="2207"/>
      <c r="I530" s="2207"/>
      <c r="J530" s="2208"/>
      <c r="K530" s="2207"/>
      <c r="L530" s="2207"/>
      <c r="M530" s="2207"/>
      <c r="N530" s="2207"/>
      <c r="O530" s="2208"/>
      <c r="P530" s="2207"/>
      <c r="Q530" s="2207"/>
      <c r="R530" s="2207"/>
      <c r="S530" s="2207"/>
      <c r="T530" s="2208"/>
      <c r="U530" s="2207"/>
      <c r="V530" s="2207"/>
      <c r="W530" s="2207"/>
      <c r="X530" s="2207"/>
      <c r="Y530" s="2208"/>
      <c r="Z530" s="2108"/>
      <c r="AA530" s="2109"/>
      <c r="AB530" s="2109"/>
      <c r="AC530" s="2109"/>
      <c r="AD530" s="550"/>
      <c r="AE530" s="551"/>
      <c r="AF530" s="527">
        <f t="shared" ref="AF530:AF539" si="10">SUM($AT$38-AE530)</f>
        <v>463</v>
      </c>
      <c r="AG530" s="2207"/>
      <c r="AH530" s="2207"/>
      <c r="AI530" s="2207"/>
      <c r="AJ530" s="2207"/>
      <c r="AK530" s="2207"/>
      <c r="AL530" s="2207"/>
      <c r="AM530" s="2207"/>
      <c r="AN530" s="2207"/>
      <c r="AO530" s="2207"/>
      <c r="AP530" s="2207"/>
      <c r="AQ530" s="2207"/>
      <c r="AR530" s="2207"/>
      <c r="AS530" s="2207"/>
      <c r="AT530" s="2207"/>
      <c r="AU530" s="2207"/>
      <c r="AV530" s="2207"/>
      <c r="AW530" s="2207"/>
      <c r="AX530" s="427"/>
    </row>
    <row r="531" spans="1:50">
      <c r="A531" s="2263"/>
      <c r="B531" s="2207"/>
      <c r="C531" s="2207"/>
      <c r="D531" s="2207"/>
      <c r="E531" s="2208"/>
      <c r="F531" s="2207"/>
      <c r="G531" s="2207"/>
      <c r="H531" s="2207"/>
      <c r="I531" s="2207"/>
      <c r="J531" s="2208"/>
      <c r="K531" s="2207"/>
      <c r="L531" s="2207"/>
      <c r="M531" s="2207"/>
      <c r="N531" s="2207"/>
      <c r="O531" s="2208"/>
      <c r="P531" s="2207"/>
      <c r="Q531" s="2207"/>
      <c r="R531" s="2207"/>
      <c r="S531" s="2207"/>
      <c r="T531" s="2208"/>
      <c r="U531" s="2207"/>
      <c r="V531" s="2207"/>
      <c r="W531" s="2207"/>
      <c r="X531" s="2207"/>
      <c r="Y531" s="2208"/>
      <c r="Z531" s="2108"/>
      <c r="AA531" s="2109"/>
      <c r="AB531" s="2109"/>
      <c r="AC531" s="2109"/>
      <c r="AD531" s="550"/>
      <c r="AE531" s="551"/>
      <c r="AF531" s="527">
        <f t="shared" si="10"/>
        <v>463</v>
      </c>
      <c r="AG531" s="2207"/>
      <c r="AH531" s="2207"/>
      <c r="AI531" s="2207"/>
      <c r="AJ531" s="2207"/>
      <c r="AK531" s="2207"/>
      <c r="AL531" s="2207"/>
      <c r="AM531" s="2207"/>
      <c r="AN531" s="2207"/>
      <c r="AO531" s="2207"/>
      <c r="AP531" s="2207"/>
      <c r="AQ531" s="2207"/>
      <c r="AR531" s="2207"/>
      <c r="AS531" s="2207"/>
      <c r="AT531" s="2207"/>
      <c r="AU531" s="2207"/>
      <c r="AV531" s="2207"/>
      <c r="AW531" s="2207"/>
      <c r="AX531" s="427"/>
    </row>
    <row r="532" spans="1:50">
      <c r="A532" s="2263"/>
      <c r="B532" s="2207"/>
      <c r="C532" s="2207"/>
      <c r="D532" s="2207"/>
      <c r="E532" s="2208"/>
      <c r="F532" s="2207"/>
      <c r="G532" s="2207"/>
      <c r="H532" s="2207"/>
      <c r="I532" s="2207"/>
      <c r="J532" s="2208"/>
      <c r="K532" s="2207"/>
      <c r="L532" s="2207"/>
      <c r="M532" s="2207"/>
      <c r="N532" s="2207"/>
      <c r="O532" s="2208"/>
      <c r="P532" s="2207"/>
      <c r="Q532" s="2207"/>
      <c r="R532" s="2207"/>
      <c r="S532" s="2207"/>
      <c r="T532" s="2208"/>
      <c r="U532" s="2207"/>
      <c r="V532" s="2207"/>
      <c r="W532" s="2207"/>
      <c r="X532" s="2207"/>
      <c r="Y532" s="2208"/>
      <c r="Z532" s="2108"/>
      <c r="AA532" s="2109"/>
      <c r="AB532" s="2109"/>
      <c r="AC532" s="2109"/>
      <c r="AD532" s="550"/>
      <c r="AE532" s="551"/>
      <c r="AF532" s="527">
        <f t="shared" si="10"/>
        <v>463</v>
      </c>
      <c r="AG532" s="2207"/>
      <c r="AH532" s="2207"/>
      <c r="AI532" s="2207"/>
      <c r="AJ532" s="2207"/>
      <c r="AK532" s="2207"/>
      <c r="AL532" s="2207"/>
      <c r="AM532" s="2207"/>
      <c r="AN532" s="2207"/>
      <c r="AO532" s="2207"/>
      <c r="AP532" s="2207"/>
      <c r="AQ532" s="2207"/>
      <c r="AR532" s="2207"/>
      <c r="AS532" s="2207"/>
      <c r="AT532" s="2207"/>
      <c r="AU532" s="2207"/>
      <c r="AV532" s="2207"/>
      <c r="AW532" s="2207"/>
      <c r="AX532" s="427"/>
    </row>
    <row r="533" spans="1:50">
      <c r="A533" s="2263"/>
      <c r="B533" s="2207"/>
      <c r="C533" s="2207"/>
      <c r="D533" s="2207"/>
      <c r="E533" s="2208"/>
      <c r="F533" s="2207"/>
      <c r="G533" s="2207"/>
      <c r="H533" s="2207"/>
      <c r="I533" s="2207"/>
      <c r="J533" s="2208"/>
      <c r="K533" s="2207"/>
      <c r="L533" s="2207"/>
      <c r="M533" s="2207"/>
      <c r="N533" s="2207"/>
      <c r="O533" s="2208"/>
      <c r="P533" s="2207"/>
      <c r="Q533" s="2207"/>
      <c r="R533" s="2207"/>
      <c r="S533" s="2207"/>
      <c r="T533" s="2208"/>
      <c r="U533" s="2207"/>
      <c r="V533" s="2207"/>
      <c r="W533" s="2207"/>
      <c r="X533" s="2207"/>
      <c r="Y533" s="2208"/>
      <c r="Z533" s="2108"/>
      <c r="AA533" s="2109"/>
      <c r="AB533" s="2109"/>
      <c r="AC533" s="2109"/>
      <c r="AD533" s="550"/>
      <c r="AE533" s="551"/>
      <c r="AF533" s="527">
        <f t="shared" si="10"/>
        <v>463</v>
      </c>
      <c r="AG533" s="2207"/>
      <c r="AH533" s="2207"/>
      <c r="AI533" s="2207"/>
      <c r="AJ533" s="2207"/>
      <c r="AK533" s="2207"/>
      <c r="AL533" s="2207"/>
      <c r="AM533" s="2207"/>
      <c r="AN533" s="2207"/>
      <c r="AO533" s="2207"/>
      <c r="AP533" s="2207"/>
      <c r="AQ533" s="2207"/>
      <c r="AR533" s="2207"/>
      <c r="AS533" s="2207"/>
      <c r="AT533" s="2207"/>
      <c r="AU533" s="2207"/>
      <c r="AV533" s="2207"/>
      <c r="AW533" s="2207"/>
      <c r="AX533" s="427"/>
    </row>
    <row r="534" spans="1:50">
      <c r="A534" s="2263"/>
      <c r="B534" s="2207"/>
      <c r="C534" s="2207"/>
      <c r="D534" s="2207"/>
      <c r="E534" s="2208"/>
      <c r="F534" s="2207"/>
      <c r="G534" s="2207"/>
      <c r="H534" s="2207"/>
      <c r="I534" s="2207"/>
      <c r="J534" s="2208"/>
      <c r="K534" s="2207"/>
      <c r="L534" s="2207"/>
      <c r="M534" s="2207"/>
      <c r="N534" s="2207"/>
      <c r="O534" s="2208"/>
      <c r="P534" s="2207"/>
      <c r="Q534" s="2207"/>
      <c r="R534" s="2207"/>
      <c r="S534" s="2207"/>
      <c r="T534" s="2208"/>
      <c r="U534" s="2207"/>
      <c r="V534" s="2207"/>
      <c r="W534" s="2207"/>
      <c r="X534" s="2207"/>
      <c r="Y534" s="2208"/>
      <c r="Z534" s="2108"/>
      <c r="AA534" s="2109"/>
      <c r="AB534" s="2109"/>
      <c r="AC534" s="2109"/>
      <c r="AD534" s="550"/>
      <c r="AE534" s="551"/>
      <c r="AF534" s="527">
        <f t="shared" si="10"/>
        <v>463</v>
      </c>
      <c r="AG534" s="2207"/>
      <c r="AH534" s="2207"/>
      <c r="AI534" s="2207"/>
      <c r="AJ534" s="2207"/>
      <c r="AK534" s="2207"/>
      <c r="AL534" s="2207"/>
      <c r="AM534" s="2207"/>
      <c r="AN534" s="2207"/>
      <c r="AO534" s="2207"/>
      <c r="AP534" s="2207"/>
      <c r="AQ534" s="2207"/>
      <c r="AR534" s="2207"/>
      <c r="AS534" s="2207"/>
      <c r="AT534" s="2207"/>
      <c r="AU534" s="2207"/>
      <c r="AV534" s="2207"/>
      <c r="AW534" s="2207"/>
      <c r="AX534" s="427"/>
    </row>
    <row r="535" spans="1:50">
      <c r="A535" s="2263"/>
      <c r="B535" s="2207"/>
      <c r="C535" s="2207"/>
      <c r="D535" s="2207"/>
      <c r="E535" s="2208"/>
      <c r="F535" s="2207"/>
      <c r="G535" s="2207"/>
      <c r="H535" s="2207"/>
      <c r="I535" s="2207"/>
      <c r="J535" s="2208"/>
      <c r="K535" s="2207"/>
      <c r="L535" s="2207"/>
      <c r="M535" s="2207"/>
      <c r="N535" s="2207"/>
      <c r="O535" s="2208"/>
      <c r="P535" s="2207"/>
      <c r="Q535" s="2207"/>
      <c r="R535" s="2207"/>
      <c r="S535" s="2207"/>
      <c r="T535" s="2208"/>
      <c r="U535" s="2207"/>
      <c r="V535" s="2207"/>
      <c r="W535" s="2207"/>
      <c r="X535" s="2207"/>
      <c r="Y535" s="2208"/>
      <c r="Z535" s="2108"/>
      <c r="AA535" s="2109"/>
      <c r="AB535" s="2109"/>
      <c r="AC535" s="2109"/>
      <c r="AD535" s="550"/>
      <c r="AE535" s="551"/>
      <c r="AF535" s="527">
        <f t="shared" si="10"/>
        <v>463</v>
      </c>
      <c r="AG535" s="2207"/>
      <c r="AH535" s="2207"/>
      <c r="AI535" s="2207"/>
      <c r="AJ535" s="2207"/>
      <c r="AK535" s="2207"/>
      <c r="AL535" s="2207"/>
      <c r="AM535" s="2207"/>
      <c r="AN535" s="2207"/>
      <c r="AO535" s="2207"/>
      <c r="AP535" s="2207"/>
      <c r="AQ535" s="2207"/>
      <c r="AR535" s="2207"/>
      <c r="AS535" s="2207"/>
      <c r="AT535" s="2207"/>
      <c r="AU535" s="2207"/>
      <c r="AV535" s="2207"/>
      <c r="AW535" s="2207"/>
      <c r="AX535" s="427"/>
    </row>
    <row r="536" spans="1:50">
      <c r="A536" s="2263"/>
      <c r="B536" s="2207"/>
      <c r="C536" s="2207"/>
      <c r="D536" s="2207"/>
      <c r="E536" s="2208"/>
      <c r="F536" s="2207"/>
      <c r="G536" s="2207"/>
      <c r="H536" s="2207"/>
      <c r="I536" s="2207"/>
      <c r="J536" s="2208"/>
      <c r="K536" s="2207"/>
      <c r="L536" s="2207"/>
      <c r="M536" s="2207"/>
      <c r="N536" s="2207"/>
      <c r="O536" s="2208"/>
      <c r="P536" s="2207"/>
      <c r="Q536" s="2207"/>
      <c r="R536" s="2207"/>
      <c r="S536" s="2207"/>
      <c r="T536" s="2208"/>
      <c r="U536" s="2207"/>
      <c r="V536" s="2207"/>
      <c r="W536" s="2207"/>
      <c r="X536" s="2207"/>
      <c r="Y536" s="2208"/>
      <c r="Z536" s="2108"/>
      <c r="AA536" s="2109"/>
      <c r="AB536" s="2109"/>
      <c r="AC536" s="2109"/>
      <c r="AD536" s="550"/>
      <c r="AE536" s="551"/>
      <c r="AF536" s="527">
        <f t="shared" si="10"/>
        <v>463</v>
      </c>
      <c r="AG536" s="2207"/>
      <c r="AH536" s="2207"/>
      <c r="AI536" s="2207"/>
      <c r="AJ536" s="2207"/>
      <c r="AK536" s="2207"/>
      <c r="AL536" s="2207"/>
      <c r="AM536" s="2207"/>
      <c r="AN536" s="2207"/>
      <c r="AO536" s="2207"/>
      <c r="AP536" s="2207"/>
      <c r="AQ536" s="2207"/>
      <c r="AR536" s="2207"/>
      <c r="AS536" s="2207"/>
      <c r="AT536" s="2207"/>
      <c r="AU536" s="2207"/>
      <c r="AV536" s="2207"/>
      <c r="AW536" s="2207"/>
      <c r="AX536" s="427"/>
    </row>
    <row r="537" spans="1:50">
      <c r="A537" s="2263"/>
      <c r="B537" s="2207"/>
      <c r="C537" s="2207"/>
      <c r="D537" s="2207"/>
      <c r="E537" s="2208"/>
      <c r="F537" s="2207"/>
      <c r="G537" s="2207"/>
      <c r="H537" s="2207"/>
      <c r="I537" s="2207"/>
      <c r="J537" s="2208"/>
      <c r="K537" s="2207"/>
      <c r="L537" s="2207"/>
      <c r="M537" s="2207"/>
      <c r="N537" s="2207"/>
      <c r="O537" s="2208"/>
      <c r="P537" s="2207"/>
      <c r="Q537" s="2207"/>
      <c r="R537" s="2207"/>
      <c r="S537" s="2207"/>
      <c r="T537" s="2208"/>
      <c r="U537" s="2207"/>
      <c r="V537" s="2207"/>
      <c r="W537" s="2207"/>
      <c r="X537" s="2207"/>
      <c r="Y537" s="2208"/>
      <c r="Z537" s="2108"/>
      <c r="AA537" s="2109"/>
      <c r="AB537" s="2109"/>
      <c r="AC537" s="2109"/>
      <c r="AD537" s="550"/>
      <c r="AE537" s="551"/>
      <c r="AF537" s="527">
        <f t="shared" si="10"/>
        <v>463</v>
      </c>
      <c r="AG537" s="2207"/>
      <c r="AH537" s="2207"/>
      <c r="AI537" s="2207"/>
      <c r="AJ537" s="2207"/>
      <c r="AK537" s="2207"/>
      <c r="AL537" s="2207"/>
      <c r="AM537" s="2207"/>
      <c r="AN537" s="2207"/>
      <c r="AO537" s="2207"/>
      <c r="AP537" s="2207"/>
      <c r="AQ537" s="2207"/>
      <c r="AR537" s="2207"/>
      <c r="AS537" s="2207"/>
      <c r="AT537" s="2207"/>
      <c r="AU537" s="2207"/>
      <c r="AV537" s="2207"/>
      <c r="AW537" s="2207"/>
      <c r="AX537" s="427"/>
    </row>
    <row r="538" spans="1:50">
      <c r="A538" s="2263"/>
      <c r="B538" s="2207"/>
      <c r="C538" s="2207"/>
      <c r="D538" s="2207"/>
      <c r="E538" s="2208"/>
      <c r="F538" s="2207"/>
      <c r="G538" s="2207"/>
      <c r="H538" s="2207"/>
      <c r="I538" s="2207"/>
      <c r="J538" s="2208"/>
      <c r="K538" s="2207"/>
      <c r="L538" s="2207"/>
      <c r="M538" s="2207"/>
      <c r="N538" s="2207"/>
      <c r="O538" s="2208"/>
      <c r="P538" s="2207"/>
      <c r="Q538" s="2207"/>
      <c r="R538" s="2207"/>
      <c r="S538" s="2207"/>
      <c r="T538" s="2208"/>
      <c r="U538" s="2207"/>
      <c r="V538" s="2207"/>
      <c r="W538" s="2207"/>
      <c r="X538" s="2207"/>
      <c r="Y538" s="2208"/>
      <c r="Z538" s="2108"/>
      <c r="AA538" s="2109"/>
      <c r="AB538" s="2109"/>
      <c r="AC538" s="2109"/>
      <c r="AD538" s="550"/>
      <c r="AE538" s="551"/>
      <c r="AF538" s="527">
        <f t="shared" si="10"/>
        <v>463</v>
      </c>
      <c r="AG538" s="2207"/>
      <c r="AH538" s="2207"/>
      <c r="AI538" s="2207"/>
      <c r="AJ538" s="2207"/>
      <c r="AK538" s="2207"/>
      <c r="AL538" s="2207"/>
      <c r="AM538" s="2207"/>
      <c r="AN538" s="2207"/>
      <c r="AO538" s="2207"/>
      <c r="AP538" s="2207"/>
      <c r="AQ538" s="2207"/>
      <c r="AR538" s="2207"/>
      <c r="AS538" s="2207"/>
      <c r="AT538" s="2207"/>
      <c r="AU538" s="2207"/>
      <c r="AV538" s="2207"/>
      <c r="AW538" s="2207"/>
      <c r="AX538" s="427"/>
    </row>
    <row r="539" spans="1:50">
      <c r="A539" s="2272"/>
      <c r="B539" s="2261"/>
      <c r="C539" s="2261"/>
      <c r="D539" s="2261"/>
      <c r="E539" s="2262"/>
      <c r="F539" s="2261"/>
      <c r="G539" s="2261"/>
      <c r="H539" s="2261"/>
      <c r="I539" s="2261"/>
      <c r="J539" s="2262"/>
      <c r="K539" s="2261"/>
      <c r="L539" s="2261"/>
      <c r="M539" s="2261"/>
      <c r="N539" s="2261"/>
      <c r="O539" s="2262"/>
      <c r="P539" s="2261"/>
      <c r="Q539" s="2261"/>
      <c r="R539" s="2261"/>
      <c r="S539" s="2261"/>
      <c r="T539" s="2262"/>
      <c r="U539" s="2261"/>
      <c r="V539" s="2261"/>
      <c r="W539" s="2261"/>
      <c r="X539" s="2261"/>
      <c r="Y539" s="2262"/>
      <c r="Z539" s="2108"/>
      <c r="AA539" s="2109"/>
      <c r="AB539" s="2109"/>
      <c r="AC539" s="2109"/>
      <c r="AD539" s="550"/>
      <c r="AE539" s="551"/>
      <c r="AF539" s="534">
        <f t="shared" si="10"/>
        <v>463</v>
      </c>
      <c r="AG539" s="577" t="s">
        <v>55</v>
      </c>
      <c r="AH539" s="577"/>
      <c r="AI539" s="428"/>
      <c r="AJ539" s="428"/>
      <c r="AK539" s="428"/>
      <c r="AL539" s="428"/>
      <c r="AM539" s="428"/>
      <c r="AN539" s="428"/>
      <c r="AO539" s="428"/>
      <c r="AP539" s="428"/>
      <c r="AQ539" s="428"/>
      <c r="AR539" s="428"/>
      <c r="AS539" s="428"/>
      <c r="AT539" s="428"/>
      <c r="AU539" s="428"/>
      <c r="AV539" s="428"/>
      <c r="AW539" s="428"/>
      <c r="AX539" s="428"/>
    </row>
    <row r="540" spans="1:50" ht="18.75">
      <c r="A540" s="2011" t="s">
        <v>0</v>
      </c>
      <c r="B540" s="2011"/>
      <c r="C540" s="2011"/>
      <c r="D540" s="2011"/>
      <c r="E540" s="2011"/>
      <c r="F540" s="2011" t="s">
        <v>1</v>
      </c>
      <c r="G540" s="2011"/>
      <c r="H540" s="2011"/>
      <c r="I540" s="2011"/>
      <c r="J540" s="2011"/>
      <c r="K540" s="2011" t="s">
        <v>2</v>
      </c>
      <c r="L540" s="2011"/>
      <c r="M540" s="2011"/>
      <c r="N540" s="2011"/>
      <c r="O540" s="2011"/>
      <c r="P540" s="2011" t="s">
        <v>3</v>
      </c>
      <c r="Q540" s="2011"/>
      <c r="R540" s="2011"/>
      <c r="S540" s="2011"/>
      <c r="T540" s="2011"/>
      <c r="U540" s="2011" t="s">
        <v>4</v>
      </c>
      <c r="V540" s="2011"/>
      <c r="W540" s="2011"/>
      <c r="X540" s="2011"/>
      <c r="Y540" s="2011"/>
      <c r="Z540" s="2011" t="s">
        <v>5</v>
      </c>
      <c r="AA540" s="2011"/>
      <c r="AB540" s="2011"/>
      <c r="AC540" s="2011"/>
      <c r="AD540" s="2011"/>
      <c r="AE540" s="2011" t="s">
        <v>6</v>
      </c>
      <c r="AF540" s="2011"/>
      <c r="AG540" s="2011"/>
      <c r="AH540" s="2011"/>
      <c r="AI540" s="2011"/>
      <c r="AJ540" s="2011" t="s">
        <v>7</v>
      </c>
      <c r="AK540" s="2011"/>
      <c r="AL540" s="2011"/>
      <c r="AM540" s="2011"/>
      <c r="AN540" s="2011"/>
      <c r="AO540" s="2011" t="s">
        <v>8</v>
      </c>
      <c r="AP540" s="2011"/>
      <c r="AQ540" s="2011"/>
      <c r="AR540" s="2011"/>
      <c r="AS540" s="2011"/>
      <c r="AT540" s="2011" t="s">
        <v>9</v>
      </c>
      <c r="AU540" s="2011"/>
      <c r="AV540" s="2011"/>
      <c r="AW540" s="2011"/>
      <c r="AX540" s="2011"/>
    </row>
    <row r="541" spans="1:50">
      <c r="A541" s="2013" t="s">
        <v>154</v>
      </c>
      <c r="B541" s="2014"/>
      <c r="C541" s="2014"/>
      <c r="D541" s="2014"/>
      <c r="E541" s="2014"/>
      <c r="F541" s="2014"/>
      <c r="G541" s="2014"/>
      <c r="H541" s="2014"/>
      <c r="I541" s="2014"/>
      <c r="J541" s="2014"/>
      <c r="K541" s="2014"/>
      <c r="L541" s="2014"/>
      <c r="M541" s="2014"/>
      <c r="N541" s="2014"/>
      <c r="O541" s="2014"/>
      <c r="P541" s="2014"/>
      <c r="Q541" s="2014"/>
      <c r="R541" s="2014"/>
      <c r="S541" s="2014"/>
      <c r="T541" s="2014"/>
      <c r="U541" s="2014"/>
      <c r="V541" s="2014"/>
      <c r="W541" s="2014"/>
      <c r="X541" s="2014"/>
      <c r="Y541" s="2014"/>
      <c r="Z541" s="429">
        <v>1</v>
      </c>
      <c r="AA541" s="430"/>
      <c r="AB541" s="430"/>
      <c r="AC541" s="430"/>
      <c r="AD541" s="431"/>
      <c r="AE541" s="430">
        <v>2</v>
      </c>
      <c r="AF541" s="430"/>
      <c r="AG541" s="430"/>
      <c r="AH541" s="430"/>
      <c r="AI541" s="431"/>
      <c r="AJ541" s="430">
        <v>3</v>
      </c>
      <c r="AK541" s="430"/>
      <c r="AL541" s="430"/>
      <c r="AM541" s="430"/>
      <c r="AN541" s="431"/>
      <c r="AO541" s="430">
        <v>4</v>
      </c>
      <c r="AP541" s="430"/>
      <c r="AQ541" s="430"/>
      <c r="AR541" s="430"/>
      <c r="AS541" s="431"/>
      <c r="AT541" s="430">
        <v>5</v>
      </c>
      <c r="AU541" s="430"/>
      <c r="AV541" s="430"/>
      <c r="AW541" s="430"/>
      <c r="AX541" s="431"/>
    </row>
    <row r="542" spans="1:50">
      <c r="A542" s="2015"/>
      <c r="B542" s="2016"/>
      <c r="C542" s="2016"/>
      <c r="D542" s="2016"/>
      <c r="E542" s="2016"/>
      <c r="F542" s="2016"/>
      <c r="G542" s="2016"/>
      <c r="H542" s="2016"/>
      <c r="I542" s="2016"/>
      <c r="J542" s="2016"/>
      <c r="K542" s="2016"/>
      <c r="L542" s="2016"/>
      <c r="M542" s="2016"/>
      <c r="N542" s="2016"/>
      <c r="O542" s="2016"/>
      <c r="P542" s="2016"/>
      <c r="Q542" s="2016"/>
      <c r="R542" s="2016"/>
      <c r="S542" s="2016"/>
      <c r="T542" s="2016"/>
      <c r="U542" s="2016"/>
      <c r="V542" s="2016"/>
      <c r="W542" s="2016"/>
      <c r="X542" s="2016"/>
      <c r="Y542" s="2016"/>
      <c r="Z542" s="2019"/>
      <c r="AA542" s="2020"/>
      <c r="AB542" s="2020"/>
      <c r="AC542" s="2020"/>
      <c r="AD542" s="2021"/>
      <c r="AE542" s="2020"/>
      <c r="AF542" s="2020"/>
      <c r="AG542" s="2020"/>
      <c r="AH542" s="2020"/>
      <c r="AI542" s="2021"/>
      <c r="AJ542" s="2020"/>
      <c r="AK542" s="2020"/>
      <c r="AL542" s="2020"/>
      <c r="AM542" s="2020"/>
      <c r="AN542" s="2021"/>
      <c r="AO542" s="2020"/>
      <c r="AP542" s="2020"/>
      <c r="AQ542" s="2020"/>
      <c r="AR542" s="2020"/>
      <c r="AS542" s="2021"/>
      <c r="AT542" s="2020"/>
      <c r="AU542" s="2020"/>
      <c r="AV542" s="2020"/>
      <c r="AW542" s="2020"/>
      <c r="AX542" s="2021"/>
    </row>
    <row r="543" spans="1:50">
      <c r="A543" s="2015"/>
      <c r="B543" s="2016"/>
      <c r="C543" s="2016"/>
      <c r="D543" s="2016"/>
      <c r="E543" s="2016"/>
      <c r="F543" s="2016"/>
      <c r="G543" s="2016"/>
      <c r="H543" s="2016"/>
      <c r="I543" s="2016"/>
      <c r="J543" s="2016"/>
      <c r="K543" s="2016"/>
      <c r="L543" s="2016"/>
      <c r="M543" s="2016"/>
      <c r="N543" s="2016"/>
      <c r="O543" s="2016"/>
      <c r="P543" s="2016"/>
      <c r="Q543" s="2016"/>
      <c r="R543" s="2016"/>
      <c r="S543" s="2016"/>
      <c r="T543" s="2016"/>
      <c r="U543" s="2016"/>
      <c r="V543" s="2016"/>
      <c r="W543" s="2016"/>
      <c r="X543" s="2016"/>
      <c r="Y543" s="2016"/>
      <c r="Z543" s="2019"/>
      <c r="AA543" s="2020"/>
      <c r="AB543" s="2020"/>
      <c r="AC543" s="2020"/>
      <c r="AD543" s="2021"/>
      <c r="AE543" s="2020"/>
      <c r="AF543" s="2020"/>
      <c r="AG543" s="2020"/>
      <c r="AH543" s="2020"/>
      <c r="AI543" s="2021"/>
      <c r="AJ543" s="2020"/>
      <c r="AK543" s="2020"/>
      <c r="AL543" s="2020"/>
      <c r="AM543" s="2020"/>
      <c r="AN543" s="2021"/>
      <c r="AO543" s="2020"/>
      <c r="AP543" s="2020"/>
      <c r="AQ543" s="2020"/>
      <c r="AR543" s="2020"/>
      <c r="AS543" s="2021"/>
      <c r="AT543" s="2020"/>
      <c r="AU543" s="2020"/>
      <c r="AV543" s="2020"/>
      <c r="AW543" s="2020"/>
      <c r="AX543" s="2021"/>
    </row>
    <row r="544" spans="1:50">
      <c r="A544" s="2015"/>
      <c r="B544" s="2016"/>
      <c r="C544" s="2016"/>
      <c r="D544" s="2016"/>
      <c r="E544" s="2016"/>
      <c r="F544" s="2016"/>
      <c r="G544" s="2016"/>
      <c r="H544" s="2016"/>
      <c r="I544" s="2016"/>
      <c r="J544" s="2016"/>
      <c r="K544" s="2016"/>
      <c r="L544" s="2016"/>
      <c r="M544" s="2016"/>
      <c r="N544" s="2016"/>
      <c r="O544" s="2016"/>
      <c r="P544" s="2016"/>
      <c r="Q544" s="2016"/>
      <c r="R544" s="2016"/>
      <c r="S544" s="2016"/>
      <c r="T544" s="2016"/>
      <c r="U544" s="2016"/>
      <c r="V544" s="2016"/>
      <c r="W544" s="2016"/>
      <c r="X544" s="2016"/>
      <c r="Y544" s="2016"/>
      <c r="Z544" s="2019"/>
      <c r="AA544" s="2020"/>
      <c r="AB544" s="2020"/>
      <c r="AC544" s="2020"/>
      <c r="AD544" s="2021"/>
      <c r="AE544" s="2020"/>
      <c r="AF544" s="2020"/>
      <c r="AG544" s="2020"/>
      <c r="AH544" s="2020"/>
      <c r="AI544" s="2021"/>
      <c r="AJ544" s="2020"/>
      <c r="AK544" s="2020"/>
      <c r="AL544" s="2020"/>
      <c r="AM544" s="2020"/>
      <c r="AN544" s="2021"/>
      <c r="AO544" s="2020"/>
      <c r="AP544" s="2020"/>
      <c r="AQ544" s="2020"/>
      <c r="AR544" s="2020"/>
      <c r="AS544" s="2021"/>
      <c r="AT544" s="2020"/>
      <c r="AU544" s="2020"/>
      <c r="AV544" s="2020"/>
      <c r="AW544" s="2020"/>
      <c r="AX544" s="2021"/>
    </row>
    <row r="545" spans="1:50" ht="15.75">
      <c r="A545" s="2027" t="s">
        <v>43</v>
      </c>
      <c r="B545" s="2028"/>
      <c r="C545" s="2028"/>
      <c r="D545" s="498"/>
      <c r="E545" s="499" t="s">
        <v>44</v>
      </c>
      <c r="F545" s="499" t="s">
        <v>45</v>
      </c>
      <c r="G545" s="499" t="s">
        <v>208</v>
      </c>
      <c r="H545" s="2028" t="s">
        <v>47</v>
      </c>
      <c r="I545" s="2028"/>
      <c r="J545" s="2028"/>
      <c r="K545" s="432"/>
      <c r="L545" s="432"/>
      <c r="M545" s="432"/>
      <c r="N545" s="432"/>
      <c r="O545" s="432"/>
      <c r="P545" s="432"/>
      <c r="Q545" s="432"/>
      <c r="R545" s="432"/>
      <c r="S545" s="499" t="s">
        <v>48</v>
      </c>
      <c r="T545" s="432"/>
      <c r="U545" s="2025">
        <f>$AT$38</f>
        <v>463</v>
      </c>
      <c r="V545" s="2025"/>
      <c r="W545" s="2026" t="s">
        <v>49</v>
      </c>
      <c r="X545" s="2026"/>
      <c r="Y545" s="432"/>
      <c r="Z545" s="2019"/>
      <c r="AA545" s="2020"/>
      <c r="AB545" s="2020"/>
      <c r="AC545" s="2020"/>
      <c r="AD545" s="2021"/>
      <c r="AE545" s="2020"/>
      <c r="AF545" s="2020"/>
      <c r="AG545" s="2020"/>
      <c r="AH545" s="2020"/>
      <c r="AI545" s="2021"/>
      <c r="AJ545" s="2020"/>
      <c r="AK545" s="2020"/>
      <c r="AL545" s="2020"/>
      <c r="AM545" s="2020"/>
      <c r="AN545" s="2021"/>
      <c r="AO545" s="2020"/>
      <c r="AP545" s="2020"/>
      <c r="AQ545" s="2020"/>
      <c r="AR545" s="2020"/>
      <c r="AS545" s="2021"/>
      <c r="AT545" s="2020"/>
      <c r="AU545" s="2020"/>
      <c r="AV545" s="2020"/>
      <c r="AW545" s="2020"/>
      <c r="AX545" s="2021"/>
    </row>
    <row r="546" spans="1:50">
      <c r="A546" s="2017"/>
      <c r="B546" s="2018"/>
      <c r="C546" s="2018"/>
      <c r="D546" s="2018"/>
      <c r="E546" s="548"/>
      <c r="F546" s="549"/>
      <c r="G546" s="527">
        <f>SUM($AT$38-F546)</f>
        <v>463</v>
      </c>
      <c r="H546" s="2020"/>
      <c r="I546" s="2020"/>
      <c r="J546" s="2020"/>
      <c r="K546" s="2020"/>
      <c r="L546" s="2020"/>
      <c r="M546" s="2020"/>
      <c r="N546" s="2020"/>
      <c r="O546" s="2020"/>
      <c r="P546" s="2020"/>
      <c r="Q546" s="2020"/>
      <c r="R546" s="2020"/>
      <c r="S546" s="2020"/>
      <c r="T546" s="2020"/>
      <c r="U546" s="2020"/>
      <c r="V546" s="2020"/>
      <c r="W546" s="2020"/>
      <c r="X546" s="2020"/>
      <c r="Y546" s="432"/>
      <c r="Z546" s="2019"/>
      <c r="AA546" s="2020"/>
      <c r="AB546" s="2020"/>
      <c r="AC546" s="2020"/>
      <c r="AD546" s="2021"/>
      <c r="AE546" s="2020"/>
      <c r="AF546" s="2020"/>
      <c r="AG546" s="2020"/>
      <c r="AH546" s="2020"/>
      <c r="AI546" s="2021"/>
      <c r="AJ546" s="2020"/>
      <c r="AK546" s="2020"/>
      <c r="AL546" s="2020"/>
      <c r="AM546" s="2020"/>
      <c r="AN546" s="2021"/>
      <c r="AO546" s="2020"/>
      <c r="AP546" s="2020"/>
      <c r="AQ546" s="2020"/>
      <c r="AR546" s="2020"/>
      <c r="AS546" s="2021"/>
      <c r="AT546" s="2020"/>
      <c r="AU546" s="2020"/>
      <c r="AV546" s="2020"/>
      <c r="AW546" s="2020"/>
      <c r="AX546" s="2021"/>
    </row>
    <row r="547" spans="1:50">
      <c r="A547" s="2017"/>
      <c r="B547" s="2018"/>
      <c r="C547" s="2018"/>
      <c r="D547" s="2018"/>
      <c r="E547" s="548"/>
      <c r="F547" s="549"/>
      <c r="G547" s="527">
        <f t="shared" ref="G547:G556" si="11">SUM($AT$38-F547)</f>
        <v>463</v>
      </c>
      <c r="H547" s="2020"/>
      <c r="I547" s="2020"/>
      <c r="J547" s="2020"/>
      <c r="K547" s="2020"/>
      <c r="L547" s="2020"/>
      <c r="M547" s="2020"/>
      <c r="N547" s="2020"/>
      <c r="O547" s="2020"/>
      <c r="P547" s="2020"/>
      <c r="Q547" s="2020"/>
      <c r="R547" s="2020"/>
      <c r="S547" s="2020"/>
      <c r="T547" s="2020"/>
      <c r="U547" s="2020"/>
      <c r="V547" s="2020"/>
      <c r="W547" s="2020"/>
      <c r="X547" s="2020"/>
      <c r="Y547" s="432"/>
      <c r="Z547" s="2019"/>
      <c r="AA547" s="2020"/>
      <c r="AB547" s="2020"/>
      <c r="AC547" s="2020"/>
      <c r="AD547" s="2021"/>
      <c r="AE547" s="2020"/>
      <c r="AF547" s="2020"/>
      <c r="AG547" s="2020"/>
      <c r="AH547" s="2020"/>
      <c r="AI547" s="2021"/>
      <c r="AJ547" s="2020"/>
      <c r="AK547" s="2020"/>
      <c r="AL547" s="2020"/>
      <c r="AM547" s="2020"/>
      <c r="AN547" s="2021"/>
      <c r="AO547" s="2020"/>
      <c r="AP547" s="2020"/>
      <c r="AQ547" s="2020"/>
      <c r="AR547" s="2020"/>
      <c r="AS547" s="2021"/>
      <c r="AT547" s="2020"/>
      <c r="AU547" s="2020"/>
      <c r="AV547" s="2020"/>
      <c r="AW547" s="2020"/>
      <c r="AX547" s="2021"/>
    </row>
    <row r="548" spans="1:50">
      <c r="A548" s="2017"/>
      <c r="B548" s="2018"/>
      <c r="C548" s="2018"/>
      <c r="D548" s="2018"/>
      <c r="E548" s="548"/>
      <c r="F548" s="549"/>
      <c r="G548" s="527">
        <f t="shared" si="11"/>
        <v>463</v>
      </c>
      <c r="H548" s="2020"/>
      <c r="I548" s="2020"/>
      <c r="J548" s="2020"/>
      <c r="K548" s="2020"/>
      <c r="L548" s="2020"/>
      <c r="M548" s="2020"/>
      <c r="N548" s="2020"/>
      <c r="O548" s="2020"/>
      <c r="P548" s="2020"/>
      <c r="Q548" s="2020"/>
      <c r="R548" s="2020"/>
      <c r="S548" s="2020"/>
      <c r="T548" s="2020"/>
      <c r="U548" s="2020"/>
      <c r="V548" s="2020"/>
      <c r="W548" s="2020"/>
      <c r="X548" s="2020"/>
      <c r="Y548" s="432"/>
      <c r="Z548" s="2019"/>
      <c r="AA548" s="2020"/>
      <c r="AB548" s="2020"/>
      <c r="AC548" s="2020"/>
      <c r="AD548" s="2021"/>
      <c r="AE548" s="2020"/>
      <c r="AF548" s="2020"/>
      <c r="AG548" s="2020"/>
      <c r="AH548" s="2020"/>
      <c r="AI548" s="2021"/>
      <c r="AJ548" s="2020"/>
      <c r="AK548" s="2020"/>
      <c r="AL548" s="2020"/>
      <c r="AM548" s="2020"/>
      <c r="AN548" s="2021"/>
      <c r="AO548" s="2020"/>
      <c r="AP548" s="2020"/>
      <c r="AQ548" s="2020"/>
      <c r="AR548" s="2020"/>
      <c r="AS548" s="2021"/>
      <c r="AT548" s="2020"/>
      <c r="AU548" s="2020"/>
      <c r="AV548" s="2020"/>
      <c r="AW548" s="2020"/>
      <c r="AX548" s="2021"/>
    </row>
    <row r="549" spans="1:50">
      <c r="A549" s="2017"/>
      <c r="B549" s="2018"/>
      <c r="C549" s="2018"/>
      <c r="D549" s="2018"/>
      <c r="E549" s="548"/>
      <c r="F549" s="549"/>
      <c r="G549" s="527">
        <f t="shared" si="11"/>
        <v>463</v>
      </c>
      <c r="H549" s="2020"/>
      <c r="I549" s="2020"/>
      <c r="J549" s="2020"/>
      <c r="K549" s="2020"/>
      <c r="L549" s="2020"/>
      <c r="M549" s="2020"/>
      <c r="N549" s="2020"/>
      <c r="O549" s="2020"/>
      <c r="P549" s="2020"/>
      <c r="Q549" s="2020"/>
      <c r="R549" s="2020"/>
      <c r="S549" s="2020"/>
      <c r="T549" s="2020"/>
      <c r="U549" s="2020"/>
      <c r="V549" s="2020"/>
      <c r="W549" s="2020"/>
      <c r="X549" s="2020"/>
      <c r="Y549" s="432"/>
      <c r="Z549" s="2019"/>
      <c r="AA549" s="2020"/>
      <c r="AB549" s="2020"/>
      <c r="AC549" s="2020"/>
      <c r="AD549" s="2021"/>
      <c r="AE549" s="2020"/>
      <c r="AF549" s="2020"/>
      <c r="AG549" s="2020"/>
      <c r="AH549" s="2020"/>
      <c r="AI549" s="2021"/>
      <c r="AJ549" s="2020"/>
      <c r="AK549" s="2020"/>
      <c r="AL549" s="2020"/>
      <c r="AM549" s="2020"/>
      <c r="AN549" s="2021"/>
      <c r="AO549" s="2020"/>
      <c r="AP549" s="2020"/>
      <c r="AQ549" s="2020"/>
      <c r="AR549" s="2020"/>
      <c r="AS549" s="2021"/>
      <c r="AT549" s="2020"/>
      <c r="AU549" s="2020"/>
      <c r="AV549" s="2020"/>
      <c r="AW549" s="2020"/>
      <c r="AX549" s="2021"/>
    </row>
    <row r="550" spans="1:50">
      <c r="A550" s="2017"/>
      <c r="B550" s="2018"/>
      <c r="C550" s="2018"/>
      <c r="D550" s="2018"/>
      <c r="E550" s="548"/>
      <c r="F550" s="549"/>
      <c r="G550" s="527">
        <f t="shared" si="11"/>
        <v>463</v>
      </c>
      <c r="H550" s="2020"/>
      <c r="I550" s="2020"/>
      <c r="J550" s="2020"/>
      <c r="K550" s="2020"/>
      <c r="L550" s="2020"/>
      <c r="M550" s="2020"/>
      <c r="N550" s="2020"/>
      <c r="O550" s="2020"/>
      <c r="P550" s="2020"/>
      <c r="Q550" s="2020"/>
      <c r="R550" s="2020"/>
      <c r="S550" s="2020"/>
      <c r="T550" s="2020"/>
      <c r="U550" s="2020"/>
      <c r="V550" s="2020"/>
      <c r="W550" s="2020"/>
      <c r="X550" s="2020"/>
      <c r="Y550" s="432"/>
      <c r="Z550" s="2019"/>
      <c r="AA550" s="2020"/>
      <c r="AB550" s="2020"/>
      <c r="AC550" s="2020"/>
      <c r="AD550" s="2021"/>
      <c r="AE550" s="2020"/>
      <c r="AF550" s="2020"/>
      <c r="AG550" s="2020"/>
      <c r="AH550" s="2020"/>
      <c r="AI550" s="2021"/>
      <c r="AJ550" s="2020"/>
      <c r="AK550" s="2020"/>
      <c r="AL550" s="2020"/>
      <c r="AM550" s="2020"/>
      <c r="AN550" s="2021"/>
      <c r="AO550" s="2020"/>
      <c r="AP550" s="2020"/>
      <c r="AQ550" s="2020"/>
      <c r="AR550" s="2020"/>
      <c r="AS550" s="2021"/>
      <c r="AT550" s="2020"/>
      <c r="AU550" s="2020"/>
      <c r="AV550" s="2020"/>
      <c r="AW550" s="2020"/>
      <c r="AX550" s="2021"/>
    </row>
    <row r="551" spans="1:50">
      <c r="A551" s="2017"/>
      <c r="B551" s="2018"/>
      <c r="C551" s="2018"/>
      <c r="D551" s="2018"/>
      <c r="E551" s="548"/>
      <c r="F551" s="549"/>
      <c r="G551" s="527">
        <f t="shared" si="11"/>
        <v>463</v>
      </c>
      <c r="H551" s="2020"/>
      <c r="I551" s="2020"/>
      <c r="J551" s="2020"/>
      <c r="K551" s="2020"/>
      <c r="L551" s="2020"/>
      <c r="M551" s="2020"/>
      <c r="N551" s="2020"/>
      <c r="O551" s="2020"/>
      <c r="P551" s="2020"/>
      <c r="Q551" s="2020"/>
      <c r="R551" s="2020"/>
      <c r="S551" s="2020"/>
      <c r="T551" s="2020"/>
      <c r="U551" s="2020"/>
      <c r="V551" s="2020"/>
      <c r="W551" s="2020"/>
      <c r="X551" s="2020"/>
      <c r="Y551" s="432"/>
      <c r="Z551" s="2019"/>
      <c r="AA551" s="2020"/>
      <c r="AB551" s="2020"/>
      <c r="AC551" s="2020"/>
      <c r="AD551" s="2021"/>
      <c r="AE551" s="2020"/>
      <c r="AF551" s="2020"/>
      <c r="AG551" s="2020"/>
      <c r="AH551" s="2020"/>
      <c r="AI551" s="2021"/>
      <c r="AJ551" s="2020"/>
      <c r="AK551" s="2020"/>
      <c r="AL551" s="2020"/>
      <c r="AM551" s="2020"/>
      <c r="AN551" s="2021"/>
      <c r="AO551" s="2020"/>
      <c r="AP551" s="2020"/>
      <c r="AQ551" s="2020"/>
      <c r="AR551" s="2020"/>
      <c r="AS551" s="2021"/>
      <c r="AT551" s="2020"/>
      <c r="AU551" s="2020"/>
      <c r="AV551" s="2020"/>
      <c r="AW551" s="2020"/>
      <c r="AX551" s="2021"/>
    </row>
    <row r="552" spans="1:50">
      <c r="A552" s="2017"/>
      <c r="B552" s="2018"/>
      <c r="C552" s="2018"/>
      <c r="D552" s="2018"/>
      <c r="E552" s="548"/>
      <c r="F552" s="549"/>
      <c r="G552" s="527">
        <f t="shared" si="11"/>
        <v>463</v>
      </c>
      <c r="H552" s="2020"/>
      <c r="I552" s="2020"/>
      <c r="J552" s="2020"/>
      <c r="K552" s="2020"/>
      <c r="L552" s="2020"/>
      <c r="M552" s="2020"/>
      <c r="N552" s="2020"/>
      <c r="O552" s="2020"/>
      <c r="P552" s="2020"/>
      <c r="Q552" s="2020"/>
      <c r="R552" s="2020"/>
      <c r="S552" s="2020"/>
      <c r="T552" s="2020"/>
      <c r="U552" s="2020"/>
      <c r="V552" s="2020"/>
      <c r="W552" s="2020"/>
      <c r="X552" s="2020"/>
      <c r="Y552" s="432"/>
      <c r="Z552" s="2019"/>
      <c r="AA552" s="2020"/>
      <c r="AB552" s="2020"/>
      <c r="AC552" s="2020"/>
      <c r="AD552" s="2021"/>
      <c r="AE552" s="2020"/>
      <c r="AF552" s="2020"/>
      <c r="AG552" s="2020"/>
      <c r="AH552" s="2020"/>
      <c r="AI552" s="2021"/>
      <c r="AJ552" s="2020"/>
      <c r="AK552" s="2020"/>
      <c r="AL552" s="2020"/>
      <c r="AM552" s="2020"/>
      <c r="AN552" s="2021"/>
      <c r="AO552" s="2020"/>
      <c r="AP552" s="2020"/>
      <c r="AQ552" s="2020"/>
      <c r="AR552" s="2020"/>
      <c r="AS552" s="2021"/>
      <c r="AT552" s="2020"/>
      <c r="AU552" s="2020"/>
      <c r="AV552" s="2020"/>
      <c r="AW552" s="2020"/>
      <c r="AX552" s="2021"/>
    </row>
    <row r="553" spans="1:50">
      <c r="A553" s="2017"/>
      <c r="B553" s="2018"/>
      <c r="C553" s="2018"/>
      <c r="D553" s="2018"/>
      <c r="E553" s="548"/>
      <c r="F553" s="549"/>
      <c r="G553" s="527">
        <f t="shared" si="11"/>
        <v>463</v>
      </c>
      <c r="H553" s="2020"/>
      <c r="I553" s="2020"/>
      <c r="J553" s="2020"/>
      <c r="K553" s="2020"/>
      <c r="L553" s="2020"/>
      <c r="M553" s="2020"/>
      <c r="N553" s="2020"/>
      <c r="O553" s="2020"/>
      <c r="P553" s="2020"/>
      <c r="Q553" s="2020"/>
      <c r="R553" s="2020"/>
      <c r="S553" s="2020"/>
      <c r="T553" s="2020"/>
      <c r="U553" s="2020"/>
      <c r="V553" s="2020"/>
      <c r="W553" s="2020"/>
      <c r="X553" s="2020"/>
      <c r="Y553" s="432"/>
      <c r="Z553" s="2019"/>
      <c r="AA553" s="2020"/>
      <c r="AB553" s="2020"/>
      <c r="AC553" s="2020"/>
      <c r="AD553" s="2021"/>
      <c r="AE553" s="2020"/>
      <c r="AF553" s="2020"/>
      <c r="AG553" s="2020"/>
      <c r="AH553" s="2020"/>
      <c r="AI553" s="2021"/>
      <c r="AJ553" s="2020"/>
      <c r="AK553" s="2020"/>
      <c r="AL553" s="2020"/>
      <c r="AM553" s="2020"/>
      <c r="AN553" s="2021"/>
      <c r="AO553" s="2020"/>
      <c r="AP553" s="2020"/>
      <c r="AQ553" s="2020"/>
      <c r="AR553" s="2020"/>
      <c r="AS553" s="2021"/>
      <c r="AT553" s="2020"/>
      <c r="AU553" s="2020"/>
      <c r="AV553" s="2020"/>
      <c r="AW553" s="2020"/>
      <c r="AX553" s="2021"/>
    </row>
    <row r="554" spans="1:50">
      <c r="A554" s="2017"/>
      <c r="B554" s="2018"/>
      <c r="C554" s="2018"/>
      <c r="D554" s="2018"/>
      <c r="E554" s="548"/>
      <c r="F554" s="549"/>
      <c r="G554" s="527">
        <f t="shared" si="11"/>
        <v>463</v>
      </c>
      <c r="H554" s="2020"/>
      <c r="I554" s="2020"/>
      <c r="J554" s="2020"/>
      <c r="K554" s="2020"/>
      <c r="L554" s="2020"/>
      <c r="M554" s="2020"/>
      <c r="N554" s="2020"/>
      <c r="O554" s="2020"/>
      <c r="P554" s="2020"/>
      <c r="Q554" s="2020"/>
      <c r="R554" s="2020"/>
      <c r="S554" s="2020"/>
      <c r="T554" s="2020"/>
      <c r="U554" s="2020"/>
      <c r="V554" s="2020"/>
      <c r="W554" s="2020"/>
      <c r="X554" s="2020"/>
      <c r="Y554" s="432"/>
      <c r="Z554" s="2019"/>
      <c r="AA554" s="2020"/>
      <c r="AB554" s="2020"/>
      <c r="AC554" s="2020"/>
      <c r="AD554" s="2021"/>
      <c r="AE554" s="2020"/>
      <c r="AF554" s="2020"/>
      <c r="AG554" s="2020"/>
      <c r="AH554" s="2020"/>
      <c r="AI554" s="2021"/>
      <c r="AJ554" s="2020"/>
      <c r="AK554" s="2020"/>
      <c r="AL554" s="2020"/>
      <c r="AM554" s="2020"/>
      <c r="AN554" s="2021"/>
      <c r="AO554" s="2020"/>
      <c r="AP554" s="2020"/>
      <c r="AQ554" s="2020"/>
      <c r="AR554" s="2020"/>
      <c r="AS554" s="2021"/>
      <c r="AT554" s="2020"/>
      <c r="AU554" s="2020"/>
      <c r="AV554" s="2020"/>
      <c r="AW554" s="2020"/>
      <c r="AX554" s="2021"/>
    </row>
    <row r="555" spans="1:50">
      <c r="A555" s="2017"/>
      <c r="B555" s="2018"/>
      <c r="C555" s="2018"/>
      <c r="D555" s="2018"/>
      <c r="E555" s="548"/>
      <c r="F555" s="549"/>
      <c r="G555" s="527">
        <f t="shared" si="11"/>
        <v>463</v>
      </c>
      <c r="H555" s="2020"/>
      <c r="I555" s="2020"/>
      <c r="J555" s="2020"/>
      <c r="K555" s="2020"/>
      <c r="L555" s="2020"/>
      <c r="M555" s="2020"/>
      <c r="N555" s="2020"/>
      <c r="O555" s="2020"/>
      <c r="P555" s="2020"/>
      <c r="Q555" s="2020"/>
      <c r="R555" s="2020"/>
      <c r="S555" s="2020"/>
      <c r="T555" s="2020"/>
      <c r="U555" s="2020"/>
      <c r="V555" s="2020"/>
      <c r="W555" s="2020"/>
      <c r="X555" s="2020"/>
      <c r="Y555" s="432"/>
      <c r="Z555" s="2019"/>
      <c r="AA555" s="2020"/>
      <c r="AB555" s="2020"/>
      <c r="AC555" s="2020"/>
      <c r="AD555" s="2021"/>
      <c r="AE555" s="2020"/>
      <c r="AF555" s="2020"/>
      <c r="AG555" s="2020"/>
      <c r="AH555" s="2020"/>
      <c r="AI555" s="2021"/>
      <c r="AJ555" s="2020"/>
      <c r="AK555" s="2020"/>
      <c r="AL555" s="2020"/>
      <c r="AM555" s="2020"/>
      <c r="AN555" s="2021"/>
      <c r="AO555" s="2020"/>
      <c r="AP555" s="2020"/>
      <c r="AQ555" s="2020"/>
      <c r="AR555" s="2020"/>
      <c r="AS555" s="2021"/>
      <c r="AT555" s="2020"/>
      <c r="AU555" s="2020"/>
      <c r="AV555" s="2020"/>
      <c r="AW555" s="2020"/>
      <c r="AX555" s="2021"/>
    </row>
    <row r="556" spans="1:50">
      <c r="A556" s="2017"/>
      <c r="B556" s="2018"/>
      <c r="C556" s="2018"/>
      <c r="D556" s="2018"/>
      <c r="E556" s="548"/>
      <c r="F556" s="549"/>
      <c r="G556" s="534">
        <f t="shared" si="11"/>
        <v>463</v>
      </c>
      <c r="H556" s="578" t="s">
        <v>55</v>
      </c>
      <c r="I556" s="434"/>
      <c r="J556" s="434"/>
      <c r="K556" s="434"/>
      <c r="L556" s="434"/>
      <c r="M556" s="434"/>
      <c r="N556" s="434"/>
      <c r="O556" s="434"/>
      <c r="P556" s="434"/>
      <c r="Q556" s="434"/>
      <c r="R556" s="434"/>
      <c r="S556" s="434"/>
      <c r="T556" s="434"/>
      <c r="U556" s="434"/>
      <c r="V556" s="434"/>
      <c r="W556" s="434"/>
      <c r="X556" s="434"/>
      <c r="Y556" s="434"/>
      <c r="Z556" s="2022"/>
      <c r="AA556" s="2023"/>
      <c r="AB556" s="2023"/>
      <c r="AC556" s="2023"/>
      <c r="AD556" s="2024"/>
      <c r="AE556" s="2023"/>
      <c r="AF556" s="2023"/>
      <c r="AG556" s="2023"/>
      <c r="AH556" s="2023"/>
      <c r="AI556" s="2024"/>
      <c r="AJ556" s="2023"/>
      <c r="AK556" s="2023"/>
      <c r="AL556" s="2023"/>
      <c r="AM556" s="2023"/>
      <c r="AN556" s="2024"/>
      <c r="AO556" s="2023"/>
      <c r="AP556" s="2023"/>
      <c r="AQ556" s="2023"/>
      <c r="AR556" s="2023"/>
      <c r="AS556" s="2024"/>
      <c r="AT556" s="2023"/>
      <c r="AU556" s="2023"/>
      <c r="AV556" s="2023"/>
      <c r="AW556" s="2023"/>
      <c r="AX556" s="2024"/>
    </row>
    <row r="557" spans="1:50">
      <c r="A557" s="432">
        <v>6</v>
      </c>
      <c r="B557" s="432"/>
      <c r="C557" s="432"/>
      <c r="D557" s="432"/>
      <c r="E557" s="431"/>
      <c r="F557" s="430">
        <v>7</v>
      </c>
      <c r="G557" s="430"/>
      <c r="H557" s="430"/>
      <c r="I557" s="430"/>
      <c r="J557" s="431"/>
      <c r="K557" s="430">
        <v>8</v>
      </c>
      <c r="L557" s="430"/>
      <c r="M557" s="430"/>
      <c r="N557" s="430"/>
      <c r="O557" s="431"/>
      <c r="P557" s="430">
        <v>9</v>
      </c>
      <c r="Q557" s="430"/>
      <c r="R557" s="430"/>
      <c r="S557" s="430"/>
      <c r="T557" s="431"/>
      <c r="U557" s="430">
        <v>10</v>
      </c>
      <c r="V557" s="430"/>
      <c r="W557" s="430"/>
      <c r="X557" s="430"/>
      <c r="Y557" s="431"/>
      <c r="Z557" s="432">
        <v>11</v>
      </c>
      <c r="AA557" s="432"/>
      <c r="AB557" s="432"/>
      <c r="AC557" s="432"/>
      <c r="AD557" s="433"/>
      <c r="AE557" s="432">
        <v>12</v>
      </c>
      <c r="AF557" s="432"/>
      <c r="AG557" s="432"/>
      <c r="AH557" s="432"/>
      <c r="AI557" s="433"/>
      <c r="AJ557" s="432">
        <v>13</v>
      </c>
      <c r="AK557" s="432"/>
      <c r="AL557" s="432"/>
      <c r="AM557" s="432"/>
      <c r="AN557" s="433"/>
      <c r="AO557" s="432">
        <v>14</v>
      </c>
      <c r="AP557" s="432"/>
      <c r="AQ557" s="432"/>
      <c r="AR557" s="432"/>
      <c r="AS557" s="433"/>
      <c r="AT557" s="432">
        <v>15</v>
      </c>
      <c r="AU557" s="432"/>
      <c r="AV557" s="432"/>
      <c r="AW557" s="432"/>
      <c r="AX557" s="433"/>
    </row>
    <row r="558" spans="1:50">
      <c r="A558" s="2020"/>
      <c r="B558" s="2020"/>
      <c r="C558" s="2020"/>
      <c r="D558" s="2020"/>
      <c r="E558" s="2021"/>
      <c r="F558" s="2020"/>
      <c r="G558" s="2020"/>
      <c r="H558" s="2020"/>
      <c r="I558" s="2020"/>
      <c r="J558" s="2021"/>
      <c r="K558" s="2020"/>
      <c r="L558" s="2020"/>
      <c r="M558" s="2020"/>
      <c r="N558" s="2020"/>
      <c r="O558" s="2021"/>
      <c r="P558" s="2020"/>
      <c r="Q558" s="2020"/>
      <c r="R558" s="2020"/>
      <c r="S558" s="2020"/>
      <c r="T558" s="2021"/>
      <c r="U558" s="2020"/>
      <c r="V558" s="2020"/>
      <c r="W558" s="2020"/>
      <c r="X558" s="2020"/>
      <c r="Y558" s="2021"/>
      <c r="Z558" s="2020"/>
      <c r="AA558" s="2020"/>
      <c r="AB558" s="2020"/>
      <c r="AC558" s="2020"/>
      <c r="AD558" s="2021"/>
      <c r="AE558" s="2020"/>
      <c r="AF558" s="2020"/>
      <c r="AG558" s="2020"/>
      <c r="AH558" s="2020"/>
      <c r="AI558" s="2021"/>
      <c r="AJ558" s="2020"/>
      <c r="AK558" s="2020"/>
      <c r="AL558" s="2020"/>
      <c r="AM558" s="2020"/>
      <c r="AN558" s="2021"/>
      <c r="AO558" s="2020"/>
      <c r="AP558" s="2020"/>
      <c r="AQ558" s="2020"/>
      <c r="AR558" s="2020"/>
      <c r="AS558" s="2021"/>
      <c r="AT558" s="2020"/>
      <c r="AU558" s="2020"/>
      <c r="AV558" s="2020"/>
      <c r="AW558" s="2020"/>
      <c r="AX558" s="2021"/>
    </row>
    <row r="559" spans="1:50">
      <c r="A559" s="2020"/>
      <c r="B559" s="2020"/>
      <c r="C559" s="2020"/>
      <c r="D559" s="2020"/>
      <c r="E559" s="2021"/>
      <c r="F559" s="2020"/>
      <c r="G559" s="2020"/>
      <c r="H559" s="2020"/>
      <c r="I559" s="2020"/>
      <c r="J559" s="2021"/>
      <c r="K559" s="2020"/>
      <c r="L559" s="2020"/>
      <c r="M559" s="2020"/>
      <c r="N559" s="2020"/>
      <c r="O559" s="2021"/>
      <c r="P559" s="2020"/>
      <c r="Q559" s="2020"/>
      <c r="R559" s="2020"/>
      <c r="S559" s="2020"/>
      <c r="T559" s="2021"/>
      <c r="U559" s="2020"/>
      <c r="V559" s="2020"/>
      <c r="W559" s="2020"/>
      <c r="X559" s="2020"/>
      <c r="Y559" s="2021"/>
      <c r="Z559" s="2020"/>
      <c r="AA559" s="2020"/>
      <c r="AB559" s="2020"/>
      <c r="AC559" s="2020"/>
      <c r="AD559" s="2021"/>
      <c r="AE559" s="2020"/>
      <c r="AF559" s="2020"/>
      <c r="AG559" s="2020"/>
      <c r="AH559" s="2020"/>
      <c r="AI559" s="2021"/>
      <c r="AJ559" s="2020"/>
      <c r="AK559" s="2020"/>
      <c r="AL559" s="2020"/>
      <c r="AM559" s="2020"/>
      <c r="AN559" s="2021"/>
      <c r="AO559" s="2020"/>
      <c r="AP559" s="2020"/>
      <c r="AQ559" s="2020"/>
      <c r="AR559" s="2020"/>
      <c r="AS559" s="2021"/>
      <c r="AT559" s="2020"/>
      <c r="AU559" s="2020"/>
      <c r="AV559" s="2020"/>
      <c r="AW559" s="2020"/>
      <c r="AX559" s="2021"/>
    </row>
    <row r="560" spans="1:50">
      <c r="A560" s="2020"/>
      <c r="B560" s="2020"/>
      <c r="C560" s="2020"/>
      <c r="D560" s="2020"/>
      <c r="E560" s="2021"/>
      <c r="F560" s="2020"/>
      <c r="G560" s="2020"/>
      <c r="H560" s="2020"/>
      <c r="I560" s="2020"/>
      <c r="J560" s="2021"/>
      <c r="K560" s="2020"/>
      <c r="L560" s="2020"/>
      <c r="M560" s="2020"/>
      <c r="N560" s="2020"/>
      <c r="O560" s="2021"/>
      <c r="P560" s="2020"/>
      <c r="Q560" s="2020"/>
      <c r="R560" s="2020"/>
      <c r="S560" s="2020"/>
      <c r="T560" s="2021"/>
      <c r="U560" s="2020"/>
      <c r="V560" s="2020"/>
      <c r="W560" s="2020"/>
      <c r="X560" s="2020"/>
      <c r="Y560" s="2021"/>
      <c r="Z560" s="2020"/>
      <c r="AA560" s="2020"/>
      <c r="AB560" s="2020"/>
      <c r="AC560" s="2020"/>
      <c r="AD560" s="2021"/>
      <c r="AE560" s="2020"/>
      <c r="AF560" s="2020"/>
      <c r="AG560" s="2020"/>
      <c r="AH560" s="2020"/>
      <c r="AI560" s="2021"/>
      <c r="AJ560" s="2020"/>
      <c r="AK560" s="2020"/>
      <c r="AL560" s="2020"/>
      <c r="AM560" s="2020"/>
      <c r="AN560" s="2021"/>
      <c r="AO560" s="2020"/>
      <c r="AP560" s="2020"/>
      <c r="AQ560" s="2020"/>
      <c r="AR560" s="2020"/>
      <c r="AS560" s="2021"/>
      <c r="AT560" s="2020"/>
      <c r="AU560" s="2020"/>
      <c r="AV560" s="2020"/>
      <c r="AW560" s="2020"/>
      <c r="AX560" s="2021"/>
    </row>
    <row r="561" spans="1:50">
      <c r="A561" s="2020"/>
      <c r="B561" s="2020"/>
      <c r="C561" s="2020"/>
      <c r="D561" s="2020"/>
      <c r="E561" s="2021"/>
      <c r="F561" s="2020"/>
      <c r="G561" s="2020"/>
      <c r="H561" s="2020"/>
      <c r="I561" s="2020"/>
      <c r="J561" s="2021"/>
      <c r="K561" s="2020"/>
      <c r="L561" s="2020"/>
      <c r="M561" s="2020"/>
      <c r="N561" s="2020"/>
      <c r="O561" s="2021"/>
      <c r="P561" s="2020"/>
      <c r="Q561" s="2020"/>
      <c r="R561" s="2020"/>
      <c r="S561" s="2020"/>
      <c r="T561" s="2021"/>
      <c r="U561" s="2020"/>
      <c r="V561" s="2020"/>
      <c r="W561" s="2020"/>
      <c r="X561" s="2020"/>
      <c r="Y561" s="2021"/>
      <c r="Z561" s="2020"/>
      <c r="AA561" s="2020"/>
      <c r="AB561" s="2020"/>
      <c r="AC561" s="2020"/>
      <c r="AD561" s="2021"/>
      <c r="AE561" s="2020"/>
      <c r="AF561" s="2020"/>
      <c r="AG561" s="2020"/>
      <c r="AH561" s="2020"/>
      <c r="AI561" s="2021"/>
      <c r="AJ561" s="2020"/>
      <c r="AK561" s="2020"/>
      <c r="AL561" s="2020"/>
      <c r="AM561" s="2020"/>
      <c r="AN561" s="2021"/>
      <c r="AO561" s="2020"/>
      <c r="AP561" s="2020"/>
      <c r="AQ561" s="2020"/>
      <c r="AR561" s="2020"/>
      <c r="AS561" s="2021"/>
      <c r="AT561" s="2020"/>
      <c r="AU561" s="2020"/>
      <c r="AV561" s="2020"/>
      <c r="AW561" s="2020"/>
      <c r="AX561" s="2021"/>
    </row>
    <row r="562" spans="1:50">
      <c r="A562" s="2020"/>
      <c r="B562" s="2020"/>
      <c r="C562" s="2020"/>
      <c r="D562" s="2020"/>
      <c r="E562" s="2021"/>
      <c r="F562" s="2020"/>
      <c r="G562" s="2020"/>
      <c r="H562" s="2020"/>
      <c r="I562" s="2020"/>
      <c r="J562" s="2021"/>
      <c r="K562" s="2020"/>
      <c r="L562" s="2020"/>
      <c r="M562" s="2020"/>
      <c r="N562" s="2020"/>
      <c r="O562" s="2021"/>
      <c r="P562" s="2020"/>
      <c r="Q562" s="2020"/>
      <c r="R562" s="2020"/>
      <c r="S562" s="2020"/>
      <c r="T562" s="2021"/>
      <c r="U562" s="2020"/>
      <c r="V562" s="2020"/>
      <c r="W562" s="2020"/>
      <c r="X562" s="2020"/>
      <c r="Y562" s="2021"/>
      <c r="Z562" s="2020"/>
      <c r="AA562" s="2020"/>
      <c r="AB562" s="2020"/>
      <c r="AC562" s="2020"/>
      <c r="AD562" s="2021"/>
      <c r="AE562" s="2020"/>
      <c r="AF562" s="2020"/>
      <c r="AG562" s="2020"/>
      <c r="AH562" s="2020"/>
      <c r="AI562" s="2021"/>
      <c r="AJ562" s="2020"/>
      <c r="AK562" s="2020"/>
      <c r="AL562" s="2020"/>
      <c r="AM562" s="2020"/>
      <c r="AN562" s="2021"/>
      <c r="AO562" s="2020"/>
      <c r="AP562" s="2020"/>
      <c r="AQ562" s="2020"/>
      <c r="AR562" s="2020"/>
      <c r="AS562" s="2021"/>
      <c r="AT562" s="2020"/>
      <c r="AU562" s="2020"/>
      <c r="AV562" s="2020"/>
      <c r="AW562" s="2020"/>
      <c r="AX562" s="2021"/>
    </row>
    <row r="563" spans="1:50">
      <c r="A563" s="2020"/>
      <c r="B563" s="2020"/>
      <c r="C563" s="2020"/>
      <c r="D563" s="2020"/>
      <c r="E563" s="2021"/>
      <c r="F563" s="2020"/>
      <c r="G563" s="2020"/>
      <c r="H563" s="2020"/>
      <c r="I563" s="2020"/>
      <c r="J563" s="2021"/>
      <c r="K563" s="2020"/>
      <c r="L563" s="2020"/>
      <c r="M563" s="2020"/>
      <c r="N563" s="2020"/>
      <c r="O563" s="2021"/>
      <c r="P563" s="2020"/>
      <c r="Q563" s="2020"/>
      <c r="R563" s="2020"/>
      <c r="S563" s="2020"/>
      <c r="T563" s="2021"/>
      <c r="U563" s="2020"/>
      <c r="V563" s="2020"/>
      <c r="W563" s="2020"/>
      <c r="X563" s="2020"/>
      <c r="Y563" s="2021"/>
      <c r="Z563" s="2020"/>
      <c r="AA563" s="2020"/>
      <c r="AB563" s="2020"/>
      <c r="AC563" s="2020"/>
      <c r="AD563" s="2021"/>
      <c r="AE563" s="2020"/>
      <c r="AF563" s="2020"/>
      <c r="AG563" s="2020"/>
      <c r="AH563" s="2020"/>
      <c r="AI563" s="2021"/>
      <c r="AJ563" s="2020"/>
      <c r="AK563" s="2020"/>
      <c r="AL563" s="2020"/>
      <c r="AM563" s="2020"/>
      <c r="AN563" s="2021"/>
      <c r="AO563" s="2020"/>
      <c r="AP563" s="2020"/>
      <c r="AQ563" s="2020"/>
      <c r="AR563" s="2020"/>
      <c r="AS563" s="2021"/>
      <c r="AT563" s="2020"/>
      <c r="AU563" s="2020"/>
      <c r="AV563" s="2020"/>
      <c r="AW563" s="2020"/>
      <c r="AX563" s="2021"/>
    </row>
    <row r="564" spans="1:50">
      <c r="A564" s="2020"/>
      <c r="B564" s="2020"/>
      <c r="C564" s="2020"/>
      <c r="D564" s="2020"/>
      <c r="E564" s="2021"/>
      <c r="F564" s="2020"/>
      <c r="G564" s="2020"/>
      <c r="H564" s="2020"/>
      <c r="I564" s="2020"/>
      <c r="J564" s="2021"/>
      <c r="K564" s="2020"/>
      <c r="L564" s="2020"/>
      <c r="M564" s="2020"/>
      <c r="N564" s="2020"/>
      <c r="O564" s="2021"/>
      <c r="P564" s="2020"/>
      <c r="Q564" s="2020"/>
      <c r="R564" s="2020"/>
      <c r="S564" s="2020"/>
      <c r="T564" s="2021"/>
      <c r="U564" s="2020"/>
      <c r="V564" s="2020"/>
      <c r="W564" s="2020"/>
      <c r="X564" s="2020"/>
      <c r="Y564" s="2021"/>
      <c r="Z564" s="2020"/>
      <c r="AA564" s="2020"/>
      <c r="AB564" s="2020"/>
      <c r="AC564" s="2020"/>
      <c r="AD564" s="2021"/>
      <c r="AE564" s="2020"/>
      <c r="AF564" s="2020"/>
      <c r="AG564" s="2020"/>
      <c r="AH564" s="2020"/>
      <c r="AI564" s="2021"/>
      <c r="AJ564" s="2020"/>
      <c r="AK564" s="2020"/>
      <c r="AL564" s="2020"/>
      <c r="AM564" s="2020"/>
      <c r="AN564" s="2021"/>
      <c r="AO564" s="2020"/>
      <c r="AP564" s="2020"/>
      <c r="AQ564" s="2020"/>
      <c r="AR564" s="2020"/>
      <c r="AS564" s="2021"/>
      <c r="AT564" s="2020"/>
      <c r="AU564" s="2020"/>
      <c r="AV564" s="2020"/>
      <c r="AW564" s="2020"/>
      <c r="AX564" s="2021"/>
    </row>
    <row r="565" spans="1:50">
      <c r="A565" s="2020"/>
      <c r="B565" s="2020"/>
      <c r="C565" s="2020"/>
      <c r="D565" s="2020"/>
      <c r="E565" s="2021"/>
      <c r="F565" s="2020"/>
      <c r="G565" s="2020"/>
      <c r="H565" s="2020"/>
      <c r="I565" s="2020"/>
      <c r="J565" s="2021"/>
      <c r="K565" s="2020"/>
      <c r="L565" s="2020"/>
      <c r="M565" s="2020"/>
      <c r="N565" s="2020"/>
      <c r="O565" s="2021"/>
      <c r="P565" s="2020"/>
      <c r="Q565" s="2020"/>
      <c r="R565" s="2020"/>
      <c r="S565" s="2020"/>
      <c r="T565" s="2021"/>
      <c r="U565" s="2020"/>
      <c r="V565" s="2020"/>
      <c r="W565" s="2020"/>
      <c r="X565" s="2020"/>
      <c r="Y565" s="2021"/>
      <c r="Z565" s="2020"/>
      <c r="AA565" s="2020"/>
      <c r="AB565" s="2020"/>
      <c r="AC565" s="2020"/>
      <c r="AD565" s="2021"/>
      <c r="AE565" s="2020"/>
      <c r="AF565" s="2020"/>
      <c r="AG565" s="2020"/>
      <c r="AH565" s="2020"/>
      <c r="AI565" s="2021"/>
      <c r="AJ565" s="2020"/>
      <c r="AK565" s="2020"/>
      <c r="AL565" s="2020"/>
      <c r="AM565" s="2020"/>
      <c r="AN565" s="2021"/>
      <c r="AO565" s="2020"/>
      <c r="AP565" s="2020"/>
      <c r="AQ565" s="2020"/>
      <c r="AR565" s="2020"/>
      <c r="AS565" s="2021"/>
      <c r="AT565" s="2020"/>
      <c r="AU565" s="2020"/>
      <c r="AV565" s="2020"/>
      <c r="AW565" s="2020"/>
      <c r="AX565" s="2021"/>
    </row>
    <row r="566" spans="1:50">
      <c r="A566" s="2020"/>
      <c r="B566" s="2020"/>
      <c r="C566" s="2020"/>
      <c r="D566" s="2020"/>
      <c r="E566" s="2021"/>
      <c r="F566" s="2020"/>
      <c r="G566" s="2020"/>
      <c r="H566" s="2020"/>
      <c r="I566" s="2020"/>
      <c r="J566" s="2021"/>
      <c r="K566" s="2020"/>
      <c r="L566" s="2020"/>
      <c r="M566" s="2020"/>
      <c r="N566" s="2020"/>
      <c r="O566" s="2021"/>
      <c r="P566" s="2020"/>
      <c r="Q566" s="2020"/>
      <c r="R566" s="2020"/>
      <c r="S566" s="2020"/>
      <c r="T566" s="2021"/>
      <c r="U566" s="2020"/>
      <c r="V566" s="2020"/>
      <c r="W566" s="2020"/>
      <c r="X566" s="2020"/>
      <c r="Y566" s="2021"/>
      <c r="Z566" s="2020"/>
      <c r="AA566" s="2020"/>
      <c r="AB566" s="2020"/>
      <c r="AC566" s="2020"/>
      <c r="AD566" s="2021"/>
      <c r="AE566" s="2020"/>
      <c r="AF566" s="2020"/>
      <c r="AG566" s="2020"/>
      <c r="AH566" s="2020"/>
      <c r="AI566" s="2021"/>
      <c r="AJ566" s="2020"/>
      <c r="AK566" s="2020"/>
      <c r="AL566" s="2020"/>
      <c r="AM566" s="2020"/>
      <c r="AN566" s="2021"/>
      <c r="AO566" s="2020"/>
      <c r="AP566" s="2020"/>
      <c r="AQ566" s="2020"/>
      <c r="AR566" s="2020"/>
      <c r="AS566" s="2021"/>
      <c r="AT566" s="2020"/>
      <c r="AU566" s="2020"/>
      <c r="AV566" s="2020"/>
      <c r="AW566" s="2020"/>
      <c r="AX566" s="2021"/>
    </row>
    <row r="567" spans="1:50">
      <c r="A567" s="2020"/>
      <c r="B567" s="2020"/>
      <c r="C567" s="2020"/>
      <c r="D567" s="2020"/>
      <c r="E567" s="2021"/>
      <c r="F567" s="2020"/>
      <c r="G567" s="2020"/>
      <c r="H567" s="2020"/>
      <c r="I567" s="2020"/>
      <c r="J567" s="2021"/>
      <c r="K567" s="2020"/>
      <c r="L567" s="2020"/>
      <c r="M567" s="2020"/>
      <c r="N567" s="2020"/>
      <c r="O567" s="2021"/>
      <c r="P567" s="2020"/>
      <c r="Q567" s="2020"/>
      <c r="R567" s="2020"/>
      <c r="S567" s="2020"/>
      <c r="T567" s="2021"/>
      <c r="U567" s="2020"/>
      <c r="V567" s="2020"/>
      <c r="W567" s="2020"/>
      <c r="X567" s="2020"/>
      <c r="Y567" s="2021"/>
      <c r="Z567" s="2020"/>
      <c r="AA567" s="2020"/>
      <c r="AB567" s="2020"/>
      <c r="AC567" s="2020"/>
      <c r="AD567" s="2021"/>
      <c r="AE567" s="2020"/>
      <c r="AF567" s="2020"/>
      <c r="AG567" s="2020"/>
      <c r="AH567" s="2020"/>
      <c r="AI567" s="2021"/>
      <c r="AJ567" s="2020"/>
      <c r="AK567" s="2020"/>
      <c r="AL567" s="2020"/>
      <c r="AM567" s="2020"/>
      <c r="AN567" s="2021"/>
      <c r="AO567" s="2020"/>
      <c r="AP567" s="2020"/>
      <c r="AQ567" s="2020"/>
      <c r="AR567" s="2020"/>
      <c r="AS567" s="2021"/>
      <c r="AT567" s="2020"/>
      <c r="AU567" s="2020"/>
      <c r="AV567" s="2020"/>
      <c r="AW567" s="2020"/>
      <c r="AX567" s="2021"/>
    </row>
    <row r="568" spans="1:50">
      <c r="A568" s="2020"/>
      <c r="B568" s="2020"/>
      <c r="C568" s="2020"/>
      <c r="D568" s="2020"/>
      <c r="E568" s="2021"/>
      <c r="F568" s="2020"/>
      <c r="G568" s="2020"/>
      <c r="H568" s="2020"/>
      <c r="I568" s="2020"/>
      <c r="J568" s="2021"/>
      <c r="K568" s="2020"/>
      <c r="L568" s="2020"/>
      <c r="M568" s="2020"/>
      <c r="N568" s="2020"/>
      <c r="O568" s="2021"/>
      <c r="P568" s="2020"/>
      <c r="Q568" s="2020"/>
      <c r="R568" s="2020"/>
      <c r="S568" s="2020"/>
      <c r="T568" s="2021"/>
      <c r="U568" s="2020"/>
      <c r="V568" s="2020"/>
      <c r="W568" s="2020"/>
      <c r="X568" s="2020"/>
      <c r="Y568" s="2021"/>
      <c r="Z568" s="2020"/>
      <c r="AA568" s="2020"/>
      <c r="AB568" s="2020"/>
      <c r="AC568" s="2020"/>
      <c r="AD568" s="2021"/>
      <c r="AE568" s="2020"/>
      <c r="AF568" s="2020"/>
      <c r="AG568" s="2020"/>
      <c r="AH568" s="2020"/>
      <c r="AI568" s="2021"/>
      <c r="AJ568" s="2020"/>
      <c r="AK568" s="2020"/>
      <c r="AL568" s="2020"/>
      <c r="AM568" s="2020"/>
      <c r="AN568" s="2021"/>
      <c r="AO568" s="2020"/>
      <c r="AP568" s="2020"/>
      <c r="AQ568" s="2020"/>
      <c r="AR568" s="2020"/>
      <c r="AS568" s="2021"/>
      <c r="AT568" s="2020"/>
      <c r="AU568" s="2020"/>
      <c r="AV568" s="2020"/>
      <c r="AW568" s="2020"/>
      <c r="AX568" s="2021"/>
    </row>
    <row r="569" spans="1:50">
      <c r="A569" s="2020"/>
      <c r="B569" s="2020"/>
      <c r="C569" s="2020"/>
      <c r="D569" s="2020"/>
      <c r="E569" s="2021"/>
      <c r="F569" s="2020"/>
      <c r="G569" s="2020"/>
      <c r="H569" s="2020"/>
      <c r="I569" s="2020"/>
      <c r="J569" s="2021"/>
      <c r="K569" s="2020"/>
      <c r="L569" s="2020"/>
      <c r="M569" s="2020"/>
      <c r="N569" s="2020"/>
      <c r="O569" s="2021"/>
      <c r="P569" s="2020"/>
      <c r="Q569" s="2020"/>
      <c r="R569" s="2020"/>
      <c r="S569" s="2020"/>
      <c r="T569" s="2021"/>
      <c r="U569" s="2020"/>
      <c r="V569" s="2020"/>
      <c r="W569" s="2020"/>
      <c r="X569" s="2020"/>
      <c r="Y569" s="2021"/>
      <c r="Z569" s="2020"/>
      <c r="AA569" s="2020"/>
      <c r="AB569" s="2020"/>
      <c r="AC569" s="2020"/>
      <c r="AD569" s="2021"/>
      <c r="AE569" s="2020"/>
      <c r="AF569" s="2020"/>
      <c r="AG569" s="2020"/>
      <c r="AH569" s="2020"/>
      <c r="AI569" s="2021"/>
      <c r="AJ569" s="2020"/>
      <c r="AK569" s="2020"/>
      <c r="AL569" s="2020"/>
      <c r="AM569" s="2020"/>
      <c r="AN569" s="2021"/>
      <c r="AO569" s="2020"/>
      <c r="AP569" s="2020"/>
      <c r="AQ569" s="2020"/>
      <c r="AR569" s="2020"/>
      <c r="AS569" s="2021"/>
      <c r="AT569" s="2020"/>
      <c r="AU569" s="2020"/>
      <c r="AV569" s="2020"/>
      <c r="AW569" s="2020"/>
      <c r="AX569" s="2021"/>
    </row>
    <row r="570" spans="1:50">
      <c r="A570" s="2020"/>
      <c r="B570" s="2020"/>
      <c r="C570" s="2020"/>
      <c r="D570" s="2020"/>
      <c r="E570" s="2021"/>
      <c r="F570" s="2020"/>
      <c r="G570" s="2020"/>
      <c r="H570" s="2020"/>
      <c r="I570" s="2020"/>
      <c r="J570" s="2021"/>
      <c r="K570" s="2020"/>
      <c r="L570" s="2020"/>
      <c r="M570" s="2020"/>
      <c r="N570" s="2020"/>
      <c r="O570" s="2021"/>
      <c r="P570" s="2020"/>
      <c r="Q570" s="2020"/>
      <c r="R570" s="2020"/>
      <c r="S570" s="2020"/>
      <c r="T570" s="2021"/>
      <c r="U570" s="2020"/>
      <c r="V570" s="2020"/>
      <c r="W570" s="2020"/>
      <c r="X570" s="2020"/>
      <c r="Y570" s="2021"/>
      <c r="Z570" s="2020"/>
      <c r="AA570" s="2020"/>
      <c r="AB570" s="2020"/>
      <c r="AC570" s="2020"/>
      <c r="AD570" s="2021"/>
      <c r="AE570" s="2020"/>
      <c r="AF570" s="2020"/>
      <c r="AG570" s="2020"/>
      <c r="AH570" s="2020"/>
      <c r="AI570" s="2021"/>
      <c r="AJ570" s="2020"/>
      <c r="AK570" s="2020"/>
      <c r="AL570" s="2020"/>
      <c r="AM570" s="2020"/>
      <c r="AN570" s="2021"/>
      <c r="AO570" s="2020"/>
      <c r="AP570" s="2020"/>
      <c r="AQ570" s="2020"/>
      <c r="AR570" s="2020"/>
      <c r="AS570" s="2021"/>
      <c r="AT570" s="2020"/>
      <c r="AU570" s="2020"/>
      <c r="AV570" s="2020"/>
      <c r="AW570" s="2020"/>
      <c r="AX570" s="2021"/>
    </row>
    <row r="571" spans="1:50">
      <c r="A571" s="2020"/>
      <c r="B571" s="2020"/>
      <c r="C571" s="2020"/>
      <c r="D571" s="2020"/>
      <c r="E571" s="2021"/>
      <c r="F571" s="2020"/>
      <c r="G571" s="2020"/>
      <c r="H571" s="2020"/>
      <c r="I571" s="2020"/>
      <c r="J571" s="2021"/>
      <c r="K571" s="2020"/>
      <c r="L571" s="2020"/>
      <c r="M571" s="2020"/>
      <c r="N571" s="2020"/>
      <c r="O571" s="2021"/>
      <c r="P571" s="2020"/>
      <c r="Q571" s="2020"/>
      <c r="R571" s="2020"/>
      <c r="S571" s="2020"/>
      <c r="T571" s="2021"/>
      <c r="U571" s="2020"/>
      <c r="V571" s="2020"/>
      <c r="W571" s="2020"/>
      <c r="X571" s="2020"/>
      <c r="Y571" s="2021"/>
      <c r="Z571" s="2020"/>
      <c r="AA571" s="2020"/>
      <c r="AB571" s="2020"/>
      <c r="AC571" s="2020"/>
      <c r="AD571" s="2021"/>
      <c r="AE571" s="2020"/>
      <c r="AF571" s="2020"/>
      <c r="AG571" s="2020"/>
      <c r="AH571" s="2020"/>
      <c r="AI571" s="2021"/>
      <c r="AJ571" s="2020"/>
      <c r="AK571" s="2020"/>
      <c r="AL571" s="2020"/>
      <c r="AM571" s="2020"/>
      <c r="AN571" s="2021"/>
      <c r="AO571" s="2020"/>
      <c r="AP571" s="2020"/>
      <c r="AQ571" s="2020"/>
      <c r="AR571" s="2020"/>
      <c r="AS571" s="2021"/>
      <c r="AT571" s="2020"/>
      <c r="AU571" s="2020"/>
      <c r="AV571" s="2020"/>
      <c r="AW571" s="2020"/>
      <c r="AX571" s="2021"/>
    </row>
    <row r="572" spans="1:50">
      <c r="A572" s="2023"/>
      <c r="B572" s="2023"/>
      <c r="C572" s="2023"/>
      <c r="D572" s="2023"/>
      <c r="E572" s="2024"/>
      <c r="F572" s="2023"/>
      <c r="G572" s="2023"/>
      <c r="H572" s="2023"/>
      <c r="I572" s="2023"/>
      <c r="J572" s="2024"/>
      <c r="K572" s="2023"/>
      <c r="L572" s="2023"/>
      <c r="M572" s="2023"/>
      <c r="N572" s="2023"/>
      <c r="O572" s="2024"/>
      <c r="P572" s="2023"/>
      <c r="Q572" s="2023"/>
      <c r="R572" s="2023"/>
      <c r="S572" s="2023"/>
      <c r="T572" s="2024"/>
      <c r="U572" s="2023"/>
      <c r="V572" s="2023"/>
      <c r="W572" s="2023"/>
      <c r="X572" s="2023"/>
      <c r="Y572" s="2024"/>
      <c r="Z572" s="2023"/>
      <c r="AA572" s="2023"/>
      <c r="AB572" s="2023"/>
      <c r="AC572" s="2023"/>
      <c r="AD572" s="2024"/>
      <c r="AE572" s="2023"/>
      <c r="AF572" s="2023"/>
      <c r="AG572" s="2023"/>
      <c r="AH572" s="2023"/>
      <c r="AI572" s="2024"/>
      <c r="AJ572" s="2023"/>
      <c r="AK572" s="2023"/>
      <c r="AL572" s="2023"/>
      <c r="AM572" s="2023"/>
      <c r="AN572" s="2024"/>
      <c r="AO572" s="2023"/>
      <c r="AP572" s="2023"/>
      <c r="AQ572" s="2023"/>
      <c r="AR572" s="2023"/>
      <c r="AS572" s="2024"/>
      <c r="AT572" s="2023"/>
      <c r="AU572" s="2023"/>
      <c r="AV572" s="2023"/>
      <c r="AW572" s="2023"/>
      <c r="AX572" s="2024"/>
    </row>
    <row r="573" spans="1:50">
      <c r="A573" s="432">
        <v>16</v>
      </c>
      <c r="B573" s="432"/>
      <c r="C573" s="432"/>
      <c r="D573" s="432"/>
      <c r="E573" s="433"/>
      <c r="F573" s="432">
        <v>17</v>
      </c>
      <c r="G573" s="432"/>
      <c r="H573" s="432"/>
      <c r="I573" s="432"/>
      <c r="J573" s="433"/>
      <c r="K573" s="432">
        <v>18</v>
      </c>
      <c r="L573" s="432"/>
      <c r="M573" s="432"/>
      <c r="N573" s="432"/>
      <c r="O573" s="433"/>
      <c r="P573" s="432">
        <v>19</v>
      </c>
      <c r="Q573" s="432"/>
      <c r="R573" s="432"/>
      <c r="S573" s="432"/>
      <c r="T573" s="433"/>
      <c r="U573" s="432">
        <v>20</v>
      </c>
      <c r="V573" s="432"/>
      <c r="W573" s="432"/>
      <c r="X573" s="432"/>
      <c r="Y573" s="433"/>
      <c r="Z573" s="432">
        <v>21</v>
      </c>
      <c r="AA573" s="432"/>
      <c r="AB573" s="432"/>
      <c r="AC573" s="432"/>
      <c r="AD573" s="433"/>
      <c r="AE573" s="432">
        <v>22</v>
      </c>
      <c r="AF573" s="432"/>
      <c r="AG573" s="432"/>
      <c r="AH573" s="432"/>
      <c r="AI573" s="433"/>
      <c r="AJ573" s="432">
        <v>23</v>
      </c>
      <c r="AK573" s="432"/>
      <c r="AL573" s="432"/>
      <c r="AM573" s="432"/>
      <c r="AN573" s="433"/>
      <c r="AO573" s="432">
        <v>24</v>
      </c>
      <c r="AP573" s="432"/>
      <c r="AQ573" s="432"/>
      <c r="AR573" s="432"/>
      <c r="AS573" s="433"/>
      <c r="AT573" s="432">
        <v>25</v>
      </c>
      <c r="AU573" s="432"/>
      <c r="AV573" s="432"/>
      <c r="AW573" s="432"/>
      <c r="AX573" s="433"/>
    </row>
    <row r="574" spans="1:50">
      <c r="A574" s="2020"/>
      <c r="B574" s="2020"/>
      <c r="C574" s="2020"/>
      <c r="D574" s="2020"/>
      <c r="E574" s="2021"/>
      <c r="F574" s="2020"/>
      <c r="G574" s="2020"/>
      <c r="H574" s="2020"/>
      <c r="I574" s="2020"/>
      <c r="J574" s="2021"/>
      <c r="K574" s="2020"/>
      <c r="L574" s="2020"/>
      <c r="M574" s="2020"/>
      <c r="N574" s="2020"/>
      <c r="O574" s="2021"/>
      <c r="P574" s="2020"/>
      <c r="Q574" s="2020"/>
      <c r="R574" s="2020"/>
      <c r="S574" s="2020"/>
      <c r="T574" s="2021"/>
      <c r="U574" s="2020"/>
      <c r="V574" s="2020"/>
      <c r="W574" s="2020"/>
      <c r="X574" s="2020"/>
      <c r="Y574" s="2021"/>
      <c r="Z574" s="2020"/>
      <c r="AA574" s="2020"/>
      <c r="AB574" s="2020"/>
      <c r="AC574" s="2020"/>
      <c r="AD574" s="2021"/>
      <c r="AE574" s="2020"/>
      <c r="AF574" s="2020"/>
      <c r="AG574" s="2020"/>
      <c r="AH574" s="2020"/>
      <c r="AI574" s="2021"/>
      <c r="AJ574" s="2020"/>
      <c r="AK574" s="2020"/>
      <c r="AL574" s="2020"/>
      <c r="AM574" s="2020"/>
      <c r="AN574" s="2021"/>
      <c r="AO574" s="2019"/>
      <c r="AP574" s="2020"/>
      <c r="AQ574" s="2020"/>
      <c r="AR574" s="2020"/>
      <c r="AS574" s="2021"/>
      <c r="AT574" s="2019"/>
      <c r="AU574" s="2020"/>
      <c r="AV574" s="2020"/>
      <c r="AW574" s="2020"/>
      <c r="AX574" s="2021"/>
    </row>
    <row r="575" spans="1:50">
      <c r="A575" s="2020"/>
      <c r="B575" s="2020"/>
      <c r="C575" s="2020"/>
      <c r="D575" s="2020"/>
      <c r="E575" s="2021"/>
      <c r="F575" s="2020"/>
      <c r="G575" s="2020"/>
      <c r="H575" s="2020"/>
      <c r="I575" s="2020"/>
      <c r="J575" s="2021"/>
      <c r="K575" s="2020"/>
      <c r="L575" s="2020"/>
      <c r="M575" s="2020"/>
      <c r="N575" s="2020"/>
      <c r="O575" s="2021"/>
      <c r="P575" s="2020"/>
      <c r="Q575" s="2020"/>
      <c r="R575" s="2020"/>
      <c r="S575" s="2020"/>
      <c r="T575" s="2021"/>
      <c r="U575" s="2020"/>
      <c r="V575" s="2020"/>
      <c r="W575" s="2020"/>
      <c r="X575" s="2020"/>
      <c r="Y575" s="2021"/>
      <c r="Z575" s="2020"/>
      <c r="AA575" s="2020"/>
      <c r="AB575" s="2020"/>
      <c r="AC575" s="2020"/>
      <c r="AD575" s="2021"/>
      <c r="AE575" s="2020"/>
      <c r="AF575" s="2020"/>
      <c r="AG575" s="2020"/>
      <c r="AH575" s="2020"/>
      <c r="AI575" s="2021"/>
      <c r="AJ575" s="2020"/>
      <c r="AK575" s="2020"/>
      <c r="AL575" s="2020"/>
      <c r="AM575" s="2020"/>
      <c r="AN575" s="2021"/>
      <c r="AO575" s="2019"/>
      <c r="AP575" s="2020"/>
      <c r="AQ575" s="2020"/>
      <c r="AR575" s="2020"/>
      <c r="AS575" s="2021"/>
      <c r="AT575" s="2019"/>
      <c r="AU575" s="2020"/>
      <c r="AV575" s="2020"/>
      <c r="AW575" s="2020"/>
      <c r="AX575" s="2021"/>
    </row>
    <row r="576" spans="1:50">
      <c r="A576" s="2020"/>
      <c r="B576" s="2020"/>
      <c r="C576" s="2020"/>
      <c r="D576" s="2020"/>
      <c r="E576" s="2021"/>
      <c r="F576" s="2020"/>
      <c r="G576" s="2020"/>
      <c r="H576" s="2020"/>
      <c r="I576" s="2020"/>
      <c r="J576" s="2021"/>
      <c r="K576" s="2020"/>
      <c r="L576" s="2020"/>
      <c r="M576" s="2020"/>
      <c r="N576" s="2020"/>
      <c r="O576" s="2021"/>
      <c r="P576" s="2020"/>
      <c r="Q576" s="2020"/>
      <c r="R576" s="2020"/>
      <c r="S576" s="2020"/>
      <c r="T576" s="2021"/>
      <c r="U576" s="2020"/>
      <c r="V576" s="2020"/>
      <c r="W576" s="2020"/>
      <c r="X576" s="2020"/>
      <c r="Y576" s="2021"/>
      <c r="Z576" s="2020"/>
      <c r="AA576" s="2020"/>
      <c r="AB576" s="2020"/>
      <c r="AC576" s="2020"/>
      <c r="AD576" s="2021"/>
      <c r="AE576" s="2020"/>
      <c r="AF576" s="2020"/>
      <c r="AG576" s="2020"/>
      <c r="AH576" s="2020"/>
      <c r="AI576" s="2021"/>
      <c r="AJ576" s="2020"/>
      <c r="AK576" s="2020"/>
      <c r="AL576" s="2020"/>
      <c r="AM576" s="2020"/>
      <c r="AN576" s="2021"/>
      <c r="AO576" s="2019"/>
      <c r="AP576" s="2020"/>
      <c r="AQ576" s="2020"/>
      <c r="AR576" s="2020"/>
      <c r="AS576" s="2021"/>
      <c r="AT576" s="2019"/>
      <c r="AU576" s="2020"/>
      <c r="AV576" s="2020"/>
      <c r="AW576" s="2020"/>
      <c r="AX576" s="2021"/>
    </row>
    <row r="577" spans="1:50">
      <c r="A577" s="2020"/>
      <c r="B577" s="2020"/>
      <c r="C577" s="2020"/>
      <c r="D577" s="2020"/>
      <c r="E577" s="2021"/>
      <c r="F577" s="2020"/>
      <c r="G577" s="2020"/>
      <c r="H577" s="2020"/>
      <c r="I577" s="2020"/>
      <c r="J577" s="2021"/>
      <c r="K577" s="2020"/>
      <c r="L577" s="2020"/>
      <c r="M577" s="2020"/>
      <c r="N577" s="2020"/>
      <c r="O577" s="2021"/>
      <c r="P577" s="2020"/>
      <c r="Q577" s="2020"/>
      <c r="R577" s="2020"/>
      <c r="S577" s="2020"/>
      <c r="T577" s="2021"/>
      <c r="U577" s="2020"/>
      <c r="V577" s="2020"/>
      <c r="W577" s="2020"/>
      <c r="X577" s="2020"/>
      <c r="Y577" s="2021"/>
      <c r="Z577" s="2020"/>
      <c r="AA577" s="2020"/>
      <c r="AB577" s="2020"/>
      <c r="AC577" s="2020"/>
      <c r="AD577" s="2021"/>
      <c r="AE577" s="2020"/>
      <c r="AF577" s="2020"/>
      <c r="AG577" s="2020"/>
      <c r="AH577" s="2020"/>
      <c r="AI577" s="2021"/>
      <c r="AJ577" s="2020"/>
      <c r="AK577" s="2020"/>
      <c r="AL577" s="2020"/>
      <c r="AM577" s="2020"/>
      <c r="AN577" s="2021"/>
      <c r="AO577" s="2019"/>
      <c r="AP577" s="2020"/>
      <c r="AQ577" s="2020"/>
      <c r="AR577" s="2020"/>
      <c r="AS577" s="2021"/>
      <c r="AT577" s="2019"/>
      <c r="AU577" s="2020"/>
      <c r="AV577" s="2020"/>
      <c r="AW577" s="2020"/>
      <c r="AX577" s="2021"/>
    </row>
    <row r="578" spans="1:50">
      <c r="A578" s="2020"/>
      <c r="B578" s="2020"/>
      <c r="C578" s="2020"/>
      <c r="D578" s="2020"/>
      <c r="E578" s="2021"/>
      <c r="F578" s="2020"/>
      <c r="G578" s="2020"/>
      <c r="H578" s="2020"/>
      <c r="I578" s="2020"/>
      <c r="J578" s="2021"/>
      <c r="K578" s="2020"/>
      <c r="L578" s="2020"/>
      <c r="M578" s="2020"/>
      <c r="N578" s="2020"/>
      <c r="O578" s="2021"/>
      <c r="P578" s="2020"/>
      <c r="Q578" s="2020"/>
      <c r="R578" s="2020"/>
      <c r="S578" s="2020"/>
      <c r="T578" s="2021"/>
      <c r="U578" s="2020"/>
      <c r="V578" s="2020"/>
      <c r="W578" s="2020"/>
      <c r="X578" s="2020"/>
      <c r="Y578" s="2021"/>
      <c r="Z578" s="2020"/>
      <c r="AA578" s="2020"/>
      <c r="AB578" s="2020"/>
      <c r="AC578" s="2020"/>
      <c r="AD578" s="2021"/>
      <c r="AE578" s="2020"/>
      <c r="AF578" s="2020"/>
      <c r="AG578" s="2020"/>
      <c r="AH578" s="2020"/>
      <c r="AI578" s="2021"/>
      <c r="AJ578" s="2020"/>
      <c r="AK578" s="2020"/>
      <c r="AL578" s="2020"/>
      <c r="AM578" s="2020"/>
      <c r="AN578" s="2021"/>
      <c r="AO578" s="2019"/>
      <c r="AP578" s="2020"/>
      <c r="AQ578" s="2020"/>
      <c r="AR578" s="2020"/>
      <c r="AS578" s="2021"/>
      <c r="AT578" s="2019"/>
      <c r="AU578" s="2020"/>
      <c r="AV578" s="2020"/>
      <c r="AW578" s="2020"/>
      <c r="AX578" s="2021"/>
    </row>
    <row r="579" spans="1:50">
      <c r="A579" s="2020"/>
      <c r="B579" s="2020"/>
      <c r="C579" s="2020"/>
      <c r="D579" s="2020"/>
      <c r="E579" s="2021"/>
      <c r="F579" s="2020"/>
      <c r="G579" s="2020"/>
      <c r="H579" s="2020"/>
      <c r="I579" s="2020"/>
      <c r="J579" s="2021"/>
      <c r="K579" s="2020"/>
      <c r="L579" s="2020"/>
      <c r="M579" s="2020"/>
      <c r="N579" s="2020"/>
      <c r="O579" s="2021"/>
      <c r="P579" s="2020"/>
      <c r="Q579" s="2020"/>
      <c r="R579" s="2020"/>
      <c r="S579" s="2020"/>
      <c r="T579" s="2021"/>
      <c r="U579" s="2020"/>
      <c r="V579" s="2020"/>
      <c r="W579" s="2020"/>
      <c r="X579" s="2020"/>
      <c r="Y579" s="2021"/>
      <c r="Z579" s="2020"/>
      <c r="AA579" s="2020"/>
      <c r="AB579" s="2020"/>
      <c r="AC579" s="2020"/>
      <c r="AD579" s="2021"/>
      <c r="AE579" s="2020"/>
      <c r="AF579" s="2020"/>
      <c r="AG579" s="2020"/>
      <c r="AH579" s="2020"/>
      <c r="AI579" s="2021"/>
      <c r="AJ579" s="2020"/>
      <c r="AK579" s="2020"/>
      <c r="AL579" s="2020"/>
      <c r="AM579" s="2020"/>
      <c r="AN579" s="2021"/>
      <c r="AO579" s="2019"/>
      <c r="AP579" s="2020"/>
      <c r="AQ579" s="2020"/>
      <c r="AR579" s="2020"/>
      <c r="AS579" s="2021"/>
      <c r="AT579" s="2019"/>
      <c r="AU579" s="2020"/>
      <c r="AV579" s="2020"/>
      <c r="AW579" s="2020"/>
      <c r="AX579" s="2021"/>
    </row>
    <row r="580" spans="1:50">
      <c r="A580" s="2020"/>
      <c r="B580" s="2020"/>
      <c r="C580" s="2020"/>
      <c r="D580" s="2020"/>
      <c r="E580" s="2021"/>
      <c r="F580" s="2020"/>
      <c r="G580" s="2020"/>
      <c r="H580" s="2020"/>
      <c r="I580" s="2020"/>
      <c r="J580" s="2021"/>
      <c r="K580" s="2020"/>
      <c r="L580" s="2020"/>
      <c r="M580" s="2020"/>
      <c r="N580" s="2020"/>
      <c r="O580" s="2021"/>
      <c r="P580" s="2020"/>
      <c r="Q580" s="2020"/>
      <c r="R580" s="2020"/>
      <c r="S580" s="2020"/>
      <c r="T580" s="2021"/>
      <c r="U580" s="2020"/>
      <c r="V580" s="2020"/>
      <c r="W580" s="2020"/>
      <c r="X580" s="2020"/>
      <c r="Y580" s="2021"/>
      <c r="Z580" s="2020"/>
      <c r="AA580" s="2020"/>
      <c r="AB580" s="2020"/>
      <c r="AC580" s="2020"/>
      <c r="AD580" s="2021"/>
      <c r="AE580" s="2020"/>
      <c r="AF580" s="2020"/>
      <c r="AG580" s="2020"/>
      <c r="AH580" s="2020"/>
      <c r="AI580" s="2021"/>
      <c r="AJ580" s="2020"/>
      <c r="AK580" s="2020"/>
      <c r="AL580" s="2020"/>
      <c r="AM580" s="2020"/>
      <c r="AN580" s="2021"/>
      <c r="AO580" s="2019"/>
      <c r="AP580" s="2020"/>
      <c r="AQ580" s="2020"/>
      <c r="AR580" s="2020"/>
      <c r="AS580" s="2021"/>
      <c r="AT580" s="2019"/>
      <c r="AU580" s="2020"/>
      <c r="AV580" s="2020"/>
      <c r="AW580" s="2020"/>
      <c r="AX580" s="2021"/>
    </row>
    <row r="581" spans="1:50">
      <c r="A581" s="2020"/>
      <c r="B581" s="2020"/>
      <c r="C581" s="2020"/>
      <c r="D581" s="2020"/>
      <c r="E581" s="2021"/>
      <c r="F581" s="2020"/>
      <c r="G581" s="2020"/>
      <c r="H581" s="2020"/>
      <c r="I581" s="2020"/>
      <c r="J581" s="2021"/>
      <c r="K581" s="2020"/>
      <c r="L581" s="2020"/>
      <c r="M581" s="2020"/>
      <c r="N581" s="2020"/>
      <c r="O581" s="2021"/>
      <c r="P581" s="2020"/>
      <c r="Q581" s="2020"/>
      <c r="R581" s="2020"/>
      <c r="S581" s="2020"/>
      <c r="T581" s="2021"/>
      <c r="U581" s="2020"/>
      <c r="V581" s="2020"/>
      <c r="W581" s="2020"/>
      <c r="X581" s="2020"/>
      <c r="Y581" s="2021"/>
      <c r="Z581" s="2020"/>
      <c r="AA581" s="2020"/>
      <c r="AB581" s="2020"/>
      <c r="AC581" s="2020"/>
      <c r="AD581" s="2021"/>
      <c r="AE581" s="2020"/>
      <c r="AF581" s="2020"/>
      <c r="AG581" s="2020"/>
      <c r="AH581" s="2020"/>
      <c r="AI581" s="2021"/>
      <c r="AJ581" s="2020"/>
      <c r="AK581" s="2020"/>
      <c r="AL581" s="2020"/>
      <c r="AM581" s="2020"/>
      <c r="AN581" s="2021"/>
      <c r="AO581" s="2019"/>
      <c r="AP581" s="2020"/>
      <c r="AQ581" s="2020"/>
      <c r="AR581" s="2020"/>
      <c r="AS581" s="2021"/>
      <c r="AT581" s="2019"/>
      <c r="AU581" s="2020"/>
      <c r="AV581" s="2020"/>
      <c r="AW581" s="2020"/>
      <c r="AX581" s="2021"/>
    </row>
    <row r="582" spans="1:50">
      <c r="A582" s="2020"/>
      <c r="B582" s="2020"/>
      <c r="C582" s="2020"/>
      <c r="D582" s="2020"/>
      <c r="E582" s="2021"/>
      <c r="F582" s="2020"/>
      <c r="G582" s="2020"/>
      <c r="H582" s="2020"/>
      <c r="I582" s="2020"/>
      <c r="J582" s="2021"/>
      <c r="K582" s="2020"/>
      <c r="L582" s="2020"/>
      <c r="M582" s="2020"/>
      <c r="N582" s="2020"/>
      <c r="O582" s="2021"/>
      <c r="P582" s="2020"/>
      <c r="Q582" s="2020"/>
      <c r="R582" s="2020"/>
      <c r="S582" s="2020"/>
      <c r="T582" s="2021"/>
      <c r="U582" s="2020"/>
      <c r="V582" s="2020"/>
      <c r="W582" s="2020"/>
      <c r="X582" s="2020"/>
      <c r="Y582" s="2021"/>
      <c r="Z582" s="2020"/>
      <c r="AA582" s="2020"/>
      <c r="AB582" s="2020"/>
      <c r="AC582" s="2020"/>
      <c r="AD582" s="2021"/>
      <c r="AE582" s="2020"/>
      <c r="AF582" s="2020"/>
      <c r="AG582" s="2020"/>
      <c r="AH582" s="2020"/>
      <c r="AI582" s="2021"/>
      <c r="AJ582" s="2020"/>
      <c r="AK582" s="2020"/>
      <c r="AL582" s="2020"/>
      <c r="AM582" s="2020"/>
      <c r="AN582" s="2021"/>
      <c r="AO582" s="2019"/>
      <c r="AP582" s="2020"/>
      <c r="AQ582" s="2020"/>
      <c r="AR582" s="2020"/>
      <c r="AS582" s="2021"/>
      <c r="AT582" s="2019"/>
      <c r="AU582" s="2020"/>
      <c r="AV582" s="2020"/>
      <c r="AW582" s="2020"/>
      <c r="AX582" s="2021"/>
    </row>
    <row r="583" spans="1:50">
      <c r="A583" s="2020"/>
      <c r="B583" s="2020"/>
      <c r="C583" s="2020"/>
      <c r="D583" s="2020"/>
      <c r="E583" s="2021"/>
      <c r="F583" s="2020"/>
      <c r="G583" s="2020"/>
      <c r="H583" s="2020"/>
      <c r="I583" s="2020"/>
      <c r="J583" s="2021"/>
      <c r="K583" s="2020"/>
      <c r="L583" s="2020"/>
      <c r="M583" s="2020"/>
      <c r="N583" s="2020"/>
      <c r="O583" s="2021"/>
      <c r="P583" s="2020"/>
      <c r="Q583" s="2020"/>
      <c r="R583" s="2020"/>
      <c r="S583" s="2020"/>
      <c r="T583" s="2021"/>
      <c r="U583" s="2020"/>
      <c r="V583" s="2020"/>
      <c r="W583" s="2020"/>
      <c r="X583" s="2020"/>
      <c r="Y583" s="2021"/>
      <c r="Z583" s="2020"/>
      <c r="AA583" s="2020"/>
      <c r="AB583" s="2020"/>
      <c r="AC583" s="2020"/>
      <c r="AD583" s="2021"/>
      <c r="AE583" s="2020"/>
      <c r="AF583" s="2020"/>
      <c r="AG583" s="2020"/>
      <c r="AH583" s="2020"/>
      <c r="AI583" s="2021"/>
      <c r="AJ583" s="2020"/>
      <c r="AK583" s="2020"/>
      <c r="AL583" s="2020"/>
      <c r="AM583" s="2020"/>
      <c r="AN583" s="2021"/>
      <c r="AO583" s="2019"/>
      <c r="AP583" s="2020"/>
      <c r="AQ583" s="2020"/>
      <c r="AR583" s="2020"/>
      <c r="AS583" s="2021"/>
      <c r="AT583" s="2019"/>
      <c r="AU583" s="2020"/>
      <c r="AV583" s="2020"/>
      <c r="AW583" s="2020"/>
      <c r="AX583" s="2021"/>
    </row>
    <row r="584" spans="1:50">
      <c r="A584" s="2020"/>
      <c r="B584" s="2020"/>
      <c r="C584" s="2020"/>
      <c r="D584" s="2020"/>
      <c r="E584" s="2021"/>
      <c r="F584" s="2020"/>
      <c r="G584" s="2020"/>
      <c r="H584" s="2020"/>
      <c r="I584" s="2020"/>
      <c r="J584" s="2021"/>
      <c r="K584" s="2020"/>
      <c r="L584" s="2020"/>
      <c r="M584" s="2020"/>
      <c r="N584" s="2020"/>
      <c r="O584" s="2021"/>
      <c r="P584" s="2020"/>
      <c r="Q584" s="2020"/>
      <c r="R584" s="2020"/>
      <c r="S584" s="2020"/>
      <c r="T584" s="2021"/>
      <c r="U584" s="2020"/>
      <c r="V584" s="2020"/>
      <c r="W584" s="2020"/>
      <c r="X584" s="2020"/>
      <c r="Y584" s="2021"/>
      <c r="Z584" s="2020"/>
      <c r="AA584" s="2020"/>
      <c r="AB584" s="2020"/>
      <c r="AC584" s="2020"/>
      <c r="AD584" s="2021"/>
      <c r="AE584" s="2020"/>
      <c r="AF584" s="2020"/>
      <c r="AG584" s="2020"/>
      <c r="AH584" s="2020"/>
      <c r="AI584" s="2021"/>
      <c r="AJ584" s="2020"/>
      <c r="AK584" s="2020"/>
      <c r="AL584" s="2020"/>
      <c r="AM584" s="2020"/>
      <c r="AN584" s="2021"/>
      <c r="AO584" s="2019"/>
      <c r="AP584" s="2020"/>
      <c r="AQ584" s="2020"/>
      <c r="AR584" s="2020"/>
      <c r="AS584" s="2021"/>
      <c r="AT584" s="2019"/>
      <c r="AU584" s="2020"/>
      <c r="AV584" s="2020"/>
      <c r="AW584" s="2020"/>
      <c r="AX584" s="2021"/>
    </row>
    <row r="585" spans="1:50">
      <c r="A585" s="2020"/>
      <c r="B585" s="2020"/>
      <c r="C585" s="2020"/>
      <c r="D585" s="2020"/>
      <c r="E585" s="2021"/>
      <c r="F585" s="2020"/>
      <c r="G585" s="2020"/>
      <c r="H585" s="2020"/>
      <c r="I585" s="2020"/>
      <c r="J585" s="2021"/>
      <c r="K585" s="2020"/>
      <c r="L585" s="2020"/>
      <c r="M585" s="2020"/>
      <c r="N585" s="2020"/>
      <c r="O585" s="2021"/>
      <c r="P585" s="2020"/>
      <c r="Q585" s="2020"/>
      <c r="R585" s="2020"/>
      <c r="S585" s="2020"/>
      <c r="T585" s="2021"/>
      <c r="U585" s="2020"/>
      <c r="V585" s="2020"/>
      <c r="W585" s="2020"/>
      <c r="X585" s="2020"/>
      <c r="Y585" s="2021"/>
      <c r="Z585" s="2020"/>
      <c r="AA585" s="2020"/>
      <c r="AB585" s="2020"/>
      <c r="AC585" s="2020"/>
      <c r="AD585" s="2021"/>
      <c r="AE585" s="2020"/>
      <c r="AF585" s="2020"/>
      <c r="AG585" s="2020"/>
      <c r="AH585" s="2020"/>
      <c r="AI585" s="2021"/>
      <c r="AJ585" s="2020"/>
      <c r="AK585" s="2020"/>
      <c r="AL585" s="2020"/>
      <c r="AM585" s="2020"/>
      <c r="AN585" s="2021"/>
      <c r="AO585" s="2019"/>
      <c r="AP585" s="2020"/>
      <c r="AQ585" s="2020"/>
      <c r="AR585" s="2020"/>
      <c r="AS585" s="2021"/>
      <c r="AT585" s="2019"/>
      <c r="AU585" s="2020"/>
      <c r="AV585" s="2020"/>
      <c r="AW585" s="2020"/>
      <c r="AX585" s="2021"/>
    </row>
    <row r="586" spans="1:50">
      <c r="A586" s="2020"/>
      <c r="B586" s="2020"/>
      <c r="C586" s="2020"/>
      <c r="D586" s="2020"/>
      <c r="E586" s="2021"/>
      <c r="F586" s="2020"/>
      <c r="G586" s="2020"/>
      <c r="H586" s="2020"/>
      <c r="I586" s="2020"/>
      <c r="J586" s="2021"/>
      <c r="K586" s="2020"/>
      <c r="L586" s="2020"/>
      <c r="M586" s="2020"/>
      <c r="N586" s="2020"/>
      <c r="O586" s="2021"/>
      <c r="P586" s="2020"/>
      <c r="Q586" s="2020"/>
      <c r="R586" s="2020"/>
      <c r="S586" s="2020"/>
      <c r="T586" s="2021"/>
      <c r="U586" s="2020"/>
      <c r="V586" s="2020"/>
      <c r="W586" s="2020"/>
      <c r="X586" s="2020"/>
      <c r="Y586" s="2021"/>
      <c r="Z586" s="2020"/>
      <c r="AA586" s="2020"/>
      <c r="AB586" s="2020"/>
      <c r="AC586" s="2020"/>
      <c r="AD586" s="2021"/>
      <c r="AE586" s="2020"/>
      <c r="AF586" s="2020"/>
      <c r="AG586" s="2020"/>
      <c r="AH586" s="2020"/>
      <c r="AI586" s="2021"/>
      <c r="AJ586" s="2020"/>
      <c r="AK586" s="2020"/>
      <c r="AL586" s="2020"/>
      <c r="AM586" s="2020"/>
      <c r="AN586" s="2021"/>
      <c r="AO586" s="2019"/>
      <c r="AP586" s="2020"/>
      <c r="AQ586" s="2020"/>
      <c r="AR586" s="2020"/>
      <c r="AS586" s="2021"/>
      <c r="AT586" s="2019"/>
      <c r="AU586" s="2020"/>
      <c r="AV586" s="2020"/>
      <c r="AW586" s="2020"/>
      <c r="AX586" s="2021"/>
    </row>
    <row r="587" spans="1:50">
      <c r="A587" s="2020"/>
      <c r="B587" s="2020"/>
      <c r="C587" s="2020"/>
      <c r="D587" s="2020"/>
      <c r="E587" s="2021"/>
      <c r="F587" s="2020"/>
      <c r="G587" s="2020"/>
      <c r="H587" s="2020"/>
      <c r="I587" s="2020"/>
      <c r="J587" s="2021"/>
      <c r="K587" s="2020"/>
      <c r="L587" s="2020"/>
      <c r="M587" s="2020"/>
      <c r="N587" s="2020"/>
      <c r="O587" s="2021"/>
      <c r="P587" s="2020"/>
      <c r="Q587" s="2020"/>
      <c r="R587" s="2020"/>
      <c r="S587" s="2020"/>
      <c r="T587" s="2021"/>
      <c r="U587" s="2020"/>
      <c r="V587" s="2020"/>
      <c r="W587" s="2020"/>
      <c r="X587" s="2020"/>
      <c r="Y587" s="2021"/>
      <c r="Z587" s="2020"/>
      <c r="AA587" s="2020"/>
      <c r="AB587" s="2020"/>
      <c r="AC587" s="2020"/>
      <c r="AD587" s="2021"/>
      <c r="AE587" s="2020"/>
      <c r="AF587" s="2020"/>
      <c r="AG587" s="2020"/>
      <c r="AH587" s="2020"/>
      <c r="AI587" s="2021"/>
      <c r="AJ587" s="2020"/>
      <c r="AK587" s="2020"/>
      <c r="AL587" s="2020"/>
      <c r="AM587" s="2020"/>
      <c r="AN587" s="2021"/>
      <c r="AO587" s="2019"/>
      <c r="AP587" s="2020"/>
      <c r="AQ587" s="2020"/>
      <c r="AR587" s="2020"/>
      <c r="AS587" s="2021"/>
      <c r="AT587" s="2019"/>
      <c r="AU587" s="2020"/>
      <c r="AV587" s="2020"/>
      <c r="AW587" s="2020"/>
      <c r="AX587" s="2021"/>
    </row>
    <row r="588" spans="1:50">
      <c r="A588" s="2023"/>
      <c r="B588" s="2023"/>
      <c r="C588" s="2023"/>
      <c r="D588" s="2023"/>
      <c r="E588" s="2024"/>
      <c r="F588" s="2023"/>
      <c r="G588" s="2023"/>
      <c r="H588" s="2023"/>
      <c r="I588" s="2023"/>
      <c r="J588" s="2024"/>
      <c r="K588" s="2023"/>
      <c r="L588" s="2023"/>
      <c r="M588" s="2023"/>
      <c r="N588" s="2023"/>
      <c r="O588" s="2024"/>
      <c r="P588" s="2023"/>
      <c r="Q588" s="2023"/>
      <c r="R588" s="2023"/>
      <c r="S588" s="2023"/>
      <c r="T588" s="2024"/>
      <c r="U588" s="2023"/>
      <c r="V588" s="2023"/>
      <c r="W588" s="2023"/>
      <c r="X588" s="2023"/>
      <c r="Y588" s="2024"/>
      <c r="Z588" s="2023"/>
      <c r="AA588" s="2023"/>
      <c r="AB588" s="2023"/>
      <c r="AC588" s="2023"/>
      <c r="AD588" s="2024"/>
      <c r="AE588" s="2023"/>
      <c r="AF588" s="2023"/>
      <c r="AG588" s="2023"/>
      <c r="AH588" s="2023"/>
      <c r="AI588" s="2024"/>
      <c r="AJ588" s="2023"/>
      <c r="AK588" s="2023"/>
      <c r="AL588" s="2023"/>
      <c r="AM588" s="2023"/>
      <c r="AN588" s="2024"/>
      <c r="AO588" s="434"/>
      <c r="AP588" s="434"/>
      <c r="AQ588" s="434"/>
      <c r="AR588" s="2209" t="s">
        <v>179</v>
      </c>
      <c r="AS588" s="2210"/>
      <c r="AT588" s="2210"/>
      <c r="AU588" s="2211"/>
      <c r="AV588" s="434"/>
      <c r="AW588" s="434"/>
      <c r="AX588" s="435"/>
    </row>
    <row r="589" spans="1:50" ht="18.75">
      <c r="A589" s="2012" t="s">
        <v>0</v>
      </c>
      <c r="B589" s="2012"/>
      <c r="C589" s="2012"/>
      <c r="D589" s="2012"/>
      <c r="E589" s="2012"/>
      <c r="F589" s="2012" t="s">
        <v>1</v>
      </c>
      <c r="G589" s="2012"/>
      <c r="H589" s="2012"/>
      <c r="I589" s="2012"/>
      <c r="J589" s="2012"/>
      <c r="K589" s="2012" t="s">
        <v>2</v>
      </c>
      <c r="L589" s="2012"/>
      <c r="M589" s="2012"/>
      <c r="N589" s="2012"/>
      <c r="O589" s="2012"/>
      <c r="P589" s="2012" t="s">
        <v>3</v>
      </c>
      <c r="Q589" s="2012"/>
      <c r="R589" s="2012"/>
      <c r="S589" s="2012"/>
      <c r="T589" s="2012"/>
      <c r="U589" s="2012" t="s">
        <v>4</v>
      </c>
      <c r="V589" s="2012"/>
      <c r="W589" s="2012"/>
      <c r="X589" s="2012"/>
      <c r="Y589" s="2012"/>
      <c r="Z589" s="2012" t="s">
        <v>5</v>
      </c>
      <c r="AA589" s="2012"/>
      <c r="AB589" s="2012"/>
      <c r="AC589" s="2012"/>
      <c r="AD589" s="2012"/>
      <c r="AE589" s="2012" t="s">
        <v>6</v>
      </c>
      <c r="AF589" s="2012"/>
      <c r="AG589" s="2012"/>
      <c r="AH589" s="2012"/>
      <c r="AI589" s="2012"/>
      <c r="AJ589" s="2012" t="s">
        <v>7</v>
      </c>
      <c r="AK589" s="2012"/>
      <c r="AL589" s="2012"/>
      <c r="AM589" s="2012"/>
      <c r="AN589" s="2012"/>
      <c r="AO589" s="2012" t="s">
        <v>8</v>
      </c>
      <c r="AP589" s="2012"/>
      <c r="AQ589" s="2012"/>
      <c r="AR589" s="2012"/>
      <c r="AS589" s="2012"/>
      <c r="AT589" s="2012" t="s">
        <v>9</v>
      </c>
      <c r="AU589" s="2012"/>
      <c r="AV589" s="2012"/>
      <c r="AW589" s="2012"/>
      <c r="AX589" s="2012"/>
    </row>
    <row r="590" spans="1:50">
      <c r="A590" s="500">
        <v>1</v>
      </c>
      <c r="B590" s="447"/>
      <c r="C590" s="447"/>
      <c r="D590" s="447"/>
      <c r="E590" s="448"/>
      <c r="F590" s="500">
        <v>2</v>
      </c>
      <c r="G590" s="447"/>
      <c r="H590" s="447"/>
      <c r="I590" s="447"/>
      <c r="J590" s="448"/>
      <c r="K590" s="500">
        <v>3</v>
      </c>
      <c r="L590" s="447"/>
      <c r="M590" s="447"/>
      <c r="N590" s="447"/>
      <c r="O590" s="448"/>
      <c r="P590" s="500">
        <v>4</v>
      </c>
      <c r="Q590" s="447"/>
      <c r="R590" s="447"/>
      <c r="S590" s="447"/>
      <c r="T590" s="448"/>
      <c r="U590" s="500">
        <v>5</v>
      </c>
      <c r="V590" s="447"/>
      <c r="W590" s="447"/>
      <c r="X590" s="447"/>
      <c r="Y590" s="448"/>
      <c r="Z590" s="500">
        <v>6</v>
      </c>
      <c r="AA590" s="447"/>
      <c r="AB590" s="447"/>
      <c r="AC590" s="447"/>
      <c r="AD590" s="448"/>
      <c r="AE590" s="500">
        <v>7</v>
      </c>
      <c r="AF590" s="447"/>
      <c r="AG590" s="447"/>
      <c r="AH590" s="447"/>
      <c r="AI590" s="448"/>
      <c r="AJ590" s="500">
        <v>8</v>
      </c>
      <c r="AK590" s="447"/>
      <c r="AL590" s="447"/>
      <c r="AM590" s="447"/>
      <c r="AN590" s="448"/>
      <c r="AO590" s="500">
        <v>9</v>
      </c>
      <c r="AP590" s="447"/>
      <c r="AQ590" s="447"/>
      <c r="AR590" s="447"/>
      <c r="AS590" s="448"/>
      <c r="AT590" s="500">
        <v>10</v>
      </c>
      <c r="AU590" s="447"/>
      <c r="AV590" s="447"/>
      <c r="AW590" s="447"/>
      <c r="AX590" s="448"/>
    </row>
    <row r="591" spans="1:50">
      <c r="A591" s="2137"/>
      <c r="B591" s="2055"/>
      <c r="C591" s="2055"/>
      <c r="D591" s="2055"/>
      <c r="E591" s="2056"/>
      <c r="F591" s="2055"/>
      <c r="G591" s="2055"/>
      <c r="H591" s="2055"/>
      <c r="I591" s="2055"/>
      <c r="J591" s="2056"/>
      <c r="K591" s="2055"/>
      <c r="L591" s="2055"/>
      <c r="M591" s="2055"/>
      <c r="N591" s="2055"/>
      <c r="O591" s="2056"/>
      <c r="P591" s="2055"/>
      <c r="Q591" s="2055"/>
      <c r="R591" s="2055"/>
      <c r="S591" s="2055"/>
      <c r="T591" s="2056"/>
      <c r="U591" s="2055"/>
      <c r="V591" s="2055"/>
      <c r="W591" s="2055"/>
      <c r="X591" s="2055"/>
      <c r="Y591" s="2056"/>
      <c r="Z591" s="2055"/>
      <c r="AA591" s="2055"/>
      <c r="AB591" s="2055"/>
      <c r="AC591" s="2055"/>
      <c r="AD591" s="2056"/>
      <c r="AE591" s="2055"/>
      <c r="AF591" s="2055"/>
      <c r="AG591" s="2055"/>
      <c r="AH591" s="2055"/>
      <c r="AI591" s="2056"/>
      <c r="AJ591" s="2055"/>
      <c r="AK591" s="2055"/>
      <c r="AL591" s="2055"/>
      <c r="AM591" s="2055"/>
      <c r="AN591" s="2056"/>
      <c r="AO591" s="2055"/>
      <c r="AP591" s="2055"/>
      <c r="AQ591" s="2055"/>
      <c r="AR591" s="2055"/>
      <c r="AS591" s="2056"/>
      <c r="AT591" s="2055"/>
      <c r="AU591" s="2055"/>
      <c r="AV591" s="2055"/>
      <c r="AW591" s="2055"/>
      <c r="AX591" s="2056"/>
    </row>
    <row r="592" spans="1:50">
      <c r="A592" s="2137"/>
      <c r="B592" s="2055"/>
      <c r="C592" s="2055"/>
      <c r="D592" s="2055"/>
      <c r="E592" s="2056"/>
      <c r="F592" s="2055"/>
      <c r="G592" s="2055"/>
      <c r="H592" s="2055"/>
      <c r="I592" s="2055"/>
      <c r="J592" s="2056"/>
      <c r="K592" s="2055"/>
      <c r="L592" s="2055"/>
      <c r="M592" s="2055"/>
      <c r="N592" s="2055"/>
      <c r="O592" s="2056"/>
      <c r="P592" s="2055"/>
      <c r="Q592" s="2055"/>
      <c r="R592" s="2055"/>
      <c r="S592" s="2055"/>
      <c r="T592" s="2056"/>
      <c r="U592" s="2055"/>
      <c r="V592" s="2055"/>
      <c r="W592" s="2055"/>
      <c r="X592" s="2055"/>
      <c r="Y592" s="2056"/>
      <c r="Z592" s="2055"/>
      <c r="AA592" s="2055"/>
      <c r="AB592" s="2055"/>
      <c r="AC592" s="2055"/>
      <c r="AD592" s="2056"/>
      <c r="AE592" s="2055"/>
      <c r="AF592" s="2055"/>
      <c r="AG592" s="2055"/>
      <c r="AH592" s="2055"/>
      <c r="AI592" s="2056"/>
      <c r="AJ592" s="2055"/>
      <c r="AK592" s="2055"/>
      <c r="AL592" s="2055"/>
      <c r="AM592" s="2055"/>
      <c r="AN592" s="2056"/>
      <c r="AO592" s="2055"/>
      <c r="AP592" s="2055"/>
      <c r="AQ592" s="2055"/>
      <c r="AR592" s="2055"/>
      <c r="AS592" s="2056"/>
      <c r="AT592" s="2055"/>
      <c r="AU592" s="2055"/>
      <c r="AV592" s="2055"/>
      <c r="AW592" s="2055"/>
      <c r="AX592" s="2056"/>
    </row>
    <row r="593" spans="1:50">
      <c r="A593" s="2137"/>
      <c r="B593" s="2055"/>
      <c r="C593" s="2055"/>
      <c r="D593" s="2055"/>
      <c r="E593" s="2056"/>
      <c r="F593" s="2055"/>
      <c r="G593" s="2055"/>
      <c r="H593" s="2055"/>
      <c r="I593" s="2055"/>
      <c r="J593" s="2056"/>
      <c r="K593" s="2055"/>
      <c r="L593" s="2055"/>
      <c r="M593" s="2055"/>
      <c r="N593" s="2055"/>
      <c r="O593" s="2056"/>
      <c r="P593" s="2055"/>
      <c r="Q593" s="2055"/>
      <c r="R593" s="2055"/>
      <c r="S593" s="2055"/>
      <c r="T593" s="2056"/>
      <c r="U593" s="2055"/>
      <c r="V593" s="2055"/>
      <c r="W593" s="2055"/>
      <c r="X593" s="2055"/>
      <c r="Y593" s="2056"/>
      <c r="Z593" s="2055"/>
      <c r="AA593" s="2055"/>
      <c r="AB593" s="2055"/>
      <c r="AC593" s="2055"/>
      <c r="AD593" s="2056"/>
      <c r="AE593" s="2055"/>
      <c r="AF593" s="2055"/>
      <c r="AG593" s="2055"/>
      <c r="AH593" s="2055"/>
      <c r="AI593" s="2056"/>
      <c r="AJ593" s="2055"/>
      <c r="AK593" s="2055"/>
      <c r="AL593" s="2055"/>
      <c r="AM593" s="2055"/>
      <c r="AN593" s="2056"/>
      <c r="AO593" s="2055"/>
      <c r="AP593" s="2055"/>
      <c r="AQ593" s="2055"/>
      <c r="AR593" s="2055"/>
      <c r="AS593" s="2056"/>
      <c r="AT593" s="2055"/>
      <c r="AU593" s="2055"/>
      <c r="AV593" s="2055"/>
      <c r="AW593" s="2055"/>
      <c r="AX593" s="2056"/>
    </row>
    <row r="594" spans="1:50">
      <c r="A594" s="2137"/>
      <c r="B594" s="2055"/>
      <c r="C594" s="2055"/>
      <c r="D594" s="2055"/>
      <c r="E594" s="2056"/>
      <c r="F594" s="2055"/>
      <c r="G594" s="2055"/>
      <c r="H594" s="2055"/>
      <c r="I594" s="2055"/>
      <c r="J594" s="2056"/>
      <c r="K594" s="2055"/>
      <c r="L594" s="2055"/>
      <c r="M594" s="2055"/>
      <c r="N594" s="2055"/>
      <c r="O594" s="2056"/>
      <c r="P594" s="2055"/>
      <c r="Q594" s="2055"/>
      <c r="R594" s="2055"/>
      <c r="S594" s="2055"/>
      <c r="T594" s="2056"/>
      <c r="U594" s="2055"/>
      <c r="V594" s="2055"/>
      <c r="W594" s="2055"/>
      <c r="X594" s="2055"/>
      <c r="Y594" s="2056"/>
      <c r="Z594" s="2055"/>
      <c r="AA594" s="2055"/>
      <c r="AB594" s="2055"/>
      <c r="AC594" s="2055"/>
      <c r="AD594" s="2056"/>
      <c r="AE594" s="2055"/>
      <c r="AF594" s="2055"/>
      <c r="AG594" s="2055"/>
      <c r="AH594" s="2055"/>
      <c r="AI594" s="2056"/>
      <c r="AJ594" s="2055"/>
      <c r="AK594" s="2055"/>
      <c r="AL594" s="2055"/>
      <c r="AM594" s="2055"/>
      <c r="AN594" s="2056"/>
      <c r="AO594" s="2055"/>
      <c r="AP594" s="2055"/>
      <c r="AQ594" s="2055"/>
      <c r="AR594" s="2055"/>
      <c r="AS594" s="2056"/>
      <c r="AT594" s="2055"/>
      <c r="AU594" s="2055"/>
      <c r="AV594" s="2055"/>
      <c r="AW594" s="2055"/>
      <c r="AX594" s="2056"/>
    </row>
    <row r="595" spans="1:50">
      <c r="A595" s="2137"/>
      <c r="B595" s="2055"/>
      <c r="C595" s="2055"/>
      <c r="D595" s="2055"/>
      <c r="E595" s="2056"/>
      <c r="F595" s="2055"/>
      <c r="G595" s="2055"/>
      <c r="H595" s="2055"/>
      <c r="I595" s="2055"/>
      <c r="J595" s="2056"/>
      <c r="K595" s="2055"/>
      <c r="L595" s="2055"/>
      <c r="M595" s="2055"/>
      <c r="N595" s="2055"/>
      <c r="O595" s="2056"/>
      <c r="P595" s="2055"/>
      <c r="Q595" s="2055"/>
      <c r="R595" s="2055"/>
      <c r="S595" s="2055"/>
      <c r="T595" s="2056"/>
      <c r="U595" s="2055"/>
      <c r="V595" s="2055"/>
      <c r="W595" s="2055"/>
      <c r="X595" s="2055"/>
      <c r="Y595" s="2056"/>
      <c r="Z595" s="2055"/>
      <c r="AA595" s="2055"/>
      <c r="AB595" s="2055"/>
      <c r="AC595" s="2055"/>
      <c r="AD595" s="2056"/>
      <c r="AE595" s="2055"/>
      <c r="AF595" s="2055"/>
      <c r="AG595" s="2055"/>
      <c r="AH595" s="2055"/>
      <c r="AI595" s="2056"/>
      <c r="AJ595" s="2055"/>
      <c r="AK595" s="2055"/>
      <c r="AL595" s="2055"/>
      <c r="AM595" s="2055"/>
      <c r="AN595" s="2056"/>
      <c r="AO595" s="2055"/>
      <c r="AP595" s="2055"/>
      <c r="AQ595" s="2055"/>
      <c r="AR595" s="2055"/>
      <c r="AS595" s="2056"/>
      <c r="AT595" s="2055"/>
      <c r="AU595" s="2055"/>
      <c r="AV595" s="2055"/>
      <c r="AW595" s="2055"/>
      <c r="AX595" s="2056"/>
    </row>
    <row r="596" spans="1:50">
      <c r="A596" s="2137"/>
      <c r="B596" s="2055"/>
      <c r="C596" s="2055"/>
      <c r="D596" s="2055"/>
      <c r="E596" s="2056"/>
      <c r="F596" s="2055"/>
      <c r="G596" s="2055"/>
      <c r="H596" s="2055"/>
      <c r="I596" s="2055"/>
      <c r="J596" s="2056"/>
      <c r="K596" s="2055"/>
      <c r="L596" s="2055"/>
      <c r="M596" s="2055"/>
      <c r="N596" s="2055"/>
      <c r="O596" s="2056"/>
      <c r="P596" s="2055"/>
      <c r="Q596" s="2055"/>
      <c r="R596" s="2055"/>
      <c r="S596" s="2055"/>
      <c r="T596" s="2056"/>
      <c r="U596" s="2055"/>
      <c r="V596" s="2055"/>
      <c r="W596" s="2055"/>
      <c r="X596" s="2055"/>
      <c r="Y596" s="2056"/>
      <c r="Z596" s="2055"/>
      <c r="AA596" s="2055"/>
      <c r="AB596" s="2055"/>
      <c r="AC596" s="2055"/>
      <c r="AD596" s="2056"/>
      <c r="AE596" s="2055"/>
      <c r="AF596" s="2055"/>
      <c r="AG596" s="2055"/>
      <c r="AH596" s="2055"/>
      <c r="AI596" s="2056"/>
      <c r="AJ596" s="2055"/>
      <c r="AK596" s="2055"/>
      <c r="AL596" s="2055"/>
      <c r="AM596" s="2055"/>
      <c r="AN596" s="2056"/>
      <c r="AO596" s="2055"/>
      <c r="AP596" s="2055"/>
      <c r="AQ596" s="2055"/>
      <c r="AR596" s="2055"/>
      <c r="AS596" s="2056"/>
      <c r="AT596" s="2055"/>
      <c r="AU596" s="2055"/>
      <c r="AV596" s="2055"/>
      <c r="AW596" s="2055"/>
      <c r="AX596" s="2056"/>
    </row>
    <row r="597" spans="1:50">
      <c r="A597" s="2137"/>
      <c r="B597" s="2055"/>
      <c r="C597" s="2055"/>
      <c r="D597" s="2055"/>
      <c r="E597" s="2056"/>
      <c r="F597" s="2055"/>
      <c r="G597" s="2055"/>
      <c r="H597" s="2055"/>
      <c r="I597" s="2055"/>
      <c r="J597" s="2056"/>
      <c r="K597" s="2055"/>
      <c r="L597" s="2055"/>
      <c r="M597" s="2055"/>
      <c r="N597" s="2055"/>
      <c r="O597" s="2056"/>
      <c r="P597" s="2055"/>
      <c r="Q597" s="2055"/>
      <c r="R597" s="2055"/>
      <c r="S597" s="2055"/>
      <c r="T597" s="2056"/>
      <c r="U597" s="2055"/>
      <c r="V597" s="2055"/>
      <c r="W597" s="2055"/>
      <c r="X597" s="2055"/>
      <c r="Y597" s="2056"/>
      <c r="Z597" s="2055"/>
      <c r="AA597" s="2055"/>
      <c r="AB597" s="2055"/>
      <c r="AC597" s="2055"/>
      <c r="AD597" s="2056"/>
      <c r="AE597" s="2055"/>
      <c r="AF597" s="2055"/>
      <c r="AG597" s="2055"/>
      <c r="AH597" s="2055"/>
      <c r="AI597" s="2056"/>
      <c r="AJ597" s="2055"/>
      <c r="AK597" s="2055"/>
      <c r="AL597" s="2055"/>
      <c r="AM597" s="2055"/>
      <c r="AN597" s="2056"/>
      <c r="AO597" s="2055"/>
      <c r="AP597" s="2055"/>
      <c r="AQ597" s="2055"/>
      <c r="AR597" s="2055"/>
      <c r="AS597" s="2056"/>
      <c r="AT597" s="2055"/>
      <c r="AU597" s="2055"/>
      <c r="AV597" s="2055"/>
      <c r="AW597" s="2055"/>
      <c r="AX597" s="2056"/>
    </row>
    <row r="598" spans="1:50">
      <c r="A598" s="2137"/>
      <c r="B598" s="2055"/>
      <c r="C598" s="2055"/>
      <c r="D598" s="2055"/>
      <c r="E598" s="2056"/>
      <c r="F598" s="2055"/>
      <c r="G598" s="2055"/>
      <c r="H598" s="2055"/>
      <c r="I598" s="2055"/>
      <c r="J598" s="2056"/>
      <c r="K598" s="2055"/>
      <c r="L598" s="2055"/>
      <c r="M598" s="2055"/>
      <c r="N598" s="2055"/>
      <c r="O598" s="2056"/>
      <c r="P598" s="2055"/>
      <c r="Q598" s="2055"/>
      <c r="R598" s="2055"/>
      <c r="S598" s="2055"/>
      <c r="T598" s="2056"/>
      <c r="U598" s="2055"/>
      <c r="V598" s="2055"/>
      <c r="W598" s="2055"/>
      <c r="X598" s="2055"/>
      <c r="Y598" s="2056"/>
      <c r="Z598" s="2055"/>
      <c r="AA598" s="2055"/>
      <c r="AB598" s="2055"/>
      <c r="AC598" s="2055"/>
      <c r="AD598" s="2056"/>
      <c r="AE598" s="2055"/>
      <c r="AF598" s="2055"/>
      <c r="AG598" s="2055"/>
      <c r="AH598" s="2055"/>
      <c r="AI598" s="2056"/>
      <c r="AJ598" s="2055"/>
      <c r="AK598" s="2055"/>
      <c r="AL598" s="2055"/>
      <c r="AM598" s="2055"/>
      <c r="AN598" s="2056"/>
      <c r="AO598" s="2055"/>
      <c r="AP598" s="2055"/>
      <c r="AQ598" s="2055"/>
      <c r="AR598" s="2055"/>
      <c r="AS598" s="2056"/>
      <c r="AT598" s="2055"/>
      <c r="AU598" s="2055"/>
      <c r="AV598" s="2055"/>
      <c r="AW598" s="2055"/>
      <c r="AX598" s="2056"/>
    </row>
    <row r="599" spans="1:50">
      <c r="A599" s="2137"/>
      <c r="B599" s="2055"/>
      <c r="C599" s="2055"/>
      <c r="D599" s="2055"/>
      <c r="E599" s="2056"/>
      <c r="F599" s="2055"/>
      <c r="G599" s="2055"/>
      <c r="H599" s="2055"/>
      <c r="I599" s="2055"/>
      <c r="J599" s="2056"/>
      <c r="K599" s="2055"/>
      <c r="L599" s="2055"/>
      <c r="M599" s="2055"/>
      <c r="N599" s="2055"/>
      <c r="O599" s="2056"/>
      <c r="P599" s="2055"/>
      <c r="Q599" s="2055"/>
      <c r="R599" s="2055"/>
      <c r="S599" s="2055"/>
      <c r="T599" s="2056"/>
      <c r="U599" s="2055"/>
      <c r="V599" s="2055"/>
      <c r="W599" s="2055"/>
      <c r="X599" s="2055"/>
      <c r="Y599" s="2056"/>
      <c r="Z599" s="2055"/>
      <c r="AA599" s="2055"/>
      <c r="AB599" s="2055"/>
      <c r="AC599" s="2055"/>
      <c r="AD599" s="2056"/>
      <c r="AE599" s="2055"/>
      <c r="AF599" s="2055"/>
      <c r="AG599" s="2055"/>
      <c r="AH599" s="2055"/>
      <c r="AI599" s="2056"/>
      <c r="AJ599" s="2055"/>
      <c r="AK599" s="2055"/>
      <c r="AL599" s="2055"/>
      <c r="AM599" s="2055"/>
      <c r="AN599" s="2056"/>
      <c r="AO599" s="2055"/>
      <c r="AP599" s="2055"/>
      <c r="AQ599" s="2055"/>
      <c r="AR599" s="2055"/>
      <c r="AS599" s="2056"/>
      <c r="AT599" s="2055"/>
      <c r="AU599" s="2055"/>
      <c r="AV599" s="2055"/>
      <c r="AW599" s="2055"/>
      <c r="AX599" s="2056"/>
    </row>
    <row r="600" spans="1:50">
      <c r="A600" s="2137"/>
      <c r="B600" s="2055"/>
      <c r="C600" s="2055"/>
      <c r="D600" s="2055"/>
      <c r="E600" s="2056"/>
      <c r="F600" s="2055"/>
      <c r="G600" s="2055"/>
      <c r="H600" s="2055"/>
      <c r="I600" s="2055"/>
      <c r="J600" s="2056"/>
      <c r="K600" s="2055"/>
      <c r="L600" s="2055"/>
      <c r="M600" s="2055"/>
      <c r="N600" s="2055"/>
      <c r="O600" s="2056"/>
      <c r="P600" s="2055"/>
      <c r="Q600" s="2055"/>
      <c r="R600" s="2055"/>
      <c r="S600" s="2055"/>
      <c r="T600" s="2056"/>
      <c r="U600" s="2055"/>
      <c r="V600" s="2055"/>
      <c r="W600" s="2055"/>
      <c r="X600" s="2055"/>
      <c r="Y600" s="2056"/>
      <c r="Z600" s="2055"/>
      <c r="AA600" s="2055"/>
      <c r="AB600" s="2055"/>
      <c r="AC600" s="2055"/>
      <c r="AD600" s="2056"/>
      <c r="AE600" s="2055"/>
      <c r="AF600" s="2055"/>
      <c r="AG600" s="2055"/>
      <c r="AH600" s="2055"/>
      <c r="AI600" s="2056"/>
      <c r="AJ600" s="2055"/>
      <c r="AK600" s="2055"/>
      <c r="AL600" s="2055"/>
      <c r="AM600" s="2055"/>
      <c r="AN600" s="2056"/>
      <c r="AO600" s="2055"/>
      <c r="AP600" s="2055"/>
      <c r="AQ600" s="2055"/>
      <c r="AR600" s="2055"/>
      <c r="AS600" s="2056"/>
      <c r="AT600" s="2055"/>
      <c r="AU600" s="2055"/>
      <c r="AV600" s="2055"/>
      <c r="AW600" s="2055"/>
      <c r="AX600" s="2056"/>
    </row>
    <row r="601" spans="1:50">
      <c r="A601" s="2137"/>
      <c r="B601" s="2055"/>
      <c r="C601" s="2055"/>
      <c r="D601" s="2055"/>
      <c r="E601" s="2056"/>
      <c r="F601" s="2055"/>
      <c r="G601" s="2055"/>
      <c r="H601" s="2055"/>
      <c r="I601" s="2055"/>
      <c r="J601" s="2056"/>
      <c r="K601" s="2055"/>
      <c r="L601" s="2055"/>
      <c r="M601" s="2055"/>
      <c r="N601" s="2055"/>
      <c r="O601" s="2056"/>
      <c r="P601" s="2055"/>
      <c r="Q601" s="2055"/>
      <c r="R601" s="2055"/>
      <c r="S601" s="2055"/>
      <c r="T601" s="2056"/>
      <c r="U601" s="2055"/>
      <c r="V601" s="2055"/>
      <c r="W601" s="2055"/>
      <c r="X601" s="2055"/>
      <c r="Y601" s="2056"/>
      <c r="Z601" s="2055"/>
      <c r="AA601" s="2055"/>
      <c r="AB601" s="2055"/>
      <c r="AC601" s="2055"/>
      <c r="AD601" s="2056"/>
      <c r="AE601" s="2055"/>
      <c r="AF601" s="2055"/>
      <c r="AG601" s="2055"/>
      <c r="AH601" s="2055"/>
      <c r="AI601" s="2056"/>
      <c r="AJ601" s="2055"/>
      <c r="AK601" s="2055"/>
      <c r="AL601" s="2055"/>
      <c r="AM601" s="2055"/>
      <c r="AN601" s="2056"/>
      <c r="AO601" s="2055"/>
      <c r="AP601" s="2055"/>
      <c r="AQ601" s="2055"/>
      <c r="AR601" s="2055"/>
      <c r="AS601" s="2056"/>
      <c r="AT601" s="2055"/>
      <c r="AU601" s="2055"/>
      <c r="AV601" s="2055"/>
      <c r="AW601" s="2055"/>
      <c r="AX601" s="2056"/>
    </row>
    <row r="602" spans="1:50">
      <c r="A602" s="2137"/>
      <c r="B602" s="2055"/>
      <c r="C602" s="2055"/>
      <c r="D602" s="2055"/>
      <c r="E602" s="2056"/>
      <c r="F602" s="2055"/>
      <c r="G602" s="2055"/>
      <c r="H602" s="2055"/>
      <c r="I602" s="2055"/>
      <c r="J602" s="2056"/>
      <c r="K602" s="2055"/>
      <c r="L602" s="2055"/>
      <c r="M602" s="2055"/>
      <c r="N602" s="2055"/>
      <c r="O602" s="2056"/>
      <c r="P602" s="2055"/>
      <c r="Q602" s="2055"/>
      <c r="R602" s="2055"/>
      <c r="S602" s="2055"/>
      <c r="T602" s="2056"/>
      <c r="U602" s="2055"/>
      <c r="V602" s="2055"/>
      <c r="W602" s="2055"/>
      <c r="X602" s="2055"/>
      <c r="Y602" s="2056"/>
      <c r="Z602" s="2055"/>
      <c r="AA602" s="2055"/>
      <c r="AB602" s="2055"/>
      <c r="AC602" s="2055"/>
      <c r="AD602" s="2056"/>
      <c r="AE602" s="2055"/>
      <c r="AF602" s="2055"/>
      <c r="AG602" s="2055"/>
      <c r="AH602" s="2055"/>
      <c r="AI602" s="2056"/>
      <c r="AJ602" s="2055"/>
      <c r="AK602" s="2055"/>
      <c r="AL602" s="2055"/>
      <c r="AM602" s="2055"/>
      <c r="AN602" s="2056"/>
      <c r="AO602" s="2055"/>
      <c r="AP602" s="2055"/>
      <c r="AQ602" s="2055"/>
      <c r="AR602" s="2055"/>
      <c r="AS602" s="2056"/>
      <c r="AT602" s="2055"/>
      <c r="AU602" s="2055"/>
      <c r="AV602" s="2055"/>
      <c r="AW602" s="2055"/>
      <c r="AX602" s="2056"/>
    </row>
    <row r="603" spans="1:50">
      <c r="A603" s="2137"/>
      <c r="B603" s="2055"/>
      <c r="C603" s="2055"/>
      <c r="D603" s="2055"/>
      <c r="E603" s="2056"/>
      <c r="F603" s="2055"/>
      <c r="G603" s="2055"/>
      <c r="H603" s="2055"/>
      <c r="I603" s="2055"/>
      <c r="J603" s="2056"/>
      <c r="K603" s="2055"/>
      <c r="L603" s="2055"/>
      <c r="M603" s="2055"/>
      <c r="N603" s="2055"/>
      <c r="O603" s="2056"/>
      <c r="P603" s="2055"/>
      <c r="Q603" s="2055"/>
      <c r="R603" s="2055"/>
      <c r="S603" s="2055"/>
      <c r="T603" s="2056"/>
      <c r="U603" s="2055"/>
      <c r="V603" s="2055"/>
      <c r="W603" s="2055"/>
      <c r="X603" s="2055"/>
      <c r="Y603" s="2056"/>
      <c r="Z603" s="2055"/>
      <c r="AA603" s="2055"/>
      <c r="AB603" s="2055"/>
      <c r="AC603" s="2055"/>
      <c r="AD603" s="2056"/>
      <c r="AE603" s="2055"/>
      <c r="AF603" s="2055"/>
      <c r="AG603" s="2055"/>
      <c r="AH603" s="2055"/>
      <c r="AI603" s="2056"/>
      <c r="AJ603" s="2055"/>
      <c r="AK603" s="2055"/>
      <c r="AL603" s="2055"/>
      <c r="AM603" s="2055"/>
      <c r="AN603" s="2056"/>
      <c r="AO603" s="2055"/>
      <c r="AP603" s="2055"/>
      <c r="AQ603" s="2055"/>
      <c r="AR603" s="2055"/>
      <c r="AS603" s="2056"/>
      <c r="AT603" s="2055"/>
      <c r="AU603" s="2055"/>
      <c r="AV603" s="2055"/>
      <c r="AW603" s="2055"/>
      <c r="AX603" s="2056"/>
    </row>
    <row r="604" spans="1:50">
      <c r="A604" s="2137"/>
      <c r="B604" s="2055"/>
      <c r="C604" s="2055"/>
      <c r="D604" s="2055"/>
      <c r="E604" s="2056"/>
      <c r="F604" s="2055"/>
      <c r="G604" s="2055"/>
      <c r="H604" s="2055"/>
      <c r="I604" s="2055"/>
      <c r="J604" s="2056"/>
      <c r="K604" s="2055"/>
      <c r="L604" s="2055"/>
      <c r="M604" s="2055"/>
      <c r="N604" s="2055"/>
      <c r="O604" s="2056"/>
      <c r="P604" s="2055"/>
      <c r="Q604" s="2055"/>
      <c r="R604" s="2055"/>
      <c r="S604" s="2055"/>
      <c r="T604" s="2056"/>
      <c r="U604" s="2055"/>
      <c r="V604" s="2055"/>
      <c r="W604" s="2055"/>
      <c r="X604" s="2055"/>
      <c r="Y604" s="2056"/>
      <c r="Z604" s="2055"/>
      <c r="AA604" s="2055"/>
      <c r="AB604" s="2055"/>
      <c r="AC604" s="2055"/>
      <c r="AD604" s="2056"/>
      <c r="AE604" s="2055"/>
      <c r="AF604" s="2055"/>
      <c r="AG604" s="2055"/>
      <c r="AH604" s="2055"/>
      <c r="AI604" s="2056"/>
      <c r="AJ604" s="2055"/>
      <c r="AK604" s="2055"/>
      <c r="AL604" s="2055"/>
      <c r="AM604" s="2055"/>
      <c r="AN604" s="2056"/>
      <c r="AO604" s="2055"/>
      <c r="AP604" s="2055"/>
      <c r="AQ604" s="2055"/>
      <c r="AR604" s="2055"/>
      <c r="AS604" s="2056"/>
      <c r="AT604" s="2055"/>
      <c r="AU604" s="2055"/>
      <c r="AV604" s="2055"/>
      <c r="AW604" s="2055"/>
      <c r="AX604" s="2056"/>
    </row>
    <row r="605" spans="1:50">
      <c r="A605" s="2053" t="s">
        <v>184</v>
      </c>
      <c r="B605" s="2053"/>
      <c r="C605" s="2053"/>
      <c r="D605" s="2053"/>
      <c r="E605" s="2054"/>
      <c r="F605" s="2212"/>
      <c r="G605" s="2212"/>
      <c r="H605" s="2212"/>
      <c r="I605" s="2212"/>
      <c r="J605" s="2213"/>
      <c r="K605" s="2212"/>
      <c r="L605" s="2212"/>
      <c r="M605" s="2212"/>
      <c r="N605" s="2212"/>
      <c r="O605" s="2213"/>
      <c r="P605" s="2212"/>
      <c r="Q605" s="2212"/>
      <c r="R605" s="2212"/>
      <c r="S605" s="2212"/>
      <c r="T605" s="2213"/>
      <c r="U605" s="2212"/>
      <c r="V605" s="2212"/>
      <c r="W605" s="2212"/>
      <c r="X605" s="2212"/>
      <c r="Y605" s="2213"/>
      <c r="Z605" s="2212"/>
      <c r="AA605" s="2212"/>
      <c r="AB605" s="2212"/>
      <c r="AC605" s="2212"/>
      <c r="AD605" s="2213"/>
      <c r="AE605" s="2212"/>
      <c r="AF605" s="2212"/>
      <c r="AG605" s="2212"/>
      <c r="AH605" s="2212"/>
      <c r="AI605" s="2213"/>
      <c r="AJ605" s="2212"/>
      <c r="AK605" s="2212"/>
      <c r="AL605" s="2212"/>
      <c r="AM605" s="2212"/>
      <c r="AN605" s="2213"/>
      <c r="AO605" s="2212"/>
      <c r="AP605" s="2212"/>
      <c r="AQ605" s="2212"/>
      <c r="AR605" s="2212"/>
      <c r="AS605" s="2213"/>
      <c r="AT605" s="2212"/>
      <c r="AU605" s="2212"/>
      <c r="AV605" s="2212"/>
      <c r="AW605" s="2212"/>
      <c r="AX605" s="2213"/>
    </row>
    <row r="606" spans="1:50">
      <c r="A606" s="500">
        <v>11</v>
      </c>
      <c r="B606" s="447"/>
      <c r="C606" s="447"/>
      <c r="D606" s="447"/>
      <c r="E606" s="448"/>
      <c r="F606" s="500">
        <v>12</v>
      </c>
      <c r="G606" s="447"/>
      <c r="H606" s="447"/>
      <c r="I606" s="447"/>
      <c r="J606" s="448"/>
      <c r="K606" s="500">
        <v>13</v>
      </c>
      <c r="L606" s="447"/>
      <c r="M606" s="447"/>
      <c r="N606" s="447"/>
      <c r="O606" s="448"/>
      <c r="P606" s="500">
        <v>14</v>
      </c>
      <c r="Q606" s="447"/>
      <c r="R606" s="447"/>
      <c r="S606" s="447"/>
      <c r="T606" s="448"/>
      <c r="U606" s="500">
        <v>15</v>
      </c>
      <c r="V606" s="447"/>
      <c r="W606" s="447"/>
      <c r="X606" s="447"/>
      <c r="Y606" s="448"/>
      <c r="Z606" s="500">
        <v>16</v>
      </c>
      <c r="AA606" s="447"/>
      <c r="AB606" s="447"/>
      <c r="AC606" s="447"/>
      <c r="AD606" s="448"/>
      <c r="AE606" s="500">
        <v>17</v>
      </c>
      <c r="AF606" s="447"/>
      <c r="AG606" s="447"/>
      <c r="AH606" s="447"/>
      <c r="AI606" s="448"/>
      <c r="AJ606" s="500">
        <v>18</v>
      </c>
      <c r="AK606" s="447"/>
      <c r="AL606" s="447"/>
      <c r="AM606" s="447"/>
      <c r="AN606" s="448"/>
      <c r="AO606" s="500">
        <v>19</v>
      </c>
      <c r="AP606" s="447"/>
      <c r="AQ606" s="447"/>
      <c r="AR606" s="447"/>
      <c r="AS606" s="448"/>
      <c r="AT606" s="500">
        <v>20</v>
      </c>
      <c r="AU606" s="447"/>
      <c r="AV606" s="447"/>
      <c r="AW606" s="447"/>
      <c r="AX606" s="448"/>
    </row>
    <row r="607" spans="1:50">
      <c r="A607" s="2055"/>
      <c r="B607" s="2055"/>
      <c r="C607" s="2055"/>
      <c r="D607" s="2055"/>
      <c r="E607" s="2056"/>
      <c r="F607" s="2055"/>
      <c r="G607" s="2055"/>
      <c r="H607" s="2055"/>
      <c r="I607" s="2055"/>
      <c r="J607" s="2056"/>
      <c r="K607" s="2055"/>
      <c r="L607" s="2055"/>
      <c r="M607" s="2055"/>
      <c r="N607" s="2055"/>
      <c r="O607" s="2056"/>
      <c r="P607" s="2055"/>
      <c r="Q607" s="2055"/>
      <c r="R607" s="2055"/>
      <c r="S607" s="2055"/>
      <c r="T607" s="2056"/>
      <c r="U607" s="2055"/>
      <c r="V607" s="2055"/>
      <c r="W607" s="2055"/>
      <c r="X607" s="2055"/>
      <c r="Y607" s="2056"/>
      <c r="Z607" s="2055"/>
      <c r="AA607" s="2055"/>
      <c r="AB607" s="2055"/>
      <c r="AC607" s="2055"/>
      <c r="AD607" s="2056"/>
      <c r="AE607" s="2055"/>
      <c r="AF607" s="2055"/>
      <c r="AG607" s="2055"/>
      <c r="AH607" s="2055"/>
      <c r="AI607" s="2056"/>
      <c r="AJ607" s="2055"/>
      <c r="AK607" s="2055"/>
      <c r="AL607" s="2055"/>
      <c r="AM607" s="2055"/>
      <c r="AN607" s="2056"/>
      <c r="AO607" s="2055"/>
      <c r="AP607" s="2055"/>
      <c r="AQ607" s="2055"/>
      <c r="AR607" s="2055"/>
      <c r="AS607" s="2056"/>
      <c r="AT607" s="2055"/>
      <c r="AU607" s="2055"/>
      <c r="AV607" s="2055"/>
      <c r="AW607" s="2055"/>
      <c r="AX607" s="2056"/>
    </row>
    <row r="608" spans="1:50">
      <c r="A608" s="2055"/>
      <c r="B608" s="2055"/>
      <c r="C608" s="2055"/>
      <c r="D608" s="2055"/>
      <c r="E608" s="2056"/>
      <c r="F608" s="2055"/>
      <c r="G608" s="2055"/>
      <c r="H608" s="2055"/>
      <c r="I608" s="2055"/>
      <c r="J608" s="2056"/>
      <c r="K608" s="2055"/>
      <c r="L608" s="2055"/>
      <c r="M608" s="2055"/>
      <c r="N608" s="2055"/>
      <c r="O608" s="2056"/>
      <c r="P608" s="2055"/>
      <c r="Q608" s="2055"/>
      <c r="R608" s="2055"/>
      <c r="S608" s="2055"/>
      <c r="T608" s="2056"/>
      <c r="U608" s="2055"/>
      <c r="V608" s="2055"/>
      <c r="W608" s="2055"/>
      <c r="X608" s="2055"/>
      <c r="Y608" s="2056"/>
      <c r="Z608" s="2055"/>
      <c r="AA608" s="2055"/>
      <c r="AB608" s="2055"/>
      <c r="AC608" s="2055"/>
      <c r="AD608" s="2056"/>
      <c r="AE608" s="2055"/>
      <c r="AF608" s="2055"/>
      <c r="AG608" s="2055"/>
      <c r="AH608" s="2055"/>
      <c r="AI608" s="2056"/>
      <c r="AJ608" s="2055"/>
      <c r="AK608" s="2055"/>
      <c r="AL608" s="2055"/>
      <c r="AM608" s="2055"/>
      <c r="AN608" s="2056"/>
      <c r="AO608" s="2055"/>
      <c r="AP608" s="2055"/>
      <c r="AQ608" s="2055"/>
      <c r="AR608" s="2055"/>
      <c r="AS608" s="2056"/>
      <c r="AT608" s="2055"/>
      <c r="AU608" s="2055"/>
      <c r="AV608" s="2055"/>
      <c r="AW608" s="2055"/>
      <c r="AX608" s="2056"/>
    </row>
    <row r="609" spans="1:50">
      <c r="A609" s="2055"/>
      <c r="B609" s="2055"/>
      <c r="C609" s="2055"/>
      <c r="D609" s="2055"/>
      <c r="E609" s="2056"/>
      <c r="F609" s="2055"/>
      <c r="G609" s="2055"/>
      <c r="H609" s="2055"/>
      <c r="I609" s="2055"/>
      <c r="J609" s="2056"/>
      <c r="K609" s="2055"/>
      <c r="L609" s="2055"/>
      <c r="M609" s="2055"/>
      <c r="N609" s="2055"/>
      <c r="O609" s="2056"/>
      <c r="P609" s="2055"/>
      <c r="Q609" s="2055"/>
      <c r="R609" s="2055"/>
      <c r="S609" s="2055"/>
      <c r="T609" s="2056"/>
      <c r="U609" s="2055"/>
      <c r="V609" s="2055"/>
      <c r="W609" s="2055"/>
      <c r="X609" s="2055"/>
      <c r="Y609" s="2056"/>
      <c r="Z609" s="2055"/>
      <c r="AA609" s="2055"/>
      <c r="AB609" s="2055"/>
      <c r="AC609" s="2055"/>
      <c r="AD609" s="2056"/>
      <c r="AE609" s="2055"/>
      <c r="AF609" s="2055"/>
      <c r="AG609" s="2055"/>
      <c r="AH609" s="2055"/>
      <c r="AI609" s="2056"/>
      <c r="AJ609" s="2055"/>
      <c r="AK609" s="2055"/>
      <c r="AL609" s="2055"/>
      <c r="AM609" s="2055"/>
      <c r="AN609" s="2056"/>
      <c r="AO609" s="2055"/>
      <c r="AP609" s="2055"/>
      <c r="AQ609" s="2055"/>
      <c r="AR609" s="2055"/>
      <c r="AS609" s="2056"/>
      <c r="AT609" s="2055"/>
      <c r="AU609" s="2055"/>
      <c r="AV609" s="2055"/>
      <c r="AW609" s="2055"/>
      <c r="AX609" s="2056"/>
    </row>
    <row r="610" spans="1:50">
      <c r="A610" s="2055"/>
      <c r="B610" s="2055"/>
      <c r="C610" s="2055"/>
      <c r="D610" s="2055"/>
      <c r="E610" s="2056"/>
      <c r="F610" s="2055"/>
      <c r="G610" s="2055"/>
      <c r="H610" s="2055"/>
      <c r="I610" s="2055"/>
      <c r="J610" s="2056"/>
      <c r="K610" s="2055"/>
      <c r="L610" s="2055"/>
      <c r="M610" s="2055"/>
      <c r="N610" s="2055"/>
      <c r="O610" s="2056"/>
      <c r="P610" s="2055"/>
      <c r="Q610" s="2055"/>
      <c r="R610" s="2055"/>
      <c r="S610" s="2055"/>
      <c r="T610" s="2056"/>
      <c r="U610" s="2055"/>
      <c r="V610" s="2055"/>
      <c r="W610" s="2055"/>
      <c r="X610" s="2055"/>
      <c r="Y610" s="2056"/>
      <c r="Z610" s="2055"/>
      <c r="AA610" s="2055"/>
      <c r="AB610" s="2055"/>
      <c r="AC610" s="2055"/>
      <c r="AD610" s="2056"/>
      <c r="AE610" s="2055"/>
      <c r="AF610" s="2055"/>
      <c r="AG610" s="2055"/>
      <c r="AH610" s="2055"/>
      <c r="AI610" s="2056"/>
      <c r="AJ610" s="2055"/>
      <c r="AK610" s="2055"/>
      <c r="AL610" s="2055"/>
      <c r="AM610" s="2055"/>
      <c r="AN610" s="2056"/>
      <c r="AO610" s="2055"/>
      <c r="AP610" s="2055"/>
      <c r="AQ610" s="2055"/>
      <c r="AR610" s="2055"/>
      <c r="AS610" s="2056"/>
      <c r="AT610" s="2055"/>
      <c r="AU610" s="2055"/>
      <c r="AV610" s="2055"/>
      <c r="AW610" s="2055"/>
      <c r="AX610" s="2056"/>
    </row>
    <row r="611" spans="1:50">
      <c r="A611" s="2055"/>
      <c r="B611" s="2055"/>
      <c r="C611" s="2055"/>
      <c r="D611" s="2055"/>
      <c r="E611" s="2056"/>
      <c r="F611" s="2055"/>
      <c r="G611" s="2055"/>
      <c r="H611" s="2055"/>
      <c r="I611" s="2055"/>
      <c r="J611" s="2056"/>
      <c r="K611" s="2055"/>
      <c r="L611" s="2055"/>
      <c r="M611" s="2055"/>
      <c r="N611" s="2055"/>
      <c r="O611" s="2056"/>
      <c r="P611" s="2055"/>
      <c r="Q611" s="2055"/>
      <c r="R611" s="2055"/>
      <c r="S611" s="2055"/>
      <c r="T611" s="2056"/>
      <c r="U611" s="2055"/>
      <c r="V611" s="2055"/>
      <c r="W611" s="2055"/>
      <c r="X611" s="2055"/>
      <c r="Y611" s="2056"/>
      <c r="Z611" s="2055"/>
      <c r="AA611" s="2055"/>
      <c r="AB611" s="2055"/>
      <c r="AC611" s="2055"/>
      <c r="AD611" s="2056"/>
      <c r="AE611" s="2055"/>
      <c r="AF611" s="2055"/>
      <c r="AG611" s="2055"/>
      <c r="AH611" s="2055"/>
      <c r="AI611" s="2056"/>
      <c r="AJ611" s="2055"/>
      <c r="AK611" s="2055"/>
      <c r="AL611" s="2055"/>
      <c r="AM611" s="2055"/>
      <c r="AN611" s="2056"/>
      <c r="AO611" s="2055"/>
      <c r="AP611" s="2055"/>
      <c r="AQ611" s="2055"/>
      <c r="AR611" s="2055"/>
      <c r="AS611" s="2056"/>
      <c r="AT611" s="2055"/>
      <c r="AU611" s="2055"/>
      <c r="AV611" s="2055"/>
      <c r="AW611" s="2055"/>
      <c r="AX611" s="2056"/>
    </row>
    <row r="612" spans="1:50">
      <c r="A612" s="2055"/>
      <c r="B612" s="2055"/>
      <c r="C612" s="2055"/>
      <c r="D612" s="2055"/>
      <c r="E612" s="2056"/>
      <c r="F612" s="2055"/>
      <c r="G612" s="2055"/>
      <c r="H612" s="2055"/>
      <c r="I612" s="2055"/>
      <c r="J612" s="2056"/>
      <c r="K612" s="2055"/>
      <c r="L612" s="2055"/>
      <c r="M612" s="2055"/>
      <c r="N612" s="2055"/>
      <c r="O612" s="2056"/>
      <c r="P612" s="2055"/>
      <c r="Q612" s="2055"/>
      <c r="R612" s="2055"/>
      <c r="S612" s="2055"/>
      <c r="T612" s="2056"/>
      <c r="U612" s="2055"/>
      <c r="V612" s="2055"/>
      <c r="W612" s="2055"/>
      <c r="X612" s="2055"/>
      <c r="Y612" s="2056"/>
      <c r="Z612" s="2055"/>
      <c r="AA612" s="2055"/>
      <c r="AB612" s="2055"/>
      <c r="AC612" s="2055"/>
      <c r="AD612" s="2056"/>
      <c r="AE612" s="2055"/>
      <c r="AF612" s="2055"/>
      <c r="AG612" s="2055"/>
      <c r="AH612" s="2055"/>
      <c r="AI612" s="2056"/>
      <c r="AJ612" s="2055"/>
      <c r="AK612" s="2055"/>
      <c r="AL612" s="2055"/>
      <c r="AM612" s="2055"/>
      <c r="AN612" s="2056"/>
      <c r="AO612" s="2055"/>
      <c r="AP612" s="2055"/>
      <c r="AQ612" s="2055"/>
      <c r="AR612" s="2055"/>
      <c r="AS612" s="2056"/>
      <c r="AT612" s="2055"/>
      <c r="AU612" s="2055"/>
      <c r="AV612" s="2055"/>
      <c r="AW612" s="2055"/>
      <c r="AX612" s="2056"/>
    </row>
    <row r="613" spans="1:50">
      <c r="A613" s="2055"/>
      <c r="B613" s="2055"/>
      <c r="C613" s="2055"/>
      <c r="D613" s="2055"/>
      <c r="E613" s="2056"/>
      <c r="F613" s="2055"/>
      <c r="G613" s="2055"/>
      <c r="H613" s="2055"/>
      <c r="I613" s="2055"/>
      <c r="J613" s="2056"/>
      <c r="K613" s="2055"/>
      <c r="L613" s="2055"/>
      <c r="M613" s="2055"/>
      <c r="N613" s="2055"/>
      <c r="O613" s="2056"/>
      <c r="P613" s="2055"/>
      <c r="Q613" s="2055"/>
      <c r="R613" s="2055"/>
      <c r="S613" s="2055"/>
      <c r="T613" s="2056"/>
      <c r="U613" s="2055"/>
      <c r="V613" s="2055"/>
      <c r="W613" s="2055"/>
      <c r="X613" s="2055"/>
      <c r="Y613" s="2056"/>
      <c r="Z613" s="2055"/>
      <c r="AA613" s="2055"/>
      <c r="AB613" s="2055"/>
      <c r="AC613" s="2055"/>
      <c r="AD613" s="2056"/>
      <c r="AE613" s="2055"/>
      <c r="AF613" s="2055"/>
      <c r="AG613" s="2055"/>
      <c r="AH613" s="2055"/>
      <c r="AI613" s="2056"/>
      <c r="AJ613" s="2055"/>
      <c r="AK613" s="2055"/>
      <c r="AL613" s="2055"/>
      <c r="AM613" s="2055"/>
      <c r="AN613" s="2056"/>
      <c r="AO613" s="2055"/>
      <c r="AP613" s="2055"/>
      <c r="AQ613" s="2055"/>
      <c r="AR613" s="2055"/>
      <c r="AS613" s="2056"/>
      <c r="AT613" s="2055"/>
      <c r="AU613" s="2055"/>
      <c r="AV613" s="2055"/>
      <c r="AW613" s="2055"/>
      <c r="AX613" s="2056"/>
    </row>
    <row r="614" spans="1:50">
      <c r="A614" s="2055"/>
      <c r="B614" s="2055"/>
      <c r="C614" s="2055"/>
      <c r="D614" s="2055"/>
      <c r="E614" s="2056"/>
      <c r="F614" s="2055"/>
      <c r="G614" s="2055"/>
      <c r="H614" s="2055"/>
      <c r="I614" s="2055"/>
      <c r="J614" s="2056"/>
      <c r="K614" s="2055"/>
      <c r="L614" s="2055"/>
      <c r="M614" s="2055"/>
      <c r="N614" s="2055"/>
      <c r="O614" s="2056"/>
      <c r="P614" s="2055"/>
      <c r="Q614" s="2055"/>
      <c r="R614" s="2055"/>
      <c r="S614" s="2055"/>
      <c r="T614" s="2056"/>
      <c r="U614" s="2055"/>
      <c r="V614" s="2055"/>
      <c r="W614" s="2055"/>
      <c r="X614" s="2055"/>
      <c r="Y614" s="2056"/>
      <c r="Z614" s="2055"/>
      <c r="AA614" s="2055"/>
      <c r="AB614" s="2055"/>
      <c r="AC614" s="2055"/>
      <c r="AD614" s="2056"/>
      <c r="AE614" s="2055"/>
      <c r="AF614" s="2055"/>
      <c r="AG614" s="2055"/>
      <c r="AH614" s="2055"/>
      <c r="AI614" s="2056"/>
      <c r="AJ614" s="2055"/>
      <c r="AK614" s="2055"/>
      <c r="AL614" s="2055"/>
      <c r="AM614" s="2055"/>
      <c r="AN614" s="2056"/>
      <c r="AO614" s="2055"/>
      <c r="AP614" s="2055"/>
      <c r="AQ614" s="2055"/>
      <c r="AR614" s="2055"/>
      <c r="AS614" s="2056"/>
      <c r="AT614" s="2055"/>
      <c r="AU614" s="2055"/>
      <c r="AV614" s="2055"/>
      <c r="AW614" s="2055"/>
      <c r="AX614" s="2056"/>
    </row>
    <row r="615" spans="1:50">
      <c r="A615" s="2055"/>
      <c r="B615" s="2055"/>
      <c r="C615" s="2055"/>
      <c r="D615" s="2055"/>
      <c r="E615" s="2056"/>
      <c r="F615" s="2055"/>
      <c r="G615" s="2055"/>
      <c r="H615" s="2055"/>
      <c r="I615" s="2055"/>
      <c r="J615" s="2056"/>
      <c r="K615" s="2055"/>
      <c r="L615" s="2055"/>
      <c r="M615" s="2055"/>
      <c r="N615" s="2055"/>
      <c r="O615" s="2056"/>
      <c r="P615" s="2055"/>
      <c r="Q615" s="2055"/>
      <c r="R615" s="2055"/>
      <c r="S615" s="2055"/>
      <c r="T615" s="2056"/>
      <c r="U615" s="2055"/>
      <c r="V615" s="2055"/>
      <c r="W615" s="2055"/>
      <c r="X615" s="2055"/>
      <c r="Y615" s="2056"/>
      <c r="Z615" s="2055"/>
      <c r="AA615" s="2055"/>
      <c r="AB615" s="2055"/>
      <c r="AC615" s="2055"/>
      <c r="AD615" s="2056"/>
      <c r="AE615" s="2055"/>
      <c r="AF615" s="2055"/>
      <c r="AG615" s="2055"/>
      <c r="AH615" s="2055"/>
      <c r="AI615" s="2056"/>
      <c r="AJ615" s="2055"/>
      <c r="AK615" s="2055"/>
      <c r="AL615" s="2055"/>
      <c r="AM615" s="2055"/>
      <c r="AN615" s="2056"/>
      <c r="AO615" s="2055"/>
      <c r="AP615" s="2055"/>
      <c r="AQ615" s="2055"/>
      <c r="AR615" s="2055"/>
      <c r="AS615" s="2056"/>
      <c r="AT615" s="2055"/>
      <c r="AU615" s="2055"/>
      <c r="AV615" s="2055"/>
      <c r="AW615" s="2055"/>
      <c r="AX615" s="2056"/>
    </row>
    <row r="616" spans="1:50">
      <c r="A616" s="2055"/>
      <c r="B616" s="2055"/>
      <c r="C616" s="2055"/>
      <c r="D616" s="2055"/>
      <c r="E616" s="2056"/>
      <c r="F616" s="2055"/>
      <c r="G616" s="2055"/>
      <c r="H616" s="2055"/>
      <c r="I616" s="2055"/>
      <c r="J616" s="2056"/>
      <c r="K616" s="2055"/>
      <c r="L616" s="2055"/>
      <c r="M616" s="2055"/>
      <c r="N616" s="2055"/>
      <c r="O616" s="2056"/>
      <c r="P616" s="2055"/>
      <c r="Q616" s="2055"/>
      <c r="R616" s="2055"/>
      <c r="S616" s="2055"/>
      <c r="T616" s="2056"/>
      <c r="U616" s="2055"/>
      <c r="V616" s="2055"/>
      <c r="W616" s="2055"/>
      <c r="X616" s="2055"/>
      <c r="Y616" s="2056"/>
      <c r="Z616" s="2055"/>
      <c r="AA616" s="2055"/>
      <c r="AB616" s="2055"/>
      <c r="AC616" s="2055"/>
      <c r="AD616" s="2056"/>
      <c r="AE616" s="2055"/>
      <c r="AF616" s="2055"/>
      <c r="AG616" s="2055"/>
      <c r="AH616" s="2055"/>
      <c r="AI616" s="2056"/>
      <c r="AJ616" s="2055"/>
      <c r="AK616" s="2055"/>
      <c r="AL616" s="2055"/>
      <c r="AM616" s="2055"/>
      <c r="AN616" s="2056"/>
      <c r="AO616" s="2055"/>
      <c r="AP616" s="2055"/>
      <c r="AQ616" s="2055"/>
      <c r="AR616" s="2055"/>
      <c r="AS616" s="2056"/>
      <c r="AT616" s="2055"/>
      <c r="AU616" s="2055"/>
      <c r="AV616" s="2055"/>
      <c r="AW616" s="2055"/>
      <c r="AX616" s="2056"/>
    </row>
    <row r="617" spans="1:50">
      <c r="A617" s="2055"/>
      <c r="B617" s="2055"/>
      <c r="C617" s="2055"/>
      <c r="D617" s="2055"/>
      <c r="E617" s="2056"/>
      <c r="F617" s="2055"/>
      <c r="G617" s="2055"/>
      <c r="H617" s="2055"/>
      <c r="I617" s="2055"/>
      <c r="J617" s="2056"/>
      <c r="K617" s="2055"/>
      <c r="L617" s="2055"/>
      <c r="M617" s="2055"/>
      <c r="N617" s="2055"/>
      <c r="O617" s="2056"/>
      <c r="P617" s="2055"/>
      <c r="Q617" s="2055"/>
      <c r="R617" s="2055"/>
      <c r="S617" s="2055"/>
      <c r="T617" s="2056"/>
      <c r="U617" s="2055"/>
      <c r="V617" s="2055"/>
      <c r="W617" s="2055"/>
      <c r="X617" s="2055"/>
      <c r="Y617" s="2056"/>
      <c r="Z617" s="2055"/>
      <c r="AA617" s="2055"/>
      <c r="AB617" s="2055"/>
      <c r="AC617" s="2055"/>
      <c r="AD617" s="2056"/>
      <c r="AE617" s="2055"/>
      <c r="AF617" s="2055"/>
      <c r="AG617" s="2055"/>
      <c r="AH617" s="2055"/>
      <c r="AI617" s="2056"/>
      <c r="AJ617" s="2055"/>
      <c r="AK617" s="2055"/>
      <c r="AL617" s="2055"/>
      <c r="AM617" s="2055"/>
      <c r="AN617" s="2056"/>
      <c r="AO617" s="2055"/>
      <c r="AP617" s="2055"/>
      <c r="AQ617" s="2055"/>
      <c r="AR617" s="2055"/>
      <c r="AS617" s="2056"/>
      <c r="AT617" s="2055"/>
      <c r="AU617" s="2055"/>
      <c r="AV617" s="2055"/>
      <c r="AW617" s="2055"/>
      <c r="AX617" s="2056"/>
    </row>
    <row r="618" spans="1:50">
      <c r="A618" s="2055"/>
      <c r="B618" s="2055"/>
      <c r="C618" s="2055"/>
      <c r="D618" s="2055"/>
      <c r="E618" s="2056"/>
      <c r="F618" s="2055"/>
      <c r="G618" s="2055"/>
      <c r="H618" s="2055"/>
      <c r="I618" s="2055"/>
      <c r="J618" s="2056"/>
      <c r="K618" s="2055"/>
      <c r="L618" s="2055"/>
      <c r="M618" s="2055"/>
      <c r="N618" s="2055"/>
      <c r="O618" s="2056"/>
      <c r="P618" s="2055"/>
      <c r="Q618" s="2055"/>
      <c r="R618" s="2055"/>
      <c r="S618" s="2055"/>
      <c r="T618" s="2056"/>
      <c r="U618" s="2055"/>
      <c r="V618" s="2055"/>
      <c r="W618" s="2055"/>
      <c r="X618" s="2055"/>
      <c r="Y618" s="2056"/>
      <c r="Z618" s="2055"/>
      <c r="AA618" s="2055"/>
      <c r="AB618" s="2055"/>
      <c r="AC618" s="2055"/>
      <c r="AD618" s="2056"/>
      <c r="AE618" s="2055"/>
      <c r="AF618" s="2055"/>
      <c r="AG618" s="2055"/>
      <c r="AH618" s="2055"/>
      <c r="AI618" s="2056"/>
      <c r="AJ618" s="2055"/>
      <c r="AK618" s="2055"/>
      <c r="AL618" s="2055"/>
      <c r="AM618" s="2055"/>
      <c r="AN618" s="2056"/>
      <c r="AO618" s="2055"/>
      <c r="AP618" s="2055"/>
      <c r="AQ618" s="2055"/>
      <c r="AR618" s="2055"/>
      <c r="AS618" s="2056"/>
      <c r="AT618" s="2055"/>
      <c r="AU618" s="2055"/>
      <c r="AV618" s="2055"/>
      <c r="AW618" s="2055"/>
      <c r="AX618" s="2056"/>
    </row>
    <row r="619" spans="1:50">
      <c r="A619" s="2055"/>
      <c r="B619" s="2055"/>
      <c r="C619" s="2055"/>
      <c r="D619" s="2055"/>
      <c r="E619" s="2056"/>
      <c r="F619" s="2055"/>
      <c r="G619" s="2055"/>
      <c r="H619" s="2055"/>
      <c r="I619" s="2055"/>
      <c r="J619" s="2056"/>
      <c r="K619" s="2055"/>
      <c r="L619" s="2055"/>
      <c r="M619" s="2055"/>
      <c r="N619" s="2055"/>
      <c r="O619" s="2056"/>
      <c r="P619" s="2055"/>
      <c r="Q619" s="2055"/>
      <c r="R619" s="2055"/>
      <c r="S619" s="2055"/>
      <c r="T619" s="2056"/>
      <c r="U619" s="2055"/>
      <c r="V619" s="2055"/>
      <c r="W619" s="2055"/>
      <c r="X619" s="2055"/>
      <c r="Y619" s="2056"/>
      <c r="Z619" s="2055"/>
      <c r="AA619" s="2055"/>
      <c r="AB619" s="2055"/>
      <c r="AC619" s="2055"/>
      <c r="AD619" s="2056"/>
      <c r="AE619" s="2055"/>
      <c r="AF619" s="2055"/>
      <c r="AG619" s="2055"/>
      <c r="AH619" s="2055"/>
      <c r="AI619" s="2056"/>
      <c r="AJ619" s="2055"/>
      <c r="AK619" s="2055"/>
      <c r="AL619" s="2055"/>
      <c r="AM619" s="2055"/>
      <c r="AN619" s="2056"/>
      <c r="AO619" s="2055"/>
      <c r="AP619" s="2055"/>
      <c r="AQ619" s="2055"/>
      <c r="AR619" s="2055"/>
      <c r="AS619" s="2056"/>
      <c r="AT619" s="2055"/>
      <c r="AU619" s="2055"/>
      <c r="AV619" s="2055"/>
      <c r="AW619" s="2055"/>
      <c r="AX619" s="2056"/>
    </row>
    <row r="620" spans="1:50">
      <c r="A620" s="2055"/>
      <c r="B620" s="2055"/>
      <c r="C620" s="2055"/>
      <c r="D620" s="2055"/>
      <c r="E620" s="2056"/>
      <c r="F620" s="2055"/>
      <c r="G620" s="2055"/>
      <c r="H620" s="2055"/>
      <c r="I620" s="2055"/>
      <c r="J620" s="2056"/>
      <c r="K620" s="2055"/>
      <c r="L620" s="2055"/>
      <c r="M620" s="2055"/>
      <c r="N620" s="2055"/>
      <c r="O620" s="2056"/>
      <c r="P620" s="2055"/>
      <c r="Q620" s="2055"/>
      <c r="R620" s="2055"/>
      <c r="S620" s="2055"/>
      <c r="T620" s="2056"/>
      <c r="U620" s="2055"/>
      <c r="V620" s="2055"/>
      <c r="W620" s="2055"/>
      <c r="X620" s="2055"/>
      <c r="Y620" s="2056"/>
      <c r="Z620" s="2055"/>
      <c r="AA620" s="2055"/>
      <c r="AB620" s="2055"/>
      <c r="AC620" s="2055"/>
      <c r="AD620" s="2056"/>
      <c r="AE620" s="2055"/>
      <c r="AF620" s="2055"/>
      <c r="AG620" s="2055"/>
      <c r="AH620" s="2055"/>
      <c r="AI620" s="2056"/>
      <c r="AJ620" s="2055"/>
      <c r="AK620" s="2055"/>
      <c r="AL620" s="2055"/>
      <c r="AM620" s="2055"/>
      <c r="AN620" s="2056"/>
      <c r="AO620" s="2055"/>
      <c r="AP620" s="2055"/>
      <c r="AQ620" s="2055"/>
      <c r="AR620" s="2055"/>
      <c r="AS620" s="2056"/>
      <c r="AT620" s="2055"/>
      <c r="AU620" s="2055"/>
      <c r="AV620" s="2055"/>
      <c r="AW620" s="2055"/>
      <c r="AX620" s="2056"/>
    </row>
    <row r="621" spans="1:50">
      <c r="A621" s="2212"/>
      <c r="B621" s="2212"/>
      <c r="C621" s="2212"/>
      <c r="D621" s="2212"/>
      <c r="E621" s="2213"/>
      <c r="F621" s="2212"/>
      <c r="G621" s="2212"/>
      <c r="H621" s="2212"/>
      <c r="I621" s="2212"/>
      <c r="J621" s="2213"/>
      <c r="K621" s="2212"/>
      <c r="L621" s="2212"/>
      <c r="M621" s="2212"/>
      <c r="N621" s="2212"/>
      <c r="O621" s="2213"/>
      <c r="P621" s="2212"/>
      <c r="Q621" s="2212"/>
      <c r="R621" s="2212"/>
      <c r="S621" s="2212"/>
      <c r="T621" s="2213"/>
      <c r="U621" s="2212"/>
      <c r="V621" s="2212"/>
      <c r="W621" s="2212"/>
      <c r="X621" s="2212"/>
      <c r="Y621" s="2213"/>
      <c r="Z621" s="2212"/>
      <c r="AA621" s="2212"/>
      <c r="AB621" s="2212"/>
      <c r="AC621" s="2212"/>
      <c r="AD621" s="2213"/>
      <c r="AE621" s="2212"/>
      <c r="AF621" s="2212"/>
      <c r="AG621" s="2212"/>
      <c r="AH621" s="2212"/>
      <c r="AI621" s="2213"/>
      <c r="AJ621" s="2212"/>
      <c r="AK621" s="2212"/>
      <c r="AL621" s="2212"/>
      <c r="AM621" s="2212"/>
      <c r="AN621" s="2213"/>
      <c r="AO621" s="2212"/>
      <c r="AP621" s="2212"/>
      <c r="AQ621" s="2212"/>
      <c r="AR621" s="2212"/>
      <c r="AS621" s="2213"/>
      <c r="AT621" s="2212"/>
      <c r="AU621" s="2212"/>
      <c r="AV621" s="2212"/>
      <c r="AW621" s="2212"/>
      <c r="AX621" s="2213"/>
    </row>
    <row r="622" spans="1:50">
      <c r="A622" s="500">
        <v>21</v>
      </c>
      <c r="B622" s="447"/>
      <c r="C622" s="447"/>
      <c r="D622" s="447"/>
      <c r="E622" s="448"/>
      <c r="F622" s="500">
        <v>22</v>
      </c>
      <c r="G622" s="447"/>
      <c r="H622" s="447"/>
      <c r="I622" s="447"/>
      <c r="J622" s="448"/>
      <c r="K622" s="500">
        <v>23</v>
      </c>
      <c r="L622" s="447"/>
      <c r="M622" s="447"/>
      <c r="N622" s="447"/>
      <c r="O622" s="448"/>
      <c r="P622" s="500">
        <v>24</v>
      </c>
      <c r="Q622" s="447"/>
      <c r="R622" s="447"/>
      <c r="S622" s="447"/>
      <c r="T622" s="448"/>
      <c r="U622" s="500">
        <v>25</v>
      </c>
      <c r="V622" s="447"/>
      <c r="W622" s="447"/>
      <c r="X622" s="447"/>
      <c r="Y622" s="448"/>
      <c r="Z622" s="2274" t="s">
        <v>185</v>
      </c>
      <c r="AA622" s="2275"/>
      <c r="AB622" s="2275"/>
      <c r="AC622" s="2275"/>
      <c r="AD622" s="2275"/>
      <c r="AE622" s="2275"/>
      <c r="AF622" s="2275"/>
      <c r="AG622" s="2275"/>
      <c r="AH622" s="2275"/>
      <c r="AI622" s="2275"/>
      <c r="AJ622" s="2275"/>
      <c r="AK622" s="2275"/>
      <c r="AL622" s="2275"/>
      <c r="AM622" s="2275"/>
      <c r="AN622" s="2275"/>
      <c r="AO622" s="2275"/>
      <c r="AP622" s="2275"/>
      <c r="AQ622" s="2275"/>
      <c r="AR622" s="2275"/>
      <c r="AS622" s="2275"/>
      <c r="AT622" s="2275"/>
      <c r="AU622" s="2275"/>
      <c r="AV622" s="2275"/>
      <c r="AW622" s="2275"/>
      <c r="AX622" s="2275"/>
    </row>
    <row r="623" spans="1:50">
      <c r="A623" s="2137"/>
      <c r="B623" s="2055"/>
      <c r="C623" s="2055"/>
      <c r="D623" s="2055"/>
      <c r="E623" s="2056"/>
      <c r="F623" s="2055"/>
      <c r="G623" s="2055"/>
      <c r="H623" s="2055"/>
      <c r="I623" s="2055"/>
      <c r="J623" s="2056"/>
      <c r="K623" s="2055"/>
      <c r="L623" s="2055"/>
      <c r="M623" s="2055"/>
      <c r="N623" s="2055"/>
      <c r="O623" s="2056"/>
      <c r="P623" s="2055"/>
      <c r="Q623" s="2055"/>
      <c r="R623" s="2055"/>
      <c r="S623" s="2055"/>
      <c r="T623" s="2056"/>
      <c r="U623" s="2055"/>
      <c r="V623" s="2055"/>
      <c r="W623" s="2055"/>
      <c r="X623" s="2055"/>
      <c r="Y623" s="2056"/>
      <c r="Z623" s="2276"/>
      <c r="AA623" s="2277"/>
      <c r="AB623" s="2277"/>
      <c r="AC623" s="2277"/>
      <c r="AD623" s="2277"/>
      <c r="AE623" s="2277"/>
      <c r="AF623" s="2277"/>
      <c r="AG623" s="2277"/>
      <c r="AH623" s="2277"/>
      <c r="AI623" s="2277"/>
      <c r="AJ623" s="2277"/>
      <c r="AK623" s="2277"/>
      <c r="AL623" s="2277"/>
      <c r="AM623" s="2277"/>
      <c r="AN623" s="2277"/>
      <c r="AO623" s="2277"/>
      <c r="AP623" s="2277"/>
      <c r="AQ623" s="2277"/>
      <c r="AR623" s="2277"/>
      <c r="AS623" s="2277"/>
      <c r="AT623" s="2277"/>
      <c r="AU623" s="2277"/>
      <c r="AV623" s="2277"/>
      <c r="AW623" s="2277"/>
      <c r="AX623" s="2277"/>
    </row>
    <row r="624" spans="1:50">
      <c r="A624" s="2137"/>
      <c r="B624" s="2055"/>
      <c r="C624" s="2055"/>
      <c r="D624" s="2055"/>
      <c r="E624" s="2056"/>
      <c r="F624" s="2055"/>
      <c r="G624" s="2055"/>
      <c r="H624" s="2055"/>
      <c r="I624" s="2055"/>
      <c r="J624" s="2056"/>
      <c r="K624" s="2055"/>
      <c r="L624" s="2055"/>
      <c r="M624" s="2055"/>
      <c r="N624" s="2055"/>
      <c r="O624" s="2056"/>
      <c r="P624" s="2055"/>
      <c r="Q624" s="2055"/>
      <c r="R624" s="2055"/>
      <c r="S624" s="2055"/>
      <c r="T624" s="2056"/>
      <c r="U624" s="2055"/>
      <c r="V624" s="2055"/>
      <c r="W624" s="2055"/>
      <c r="X624" s="2055"/>
      <c r="Y624" s="2056"/>
      <c r="Z624" s="2276"/>
      <c r="AA624" s="2277"/>
      <c r="AB624" s="2277"/>
      <c r="AC624" s="2277"/>
      <c r="AD624" s="2277"/>
      <c r="AE624" s="2277"/>
      <c r="AF624" s="2277"/>
      <c r="AG624" s="2277"/>
      <c r="AH624" s="2277"/>
      <c r="AI624" s="2277"/>
      <c r="AJ624" s="2277"/>
      <c r="AK624" s="2277"/>
      <c r="AL624" s="2277"/>
      <c r="AM624" s="2277"/>
      <c r="AN624" s="2277"/>
      <c r="AO624" s="2277"/>
      <c r="AP624" s="2277"/>
      <c r="AQ624" s="2277"/>
      <c r="AR624" s="2277"/>
      <c r="AS624" s="2277"/>
      <c r="AT624" s="2277"/>
      <c r="AU624" s="2277"/>
      <c r="AV624" s="2277"/>
      <c r="AW624" s="2277"/>
      <c r="AX624" s="2277"/>
    </row>
    <row r="625" spans="1:50">
      <c r="A625" s="2137"/>
      <c r="B625" s="2055"/>
      <c r="C625" s="2055"/>
      <c r="D625" s="2055"/>
      <c r="E625" s="2056"/>
      <c r="F625" s="2055"/>
      <c r="G625" s="2055"/>
      <c r="H625" s="2055"/>
      <c r="I625" s="2055"/>
      <c r="J625" s="2056"/>
      <c r="K625" s="2055"/>
      <c r="L625" s="2055"/>
      <c r="M625" s="2055"/>
      <c r="N625" s="2055"/>
      <c r="O625" s="2056"/>
      <c r="P625" s="2055"/>
      <c r="Q625" s="2055"/>
      <c r="R625" s="2055"/>
      <c r="S625" s="2055"/>
      <c r="T625" s="2056"/>
      <c r="U625" s="2055"/>
      <c r="V625" s="2055"/>
      <c r="W625" s="2055"/>
      <c r="X625" s="2055"/>
      <c r="Y625" s="2056"/>
      <c r="Z625" s="2276"/>
      <c r="AA625" s="2277"/>
      <c r="AB625" s="2277"/>
      <c r="AC625" s="2277"/>
      <c r="AD625" s="2277"/>
      <c r="AE625" s="2277"/>
      <c r="AF625" s="2277"/>
      <c r="AG625" s="2277"/>
      <c r="AH625" s="2277"/>
      <c r="AI625" s="2277"/>
      <c r="AJ625" s="2277"/>
      <c r="AK625" s="2277"/>
      <c r="AL625" s="2277"/>
      <c r="AM625" s="2277"/>
      <c r="AN625" s="2277"/>
      <c r="AO625" s="2277"/>
      <c r="AP625" s="2277"/>
      <c r="AQ625" s="2277"/>
      <c r="AR625" s="2277"/>
      <c r="AS625" s="2277"/>
      <c r="AT625" s="2277"/>
      <c r="AU625" s="2277"/>
      <c r="AV625" s="2277"/>
      <c r="AW625" s="2277"/>
      <c r="AX625" s="2277"/>
    </row>
    <row r="626" spans="1:50" ht="15.75">
      <c r="A626" s="2137"/>
      <c r="B626" s="2055"/>
      <c r="C626" s="2055"/>
      <c r="D626" s="2055"/>
      <c r="E626" s="2056"/>
      <c r="F626" s="2055"/>
      <c r="G626" s="2055"/>
      <c r="H626" s="2055"/>
      <c r="I626" s="2055"/>
      <c r="J626" s="2056"/>
      <c r="K626" s="2055"/>
      <c r="L626" s="2055"/>
      <c r="M626" s="2055"/>
      <c r="N626" s="2055"/>
      <c r="O626" s="2056"/>
      <c r="P626" s="2055"/>
      <c r="Q626" s="2055"/>
      <c r="R626" s="2055"/>
      <c r="S626" s="2055"/>
      <c r="T626" s="2056"/>
      <c r="U626" s="2055"/>
      <c r="V626" s="2055"/>
      <c r="W626" s="2055"/>
      <c r="X626" s="2055"/>
      <c r="Y626" s="2056"/>
      <c r="Z626" s="2279" t="s">
        <v>43</v>
      </c>
      <c r="AA626" s="2278"/>
      <c r="AB626" s="2278"/>
      <c r="AC626" s="501"/>
      <c r="AD626" s="502" t="s">
        <v>44</v>
      </c>
      <c r="AE626" s="502" t="s">
        <v>45</v>
      </c>
      <c r="AF626" s="502" t="s">
        <v>208</v>
      </c>
      <c r="AG626" s="2278" t="s">
        <v>47</v>
      </c>
      <c r="AH626" s="2278"/>
      <c r="AI626" s="2278"/>
      <c r="AJ626" s="449"/>
      <c r="AK626" s="449"/>
      <c r="AL626" s="449"/>
      <c r="AM626" s="449"/>
      <c r="AN626" s="449"/>
      <c r="AO626" s="449"/>
      <c r="AP626" s="449"/>
      <c r="AQ626" s="449"/>
      <c r="AR626" s="502" t="s">
        <v>48</v>
      </c>
      <c r="AS626" s="449"/>
      <c r="AT626" s="2138">
        <f>$AT$38</f>
        <v>463</v>
      </c>
      <c r="AU626" s="2138"/>
      <c r="AV626" s="2139" t="s">
        <v>49</v>
      </c>
      <c r="AW626" s="2139"/>
      <c r="AX626" s="449"/>
    </row>
    <row r="627" spans="1:50">
      <c r="A627" s="2137"/>
      <c r="B627" s="2055"/>
      <c r="C627" s="2055"/>
      <c r="D627" s="2055"/>
      <c r="E627" s="2056"/>
      <c r="F627" s="2055"/>
      <c r="G627" s="2055"/>
      <c r="H627" s="2055"/>
      <c r="I627" s="2055"/>
      <c r="J627" s="2056"/>
      <c r="K627" s="2055"/>
      <c r="L627" s="2055"/>
      <c r="M627" s="2055"/>
      <c r="N627" s="2055"/>
      <c r="O627" s="2056"/>
      <c r="P627" s="2055"/>
      <c r="Q627" s="2055"/>
      <c r="R627" s="2055"/>
      <c r="S627" s="2055"/>
      <c r="T627" s="2056"/>
      <c r="U627" s="2055"/>
      <c r="V627" s="2055"/>
      <c r="W627" s="2055"/>
      <c r="X627" s="2055"/>
      <c r="Y627" s="2056"/>
      <c r="Z627" s="2130"/>
      <c r="AA627" s="2131"/>
      <c r="AB627" s="2131"/>
      <c r="AC627" s="2131"/>
      <c r="AD627" s="546"/>
      <c r="AE627" s="547"/>
      <c r="AF627" s="527">
        <f>SUM($AT$38-AE627)</f>
        <v>463</v>
      </c>
      <c r="AG627" s="2055"/>
      <c r="AH627" s="2055"/>
      <c r="AI627" s="2055"/>
      <c r="AJ627" s="2055"/>
      <c r="AK627" s="2055"/>
      <c r="AL627" s="2055"/>
      <c r="AM627" s="2055"/>
      <c r="AN627" s="2055"/>
      <c r="AO627" s="2055"/>
      <c r="AP627" s="2055"/>
      <c r="AQ627" s="2055"/>
      <c r="AR627" s="2055"/>
      <c r="AS627" s="2055"/>
      <c r="AT627" s="2055"/>
      <c r="AU627" s="2055"/>
      <c r="AV627" s="2055"/>
      <c r="AW627" s="2055"/>
      <c r="AX627" s="449"/>
    </row>
    <row r="628" spans="1:50">
      <c r="A628" s="2137"/>
      <c r="B628" s="2055"/>
      <c r="C628" s="2055"/>
      <c r="D628" s="2055"/>
      <c r="E628" s="2056"/>
      <c r="F628" s="2055"/>
      <c r="G628" s="2055"/>
      <c r="H628" s="2055"/>
      <c r="I628" s="2055"/>
      <c r="J628" s="2056"/>
      <c r="K628" s="2055"/>
      <c r="L628" s="2055"/>
      <c r="M628" s="2055"/>
      <c r="N628" s="2055"/>
      <c r="O628" s="2056"/>
      <c r="P628" s="2055"/>
      <c r="Q628" s="2055"/>
      <c r="R628" s="2055"/>
      <c r="S628" s="2055"/>
      <c r="T628" s="2056"/>
      <c r="U628" s="2055"/>
      <c r="V628" s="2055"/>
      <c r="W628" s="2055"/>
      <c r="X628" s="2055"/>
      <c r="Y628" s="2056"/>
      <c r="Z628" s="2130"/>
      <c r="AA628" s="2131"/>
      <c r="AB628" s="2131"/>
      <c r="AC628" s="2131"/>
      <c r="AD628" s="546"/>
      <c r="AE628" s="547"/>
      <c r="AF628" s="527">
        <f t="shared" ref="AF628:AF637" si="12">SUM($AT$38-AE628)</f>
        <v>463</v>
      </c>
      <c r="AG628" s="2055"/>
      <c r="AH628" s="2055"/>
      <c r="AI628" s="2055"/>
      <c r="AJ628" s="2055"/>
      <c r="AK628" s="2055"/>
      <c r="AL628" s="2055"/>
      <c r="AM628" s="2055"/>
      <c r="AN628" s="2055"/>
      <c r="AO628" s="2055"/>
      <c r="AP628" s="2055"/>
      <c r="AQ628" s="2055"/>
      <c r="AR628" s="2055"/>
      <c r="AS628" s="2055"/>
      <c r="AT628" s="2055"/>
      <c r="AU628" s="2055"/>
      <c r="AV628" s="2055"/>
      <c r="AW628" s="2055"/>
      <c r="AX628" s="449"/>
    </row>
    <row r="629" spans="1:50">
      <c r="A629" s="2137"/>
      <c r="B629" s="2055"/>
      <c r="C629" s="2055"/>
      <c r="D629" s="2055"/>
      <c r="E629" s="2056"/>
      <c r="F629" s="2055"/>
      <c r="G629" s="2055"/>
      <c r="H629" s="2055"/>
      <c r="I629" s="2055"/>
      <c r="J629" s="2056"/>
      <c r="K629" s="2055"/>
      <c r="L629" s="2055"/>
      <c r="M629" s="2055"/>
      <c r="N629" s="2055"/>
      <c r="O629" s="2056"/>
      <c r="P629" s="2055"/>
      <c r="Q629" s="2055"/>
      <c r="R629" s="2055"/>
      <c r="S629" s="2055"/>
      <c r="T629" s="2056"/>
      <c r="U629" s="2055"/>
      <c r="V629" s="2055"/>
      <c r="W629" s="2055"/>
      <c r="X629" s="2055"/>
      <c r="Y629" s="2056"/>
      <c r="Z629" s="2130"/>
      <c r="AA629" s="2131"/>
      <c r="AB629" s="2131"/>
      <c r="AC629" s="2131"/>
      <c r="AD629" s="546"/>
      <c r="AE629" s="547"/>
      <c r="AF629" s="527">
        <f t="shared" si="12"/>
        <v>463</v>
      </c>
      <c r="AG629" s="2055"/>
      <c r="AH629" s="2055"/>
      <c r="AI629" s="2055"/>
      <c r="AJ629" s="2055"/>
      <c r="AK629" s="2055"/>
      <c r="AL629" s="2055"/>
      <c r="AM629" s="2055"/>
      <c r="AN629" s="2055"/>
      <c r="AO629" s="2055"/>
      <c r="AP629" s="2055"/>
      <c r="AQ629" s="2055"/>
      <c r="AR629" s="2055"/>
      <c r="AS629" s="2055"/>
      <c r="AT629" s="2055"/>
      <c r="AU629" s="2055"/>
      <c r="AV629" s="2055"/>
      <c r="AW629" s="2055"/>
      <c r="AX629" s="449"/>
    </row>
    <row r="630" spans="1:50">
      <c r="A630" s="2137"/>
      <c r="B630" s="2055"/>
      <c r="C630" s="2055"/>
      <c r="D630" s="2055"/>
      <c r="E630" s="2056"/>
      <c r="F630" s="2055"/>
      <c r="G630" s="2055"/>
      <c r="H630" s="2055"/>
      <c r="I630" s="2055"/>
      <c r="J630" s="2056"/>
      <c r="K630" s="2055"/>
      <c r="L630" s="2055"/>
      <c r="M630" s="2055"/>
      <c r="N630" s="2055"/>
      <c r="O630" s="2056"/>
      <c r="P630" s="2055"/>
      <c r="Q630" s="2055"/>
      <c r="R630" s="2055"/>
      <c r="S630" s="2055"/>
      <c r="T630" s="2056"/>
      <c r="U630" s="2055"/>
      <c r="V630" s="2055"/>
      <c r="W630" s="2055"/>
      <c r="X630" s="2055"/>
      <c r="Y630" s="2056"/>
      <c r="Z630" s="2130"/>
      <c r="AA630" s="2131"/>
      <c r="AB630" s="2131"/>
      <c r="AC630" s="2131"/>
      <c r="AD630" s="546"/>
      <c r="AE630" s="547"/>
      <c r="AF630" s="527">
        <f t="shared" si="12"/>
        <v>463</v>
      </c>
      <c r="AG630" s="2055"/>
      <c r="AH630" s="2055"/>
      <c r="AI630" s="2055"/>
      <c r="AJ630" s="2055"/>
      <c r="AK630" s="2055"/>
      <c r="AL630" s="2055"/>
      <c r="AM630" s="2055"/>
      <c r="AN630" s="2055"/>
      <c r="AO630" s="2055"/>
      <c r="AP630" s="2055"/>
      <c r="AQ630" s="2055"/>
      <c r="AR630" s="2055"/>
      <c r="AS630" s="2055"/>
      <c r="AT630" s="2055"/>
      <c r="AU630" s="2055"/>
      <c r="AV630" s="2055"/>
      <c r="AW630" s="2055"/>
      <c r="AX630" s="449"/>
    </row>
    <row r="631" spans="1:50">
      <c r="A631" s="2137"/>
      <c r="B631" s="2055"/>
      <c r="C631" s="2055"/>
      <c r="D631" s="2055"/>
      <c r="E631" s="2056"/>
      <c r="F631" s="2055"/>
      <c r="G631" s="2055"/>
      <c r="H631" s="2055"/>
      <c r="I631" s="2055"/>
      <c r="J631" s="2056"/>
      <c r="K631" s="2055"/>
      <c r="L631" s="2055"/>
      <c r="M631" s="2055"/>
      <c r="N631" s="2055"/>
      <c r="O631" s="2056"/>
      <c r="P631" s="2055"/>
      <c r="Q631" s="2055"/>
      <c r="R631" s="2055"/>
      <c r="S631" s="2055"/>
      <c r="T631" s="2056"/>
      <c r="U631" s="2055"/>
      <c r="V631" s="2055"/>
      <c r="W631" s="2055"/>
      <c r="X631" s="2055"/>
      <c r="Y631" s="2056"/>
      <c r="Z631" s="2130"/>
      <c r="AA631" s="2131"/>
      <c r="AB631" s="2131"/>
      <c r="AC631" s="2131"/>
      <c r="AD631" s="546"/>
      <c r="AE631" s="547"/>
      <c r="AF631" s="527">
        <f t="shared" si="12"/>
        <v>463</v>
      </c>
      <c r="AG631" s="2055"/>
      <c r="AH631" s="2055"/>
      <c r="AI631" s="2055"/>
      <c r="AJ631" s="2055"/>
      <c r="AK631" s="2055"/>
      <c r="AL631" s="2055"/>
      <c r="AM631" s="2055"/>
      <c r="AN631" s="2055"/>
      <c r="AO631" s="2055"/>
      <c r="AP631" s="2055"/>
      <c r="AQ631" s="2055"/>
      <c r="AR631" s="2055"/>
      <c r="AS631" s="2055"/>
      <c r="AT631" s="2055"/>
      <c r="AU631" s="2055"/>
      <c r="AV631" s="2055"/>
      <c r="AW631" s="2055"/>
      <c r="AX631" s="449"/>
    </row>
    <row r="632" spans="1:50">
      <c r="A632" s="2137"/>
      <c r="B632" s="2055"/>
      <c r="C632" s="2055"/>
      <c r="D632" s="2055"/>
      <c r="E632" s="2056"/>
      <c r="F632" s="2055"/>
      <c r="G632" s="2055"/>
      <c r="H632" s="2055"/>
      <c r="I632" s="2055"/>
      <c r="J632" s="2056"/>
      <c r="K632" s="2055"/>
      <c r="L632" s="2055"/>
      <c r="M632" s="2055"/>
      <c r="N632" s="2055"/>
      <c r="O632" s="2056"/>
      <c r="P632" s="2055"/>
      <c r="Q632" s="2055"/>
      <c r="R632" s="2055"/>
      <c r="S632" s="2055"/>
      <c r="T632" s="2056"/>
      <c r="U632" s="2055"/>
      <c r="V632" s="2055"/>
      <c r="W632" s="2055"/>
      <c r="X632" s="2055"/>
      <c r="Y632" s="2056"/>
      <c r="Z632" s="2130"/>
      <c r="AA632" s="2131"/>
      <c r="AB632" s="2131"/>
      <c r="AC632" s="2131"/>
      <c r="AD632" s="546"/>
      <c r="AE632" s="547"/>
      <c r="AF632" s="527">
        <f t="shared" si="12"/>
        <v>463</v>
      </c>
      <c r="AG632" s="2055"/>
      <c r="AH632" s="2055"/>
      <c r="AI632" s="2055"/>
      <c r="AJ632" s="2055"/>
      <c r="AK632" s="2055"/>
      <c r="AL632" s="2055"/>
      <c r="AM632" s="2055"/>
      <c r="AN632" s="2055"/>
      <c r="AO632" s="2055"/>
      <c r="AP632" s="2055"/>
      <c r="AQ632" s="2055"/>
      <c r="AR632" s="2055"/>
      <c r="AS632" s="2055"/>
      <c r="AT632" s="2055"/>
      <c r="AU632" s="2055"/>
      <c r="AV632" s="2055"/>
      <c r="AW632" s="2055"/>
      <c r="AX632" s="449"/>
    </row>
    <row r="633" spans="1:50">
      <c r="A633" s="2137"/>
      <c r="B633" s="2055"/>
      <c r="C633" s="2055"/>
      <c r="D633" s="2055"/>
      <c r="E633" s="2056"/>
      <c r="F633" s="2055"/>
      <c r="G633" s="2055"/>
      <c r="H633" s="2055"/>
      <c r="I633" s="2055"/>
      <c r="J633" s="2056"/>
      <c r="K633" s="2055"/>
      <c r="L633" s="2055"/>
      <c r="M633" s="2055"/>
      <c r="N633" s="2055"/>
      <c r="O633" s="2056"/>
      <c r="P633" s="2055"/>
      <c r="Q633" s="2055"/>
      <c r="R633" s="2055"/>
      <c r="S633" s="2055"/>
      <c r="T633" s="2056"/>
      <c r="U633" s="2055"/>
      <c r="V633" s="2055"/>
      <c r="W633" s="2055"/>
      <c r="X633" s="2055"/>
      <c r="Y633" s="2056"/>
      <c r="Z633" s="2130"/>
      <c r="AA633" s="2131"/>
      <c r="AB633" s="2131"/>
      <c r="AC633" s="2131"/>
      <c r="AD633" s="546"/>
      <c r="AE633" s="547"/>
      <c r="AF633" s="527">
        <f t="shared" si="12"/>
        <v>463</v>
      </c>
      <c r="AG633" s="2055"/>
      <c r="AH633" s="2055"/>
      <c r="AI633" s="2055"/>
      <c r="AJ633" s="2055"/>
      <c r="AK633" s="2055"/>
      <c r="AL633" s="2055"/>
      <c r="AM633" s="2055"/>
      <c r="AN633" s="2055"/>
      <c r="AO633" s="2055"/>
      <c r="AP633" s="2055"/>
      <c r="AQ633" s="2055"/>
      <c r="AR633" s="2055"/>
      <c r="AS633" s="2055"/>
      <c r="AT633" s="2055"/>
      <c r="AU633" s="2055"/>
      <c r="AV633" s="2055"/>
      <c r="AW633" s="2055"/>
      <c r="AX633" s="449"/>
    </row>
    <row r="634" spans="1:50">
      <c r="A634" s="2137"/>
      <c r="B634" s="2055"/>
      <c r="C634" s="2055"/>
      <c r="D634" s="2055"/>
      <c r="E634" s="2056"/>
      <c r="F634" s="2055"/>
      <c r="G634" s="2055"/>
      <c r="H634" s="2055"/>
      <c r="I634" s="2055"/>
      <c r="J634" s="2056"/>
      <c r="K634" s="2055"/>
      <c r="L634" s="2055"/>
      <c r="M634" s="2055"/>
      <c r="N634" s="2055"/>
      <c r="O634" s="2056"/>
      <c r="P634" s="2055"/>
      <c r="Q634" s="2055"/>
      <c r="R634" s="2055"/>
      <c r="S634" s="2055"/>
      <c r="T634" s="2056"/>
      <c r="U634" s="2055"/>
      <c r="V634" s="2055"/>
      <c r="W634" s="2055"/>
      <c r="X634" s="2055"/>
      <c r="Y634" s="2056"/>
      <c r="Z634" s="2130"/>
      <c r="AA634" s="2131"/>
      <c r="AB634" s="2131"/>
      <c r="AC634" s="2131"/>
      <c r="AD634" s="546"/>
      <c r="AE634" s="547"/>
      <c r="AF634" s="527">
        <f t="shared" si="12"/>
        <v>463</v>
      </c>
      <c r="AG634" s="2055"/>
      <c r="AH634" s="2055"/>
      <c r="AI634" s="2055"/>
      <c r="AJ634" s="2055"/>
      <c r="AK634" s="2055"/>
      <c r="AL634" s="2055"/>
      <c r="AM634" s="2055"/>
      <c r="AN634" s="2055"/>
      <c r="AO634" s="2055"/>
      <c r="AP634" s="2055"/>
      <c r="AQ634" s="2055"/>
      <c r="AR634" s="2055"/>
      <c r="AS634" s="2055"/>
      <c r="AT634" s="2055"/>
      <c r="AU634" s="2055"/>
      <c r="AV634" s="2055"/>
      <c r="AW634" s="2055"/>
      <c r="AX634" s="449"/>
    </row>
    <row r="635" spans="1:50">
      <c r="A635" s="2137"/>
      <c r="B635" s="2055"/>
      <c r="C635" s="2055"/>
      <c r="D635" s="2055"/>
      <c r="E635" s="2056"/>
      <c r="F635" s="2055"/>
      <c r="G635" s="2055"/>
      <c r="H635" s="2055"/>
      <c r="I635" s="2055"/>
      <c r="J635" s="2056"/>
      <c r="K635" s="2055"/>
      <c r="L635" s="2055"/>
      <c r="M635" s="2055"/>
      <c r="N635" s="2055"/>
      <c r="O635" s="2056"/>
      <c r="P635" s="2055"/>
      <c r="Q635" s="2055"/>
      <c r="R635" s="2055"/>
      <c r="S635" s="2055"/>
      <c r="T635" s="2056"/>
      <c r="U635" s="2055"/>
      <c r="V635" s="2055"/>
      <c r="W635" s="2055"/>
      <c r="X635" s="2055"/>
      <c r="Y635" s="2056"/>
      <c r="Z635" s="2130"/>
      <c r="AA635" s="2131"/>
      <c r="AB635" s="2131"/>
      <c r="AC635" s="2131"/>
      <c r="AD635" s="546"/>
      <c r="AE635" s="547"/>
      <c r="AF635" s="527">
        <f t="shared" si="12"/>
        <v>463</v>
      </c>
      <c r="AG635" s="2055"/>
      <c r="AH635" s="2055"/>
      <c r="AI635" s="2055"/>
      <c r="AJ635" s="2055"/>
      <c r="AK635" s="2055"/>
      <c r="AL635" s="2055"/>
      <c r="AM635" s="2055"/>
      <c r="AN635" s="2055"/>
      <c r="AO635" s="2055"/>
      <c r="AP635" s="2055"/>
      <c r="AQ635" s="2055"/>
      <c r="AR635" s="2055"/>
      <c r="AS635" s="2055"/>
      <c r="AT635" s="2055"/>
      <c r="AU635" s="2055"/>
      <c r="AV635" s="2055"/>
      <c r="AW635" s="2055"/>
      <c r="AX635" s="449"/>
    </row>
    <row r="636" spans="1:50">
      <c r="A636" s="2137"/>
      <c r="B636" s="2055"/>
      <c r="C636" s="2055"/>
      <c r="D636" s="2055"/>
      <c r="E636" s="2056"/>
      <c r="F636" s="2055"/>
      <c r="G636" s="2055"/>
      <c r="H636" s="2055"/>
      <c r="I636" s="2055"/>
      <c r="J636" s="2056"/>
      <c r="K636" s="2055"/>
      <c r="L636" s="2055"/>
      <c r="M636" s="2055"/>
      <c r="N636" s="2055"/>
      <c r="O636" s="2056"/>
      <c r="P636" s="2055"/>
      <c r="Q636" s="2055"/>
      <c r="R636" s="2055"/>
      <c r="S636" s="2055"/>
      <c r="T636" s="2056"/>
      <c r="U636" s="2055"/>
      <c r="V636" s="2055"/>
      <c r="W636" s="2055"/>
      <c r="X636" s="2055"/>
      <c r="Y636" s="2056"/>
      <c r="Z636" s="2130"/>
      <c r="AA636" s="2131"/>
      <c r="AB636" s="2131"/>
      <c r="AC636" s="2131"/>
      <c r="AD636" s="546"/>
      <c r="AE636" s="547"/>
      <c r="AF636" s="527">
        <f t="shared" si="12"/>
        <v>463</v>
      </c>
      <c r="AG636" s="2055"/>
      <c r="AH636" s="2055"/>
      <c r="AI636" s="2055"/>
      <c r="AJ636" s="2055"/>
      <c r="AK636" s="2055"/>
      <c r="AL636" s="2055"/>
      <c r="AM636" s="2055"/>
      <c r="AN636" s="2055"/>
      <c r="AO636" s="2055"/>
      <c r="AP636" s="2055"/>
      <c r="AQ636" s="2055"/>
      <c r="AR636" s="2055"/>
      <c r="AS636" s="2055"/>
      <c r="AT636" s="2055"/>
      <c r="AU636" s="2055"/>
      <c r="AV636" s="2055"/>
      <c r="AW636" s="2055"/>
      <c r="AX636" s="449"/>
    </row>
    <row r="637" spans="1:50">
      <c r="A637" s="2273"/>
      <c r="B637" s="2212"/>
      <c r="C637" s="2212"/>
      <c r="D637" s="2212"/>
      <c r="E637" s="2213"/>
      <c r="F637" s="2212"/>
      <c r="G637" s="2212"/>
      <c r="H637" s="2212"/>
      <c r="I637" s="2212"/>
      <c r="J637" s="2213"/>
      <c r="K637" s="2212"/>
      <c r="L637" s="2212"/>
      <c r="M637" s="2212"/>
      <c r="N637" s="2212"/>
      <c r="O637" s="2213"/>
      <c r="P637" s="2212"/>
      <c r="Q637" s="2212"/>
      <c r="R637" s="2212"/>
      <c r="S637" s="2212"/>
      <c r="T637" s="2213"/>
      <c r="U637" s="2212"/>
      <c r="V637" s="2212"/>
      <c r="W637" s="2212"/>
      <c r="X637" s="2212"/>
      <c r="Y637" s="2213"/>
      <c r="Z637" s="2130"/>
      <c r="AA637" s="2131"/>
      <c r="AB637" s="2131"/>
      <c r="AC637" s="2131"/>
      <c r="AD637" s="546"/>
      <c r="AE637" s="547"/>
      <c r="AF637" s="534">
        <f t="shared" si="12"/>
        <v>463</v>
      </c>
      <c r="AG637" s="579" t="s">
        <v>55</v>
      </c>
      <c r="AH637" s="450"/>
      <c r="AI637" s="450"/>
      <c r="AJ637" s="450"/>
      <c r="AK637" s="450"/>
      <c r="AL637" s="450"/>
      <c r="AM637" s="450"/>
      <c r="AN637" s="450"/>
      <c r="AO637" s="450"/>
      <c r="AP637" s="450"/>
      <c r="AQ637" s="450"/>
      <c r="AR637" s="450"/>
      <c r="AS637" s="450"/>
      <c r="AT637" s="450"/>
      <c r="AU637" s="450"/>
      <c r="AV637" s="450"/>
      <c r="AW637" s="450"/>
      <c r="AX637" s="450"/>
    </row>
    <row r="638" spans="1:50" ht="18.75">
      <c r="A638" s="2052" t="s">
        <v>0</v>
      </c>
      <c r="B638" s="2052"/>
      <c r="C638" s="2052"/>
      <c r="D638" s="2052"/>
      <c r="E638" s="2052"/>
      <c r="F638" s="2052" t="s">
        <v>1</v>
      </c>
      <c r="G638" s="2052"/>
      <c r="H638" s="2052"/>
      <c r="I638" s="2052"/>
      <c r="J638" s="2052"/>
      <c r="K638" s="2052" t="s">
        <v>2</v>
      </c>
      <c r="L638" s="2052"/>
      <c r="M638" s="2052"/>
      <c r="N638" s="2052"/>
      <c r="O638" s="2052"/>
      <c r="P638" s="2052" t="s">
        <v>3</v>
      </c>
      <c r="Q638" s="2052"/>
      <c r="R638" s="2052"/>
      <c r="S638" s="2052"/>
      <c r="T638" s="2052"/>
      <c r="U638" s="2052" t="s">
        <v>4</v>
      </c>
      <c r="V638" s="2052"/>
      <c r="W638" s="2052"/>
      <c r="X638" s="2052"/>
      <c r="Y638" s="2052"/>
      <c r="Z638" s="2052" t="s">
        <v>5</v>
      </c>
      <c r="AA638" s="2052"/>
      <c r="AB638" s="2052"/>
      <c r="AC638" s="2052"/>
      <c r="AD638" s="2052"/>
      <c r="AE638" s="2052" t="s">
        <v>6</v>
      </c>
      <c r="AF638" s="2052"/>
      <c r="AG638" s="2052"/>
      <c r="AH638" s="2052"/>
      <c r="AI638" s="2052"/>
      <c r="AJ638" s="2052" t="s">
        <v>7</v>
      </c>
      <c r="AK638" s="2052"/>
      <c r="AL638" s="2052"/>
      <c r="AM638" s="2052"/>
      <c r="AN638" s="2052"/>
      <c r="AO638" s="2052" t="s">
        <v>8</v>
      </c>
      <c r="AP638" s="2052"/>
      <c r="AQ638" s="2052"/>
      <c r="AR638" s="2052"/>
      <c r="AS638" s="2052"/>
      <c r="AT638" s="2052" t="s">
        <v>9</v>
      </c>
      <c r="AU638" s="2052"/>
      <c r="AV638" s="2052"/>
      <c r="AW638" s="2052"/>
      <c r="AX638" s="2052"/>
    </row>
    <row r="639" spans="1:50">
      <c r="A639" s="2117" t="s">
        <v>187</v>
      </c>
      <c r="B639" s="2118"/>
      <c r="C639" s="2118"/>
      <c r="D639" s="2118"/>
      <c r="E639" s="2118"/>
      <c r="F639" s="2118"/>
      <c r="G639" s="2118"/>
      <c r="H639" s="2118"/>
      <c r="I639" s="2118"/>
      <c r="J639" s="2118"/>
      <c r="K639" s="2118"/>
      <c r="L639" s="2118"/>
      <c r="M639" s="2118"/>
      <c r="N639" s="2118"/>
      <c r="O639" s="2118"/>
      <c r="P639" s="2118"/>
      <c r="Q639" s="2118"/>
      <c r="R639" s="2118"/>
      <c r="S639" s="2118"/>
      <c r="T639" s="2118"/>
      <c r="U639" s="2118"/>
      <c r="V639" s="2118"/>
      <c r="W639" s="2118"/>
      <c r="X639" s="2118"/>
      <c r="Y639" s="2118"/>
      <c r="Z639" s="503">
        <v>1</v>
      </c>
      <c r="AA639" s="451"/>
      <c r="AB639" s="451"/>
      <c r="AC639" s="451"/>
      <c r="AD639" s="452"/>
      <c r="AE639" s="451">
        <v>2</v>
      </c>
      <c r="AF639" s="451"/>
      <c r="AG639" s="451"/>
      <c r="AH639" s="451"/>
      <c r="AI639" s="452"/>
      <c r="AJ639" s="451">
        <v>3</v>
      </c>
      <c r="AK639" s="451"/>
      <c r="AL639" s="451"/>
      <c r="AM639" s="451"/>
      <c r="AN639" s="452"/>
      <c r="AO639" s="451">
        <v>4</v>
      </c>
      <c r="AP639" s="451"/>
      <c r="AQ639" s="451"/>
      <c r="AR639" s="451"/>
      <c r="AS639" s="452"/>
      <c r="AT639" s="451">
        <v>5</v>
      </c>
      <c r="AU639" s="451"/>
      <c r="AV639" s="451"/>
      <c r="AW639" s="451"/>
      <c r="AX639" s="452"/>
    </row>
    <row r="640" spans="1:50">
      <c r="A640" s="2119"/>
      <c r="B640" s="2120"/>
      <c r="C640" s="2120"/>
      <c r="D640" s="2120"/>
      <c r="E640" s="2120"/>
      <c r="F640" s="2120"/>
      <c r="G640" s="2120"/>
      <c r="H640" s="2120"/>
      <c r="I640" s="2120"/>
      <c r="J640" s="2120"/>
      <c r="K640" s="2120"/>
      <c r="L640" s="2120"/>
      <c r="M640" s="2120"/>
      <c r="N640" s="2120"/>
      <c r="O640" s="2120"/>
      <c r="P640" s="2120"/>
      <c r="Q640" s="2120"/>
      <c r="R640" s="2120"/>
      <c r="S640" s="2120"/>
      <c r="T640" s="2120"/>
      <c r="U640" s="2120"/>
      <c r="V640" s="2120"/>
      <c r="W640" s="2120"/>
      <c r="X640" s="2120"/>
      <c r="Y640" s="2120"/>
      <c r="Z640" s="2132"/>
      <c r="AA640" s="2123"/>
      <c r="AB640" s="2123"/>
      <c r="AC640" s="2123"/>
      <c r="AD640" s="2124"/>
      <c r="AE640" s="2123"/>
      <c r="AF640" s="2123"/>
      <c r="AG640" s="2123"/>
      <c r="AH640" s="2123"/>
      <c r="AI640" s="2124"/>
      <c r="AJ640" s="2123"/>
      <c r="AK640" s="2123"/>
      <c r="AL640" s="2123"/>
      <c r="AM640" s="2123"/>
      <c r="AN640" s="2124"/>
      <c r="AO640" s="2123"/>
      <c r="AP640" s="2123"/>
      <c r="AQ640" s="2123"/>
      <c r="AR640" s="2123"/>
      <c r="AS640" s="2124"/>
      <c r="AT640" s="2123"/>
      <c r="AU640" s="2123"/>
      <c r="AV640" s="2123"/>
      <c r="AW640" s="2123"/>
      <c r="AX640" s="2124"/>
    </row>
    <row r="641" spans="1:50">
      <c r="A641" s="2119"/>
      <c r="B641" s="2120"/>
      <c r="C641" s="2120"/>
      <c r="D641" s="2120"/>
      <c r="E641" s="2120"/>
      <c r="F641" s="2120"/>
      <c r="G641" s="2120"/>
      <c r="H641" s="2120"/>
      <c r="I641" s="2120"/>
      <c r="J641" s="2120"/>
      <c r="K641" s="2120"/>
      <c r="L641" s="2120"/>
      <c r="M641" s="2120"/>
      <c r="N641" s="2120"/>
      <c r="O641" s="2120"/>
      <c r="P641" s="2120"/>
      <c r="Q641" s="2120"/>
      <c r="R641" s="2120"/>
      <c r="S641" s="2120"/>
      <c r="T641" s="2120"/>
      <c r="U641" s="2120"/>
      <c r="V641" s="2120"/>
      <c r="W641" s="2120"/>
      <c r="X641" s="2120"/>
      <c r="Y641" s="2120"/>
      <c r="Z641" s="2132"/>
      <c r="AA641" s="2123"/>
      <c r="AB641" s="2123"/>
      <c r="AC641" s="2123"/>
      <c r="AD641" s="2124"/>
      <c r="AE641" s="2123"/>
      <c r="AF641" s="2123"/>
      <c r="AG641" s="2123"/>
      <c r="AH641" s="2123"/>
      <c r="AI641" s="2124"/>
      <c r="AJ641" s="2123"/>
      <c r="AK641" s="2123"/>
      <c r="AL641" s="2123"/>
      <c r="AM641" s="2123"/>
      <c r="AN641" s="2124"/>
      <c r="AO641" s="2123"/>
      <c r="AP641" s="2123"/>
      <c r="AQ641" s="2123"/>
      <c r="AR641" s="2123"/>
      <c r="AS641" s="2124"/>
      <c r="AT641" s="2123"/>
      <c r="AU641" s="2123"/>
      <c r="AV641" s="2123"/>
      <c r="AW641" s="2123"/>
      <c r="AX641" s="2124"/>
    </row>
    <row r="642" spans="1:50">
      <c r="A642" s="2119"/>
      <c r="B642" s="2120"/>
      <c r="C642" s="2120"/>
      <c r="D642" s="2120"/>
      <c r="E642" s="2120"/>
      <c r="F642" s="2120"/>
      <c r="G642" s="2120"/>
      <c r="H642" s="2120"/>
      <c r="I642" s="2120"/>
      <c r="J642" s="2120"/>
      <c r="K642" s="2120"/>
      <c r="L642" s="2120"/>
      <c r="M642" s="2120"/>
      <c r="N642" s="2120"/>
      <c r="O642" s="2120"/>
      <c r="P642" s="2120"/>
      <c r="Q642" s="2120"/>
      <c r="R642" s="2120"/>
      <c r="S642" s="2120"/>
      <c r="T642" s="2120"/>
      <c r="U642" s="2120"/>
      <c r="V642" s="2120"/>
      <c r="W642" s="2120"/>
      <c r="X642" s="2120"/>
      <c r="Y642" s="2120"/>
      <c r="Z642" s="2132"/>
      <c r="AA642" s="2123"/>
      <c r="AB642" s="2123"/>
      <c r="AC642" s="2123"/>
      <c r="AD642" s="2124"/>
      <c r="AE642" s="2123"/>
      <c r="AF642" s="2123"/>
      <c r="AG642" s="2123"/>
      <c r="AH642" s="2123"/>
      <c r="AI642" s="2124"/>
      <c r="AJ642" s="2123"/>
      <c r="AK642" s="2123"/>
      <c r="AL642" s="2123"/>
      <c r="AM642" s="2123"/>
      <c r="AN642" s="2124"/>
      <c r="AO642" s="2123"/>
      <c r="AP642" s="2123"/>
      <c r="AQ642" s="2123"/>
      <c r="AR642" s="2123"/>
      <c r="AS642" s="2124"/>
      <c r="AT642" s="2123"/>
      <c r="AU642" s="2123"/>
      <c r="AV642" s="2123"/>
      <c r="AW642" s="2123"/>
      <c r="AX642" s="2124"/>
    </row>
    <row r="643" spans="1:50" ht="15.75">
      <c r="A643" s="2133" t="s">
        <v>43</v>
      </c>
      <c r="B643" s="2134"/>
      <c r="C643" s="2134"/>
      <c r="D643" s="504"/>
      <c r="E643" s="505" t="s">
        <v>44</v>
      </c>
      <c r="F643" s="505" t="s">
        <v>45</v>
      </c>
      <c r="G643" s="505" t="s">
        <v>208</v>
      </c>
      <c r="H643" s="2134" t="s">
        <v>47</v>
      </c>
      <c r="I643" s="2134"/>
      <c r="J643" s="2134"/>
      <c r="K643" s="453"/>
      <c r="L643" s="453"/>
      <c r="M643" s="453"/>
      <c r="N643" s="453"/>
      <c r="O643" s="453"/>
      <c r="P643" s="453"/>
      <c r="Q643" s="453"/>
      <c r="R643" s="453"/>
      <c r="S643" s="505" t="s">
        <v>48</v>
      </c>
      <c r="T643" s="453"/>
      <c r="U643" s="2191">
        <f>$AT$38</f>
        <v>463</v>
      </c>
      <c r="V643" s="2191"/>
      <c r="W643" s="2192" t="s">
        <v>49</v>
      </c>
      <c r="X643" s="2192"/>
      <c r="Y643" s="453"/>
      <c r="Z643" s="2132"/>
      <c r="AA643" s="2123"/>
      <c r="AB643" s="2123"/>
      <c r="AC643" s="2123"/>
      <c r="AD643" s="2124"/>
      <c r="AE643" s="2123"/>
      <c r="AF643" s="2123"/>
      <c r="AG643" s="2123"/>
      <c r="AH643" s="2123"/>
      <c r="AI643" s="2124"/>
      <c r="AJ643" s="2123"/>
      <c r="AK643" s="2123"/>
      <c r="AL643" s="2123"/>
      <c r="AM643" s="2123"/>
      <c r="AN643" s="2124"/>
      <c r="AO643" s="2123"/>
      <c r="AP643" s="2123"/>
      <c r="AQ643" s="2123"/>
      <c r="AR643" s="2123"/>
      <c r="AS643" s="2124"/>
      <c r="AT643" s="2123"/>
      <c r="AU643" s="2123"/>
      <c r="AV643" s="2123"/>
      <c r="AW643" s="2123"/>
      <c r="AX643" s="2124"/>
    </row>
    <row r="644" spans="1:50">
      <c r="A644" s="2121"/>
      <c r="B644" s="2122"/>
      <c r="C644" s="2122"/>
      <c r="D644" s="2122"/>
      <c r="E644" s="544"/>
      <c r="F644" s="545"/>
      <c r="G644" s="527">
        <f>SUM($AT$38-F644)</f>
        <v>463</v>
      </c>
      <c r="H644" s="2123"/>
      <c r="I644" s="2123"/>
      <c r="J644" s="2123"/>
      <c r="K644" s="2123"/>
      <c r="L644" s="2123"/>
      <c r="M644" s="2123"/>
      <c r="N644" s="2123"/>
      <c r="O644" s="2123"/>
      <c r="P644" s="2123"/>
      <c r="Q644" s="2123"/>
      <c r="R644" s="2123"/>
      <c r="S644" s="2123"/>
      <c r="T644" s="2123"/>
      <c r="U644" s="2123"/>
      <c r="V644" s="2123"/>
      <c r="W644" s="2123"/>
      <c r="X644" s="2123"/>
      <c r="Y644" s="453"/>
      <c r="Z644" s="2132"/>
      <c r="AA644" s="2123"/>
      <c r="AB644" s="2123"/>
      <c r="AC644" s="2123"/>
      <c r="AD644" s="2124"/>
      <c r="AE644" s="2123"/>
      <c r="AF644" s="2123"/>
      <c r="AG644" s="2123"/>
      <c r="AH644" s="2123"/>
      <c r="AI644" s="2124"/>
      <c r="AJ644" s="2123"/>
      <c r="AK644" s="2123"/>
      <c r="AL644" s="2123"/>
      <c r="AM644" s="2123"/>
      <c r="AN644" s="2124"/>
      <c r="AO644" s="2123"/>
      <c r="AP644" s="2123"/>
      <c r="AQ644" s="2123"/>
      <c r="AR644" s="2123"/>
      <c r="AS644" s="2124"/>
      <c r="AT644" s="2123"/>
      <c r="AU644" s="2123"/>
      <c r="AV644" s="2123"/>
      <c r="AW644" s="2123"/>
      <c r="AX644" s="2124"/>
    </row>
    <row r="645" spans="1:50">
      <c r="A645" s="2121"/>
      <c r="B645" s="2122"/>
      <c r="C645" s="2122"/>
      <c r="D645" s="2122"/>
      <c r="E645" s="544"/>
      <c r="F645" s="545"/>
      <c r="G645" s="527">
        <f t="shared" ref="G645:G654" si="13">SUM($AT$38-F645)</f>
        <v>463</v>
      </c>
      <c r="H645" s="2123"/>
      <c r="I645" s="2123"/>
      <c r="J645" s="2123"/>
      <c r="K645" s="2123"/>
      <c r="L645" s="2123"/>
      <c r="M645" s="2123"/>
      <c r="N645" s="2123"/>
      <c r="O645" s="2123"/>
      <c r="P645" s="2123"/>
      <c r="Q645" s="2123"/>
      <c r="R645" s="2123"/>
      <c r="S645" s="2123"/>
      <c r="T645" s="2123"/>
      <c r="U645" s="2123"/>
      <c r="V645" s="2123"/>
      <c r="W645" s="2123"/>
      <c r="X645" s="2123"/>
      <c r="Y645" s="453"/>
      <c r="Z645" s="2132"/>
      <c r="AA645" s="2123"/>
      <c r="AB645" s="2123"/>
      <c r="AC645" s="2123"/>
      <c r="AD645" s="2124"/>
      <c r="AE645" s="2123"/>
      <c r="AF645" s="2123"/>
      <c r="AG645" s="2123"/>
      <c r="AH645" s="2123"/>
      <c r="AI645" s="2124"/>
      <c r="AJ645" s="2123"/>
      <c r="AK645" s="2123"/>
      <c r="AL645" s="2123"/>
      <c r="AM645" s="2123"/>
      <c r="AN645" s="2124"/>
      <c r="AO645" s="2123"/>
      <c r="AP645" s="2123"/>
      <c r="AQ645" s="2123"/>
      <c r="AR645" s="2123"/>
      <c r="AS645" s="2124"/>
      <c r="AT645" s="2123"/>
      <c r="AU645" s="2123"/>
      <c r="AV645" s="2123"/>
      <c r="AW645" s="2123"/>
      <c r="AX645" s="2124"/>
    </row>
    <row r="646" spans="1:50">
      <c r="A646" s="2121"/>
      <c r="B646" s="2122"/>
      <c r="C646" s="2122"/>
      <c r="D646" s="2122"/>
      <c r="E646" s="544"/>
      <c r="F646" s="545"/>
      <c r="G646" s="527">
        <f t="shared" si="13"/>
        <v>463</v>
      </c>
      <c r="H646" s="2123"/>
      <c r="I646" s="2123"/>
      <c r="J646" s="2123"/>
      <c r="K646" s="2123"/>
      <c r="L646" s="2123"/>
      <c r="M646" s="2123"/>
      <c r="N646" s="2123"/>
      <c r="O646" s="2123"/>
      <c r="P646" s="2123"/>
      <c r="Q646" s="2123"/>
      <c r="R646" s="2123"/>
      <c r="S646" s="2123"/>
      <c r="T646" s="2123"/>
      <c r="U646" s="2123"/>
      <c r="V646" s="2123"/>
      <c r="W646" s="2123"/>
      <c r="X646" s="2123"/>
      <c r="Y646" s="453"/>
      <c r="Z646" s="2132"/>
      <c r="AA646" s="2123"/>
      <c r="AB646" s="2123"/>
      <c r="AC646" s="2123"/>
      <c r="AD646" s="2124"/>
      <c r="AE646" s="2123"/>
      <c r="AF646" s="2123"/>
      <c r="AG646" s="2123"/>
      <c r="AH646" s="2123"/>
      <c r="AI646" s="2124"/>
      <c r="AJ646" s="2123"/>
      <c r="AK646" s="2123"/>
      <c r="AL646" s="2123"/>
      <c r="AM646" s="2123"/>
      <c r="AN646" s="2124"/>
      <c r="AO646" s="2123"/>
      <c r="AP646" s="2123"/>
      <c r="AQ646" s="2123"/>
      <c r="AR646" s="2123"/>
      <c r="AS646" s="2124"/>
      <c r="AT646" s="2123"/>
      <c r="AU646" s="2123"/>
      <c r="AV646" s="2123"/>
      <c r="AW646" s="2123"/>
      <c r="AX646" s="2124"/>
    </row>
    <row r="647" spans="1:50">
      <c r="A647" s="2121"/>
      <c r="B647" s="2122"/>
      <c r="C647" s="2122"/>
      <c r="D647" s="2122"/>
      <c r="E647" s="544"/>
      <c r="F647" s="545"/>
      <c r="G647" s="527">
        <f t="shared" si="13"/>
        <v>463</v>
      </c>
      <c r="H647" s="2123"/>
      <c r="I647" s="2123"/>
      <c r="J647" s="2123"/>
      <c r="K647" s="2123"/>
      <c r="L647" s="2123"/>
      <c r="M647" s="2123"/>
      <c r="N647" s="2123"/>
      <c r="O647" s="2123"/>
      <c r="P647" s="2123"/>
      <c r="Q647" s="2123"/>
      <c r="R647" s="2123"/>
      <c r="S647" s="2123"/>
      <c r="T647" s="2123"/>
      <c r="U647" s="2123"/>
      <c r="V647" s="2123"/>
      <c r="W647" s="2123"/>
      <c r="X647" s="2123"/>
      <c r="Y647" s="453"/>
      <c r="Z647" s="2132"/>
      <c r="AA647" s="2123"/>
      <c r="AB647" s="2123"/>
      <c r="AC647" s="2123"/>
      <c r="AD647" s="2124"/>
      <c r="AE647" s="2123"/>
      <c r="AF647" s="2123"/>
      <c r="AG647" s="2123"/>
      <c r="AH647" s="2123"/>
      <c r="AI647" s="2124"/>
      <c r="AJ647" s="2123"/>
      <c r="AK647" s="2123"/>
      <c r="AL647" s="2123"/>
      <c r="AM647" s="2123"/>
      <c r="AN647" s="2124"/>
      <c r="AO647" s="2123"/>
      <c r="AP647" s="2123"/>
      <c r="AQ647" s="2123"/>
      <c r="AR647" s="2123"/>
      <c r="AS647" s="2124"/>
      <c r="AT647" s="2123"/>
      <c r="AU647" s="2123"/>
      <c r="AV647" s="2123"/>
      <c r="AW647" s="2123"/>
      <c r="AX647" s="2124"/>
    </row>
    <row r="648" spans="1:50">
      <c r="A648" s="2121"/>
      <c r="B648" s="2122"/>
      <c r="C648" s="2122"/>
      <c r="D648" s="2122"/>
      <c r="E648" s="544"/>
      <c r="F648" s="545"/>
      <c r="G648" s="527">
        <f t="shared" si="13"/>
        <v>463</v>
      </c>
      <c r="H648" s="2123"/>
      <c r="I648" s="2123"/>
      <c r="J648" s="2123"/>
      <c r="K648" s="2123"/>
      <c r="L648" s="2123"/>
      <c r="M648" s="2123"/>
      <c r="N648" s="2123"/>
      <c r="O648" s="2123"/>
      <c r="P648" s="2123"/>
      <c r="Q648" s="2123"/>
      <c r="R648" s="2123"/>
      <c r="S648" s="2123"/>
      <c r="T648" s="2123"/>
      <c r="U648" s="2123"/>
      <c r="V648" s="2123"/>
      <c r="W648" s="2123"/>
      <c r="X648" s="2123"/>
      <c r="Y648" s="453"/>
      <c r="Z648" s="2132"/>
      <c r="AA648" s="2123"/>
      <c r="AB648" s="2123"/>
      <c r="AC648" s="2123"/>
      <c r="AD648" s="2124"/>
      <c r="AE648" s="2123"/>
      <c r="AF648" s="2123"/>
      <c r="AG648" s="2123"/>
      <c r="AH648" s="2123"/>
      <c r="AI648" s="2124"/>
      <c r="AJ648" s="2123"/>
      <c r="AK648" s="2123"/>
      <c r="AL648" s="2123"/>
      <c r="AM648" s="2123"/>
      <c r="AN648" s="2124"/>
      <c r="AO648" s="2123"/>
      <c r="AP648" s="2123"/>
      <c r="AQ648" s="2123"/>
      <c r="AR648" s="2123"/>
      <c r="AS648" s="2124"/>
      <c r="AT648" s="2123"/>
      <c r="AU648" s="2123"/>
      <c r="AV648" s="2123"/>
      <c r="AW648" s="2123"/>
      <c r="AX648" s="2124"/>
    </row>
    <row r="649" spans="1:50">
      <c r="A649" s="2121"/>
      <c r="B649" s="2122"/>
      <c r="C649" s="2122"/>
      <c r="D649" s="2122"/>
      <c r="E649" s="544"/>
      <c r="F649" s="545"/>
      <c r="G649" s="527">
        <f t="shared" si="13"/>
        <v>463</v>
      </c>
      <c r="H649" s="2123"/>
      <c r="I649" s="2123"/>
      <c r="J649" s="2123"/>
      <c r="K649" s="2123"/>
      <c r="L649" s="2123"/>
      <c r="M649" s="2123"/>
      <c r="N649" s="2123"/>
      <c r="O649" s="2123"/>
      <c r="P649" s="2123"/>
      <c r="Q649" s="2123"/>
      <c r="R649" s="2123"/>
      <c r="S649" s="2123"/>
      <c r="T649" s="2123"/>
      <c r="U649" s="2123"/>
      <c r="V649" s="2123"/>
      <c r="W649" s="2123"/>
      <c r="X649" s="2123"/>
      <c r="Y649" s="453"/>
      <c r="Z649" s="2132"/>
      <c r="AA649" s="2123"/>
      <c r="AB649" s="2123"/>
      <c r="AC649" s="2123"/>
      <c r="AD649" s="2124"/>
      <c r="AE649" s="2123"/>
      <c r="AF649" s="2123"/>
      <c r="AG649" s="2123"/>
      <c r="AH649" s="2123"/>
      <c r="AI649" s="2124"/>
      <c r="AJ649" s="2123"/>
      <c r="AK649" s="2123"/>
      <c r="AL649" s="2123"/>
      <c r="AM649" s="2123"/>
      <c r="AN649" s="2124"/>
      <c r="AO649" s="2123"/>
      <c r="AP649" s="2123"/>
      <c r="AQ649" s="2123"/>
      <c r="AR649" s="2123"/>
      <c r="AS649" s="2124"/>
      <c r="AT649" s="2123"/>
      <c r="AU649" s="2123"/>
      <c r="AV649" s="2123"/>
      <c r="AW649" s="2123"/>
      <c r="AX649" s="2124"/>
    </row>
    <row r="650" spans="1:50">
      <c r="A650" s="2121"/>
      <c r="B650" s="2122"/>
      <c r="C650" s="2122"/>
      <c r="D650" s="2122"/>
      <c r="E650" s="544"/>
      <c r="F650" s="545"/>
      <c r="G650" s="527">
        <f t="shared" si="13"/>
        <v>463</v>
      </c>
      <c r="H650" s="2123"/>
      <c r="I650" s="2123"/>
      <c r="J650" s="2123"/>
      <c r="K650" s="2123"/>
      <c r="L650" s="2123"/>
      <c r="M650" s="2123"/>
      <c r="N650" s="2123"/>
      <c r="O650" s="2123"/>
      <c r="P650" s="2123"/>
      <c r="Q650" s="2123"/>
      <c r="R650" s="2123"/>
      <c r="S650" s="2123"/>
      <c r="T650" s="2123"/>
      <c r="U650" s="2123"/>
      <c r="V650" s="2123"/>
      <c r="W650" s="2123"/>
      <c r="X650" s="2123"/>
      <c r="Y650" s="453"/>
      <c r="Z650" s="2132"/>
      <c r="AA650" s="2123"/>
      <c r="AB650" s="2123"/>
      <c r="AC650" s="2123"/>
      <c r="AD650" s="2124"/>
      <c r="AE650" s="2123"/>
      <c r="AF650" s="2123"/>
      <c r="AG650" s="2123"/>
      <c r="AH650" s="2123"/>
      <c r="AI650" s="2124"/>
      <c r="AJ650" s="2123"/>
      <c r="AK650" s="2123"/>
      <c r="AL650" s="2123"/>
      <c r="AM650" s="2123"/>
      <c r="AN650" s="2124"/>
      <c r="AO650" s="2123"/>
      <c r="AP650" s="2123"/>
      <c r="AQ650" s="2123"/>
      <c r="AR650" s="2123"/>
      <c r="AS650" s="2124"/>
      <c r="AT650" s="2123"/>
      <c r="AU650" s="2123"/>
      <c r="AV650" s="2123"/>
      <c r="AW650" s="2123"/>
      <c r="AX650" s="2124"/>
    </row>
    <row r="651" spans="1:50">
      <c r="A651" s="2121"/>
      <c r="B651" s="2122"/>
      <c r="C651" s="2122"/>
      <c r="D651" s="2122"/>
      <c r="E651" s="544"/>
      <c r="F651" s="545"/>
      <c r="G651" s="527">
        <f t="shared" si="13"/>
        <v>463</v>
      </c>
      <c r="H651" s="2123"/>
      <c r="I651" s="2123"/>
      <c r="J651" s="2123"/>
      <c r="K651" s="2123"/>
      <c r="L651" s="2123"/>
      <c r="M651" s="2123"/>
      <c r="N651" s="2123"/>
      <c r="O651" s="2123"/>
      <c r="P651" s="2123"/>
      <c r="Q651" s="2123"/>
      <c r="R651" s="2123"/>
      <c r="S651" s="2123"/>
      <c r="T651" s="2123"/>
      <c r="U651" s="2123"/>
      <c r="V651" s="2123"/>
      <c r="W651" s="2123"/>
      <c r="X651" s="2123"/>
      <c r="Y651" s="453"/>
      <c r="Z651" s="2132"/>
      <c r="AA651" s="2123"/>
      <c r="AB651" s="2123"/>
      <c r="AC651" s="2123"/>
      <c r="AD651" s="2124"/>
      <c r="AE651" s="2123"/>
      <c r="AF651" s="2123"/>
      <c r="AG651" s="2123"/>
      <c r="AH651" s="2123"/>
      <c r="AI651" s="2124"/>
      <c r="AJ651" s="2123"/>
      <c r="AK651" s="2123"/>
      <c r="AL651" s="2123"/>
      <c r="AM651" s="2123"/>
      <c r="AN651" s="2124"/>
      <c r="AO651" s="2123"/>
      <c r="AP651" s="2123"/>
      <c r="AQ651" s="2123"/>
      <c r="AR651" s="2123"/>
      <c r="AS651" s="2124"/>
      <c r="AT651" s="2123"/>
      <c r="AU651" s="2123"/>
      <c r="AV651" s="2123"/>
      <c r="AW651" s="2123"/>
      <c r="AX651" s="2124"/>
    </row>
    <row r="652" spans="1:50">
      <c r="A652" s="2121"/>
      <c r="B652" s="2122"/>
      <c r="C652" s="2122"/>
      <c r="D652" s="2122"/>
      <c r="E652" s="544"/>
      <c r="F652" s="545"/>
      <c r="G652" s="527">
        <f t="shared" si="13"/>
        <v>463</v>
      </c>
      <c r="H652" s="2123"/>
      <c r="I652" s="2123"/>
      <c r="J652" s="2123"/>
      <c r="K652" s="2123"/>
      <c r="L652" s="2123"/>
      <c r="M652" s="2123"/>
      <c r="N652" s="2123"/>
      <c r="O652" s="2123"/>
      <c r="P652" s="2123"/>
      <c r="Q652" s="2123"/>
      <c r="R652" s="2123"/>
      <c r="S652" s="2123"/>
      <c r="T652" s="2123"/>
      <c r="U652" s="2123"/>
      <c r="V652" s="2123"/>
      <c r="W652" s="2123"/>
      <c r="X652" s="2123"/>
      <c r="Y652" s="453"/>
      <c r="Z652" s="2132"/>
      <c r="AA652" s="2123"/>
      <c r="AB652" s="2123"/>
      <c r="AC652" s="2123"/>
      <c r="AD652" s="2124"/>
      <c r="AE652" s="2123"/>
      <c r="AF652" s="2123"/>
      <c r="AG652" s="2123"/>
      <c r="AH652" s="2123"/>
      <c r="AI652" s="2124"/>
      <c r="AJ652" s="2123"/>
      <c r="AK652" s="2123"/>
      <c r="AL652" s="2123"/>
      <c r="AM652" s="2123"/>
      <c r="AN652" s="2124"/>
      <c r="AO652" s="2123"/>
      <c r="AP652" s="2123"/>
      <c r="AQ652" s="2123"/>
      <c r="AR652" s="2123"/>
      <c r="AS652" s="2124"/>
      <c r="AT652" s="2123"/>
      <c r="AU652" s="2123"/>
      <c r="AV652" s="2123"/>
      <c r="AW652" s="2123"/>
      <c r="AX652" s="2124"/>
    </row>
    <row r="653" spans="1:50">
      <c r="A653" s="2121"/>
      <c r="B653" s="2122"/>
      <c r="C653" s="2122"/>
      <c r="D653" s="2122"/>
      <c r="E653" s="544"/>
      <c r="F653" s="545"/>
      <c r="G653" s="527">
        <f t="shared" si="13"/>
        <v>463</v>
      </c>
      <c r="H653" s="2123"/>
      <c r="I653" s="2123"/>
      <c r="J653" s="2123"/>
      <c r="K653" s="2123"/>
      <c r="L653" s="2123"/>
      <c r="M653" s="2123"/>
      <c r="N653" s="2123"/>
      <c r="O653" s="2123"/>
      <c r="P653" s="2123"/>
      <c r="Q653" s="2123"/>
      <c r="R653" s="2123"/>
      <c r="S653" s="2123"/>
      <c r="T653" s="2123"/>
      <c r="U653" s="2123"/>
      <c r="V653" s="2123"/>
      <c r="W653" s="2123"/>
      <c r="X653" s="2123"/>
      <c r="Y653" s="453"/>
      <c r="Z653" s="2132"/>
      <c r="AA653" s="2123"/>
      <c r="AB653" s="2123"/>
      <c r="AC653" s="2123"/>
      <c r="AD653" s="2124"/>
      <c r="AE653" s="2123"/>
      <c r="AF653" s="2123"/>
      <c r="AG653" s="2123"/>
      <c r="AH653" s="2123"/>
      <c r="AI653" s="2124"/>
      <c r="AJ653" s="2123"/>
      <c r="AK653" s="2123"/>
      <c r="AL653" s="2123"/>
      <c r="AM653" s="2123"/>
      <c r="AN653" s="2124"/>
      <c r="AO653" s="2123"/>
      <c r="AP653" s="2123"/>
      <c r="AQ653" s="2123"/>
      <c r="AR653" s="2123"/>
      <c r="AS653" s="2124"/>
      <c r="AT653" s="2123"/>
      <c r="AU653" s="2123"/>
      <c r="AV653" s="2123"/>
      <c r="AW653" s="2123"/>
      <c r="AX653" s="2124"/>
    </row>
    <row r="654" spans="1:50">
      <c r="A654" s="2121"/>
      <c r="B654" s="2122"/>
      <c r="C654" s="2122"/>
      <c r="D654" s="2122"/>
      <c r="E654" s="544"/>
      <c r="F654" s="545"/>
      <c r="G654" s="534">
        <f t="shared" si="13"/>
        <v>463</v>
      </c>
      <c r="H654" s="580" t="s">
        <v>55</v>
      </c>
      <c r="I654" s="455"/>
      <c r="J654" s="455"/>
      <c r="K654" s="455"/>
      <c r="L654" s="455"/>
      <c r="M654" s="455"/>
      <c r="N654" s="455"/>
      <c r="O654" s="455"/>
      <c r="P654" s="455"/>
      <c r="Q654" s="455"/>
      <c r="R654" s="455"/>
      <c r="S654" s="455"/>
      <c r="T654" s="455"/>
      <c r="U654" s="455"/>
      <c r="V654" s="455"/>
      <c r="W654" s="455"/>
      <c r="X654" s="455"/>
      <c r="Y654" s="455"/>
      <c r="Z654" s="2204"/>
      <c r="AA654" s="2125"/>
      <c r="AB654" s="2125"/>
      <c r="AC654" s="2125"/>
      <c r="AD654" s="2126"/>
      <c r="AE654" s="2125"/>
      <c r="AF654" s="2125"/>
      <c r="AG654" s="2125"/>
      <c r="AH654" s="2125"/>
      <c r="AI654" s="2126"/>
      <c r="AJ654" s="2125"/>
      <c r="AK654" s="2125"/>
      <c r="AL654" s="2125"/>
      <c r="AM654" s="2125"/>
      <c r="AN654" s="2126"/>
      <c r="AO654" s="2125"/>
      <c r="AP654" s="2125"/>
      <c r="AQ654" s="2125"/>
      <c r="AR654" s="2125"/>
      <c r="AS654" s="2126"/>
      <c r="AT654" s="2125"/>
      <c r="AU654" s="2125"/>
      <c r="AV654" s="2125"/>
      <c r="AW654" s="2125"/>
      <c r="AX654" s="2126"/>
    </row>
    <row r="655" spans="1:50">
      <c r="A655" s="453">
        <v>6</v>
      </c>
      <c r="B655" s="453"/>
      <c r="C655" s="453"/>
      <c r="D655" s="453"/>
      <c r="E655" s="452"/>
      <c r="F655" s="451">
        <v>7</v>
      </c>
      <c r="G655" s="451"/>
      <c r="H655" s="451"/>
      <c r="I655" s="451"/>
      <c r="J655" s="452"/>
      <c r="K655" s="451">
        <v>8</v>
      </c>
      <c r="L655" s="451"/>
      <c r="M655" s="451"/>
      <c r="N655" s="451"/>
      <c r="O655" s="452"/>
      <c r="P655" s="451">
        <v>9</v>
      </c>
      <c r="Q655" s="451"/>
      <c r="R655" s="451"/>
      <c r="S655" s="451"/>
      <c r="T655" s="452"/>
      <c r="U655" s="451">
        <v>10</v>
      </c>
      <c r="V655" s="451"/>
      <c r="W655" s="451"/>
      <c r="X655" s="451"/>
      <c r="Y655" s="452"/>
      <c r="Z655" s="453">
        <v>11</v>
      </c>
      <c r="AA655" s="453"/>
      <c r="AB655" s="453"/>
      <c r="AC655" s="453"/>
      <c r="AD655" s="454"/>
      <c r="AE655" s="453">
        <v>12</v>
      </c>
      <c r="AF655" s="453"/>
      <c r="AG655" s="453"/>
      <c r="AH655" s="453"/>
      <c r="AI655" s="454"/>
      <c r="AJ655" s="453">
        <v>13</v>
      </c>
      <c r="AK655" s="453"/>
      <c r="AL655" s="453"/>
      <c r="AM655" s="453"/>
      <c r="AN655" s="454"/>
      <c r="AO655" s="453">
        <v>14</v>
      </c>
      <c r="AP655" s="453"/>
      <c r="AQ655" s="453"/>
      <c r="AR655" s="453"/>
      <c r="AS655" s="454"/>
      <c r="AT655" s="453">
        <v>15</v>
      </c>
      <c r="AU655" s="453"/>
      <c r="AV655" s="453"/>
      <c r="AW655" s="453"/>
      <c r="AX655" s="454"/>
    </row>
    <row r="656" spans="1:50">
      <c r="A656" s="2123"/>
      <c r="B656" s="2123"/>
      <c r="C656" s="2123"/>
      <c r="D656" s="2123"/>
      <c r="E656" s="2124"/>
      <c r="F656" s="2123"/>
      <c r="G656" s="2123"/>
      <c r="H656" s="2123"/>
      <c r="I656" s="2123"/>
      <c r="J656" s="2124"/>
      <c r="K656" s="2123"/>
      <c r="L656" s="2123"/>
      <c r="M656" s="2123"/>
      <c r="N656" s="2123"/>
      <c r="O656" s="2124"/>
      <c r="P656" s="2123"/>
      <c r="Q656" s="2123"/>
      <c r="R656" s="2123"/>
      <c r="S656" s="2123"/>
      <c r="T656" s="2124"/>
      <c r="U656" s="2123"/>
      <c r="V656" s="2123"/>
      <c r="W656" s="2123"/>
      <c r="X656" s="2123"/>
      <c r="Y656" s="2124"/>
      <c r="Z656" s="2132"/>
      <c r="AA656" s="2123"/>
      <c r="AB656" s="2123"/>
      <c r="AC656" s="2123"/>
      <c r="AD656" s="2124"/>
      <c r="AE656" s="2123"/>
      <c r="AF656" s="2123"/>
      <c r="AG656" s="2123"/>
      <c r="AH656" s="2123"/>
      <c r="AI656" s="2124"/>
      <c r="AJ656" s="2123"/>
      <c r="AK656" s="2123"/>
      <c r="AL656" s="2123"/>
      <c r="AM656" s="2123"/>
      <c r="AN656" s="2124"/>
      <c r="AO656" s="2123"/>
      <c r="AP656" s="2123"/>
      <c r="AQ656" s="2123"/>
      <c r="AR656" s="2123"/>
      <c r="AS656" s="2124"/>
      <c r="AT656" s="2123"/>
      <c r="AU656" s="2123"/>
      <c r="AV656" s="2123"/>
      <c r="AW656" s="2123"/>
      <c r="AX656" s="2124"/>
    </row>
    <row r="657" spans="1:50">
      <c r="A657" s="2123"/>
      <c r="B657" s="2123"/>
      <c r="C657" s="2123"/>
      <c r="D657" s="2123"/>
      <c r="E657" s="2124"/>
      <c r="F657" s="2123"/>
      <c r="G657" s="2123"/>
      <c r="H657" s="2123"/>
      <c r="I657" s="2123"/>
      <c r="J657" s="2124"/>
      <c r="K657" s="2123"/>
      <c r="L657" s="2123"/>
      <c r="M657" s="2123"/>
      <c r="N657" s="2123"/>
      <c r="O657" s="2124"/>
      <c r="P657" s="2123"/>
      <c r="Q657" s="2123"/>
      <c r="R657" s="2123"/>
      <c r="S657" s="2123"/>
      <c r="T657" s="2124"/>
      <c r="U657" s="2123"/>
      <c r="V657" s="2123"/>
      <c r="W657" s="2123"/>
      <c r="X657" s="2123"/>
      <c r="Y657" s="2124"/>
      <c r="Z657" s="2132"/>
      <c r="AA657" s="2123"/>
      <c r="AB657" s="2123"/>
      <c r="AC657" s="2123"/>
      <c r="AD657" s="2124"/>
      <c r="AE657" s="2123"/>
      <c r="AF657" s="2123"/>
      <c r="AG657" s="2123"/>
      <c r="AH657" s="2123"/>
      <c r="AI657" s="2124"/>
      <c r="AJ657" s="2123"/>
      <c r="AK657" s="2123"/>
      <c r="AL657" s="2123"/>
      <c r="AM657" s="2123"/>
      <c r="AN657" s="2124"/>
      <c r="AO657" s="2123"/>
      <c r="AP657" s="2123"/>
      <c r="AQ657" s="2123"/>
      <c r="AR657" s="2123"/>
      <c r="AS657" s="2124"/>
      <c r="AT657" s="2123"/>
      <c r="AU657" s="2123"/>
      <c r="AV657" s="2123"/>
      <c r="AW657" s="2123"/>
      <c r="AX657" s="2124"/>
    </row>
    <row r="658" spans="1:50">
      <c r="A658" s="2123"/>
      <c r="B658" s="2123"/>
      <c r="C658" s="2123"/>
      <c r="D658" s="2123"/>
      <c r="E658" s="2124"/>
      <c r="F658" s="2123"/>
      <c r="G658" s="2123"/>
      <c r="H658" s="2123"/>
      <c r="I658" s="2123"/>
      <c r="J658" s="2124"/>
      <c r="K658" s="2123"/>
      <c r="L658" s="2123"/>
      <c r="M658" s="2123"/>
      <c r="N658" s="2123"/>
      <c r="O658" s="2124"/>
      <c r="P658" s="2123"/>
      <c r="Q658" s="2123"/>
      <c r="R658" s="2123"/>
      <c r="S658" s="2123"/>
      <c r="T658" s="2124"/>
      <c r="U658" s="2123"/>
      <c r="V658" s="2123"/>
      <c r="W658" s="2123"/>
      <c r="X658" s="2123"/>
      <c r="Y658" s="2124"/>
      <c r="Z658" s="2132"/>
      <c r="AA658" s="2123"/>
      <c r="AB658" s="2123"/>
      <c r="AC658" s="2123"/>
      <c r="AD658" s="2124"/>
      <c r="AE658" s="2123"/>
      <c r="AF658" s="2123"/>
      <c r="AG658" s="2123"/>
      <c r="AH658" s="2123"/>
      <c r="AI658" s="2124"/>
      <c r="AJ658" s="2123"/>
      <c r="AK658" s="2123"/>
      <c r="AL658" s="2123"/>
      <c r="AM658" s="2123"/>
      <c r="AN658" s="2124"/>
      <c r="AO658" s="2123"/>
      <c r="AP658" s="2123"/>
      <c r="AQ658" s="2123"/>
      <c r="AR658" s="2123"/>
      <c r="AS658" s="2124"/>
      <c r="AT658" s="2123"/>
      <c r="AU658" s="2123"/>
      <c r="AV658" s="2123"/>
      <c r="AW658" s="2123"/>
      <c r="AX658" s="2124"/>
    </row>
    <row r="659" spans="1:50">
      <c r="A659" s="2123"/>
      <c r="B659" s="2123"/>
      <c r="C659" s="2123"/>
      <c r="D659" s="2123"/>
      <c r="E659" s="2124"/>
      <c r="F659" s="2123"/>
      <c r="G659" s="2123"/>
      <c r="H659" s="2123"/>
      <c r="I659" s="2123"/>
      <c r="J659" s="2124"/>
      <c r="K659" s="2123"/>
      <c r="L659" s="2123"/>
      <c r="M659" s="2123"/>
      <c r="N659" s="2123"/>
      <c r="O659" s="2124"/>
      <c r="P659" s="2123"/>
      <c r="Q659" s="2123"/>
      <c r="R659" s="2123"/>
      <c r="S659" s="2123"/>
      <c r="T659" s="2124"/>
      <c r="U659" s="2123"/>
      <c r="V659" s="2123"/>
      <c r="W659" s="2123"/>
      <c r="X659" s="2123"/>
      <c r="Y659" s="2124"/>
      <c r="Z659" s="2132"/>
      <c r="AA659" s="2123"/>
      <c r="AB659" s="2123"/>
      <c r="AC659" s="2123"/>
      <c r="AD659" s="2124"/>
      <c r="AE659" s="2123"/>
      <c r="AF659" s="2123"/>
      <c r="AG659" s="2123"/>
      <c r="AH659" s="2123"/>
      <c r="AI659" s="2124"/>
      <c r="AJ659" s="2123"/>
      <c r="AK659" s="2123"/>
      <c r="AL659" s="2123"/>
      <c r="AM659" s="2123"/>
      <c r="AN659" s="2124"/>
      <c r="AO659" s="2123"/>
      <c r="AP659" s="2123"/>
      <c r="AQ659" s="2123"/>
      <c r="AR659" s="2123"/>
      <c r="AS659" s="2124"/>
      <c r="AT659" s="2123"/>
      <c r="AU659" s="2123"/>
      <c r="AV659" s="2123"/>
      <c r="AW659" s="2123"/>
      <c r="AX659" s="2124"/>
    </row>
    <row r="660" spans="1:50">
      <c r="A660" s="2123"/>
      <c r="B660" s="2123"/>
      <c r="C660" s="2123"/>
      <c r="D660" s="2123"/>
      <c r="E660" s="2124"/>
      <c r="F660" s="2123"/>
      <c r="G660" s="2123"/>
      <c r="H660" s="2123"/>
      <c r="I660" s="2123"/>
      <c r="J660" s="2124"/>
      <c r="K660" s="2123"/>
      <c r="L660" s="2123"/>
      <c r="M660" s="2123"/>
      <c r="N660" s="2123"/>
      <c r="O660" s="2124"/>
      <c r="P660" s="2123"/>
      <c r="Q660" s="2123"/>
      <c r="R660" s="2123"/>
      <c r="S660" s="2123"/>
      <c r="T660" s="2124"/>
      <c r="U660" s="2123"/>
      <c r="V660" s="2123"/>
      <c r="W660" s="2123"/>
      <c r="X660" s="2123"/>
      <c r="Y660" s="2124"/>
      <c r="Z660" s="2132"/>
      <c r="AA660" s="2123"/>
      <c r="AB660" s="2123"/>
      <c r="AC660" s="2123"/>
      <c r="AD660" s="2124"/>
      <c r="AE660" s="2123"/>
      <c r="AF660" s="2123"/>
      <c r="AG660" s="2123"/>
      <c r="AH660" s="2123"/>
      <c r="AI660" s="2124"/>
      <c r="AJ660" s="2123"/>
      <c r="AK660" s="2123"/>
      <c r="AL660" s="2123"/>
      <c r="AM660" s="2123"/>
      <c r="AN660" s="2124"/>
      <c r="AO660" s="2123"/>
      <c r="AP660" s="2123"/>
      <c r="AQ660" s="2123"/>
      <c r="AR660" s="2123"/>
      <c r="AS660" s="2124"/>
      <c r="AT660" s="2123"/>
      <c r="AU660" s="2123"/>
      <c r="AV660" s="2123"/>
      <c r="AW660" s="2123"/>
      <c r="AX660" s="2124"/>
    </row>
    <row r="661" spans="1:50">
      <c r="A661" s="2123"/>
      <c r="B661" s="2123"/>
      <c r="C661" s="2123"/>
      <c r="D661" s="2123"/>
      <c r="E661" s="2124"/>
      <c r="F661" s="2123"/>
      <c r="G661" s="2123"/>
      <c r="H661" s="2123"/>
      <c r="I661" s="2123"/>
      <c r="J661" s="2124"/>
      <c r="K661" s="2123"/>
      <c r="L661" s="2123"/>
      <c r="M661" s="2123"/>
      <c r="N661" s="2123"/>
      <c r="O661" s="2124"/>
      <c r="P661" s="2123"/>
      <c r="Q661" s="2123"/>
      <c r="R661" s="2123"/>
      <c r="S661" s="2123"/>
      <c r="T661" s="2124"/>
      <c r="U661" s="2123"/>
      <c r="V661" s="2123"/>
      <c r="W661" s="2123"/>
      <c r="X661" s="2123"/>
      <c r="Y661" s="2124"/>
      <c r="Z661" s="2132"/>
      <c r="AA661" s="2123"/>
      <c r="AB661" s="2123"/>
      <c r="AC661" s="2123"/>
      <c r="AD661" s="2124"/>
      <c r="AE661" s="2123"/>
      <c r="AF661" s="2123"/>
      <c r="AG661" s="2123"/>
      <c r="AH661" s="2123"/>
      <c r="AI661" s="2124"/>
      <c r="AJ661" s="2123"/>
      <c r="AK661" s="2123"/>
      <c r="AL661" s="2123"/>
      <c r="AM661" s="2123"/>
      <c r="AN661" s="2124"/>
      <c r="AO661" s="2123"/>
      <c r="AP661" s="2123"/>
      <c r="AQ661" s="2123"/>
      <c r="AR661" s="2123"/>
      <c r="AS661" s="2124"/>
      <c r="AT661" s="2123"/>
      <c r="AU661" s="2123"/>
      <c r="AV661" s="2123"/>
      <c r="AW661" s="2123"/>
      <c r="AX661" s="2124"/>
    </row>
    <row r="662" spans="1:50">
      <c r="A662" s="2123"/>
      <c r="B662" s="2123"/>
      <c r="C662" s="2123"/>
      <c r="D662" s="2123"/>
      <c r="E662" s="2124"/>
      <c r="F662" s="2123"/>
      <c r="G662" s="2123"/>
      <c r="H662" s="2123"/>
      <c r="I662" s="2123"/>
      <c r="J662" s="2124"/>
      <c r="K662" s="2123"/>
      <c r="L662" s="2123"/>
      <c r="M662" s="2123"/>
      <c r="N662" s="2123"/>
      <c r="O662" s="2124"/>
      <c r="P662" s="2123"/>
      <c r="Q662" s="2123"/>
      <c r="R662" s="2123"/>
      <c r="S662" s="2123"/>
      <c r="T662" s="2124"/>
      <c r="U662" s="2123"/>
      <c r="V662" s="2123"/>
      <c r="W662" s="2123"/>
      <c r="X662" s="2123"/>
      <c r="Y662" s="2124"/>
      <c r="Z662" s="2132"/>
      <c r="AA662" s="2123"/>
      <c r="AB662" s="2123"/>
      <c r="AC662" s="2123"/>
      <c r="AD662" s="2124"/>
      <c r="AE662" s="2123"/>
      <c r="AF662" s="2123"/>
      <c r="AG662" s="2123"/>
      <c r="AH662" s="2123"/>
      <c r="AI662" s="2124"/>
      <c r="AJ662" s="2123"/>
      <c r="AK662" s="2123"/>
      <c r="AL662" s="2123"/>
      <c r="AM662" s="2123"/>
      <c r="AN662" s="2124"/>
      <c r="AO662" s="2123"/>
      <c r="AP662" s="2123"/>
      <c r="AQ662" s="2123"/>
      <c r="AR662" s="2123"/>
      <c r="AS662" s="2124"/>
      <c r="AT662" s="2123"/>
      <c r="AU662" s="2123"/>
      <c r="AV662" s="2123"/>
      <c r="AW662" s="2123"/>
      <c r="AX662" s="2124"/>
    </row>
    <row r="663" spans="1:50">
      <c r="A663" s="2123"/>
      <c r="B663" s="2123"/>
      <c r="C663" s="2123"/>
      <c r="D663" s="2123"/>
      <c r="E663" s="2124"/>
      <c r="F663" s="2123"/>
      <c r="G663" s="2123"/>
      <c r="H663" s="2123"/>
      <c r="I663" s="2123"/>
      <c r="J663" s="2124"/>
      <c r="K663" s="2123"/>
      <c r="L663" s="2123"/>
      <c r="M663" s="2123"/>
      <c r="N663" s="2123"/>
      <c r="O663" s="2124"/>
      <c r="P663" s="2123"/>
      <c r="Q663" s="2123"/>
      <c r="R663" s="2123"/>
      <c r="S663" s="2123"/>
      <c r="T663" s="2124"/>
      <c r="U663" s="2123"/>
      <c r="V663" s="2123"/>
      <c r="W663" s="2123"/>
      <c r="X663" s="2123"/>
      <c r="Y663" s="2124"/>
      <c r="Z663" s="2132"/>
      <c r="AA663" s="2123"/>
      <c r="AB663" s="2123"/>
      <c r="AC663" s="2123"/>
      <c r="AD663" s="2124"/>
      <c r="AE663" s="2123"/>
      <c r="AF663" s="2123"/>
      <c r="AG663" s="2123"/>
      <c r="AH663" s="2123"/>
      <c r="AI663" s="2124"/>
      <c r="AJ663" s="2123"/>
      <c r="AK663" s="2123"/>
      <c r="AL663" s="2123"/>
      <c r="AM663" s="2123"/>
      <c r="AN663" s="2124"/>
      <c r="AO663" s="2123"/>
      <c r="AP663" s="2123"/>
      <c r="AQ663" s="2123"/>
      <c r="AR663" s="2123"/>
      <c r="AS663" s="2124"/>
      <c r="AT663" s="2123"/>
      <c r="AU663" s="2123"/>
      <c r="AV663" s="2123"/>
      <c r="AW663" s="2123"/>
      <c r="AX663" s="2124"/>
    </row>
    <row r="664" spans="1:50">
      <c r="A664" s="2123"/>
      <c r="B664" s="2123"/>
      <c r="C664" s="2123"/>
      <c r="D664" s="2123"/>
      <c r="E664" s="2124"/>
      <c r="F664" s="2123"/>
      <c r="G664" s="2123"/>
      <c r="H664" s="2123"/>
      <c r="I664" s="2123"/>
      <c r="J664" s="2124"/>
      <c r="K664" s="2123"/>
      <c r="L664" s="2123"/>
      <c r="M664" s="2123"/>
      <c r="N664" s="2123"/>
      <c r="O664" s="2124"/>
      <c r="P664" s="2123"/>
      <c r="Q664" s="2123"/>
      <c r="R664" s="2123"/>
      <c r="S664" s="2123"/>
      <c r="T664" s="2124"/>
      <c r="U664" s="2123"/>
      <c r="V664" s="2123"/>
      <c r="W664" s="2123"/>
      <c r="X664" s="2123"/>
      <c r="Y664" s="2124"/>
      <c r="Z664" s="2132"/>
      <c r="AA664" s="2123"/>
      <c r="AB664" s="2123"/>
      <c r="AC664" s="2123"/>
      <c r="AD664" s="2124"/>
      <c r="AE664" s="2123"/>
      <c r="AF664" s="2123"/>
      <c r="AG664" s="2123"/>
      <c r="AH664" s="2123"/>
      <c r="AI664" s="2124"/>
      <c r="AJ664" s="2123"/>
      <c r="AK664" s="2123"/>
      <c r="AL664" s="2123"/>
      <c r="AM664" s="2123"/>
      <c r="AN664" s="2124"/>
      <c r="AO664" s="2123"/>
      <c r="AP664" s="2123"/>
      <c r="AQ664" s="2123"/>
      <c r="AR664" s="2123"/>
      <c r="AS664" s="2124"/>
      <c r="AT664" s="2123"/>
      <c r="AU664" s="2123"/>
      <c r="AV664" s="2123"/>
      <c r="AW664" s="2123"/>
      <c r="AX664" s="2124"/>
    </row>
    <row r="665" spans="1:50">
      <c r="A665" s="2123"/>
      <c r="B665" s="2123"/>
      <c r="C665" s="2123"/>
      <c r="D665" s="2123"/>
      <c r="E665" s="2124"/>
      <c r="F665" s="2123"/>
      <c r="G665" s="2123"/>
      <c r="H665" s="2123"/>
      <c r="I665" s="2123"/>
      <c r="J665" s="2124"/>
      <c r="K665" s="2123"/>
      <c r="L665" s="2123"/>
      <c r="M665" s="2123"/>
      <c r="N665" s="2123"/>
      <c r="O665" s="2124"/>
      <c r="P665" s="2123"/>
      <c r="Q665" s="2123"/>
      <c r="R665" s="2123"/>
      <c r="S665" s="2123"/>
      <c r="T665" s="2124"/>
      <c r="U665" s="2123"/>
      <c r="V665" s="2123"/>
      <c r="W665" s="2123"/>
      <c r="X665" s="2123"/>
      <c r="Y665" s="2124"/>
      <c r="Z665" s="2132"/>
      <c r="AA665" s="2123"/>
      <c r="AB665" s="2123"/>
      <c r="AC665" s="2123"/>
      <c r="AD665" s="2124"/>
      <c r="AE665" s="2123"/>
      <c r="AF665" s="2123"/>
      <c r="AG665" s="2123"/>
      <c r="AH665" s="2123"/>
      <c r="AI665" s="2124"/>
      <c r="AJ665" s="2123"/>
      <c r="AK665" s="2123"/>
      <c r="AL665" s="2123"/>
      <c r="AM665" s="2123"/>
      <c r="AN665" s="2124"/>
      <c r="AO665" s="2123"/>
      <c r="AP665" s="2123"/>
      <c r="AQ665" s="2123"/>
      <c r="AR665" s="2123"/>
      <c r="AS665" s="2124"/>
      <c r="AT665" s="2123"/>
      <c r="AU665" s="2123"/>
      <c r="AV665" s="2123"/>
      <c r="AW665" s="2123"/>
      <c r="AX665" s="2124"/>
    </row>
    <row r="666" spans="1:50">
      <c r="A666" s="2123"/>
      <c r="B666" s="2123"/>
      <c r="C666" s="2123"/>
      <c r="D666" s="2123"/>
      <c r="E666" s="2124"/>
      <c r="F666" s="2123"/>
      <c r="G666" s="2123"/>
      <c r="H666" s="2123"/>
      <c r="I666" s="2123"/>
      <c r="J666" s="2124"/>
      <c r="K666" s="2123"/>
      <c r="L666" s="2123"/>
      <c r="M666" s="2123"/>
      <c r="N666" s="2123"/>
      <c r="O666" s="2124"/>
      <c r="P666" s="2123"/>
      <c r="Q666" s="2123"/>
      <c r="R666" s="2123"/>
      <c r="S666" s="2123"/>
      <c r="T666" s="2124"/>
      <c r="U666" s="2123"/>
      <c r="V666" s="2123"/>
      <c r="W666" s="2123"/>
      <c r="X666" s="2123"/>
      <c r="Y666" s="2124"/>
      <c r="Z666" s="2132"/>
      <c r="AA666" s="2123"/>
      <c r="AB666" s="2123"/>
      <c r="AC666" s="2123"/>
      <c r="AD666" s="2124"/>
      <c r="AE666" s="2123"/>
      <c r="AF666" s="2123"/>
      <c r="AG666" s="2123"/>
      <c r="AH666" s="2123"/>
      <c r="AI666" s="2124"/>
      <c r="AJ666" s="2123"/>
      <c r="AK666" s="2123"/>
      <c r="AL666" s="2123"/>
      <c r="AM666" s="2123"/>
      <c r="AN666" s="2124"/>
      <c r="AO666" s="2123"/>
      <c r="AP666" s="2123"/>
      <c r="AQ666" s="2123"/>
      <c r="AR666" s="2123"/>
      <c r="AS666" s="2124"/>
      <c r="AT666" s="2123"/>
      <c r="AU666" s="2123"/>
      <c r="AV666" s="2123"/>
      <c r="AW666" s="2123"/>
      <c r="AX666" s="2124"/>
    </row>
    <row r="667" spans="1:50">
      <c r="A667" s="2123"/>
      <c r="B667" s="2123"/>
      <c r="C667" s="2123"/>
      <c r="D667" s="2123"/>
      <c r="E667" s="2124"/>
      <c r="F667" s="2123"/>
      <c r="G667" s="2123"/>
      <c r="H667" s="2123"/>
      <c r="I667" s="2123"/>
      <c r="J667" s="2124"/>
      <c r="K667" s="2123"/>
      <c r="L667" s="2123"/>
      <c r="M667" s="2123"/>
      <c r="N667" s="2123"/>
      <c r="O667" s="2124"/>
      <c r="P667" s="2123"/>
      <c r="Q667" s="2123"/>
      <c r="R667" s="2123"/>
      <c r="S667" s="2123"/>
      <c r="T667" s="2124"/>
      <c r="U667" s="2123"/>
      <c r="V667" s="2123"/>
      <c r="W667" s="2123"/>
      <c r="X667" s="2123"/>
      <c r="Y667" s="2124"/>
      <c r="Z667" s="2132"/>
      <c r="AA667" s="2123"/>
      <c r="AB667" s="2123"/>
      <c r="AC667" s="2123"/>
      <c r="AD667" s="2124"/>
      <c r="AE667" s="2123"/>
      <c r="AF667" s="2123"/>
      <c r="AG667" s="2123"/>
      <c r="AH667" s="2123"/>
      <c r="AI667" s="2124"/>
      <c r="AJ667" s="2123"/>
      <c r="AK667" s="2123"/>
      <c r="AL667" s="2123"/>
      <c r="AM667" s="2123"/>
      <c r="AN667" s="2124"/>
      <c r="AO667" s="2123"/>
      <c r="AP667" s="2123"/>
      <c r="AQ667" s="2123"/>
      <c r="AR667" s="2123"/>
      <c r="AS667" s="2124"/>
      <c r="AT667" s="2123"/>
      <c r="AU667" s="2123"/>
      <c r="AV667" s="2123"/>
      <c r="AW667" s="2123"/>
      <c r="AX667" s="2124"/>
    </row>
    <row r="668" spans="1:50">
      <c r="A668" s="2123"/>
      <c r="B668" s="2123"/>
      <c r="C668" s="2123"/>
      <c r="D668" s="2123"/>
      <c r="E668" s="2124"/>
      <c r="F668" s="2123"/>
      <c r="G668" s="2123"/>
      <c r="H668" s="2123"/>
      <c r="I668" s="2123"/>
      <c r="J668" s="2124"/>
      <c r="K668" s="2123"/>
      <c r="L668" s="2123"/>
      <c r="M668" s="2123"/>
      <c r="N668" s="2123"/>
      <c r="O668" s="2124"/>
      <c r="P668" s="2123"/>
      <c r="Q668" s="2123"/>
      <c r="R668" s="2123"/>
      <c r="S668" s="2123"/>
      <c r="T668" s="2124"/>
      <c r="U668" s="2123"/>
      <c r="V668" s="2123"/>
      <c r="W668" s="2123"/>
      <c r="X668" s="2123"/>
      <c r="Y668" s="2124"/>
      <c r="Z668" s="2132"/>
      <c r="AA668" s="2123"/>
      <c r="AB668" s="2123"/>
      <c r="AC668" s="2123"/>
      <c r="AD668" s="2124"/>
      <c r="AE668" s="2123"/>
      <c r="AF668" s="2123"/>
      <c r="AG668" s="2123"/>
      <c r="AH668" s="2123"/>
      <c r="AI668" s="2124"/>
      <c r="AJ668" s="2123"/>
      <c r="AK668" s="2123"/>
      <c r="AL668" s="2123"/>
      <c r="AM668" s="2123"/>
      <c r="AN668" s="2124"/>
      <c r="AO668" s="2123"/>
      <c r="AP668" s="2123"/>
      <c r="AQ668" s="2123"/>
      <c r="AR668" s="2123"/>
      <c r="AS668" s="2124"/>
      <c r="AT668" s="2123"/>
      <c r="AU668" s="2123"/>
      <c r="AV668" s="2123"/>
      <c r="AW668" s="2123"/>
      <c r="AX668" s="2124"/>
    </row>
    <row r="669" spans="1:50">
      <c r="A669" s="2123"/>
      <c r="B669" s="2123"/>
      <c r="C669" s="2123"/>
      <c r="D669" s="2123"/>
      <c r="E669" s="2124"/>
      <c r="F669" s="2123"/>
      <c r="G669" s="2123"/>
      <c r="H669" s="2123"/>
      <c r="I669" s="2123"/>
      <c r="J669" s="2124"/>
      <c r="K669" s="2123"/>
      <c r="L669" s="2123"/>
      <c r="M669" s="2123"/>
      <c r="N669" s="2123"/>
      <c r="O669" s="2124"/>
      <c r="P669" s="2123"/>
      <c r="Q669" s="2123"/>
      <c r="R669" s="2123"/>
      <c r="S669" s="2123"/>
      <c r="T669" s="2124"/>
      <c r="U669" s="2123"/>
      <c r="V669" s="2123"/>
      <c r="W669" s="2123"/>
      <c r="X669" s="2123"/>
      <c r="Y669" s="2124"/>
      <c r="Z669" s="2132"/>
      <c r="AA669" s="2123"/>
      <c r="AB669" s="2123"/>
      <c r="AC669" s="2123"/>
      <c r="AD669" s="2124"/>
      <c r="AE669" s="2123"/>
      <c r="AF669" s="2123"/>
      <c r="AG669" s="2123"/>
      <c r="AH669" s="2123"/>
      <c r="AI669" s="2124"/>
      <c r="AJ669" s="2123"/>
      <c r="AK669" s="2123"/>
      <c r="AL669" s="2123"/>
      <c r="AM669" s="2123"/>
      <c r="AN669" s="2124"/>
      <c r="AO669" s="2123"/>
      <c r="AP669" s="2123"/>
      <c r="AQ669" s="2123"/>
      <c r="AR669" s="2123"/>
      <c r="AS669" s="2124"/>
      <c r="AT669" s="2123"/>
      <c r="AU669" s="2123"/>
      <c r="AV669" s="2123"/>
      <c r="AW669" s="2123"/>
      <c r="AX669" s="2124"/>
    </row>
    <row r="670" spans="1:50">
      <c r="A670" s="2125"/>
      <c r="B670" s="2125"/>
      <c r="C670" s="2125"/>
      <c r="D670" s="2125"/>
      <c r="E670" s="2126"/>
      <c r="F670" s="2125"/>
      <c r="G670" s="2125"/>
      <c r="H670" s="2125"/>
      <c r="I670" s="2125"/>
      <c r="J670" s="2126"/>
      <c r="K670" s="2125"/>
      <c r="L670" s="2125"/>
      <c r="M670" s="2125"/>
      <c r="N670" s="2125"/>
      <c r="O670" s="2126"/>
      <c r="P670" s="2125"/>
      <c r="Q670" s="2125"/>
      <c r="R670" s="2125"/>
      <c r="S670" s="2125"/>
      <c r="T670" s="2126"/>
      <c r="U670" s="2125"/>
      <c r="V670" s="2125"/>
      <c r="W670" s="2125"/>
      <c r="X670" s="2125"/>
      <c r="Y670" s="2126"/>
      <c r="Z670" s="2217" t="s">
        <v>200</v>
      </c>
      <c r="AA670" s="2218"/>
      <c r="AB670" s="2218"/>
      <c r="AC670" s="2218"/>
      <c r="AD670" s="2219"/>
      <c r="AE670" s="2125"/>
      <c r="AF670" s="2125"/>
      <c r="AG670" s="2125"/>
      <c r="AH670" s="2125"/>
      <c r="AI670" s="2126"/>
      <c r="AJ670" s="2125"/>
      <c r="AK670" s="2125"/>
      <c r="AL670" s="2125"/>
      <c r="AM670" s="2125"/>
      <c r="AN670" s="2126"/>
      <c r="AO670" s="2125"/>
      <c r="AP670" s="2125"/>
      <c r="AQ670" s="2125"/>
      <c r="AR670" s="2125"/>
      <c r="AS670" s="2126"/>
      <c r="AT670" s="2125"/>
      <c r="AU670" s="2125"/>
      <c r="AV670" s="2125"/>
      <c r="AW670" s="2125"/>
      <c r="AX670" s="2126"/>
    </row>
    <row r="671" spans="1:50">
      <c r="A671" s="453">
        <v>16</v>
      </c>
      <c r="B671" s="453"/>
      <c r="C671" s="453"/>
      <c r="D671" s="453"/>
      <c r="E671" s="454"/>
      <c r="F671" s="453">
        <v>17</v>
      </c>
      <c r="G671" s="453"/>
      <c r="H671" s="453"/>
      <c r="I671" s="453"/>
      <c r="J671" s="454"/>
      <c r="K671" s="453">
        <v>18</v>
      </c>
      <c r="L671" s="453"/>
      <c r="M671" s="453"/>
      <c r="N671" s="453"/>
      <c r="O671" s="454"/>
      <c r="P671" s="453">
        <v>19</v>
      </c>
      <c r="Q671" s="453"/>
      <c r="R671" s="453"/>
      <c r="S671" s="453"/>
      <c r="T671" s="454"/>
      <c r="U671" s="453">
        <v>20</v>
      </c>
      <c r="V671" s="453"/>
      <c r="W671" s="453"/>
      <c r="X671" s="453"/>
      <c r="Y671" s="454"/>
      <c r="Z671" s="453">
        <v>21</v>
      </c>
      <c r="AA671" s="453"/>
      <c r="AB671" s="453"/>
      <c r="AC671" s="453"/>
      <c r="AD671" s="454"/>
      <c r="AE671" s="453">
        <v>22</v>
      </c>
      <c r="AF671" s="453"/>
      <c r="AG671" s="453"/>
      <c r="AH671" s="453"/>
      <c r="AI671" s="454"/>
      <c r="AJ671" s="453">
        <v>23</v>
      </c>
      <c r="AK671" s="453"/>
      <c r="AL671" s="453"/>
      <c r="AM671" s="453"/>
      <c r="AN671" s="454"/>
      <c r="AO671" s="453">
        <v>24</v>
      </c>
      <c r="AP671" s="453"/>
      <c r="AQ671" s="453"/>
      <c r="AR671" s="453"/>
      <c r="AS671" s="454"/>
      <c r="AT671" s="453">
        <v>25</v>
      </c>
      <c r="AU671" s="453"/>
      <c r="AV671" s="453"/>
      <c r="AW671" s="453"/>
      <c r="AX671" s="454"/>
    </row>
    <row r="672" spans="1:50">
      <c r="A672" s="2123"/>
      <c r="B672" s="2123"/>
      <c r="C672" s="2123"/>
      <c r="D672" s="2123"/>
      <c r="E672" s="2124"/>
      <c r="F672" s="2123"/>
      <c r="G672" s="2123"/>
      <c r="H672" s="2123"/>
      <c r="I672" s="2123"/>
      <c r="J672" s="2124"/>
      <c r="K672" s="2123"/>
      <c r="L672" s="2123"/>
      <c r="M672" s="2123"/>
      <c r="N672" s="2123"/>
      <c r="O672" s="2124"/>
      <c r="P672" s="2123"/>
      <c r="Q672" s="2123"/>
      <c r="R672" s="2123"/>
      <c r="S672" s="2123"/>
      <c r="T672" s="2124"/>
      <c r="U672" s="2123"/>
      <c r="V672" s="2123"/>
      <c r="W672" s="2123"/>
      <c r="X672" s="2123"/>
      <c r="Y672" s="2124"/>
      <c r="Z672" s="2123"/>
      <c r="AA672" s="2123"/>
      <c r="AB672" s="2123"/>
      <c r="AC672" s="2123"/>
      <c r="AD672" s="2124"/>
      <c r="AE672" s="2123"/>
      <c r="AF672" s="2123"/>
      <c r="AG672" s="2123"/>
      <c r="AH672" s="2123"/>
      <c r="AI672" s="2124"/>
      <c r="AJ672" s="2123"/>
      <c r="AK672" s="2123"/>
      <c r="AL672" s="2123"/>
      <c r="AM672" s="2123"/>
      <c r="AN672" s="2124"/>
      <c r="AO672" s="2123"/>
      <c r="AP672" s="2123"/>
      <c r="AQ672" s="2123"/>
      <c r="AR672" s="2123"/>
      <c r="AS672" s="2124"/>
      <c r="AT672" s="2123"/>
      <c r="AU672" s="2123"/>
      <c r="AV672" s="2123"/>
      <c r="AW672" s="2123"/>
      <c r="AX672" s="2124"/>
    </row>
    <row r="673" spans="1:50">
      <c r="A673" s="2123"/>
      <c r="B673" s="2123"/>
      <c r="C673" s="2123"/>
      <c r="D673" s="2123"/>
      <c r="E673" s="2124"/>
      <c r="F673" s="2123"/>
      <c r="G673" s="2123"/>
      <c r="H673" s="2123"/>
      <c r="I673" s="2123"/>
      <c r="J673" s="2124"/>
      <c r="K673" s="2123"/>
      <c r="L673" s="2123"/>
      <c r="M673" s="2123"/>
      <c r="N673" s="2123"/>
      <c r="O673" s="2124"/>
      <c r="P673" s="2123"/>
      <c r="Q673" s="2123"/>
      <c r="R673" s="2123"/>
      <c r="S673" s="2123"/>
      <c r="T673" s="2124"/>
      <c r="U673" s="2123"/>
      <c r="V673" s="2123"/>
      <c r="W673" s="2123"/>
      <c r="X673" s="2123"/>
      <c r="Y673" s="2124"/>
      <c r="Z673" s="2123"/>
      <c r="AA673" s="2123"/>
      <c r="AB673" s="2123"/>
      <c r="AC673" s="2123"/>
      <c r="AD673" s="2124"/>
      <c r="AE673" s="2123"/>
      <c r="AF673" s="2123"/>
      <c r="AG673" s="2123"/>
      <c r="AH673" s="2123"/>
      <c r="AI673" s="2124"/>
      <c r="AJ673" s="2123"/>
      <c r="AK673" s="2123"/>
      <c r="AL673" s="2123"/>
      <c r="AM673" s="2123"/>
      <c r="AN673" s="2124"/>
      <c r="AO673" s="2123"/>
      <c r="AP673" s="2123"/>
      <c r="AQ673" s="2123"/>
      <c r="AR673" s="2123"/>
      <c r="AS673" s="2124"/>
      <c r="AT673" s="2123"/>
      <c r="AU673" s="2123"/>
      <c r="AV673" s="2123"/>
      <c r="AW673" s="2123"/>
      <c r="AX673" s="2124"/>
    </row>
    <row r="674" spans="1:50">
      <c r="A674" s="2123"/>
      <c r="B674" s="2123"/>
      <c r="C674" s="2123"/>
      <c r="D674" s="2123"/>
      <c r="E674" s="2124"/>
      <c r="F674" s="2123"/>
      <c r="G674" s="2123"/>
      <c r="H674" s="2123"/>
      <c r="I674" s="2123"/>
      <c r="J674" s="2124"/>
      <c r="K674" s="2123"/>
      <c r="L674" s="2123"/>
      <c r="M674" s="2123"/>
      <c r="N674" s="2123"/>
      <c r="O674" s="2124"/>
      <c r="P674" s="2123"/>
      <c r="Q674" s="2123"/>
      <c r="R674" s="2123"/>
      <c r="S674" s="2123"/>
      <c r="T674" s="2124"/>
      <c r="U674" s="2123"/>
      <c r="V674" s="2123"/>
      <c r="W674" s="2123"/>
      <c r="X674" s="2123"/>
      <c r="Y674" s="2124"/>
      <c r="Z674" s="2123"/>
      <c r="AA674" s="2123"/>
      <c r="AB674" s="2123"/>
      <c r="AC674" s="2123"/>
      <c r="AD674" s="2124"/>
      <c r="AE674" s="2123"/>
      <c r="AF674" s="2123"/>
      <c r="AG674" s="2123"/>
      <c r="AH674" s="2123"/>
      <c r="AI674" s="2124"/>
      <c r="AJ674" s="2123"/>
      <c r="AK674" s="2123"/>
      <c r="AL674" s="2123"/>
      <c r="AM674" s="2123"/>
      <c r="AN674" s="2124"/>
      <c r="AO674" s="2123"/>
      <c r="AP674" s="2123"/>
      <c r="AQ674" s="2123"/>
      <c r="AR674" s="2123"/>
      <c r="AS674" s="2124"/>
      <c r="AT674" s="2123"/>
      <c r="AU674" s="2123"/>
      <c r="AV674" s="2123"/>
      <c r="AW674" s="2123"/>
      <c r="AX674" s="2124"/>
    </row>
    <row r="675" spans="1:50">
      <c r="A675" s="2123"/>
      <c r="B675" s="2123"/>
      <c r="C675" s="2123"/>
      <c r="D675" s="2123"/>
      <c r="E675" s="2124"/>
      <c r="F675" s="2123"/>
      <c r="G675" s="2123"/>
      <c r="H675" s="2123"/>
      <c r="I675" s="2123"/>
      <c r="J675" s="2124"/>
      <c r="K675" s="2123"/>
      <c r="L675" s="2123"/>
      <c r="M675" s="2123"/>
      <c r="N675" s="2123"/>
      <c r="O675" s="2124"/>
      <c r="P675" s="2123"/>
      <c r="Q675" s="2123"/>
      <c r="R675" s="2123"/>
      <c r="S675" s="2123"/>
      <c r="T675" s="2124"/>
      <c r="U675" s="2123"/>
      <c r="V675" s="2123"/>
      <c r="W675" s="2123"/>
      <c r="X675" s="2123"/>
      <c r="Y675" s="2124"/>
      <c r="Z675" s="2123"/>
      <c r="AA675" s="2123"/>
      <c r="AB675" s="2123"/>
      <c r="AC675" s="2123"/>
      <c r="AD675" s="2124"/>
      <c r="AE675" s="2123"/>
      <c r="AF675" s="2123"/>
      <c r="AG675" s="2123"/>
      <c r="AH675" s="2123"/>
      <c r="AI675" s="2124"/>
      <c r="AJ675" s="2123"/>
      <c r="AK675" s="2123"/>
      <c r="AL675" s="2123"/>
      <c r="AM675" s="2123"/>
      <c r="AN675" s="2124"/>
      <c r="AO675" s="2123"/>
      <c r="AP675" s="2123"/>
      <c r="AQ675" s="2123"/>
      <c r="AR675" s="2123"/>
      <c r="AS675" s="2124"/>
      <c r="AT675" s="2123"/>
      <c r="AU675" s="2123"/>
      <c r="AV675" s="2123"/>
      <c r="AW675" s="2123"/>
      <c r="AX675" s="2124"/>
    </row>
    <row r="676" spans="1:50">
      <c r="A676" s="2123"/>
      <c r="B676" s="2123"/>
      <c r="C676" s="2123"/>
      <c r="D676" s="2123"/>
      <c r="E676" s="2124"/>
      <c r="F676" s="2123"/>
      <c r="G676" s="2123"/>
      <c r="H676" s="2123"/>
      <c r="I676" s="2123"/>
      <c r="J676" s="2124"/>
      <c r="K676" s="2123"/>
      <c r="L676" s="2123"/>
      <c r="M676" s="2123"/>
      <c r="N676" s="2123"/>
      <c r="O676" s="2124"/>
      <c r="P676" s="2123"/>
      <c r="Q676" s="2123"/>
      <c r="R676" s="2123"/>
      <c r="S676" s="2123"/>
      <c r="T676" s="2124"/>
      <c r="U676" s="2123"/>
      <c r="V676" s="2123"/>
      <c r="W676" s="2123"/>
      <c r="X676" s="2123"/>
      <c r="Y676" s="2124"/>
      <c r="Z676" s="2123"/>
      <c r="AA676" s="2123"/>
      <c r="AB676" s="2123"/>
      <c r="AC676" s="2123"/>
      <c r="AD676" s="2124"/>
      <c r="AE676" s="2123"/>
      <c r="AF676" s="2123"/>
      <c r="AG676" s="2123"/>
      <c r="AH676" s="2123"/>
      <c r="AI676" s="2124"/>
      <c r="AJ676" s="2123"/>
      <c r="AK676" s="2123"/>
      <c r="AL676" s="2123"/>
      <c r="AM676" s="2123"/>
      <c r="AN676" s="2124"/>
      <c r="AO676" s="2123"/>
      <c r="AP676" s="2123"/>
      <c r="AQ676" s="2123"/>
      <c r="AR676" s="2123"/>
      <c r="AS676" s="2124"/>
      <c r="AT676" s="2123"/>
      <c r="AU676" s="2123"/>
      <c r="AV676" s="2123"/>
      <c r="AW676" s="2123"/>
      <c r="AX676" s="2124"/>
    </row>
    <row r="677" spans="1:50">
      <c r="A677" s="2123"/>
      <c r="B677" s="2123"/>
      <c r="C677" s="2123"/>
      <c r="D677" s="2123"/>
      <c r="E677" s="2124"/>
      <c r="F677" s="2123"/>
      <c r="G677" s="2123"/>
      <c r="H677" s="2123"/>
      <c r="I677" s="2123"/>
      <c r="J677" s="2124"/>
      <c r="K677" s="2123"/>
      <c r="L677" s="2123"/>
      <c r="M677" s="2123"/>
      <c r="N677" s="2123"/>
      <c r="O677" s="2124"/>
      <c r="P677" s="2123"/>
      <c r="Q677" s="2123"/>
      <c r="R677" s="2123"/>
      <c r="S677" s="2123"/>
      <c r="T677" s="2124"/>
      <c r="U677" s="2123"/>
      <c r="V677" s="2123"/>
      <c r="W677" s="2123"/>
      <c r="X677" s="2123"/>
      <c r="Y677" s="2124"/>
      <c r="Z677" s="2123"/>
      <c r="AA677" s="2123"/>
      <c r="AB677" s="2123"/>
      <c r="AC677" s="2123"/>
      <c r="AD677" s="2124"/>
      <c r="AE677" s="2123"/>
      <c r="AF677" s="2123"/>
      <c r="AG677" s="2123"/>
      <c r="AH677" s="2123"/>
      <c r="AI677" s="2124"/>
      <c r="AJ677" s="2123"/>
      <c r="AK677" s="2123"/>
      <c r="AL677" s="2123"/>
      <c r="AM677" s="2123"/>
      <c r="AN677" s="2124"/>
      <c r="AO677" s="2123"/>
      <c r="AP677" s="2123"/>
      <c r="AQ677" s="2123"/>
      <c r="AR677" s="2123"/>
      <c r="AS677" s="2124"/>
      <c r="AT677" s="2123"/>
      <c r="AU677" s="2123"/>
      <c r="AV677" s="2123"/>
      <c r="AW677" s="2123"/>
      <c r="AX677" s="2124"/>
    </row>
    <row r="678" spans="1:50">
      <c r="A678" s="2123"/>
      <c r="B678" s="2123"/>
      <c r="C678" s="2123"/>
      <c r="D678" s="2123"/>
      <c r="E678" s="2124"/>
      <c r="F678" s="2123"/>
      <c r="G678" s="2123"/>
      <c r="H678" s="2123"/>
      <c r="I678" s="2123"/>
      <c r="J678" s="2124"/>
      <c r="K678" s="2123"/>
      <c r="L678" s="2123"/>
      <c r="M678" s="2123"/>
      <c r="N678" s="2123"/>
      <c r="O678" s="2124"/>
      <c r="P678" s="2123"/>
      <c r="Q678" s="2123"/>
      <c r="R678" s="2123"/>
      <c r="S678" s="2123"/>
      <c r="T678" s="2124"/>
      <c r="U678" s="2123"/>
      <c r="V678" s="2123"/>
      <c r="W678" s="2123"/>
      <c r="X678" s="2123"/>
      <c r="Y678" s="2124"/>
      <c r="Z678" s="2123"/>
      <c r="AA678" s="2123"/>
      <c r="AB678" s="2123"/>
      <c r="AC678" s="2123"/>
      <c r="AD678" s="2124"/>
      <c r="AE678" s="2123"/>
      <c r="AF678" s="2123"/>
      <c r="AG678" s="2123"/>
      <c r="AH678" s="2123"/>
      <c r="AI678" s="2124"/>
      <c r="AJ678" s="2123"/>
      <c r="AK678" s="2123"/>
      <c r="AL678" s="2123"/>
      <c r="AM678" s="2123"/>
      <c r="AN678" s="2124"/>
      <c r="AO678" s="2123"/>
      <c r="AP678" s="2123"/>
      <c r="AQ678" s="2123"/>
      <c r="AR678" s="2123"/>
      <c r="AS678" s="2124"/>
      <c r="AT678" s="2123"/>
      <c r="AU678" s="2123"/>
      <c r="AV678" s="2123"/>
      <c r="AW678" s="2123"/>
      <c r="AX678" s="2124"/>
    </row>
    <row r="679" spans="1:50">
      <c r="A679" s="2123"/>
      <c r="B679" s="2123"/>
      <c r="C679" s="2123"/>
      <c r="D679" s="2123"/>
      <c r="E679" s="2124"/>
      <c r="F679" s="2123"/>
      <c r="G679" s="2123"/>
      <c r="H679" s="2123"/>
      <c r="I679" s="2123"/>
      <c r="J679" s="2124"/>
      <c r="K679" s="2123"/>
      <c r="L679" s="2123"/>
      <c r="M679" s="2123"/>
      <c r="N679" s="2123"/>
      <c r="O679" s="2124"/>
      <c r="P679" s="2123"/>
      <c r="Q679" s="2123"/>
      <c r="R679" s="2123"/>
      <c r="S679" s="2123"/>
      <c r="T679" s="2124"/>
      <c r="U679" s="2123"/>
      <c r="V679" s="2123"/>
      <c r="W679" s="2123"/>
      <c r="X679" s="2123"/>
      <c r="Y679" s="2124"/>
      <c r="Z679" s="2123"/>
      <c r="AA679" s="2123"/>
      <c r="AB679" s="2123"/>
      <c r="AC679" s="2123"/>
      <c r="AD679" s="2124"/>
      <c r="AE679" s="2123"/>
      <c r="AF679" s="2123"/>
      <c r="AG679" s="2123"/>
      <c r="AH679" s="2123"/>
      <c r="AI679" s="2124"/>
      <c r="AJ679" s="2123"/>
      <c r="AK679" s="2123"/>
      <c r="AL679" s="2123"/>
      <c r="AM679" s="2123"/>
      <c r="AN679" s="2124"/>
      <c r="AO679" s="2123"/>
      <c r="AP679" s="2123"/>
      <c r="AQ679" s="2123"/>
      <c r="AR679" s="2123"/>
      <c r="AS679" s="2124"/>
      <c r="AT679" s="2123"/>
      <c r="AU679" s="2123"/>
      <c r="AV679" s="2123"/>
      <c r="AW679" s="2123"/>
      <c r="AX679" s="2124"/>
    </row>
    <row r="680" spans="1:50">
      <c r="A680" s="2123"/>
      <c r="B680" s="2123"/>
      <c r="C680" s="2123"/>
      <c r="D680" s="2123"/>
      <c r="E680" s="2124"/>
      <c r="F680" s="2123"/>
      <c r="G680" s="2123"/>
      <c r="H680" s="2123"/>
      <c r="I680" s="2123"/>
      <c r="J680" s="2124"/>
      <c r="K680" s="2123"/>
      <c r="L680" s="2123"/>
      <c r="M680" s="2123"/>
      <c r="N680" s="2123"/>
      <c r="O680" s="2124"/>
      <c r="P680" s="2123"/>
      <c r="Q680" s="2123"/>
      <c r="R680" s="2123"/>
      <c r="S680" s="2123"/>
      <c r="T680" s="2124"/>
      <c r="U680" s="2123"/>
      <c r="V680" s="2123"/>
      <c r="W680" s="2123"/>
      <c r="X680" s="2123"/>
      <c r="Y680" s="2124"/>
      <c r="Z680" s="2123"/>
      <c r="AA680" s="2123"/>
      <c r="AB680" s="2123"/>
      <c r="AC680" s="2123"/>
      <c r="AD680" s="2124"/>
      <c r="AE680" s="2123"/>
      <c r="AF680" s="2123"/>
      <c r="AG680" s="2123"/>
      <c r="AH680" s="2123"/>
      <c r="AI680" s="2124"/>
      <c r="AJ680" s="2123"/>
      <c r="AK680" s="2123"/>
      <c r="AL680" s="2123"/>
      <c r="AM680" s="2123"/>
      <c r="AN680" s="2124"/>
      <c r="AO680" s="2123"/>
      <c r="AP680" s="2123"/>
      <c r="AQ680" s="2123"/>
      <c r="AR680" s="2123"/>
      <c r="AS680" s="2124"/>
      <c r="AT680" s="2123"/>
      <c r="AU680" s="2123"/>
      <c r="AV680" s="2123"/>
      <c r="AW680" s="2123"/>
      <c r="AX680" s="2124"/>
    </row>
    <row r="681" spans="1:50">
      <c r="A681" s="2123"/>
      <c r="B681" s="2123"/>
      <c r="C681" s="2123"/>
      <c r="D681" s="2123"/>
      <c r="E681" s="2124"/>
      <c r="F681" s="2123"/>
      <c r="G681" s="2123"/>
      <c r="H681" s="2123"/>
      <c r="I681" s="2123"/>
      <c r="J681" s="2124"/>
      <c r="K681" s="2123"/>
      <c r="L681" s="2123"/>
      <c r="M681" s="2123"/>
      <c r="N681" s="2123"/>
      <c r="O681" s="2124"/>
      <c r="P681" s="2123"/>
      <c r="Q681" s="2123"/>
      <c r="R681" s="2123"/>
      <c r="S681" s="2123"/>
      <c r="T681" s="2124"/>
      <c r="U681" s="2123"/>
      <c r="V681" s="2123"/>
      <c r="W681" s="2123"/>
      <c r="X681" s="2123"/>
      <c r="Y681" s="2124"/>
      <c r="Z681" s="2123"/>
      <c r="AA681" s="2123"/>
      <c r="AB681" s="2123"/>
      <c r="AC681" s="2123"/>
      <c r="AD681" s="2124"/>
      <c r="AE681" s="2123"/>
      <c r="AF681" s="2123"/>
      <c r="AG681" s="2123"/>
      <c r="AH681" s="2123"/>
      <c r="AI681" s="2124"/>
      <c r="AJ681" s="2123"/>
      <c r="AK681" s="2123"/>
      <c r="AL681" s="2123"/>
      <c r="AM681" s="2123"/>
      <c r="AN681" s="2124"/>
      <c r="AO681" s="2123"/>
      <c r="AP681" s="2123"/>
      <c r="AQ681" s="2123"/>
      <c r="AR681" s="2123"/>
      <c r="AS681" s="2124"/>
      <c r="AT681" s="2123"/>
      <c r="AU681" s="2123"/>
      <c r="AV681" s="2123"/>
      <c r="AW681" s="2123"/>
      <c r="AX681" s="2124"/>
    </row>
    <row r="682" spans="1:50">
      <c r="A682" s="2123"/>
      <c r="B682" s="2123"/>
      <c r="C682" s="2123"/>
      <c r="D682" s="2123"/>
      <c r="E682" s="2124"/>
      <c r="F682" s="2123"/>
      <c r="G682" s="2123"/>
      <c r="H682" s="2123"/>
      <c r="I682" s="2123"/>
      <c r="J682" s="2124"/>
      <c r="K682" s="2123"/>
      <c r="L682" s="2123"/>
      <c r="M682" s="2123"/>
      <c r="N682" s="2123"/>
      <c r="O682" s="2124"/>
      <c r="P682" s="2123"/>
      <c r="Q682" s="2123"/>
      <c r="R682" s="2123"/>
      <c r="S682" s="2123"/>
      <c r="T682" s="2124"/>
      <c r="U682" s="2123"/>
      <c r="V682" s="2123"/>
      <c r="W682" s="2123"/>
      <c r="X682" s="2123"/>
      <c r="Y682" s="2124"/>
      <c r="Z682" s="2123"/>
      <c r="AA682" s="2123"/>
      <c r="AB682" s="2123"/>
      <c r="AC682" s="2123"/>
      <c r="AD682" s="2124"/>
      <c r="AE682" s="2123"/>
      <c r="AF682" s="2123"/>
      <c r="AG682" s="2123"/>
      <c r="AH682" s="2123"/>
      <c r="AI682" s="2124"/>
      <c r="AJ682" s="2123"/>
      <c r="AK682" s="2123"/>
      <c r="AL682" s="2123"/>
      <c r="AM682" s="2123"/>
      <c r="AN682" s="2124"/>
      <c r="AO682" s="2123"/>
      <c r="AP682" s="2123"/>
      <c r="AQ682" s="2123"/>
      <c r="AR682" s="2123"/>
      <c r="AS682" s="2124"/>
      <c r="AT682" s="2123"/>
      <c r="AU682" s="2123"/>
      <c r="AV682" s="2123"/>
      <c r="AW682" s="2123"/>
      <c r="AX682" s="2124"/>
    </row>
    <row r="683" spans="1:50">
      <c r="A683" s="2123"/>
      <c r="B683" s="2123"/>
      <c r="C683" s="2123"/>
      <c r="D683" s="2123"/>
      <c r="E683" s="2124"/>
      <c r="F683" s="2123"/>
      <c r="G683" s="2123"/>
      <c r="H683" s="2123"/>
      <c r="I683" s="2123"/>
      <c r="J683" s="2124"/>
      <c r="K683" s="2123"/>
      <c r="L683" s="2123"/>
      <c r="M683" s="2123"/>
      <c r="N683" s="2123"/>
      <c r="O683" s="2124"/>
      <c r="P683" s="2123"/>
      <c r="Q683" s="2123"/>
      <c r="R683" s="2123"/>
      <c r="S683" s="2123"/>
      <c r="T683" s="2124"/>
      <c r="U683" s="2123"/>
      <c r="V683" s="2123"/>
      <c r="W683" s="2123"/>
      <c r="X683" s="2123"/>
      <c r="Y683" s="2124"/>
      <c r="Z683" s="2123"/>
      <c r="AA683" s="2123"/>
      <c r="AB683" s="2123"/>
      <c r="AC683" s="2123"/>
      <c r="AD683" s="2124"/>
      <c r="AE683" s="2123"/>
      <c r="AF683" s="2123"/>
      <c r="AG683" s="2123"/>
      <c r="AH683" s="2123"/>
      <c r="AI683" s="2124"/>
      <c r="AJ683" s="2123"/>
      <c r="AK683" s="2123"/>
      <c r="AL683" s="2123"/>
      <c r="AM683" s="2123"/>
      <c r="AN683" s="2124"/>
      <c r="AO683" s="2123"/>
      <c r="AP683" s="2123"/>
      <c r="AQ683" s="2123"/>
      <c r="AR683" s="2123"/>
      <c r="AS683" s="2124"/>
      <c r="AT683" s="2123"/>
      <c r="AU683" s="2123"/>
      <c r="AV683" s="2123"/>
      <c r="AW683" s="2123"/>
      <c r="AX683" s="2124"/>
    </row>
    <row r="684" spans="1:50">
      <c r="A684" s="2123"/>
      <c r="B684" s="2123"/>
      <c r="C684" s="2123"/>
      <c r="D684" s="2123"/>
      <c r="E684" s="2124"/>
      <c r="F684" s="2123"/>
      <c r="G684" s="2123"/>
      <c r="H684" s="2123"/>
      <c r="I684" s="2123"/>
      <c r="J684" s="2124"/>
      <c r="K684" s="2123"/>
      <c r="L684" s="2123"/>
      <c r="M684" s="2123"/>
      <c r="N684" s="2123"/>
      <c r="O684" s="2124"/>
      <c r="P684" s="2123"/>
      <c r="Q684" s="2123"/>
      <c r="R684" s="2123"/>
      <c r="S684" s="2123"/>
      <c r="T684" s="2124"/>
      <c r="U684" s="2123"/>
      <c r="V684" s="2123"/>
      <c r="W684" s="2123"/>
      <c r="X684" s="2123"/>
      <c r="Y684" s="2124"/>
      <c r="Z684" s="2123"/>
      <c r="AA684" s="2123"/>
      <c r="AB684" s="2123"/>
      <c r="AC684" s="2123"/>
      <c r="AD684" s="2124"/>
      <c r="AE684" s="2123"/>
      <c r="AF684" s="2123"/>
      <c r="AG684" s="2123"/>
      <c r="AH684" s="2123"/>
      <c r="AI684" s="2124"/>
      <c r="AJ684" s="2123"/>
      <c r="AK684" s="2123"/>
      <c r="AL684" s="2123"/>
      <c r="AM684" s="2123"/>
      <c r="AN684" s="2124"/>
      <c r="AO684" s="2123"/>
      <c r="AP684" s="2123"/>
      <c r="AQ684" s="2123"/>
      <c r="AR684" s="2123"/>
      <c r="AS684" s="2124"/>
      <c r="AT684" s="2123"/>
      <c r="AU684" s="2123"/>
      <c r="AV684" s="2123"/>
      <c r="AW684" s="2123"/>
      <c r="AX684" s="2124"/>
    </row>
    <row r="685" spans="1:50">
      <c r="A685" s="2123"/>
      <c r="B685" s="2123"/>
      <c r="C685" s="2123"/>
      <c r="D685" s="2123"/>
      <c r="E685" s="2124"/>
      <c r="F685" s="2123"/>
      <c r="G685" s="2123"/>
      <c r="H685" s="2123"/>
      <c r="I685" s="2123"/>
      <c r="J685" s="2124"/>
      <c r="K685" s="2123"/>
      <c r="L685" s="2123"/>
      <c r="M685" s="2123"/>
      <c r="N685" s="2123"/>
      <c r="O685" s="2124"/>
      <c r="P685" s="2123"/>
      <c r="Q685" s="2123"/>
      <c r="R685" s="2123"/>
      <c r="S685" s="2123"/>
      <c r="T685" s="2124"/>
      <c r="U685" s="2123"/>
      <c r="V685" s="2123"/>
      <c r="W685" s="2123"/>
      <c r="X685" s="2123"/>
      <c r="Y685" s="2124"/>
      <c r="Z685" s="2123"/>
      <c r="AA685" s="2123"/>
      <c r="AB685" s="2123"/>
      <c r="AC685" s="2123"/>
      <c r="AD685" s="2124"/>
      <c r="AE685" s="2123"/>
      <c r="AF685" s="2123"/>
      <c r="AG685" s="2123"/>
      <c r="AH685" s="2123"/>
      <c r="AI685" s="2124"/>
      <c r="AJ685" s="2123"/>
      <c r="AK685" s="2123"/>
      <c r="AL685" s="2123"/>
      <c r="AM685" s="2123"/>
      <c r="AN685" s="2124"/>
      <c r="AO685" s="2123"/>
      <c r="AP685" s="2123"/>
      <c r="AQ685" s="2123"/>
      <c r="AR685" s="2123"/>
      <c r="AS685" s="2124"/>
      <c r="AT685" s="2123"/>
      <c r="AU685" s="2123"/>
      <c r="AV685" s="2123"/>
      <c r="AW685" s="2123"/>
      <c r="AX685" s="2124"/>
    </row>
    <row r="686" spans="1:50">
      <c r="A686" s="2125"/>
      <c r="B686" s="2125"/>
      <c r="C686" s="2125"/>
      <c r="D686" s="2125"/>
      <c r="E686" s="2126"/>
      <c r="F686" s="2125"/>
      <c r="G686" s="2125"/>
      <c r="H686" s="2125"/>
      <c r="I686" s="2125"/>
      <c r="J686" s="2126"/>
      <c r="K686" s="2125"/>
      <c r="L686" s="2125"/>
      <c r="M686" s="2125"/>
      <c r="N686" s="2125"/>
      <c r="O686" s="2126"/>
      <c r="P686" s="2125"/>
      <c r="Q686" s="2125"/>
      <c r="R686" s="2125"/>
      <c r="S686" s="2125"/>
      <c r="T686" s="2126"/>
      <c r="U686" s="2125"/>
      <c r="V686" s="2125"/>
      <c r="W686" s="2125"/>
      <c r="X686" s="2125"/>
      <c r="Y686" s="2126"/>
      <c r="Z686" s="2125"/>
      <c r="AA686" s="2125"/>
      <c r="AB686" s="2125"/>
      <c r="AC686" s="2125"/>
      <c r="AD686" s="2126"/>
      <c r="AE686" s="2125"/>
      <c r="AF686" s="2125"/>
      <c r="AG686" s="2125"/>
      <c r="AH686" s="2125"/>
      <c r="AI686" s="2126"/>
      <c r="AJ686" s="2125"/>
      <c r="AK686" s="2125"/>
      <c r="AL686" s="2125"/>
      <c r="AM686" s="2125"/>
      <c r="AN686" s="2126"/>
      <c r="AO686" s="2125"/>
      <c r="AP686" s="2125"/>
      <c r="AQ686" s="2125"/>
      <c r="AR686" s="2125"/>
      <c r="AS686" s="2126"/>
      <c r="AT686" s="2125"/>
      <c r="AU686" s="2125"/>
      <c r="AV686" s="2125"/>
      <c r="AW686" s="2125"/>
      <c r="AX686" s="2126"/>
    </row>
    <row r="687" spans="1:50" ht="18.75">
      <c r="A687" s="2051" t="s">
        <v>0</v>
      </c>
      <c r="B687" s="2051"/>
      <c r="C687" s="2051"/>
      <c r="D687" s="2051"/>
      <c r="E687" s="2051"/>
      <c r="F687" s="2051" t="s">
        <v>1</v>
      </c>
      <c r="G687" s="2051"/>
      <c r="H687" s="2051"/>
      <c r="I687" s="2051"/>
      <c r="J687" s="2051"/>
      <c r="K687" s="2051" t="s">
        <v>2</v>
      </c>
      <c r="L687" s="2051"/>
      <c r="M687" s="2051"/>
      <c r="N687" s="2051"/>
      <c r="O687" s="2051"/>
      <c r="P687" s="2051" t="s">
        <v>3</v>
      </c>
      <c r="Q687" s="2051"/>
      <c r="R687" s="2051"/>
      <c r="S687" s="2051"/>
      <c r="T687" s="2051"/>
      <c r="U687" s="2051" t="s">
        <v>4</v>
      </c>
      <c r="V687" s="2051"/>
      <c r="W687" s="2051"/>
      <c r="X687" s="2051"/>
      <c r="Y687" s="2051"/>
      <c r="Z687" s="2051" t="s">
        <v>5</v>
      </c>
      <c r="AA687" s="2051"/>
      <c r="AB687" s="2051"/>
      <c r="AC687" s="2051"/>
      <c r="AD687" s="2051"/>
      <c r="AE687" s="2051" t="s">
        <v>6</v>
      </c>
      <c r="AF687" s="2051"/>
      <c r="AG687" s="2051"/>
      <c r="AH687" s="2051"/>
      <c r="AI687" s="2051"/>
      <c r="AJ687" s="2051" t="s">
        <v>7</v>
      </c>
      <c r="AK687" s="2051"/>
      <c r="AL687" s="2051"/>
      <c r="AM687" s="2051"/>
      <c r="AN687" s="2051"/>
      <c r="AO687" s="2051" t="s">
        <v>8</v>
      </c>
      <c r="AP687" s="2051"/>
      <c r="AQ687" s="2051"/>
      <c r="AR687" s="2051"/>
      <c r="AS687" s="2051"/>
      <c r="AT687" s="2051" t="s">
        <v>9</v>
      </c>
      <c r="AU687" s="2051"/>
      <c r="AV687" s="2051"/>
      <c r="AW687" s="2051"/>
      <c r="AX687" s="2051"/>
    </row>
    <row r="688" spans="1:50">
      <c r="A688" s="506">
        <v>1</v>
      </c>
      <c r="B688" s="507"/>
      <c r="C688" s="507"/>
      <c r="D688" s="507"/>
      <c r="E688" s="508"/>
      <c r="F688" s="506">
        <v>2</v>
      </c>
      <c r="G688" s="507"/>
      <c r="H688" s="507"/>
      <c r="I688" s="507"/>
      <c r="J688" s="508"/>
      <c r="K688" s="506">
        <v>3</v>
      </c>
      <c r="L688" s="507"/>
      <c r="M688" s="507"/>
      <c r="N688" s="507"/>
      <c r="O688" s="508"/>
      <c r="P688" s="506">
        <v>4</v>
      </c>
      <c r="Q688" s="507"/>
      <c r="R688" s="507"/>
      <c r="S688" s="507"/>
      <c r="T688" s="508"/>
      <c r="U688" s="506">
        <v>5</v>
      </c>
      <c r="V688" s="507"/>
      <c r="W688" s="507"/>
      <c r="X688" s="507"/>
      <c r="Y688" s="508"/>
      <c r="Z688" s="506">
        <v>6</v>
      </c>
      <c r="AA688" s="507"/>
      <c r="AB688" s="507"/>
      <c r="AC688" s="507"/>
      <c r="AD688" s="508"/>
      <c r="AE688" s="506">
        <v>7</v>
      </c>
      <c r="AF688" s="507"/>
      <c r="AG688" s="507"/>
      <c r="AH688" s="507"/>
      <c r="AI688" s="508"/>
      <c r="AJ688" s="506">
        <v>8</v>
      </c>
      <c r="AK688" s="507"/>
      <c r="AL688" s="507"/>
      <c r="AM688" s="507"/>
      <c r="AN688" s="508"/>
      <c r="AO688" s="506">
        <v>9</v>
      </c>
      <c r="AP688" s="507"/>
      <c r="AQ688" s="507"/>
      <c r="AR688" s="507"/>
      <c r="AS688" s="508"/>
      <c r="AT688" s="506">
        <v>10</v>
      </c>
      <c r="AU688" s="507"/>
      <c r="AV688" s="507"/>
      <c r="AW688" s="507"/>
      <c r="AX688" s="508"/>
    </row>
    <row r="689" spans="1:50">
      <c r="A689" s="2128"/>
      <c r="B689" s="2128"/>
      <c r="C689" s="2128"/>
      <c r="D689" s="2128"/>
      <c r="E689" s="2129"/>
      <c r="F689" s="2128"/>
      <c r="G689" s="2128"/>
      <c r="H689" s="2128"/>
      <c r="I689" s="2128"/>
      <c r="J689" s="2129"/>
      <c r="K689" s="2128"/>
      <c r="L689" s="2128"/>
      <c r="M689" s="2128"/>
      <c r="N689" s="2128"/>
      <c r="O689" s="2129"/>
      <c r="P689" s="2128"/>
      <c r="Q689" s="2128"/>
      <c r="R689" s="2128"/>
      <c r="S689" s="2128"/>
      <c r="T689" s="2129"/>
      <c r="U689" s="2128"/>
      <c r="V689" s="2128"/>
      <c r="W689" s="2128"/>
      <c r="X689" s="2128"/>
      <c r="Y689" s="2129"/>
      <c r="Z689" s="2128"/>
      <c r="AA689" s="2128"/>
      <c r="AB689" s="2128"/>
      <c r="AC689" s="2128"/>
      <c r="AD689" s="2129"/>
      <c r="AE689" s="2128"/>
      <c r="AF689" s="2128"/>
      <c r="AG689" s="2128"/>
      <c r="AH689" s="2128"/>
      <c r="AI689" s="2129"/>
      <c r="AJ689" s="2128"/>
      <c r="AK689" s="2128"/>
      <c r="AL689" s="2128"/>
      <c r="AM689" s="2128"/>
      <c r="AN689" s="2129"/>
      <c r="AO689" s="2128"/>
      <c r="AP689" s="2128"/>
      <c r="AQ689" s="2128"/>
      <c r="AR689" s="2128"/>
      <c r="AS689" s="2129"/>
      <c r="AT689" s="2128"/>
      <c r="AU689" s="2128"/>
      <c r="AV689" s="2128"/>
      <c r="AW689" s="2128"/>
      <c r="AX689" s="2129"/>
    </row>
    <row r="690" spans="1:50">
      <c r="A690" s="2128"/>
      <c r="B690" s="2128"/>
      <c r="C690" s="2128"/>
      <c r="D690" s="2128"/>
      <c r="E690" s="2129"/>
      <c r="F690" s="2128"/>
      <c r="G690" s="2128"/>
      <c r="H690" s="2128"/>
      <c r="I690" s="2128"/>
      <c r="J690" s="2129"/>
      <c r="K690" s="2128"/>
      <c r="L690" s="2128"/>
      <c r="M690" s="2128"/>
      <c r="N690" s="2128"/>
      <c r="O690" s="2129"/>
      <c r="P690" s="2128"/>
      <c r="Q690" s="2128"/>
      <c r="R690" s="2128"/>
      <c r="S690" s="2128"/>
      <c r="T690" s="2129"/>
      <c r="U690" s="2128"/>
      <c r="V690" s="2128"/>
      <c r="W690" s="2128"/>
      <c r="X690" s="2128"/>
      <c r="Y690" s="2129"/>
      <c r="Z690" s="2128"/>
      <c r="AA690" s="2128"/>
      <c r="AB690" s="2128"/>
      <c r="AC690" s="2128"/>
      <c r="AD690" s="2129"/>
      <c r="AE690" s="2128"/>
      <c r="AF690" s="2128"/>
      <c r="AG690" s="2128"/>
      <c r="AH690" s="2128"/>
      <c r="AI690" s="2129"/>
      <c r="AJ690" s="2128"/>
      <c r="AK690" s="2128"/>
      <c r="AL690" s="2128"/>
      <c r="AM690" s="2128"/>
      <c r="AN690" s="2129"/>
      <c r="AO690" s="2128"/>
      <c r="AP690" s="2128"/>
      <c r="AQ690" s="2128"/>
      <c r="AR690" s="2128"/>
      <c r="AS690" s="2129"/>
      <c r="AT690" s="2128"/>
      <c r="AU690" s="2128"/>
      <c r="AV690" s="2128"/>
      <c r="AW690" s="2128"/>
      <c r="AX690" s="2129"/>
    </row>
    <row r="691" spans="1:50">
      <c r="A691" s="2128"/>
      <c r="B691" s="2128"/>
      <c r="C691" s="2128"/>
      <c r="D691" s="2128"/>
      <c r="E691" s="2129"/>
      <c r="F691" s="2128"/>
      <c r="G691" s="2128"/>
      <c r="H691" s="2128"/>
      <c r="I691" s="2128"/>
      <c r="J691" s="2129"/>
      <c r="K691" s="2128"/>
      <c r="L691" s="2128"/>
      <c r="M691" s="2128"/>
      <c r="N691" s="2128"/>
      <c r="O691" s="2129"/>
      <c r="P691" s="2128"/>
      <c r="Q691" s="2128"/>
      <c r="R691" s="2128"/>
      <c r="S691" s="2128"/>
      <c r="T691" s="2129"/>
      <c r="U691" s="2128"/>
      <c r="V691" s="2128"/>
      <c r="W691" s="2128"/>
      <c r="X691" s="2128"/>
      <c r="Y691" s="2129"/>
      <c r="Z691" s="2128"/>
      <c r="AA691" s="2128"/>
      <c r="AB691" s="2128"/>
      <c r="AC691" s="2128"/>
      <c r="AD691" s="2129"/>
      <c r="AE691" s="2128"/>
      <c r="AF691" s="2128"/>
      <c r="AG691" s="2128"/>
      <c r="AH691" s="2128"/>
      <c r="AI691" s="2129"/>
      <c r="AJ691" s="2128"/>
      <c r="AK691" s="2128"/>
      <c r="AL691" s="2128"/>
      <c r="AM691" s="2128"/>
      <c r="AN691" s="2129"/>
      <c r="AO691" s="2128"/>
      <c r="AP691" s="2128"/>
      <c r="AQ691" s="2128"/>
      <c r="AR691" s="2128"/>
      <c r="AS691" s="2129"/>
      <c r="AT691" s="2128"/>
      <c r="AU691" s="2128"/>
      <c r="AV691" s="2128"/>
      <c r="AW691" s="2128"/>
      <c r="AX691" s="2129"/>
    </row>
    <row r="692" spans="1:50">
      <c r="A692" s="2128"/>
      <c r="B692" s="2128"/>
      <c r="C692" s="2128"/>
      <c r="D692" s="2128"/>
      <c r="E692" s="2129"/>
      <c r="F692" s="2128"/>
      <c r="G692" s="2128"/>
      <c r="H692" s="2128"/>
      <c r="I692" s="2128"/>
      <c r="J692" s="2129"/>
      <c r="K692" s="2128"/>
      <c r="L692" s="2128"/>
      <c r="M692" s="2128"/>
      <c r="N692" s="2128"/>
      <c r="O692" s="2129"/>
      <c r="P692" s="2128"/>
      <c r="Q692" s="2128"/>
      <c r="R692" s="2128"/>
      <c r="S692" s="2128"/>
      <c r="T692" s="2129"/>
      <c r="U692" s="2128"/>
      <c r="V692" s="2128"/>
      <c r="W692" s="2128"/>
      <c r="X692" s="2128"/>
      <c r="Y692" s="2129"/>
      <c r="Z692" s="2128"/>
      <c r="AA692" s="2128"/>
      <c r="AB692" s="2128"/>
      <c r="AC692" s="2128"/>
      <c r="AD692" s="2129"/>
      <c r="AE692" s="2128"/>
      <c r="AF692" s="2128"/>
      <c r="AG692" s="2128"/>
      <c r="AH692" s="2128"/>
      <c r="AI692" s="2129"/>
      <c r="AJ692" s="2128"/>
      <c r="AK692" s="2128"/>
      <c r="AL692" s="2128"/>
      <c r="AM692" s="2128"/>
      <c r="AN692" s="2129"/>
      <c r="AO692" s="2128"/>
      <c r="AP692" s="2128"/>
      <c r="AQ692" s="2128"/>
      <c r="AR692" s="2128"/>
      <c r="AS692" s="2129"/>
      <c r="AT692" s="2128"/>
      <c r="AU692" s="2128"/>
      <c r="AV692" s="2128"/>
      <c r="AW692" s="2128"/>
      <c r="AX692" s="2129"/>
    </row>
    <row r="693" spans="1:50">
      <c r="A693" s="2128"/>
      <c r="B693" s="2128"/>
      <c r="C693" s="2128"/>
      <c r="D693" s="2128"/>
      <c r="E693" s="2129"/>
      <c r="F693" s="2128"/>
      <c r="G693" s="2128"/>
      <c r="H693" s="2128"/>
      <c r="I693" s="2128"/>
      <c r="J693" s="2129"/>
      <c r="K693" s="2128"/>
      <c r="L693" s="2128"/>
      <c r="M693" s="2128"/>
      <c r="N693" s="2128"/>
      <c r="O693" s="2129"/>
      <c r="P693" s="2128"/>
      <c r="Q693" s="2128"/>
      <c r="R693" s="2128"/>
      <c r="S693" s="2128"/>
      <c r="T693" s="2129"/>
      <c r="U693" s="2128"/>
      <c r="V693" s="2128"/>
      <c r="W693" s="2128"/>
      <c r="X693" s="2128"/>
      <c r="Y693" s="2129"/>
      <c r="Z693" s="2128"/>
      <c r="AA693" s="2128"/>
      <c r="AB693" s="2128"/>
      <c r="AC693" s="2128"/>
      <c r="AD693" s="2129"/>
      <c r="AE693" s="2128"/>
      <c r="AF693" s="2128"/>
      <c r="AG693" s="2128"/>
      <c r="AH693" s="2128"/>
      <c r="AI693" s="2129"/>
      <c r="AJ693" s="2128"/>
      <c r="AK693" s="2128"/>
      <c r="AL693" s="2128"/>
      <c r="AM693" s="2128"/>
      <c r="AN693" s="2129"/>
      <c r="AO693" s="2128"/>
      <c r="AP693" s="2128"/>
      <c r="AQ693" s="2128"/>
      <c r="AR693" s="2128"/>
      <c r="AS693" s="2129"/>
      <c r="AT693" s="2128"/>
      <c r="AU693" s="2128"/>
      <c r="AV693" s="2128"/>
      <c r="AW693" s="2128"/>
      <c r="AX693" s="2129"/>
    </row>
    <row r="694" spans="1:50">
      <c r="A694" s="2128"/>
      <c r="B694" s="2128"/>
      <c r="C694" s="2128"/>
      <c r="D694" s="2128"/>
      <c r="E694" s="2129"/>
      <c r="F694" s="2128"/>
      <c r="G694" s="2128"/>
      <c r="H694" s="2128"/>
      <c r="I694" s="2128"/>
      <c r="J694" s="2129"/>
      <c r="K694" s="2128"/>
      <c r="L694" s="2128"/>
      <c r="M694" s="2128"/>
      <c r="N694" s="2128"/>
      <c r="O694" s="2129"/>
      <c r="P694" s="2128"/>
      <c r="Q694" s="2128"/>
      <c r="R694" s="2128"/>
      <c r="S694" s="2128"/>
      <c r="T694" s="2129"/>
      <c r="U694" s="2128"/>
      <c r="V694" s="2128"/>
      <c r="W694" s="2128"/>
      <c r="X694" s="2128"/>
      <c r="Y694" s="2129"/>
      <c r="Z694" s="2128"/>
      <c r="AA694" s="2128"/>
      <c r="AB694" s="2128"/>
      <c r="AC694" s="2128"/>
      <c r="AD694" s="2129"/>
      <c r="AE694" s="2128"/>
      <c r="AF694" s="2128"/>
      <c r="AG694" s="2128"/>
      <c r="AH694" s="2128"/>
      <c r="AI694" s="2129"/>
      <c r="AJ694" s="2128"/>
      <c r="AK694" s="2128"/>
      <c r="AL694" s="2128"/>
      <c r="AM694" s="2128"/>
      <c r="AN694" s="2129"/>
      <c r="AO694" s="2128"/>
      <c r="AP694" s="2128"/>
      <c r="AQ694" s="2128"/>
      <c r="AR694" s="2128"/>
      <c r="AS694" s="2129"/>
      <c r="AT694" s="2128"/>
      <c r="AU694" s="2128"/>
      <c r="AV694" s="2128"/>
      <c r="AW694" s="2128"/>
      <c r="AX694" s="2129"/>
    </row>
    <row r="695" spans="1:50">
      <c r="A695" s="2128"/>
      <c r="B695" s="2128"/>
      <c r="C695" s="2128"/>
      <c r="D695" s="2128"/>
      <c r="E695" s="2129"/>
      <c r="F695" s="2128"/>
      <c r="G695" s="2128"/>
      <c r="H695" s="2128"/>
      <c r="I695" s="2128"/>
      <c r="J695" s="2129"/>
      <c r="K695" s="2128"/>
      <c r="L695" s="2128"/>
      <c r="M695" s="2128"/>
      <c r="N695" s="2128"/>
      <c r="O695" s="2129"/>
      <c r="P695" s="2128"/>
      <c r="Q695" s="2128"/>
      <c r="R695" s="2128"/>
      <c r="S695" s="2128"/>
      <c r="T695" s="2129"/>
      <c r="U695" s="2128"/>
      <c r="V695" s="2128"/>
      <c r="W695" s="2128"/>
      <c r="X695" s="2128"/>
      <c r="Y695" s="2129"/>
      <c r="Z695" s="2128"/>
      <c r="AA695" s="2128"/>
      <c r="AB695" s="2128"/>
      <c r="AC695" s="2128"/>
      <c r="AD695" s="2129"/>
      <c r="AE695" s="2128"/>
      <c r="AF695" s="2128"/>
      <c r="AG695" s="2128"/>
      <c r="AH695" s="2128"/>
      <c r="AI695" s="2129"/>
      <c r="AJ695" s="2128"/>
      <c r="AK695" s="2128"/>
      <c r="AL695" s="2128"/>
      <c r="AM695" s="2128"/>
      <c r="AN695" s="2129"/>
      <c r="AO695" s="2128"/>
      <c r="AP695" s="2128"/>
      <c r="AQ695" s="2128"/>
      <c r="AR695" s="2128"/>
      <c r="AS695" s="2129"/>
      <c r="AT695" s="2128"/>
      <c r="AU695" s="2128"/>
      <c r="AV695" s="2128"/>
      <c r="AW695" s="2128"/>
      <c r="AX695" s="2129"/>
    </row>
    <row r="696" spans="1:50">
      <c r="A696" s="2128"/>
      <c r="B696" s="2128"/>
      <c r="C696" s="2128"/>
      <c r="D696" s="2128"/>
      <c r="E696" s="2129"/>
      <c r="F696" s="2128"/>
      <c r="G696" s="2128"/>
      <c r="H696" s="2128"/>
      <c r="I696" s="2128"/>
      <c r="J696" s="2129"/>
      <c r="K696" s="2128"/>
      <c r="L696" s="2128"/>
      <c r="M696" s="2128"/>
      <c r="N696" s="2128"/>
      <c r="O696" s="2129"/>
      <c r="P696" s="2128"/>
      <c r="Q696" s="2128"/>
      <c r="R696" s="2128"/>
      <c r="S696" s="2128"/>
      <c r="T696" s="2129"/>
      <c r="U696" s="2128"/>
      <c r="V696" s="2128"/>
      <c r="W696" s="2128"/>
      <c r="X696" s="2128"/>
      <c r="Y696" s="2129"/>
      <c r="Z696" s="2128"/>
      <c r="AA696" s="2128"/>
      <c r="AB696" s="2128"/>
      <c r="AC696" s="2128"/>
      <c r="AD696" s="2129"/>
      <c r="AE696" s="2128"/>
      <c r="AF696" s="2128"/>
      <c r="AG696" s="2128"/>
      <c r="AH696" s="2128"/>
      <c r="AI696" s="2129"/>
      <c r="AJ696" s="2128"/>
      <c r="AK696" s="2128"/>
      <c r="AL696" s="2128"/>
      <c r="AM696" s="2128"/>
      <c r="AN696" s="2129"/>
      <c r="AO696" s="2128"/>
      <c r="AP696" s="2128"/>
      <c r="AQ696" s="2128"/>
      <c r="AR696" s="2128"/>
      <c r="AS696" s="2129"/>
      <c r="AT696" s="2128"/>
      <c r="AU696" s="2128"/>
      <c r="AV696" s="2128"/>
      <c r="AW696" s="2128"/>
      <c r="AX696" s="2129"/>
    </row>
    <row r="697" spans="1:50">
      <c r="A697" s="2128"/>
      <c r="B697" s="2128"/>
      <c r="C697" s="2128"/>
      <c r="D697" s="2128"/>
      <c r="E697" s="2129"/>
      <c r="F697" s="2128"/>
      <c r="G697" s="2128"/>
      <c r="H697" s="2128"/>
      <c r="I697" s="2128"/>
      <c r="J697" s="2129"/>
      <c r="K697" s="2128"/>
      <c r="L697" s="2128"/>
      <c r="M697" s="2128"/>
      <c r="N697" s="2128"/>
      <c r="O697" s="2129"/>
      <c r="P697" s="2128"/>
      <c r="Q697" s="2128"/>
      <c r="R697" s="2128"/>
      <c r="S697" s="2128"/>
      <c r="T697" s="2129"/>
      <c r="U697" s="2128"/>
      <c r="V697" s="2128"/>
      <c r="W697" s="2128"/>
      <c r="X697" s="2128"/>
      <c r="Y697" s="2129"/>
      <c r="Z697" s="2128"/>
      <c r="AA697" s="2128"/>
      <c r="AB697" s="2128"/>
      <c r="AC697" s="2128"/>
      <c r="AD697" s="2129"/>
      <c r="AE697" s="2128"/>
      <c r="AF697" s="2128"/>
      <c r="AG697" s="2128"/>
      <c r="AH697" s="2128"/>
      <c r="AI697" s="2129"/>
      <c r="AJ697" s="2128"/>
      <c r="AK697" s="2128"/>
      <c r="AL697" s="2128"/>
      <c r="AM697" s="2128"/>
      <c r="AN697" s="2129"/>
      <c r="AO697" s="2128"/>
      <c r="AP697" s="2128"/>
      <c r="AQ697" s="2128"/>
      <c r="AR697" s="2128"/>
      <c r="AS697" s="2129"/>
      <c r="AT697" s="2128"/>
      <c r="AU697" s="2128"/>
      <c r="AV697" s="2128"/>
      <c r="AW697" s="2128"/>
      <c r="AX697" s="2129"/>
    </row>
    <row r="698" spans="1:50">
      <c r="A698" s="2128"/>
      <c r="B698" s="2128"/>
      <c r="C698" s="2128"/>
      <c r="D698" s="2128"/>
      <c r="E698" s="2129"/>
      <c r="F698" s="2128"/>
      <c r="G698" s="2128"/>
      <c r="H698" s="2128"/>
      <c r="I698" s="2128"/>
      <c r="J698" s="2129"/>
      <c r="K698" s="2128"/>
      <c r="L698" s="2128"/>
      <c r="M698" s="2128"/>
      <c r="N698" s="2128"/>
      <c r="O698" s="2129"/>
      <c r="P698" s="2128"/>
      <c r="Q698" s="2128"/>
      <c r="R698" s="2128"/>
      <c r="S698" s="2128"/>
      <c r="T698" s="2129"/>
      <c r="U698" s="2128"/>
      <c r="V698" s="2128"/>
      <c r="W698" s="2128"/>
      <c r="X698" s="2128"/>
      <c r="Y698" s="2129"/>
      <c r="Z698" s="2128"/>
      <c r="AA698" s="2128"/>
      <c r="AB698" s="2128"/>
      <c r="AC698" s="2128"/>
      <c r="AD698" s="2129"/>
      <c r="AE698" s="2128"/>
      <c r="AF698" s="2128"/>
      <c r="AG698" s="2128"/>
      <c r="AH698" s="2128"/>
      <c r="AI698" s="2129"/>
      <c r="AJ698" s="2128"/>
      <c r="AK698" s="2128"/>
      <c r="AL698" s="2128"/>
      <c r="AM698" s="2128"/>
      <c r="AN698" s="2129"/>
      <c r="AO698" s="2128"/>
      <c r="AP698" s="2128"/>
      <c r="AQ698" s="2128"/>
      <c r="AR698" s="2128"/>
      <c r="AS698" s="2129"/>
      <c r="AT698" s="2128"/>
      <c r="AU698" s="2128"/>
      <c r="AV698" s="2128"/>
      <c r="AW698" s="2128"/>
      <c r="AX698" s="2129"/>
    </row>
    <row r="699" spans="1:50">
      <c r="A699" s="2128"/>
      <c r="B699" s="2128"/>
      <c r="C699" s="2128"/>
      <c r="D699" s="2128"/>
      <c r="E699" s="2129"/>
      <c r="F699" s="2128"/>
      <c r="G699" s="2128"/>
      <c r="H699" s="2128"/>
      <c r="I699" s="2128"/>
      <c r="J699" s="2129"/>
      <c r="K699" s="2128"/>
      <c r="L699" s="2128"/>
      <c r="M699" s="2128"/>
      <c r="N699" s="2128"/>
      <c r="O699" s="2129"/>
      <c r="P699" s="2128"/>
      <c r="Q699" s="2128"/>
      <c r="R699" s="2128"/>
      <c r="S699" s="2128"/>
      <c r="T699" s="2129"/>
      <c r="U699" s="2128"/>
      <c r="V699" s="2128"/>
      <c r="W699" s="2128"/>
      <c r="X699" s="2128"/>
      <c r="Y699" s="2129"/>
      <c r="Z699" s="2128"/>
      <c r="AA699" s="2128"/>
      <c r="AB699" s="2128"/>
      <c r="AC699" s="2128"/>
      <c r="AD699" s="2129"/>
      <c r="AE699" s="2128"/>
      <c r="AF699" s="2128"/>
      <c r="AG699" s="2128"/>
      <c r="AH699" s="2128"/>
      <c r="AI699" s="2129"/>
      <c r="AJ699" s="2128"/>
      <c r="AK699" s="2128"/>
      <c r="AL699" s="2128"/>
      <c r="AM699" s="2128"/>
      <c r="AN699" s="2129"/>
      <c r="AO699" s="2128"/>
      <c r="AP699" s="2128"/>
      <c r="AQ699" s="2128"/>
      <c r="AR699" s="2128"/>
      <c r="AS699" s="2129"/>
      <c r="AT699" s="2128"/>
      <c r="AU699" s="2128"/>
      <c r="AV699" s="2128"/>
      <c r="AW699" s="2128"/>
      <c r="AX699" s="2129"/>
    </row>
    <row r="700" spans="1:50">
      <c r="A700" s="2128"/>
      <c r="B700" s="2128"/>
      <c r="C700" s="2128"/>
      <c r="D700" s="2128"/>
      <c r="E700" s="2129"/>
      <c r="F700" s="2128"/>
      <c r="G700" s="2128"/>
      <c r="H700" s="2128"/>
      <c r="I700" s="2128"/>
      <c r="J700" s="2129"/>
      <c r="K700" s="2128"/>
      <c r="L700" s="2128"/>
      <c r="M700" s="2128"/>
      <c r="N700" s="2128"/>
      <c r="O700" s="2129"/>
      <c r="P700" s="2128"/>
      <c r="Q700" s="2128"/>
      <c r="R700" s="2128"/>
      <c r="S700" s="2128"/>
      <c r="T700" s="2129"/>
      <c r="U700" s="2128"/>
      <c r="V700" s="2128"/>
      <c r="W700" s="2128"/>
      <c r="X700" s="2128"/>
      <c r="Y700" s="2129"/>
      <c r="Z700" s="2128"/>
      <c r="AA700" s="2128"/>
      <c r="AB700" s="2128"/>
      <c r="AC700" s="2128"/>
      <c r="AD700" s="2129"/>
      <c r="AE700" s="2128"/>
      <c r="AF700" s="2128"/>
      <c r="AG700" s="2128"/>
      <c r="AH700" s="2128"/>
      <c r="AI700" s="2129"/>
      <c r="AJ700" s="2128"/>
      <c r="AK700" s="2128"/>
      <c r="AL700" s="2128"/>
      <c r="AM700" s="2128"/>
      <c r="AN700" s="2129"/>
      <c r="AO700" s="2128"/>
      <c r="AP700" s="2128"/>
      <c r="AQ700" s="2128"/>
      <c r="AR700" s="2128"/>
      <c r="AS700" s="2129"/>
      <c r="AT700" s="2128"/>
      <c r="AU700" s="2128"/>
      <c r="AV700" s="2128"/>
      <c r="AW700" s="2128"/>
      <c r="AX700" s="2129"/>
    </row>
    <row r="701" spans="1:50">
      <c r="A701" s="2128"/>
      <c r="B701" s="2128"/>
      <c r="C701" s="2128"/>
      <c r="D701" s="2128"/>
      <c r="E701" s="2129"/>
      <c r="F701" s="2128"/>
      <c r="G701" s="2128"/>
      <c r="H701" s="2128"/>
      <c r="I701" s="2128"/>
      <c r="J701" s="2129"/>
      <c r="K701" s="2128"/>
      <c r="L701" s="2128"/>
      <c r="M701" s="2128"/>
      <c r="N701" s="2128"/>
      <c r="O701" s="2129"/>
      <c r="P701" s="2128"/>
      <c r="Q701" s="2128"/>
      <c r="R701" s="2128"/>
      <c r="S701" s="2128"/>
      <c r="T701" s="2129"/>
      <c r="U701" s="2128"/>
      <c r="V701" s="2128"/>
      <c r="W701" s="2128"/>
      <c r="X701" s="2128"/>
      <c r="Y701" s="2129"/>
      <c r="Z701" s="2128"/>
      <c r="AA701" s="2128"/>
      <c r="AB701" s="2128"/>
      <c r="AC701" s="2128"/>
      <c r="AD701" s="2129"/>
      <c r="AE701" s="2128"/>
      <c r="AF701" s="2128"/>
      <c r="AG701" s="2128"/>
      <c r="AH701" s="2128"/>
      <c r="AI701" s="2129"/>
      <c r="AJ701" s="2128"/>
      <c r="AK701" s="2128"/>
      <c r="AL701" s="2128"/>
      <c r="AM701" s="2128"/>
      <c r="AN701" s="2129"/>
      <c r="AO701" s="2128"/>
      <c r="AP701" s="2128"/>
      <c r="AQ701" s="2128"/>
      <c r="AR701" s="2128"/>
      <c r="AS701" s="2129"/>
      <c r="AT701" s="2128"/>
      <c r="AU701" s="2128"/>
      <c r="AV701" s="2128"/>
      <c r="AW701" s="2128"/>
      <c r="AX701" s="2129"/>
    </row>
    <row r="702" spans="1:50">
      <c r="A702" s="2128"/>
      <c r="B702" s="2128"/>
      <c r="C702" s="2128"/>
      <c r="D702" s="2128"/>
      <c r="E702" s="2129"/>
      <c r="F702" s="2128"/>
      <c r="G702" s="2128"/>
      <c r="H702" s="2128"/>
      <c r="I702" s="2128"/>
      <c r="J702" s="2129"/>
      <c r="K702" s="2128"/>
      <c r="L702" s="2128"/>
      <c r="M702" s="2128"/>
      <c r="N702" s="2128"/>
      <c r="O702" s="2129"/>
      <c r="P702" s="2128"/>
      <c r="Q702" s="2128"/>
      <c r="R702" s="2128"/>
      <c r="S702" s="2128"/>
      <c r="T702" s="2129"/>
      <c r="U702" s="2128"/>
      <c r="V702" s="2128"/>
      <c r="W702" s="2128"/>
      <c r="X702" s="2128"/>
      <c r="Y702" s="2129"/>
      <c r="Z702" s="2128"/>
      <c r="AA702" s="2128"/>
      <c r="AB702" s="2128"/>
      <c r="AC702" s="2128"/>
      <c r="AD702" s="2129"/>
      <c r="AE702" s="2128"/>
      <c r="AF702" s="2128"/>
      <c r="AG702" s="2128"/>
      <c r="AH702" s="2128"/>
      <c r="AI702" s="2129"/>
      <c r="AJ702" s="2128"/>
      <c r="AK702" s="2128"/>
      <c r="AL702" s="2128"/>
      <c r="AM702" s="2128"/>
      <c r="AN702" s="2129"/>
      <c r="AO702" s="2128"/>
      <c r="AP702" s="2128"/>
      <c r="AQ702" s="2128"/>
      <c r="AR702" s="2128"/>
      <c r="AS702" s="2129"/>
      <c r="AT702" s="2128"/>
      <c r="AU702" s="2128"/>
      <c r="AV702" s="2128"/>
      <c r="AW702" s="2128"/>
      <c r="AX702" s="2129"/>
    </row>
    <row r="703" spans="1:50">
      <c r="A703" s="2135"/>
      <c r="B703" s="2135"/>
      <c r="C703" s="2135"/>
      <c r="D703" s="2135"/>
      <c r="E703" s="2136"/>
      <c r="F703" s="2135"/>
      <c r="G703" s="2135"/>
      <c r="H703" s="2135"/>
      <c r="I703" s="2135"/>
      <c r="J703" s="2136"/>
      <c r="K703" s="2135"/>
      <c r="L703" s="2135"/>
      <c r="M703" s="2135"/>
      <c r="N703" s="2135"/>
      <c r="O703" s="2136"/>
      <c r="P703" s="2135"/>
      <c r="Q703" s="2135"/>
      <c r="R703" s="2135"/>
      <c r="S703" s="2135"/>
      <c r="T703" s="2136"/>
      <c r="U703" s="2135"/>
      <c r="V703" s="2135"/>
      <c r="W703" s="2135"/>
      <c r="X703" s="2135"/>
      <c r="Y703" s="2136"/>
      <c r="Z703" s="2135"/>
      <c r="AA703" s="2135"/>
      <c r="AB703" s="2135"/>
      <c r="AC703" s="2135"/>
      <c r="AD703" s="2136"/>
      <c r="AE703" s="2135"/>
      <c r="AF703" s="2135"/>
      <c r="AG703" s="2135"/>
      <c r="AH703" s="2135"/>
      <c r="AI703" s="2136"/>
      <c r="AJ703" s="2135"/>
      <c r="AK703" s="2135"/>
      <c r="AL703" s="2135"/>
      <c r="AM703" s="2135"/>
      <c r="AN703" s="2136"/>
      <c r="AO703" s="2135"/>
      <c r="AP703" s="2135"/>
      <c r="AQ703" s="2135"/>
      <c r="AR703" s="2135"/>
      <c r="AS703" s="2136"/>
      <c r="AT703" s="2135"/>
      <c r="AU703" s="2135"/>
      <c r="AV703" s="2135"/>
      <c r="AW703" s="2135"/>
      <c r="AX703" s="2136"/>
    </row>
    <row r="704" spans="1:50">
      <c r="A704" s="506">
        <v>11</v>
      </c>
      <c r="B704" s="507"/>
      <c r="C704" s="507"/>
      <c r="D704" s="507"/>
      <c r="E704" s="508"/>
      <c r="F704" s="506">
        <v>12</v>
      </c>
      <c r="G704" s="507"/>
      <c r="H704" s="507"/>
      <c r="I704" s="507"/>
      <c r="J704" s="508"/>
      <c r="K704" s="506">
        <v>13</v>
      </c>
      <c r="L704" s="507"/>
      <c r="M704" s="507"/>
      <c r="N704" s="507"/>
      <c r="O704" s="508"/>
      <c r="P704" s="506">
        <v>14</v>
      </c>
      <c r="Q704" s="507"/>
      <c r="R704" s="507"/>
      <c r="S704" s="507"/>
      <c r="T704" s="508"/>
      <c r="U704" s="506">
        <v>15</v>
      </c>
      <c r="V704" s="507"/>
      <c r="W704" s="507"/>
      <c r="X704" s="507"/>
      <c r="Y704" s="508"/>
      <c r="Z704" s="506">
        <v>16</v>
      </c>
      <c r="AA704" s="507"/>
      <c r="AB704" s="507"/>
      <c r="AC704" s="507"/>
      <c r="AD704" s="508"/>
      <c r="AE704" s="506">
        <v>17</v>
      </c>
      <c r="AF704" s="507"/>
      <c r="AG704" s="507"/>
      <c r="AH704" s="507"/>
      <c r="AI704" s="508"/>
      <c r="AJ704" s="506">
        <v>18</v>
      </c>
      <c r="AK704" s="507"/>
      <c r="AL704" s="507"/>
      <c r="AM704" s="507"/>
      <c r="AN704" s="508"/>
      <c r="AO704" s="506">
        <v>19</v>
      </c>
      <c r="AP704" s="507"/>
      <c r="AQ704" s="507"/>
      <c r="AR704" s="507"/>
      <c r="AS704" s="508"/>
      <c r="AT704" s="506">
        <v>20</v>
      </c>
      <c r="AU704" s="507"/>
      <c r="AV704" s="507"/>
      <c r="AW704" s="507"/>
      <c r="AX704" s="508"/>
    </row>
    <row r="705" spans="1:50">
      <c r="A705" s="2128"/>
      <c r="B705" s="2128"/>
      <c r="C705" s="2128"/>
      <c r="D705" s="2128"/>
      <c r="E705" s="2129"/>
      <c r="F705" s="2128"/>
      <c r="G705" s="2128"/>
      <c r="H705" s="2128"/>
      <c r="I705" s="2128"/>
      <c r="J705" s="2129"/>
      <c r="K705" s="2128"/>
      <c r="L705" s="2128"/>
      <c r="M705" s="2128"/>
      <c r="N705" s="2128"/>
      <c r="O705" s="2129"/>
      <c r="P705" s="2128"/>
      <c r="Q705" s="2128"/>
      <c r="R705" s="2128"/>
      <c r="S705" s="2128"/>
      <c r="T705" s="2129"/>
      <c r="U705" s="2128"/>
      <c r="V705" s="2128"/>
      <c r="W705" s="2128"/>
      <c r="X705" s="2128"/>
      <c r="Y705" s="2129"/>
      <c r="Z705" s="2128"/>
      <c r="AA705" s="2128"/>
      <c r="AB705" s="2128"/>
      <c r="AC705" s="2128"/>
      <c r="AD705" s="2129"/>
      <c r="AE705" s="2128"/>
      <c r="AF705" s="2128"/>
      <c r="AG705" s="2128"/>
      <c r="AH705" s="2128"/>
      <c r="AI705" s="2129"/>
      <c r="AJ705" s="2127"/>
      <c r="AK705" s="2128"/>
      <c r="AL705" s="2128"/>
      <c r="AM705" s="2128"/>
      <c r="AN705" s="2129"/>
      <c r="AO705" s="2127"/>
      <c r="AP705" s="2128"/>
      <c r="AQ705" s="2128"/>
      <c r="AR705" s="2128"/>
      <c r="AS705" s="2129"/>
      <c r="AT705" s="2127"/>
      <c r="AU705" s="2128"/>
      <c r="AV705" s="2128"/>
      <c r="AW705" s="2128"/>
      <c r="AX705" s="2129"/>
    </row>
    <row r="706" spans="1:50">
      <c r="A706" s="2128"/>
      <c r="B706" s="2128"/>
      <c r="C706" s="2128"/>
      <c r="D706" s="2128"/>
      <c r="E706" s="2129"/>
      <c r="F706" s="2128"/>
      <c r="G706" s="2128"/>
      <c r="H706" s="2128"/>
      <c r="I706" s="2128"/>
      <c r="J706" s="2129"/>
      <c r="K706" s="2128"/>
      <c r="L706" s="2128"/>
      <c r="M706" s="2128"/>
      <c r="N706" s="2128"/>
      <c r="O706" s="2129"/>
      <c r="P706" s="2128"/>
      <c r="Q706" s="2128"/>
      <c r="R706" s="2128"/>
      <c r="S706" s="2128"/>
      <c r="T706" s="2129"/>
      <c r="U706" s="2128"/>
      <c r="V706" s="2128"/>
      <c r="W706" s="2128"/>
      <c r="X706" s="2128"/>
      <c r="Y706" s="2129"/>
      <c r="Z706" s="2128"/>
      <c r="AA706" s="2128"/>
      <c r="AB706" s="2128"/>
      <c r="AC706" s="2128"/>
      <c r="AD706" s="2129"/>
      <c r="AE706" s="2128"/>
      <c r="AF706" s="2128"/>
      <c r="AG706" s="2128"/>
      <c r="AH706" s="2128"/>
      <c r="AI706" s="2129"/>
      <c r="AJ706" s="2127"/>
      <c r="AK706" s="2128"/>
      <c r="AL706" s="2128"/>
      <c r="AM706" s="2128"/>
      <c r="AN706" s="2129"/>
      <c r="AO706" s="2127"/>
      <c r="AP706" s="2128"/>
      <c r="AQ706" s="2128"/>
      <c r="AR706" s="2128"/>
      <c r="AS706" s="2129"/>
      <c r="AT706" s="2127"/>
      <c r="AU706" s="2128"/>
      <c r="AV706" s="2128"/>
      <c r="AW706" s="2128"/>
      <c r="AX706" s="2129"/>
    </row>
    <row r="707" spans="1:50">
      <c r="A707" s="2128"/>
      <c r="B707" s="2128"/>
      <c r="C707" s="2128"/>
      <c r="D707" s="2128"/>
      <c r="E707" s="2129"/>
      <c r="F707" s="2128"/>
      <c r="G707" s="2128"/>
      <c r="H707" s="2128"/>
      <c r="I707" s="2128"/>
      <c r="J707" s="2129"/>
      <c r="K707" s="2128"/>
      <c r="L707" s="2128"/>
      <c r="M707" s="2128"/>
      <c r="N707" s="2128"/>
      <c r="O707" s="2129"/>
      <c r="P707" s="2128"/>
      <c r="Q707" s="2128"/>
      <c r="R707" s="2128"/>
      <c r="S707" s="2128"/>
      <c r="T707" s="2129"/>
      <c r="U707" s="2128"/>
      <c r="V707" s="2128"/>
      <c r="W707" s="2128"/>
      <c r="X707" s="2128"/>
      <c r="Y707" s="2129"/>
      <c r="Z707" s="2128"/>
      <c r="AA707" s="2128"/>
      <c r="AB707" s="2128"/>
      <c r="AC707" s="2128"/>
      <c r="AD707" s="2129"/>
      <c r="AE707" s="2128"/>
      <c r="AF707" s="2128"/>
      <c r="AG707" s="2128"/>
      <c r="AH707" s="2128"/>
      <c r="AI707" s="2129"/>
      <c r="AJ707" s="2127"/>
      <c r="AK707" s="2128"/>
      <c r="AL707" s="2128"/>
      <c r="AM707" s="2128"/>
      <c r="AN707" s="2129"/>
      <c r="AO707" s="2127"/>
      <c r="AP707" s="2128"/>
      <c r="AQ707" s="2128"/>
      <c r="AR707" s="2128"/>
      <c r="AS707" s="2129"/>
      <c r="AT707" s="2127"/>
      <c r="AU707" s="2128"/>
      <c r="AV707" s="2128"/>
      <c r="AW707" s="2128"/>
      <c r="AX707" s="2129"/>
    </row>
    <row r="708" spans="1:50">
      <c r="A708" s="2128"/>
      <c r="B708" s="2128"/>
      <c r="C708" s="2128"/>
      <c r="D708" s="2128"/>
      <c r="E708" s="2129"/>
      <c r="F708" s="2128"/>
      <c r="G708" s="2128"/>
      <c r="H708" s="2128"/>
      <c r="I708" s="2128"/>
      <c r="J708" s="2129"/>
      <c r="K708" s="2128"/>
      <c r="L708" s="2128"/>
      <c r="M708" s="2128"/>
      <c r="N708" s="2128"/>
      <c r="O708" s="2129"/>
      <c r="P708" s="2128"/>
      <c r="Q708" s="2128"/>
      <c r="R708" s="2128"/>
      <c r="S708" s="2128"/>
      <c r="T708" s="2129"/>
      <c r="U708" s="2128"/>
      <c r="V708" s="2128"/>
      <c r="W708" s="2128"/>
      <c r="X708" s="2128"/>
      <c r="Y708" s="2129"/>
      <c r="Z708" s="2128"/>
      <c r="AA708" s="2128"/>
      <c r="AB708" s="2128"/>
      <c r="AC708" s="2128"/>
      <c r="AD708" s="2129"/>
      <c r="AE708" s="2128"/>
      <c r="AF708" s="2128"/>
      <c r="AG708" s="2128"/>
      <c r="AH708" s="2128"/>
      <c r="AI708" s="2129"/>
      <c r="AJ708" s="2127"/>
      <c r="AK708" s="2128"/>
      <c r="AL708" s="2128"/>
      <c r="AM708" s="2128"/>
      <c r="AN708" s="2129"/>
      <c r="AO708" s="2127"/>
      <c r="AP708" s="2128"/>
      <c r="AQ708" s="2128"/>
      <c r="AR708" s="2128"/>
      <c r="AS708" s="2129"/>
      <c r="AT708" s="2127"/>
      <c r="AU708" s="2128"/>
      <c r="AV708" s="2128"/>
      <c r="AW708" s="2128"/>
      <c r="AX708" s="2129"/>
    </row>
    <row r="709" spans="1:50">
      <c r="A709" s="2128"/>
      <c r="B709" s="2128"/>
      <c r="C709" s="2128"/>
      <c r="D709" s="2128"/>
      <c r="E709" s="2129"/>
      <c r="F709" s="2128"/>
      <c r="G709" s="2128"/>
      <c r="H709" s="2128"/>
      <c r="I709" s="2128"/>
      <c r="J709" s="2129"/>
      <c r="K709" s="2128"/>
      <c r="L709" s="2128"/>
      <c r="M709" s="2128"/>
      <c r="N709" s="2128"/>
      <c r="O709" s="2129"/>
      <c r="P709" s="2128"/>
      <c r="Q709" s="2128"/>
      <c r="R709" s="2128"/>
      <c r="S709" s="2128"/>
      <c r="T709" s="2129"/>
      <c r="U709" s="2128"/>
      <c r="V709" s="2128"/>
      <c r="W709" s="2128"/>
      <c r="X709" s="2128"/>
      <c r="Y709" s="2129"/>
      <c r="Z709" s="2128"/>
      <c r="AA709" s="2128"/>
      <c r="AB709" s="2128"/>
      <c r="AC709" s="2128"/>
      <c r="AD709" s="2129"/>
      <c r="AE709" s="2128"/>
      <c r="AF709" s="2128"/>
      <c r="AG709" s="2128"/>
      <c r="AH709" s="2128"/>
      <c r="AI709" s="2129"/>
      <c r="AJ709" s="2127"/>
      <c r="AK709" s="2128"/>
      <c r="AL709" s="2128"/>
      <c r="AM709" s="2128"/>
      <c r="AN709" s="2129"/>
      <c r="AO709" s="2127"/>
      <c r="AP709" s="2128"/>
      <c r="AQ709" s="2128"/>
      <c r="AR709" s="2128"/>
      <c r="AS709" s="2129"/>
      <c r="AT709" s="2127"/>
      <c r="AU709" s="2128"/>
      <c r="AV709" s="2128"/>
      <c r="AW709" s="2128"/>
      <c r="AX709" s="2129"/>
    </row>
    <row r="710" spans="1:50">
      <c r="A710" s="2128"/>
      <c r="B710" s="2128"/>
      <c r="C710" s="2128"/>
      <c r="D710" s="2128"/>
      <c r="E710" s="2129"/>
      <c r="F710" s="2128"/>
      <c r="G710" s="2128"/>
      <c r="H710" s="2128"/>
      <c r="I710" s="2128"/>
      <c r="J710" s="2129"/>
      <c r="K710" s="2128"/>
      <c r="L710" s="2128"/>
      <c r="M710" s="2128"/>
      <c r="N710" s="2128"/>
      <c r="O710" s="2129"/>
      <c r="P710" s="2128"/>
      <c r="Q710" s="2128"/>
      <c r="R710" s="2128"/>
      <c r="S710" s="2128"/>
      <c r="T710" s="2129"/>
      <c r="U710" s="2128"/>
      <c r="V710" s="2128"/>
      <c r="W710" s="2128"/>
      <c r="X710" s="2128"/>
      <c r="Y710" s="2129"/>
      <c r="Z710" s="2128"/>
      <c r="AA710" s="2128"/>
      <c r="AB710" s="2128"/>
      <c r="AC710" s="2128"/>
      <c r="AD710" s="2129"/>
      <c r="AE710" s="2128"/>
      <c r="AF710" s="2128"/>
      <c r="AG710" s="2128"/>
      <c r="AH710" s="2128"/>
      <c r="AI710" s="2129"/>
      <c r="AJ710" s="2127"/>
      <c r="AK710" s="2128"/>
      <c r="AL710" s="2128"/>
      <c r="AM710" s="2128"/>
      <c r="AN710" s="2129"/>
      <c r="AO710" s="2127"/>
      <c r="AP710" s="2128"/>
      <c r="AQ710" s="2128"/>
      <c r="AR710" s="2128"/>
      <c r="AS710" s="2129"/>
      <c r="AT710" s="2127"/>
      <c r="AU710" s="2128"/>
      <c r="AV710" s="2128"/>
      <c r="AW710" s="2128"/>
      <c r="AX710" s="2129"/>
    </row>
    <row r="711" spans="1:50">
      <c r="A711" s="2128"/>
      <c r="B711" s="2128"/>
      <c r="C711" s="2128"/>
      <c r="D711" s="2128"/>
      <c r="E711" s="2129"/>
      <c r="F711" s="2128"/>
      <c r="G711" s="2128"/>
      <c r="H711" s="2128"/>
      <c r="I711" s="2128"/>
      <c r="J711" s="2129"/>
      <c r="K711" s="2128"/>
      <c r="L711" s="2128"/>
      <c r="M711" s="2128"/>
      <c r="N711" s="2128"/>
      <c r="O711" s="2129"/>
      <c r="P711" s="2128"/>
      <c r="Q711" s="2128"/>
      <c r="R711" s="2128"/>
      <c r="S711" s="2128"/>
      <c r="T711" s="2129"/>
      <c r="U711" s="2128"/>
      <c r="V711" s="2128"/>
      <c r="W711" s="2128"/>
      <c r="X711" s="2128"/>
      <c r="Y711" s="2129"/>
      <c r="Z711" s="2128"/>
      <c r="AA711" s="2128"/>
      <c r="AB711" s="2128"/>
      <c r="AC711" s="2128"/>
      <c r="AD711" s="2129"/>
      <c r="AE711" s="2128"/>
      <c r="AF711" s="2128"/>
      <c r="AG711" s="2128"/>
      <c r="AH711" s="2128"/>
      <c r="AI711" s="2129"/>
      <c r="AJ711" s="2127"/>
      <c r="AK711" s="2128"/>
      <c r="AL711" s="2128"/>
      <c r="AM711" s="2128"/>
      <c r="AN711" s="2129"/>
      <c r="AO711" s="2127"/>
      <c r="AP711" s="2128"/>
      <c r="AQ711" s="2128"/>
      <c r="AR711" s="2128"/>
      <c r="AS711" s="2129"/>
      <c r="AT711" s="2127"/>
      <c r="AU711" s="2128"/>
      <c r="AV711" s="2128"/>
      <c r="AW711" s="2128"/>
      <c r="AX711" s="2129"/>
    </row>
    <row r="712" spans="1:50">
      <c r="A712" s="2128"/>
      <c r="B712" s="2128"/>
      <c r="C712" s="2128"/>
      <c r="D712" s="2128"/>
      <c r="E712" s="2129"/>
      <c r="F712" s="2128"/>
      <c r="G712" s="2128"/>
      <c r="H712" s="2128"/>
      <c r="I712" s="2128"/>
      <c r="J712" s="2129"/>
      <c r="K712" s="2128"/>
      <c r="L712" s="2128"/>
      <c r="M712" s="2128"/>
      <c r="N712" s="2128"/>
      <c r="O712" s="2129"/>
      <c r="P712" s="2128"/>
      <c r="Q712" s="2128"/>
      <c r="R712" s="2128"/>
      <c r="S712" s="2128"/>
      <c r="T712" s="2129"/>
      <c r="U712" s="2128"/>
      <c r="V712" s="2128"/>
      <c r="W712" s="2128"/>
      <c r="X712" s="2128"/>
      <c r="Y712" s="2129"/>
      <c r="Z712" s="2128"/>
      <c r="AA712" s="2128"/>
      <c r="AB712" s="2128"/>
      <c r="AC712" s="2128"/>
      <c r="AD712" s="2129"/>
      <c r="AE712" s="2128"/>
      <c r="AF712" s="2128"/>
      <c r="AG712" s="2128"/>
      <c r="AH712" s="2128"/>
      <c r="AI712" s="2129"/>
      <c r="AJ712" s="2127"/>
      <c r="AK712" s="2128"/>
      <c r="AL712" s="2128"/>
      <c r="AM712" s="2128"/>
      <c r="AN712" s="2129"/>
      <c r="AO712" s="2127"/>
      <c r="AP712" s="2128"/>
      <c r="AQ712" s="2128"/>
      <c r="AR712" s="2128"/>
      <c r="AS712" s="2129"/>
      <c r="AT712" s="2127"/>
      <c r="AU712" s="2128"/>
      <c r="AV712" s="2128"/>
      <c r="AW712" s="2128"/>
      <c r="AX712" s="2129"/>
    </row>
    <row r="713" spans="1:50">
      <c r="A713" s="2128"/>
      <c r="B713" s="2128"/>
      <c r="C713" s="2128"/>
      <c r="D713" s="2128"/>
      <c r="E713" s="2129"/>
      <c r="F713" s="2128"/>
      <c r="G713" s="2128"/>
      <c r="H713" s="2128"/>
      <c r="I713" s="2128"/>
      <c r="J713" s="2129"/>
      <c r="K713" s="2128"/>
      <c r="L713" s="2128"/>
      <c r="M713" s="2128"/>
      <c r="N713" s="2128"/>
      <c r="O713" s="2129"/>
      <c r="P713" s="2128"/>
      <c r="Q713" s="2128"/>
      <c r="R713" s="2128"/>
      <c r="S713" s="2128"/>
      <c r="T713" s="2129"/>
      <c r="U713" s="2128"/>
      <c r="V713" s="2128"/>
      <c r="W713" s="2128"/>
      <c r="X713" s="2128"/>
      <c r="Y713" s="2129"/>
      <c r="Z713" s="2128"/>
      <c r="AA713" s="2128"/>
      <c r="AB713" s="2128"/>
      <c r="AC713" s="2128"/>
      <c r="AD713" s="2129"/>
      <c r="AE713" s="2128"/>
      <c r="AF713" s="2128"/>
      <c r="AG713" s="2128"/>
      <c r="AH713" s="2128"/>
      <c r="AI713" s="2129"/>
      <c r="AJ713" s="2127"/>
      <c r="AK713" s="2128"/>
      <c r="AL713" s="2128"/>
      <c r="AM713" s="2128"/>
      <c r="AN713" s="2129"/>
      <c r="AO713" s="2127"/>
      <c r="AP713" s="2128"/>
      <c r="AQ713" s="2128"/>
      <c r="AR713" s="2128"/>
      <c r="AS713" s="2129"/>
      <c r="AT713" s="2127"/>
      <c r="AU713" s="2128"/>
      <c r="AV713" s="2128"/>
      <c r="AW713" s="2128"/>
      <c r="AX713" s="2129"/>
    </row>
    <row r="714" spans="1:50">
      <c r="A714" s="2128"/>
      <c r="B714" s="2128"/>
      <c r="C714" s="2128"/>
      <c r="D714" s="2128"/>
      <c r="E714" s="2129"/>
      <c r="F714" s="2128"/>
      <c r="G714" s="2128"/>
      <c r="H714" s="2128"/>
      <c r="I714" s="2128"/>
      <c r="J714" s="2129"/>
      <c r="K714" s="2128"/>
      <c r="L714" s="2128"/>
      <c r="M714" s="2128"/>
      <c r="N714" s="2128"/>
      <c r="O714" s="2129"/>
      <c r="P714" s="2128"/>
      <c r="Q714" s="2128"/>
      <c r="R714" s="2128"/>
      <c r="S714" s="2128"/>
      <c r="T714" s="2129"/>
      <c r="U714" s="2128"/>
      <c r="V714" s="2128"/>
      <c r="W714" s="2128"/>
      <c r="X714" s="2128"/>
      <c r="Y714" s="2129"/>
      <c r="Z714" s="2128"/>
      <c r="AA714" s="2128"/>
      <c r="AB714" s="2128"/>
      <c r="AC714" s="2128"/>
      <c r="AD714" s="2129"/>
      <c r="AE714" s="2128"/>
      <c r="AF714" s="2128"/>
      <c r="AG714" s="2128"/>
      <c r="AH714" s="2128"/>
      <c r="AI714" s="2129"/>
      <c r="AJ714" s="2127"/>
      <c r="AK714" s="2128"/>
      <c r="AL714" s="2128"/>
      <c r="AM714" s="2128"/>
      <c r="AN714" s="2129"/>
      <c r="AO714" s="2127"/>
      <c r="AP714" s="2128"/>
      <c r="AQ714" s="2128"/>
      <c r="AR714" s="2128"/>
      <c r="AS714" s="2129"/>
      <c r="AT714" s="2127"/>
      <c r="AU714" s="2128"/>
      <c r="AV714" s="2128"/>
      <c r="AW714" s="2128"/>
      <c r="AX714" s="2129"/>
    </row>
    <row r="715" spans="1:50">
      <c r="A715" s="2128"/>
      <c r="B715" s="2128"/>
      <c r="C715" s="2128"/>
      <c r="D715" s="2128"/>
      <c r="E715" s="2129"/>
      <c r="F715" s="2128"/>
      <c r="G715" s="2128"/>
      <c r="H715" s="2128"/>
      <c r="I715" s="2128"/>
      <c r="J715" s="2129"/>
      <c r="K715" s="2128"/>
      <c r="L715" s="2128"/>
      <c r="M715" s="2128"/>
      <c r="N715" s="2128"/>
      <c r="O715" s="2129"/>
      <c r="P715" s="2128"/>
      <c r="Q715" s="2128"/>
      <c r="R715" s="2128"/>
      <c r="S715" s="2128"/>
      <c r="T715" s="2129"/>
      <c r="U715" s="2128"/>
      <c r="V715" s="2128"/>
      <c r="W715" s="2128"/>
      <c r="X715" s="2128"/>
      <c r="Y715" s="2129"/>
      <c r="Z715" s="2128"/>
      <c r="AA715" s="2128"/>
      <c r="AB715" s="2128"/>
      <c r="AC715" s="2128"/>
      <c r="AD715" s="2129"/>
      <c r="AE715" s="2128"/>
      <c r="AF715" s="2128"/>
      <c r="AG715" s="2128"/>
      <c r="AH715" s="2128"/>
      <c r="AI715" s="2129"/>
      <c r="AJ715" s="2127"/>
      <c r="AK715" s="2128"/>
      <c r="AL715" s="2128"/>
      <c r="AM715" s="2128"/>
      <c r="AN715" s="2129"/>
      <c r="AO715" s="2127"/>
      <c r="AP715" s="2128"/>
      <c r="AQ715" s="2128"/>
      <c r="AR715" s="2128"/>
      <c r="AS715" s="2129"/>
      <c r="AT715" s="2127"/>
      <c r="AU715" s="2128"/>
      <c r="AV715" s="2128"/>
      <c r="AW715" s="2128"/>
      <c r="AX715" s="2129"/>
    </row>
    <row r="716" spans="1:50">
      <c r="A716" s="2128"/>
      <c r="B716" s="2128"/>
      <c r="C716" s="2128"/>
      <c r="D716" s="2128"/>
      <c r="E716" s="2129"/>
      <c r="F716" s="2128"/>
      <c r="G716" s="2128"/>
      <c r="H716" s="2128"/>
      <c r="I716" s="2128"/>
      <c r="J716" s="2129"/>
      <c r="K716" s="2128"/>
      <c r="L716" s="2128"/>
      <c r="M716" s="2128"/>
      <c r="N716" s="2128"/>
      <c r="O716" s="2129"/>
      <c r="P716" s="2128"/>
      <c r="Q716" s="2128"/>
      <c r="R716" s="2128"/>
      <c r="S716" s="2128"/>
      <c r="T716" s="2129"/>
      <c r="U716" s="2128"/>
      <c r="V716" s="2128"/>
      <c r="W716" s="2128"/>
      <c r="X716" s="2128"/>
      <c r="Y716" s="2129"/>
      <c r="Z716" s="2128"/>
      <c r="AA716" s="2128"/>
      <c r="AB716" s="2128"/>
      <c r="AC716" s="2128"/>
      <c r="AD716" s="2129"/>
      <c r="AE716" s="2128"/>
      <c r="AF716" s="2128"/>
      <c r="AG716" s="2128"/>
      <c r="AH716" s="2128"/>
      <c r="AI716" s="2129"/>
      <c r="AJ716" s="2127"/>
      <c r="AK716" s="2128"/>
      <c r="AL716" s="2128"/>
      <c r="AM716" s="2128"/>
      <c r="AN716" s="2129"/>
      <c r="AO716" s="2127"/>
      <c r="AP716" s="2128"/>
      <c r="AQ716" s="2128"/>
      <c r="AR716" s="2128"/>
      <c r="AS716" s="2129"/>
      <c r="AT716" s="2127"/>
      <c r="AU716" s="2128"/>
      <c r="AV716" s="2128"/>
      <c r="AW716" s="2128"/>
      <c r="AX716" s="2129"/>
    </row>
    <row r="717" spans="1:50">
      <c r="A717" s="2128"/>
      <c r="B717" s="2128"/>
      <c r="C717" s="2128"/>
      <c r="D717" s="2128"/>
      <c r="E717" s="2129"/>
      <c r="F717" s="2128"/>
      <c r="G717" s="2128"/>
      <c r="H717" s="2128"/>
      <c r="I717" s="2128"/>
      <c r="J717" s="2129"/>
      <c r="K717" s="2128"/>
      <c r="L717" s="2128"/>
      <c r="M717" s="2128"/>
      <c r="N717" s="2128"/>
      <c r="O717" s="2129"/>
      <c r="P717" s="2128"/>
      <c r="Q717" s="2128"/>
      <c r="R717" s="2128"/>
      <c r="S717" s="2128"/>
      <c r="T717" s="2129"/>
      <c r="U717" s="2128"/>
      <c r="V717" s="2128"/>
      <c r="W717" s="2128"/>
      <c r="X717" s="2128"/>
      <c r="Y717" s="2129"/>
      <c r="Z717" s="2128"/>
      <c r="AA717" s="2128"/>
      <c r="AB717" s="2128"/>
      <c r="AC717" s="2128"/>
      <c r="AD717" s="2129"/>
      <c r="AE717" s="2128"/>
      <c r="AF717" s="2128"/>
      <c r="AG717" s="2128"/>
      <c r="AH717" s="2128"/>
      <c r="AI717" s="2129"/>
      <c r="AJ717" s="2127"/>
      <c r="AK717" s="2128"/>
      <c r="AL717" s="2128"/>
      <c r="AM717" s="2128"/>
      <c r="AN717" s="2129"/>
      <c r="AO717" s="2127"/>
      <c r="AP717" s="2128"/>
      <c r="AQ717" s="2128"/>
      <c r="AR717" s="2128"/>
      <c r="AS717" s="2129"/>
      <c r="AT717" s="2127"/>
      <c r="AU717" s="2128"/>
      <c r="AV717" s="2128"/>
      <c r="AW717" s="2128"/>
      <c r="AX717" s="2129"/>
    </row>
    <row r="718" spans="1:50">
      <c r="A718" s="2128"/>
      <c r="B718" s="2128"/>
      <c r="C718" s="2128"/>
      <c r="D718" s="2128"/>
      <c r="E718" s="2129"/>
      <c r="F718" s="2128"/>
      <c r="G718" s="2128"/>
      <c r="H718" s="2128"/>
      <c r="I718" s="2128"/>
      <c r="J718" s="2129"/>
      <c r="K718" s="2128"/>
      <c r="L718" s="2128"/>
      <c r="M718" s="2128"/>
      <c r="N718" s="2128"/>
      <c r="O718" s="2129"/>
      <c r="P718" s="2128"/>
      <c r="Q718" s="2128"/>
      <c r="R718" s="2128"/>
      <c r="S718" s="2128"/>
      <c r="T718" s="2129"/>
      <c r="U718" s="2128"/>
      <c r="V718" s="2128"/>
      <c r="W718" s="2128"/>
      <c r="X718" s="2128"/>
      <c r="Y718" s="2129"/>
      <c r="Z718" s="2128"/>
      <c r="AA718" s="2128"/>
      <c r="AB718" s="2128"/>
      <c r="AC718" s="2128"/>
      <c r="AD718" s="2129"/>
      <c r="AE718" s="2128"/>
      <c r="AF718" s="2128"/>
      <c r="AG718" s="2128"/>
      <c r="AH718" s="2128"/>
      <c r="AI718" s="2129"/>
      <c r="AJ718" s="2127"/>
      <c r="AK718" s="2128"/>
      <c r="AL718" s="2128"/>
      <c r="AM718" s="2128"/>
      <c r="AN718" s="2129"/>
      <c r="AO718" s="2127"/>
      <c r="AP718" s="2128"/>
      <c r="AQ718" s="2128"/>
      <c r="AR718" s="2128"/>
      <c r="AS718" s="2129"/>
      <c r="AT718" s="2127"/>
      <c r="AU718" s="2128"/>
      <c r="AV718" s="2128"/>
      <c r="AW718" s="2128"/>
      <c r="AX718" s="2129"/>
    </row>
    <row r="719" spans="1:50">
      <c r="A719" s="2135"/>
      <c r="B719" s="2135"/>
      <c r="C719" s="2135"/>
      <c r="D719" s="2135"/>
      <c r="E719" s="2136"/>
      <c r="F719" s="2135"/>
      <c r="G719" s="2135"/>
      <c r="H719" s="2135"/>
      <c r="I719" s="2135"/>
      <c r="J719" s="2136"/>
      <c r="K719" s="2135"/>
      <c r="L719" s="2135"/>
      <c r="M719" s="2135"/>
      <c r="N719" s="2135"/>
      <c r="O719" s="2136"/>
      <c r="P719" s="2135"/>
      <c r="Q719" s="2135"/>
      <c r="R719" s="2135"/>
      <c r="S719" s="2135"/>
      <c r="T719" s="2136"/>
      <c r="U719" s="2135"/>
      <c r="V719" s="2135"/>
      <c r="W719" s="2135"/>
      <c r="X719" s="2135"/>
      <c r="Y719" s="2136"/>
      <c r="Z719" s="2135"/>
      <c r="AA719" s="2135"/>
      <c r="AB719" s="2135"/>
      <c r="AC719" s="2135"/>
      <c r="AD719" s="2136"/>
      <c r="AE719" s="2135"/>
      <c r="AF719" s="2135"/>
      <c r="AG719" s="2135"/>
      <c r="AH719" s="2135"/>
      <c r="AI719" s="2136"/>
      <c r="AJ719" s="2220" t="s">
        <v>203</v>
      </c>
      <c r="AK719" s="2221"/>
      <c r="AL719" s="2221"/>
      <c r="AM719" s="2221"/>
      <c r="AN719" s="2222"/>
      <c r="AO719" s="2220" t="s">
        <v>204</v>
      </c>
      <c r="AP719" s="2221"/>
      <c r="AQ719" s="2221"/>
      <c r="AR719" s="2221"/>
      <c r="AS719" s="2222"/>
      <c r="AT719" s="2220" t="s">
        <v>205</v>
      </c>
      <c r="AU719" s="2221"/>
      <c r="AV719" s="2221"/>
      <c r="AW719" s="2221"/>
      <c r="AX719" s="2222"/>
    </row>
    <row r="720" spans="1:50">
      <c r="A720" s="506">
        <v>21</v>
      </c>
      <c r="B720" s="507"/>
      <c r="C720" s="507"/>
      <c r="D720" s="507"/>
      <c r="E720" s="508"/>
      <c r="F720" s="506">
        <v>22</v>
      </c>
      <c r="G720" s="507"/>
      <c r="H720" s="507"/>
      <c r="I720" s="507"/>
      <c r="J720" s="508"/>
      <c r="K720" s="506">
        <v>23</v>
      </c>
      <c r="L720" s="507"/>
      <c r="M720" s="507"/>
      <c r="N720" s="507"/>
      <c r="O720" s="508"/>
      <c r="P720" s="506">
        <v>24</v>
      </c>
      <c r="Q720" s="507"/>
      <c r="R720" s="507"/>
      <c r="S720" s="507"/>
      <c r="T720" s="508"/>
      <c r="U720" s="506">
        <v>25</v>
      </c>
      <c r="V720" s="507"/>
      <c r="W720" s="507"/>
      <c r="X720" s="507"/>
      <c r="Y720" s="508"/>
      <c r="Z720" s="2199" t="s">
        <v>206</v>
      </c>
      <c r="AA720" s="2200"/>
      <c r="AB720" s="2200"/>
      <c r="AC720" s="2200"/>
      <c r="AD720" s="2200"/>
      <c r="AE720" s="2200"/>
      <c r="AF720" s="2200"/>
      <c r="AG720" s="2200"/>
      <c r="AH720" s="2200"/>
      <c r="AI720" s="2200"/>
      <c r="AJ720" s="2200"/>
      <c r="AK720" s="2200"/>
      <c r="AL720" s="2200"/>
      <c r="AM720" s="2200"/>
      <c r="AN720" s="2200"/>
      <c r="AO720" s="2200"/>
      <c r="AP720" s="2200"/>
      <c r="AQ720" s="2200"/>
      <c r="AR720" s="2200"/>
      <c r="AS720" s="2200"/>
      <c r="AT720" s="2200"/>
      <c r="AU720" s="2200"/>
      <c r="AV720" s="2200"/>
      <c r="AW720" s="2200"/>
      <c r="AX720" s="2200"/>
    </row>
    <row r="721" spans="1:50">
      <c r="A721" s="2127"/>
      <c r="B721" s="2128"/>
      <c r="C721" s="2128"/>
      <c r="D721" s="2128"/>
      <c r="E721" s="2129"/>
      <c r="F721" s="2128"/>
      <c r="G721" s="2128"/>
      <c r="H721" s="2128"/>
      <c r="I721" s="2128"/>
      <c r="J721" s="2129"/>
      <c r="K721" s="2128"/>
      <c r="L721" s="2128"/>
      <c r="M721" s="2128"/>
      <c r="N721" s="2128"/>
      <c r="O721" s="2129"/>
      <c r="P721" s="2128"/>
      <c r="Q721" s="2128"/>
      <c r="R721" s="2128"/>
      <c r="S721" s="2128"/>
      <c r="T721" s="2129"/>
      <c r="U721" s="2128"/>
      <c r="V721" s="2128"/>
      <c r="W721" s="2128"/>
      <c r="X721" s="2128"/>
      <c r="Y721" s="2129"/>
      <c r="Z721" s="2201"/>
      <c r="AA721" s="2202"/>
      <c r="AB721" s="2202"/>
      <c r="AC721" s="2202"/>
      <c r="AD721" s="2202"/>
      <c r="AE721" s="2202"/>
      <c r="AF721" s="2202"/>
      <c r="AG721" s="2202"/>
      <c r="AH721" s="2202"/>
      <c r="AI721" s="2202"/>
      <c r="AJ721" s="2202"/>
      <c r="AK721" s="2202"/>
      <c r="AL721" s="2202"/>
      <c r="AM721" s="2202"/>
      <c r="AN721" s="2202"/>
      <c r="AO721" s="2202"/>
      <c r="AP721" s="2202"/>
      <c r="AQ721" s="2202"/>
      <c r="AR721" s="2202"/>
      <c r="AS721" s="2202"/>
      <c r="AT721" s="2202"/>
      <c r="AU721" s="2202"/>
      <c r="AV721" s="2202"/>
      <c r="AW721" s="2202"/>
      <c r="AX721" s="2202"/>
    </row>
    <row r="722" spans="1:50">
      <c r="A722" s="2127"/>
      <c r="B722" s="2128"/>
      <c r="C722" s="2128"/>
      <c r="D722" s="2128"/>
      <c r="E722" s="2129"/>
      <c r="F722" s="2128"/>
      <c r="G722" s="2128"/>
      <c r="H722" s="2128"/>
      <c r="I722" s="2128"/>
      <c r="J722" s="2129"/>
      <c r="K722" s="2128"/>
      <c r="L722" s="2128"/>
      <c r="M722" s="2128"/>
      <c r="N722" s="2128"/>
      <c r="O722" s="2129"/>
      <c r="P722" s="2128"/>
      <c r="Q722" s="2128"/>
      <c r="R722" s="2128"/>
      <c r="S722" s="2128"/>
      <c r="T722" s="2129"/>
      <c r="U722" s="2128"/>
      <c r="V722" s="2128"/>
      <c r="W722" s="2128"/>
      <c r="X722" s="2128"/>
      <c r="Y722" s="2129"/>
      <c r="Z722" s="2201"/>
      <c r="AA722" s="2202"/>
      <c r="AB722" s="2202"/>
      <c r="AC722" s="2202"/>
      <c r="AD722" s="2202"/>
      <c r="AE722" s="2202"/>
      <c r="AF722" s="2202"/>
      <c r="AG722" s="2202"/>
      <c r="AH722" s="2202"/>
      <c r="AI722" s="2202"/>
      <c r="AJ722" s="2202"/>
      <c r="AK722" s="2202"/>
      <c r="AL722" s="2202"/>
      <c r="AM722" s="2202"/>
      <c r="AN722" s="2202"/>
      <c r="AO722" s="2202"/>
      <c r="AP722" s="2202"/>
      <c r="AQ722" s="2202"/>
      <c r="AR722" s="2202"/>
      <c r="AS722" s="2202"/>
      <c r="AT722" s="2202"/>
      <c r="AU722" s="2202"/>
      <c r="AV722" s="2202"/>
      <c r="AW722" s="2202"/>
      <c r="AX722" s="2202"/>
    </row>
    <row r="723" spans="1:50">
      <c r="A723" s="2127"/>
      <c r="B723" s="2128"/>
      <c r="C723" s="2128"/>
      <c r="D723" s="2128"/>
      <c r="E723" s="2129"/>
      <c r="F723" s="2128"/>
      <c r="G723" s="2128"/>
      <c r="H723" s="2128"/>
      <c r="I723" s="2128"/>
      <c r="J723" s="2129"/>
      <c r="K723" s="2128"/>
      <c r="L723" s="2128"/>
      <c r="M723" s="2128"/>
      <c r="N723" s="2128"/>
      <c r="O723" s="2129"/>
      <c r="P723" s="2128"/>
      <c r="Q723" s="2128"/>
      <c r="R723" s="2128"/>
      <c r="S723" s="2128"/>
      <c r="T723" s="2129"/>
      <c r="U723" s="2128"/>
      <c r="V723" s="2128"/>
      <c r="W723" s="2128"/>
      <c r="X723" s="2128"/>
      <c r="Y723" s="2129"/>
      <c r="Z723" s="2201"/>
      <c r="AA723" s="2202"/>
      <c r="AB723" s="2202"/>
      <c r="AC723" s="2202"/>
      <c r="AD723" s="2202"/>
      <c r="AE723" s="2202"/>
      <c r="AF723" s="2202"/>
      <c r="AG723" s="2202"/>
      <c r="AH723" s="2202"/>
      <c r="AI723" s="2202"/>
      <c r="AJ723" s="2202"/>
      <c r="AK723" s="2202"/>
      <c r="AL723" s="2202"/>
      <c r="AM723" s="2202"/>
      <c r="AN723" s="2202"/>
      <c r="AO723" s="2202"/>
      <c r="AP723" s="2202"/>
      <c r="AQ723" s="2202"/>
      <c r="AR723" s="2202"/>
      <c r="AS723" s="2202"/>
      <c r="AT723" s="2202"/>
      <c r="AU723" s="2202"/>
      <c r="AV723" s="2202"/>
      <c r="AW723" s="2202"/>
      <c r="AX723" s="2202"/>
    </row>
    <row r="724" spans="1:50" ht="15.75">
      <c r="A724" s="2127"/>
      <c r="B724" s="2128"/>
      <c r="C724" s="2128"/>
      <c r="D724" s="2128"/>
      <c r="E724" s="2129"/>
      <c r="F724" s="2128"/>
      <c r="G724" s="2128"/>
      <c r="H724" s="2128"/>
      <c r="I724" s="2128"/>
      <c r="J724" s="2129"/>
      <c r="K724" s="2128"/>
      <c r="L724" s="2128"/>
      <c r="M724" s="2128"/>
      <c r="N724" s="2128"/>
      <c r="O724" s="2129"/>
      <c r="P724" s="2128"/>
      <c r="Q724" s="2128"/>
      <c r="R724" s="2128"/>
      <c r="S724" s="2128"/>
      <c r="T724" s="2129"/>
      <c r="U724" s="2128"/>
      <c r="V724" s="2128"/>
      <c r="W724" s="2128"/>
      <c r="X724" s="2128"/>
      <c r="Y724" s="2129"/>
      <c r="Z724" s="2283" t="s">
        <v>43</v>
      </c>
      <c r="AA724" s="2284"/>
      <c r="AB724" s="2284"/>
      <c r="AC724" s="509"/>
      <c r="AD724" s="511" t="s">
        <v>44</v>
      </c>
      <c r="AE724" s="511" t="s">
        <v>45</v>
      </c>
      <c r="AF724" s="511" t="s">
        <v>208</v>
      </c>
      <c r="AG724" s="2284" t="s">
        <v>47</v>
      </c>
      <c r="AH724" s="2284"/>
      <c r="AI724" s="2284"/>
      <c r="AJ724" s="510"/>
      <c r="AK724" s="510"/>
      <c r="AL724" s="510"/>
      <c r="AM724" s="510"/>
      <c r="AN724" s="510"/>
      <c r="AO724" s="510"/>
      <c r="AP724" s="510"/>
      <c r="AQ724" s="510"/>
      <c r="AR724" s="511" t="s">
        <v>48</v>
      </c>
      <c r="AS724" s="510"/>
      <c r="AT724" s="2203">
        <f>$AT$38</f>
        <v>463</v>
      </c>
      <c r="AU724" s="2203"/>
      <c r="AV724" s="2233" t="s">
        <v>49</v>
      </c>
      <c r="AW724" s="2233"/>
      <c r="AX724" s="510"/>
    </row>
    <row r="725" spans="1:50">
      <c r="A725" s="2127"/>
      <c r="B725" s="2128"/>
      <c r="C725" s="2128"/>
      <c r="D725" s="2128"/>
      <c r="E725" s="2129"/>
      <c r="F725" s="2128"/>
      <c r="G725" s="2128"/>
      <c r="H725" s="2128"/>
      <c r="I725" s="2128"/>
      <c r="J725" s="2129"/>
      <c r="K725" s="2128"/>
      <c r="L725" s="2128"/>
      <c r="M725" s="2128"/>
      <c r="N725" s="2128"/>
      <c r="O725" s="2129"/>
      <c r="P725" s="2128"/>
      <c r="Q725" s="2128"/>
      <c r="R725" s="2128"/>
      <c r="S725" s="2128"/>
      <c r="T725" s="2129"/>
      <c r="U725" s="2128"/>
      <c r="V725" s="2128"/>
      <c r="W725" s="2128"/>
      <c r="X725" s="2128"/>
      <c r="Y725" s="2129"/>
      <c r="Z725" s="2189"/>
      <c r="AA725" s="2190"/>
      <c r="AB725" s="2190"/>
      <c r="AC725" s="2190"/>
      <c r="AD725" s="542"/>
      <c r="AE725" s="543"/>
      <c r="AF725" s="527">
        <f>SUM($AT$38-AE725)</f>
        <v>463</v>
      </c>
      <c r="AG725" s="2128"/>
      <c r="AH725" s="2128"/>
      <c r="AI725" s="2128"/>
      <c r="AJ725" s="2128"/>
      <c r="AK725" s="2128"/>
      <c r="AL725" s="2128"/>
      <c r="AM725" s="2128"/>
      <c r="AN725" s="2128"/>
      <c r="AO725" s="2128"/>
      <c r="AP725" s="2128"/>
      <c r="AQ725" s="2128"/>
      <c r="AR725" s="2128"/>
      <c r="AS725" s="2128"/>
      <c r="AT725" s="2128"/>
      <c r="AU725" s="2128"/>
      <c r="AV725" s="2128"/>
      <c r="AW725" s="2128"/>
      <c r="AX725" s="510"/>
    </row>
    <row r="726" spans="1:50">
      <c r="A726" s="2127"/>
      <c r="B726" s="2128"/>
      <c r="C726" s="2128"/>
      <c r="D726" s="2128"/>
      <c r="E726" s="2129"/>
      <c r="F726" s="2128"/>
      <c r="G726" s="2128"/>
      <c r="H726" s="2128"/>
      <c r="I726" s="2128"/>
      <c r="J726" s="2129"/>
      <c r="K726" s="2128"/>
      <c r="L726" s="2128"/>
      <c r="M726" s="2128"/>
      <c r="N726" s="2128"/>
      <c r="O726" s="2129"/>
      <c r="P726" s="2128"/>
      <c r="Q726" s="2128"/>
      <c r="R726" s="2128"/>
      <c r="S726" s="2128"/>
      <c r="T726" s="2129"/>
      <c r="U726" s="2128"/>
      <c r="V726" s="2128"/>
      <c r="W726" s="2128"/>
      <c r="X726" s="2128"/>
      <c r="Y726" s="2129"/>
      <c r="Z726" s="2189"/>
      <c r="AA726" s="2190"/>
      <c r="AB726" s="2190"/>
      <c r="AC726" s="2190"/>
      <c r="AD726" s="542"/>
      <c r="AE726" s="543"/>
      <c r="AF726" s="527">
        <f t="shared" ref="AF726:AF735" si="14">SUM($AT$38-AE726)</f>
        <v>463</v>
      </c>
      <c r="AG726" s="2128"/>
      <c r="AH726" s="2128"/>
      <c r="AI726" s="2128"/>
      <c r="AJ726" s="2128"/>
      <c r="AK726" s="2128"/>
      <c r="AL726" s="2128"/>
      <c r="AM726" s="2128"/>
      <c r="AN726" s="2128"/>
      <c r="AO726" s="2128"/>
      <c r="AP726" s="2128"/>
      <c r="AQ726" s="2128"/>
      <c r="AR726" s="2128"/>
      <c r="AS726" s="2128"/>
      <c r="AT726" s="2128"/>
      <c r="AU726" s="2128"/>
      <c r="AV726" s="2128"/>
      <c r="AW726" s="2128"/>
      <c r="AX726" s="510"/>
    </row>
    <row r="727" spans="1:50">
      <c r="A727" s="2127"/>
      <c r="B727" s="2128"/>
      <c r="C727" s="2128"/>
      <c r="D727" s="2128"/>
      <c r="E727" s="2129"/>
      <c r="F727" s="2128"/>
      <c r="G727" s="2128"/>
      <c r="H727" s="2128"/>
      <c r="I727" s="2128"/>
      <c r="J727" s="2129"/>
      <c r="K727" s="2128"/>
      <c r="L727" s="2128"/>
      <c r="M727" s="2128"/>
      <c r="N727" s="2128"/>
      <c r="O727" s="2129"/>
      <c r="P727" s="2128"/>
      <c r="Q727" s="2128"/>
      <c r="R727" s="2128"/>
      <c r="S727" s="2128"/>
      <c r="T727" s="2129"/>
      <c r="U727" s="2128"/>
      <c r="V727" s="2128"/>
      <c r="W727" s="2128"/>
      <c r="X727" s="2128"/>
      <c r="Y727" s="2129"/>
      <c r="Z727" s="2189"/>
      <c r="AA727" s="2190"/>
      <c r="AB727" s="2190"/>
      <c r="AC727" s="2190"/>
      <c r="AD727" s="542"/>
      <c r="AE727" s="543"/>
      <c r="AF727" s="527">
        <f t="shared" si="14"/>
        <v>463</v>
      </c>
      <c r="AG727" s="2128"/>
      <c r="AH727" s="2128"/>
      <c r="AI727" s="2128"/>
      <c r="AJ727" s="2128"/>
      <c r="AK727" s="2128"/>
      <c r="AL727" s="2128"/>
      <c r="AM727" s="2128"/>
      <c r="AN727" s="2128"/>
      <c r="AO727" s="2128"/>
      <c r="AP727" s="2128"/>
      <c r="AQ727" s="2128"/>
      <c r="AR727" s="2128"/>
      <c r="AS727" s="2128"/>
      <c r="AT727" s="2128"/>
      <c r="AU727" s="2128"/>
      <c r="AV727" s="2128"/>
      <c r="AW727" s="2128"/>
      <c r="AX727" s="510"/>
    </row>
    <row r="728" spans="1:50">
      <c r="A728" s="2127"/>
      <c r="B728" s="2128"/>
      <c r="C728" s="2128"/>
      <c r="D728" s="2128"/>
      <c r="E728" s="2129"/>
      <c r="F728" s="2128"/>
      <c r="G728" s="2128"/>
      <c r="H728" s="2128"/>
      <c r="I728" s="2128"/>
      <c r="J728" s="2129"/>
      <c r="K728" s="2128"/>
      <c r="L728" s="2128"/>
      <c r="M728" s="2128"/>
      <c r="N728" s="2128"/>
      <c r="O728" s="2129"/>
      <c r="P728" s="2128"/>
      <c r="Q728" s="2128"/>
      <c r="R728" s="2128"/>
      <c r="S728" s="2128"/>
      <c r="T728" s="2129"/>
      <c r="U728" s="2128"/>
      <c r="V728" s="2128"/>
      <c r="W728" s="2128"/>
      <c r="X728" s="2128"/>
      <c r="Y728" s="2129"/>
      <c r="Z728" s="2189"/>
      <c r="AA728" s="2190"/>
      <c r="AB728" s="2190"/>
      <c r="AC728" s="2190"/>
      <c r="AD728" s="542"/>
      <c r="AE728" s="543"/>
      <c r="AF728" s="527">
        <f t="shared" si="14"/>
        <v>463</v>
      </c>
      <c r="AG728" s="2128"/>
      <c r="AH728" s="2128"/>
      <c r="AI728" s="2128"/>
      <c r="AJ728" s="2128"/>
      <c r="AK728" s="2128"/>
      <c r="AL728" s="2128"/>
      <c r="AM728" s="2128"/>
      <c r="AN728" s="2128"/>
      <c r="AO728" s="2128"/>
      <c r="AP728" s="2128"/>
      <c r="AQ728" s="2128"/>
      <c r="AR728" s="2128"/>
      <c r="AS728" s="2128"/>
      <c r="AT728" s="2128"/>
      <c r="AU728" s="2128"/>
      <c r="AV728" s="2128"/>
      <c r="AW728" s="2128"/>
      <c r="AX728" s="510"/>
    </row>
    <row r="729" spans="1:50">
      <c r="A729" s="2127"/>
      <c r="B729" s="2128"/>
      <c r="C729" s="2128"/>
      <c r="D729" s="2128"/>
      <c r="E729" s="2129"/>
      <c r="F729" s="2128"/>
      <c r="G729" s="2128"/>
      <c r="H729" s="2128"/>
      <c r="I729" s="2128"/>
      <c r="J729" s="2129"/>
      <c r="K729" s="2128"/>
      <c r="L729" s="2128"/>
      <c r="M729" s="2128"/>
      <c r="N729" s="2128"/>
      <c r="O729" s="2129"/>
      <c r="P729" s="2128"/>
      <c r="Q729" s="2128"/>
      <c r="R729" s="2128"/>
      <c r="S729" s="2128"/>
      <c r="T729" s="2129"/>
      <c r="U729" s="2128"/>
      <c r="V729" s="2128"/>
      <c r="W729" s="2128"/>
      <c r="X729" s="2128"/>
      <c r="Y729" s="2129"/>
      <c r="Z729" s="2189"/>
      <c r="AA729" s="2190"/>
      <c r="AB729" s="2190"/>
      <c r="AC729" s="2190"/>
      <c r="AD729" s="542"/>
      <c r="AE729" s="543"/>
      <c r="AF729" s="527">
        <f t="shared" si="14"/>
        <v>463</v>
      </c>
      <c r="AG729" s="2128"/>
      <c r="AH729" s="2128"/>
      <c r="AI729" s="2128"/>
      <c r="AJ729" s="2128"/>
      <c r="AK729" s="2128"/>
      <c r="AL729" s="2128"/>
      <c r="AM729" s="2128"/>
      <c r="AN729" s="2128"/>
      <c r="AO729" s="2128"/>
      <c r="AP729" s="2128"/>
      <c r="AQ729" s="2128"/>
      <c r="AR729" s="2128"/>
      <c r="AS729" s="2128"/>
      <c r="AT729" s="2128"/>
      <c r="AU729" s="2128"/>
      <c r="AV729" s="2128"/>
      <c r="AW729" s="2128"/>
      <c r="AX729" s="510"/>
    </row>
    <row r="730" spans="1:50">
      <c r="A730" s="2127"/>
      <c r="B730" s="2128"/>
      <c r="C730" s="2128"/>
      <c r="D730" s="2128"/>
      <c r="E730" s="2129"/>
      <c r="F730" s="2128"/>
      <c r="G730" s="2128"/>
      <c r="H730" s="2128"/>
      <c r="I730" s="2128"/>
      <c r="J730" s="2129"/>
      <c r="K730" s="2128"/>
      <c r="L730" s="2128"/>
      <c r="M730" s="2128"/>
      <c r="N730" s="2128"/>
      <c r="O730" s="2129"/>
      <c r="P730" s="2128"/>
      <c r="Q730" s="2128"/>
      <c r="R730" s="2128"/>
      <c r="S730" s="2128"/>
      <c r="T730" s="2129"/>
      <c r="U730" s="2128"/>
      <c r="V730" s="2128"/>
      <c r="W730" s="2128"/>
      <c r="X730" s="2128"/>
      <c r="Y730" s="2129"/>
      <c r="Z730" s="2189"/>
      <c r="AA730" s="2190"/>
      <c r="AB730" s="2190"/>
      <c r="AC730" s="2190"/>
      <c r="AD730" s="542"/>
      <c r="AE730" s="543"/>
      <c r="AF730" s="527">
        <f t="shared" si="14"/>
        <v>463</v>
      </c>
      <c r="AG730" s="2128"/>
      <c r="AH730" s="2128"/>
      <c r="AI730" s="2128"/>
      <c r="AJ730" s="2128"/>
      <c r="AK730" s="2128"/>
      <c r="AL730" s="2128"/>
      <c r="AM730" s="2128"/>
      <c r="AN730" s="2128"/>
      <c r="AO730" s="2128"/>
      <c r="AP730" s="2128"/>
      <c r="AQ730" s="2128"/>
      <c r="AR730" s="2128"/>
      <c r="AS730" s="2128"/>
      <c r="AT730" s="2128"/>
      <c r="AU730" s="2128"/>
      <c r="AV730" s="2128"/>
      <c r="AW730" s="2128"/>
      <c r="AX730" s="510"/>
    </row>
    <row r="731" spans="1:50">
      <c r="A731" s="2127"/>
      <c r="B731" s="2128"/>
      <c r="C731" s="2128"/>
      <c r="D731" s="2128"/>
      <c r="E731" s="2129"/>
      <c r="F731" s="2128"/>
      <c r="G731" s="2128"/>
      <c r="H731" s="2128"/>
      <c r="I731" s="2128"/>
      <c r="J731" s="2129"/>
      <c r="K731" s="2128"/>
      <c r="L731" s="2128"/>
      <c r="M731" s="2128"/>
      <c r="N731" s="2128"/>
      <c r="O731" s="2129"/>
      <c r="P731" s="2128"/>
      <c r="Q731" s="2128"/>
      <c r="R731" s="2128"/>
      <c r="S731" s="2128"/>
      <c r="T731" s="2129"/>
      <c r="U731" s="2128"/>
      <c r="V731" s="2128"/>
      <c r="W731" s="2128"/>
      <c r="X731" s="2128"/>
      <c r="Y731" s="2129"/>
      <c r="Z731" s="2189"/>
      <c r="AA731" s="2190"/>
      <c r="AB731" s="2190"/>
      <c r="AC731" s="2190"/>
      <c r="AD731" s="542"/>
      <c r="AE731" s="543"/>
      <c r="AF731" s="527">
        <f t="shared" si="14"/>
        <v>463</v>
      </c>
      <c r="AG731" s="2128"/>
      <c r="AH731" s="2128"/>
      <c r="AI731" s="2128"/>
      <c r="AJ731" s="2128"/>
      <c r="AK731" s="2128"/>
      <c r="AL731" s="2128"/>
      <c r="AM731" s="2128"/>
      <c r="AN731" s="2128"/>
      <c r="AO731" s="2128"/>
      <c r="AP731" s="2128"/>
      <c r="AQ731" s="2128"/>
      <c r="AR731" s="2128"/>
      <c r="AS731" s="2128"/>
      <c r="AT731" s="2128"/>
      <c r="AU731" s="2128"/>
      <c r="AV731" s="2128"/>
      <c r="AW731" s="2128"/>
      <c r="AX731" s="510"/>
    </row>
    <row r="732" spans="1:50">
      <c r="A732" s="2127"/>
      <c r="B732" s="2128"/>
      <c r="C732" s="2128"/>
      <c r="D732" s="2128"/>
      <c r="E732" s="2129"/>
      <c r="F732" s="2128"/>
      <c r="G732" s="2128"/>
      <c r="H732" s="2128"/>
      <c r="I732" s="2128"/>
      <c r="J732" s="2129"/>
      <c r="K732" s="2128"/>
      <c r="L732" s="2128"/>
      <c r="M732" s="2128"/>
      <c r="N732" s="2128"/>
      <c r="O732" s="2129"/>
      <c r="P732" s="2128"/>
      <c r="Q732" s="2128"/>
      <c r="R732" s="2128"/>
      <c r="S732" s="2128"/>
      <c r="T732" s="2129"/>
      <c r="U732" s="2128"/>
      <c r="V732" s="2128"/>
      <c r="W732" s="2128"/>
      <c r="X732" s="2128"/>
      <c r="Y732" s="2129"/>
      <c r="Z732" s="2189"/>
      <c r="AA732" s="2190"/>
      <c r="AB732" s="2190"/>
      <c r="AC732" s="2190"/>
      <c r="AD732" s="542"/>
      <c r="AE732" s="543"/>
      <c r="AF732" s="527">
        <f t="shared" si="14"/>
        <v>463</v>
      </c>
      <c r="AG732" s="2128"/>
      <c r="AH732" s="2128"/>
      <c r="AI732" s="2128"/>
      <c r="AJ732" s="2128"/>
      <c r="AK732" s="2128"/>
      <c r="AL732" s="2128"/>
      <c r="AM732" s="2128"/>
      <c r="AN732" s="2128"/>
      <c r="AO732" s="2128"/>
      <c r="AP732" s="2128"/>
      <c r="AQ732" s="2128"/>
      <c r="AR732" s="2128"/>
      <c r="AS732" s="2128"/>
      <c r="AT732" s="2128"/>
      <c r="AU732" s="2128"/>
      <c r="AV732" s="2128"/>
      <c r="AW732" s="2128"/>
      <c r="AX732" s="510"/>
    </row>
    <row r="733" spans="1:50">
      <c r="A733" s="2127"/>
      <c r="B733" s="2128"/>
      <c r="C733" s="2128"/>
      <c r="D733" s="2128"/>
      <c r="E733" s="2129"/>
      <c r="F733" s="2128"/>
      <c r="G733" s="2128"/>
      <c r="H733" s="2128"/>
      <c r="I733" s="2128"/>
      <c r="J733" s="2129"/>
      <c r="K733" s="2128"/>
      <c r="L733" s="2128"/>
      <c r="M733" s="2128"/>
      <c r="N733" s="2128"/>
      <c r="O733" s="2129"/>
      <c r="P733" s="2128"/>
      <c r="Q733" s="2128"/>
      <c r="R733" s="2128"/>
      <c r="S733" s="2128"/>
      <c r="T733" s="2129"/>
      <c r="U733" s="2128"/>
      <c r="V733" s="2128"/>
      <c r="W733" s="2128"/>
      <c r="X733" s="2128"/>
      <c r="Y733" s="2129"/>
      <c r="Z733" s="2189"/>
      <c r="AA733" s="2190"/>
      <c r="AB733" s="2190"/>
      <c r="AC733" s="2190"/>
      <c r="AD733" s="542"/>
      <c r="AE733" s="543"/>
      <c r="AF733" s="527">
        <f t="shared" si="14"/>
        <v>463</v>
      </c>
      <c r="AG733" s="2128"/>
      <c r="AH733" s="2128"/>
      <c r="AI733" s="2128"/>
      <c r="AJ733" s="2128"/>
      <c r="AK733" s="2128"/>
      <c r="AL733" s="2128"/>
      <c r="AM733" s="2128"/>
      <c r="AN733" s="2128"/>
      <c r="AO733" s="2128"/>
      <c r="AP733" s="2128"/>
      <c r="AQ733" s="2128"/>
      <c r="AR733" s="2128"/>
      <c r="AS733" s="2128"/>
      <c r="AT733" s="2128"/>
      <c r="AU733" s="2128"/>
      <c r="AV733" s="2128"/>
      <c r="AW733" s="2128"/>
      <c r="AX733" s="510"/>
    </row>
    <row r="734" spans="1:50">
      <c r="A734" s="2127"/>
      <c r="B734" s="2128"/>
      <c r="C734" s="2128"/>
      <c r="D734" s="2128"/>
      <c r="E734" s="2129"/>
      <c r="F734" s="2128"/>
      <c r="G734" s="2128"/>
      <c r="H734" s="2128"/>
      <c r="I734" s="2128"/>
      <c r="J734" s="2129"/>
      <c r="K734" s="2128"/>
      <c r="L734" s="2128"/>
      <c r="M734" s="2128"/>
      <c r="N734" s="2128"/>
      <c r="O734" s="2129"/>
      <c r="P734" s="2128"/>
      <c r="Q734" s="2128"/>
      <c r="R734" s="2128"/>
      <c r="S734" s="2128"/>
      <c r="T734" s="2129"/>
      <c r="U734" s="2128"/>
      <c r="V734" s="2128"/>
      <c r="W734" s="2128"/>
      <c r="X734" s="2128"/>
      <c r="Y734" s="2129"/>
      <c r="Z734" s="2189"/>
      <c r="AA734" s="2190"/>
      <c r="AB734" s="2190"/>
      <c r="AC734" s="2190"/>
      <c r="AD734" s="542"/>
      <c r="AE734" s="543"/>
      <c r="AF734" s="527">
        <f t="shared" si="14"/>
        <v>463</v>
      </c>
      <c r="AG734" s="2128"/>
      <c r="AH734" s="2128"/>
      <c r="AI734" s="2128"/>
      <c r="AJ734" s="2128"/>
      <c r="AK734" s="2128"/>
      <c r="AL734" s="2128"/>
      <c r="AM734" s="2128"/>
      <c r="AN734" s="2128"/>
      <c r="AO734" s="2128"/>
      <c r="AP734" s="2128"/>
      <c r="AQ734" s="2128"/>
      <c r="AR734" s="2128"/>
      <c r="AS734" s="2128"/>
      <c r="AT734" s="2128"/>
      <c r="AU734" s="2128"/>
      <c r="AV734" s="2128"/>
      <c r="AW734" s="2128"/>
      <c r="AX734" s="510"/>
    </row>
    <row r="735" spans="1:50">
      <c r="A735" s="2282"/>
      <c r="B735" s="2135"/>
      <c r="C735" s="2135"/>
      <c r="D735" s="2135"/>
      <c r="E735" s="2136"/>
      <c r="F735" s="2135"/>
      <c r="G735" s="2135"/>
      <c r="H735" s="2135"/>
      <c r="I735" s="2135"/>
      <c r="J735" s="2136"/>
      <c r="K735" s="2135"/>
      <c r="L735" s="2135"/>
      <c r="M735" s="2135"/>
      <c r="N735" s="2135"/>
      <c r="O735" s="2136"/>
      <c r="P735" s="2135"/>
      <c r="Q735" s="2135"/>
      <c r="R735" s="2135"/>
      <c r="S735" s="2135"/>
      <c r="T735" s="2136"/>
      <c r="U735" s="2135"/>
      <c r="V735" s="2135"/>
      <c r="W735" s="2135"/>
      <c r="X735" s="2135"/>
      <c r="Y735" s="2136"/>
      <c r="Z735" s="2189"/>
      <c r="AA735" s="2190"/>
      <c r="AB735" s="2190"/>
      <c r="AC735" s="2190"/>
      <c r="AD735" s="542"/>
      <c r="AE735" s="543"/>
      <c r="AF735" s="534">
        <f t="shared" si="14"/>
        <v>463</v>
      </c>
      <c r="AG735" s="581" t="s">
        <v>55</v>
      </c>
      <c r="AH735" s="512"/>
      <c r="AI735" s="512"/>
      <c r="AJ735" s="512"/>
      <c r="AK735" s="512"/>
      <c r="AL735" s="512"/>
      <c r="AM735" s="512"/>
      <c r="AN735" s="512"/>
      <c r="AO735" s="512"/>
      <c r="AP735" s="512"/>
      <c r="AQ735" s="512"/>
      <c r="AR735" s="512"/>
      <c r="AS735" s="512"/>
      <c r="AT735" s="512"/>
      <c r="AU735" s="512"/>
      <c r="AV735" s="512"/>
      <c r="AW735" s="512"/>
      <c r="AX735" s="512"/>
    </row>
    <row r="736" spans="1:50" ht="18.75">
      <c r="A736" s="2050" t="s">
        <v>0</v>
      </c>
      <c r="B736" s="2050"/>
      <c r="C736" s="2050"/>
      <c r="D736" s="2050"/>
      <c r="E736" s="2050"/>
      <c r="F736" s="2050" t="s">
        <v>1</v>
      </c>
      <c r="G736" s="2050"/>
      <c r="H736" s="2050"/>
      <c r="I736" s="2050"/>
      <c r="J736" s="2050"/>
      <c r="K736" s="2050" t="s">
        <v>2</v>
      </c>
      <c r="L736" s="2050"/>
      <c r="M736" s="2050"/>
      <c r="N736" s="2050"/>
      <c r="O736" s="2050"/>
      <c r="P736" s="2050" t="s">
        <v>3</v>
      </c>
      <c r="Q736" s="2050"/>
      <c r="R736" s="2050"/>
      <c r="S736" s="2050"/>
      <c r="T736" s="2050"/>
      <c r="U736" s="2050" t="s">
        <v>4</v>
      </c>
      <c r="V736" s="2050"/>
      <c r="W736" s="2050"/>
      <c r="X736" s="2050"/>
      <c r="Y736" s="2050"/>
      <c r="Z736" s="2050" t="s">
        <v>5</v>
      </c>
      <c r="AA736" s="2050"/>
      <c r="AB736" s="2050"/>
      <c r="AC736" s="2050"/>
      <c r="AD736" s="2050"/>
      <c r="AE736" s="2050" t="s">
        <v>6</v>
      </c>
      <c r="AF736" s="2050"/>
      <c r="AG736" s="2050"/>
      <c r="AH736" s="2050"/>
      <c r="AI736" s="2050"/>
      <c r="AJ736" s="2050" t="s">
        <v>7</v>
      </c>
      <c r="AK736" s="2050"/>
      <c r="AL736" s="2050"/>
      <c r="AM736" s="2050"/>
      <c r="AN736" s="2050"/>
      <c r="AO736" s="2050" t="s">
        <v>8</v>
      </c>
      <c r="AP736" s="2050"/>
      <c r="AQ736" s="2050"/>
      <c r="AR736" s="2050"/>
      <c r="AS736" s="2050"/>
      <c r="AT736" s="2050" t="s">
        <v>9</v>
      </c>
      <c r="AU736" s="2050"/>
      <c r="AV736" s="2050"/>
      <c r="AW736" s="2050"/>
      <c r="AX736" s="2050"/>
    </row>
    <row r="737" spans="1:50">
      <c r="A737" s="2287" t="s">
        <v>207</v>
      </c>
      <c r="B737" s="2288"/>
      <c r="C737" s="2288"/>
      <c r="D737" s="2288"/>
      <c r="E737" s="2288"/>
      <c r="F737" s="2288"/>
      <c r="G737" s="2288"/>
      <c r="H737" s="2288"/>
      <c r="I737" s="2288"/>
      <c r="J737" s="2288"/>
      <c r="K737" s="2288"/>
      <c r="L737" s="2288"/>
      <c r="M737" s="2288"/>
      <c r="N737" s="2288"/>
      <c r="O737" s="2288"/>
      <c r="P737" s="2288"/>
      <c r="Q737" s="2288"/>
      <c r="R737" s="2288"/>
      <c r="S737" s="2288"/>
      <c r="T737" s="2288"/>
      <c r="U737" s="2288"/>
      <c r="V737" s="2288"/>
      <c r="W737" s="2288"/>
      <c r="X737" s="2288"/>
      <c r="Y737" s="2288"/>
      <c r="Z737" s="513">
        <v>1</v>
      </c>
      <c r="AA737" s="514"/>
      <c r="AB737" s="514"/>
      <c r="AC737" s="514"/>
      <c r="AD737" s="515"/>
      <c r="AE737" s="514">
        <v>2</v>
      </c>
      <c r="AF737" s="514"/>
      <c r="AG737" s="514"/>
      <c r="AH737" s="514"/>
      <c r="AI737" s="515"/>
      <c r="AJ737" s="514">
        <v>3</v>
      </c>
      <c r="AK737" s="514"/>
      <c r="AL737" s="514"/>
      <c r="AM737" s="514"/>
      <c r="AN737" s="515"/>
      <c r="AO737" s="514">
        <v>4</v>
      </c>
      <c r="AP737" s="514"/>
      <c r="AQ737" s="514"/>
      <c r="AR737" s="514"/>
      <c r="AS737" s="515"/>
      <c r="AT737" s="514">
        <v>5</v>
      </c>
      <c r="AU737" s="514"/>
      <c r="AV737" s="514"/>
      <c r="AW737" s="514"/>
      <c r="AX737" s="515"/>
    </row>
    <row r="738" spans="1:50">
      <c r="A738" s="2289"/>
      <c r="B738" s="2290"/>
      <c r="C738" s="2290"/>
      <c r="D738" s="2290"/>
      <c r="E738" s="2290"/>
      <c r="F738" s="2290"/>
      <c r="G738" s="2290"/>
      <c r="H738" s="2290"/>
      <c r="I738" s="2290"/>
      <c r="J738" s="2290"/>
      <c r="K738" s="2290"/>
      <c r="L738" s="2290"/>
      <c r="M738" s="2290"/>
      <c r="N738" s="2290"/>
      <c r="O738" s="2290"/>
      <c r="P738" s="2290"/>
      <c r="Q738" s="2290"/>
      <c r="R738" s="2290"/>
      <c r="S738" s="2290"/>
      <c r="T738" s="2290"/>
      <c r="U738" s="2290"/>
      <c r="V738" s="2290"/>
      <c r="W738" s="2290"/>
      <c r="X738" s="2290"/>
      <c r="Y738" s="2290"/>
      <c r="Z738" s="2302"/>
      <c r="AA738" s="2280"/>
      <c r="AB738" s="2280"/>
      <c r="AC738" s="2280"/>
      <c r="AD738" s="2281"/>
      <c r="AE738" s="2280"/>
      <c r="AF738" s="2280"/>
      <c r="AG738" s="2280"/>
      <c r="AH738" s="2280"/>
      <c r="AI738" s="2281"/>
      <c r="AJ738" s="2280"/>
      <c r="AK738" s="2280"/>
      <c r="AL738" s="2280"/>
      <c r="AM738" s="2280"/>
      <c r="AN738" s="2281"/>
      <c r="AO738" s="2280"/>
      <c r="AP738" s="2280"/>
      <c r="AQ738" s="2280"/>
      <c r="AR738" s="2280"/>
      <c r="AS738" s="2281"/>
      <c r="AT738" s="2280"/>
      <c r="AU738" s="2280"/>
      <c r="AV738" s="2280"/>
      <c r="AW738" s="2280"/>
      <c r="AX738" s="2281"/>
    </row>
    <row r="739" spans="1:50">
      <c r="A739" s="2289"/>
      <c r="B739" s="2290"/>
      <c r="C739" s="2290"/>
      <c r="D739" s="2290"/>
      <c r="E739" s="2290"/>
      <c r="F739" s="2290"/>
      <c r="G739" s="2290"/>
      <c r="H739" s="2290"/>
      <c r="I739" s="2290"/>
      <c r="J739" s="2290"/>
      <c r="K739" s="2290"/>
      <c r="L739" s="2290"/>
      <c r="M739" s="2290"/>
      <c r="N739" s="2290"/>
      <c r="O739" s="2290"/>
      <c r="P739" s="2290"/>
      <c r="Q739" s="2290"/>
      <c r="R739" s="2290"/>
      <c r="S739" s="2290"/>
      <c r="T739" s="2290"/>
      <c r="U739" s="2290"/>
      <c r="V739" s="2290"/>
      <c r="W739" s="2290"/>
      <c r="X739" s="2290"/>
      <c r="Y739" s="2290"/>
      <c r="Z739" s="2302"/>
      <c r="AA739" s="2280"/>
      <c r="AB739" s="2280"/>
      <c r="AC739" s="2280"/>
      <c r="AD739" s="2281"/>
      <c r="AE739" s="2280"/>
      <c r="AF739" s="2280"/>
      <c r="AG739" s="2280"/>
      <c r="AH739" s="2280"/>
      <c r="AI739" s="2281"/>
      <c r="AJ739" s="2280"/>
      <c r="AK739" s="2280"/>
      <c r="AL739" s="2280"/>
      <c r="AM739" s="2280"/>
      <c r="AN739" s="2281"/>
      <c r="AO739" s="2280"/>
      <c r="AP739" s="2280"/>
      <c r="AQ739" s="2280"/>
      <c r="AR739" s="2280"/>
      <c r="AS739" s="2281"/>
      <c r="AT739" s="2280"/>
      <c r="AU739" s="2280"/>
      <c r="AV739" s="2280"/>
      <c r="AW739" s="2280"/>
      <c r="AX739" s="2281"/>
    </row>
    <row r="740" spans="1:50">
      <c r="A740" s="2289"/>
      <c r="B740" s="2290"/>
      <c r="C740" s="2290"/>
      <c r="D740" s="2290"/>
      <c r="E740" s="2290"/>
      <c r="F740" s="2290"/>
      <c r="G740" s="2290"/>
      <c r="H740" s="2290"/>
      <c r="I740" s="2290"/>
      <c r="J740" s="2290"/>
      <c r="K740" s="2290"/>
      <c r="L740" s="2290"/>
      <c r="M740" s="2290"/>
      <c r="N740" s="2290"/>
      <c r="O740" s="2290"/>
      <c r="P740" s="2290"/>
      <c r="Q740" s="2290"/>
      <c r="R740" s="2290"/>
      <c r="S740" s="2290"/>
      <c r="T740" s="2290"/>
      <c r="U740" s="2290"/>
      <c r="V740" s="2290"/>
      <c r="W740" s="2290"/>
      <c r="X740" s="2290"/>
      <c r="Y740" s="2290"/>
      <c r="Z740" s="2302"/>
      <c r="AA740" s="2280"/>
      <c r="AB740" s="2280"/>
      <c r="AC740" s="2280"/>
      <c r="AD740" s="2281"/>
      <c r="AE740" s="2280"/>
      <c r="AF740" s="2280"/>
      <c r="AG740" s="2280"/>
      <c r="AH740" s="2280"/>
      <c r="AI740" s="2281"/>
      <c r="AJ740" s="2280"/>
      <c r="AK740" s="2280"/>
      <c r="AL740" s="2280"/>
      <c r="AM740" s="2280"/>
      <c r="AN740" s="2281"/>
      <c r="AO740" s="2280"/>
      <c r="AP740" s="2280"/>
      <c r="AQ740" s="2280"/>
      <c r="AR740" s="2280"/>
      <c r="AS740" s="2281"/>
      <c r="AT740" s="2280"/>
      <c r="AU740" s="2280"/>
      <c r="AV740" s="2280"/>
      <c r="AW740" s="2280"/>
      <c r="AX740" s="2281"/>
    </row>
    <row r="741" spans="1:50" ht="15.75">
      <c r="A741" s="2196" t="s">
        <v>43</v>
      </c>
      <c r="B741" s="2197"/>
      <c r="C741" s="2197"/>
      <c r="D741" s="516"/>
      <c r="E741" s="518" t="s">
        <v>44</v>
      </c>
      <c r="F741" s="518" t="s">
        <v>45</v>
      </c>
      <c r="G741" s="518" t="s">
        <v>208</v>
      </c>
      <c r="H741" s="2197" t="s">
        <v>47</v>
      </c>
      <c r="I741" s="2197"/>
      <c r="J741" s="2197"/>
      <c r="K741" s="517"/>
      <c r="L741" s="517"/>
      <c r="M741" s="517"/>
      <c r="N741" s="517"/>
      <c r="O741" s="517"/>
      <c r="P741" s="517"/>
      <c r="Q741" s="517"/>
      <c r="R741" s="517"/>
      <c r="S741" s="518" t="s">
        <v>48</v>
      </c>
      <c r="T741" s="517"/>
      <c r="U741" s="2285">
        <f>$AT$38</f>
        <v>463</v>
      </c>
      <c r="V741" s="2285"/>
      <c r="W741" s="2286" t="s">
        <v>49</v>
      </c>
      <c r="X741" s="2286"/>
      <c r="Y741" s="517"/>
      <c r="Z741" s="2302"/>
      <c r="AA741" s="2280"/>
      <c r="AB741" s="2280"/>
      <c r="AC741" s="2280"/>
      <c r="AD741" s="2281"/>
      <c r="AE741" s="2280"/>
      <c r="AF741" s="2280"/>
      <c r="AG741" s="2280"/>
      <c r="AH741" s="2280"/>
      <c r="AI741" s="2281"/>
      <c r="AJ741" s="2280"/>
      <c r="AK741" s="2280"/>
      <c r="AL741" s="2280"/>
      <c r="AM741" s="2280"/>
      <c r="AN741" s="2281"/>
      <c r="AO741" s="2280"/>
      <c r="AP741" s="2280"/>
      <c r="AQ741" s="2280"/>
      <c r="AR741" s="2280"/>
      <c r="AS741" s="2281"/>
      <c r="AT741" s="2280"/>
      <c r="AU741" s="2280"/>
      <c r="AV741" s="2280"/>
      <c r="AW741" s="2280"/>
      <c r="AX741" s="2281"/>
    </row>
    <row r="742" spans="1:50">
      <c r="A742" s="2194"/>
      <c r="B742" s="2195"/>
      <c r="C742" s="2195"/>
      <c r="D742" s="2195"/>
      <c r="E742" s="540"/>
      <c r="F742" s="541"/>
      <c r="G742" s="527">
        <f>SUM($AT$38-F742)</f>
        <v>463</v>
      </c>
      <c r="H742" s="2280"/>
      <c r="I742" s="2280"/>
      <c r="J742" s="2280"/>
      <c r="K742" s="2280"/>
      <c r="L742" s="2280"/>
      <c r="M742" s="2280"/>
      <c r="N742" s="2280"/>
      <c r="O742" s="2280"/>
      <c r="P742" s="2280"/>
      <c r="Q742" s="2280"/>
      <c r="R742" s="2280"/>
      <c r="S742" s="2280"/>
      <c r="T742" s="2280"/>
      <c r="U742" s="2280"/>
      <c r="V742" s="2280"/>
      <c r="W742" s="2280"/>
      <c r="X742" s="2280"/>
      <c r="Y742" s="517"/>
      <c r="Z742" s="2302"/>
      <c r="AA742" s="2280"/>
      <c r="AB742" s="2280"/>
      <c r="AC742" s="2280"/>
      <c r="AD742" s="2281"/>
      <c r="AE742" s="2280"/>
      <c r="AF742" s="2280"/>
      <c r="AG742" s="2280"/>
      <c r="AH742" s="2280"/>
      <c r="AI742" s="2281"/>
      <c r="AJ742" s="2280"/>
      <c r="AK742" s="2280"/>
      <c r="AL742" s="2280"/>
      <c r="AM742" s="2280"/>
      <c r="AN742" s="2281"/>
      <c r="AO742" s="2280"/>
      <c r="AP742" s="2280"/>
      <c r="AQ742" s="2280"/>
      <c r="AR742" s="2280"/>
      <c r="AS742" s="2281"/>
      <c r="AT742" s="2280"/>
      <c r="AU742" s="2280"/>
      <c r="AV742" s="2280"/>
      <c r="AW742" s="2280"/>
      <c r="AX742" s="2281"/>
    </row>
    <row r="743" spans="1:50">
      <c r="A743" s="2194"/>
      <c r="B743" s="2195"/>
      <c r="C743" s="2195"/>
      <c r="D743" s="2195"/>
      <c r="E743" s="540"/>
      <c r="F743" s="541"/>
      <c r="G743" s="527">
        <f t="shared" ref="G743:G752" si="15">SUM($AT$38-F743)</f>
        <v>463</v>
      </c>
      <c r="H743" s="2280"/>
      <c r="I743" s="2280"/>
      <c r="J743" s="2280"/>
      <c r="K743" s="2280"/>
      <c r="L743" s="2280"/>
      <c r="M743" s="2280"/>
      <c r="N743" s="2280"/>
      <c r="O743" s="2280"/>
      <c r="P743" s="2280"/>
      <c r="Q743" s="2280"/>
      <c r="R743" s="2280"/>
      <c r="S743" s="2280"/>
      <c r="T743" s="2280"/>
      <c r="U743" s="2280"/>
      <c r="V743" s="2280"/>
      <c r="W743" s="2280"/>
      <c r="X743" s="2280"/>
      <c r="Y743" s="517"/>
      <c r="Z743" s="2302"/>
      <c r="AA743" s="2280"/>
      <c r="AB743" s="2280"/>
      <c r="AC743" s="2280"/>
      <c r="AD743" s="2281"/>
      <c r="AE743" s="2280"/>
      <c r="AF743" s="2280"/>
      <c r="AG743" s="2280"/>
      <c r="AH743" s="2280"/>
      <c r="AI743" s="2281"/>
      <c r="AJ743" s="2280"/>
      <c r="AK743" s="2280"/>
      <c r="AL743" s="2280"/>
      <c r="AM743" s="2280"/>
      <c r="AN743" s="2281"/>
      <c r="AO743" s="2280"/>
      <c r="AP743" s="2280"/>
      <c r="AQ743" s="2280"/>
      <c r="AR743" s="2280"/>
      <c r="AS743" s="2281"/>
      <c r="AT743" s="2280"/>
      <c r="AU743" s="2280"/>
      <c r="AV743" s="2280"/>
      <c r="AW743" s="2280"/>
      <c r="AX743" s="2281"/>
    </row>
    <row r="744" spans="1:50">
      <c r="A744" s="2194"/>
      <c r="B744" s="2195"/>
      <c r="C744" s="2195"/>
      <c r="D744" s="2195"/>
      <c r="E744" s="540"/>
      <c r="F744" s="541"/>
      <c r="G744" s="527">
        <f t="shared" si="15"/>
        <v>463</v>
      </c>
      <c r="H744" s="2280"/>
      <c r="I744" s="2280"/>
      <c r="J744" s="2280"/>
      <c r="K744" s="2280"/>
      <c r="L744" s="2280"/>
      <c r="M744" s="2280"/>
      <c r="N744" s="2280"/>
      <c r="O744" s="2280"/>
      <c r="P744" s="2280"/>
      <c r="Q744" s="2280"/>
      <c r="R744" s="2280"/>
      <c r="S744" s="2280"/>
      <c r="T744" s="2280"/>
      <c r="U744" s="2280"/>
      <c r="V744" s="2280"/>
      <c r="W744" s="2280"/>
      <c r="X744" s="2280"/>
      <c r="Y744" s="517"/>
      <c r="Z744" s="2302"/>
      <c r="AA744" s="2280"/>
      <c r="AB744" s="2280"/>
      <c r="AC744" s="2280"/>
      <c r="AD744" s="2281"/>
      <c r="AE744" s="2280"/>
      <c r="AF744" s="2280"/>
      <c r="AG744" s="2280"/>
      <c r="AH744" s="2280"/>
      <c r="AI744" s="2281"/>
      <c r="AJ744" s="2280"/>
      <c r="AK744" s="2280"/>
      <c r="AL744" s="2280"/>
      <c r="AM744" s="2280"/>
      <c r="AN744" s="2281"/>
      <c r="AO744" s="2280"/>
      <c r="AP744" s="2280"/>
      <c r="AQ744" s="2280"/>
      <c r="AR744" s="2280"/>
      <c r="AS744" s="2281"/>
      <c r="AT744" s="2280"/>
      <c r="AU744" s="2280"/>
      <c r="AV744" s="2280"/>
      <c r="AW744" s="2280"/>
      <c r="AX744" s="2281"/>
    </row>
    <row r="745" spans="1:50">
      <c r="A745" s="2194"/>
      <c r="B745" s="2195"/>
      <c r="C745" s="2195"/>
      <c r="D745" s="2195"/>
      <c r="E745" s="540"/>
      <c r="F745" s="541"/>
      <c r="G745" s="527">
        <f t="shared" si="15"/>
        <v>463</v>
      </c>
      <c r="H745" s="2280"/>
      <c r="I745" s="2280"/>
      <c r="J745" s="2280"/>
      <c r="K745" s="2280"/>
      <c r="L745" s="2280"/>
      <c r="M745" s="2280"/>
      <c r="N745" s="2280"/>
      <c r="O745" s="2280"/>
      <c r="P745" s="2280"/>
      <c r="Q745" s="2280"/>
      <c r="R745" s="2280"/>
      <c r="S745" s="2280"/>
      <c r="T745" s="2280"/>
      <c r="U745" s="2280"/>
      <c r="V745" s="2280"/>
      <c r="W745" s="2280"/>
      <c r="X745" s="2280"/>
      <c r="Y745" s="517"/>
      <c r="Z745" s="2302"/>
      <c r="AA745" s="2280"/>
      <c r="AB745" s="2280"/>
      <c r="AC745" s="2280"/>
      <c r="AD745" s="2281"/>
      <c r="AE745" s="2280"/>
      <c r="AF745" s="2280"/>
      <c r="AG745" s="2280"/>
      <c r="AH745" s="2280"/>
      <c r="AI745" s="2281"/>
      <c r="AJ745" s="2280"/>
      <c r="AK745" s="2280"/>
      <c r="AL745" s="2280"/>
      <c r="AM745" s="2280"/>
      <c r="AN745" s="2281"/>
      <c r="AO745" s="2280"/>
      <c r="AP745" s="2280"/>
      <c r="AQ745" s="2280"/>
      <c r="AR745" s="2280"/>
      <c r="AS745" s="2281"/>
      <c r="AT745" s="2280"/>
      <c r="AU745" s="2280"/>
      <c r="AV745" s="2280"/>
      <c r="AW745" s="2280"/>
      <c r="AX745" s="2281"/>
    </row>
    <row r="746" spans="1:50">
      <c r="A746" s="2194"/>
      <c r="B746" s="2195"/>
      <c r="C746" s="2195"/>
      <c r="D746" s="2195"/>
      <c r="E746" s="540"/>
      <c r="F746" s="541"/>
      <c r="G746" s="527">
        <f t="shared" si="15"/>
        <v>463</v>
      </c>
      <c r="H746" s="2280"/>
      <c r="I746" s="2280"/>
      <c r="J746" s="2280"/>
      <c r="K746" s="2280"/>
      <c r="L746" s="2280"/>
      <c r="M746" s="2280"/>
      <c r="N746" s="2280"/>
      <c r="O746" s="2280"/>
      <c r="P746" s="2280"/>
      <c r="Q746" s="2280"/>
      <c r="R746" s="2280"/>
      <c r="S746" s="2280"/>
      <c r="T746" s="2280"/>
      <c r="U746" s="2280"/>
      <c r="V746" s="2280"/>
      <c r="W746" s="2280"/>
      <c r="X746" s="2280"/>
      <c r="Y746" s="517"/>
      <c r="Z746" s="2302"/>
      <c r="AA746" s="2280"/>
      <c r="AB746" s="2280"/>
      <c r="AC746" s="2280"/>
      <c r="AD746" s="2281"/>
      <c r="AE746" s="2280"/>
      <c r="AF746" s="2280"/>
      <c r="AG746" s="2280"/>
      <c r="AH746" s="2280"/>
      <c r="AI746" s="2281"/>
      <c r="AJ746" s="2280"/>
      <c r="AK746" s="2280"/>
      <c r="AL746" s="2280"/>
      <c r="AM746" s="2280"/>
      <c r="AN746" s="2281"/>
      <c r="AO746" s="2280"/>
      <c r="AP746" s="2280"/>
      <c r="AQ746" s="2280"/>
      <c r="AR746" s="2280"/>
      <c r="AS746" s="2281"/>
      <c r="AT746" s="2280"/>
      <c r="AU746" s="2280"/>
      <c r="AV746" s="2280"/>
      <c r="AW746" s="2280"/>
      <c r="AX746" s="2281"/>
    </row>
    <row r="747" spans="1:50">
      <c r="A747" s="2194"/>
      <c r="B747" s="2195"/>
      <c r="C747" s="2195"/>
      <c r="D747" s="2195"/>
      <c r="E747" s="540"/>
      <c r="F747" s="541"/>
      <c r="G747" s="527">
        <f t="shared" si="15"/>
        <v>463</v>
      </c>
      <c r="H747" s="2280"/>
      <c r="I747" s="2280"/>
      <c r="J747" s="2280"/>
      <c r="K747" s="2280"/>
      <c r="L747" s="2280"/>
      <c r="M747" s="2280"/>
      <c r="N747" s="2280"/>
      <c r="O747" s="2280"/>
      <c r="P747" s="2280"/>
      <c r="Q747" s="2280"/>
      <c r="R747" s="2280"/>
      <c r="S747" s="2280"/>
      <c r="T747" s="2280"/>
      <c r="U747" s="2280"/>
      <c r="V747" s="2280"/>
      <c r="W747" s="2280"/>
      <c r="X747" s="2280"/>
      <c r="Y747" s="517"/>
      <c r="Z747" s="2302"/>
      <c r="AA747" s="2280"/>
      <c r="AB747" s="2280"/>
      <c r="AC747" s="2280"/>
      <c r="AD747" s="2281"/>
      <c r="AE747" s="2280"/>
      <c r="AF747" s="2280"/>
      <c r="AG747" s="2280"/>
      <c r="AH747" s="2280"/>
      <c r="AI747" s="2281"/>
      <c r="AJ747" s="2280"/>
      <c r="AK747" s="2280"/>
      <c r="AL747" s="2280"/>
      <c r="AM747" s="2280"/>
      <c r="AN747" s="2281"/>
      <c r="AO747" s="2280"/>
      <c r="AP747" s="2280"/>
      <c r="AQ747" s="2280"/>
      <c r="AR747" s="2280"/>
      <c r="AS747" s="2281"/>
      <c r="AT747" s="2280"/>
      <c r="AU747" s="2280"/>
      <c r="AV747" s="2280"/>
      <c r="AW747" s="2280"/>
      <c r="AX747" s="2281"/>
    </row>
    <row r="748" spans="1:50">
      <c r="A748" s="2194"/>
      <c r="B748" s="2195"/>
      <c r="C748" s="2195"/>
      <c r="D748" s="2195"/>
      <c r="E748" s="540"/>
      <c r="F748" s="541"/>
      <c r="G748" s="527">
        <f t="shared" si="15"/>
        <v>463</v>
      </c>
      <c r="H748" s="2280"/>
      <c r="I748" s="2280"/>
      <c r="J748" s="2280"/>
      <c r="K748" s="2280"/>
      <c r="L748" s="2280"/>
      <c r="M748" s="2280"/>
      <c r="N748" s="2280"/>
      <c r="O748" s="2280"/>
      <c r="P748" s="2280"/>
      <c r="Q748" s="2280"/>
      <c r="R748" s="2280"/>
      <c r="S748" s="2280"/>
      <c r="T748" s="2280"/>
      <c r="U748" s="2280"/>
      <c r="V748" s="2280"/>
      <c r="W748" s="2280"/>
      <c r="X748" s="2280"/>
      <c r="Y748" s="517"/>
      <c r="Z748" s="2302"/>
      <c r="AA748" s="2280"/>
      <c r="AB748" s="2280"/>
      <c r="AC748" s="2280"/>
      <c r="AD748" s="2281"/>
      <c r="AE748" s="2280"/>
      <c r="AF748" s="2280"/>
      <c r="AG748" s="2280"/>
      <c r="AH748" s="2280"/>
      <c r="AI748" s="2281"/>
      <c r="AJ748" s="2280"/>
      <c r="AK748" s="2280"/>
      <c r="AL748" s="2280"/>
      <c r="AM748" s="2280"/>
      <c r="AN748" s="2281"/>
      <c r="AO748" s="2280"/>
      <c r="AP748" s="2280"/>
      <c r="AQ748" s="2280"/>
      <c r="AR748" s="2280"/>
      <c r="AS748" s="2281"/>
      <c r="AT748" s="2280"/>
      <c r="AU748" s="2280"/>
      <c r="AV748" s="2280"/>
      <c r="AW748" s="2280"/>
      <c r="AX748" s="2281"/>
    </row>
    <row r="749" spans="1:50">
      <c r="A749" s="2194"/>
      <c r="B749" s="2195"/>
      <c r="C749" s="2195"/>
      <c r="D749" s="2195"/>
      <c r="E749" s="540"/>
      <c r="F749" s="541"/>
      <c r="G749" s="527">
        <f t="shared" si="15"/>
        <v>463</v>
      </c>
      <c r="H749" s="2280"/>
      <c r="I749" s="2280"/>
      <c r="J749" s="2280"/>
      <c r="K749" s="2280"/>
      <c r="L749" s="2280"/>
      <c r="M749" s="2280"/>
      <c r="N749" s="2280"/>
      <c r="O749" s="2280"/>
      <c r="P749" s="2280"/>
      <c r="Q749" s="2280"/>
      <c r="R749" s="2280"/>
      <c r="S749" s="2280"/>
      <c r="T749" s="2280"/>
      <c r="U749" s="2280"/>
      <c r="V749" s="2280"/>
      <c r="W749" s="2280"/>
      <c r="X749" s="2280"/>
      <c r="Y749" s="517"/>
      <c r="Z749" s="2302"/>
      <c r="AA749" s="2280"/>
      <c r="AB749" s="2280"/>
      <c r="AC749" s="2280"/>
      <c r="AD749" s="2281"/>
      <c r="AE749" s="2280"/>
      <c r="AF749" s="2280"/>
      <c r="AG749" s="2280"/>
      <c r="AH749" s="2280"/>
      <c r="AI749" s="2281"/>
      <c r="AJ749" s="2280"/>
      <c r="AK749" s="2280"/>
      <c r="AL749" s="2280"/>
      <c r="AM749" s="2280"/>
      <c r="AN749" s="2281"/>
      <c r="AO749" s="2280"/>
      <c r="AP749" s="2280"/>
      <c r="AQ749" s="2280"/>
      <c r="AR749" s="2280"/>
      <c r="AS749" s="2281"/>
      <c r="AT749" s="2280"/>
      <c r="AU749" s="2280"/>
      <c r="AV749" s="2280"/>
      <c r="AW749" s="2280"/>
      <c r="AX749" s="2281"/>
    </row>
    <row r="750" spans="1:50">
      <c r="A750" s="2194"/>
      <c r="B750" s="2195"/>
      <c r="C750" s="2195"/>
      <c r="D750" s="2195"/>
      <c r="E750" s="540"/>
      <c r="F750" s="541"/>
      <c r="G750" s="527">
        <f t="shared" si="15"/>
        <v>463</v>
      </c>
      <c r="H750" s="2280"/>
      <c r="I750" s="2280"/>
      <c r="J750" s="2280"/>
      <c r="K750" s="2280"/>
      <c r="L750" s="2280"/>
      <c r="M750" s="2280"/>
      <c r="N750" s="2280"/>
      <c r="O750" s="2280"/>
      <c r="P750" s="2280"/>
      <c r="Q750" s="2280"/>
      <c r="R750" s="2280"/>
      <c r="S750" s="2280"/>
      <c r="T750" s="2280"/>
      <c r="U750" s="2280"/>
      <c r="V750" s="2280"/>
      <c r="W750" s="2280"/>
      <c r="X750" s="2280"/>
      <c r="Y750" s="517"/>
      <c r="Z750" s="2302"/>
      <c r="AA750" s="2280"/>
      <c r="AB750" s="2280"/>
      <c r="AC750" s="2280"/>
      <c r="AD750" s="2281"/>
      <c r="AE750" s="2280"/>
      <c r="AF750" s="2280"/>
      <c r="AG750" s="2280"/>
      <c r="AH750" s="2280"/>
      <c r="AI750" s="2281"/>
      <c r="AJ750" s="2280"/>
      <c r="AK750" s="2280"/>
      <c r="AL750" s="2280"/>
      <c r="AM750" s="2280"/>
      <c r="AN750" s="2281"/>
      <c r="AO750" s="2280"/>
      <c r="AP750" s="2280"/>
      <c r="AQ750" s="2280"/>
      <c r="AR750" s="2280"/>
      <c r="AS750" s="2281"/>
      <c r="AT750" s="2280"/>
      <c r="AU750" s="2280"/>
      <c r="AV750" s="2280"/>
      <c r="AW750" s="2280"/>
      <c r="AX750" s="2281"/>
    </row>
    <row r="751" spans="1:50">
      <c r="A751" s="2194"/>
      <c r="B751" s="2195"/>
      <c r="C751" s="2195"/>
      <c r="D751" s="2195"/>
      <c r="E751" s="540"/>
      <c r="F751" s="541"/>
      <c r="G751" s="527">
        <f t="shared" si="15"/>
        <v>463</v>
      </c>
      <c r="H751" s="2280"/>
      <c r="I751" s="2280"/>
      <c r="J751" s="2280"/>
      <c r="K751" s="2280"/>
      <c r="L751" s="2280"/>
      <c r="M751" s="2280"/>
      <c r="N751" s="2280"/>
      <c r="O751" s="2280"/>
      <c r="P751" s="2280"/>
      <c r="Q751" s="2280"/>
      <c r="R751" s="2280"/>
      <c r="S751" s="2280"/>
      <c r="T751" s="2280"/>
      <c r="U751" s="2280"/>
      <c r="V751" s="2280"/>
      <c r="W751" s="2280"/>
      <c r="X751" s="2280"/>
      <c r="Y751" s="517"/>
      <c r="Z751" s="2302"/>
      <c r="AA751" s="2280"/>
      <c r="AB751" s="2280"/>
      <c r="AC751" s="2280"/>
      <c r="AD751" s="2281"/>
      <c r="AE751" s="2280"/>
      <c r="AF751" s="2280"/>
      <c r="AG751" s="2280"/>
      <c r="AH751" s="2280"/>
      <c r="AI751" s="2281"/>
      <c r="AJ751" s="2280"/>
      <c r="AK751" s="2280"/>
      <c r="AL751" s="2280"/>
      <c r="AM751" s="2280"/>
      <c r="AN751" s="2281"/>
      <c r="AO751" s="2280"/>
      <c r="AP751" s="2280"/>
      <c r="AQ751" s="2280"/>
      <c r="AR751" s="2280"/>
      <c r="AS751" s="2281"/>
      <c r="AT751" s="2280"/>
      <c r="AU751" s="2280"/>
      <c r="AV751" s="2280"/>
      <c r="AW751" s="2280"/>
      <c r="AX751" s="2281"/>
    </row>
    <row r="752" spans="1:50">
      <c r="A752" s="2194"/>
      <c r="B752" s="2195"/>
      <c r="C752" s="2195"/>
      <c r="D752" s="2195"/>
      <c r="E752" s="540"/>
      <c r="F752" s="541"/>
      <c r="G752" s="534">
        <f t="shared" si="15"/>
        <v>463</v>
      </c>
      <c r="H752" s="582" t="s">
        <v>55</v>
      </c>
      <c r="I752" s="519"/>
      <c r="J752" s="519"/>
      <c r="K752" s="519"/>
      <c r="L752" s="519"/>
      <c r="M752" s="519"/>
      <c r="N752" s="519"/>
      <c r="O752" s="519"/>
      <c r="P752" s="519"/>
      <c r="Q752" s="519"/>
      <c r="R752" s="519"/>
      <c r="S752" s="519"/>
      <c r="T752" s="519"/>
      <c r="U752" s="519"/>
      <c r="V752" s="519"/>
      <c r="W752" s="519"/>
      <c r="X752" s="519"/>
      <c r="Y752" s="519"/>
      <c r="Z752" s="2223" t="s">
        <v>209</v>
      </c>
      <c r="AA752" s="2224"/>
      <c r="AB752" s="2224"/>
      <c r="AC752" s="2224"/>
      <c r="AD752" s="2225"/>
      <c r="AE752" s="2291"/>
      <c r="AF752" s="2291"/>
      <c r="AG752" s="2291"/>
      <c r="AH752" s="2291"/>
      <c r="AI752" s="2292"/>
      <c r="AJ752" s="2291"/>
      <c r="AK752" s="2291"/>
      <c r="AL752" s="2291"/>
      <c r="AM752" s="2291"/>
      <c r="AN752" s="2292"/>
      <c r="AO752" s="2291"/>
      <c r="AP752" s="2291"/>
      <c r="AQ752" s="2291"/>
      <c r="AR752" s="2291"/>
      <c r="AS752" s="2292"/>
      <c r="AT752" s="2291"/>
      <c r="AU752" s="2291"/>
      <c r="AV752" s="2291"/>
      <c r="AW752" s="2291"/>
      <c r="AX752" s="2292"/>
    </row>
    <row r="753" spans="1:50">
      <c r="A753" s="517">
        <v>6</v>
      </c>
      <c r="B753" s="517"/>
      <c r="C753" s="517"/>
      <c r="D753" s="517"/>
      <c r="E753" s="515"/>
      <c r="F753" s="514">
        <v>7</v>
      </c>
      <c r="G753" s="514"/>
      <c r="H753" s="514"/>
      <c r="I753" s="514"/>
      <c r="J753" s="515"/>
      <c r="K753" s="514">
        <v>8</v>
      </c>
      <c r="L753" s="514"/>
      <c r="M753" s="514"/>
      <c r="N753" s="514"/>
      <c r="O753" s="515"/>
      <c r="P753" s="514">
        <v>9</v>
      </c>
      <c r="Q753" s="514"/>
      <c r="R753" s="514"/>
      <c r="S753" s="514"/>
      <c r="T753" s="515"/>
      <c r="U753" s="514">
        <v>10</v>
      </c>
      <c r="V753" s="514"/>
      <c r="W753" s="514"/>
      <c r="X753" s="514"/>
      <c r="Y753" s="515"/>
      <c r="Z753" s="517">
        <v>11</v>
      </c>
      <c r="AA753" s="517"/>
      <c r="AB753" s="517"/>
      <c r="AC753" s="517"/>
      <c r="AD753" s="520"/>
      <c r="AE753" s="517">
        <v>12</v>
      </c>
      <c r="AF753" s="517"/>
      <c r="AG753" s="517"/>
      <c r="AH753" s="517"/>
      <c r="AI753" s="520"/>
      <c r="AJ753" s="517">
        <v>13</v>
      </c>
      <c r="AK753" s="517"/>
      <c r="AL753" s="517"/>
      <c r="AM753" s="517"/>
      <c r="AN753" s="520"/>
      <c r="AO753" s="517">
        <v>14</v>
      </c>
      <c r="AP753" s="517"/>
      <c r="AQ753" s="517"/>
      <c r="AR753" s="517"/>
      <c r="AS753" s="520"/>
      <c r="AT753" s="517">
        <v>15</v>
      </c>
      <c r="AU753" s="517"/>
      <c r="AV753" s="517"/>
      <c r="AW753" s="517"/>
      <c r="AX753" s="520"/>
    </row>
    <row r="754" spans="1:50">
      <c r="A754" s="2280"/>
      <c r="B754" s="2280"/>
      <c r="C754" s="2280"/>
      <c r="D754" s="2280"/>
      <c r="E754" s="2281"/>
      <c r="F754" s="2280"/>
      <c r="G754" s="2280"/>
      <c r="H754" s="2280"/>
      <c r="I754" s="2280"/>
      <c r="J754" s="2281"/>
      <c r="K754" s="2280"/>
      <c r="L754" s="2280"/>
      <c r="M754" s="2280"/>
      <c r="N754" s="2280"/>
      <c r="O754" s="2281"/>
      <c r="P754" s="2280"/>
      <c r="Q754" s="2280"/>
      <c r="R754" s="2280"/>
      <c r="S754" s="2280"/>
      <c r="T754" s="2281"/>
      <c r="U754" s="2280"/>
      <c r="V754" s="2280"/>
      <c r="W754" s="2280"/>
      <c r="X754" s="2280"/>
      <c r="Y754" s="2281"/>
      <c r="Z754" s="2280"/>
      <c r="AA754" s="2280"/>
      <c r="AB754" s="2280"/>
      <c r="AC754" s="2280"/>
      <c r="AD754" s="2281"/>
      <c r="AE754" s="2280"/>
      <c r="AF754" s="2280"/>
      <c r="AG754" s="2280"/>
      <c r="AH754" s="2280"/>
      <c r="AI754" s="2281"/>
      <c r="AJ754" s="2280"/>
      <c r="AK754" s="2280"/>
      <c r="AL754" s="2280"/>
      <c r="AM754" s="2280"/>
      <c r="AN754" s="2281"/>
      <c r="AO754" s="2280"/>
      <c r="AP754" s="2280"/>
      <c r="AQ754" s="2280"/>
      <c r="AR754" s="2280"/>
      <c r="AS754" s="2281"/>
      <c r="AT754" s="2280"/>
      <c r="AU754" s="2280"/>
      <c r="AV754" s="2280"/>
      <c r="AW754" s="2280"/>
      <c r="AX754" s="2281"/>
    </row>
    <row r="755" spans="1:50">
      <c r="A755" s="2280"/>
      <c r="B755" s="2280"/>
      <c r="C755" s="2280"/>
      <c r="D755" s="2280"/>
      <c r="E755" s="2281"/>
      <c r="F755" s="2280"/>
      <c r="G755" s="2280"/>
      <c r="H755" s="2280"/>
      <c r="I755" s="2280"/>
      <c r="J755" s="2281"/>
      <c r="K755" s="2280"/>
      <c r="L755" s="2280"/>
      <c r="M755" s="2280"/>
      <c r="N755" s="2280"/>
      <c r="O755" s="2281"/>
      <c r="P755" s="2280"/>
      <c r="Q755" s="2280"/>
      <c r="R755" s="2280"/>
      <c r="S755" s="2280"/>
      <c r="T755" s="2281"/>
      <c r="U755" s="2280"/>
      <c r="V755" s="2280"/>
      <c r="W755" s="2280"/>
      <c r="X755" s="2280"/>
      <c r="Y755" s="2281"/>
      <c r="Z755" s="2280"/>
      <c r="AA755" s="2280"/>
      <c r="AB755" s="2280"/>
      <c r="AC755" s="2280"/>
      <c r="AD755" s="2281"/>
      <c r="AE755" s="2280"/>
      <c r="AF755" s="2280"/>
      <c r="AG755" s="2280"/>
      <c r="AH755" s="2280"/>
      <c r="AI755" s="2281"/>
      <c r="AJ755" s="2280"/>
      <c r="AK755" s="2280"/>
      <c r="AL755" s="2280"/>
      <c r="AM755" s="2280"/>
      <c r="AN755" s="2281"/>
      <c r="AO755" s="2280"/>
      <c r="AP755" s="2280"/>
      <c r="AQ755" s="2280"/>
      <c r="AR755" s="2280"/>
      <c r="AS755" s="2281"/>
      <c r="AT755" s="2280"/>
      <c r="AU755" s="2280"/>
      <c r="AV755" s="2280"/>
      <c r="AW755" s="2280"/>
      <c r="AX755" s="2281"/>
    </row>
    <row r="756" spans="1:50">
      <c r="A756" s="2280"/>
      <c r="B756" s="2280"/>
      <c r="C756" s="2280"/>
      <c r="D756" s="2280"/>
      <c r="E756" s="2281"/>
      <c r="F756" s="2280"/>
      <c r="G756" s="2280"/>
      <c r="H756" s="2280"/>
      <c r="I756" s="2280"/>
      <c r="J756" s="2281"/>
      <c r="K756" s="2280"/>
      <c r="L756" s="2280"/>
      <c r="M756" s="2280"/>
      <c r="N756" s="2280"/>
      <c r="O756" s="2281"/>
      <c r="P756" s="2280"/>
      <c r="Q756" s="2280"/>
      <c r="R756" s="2280"/>
      <c r="S756" s="2280"/>
      <c r="T756" s="2281"/>
      <c r="U756" s="2280"/>
      <c r="V756" s="2280"/>
      <c r="W756" s="2280"/>
      <c r="X756" s="2280"/>
      <c r="Y756" s="2281"/>
      <c r="Z756" s="2280"/>
      <c r="AA756" s="2280"/>
      <c r="AB756" s="2280"/>
      <c r="AC756" s="2280"/>
      <c r="AD756" s="2281"/>
      <c r="AE756" s="2280"/>
      <c r="AF756" s="2280"/>
      <c r="AG756" s="2280"/>
      <c r="AH756" s="2280"/>
      <c r="AI756" s="2281"/>
      <c r="AJ756" s="2280"/>
      <c r="AK756" s="2280"/>
      <c r="AL756" s="2280"/>
      <c r="AM756" s="2280"/>
      <c r="AN756" s="2281"/>
      <c r="AO756" s="2280"/>
      <c r="AP756" s="2280"/>
      <c r="AQ756" s="2280"/>
      <c r="AR756" s="2280"/>
      <c r="AS756" s="2281"/>
      <c r="AT756" s="2280"/>
      <c r="AU756" s="2280"/>
      <c r="AV756" s="2280"/>
      <c r="AW756" s="2280"/>
      <c r="AX756" s="2281"/>
    </row>
    <row r="757" spans="1:50">
      <c r="A757" s="2280"/>
      <c r="B757" s="2280"/>
      <c r="C757" s="2280"/>
      <c r="D757" s="2280"/>
      <c r="E757" s="2281"/>
      <c r="F757" s="2280"/>
      <c r="G757" s="2280"/>
      <c r="H757" s="2280"/>
      <c r="I757" s="2280"/>
      <c r="J757" s="2281"/>
      <c r="K757" s="2280"/>
      <c r="L757" s="2280"/>
      <c r="M757" s="2280"/>
      <c r="N757" s="2280"/>
      <c r="O757" s="2281"/>
      <c r="P757" s="2280"/>
      <c r="Q757" s="2280"/>
      <c r="R757" s="2280"/>
      <c r="S757" s="2280"/>
      <c r="T757" s="2281"/>
      <c r="U757" s="2280"/>
      <c r="V757" s="2280"/>
      <c r="W757" s="2280"/>
      <c r="X757" s="2280"/>
      <c r="Y757" s="2281"/>
      <c r="Z757" s="2280"/>
      <c r="AA757" s="2280"/>
      <c r="AB757" s="2280"/>
      <c r="AC757" s="2280"/>
      <c r="AD757" s="2281"/>
      <c r="AE757" s="2280"/>
      <c r="AF757" s="2280"/>
      <c r="AG757" s="2280"/>
      <c r="AH757" s="2280"/>
      <c r="AI757" s="2281"/>
      <c r="AJ757" s="2280"/>
      <c r="AK757" s="2280"/>
      <c r="AL757" s="2280"/>
      <c r="AM757" s="2280"/>
      <c r="AN757" s="2281"/>
      <c r="AO757" s="2280"/>
      <c r="AP757" s="2280"/>
      <c r="AQ757" s="2280"/>
      <c r="AR757" s="2280"/>
      <c r="AS757" s="2281"/>
      <c r="AT757" s="2280"/>
      <c r="AU757" s="2280"/>
      <c r="AV757" s="2280"/>
      <c r="AW757" s="2280"/>
      <c r="AX757" s="2281"/>
    </row>
    <row r="758" spans="1:50">
      <c r="A758" s="2280"/>
      <c r="B758" s="2280"/>
      <c r="C758" s="2280"/>
      <c r="D758" s="2280"/>
      <c r="E758" s="2281"/>
      <c r="F758" s="2280"/>
      <c r="G758" s="2280"/>
      <c r="H758" s="2280"/>
      <c r="I758" s="2280"/>
      <c r="J758" s="2281"/>
      <c r="K758" s="2280"/>
      <c r="L758" s="2280"/>
      <c r="M758" s="2280"/>
      <c r="N758" s="2280"/>
      <c r="O758" s="2281"/>
      <c r="P758" s="2280"/>
      <c r="Q758" s="2280"/>
      <c r="R758" s="2280"/>
      <c r="S758" s="2280"/>
      <c r="T758" s="2281"/>
      <c r="U758" s="2280"/>
      <c r="V758" s="2280"/>
      <c r="W758" s="2280"/>
      <c r="X758" s="2280"/>
      <c r="Y758" s="2281"/>
      <c r="Z758" s="2280"/>
      <c r="AA758" s="2280"/>
      <c r="AB758" s="2280"/>
      <c r="AC758" s="2280"/>
      <c r="AD758" s="2281"/>
      <c r="AE758" s="2280"/>
      <c r="AF758" s="2280"/>
      <c r="AG758" s="2280"/>
      <c r="AH758" s="2280"/>
      <c r="AI758" s="2281"/>
      <c r="AJ758" s="2280"/>
      <c r="AK758" s="2280"/>
      <c r="AL758" s="2280"/>
      <c r="AM758" s="2280"/>
      <c r="AN758" s="2281"/>
      <c r="AO758" s="2280"/>
      <c r="AP758" s="2280"/>
      <c r="AQ758" s="2280"/>
      <c r="AR758" s="2280"/>
      <c r="AS758" s="2281"/>
      <c r="AT758" s="2280"/>
      <c r="AU758" s="2280"/>
      <c r="AV758" s="2280"/>
      <c r="AW758" s="2280"/>
      <c r="AX758" s="2281"/>
    </row>
    <row r="759" spans="1:50">
      <c r="A759" s="2280"/>
      <c r="B759" s="2280"/>
      <c r="C759" s="2280"/>
      <c r="D759" s="2280"/>
      <c r="E759" s="2281"/>
      <c r="F759" s="2280"/>
      <c r="G759" s="2280"/>
      <c r="H759" s="2280"/>
      <c r="I759" s="2280"/>
      <c r="J759" s="2281"/>
      <c r="K759" s="2280"/>
      <c r="L759" s="2280"/>
      <c r="M759" s="2280"/>
      <c r="N759" s="2280"/>
      <c r="O759" s="2281"/>
      <c r="P759" s="2280"/>
      <c r="Q759" s="2280"/>
      <c r="R759" s="2280"/>
      <c r="S759" s="2280"/>
      <c r="T759" s="2281"/>
      <c r="U759" s="2280"/>
      <c r="V759" s="2280"/>
      <c r="W759" s="2280"/>
      <c r="X759" s="2280"/>
      <c r="Y759" s="2281"/>
      <c r="Z759" s="2280"/>
      <c r="AA759" s="2280"/>
      <c r="AB759" s="2280"/>
      <c r="AC759" s="2280"/>
      <c r="AD759" s="2281"/>
      <c r="AE759" s="2280"/>
      <c r="AF759" s="2280"/>
      <c r="AG759" s="2280"/>
      <c r="AH759" s="2280"/>
      <c r="AI759" s="2281"/>
      <c r="AJ759" s="2280"/>
      <c r="AK759" s="2280"/>
      <c r="AL759" s="2280"/>
      <c r="AM759" s="2280"/>
      <c r="AN759" s="2281"/>
      <c r="AO759" s="2280"/>
      <c r="AP759" s="2280"/>
      <c r="AQ759" s="2280"/>
      <c r="AR759" s="2280"/>
      <c r="AS759" s="2281"/>
      <c r="AT759" s="2280"/>
      <c r="AU759" s="2280"/>
      <c r="AV759" s="2280"/>
      <c r="AW759" s="2280"/>
      <c r="AX759" s="2281"/>
    </row>
    <row r="760" spans="1:50">
      <c r="A760" s="2280"/>
      <c r="B760" s="2280"/>
      <c r="C760" s="2280"/>
      <c r="D760" s="2280"/>
      <c r="E760" s="2281"/>
      <c r="F760" s="2280"/>
      <c r="G760" s="2280"/>
      <c r="H760" s="2280"/>
      <c r="I760" s="2280"/>
      <c r="J760" s="2281"/>
      <c r="K760" s="2280"/>
      <c r="L760" s="2280"/>
      <c r="M760" s="2280"/>
      <c r="N760" s="2280"/>
      <c r="O760" s="2281"/>
      <c r="P760" s="2280"/>
      <c r="Q760" s="2280"/>
      <c r="R760" s="2280"/>
      <c r="S760" s="2280"/>
      <c r="T760" s="2281"/>
      <c r="U760" s="2280"/>
      <c r="V760" s="2280"/>
      <c r="W760" s="2280"/>
      <c r="X760" s="2280"/>
      <c r="Y760" s="2281"/>
      <c r="Z760" s="2280"/>
      <c r="AA760" s="2280"/>
      <c r="AB760" s="2280"/>
      <c r="AC760" s="2280"/>
      <c r="AD760" s="2281"/>
      <c r="AE760" s="2280"/>
      <c r="AF760" s="2280"/>
      <c r="AG760" s="2280"/>
      <c r="AH760" s="2280"/>
      <c r="AI760" s="2281"/>
      <c r="AJ760" s="2280"/>
      <c r="AK760" s="2280"/>
      <c r="AL760" s="2280"/>
      <c r="AM760" s="2280"/>
      <c r="AN760" s="2281"/>
      <c r="AO760" s="2280"/>
      <c r="AP760" s="2280"/>
      <c r="AQ760" s="2280"/>
      <c r="AR760" s="2280"/>
      <c r="AS760" s="2281"/>
      <c r="AT760" s="2280"/>
      <c r="AU760" s="2280"/>
      <c r="AV760" s="2280"/>
      <c r="AW760" s="2280"/>
      <c r="AX760" s="2281"/>
    </row>
    <row r="761" spans="1:50">
      <c r="A761" s="2280"/>
      <c r="B761" s="2280"/>
      <c r="C761" s="2280"/>
      <c r="D761" s="2280"/>
      <c r="E761" s="2281"/>
      <c r="F761" s="2280"/>
      <c r="G761" s="2280"/>
      <c r="H761" s="2280"/>
      <c r="I761" s="2280"/>
      <c r="J761" s="2281"/>
      <c r="K761" s="2280"/>
      <c r="L761" s="2280"/>
      <c r="M761" s="2280"/>
      <c r="N761" s="2280"/>
      <c r="O761" s="2281"/>
      <c r="P761" s="2280"/>
      <c r="Q761" s="2280"/>
      <c r="R761" s="2280"/>
      <c r="S761" s="2280"/>
      <c r="T761" s="2281"/>
      <c r="U761" s="2280"/>
      <c r="V761" s="2280"/>
      <c r="W761" s="2280"/>
      <c r="X761" s="2280"/>
      <c r="Y761" s="2281"/>
      <c r="Z761" s="2280"/>
      <c r="AA761" s="2280"/>
      <c r="AB761" s="2280"/>
      <c r="AC761" s="2280"/>
      <c r="AD761" s="2281"/>
      <c r="AE761" s="2280"/>
      <c r="AF761" s="2280"/>
      <c r="AG761" s="2280"/>
      <c r="AH761" s="2280"/>
      <c r="AI761" s="2281"/>
      <c r="AJ761" s="2280"/>
      <c r="AK761" s="2280"/>
      <c r="AL761" s="2280"/>
      <c r="AM761" s="2280"/>
      <c r="AN761" s="2281"/>
      <c r="AO761" s="2280"/>
      <c r="AP761" s="2280"/>
      <c r="AQ761" s="2280"/>
      <c r="AR761" s="2280"/>
      <c r="AS761" s="2281"/>
      <c r="AT761" s="2280"/>
      <c r="AU761" s="2280"/>
      <c r="AV761" s="2280"/>
      <c r="AW761" s="2280"/>
      <c r="AX761" s="2281"/>
    </row>
    <row r="762" spans="1:50">
      <c r="A762" s="2280"/>
      <c r="B762" s="2280"/>
      <c r="C762" s="2280"/>
      <c r="D762" s="2280"/>
      <c r="E762" s="2281"/>
      <c r="F762" s="2280"/>
      <c r="G762" s="2280"/>
      <c r="H762" s="2280"/>
      <c r="I762" s="2280"/>
      <c r="J762" s="2281"/>
      <c r="K762" s="2280"/>
      <c r="L762" s="2280"/>
      <c r="M762" s="2280"/>
      <c r="N762" s="2280"/>
      <c r="O762" s="2281"/>
      <c r="P762" s="2280"/>
      <c r="Q762" s="2280"/>
      <c r="R762" s="2280"/>
      <c r="S762" s="2280"/>
      <c r="T762" s="2281"/>
      <c r="U762" s="2280"/>
      <c r="V762" s="2280"/>
      <c r="W762" s="2280"/>
      <c r="X762" s="2280"/>
      <c r="Y762" s="2281"/>
      <c r="Z762" s="2280"/>
      <c r="AA762" s="2280"/>
      <c r="AB762" s="2280"/>
      <c r="AC762" s="2280"/>
      <c r="AD762" s="2281"/>
      <c r="AE762" s="2280"/>
      <c r="AF762" s="2280"/>
      <c r="AG762" s="2280"/>
      <c r="AH762" s="2280"/>
      <c r="AI762" s="2281"/>
      <c r="AJ762" s="2280"/>
      <c r="AK762" s="2280"/>
      <c r="AL762" s="2280"/>
      <c r="AM762" s="2280"/>
      <c r="AN762" s="2281"/>
      <c r="AO762" s="2280"/>
      <c r="AP762" s="2280"/>
      <c r="AQ762" s="2280"/>
      <c r="AR762" s="2280"/>
      <c r="AS762" s="2281"/>
      <c r="AT762" s="2280"/>
      <c r="AU762" s="2280"/>
      <c r="AV762" s="2280"/>
      <c r="AW762" s="2280"/>
      <c r="AX762" s="2281"/>
    </row>
    <row r="763" spans="1:50">
      <c r="A763" s="2280"/>
      <c r="B763" s="2280"/>
      <c r="C763" s="2280"/>
      <c r="D763" s="2280"/>
      <c r="E763" s="2281"/>
      <c r="F763" s="2280"/>
      <c r="G763" s="2280"/>
      <c r="H763" s="2280"/>
      <c r="I763" s="2280"/>
      <c r="J763" s="2281"/>
      <c r="K763" s="2280"/>
      <c r="L763" s="2280"/>
      <c r="M763" s="2280"/>
      <c r="N763" s="2280"/>
      <c r="O763" s="2281"/>
      <c r="P763" s="2280"/>
      <c r="Q763" s="2280"/>
      <c r="R763" s="2280"/>
      <c r="S763" s="2280"/>
      <c r="T763" s="2281"/>
      <c r="U763" s="2280"/>
      <c r="V763" s="2280"/>
      <c r="W763" s="2280"/>
      <c r="X763" s="2280"/>
      <c r="Y763" s="2281"/>
      <c r="Z763" s="2280"/>
      <c r="AA763" s="2280"/>
      <c r="AB763" s="2280"/>
      <c r="AC763" s="2280"/>
      <c r="AD763" s="2281"/>
      <c r="AE763" s="2280"/>
      <c r="AF763" s="2280"/>
      <c r="AG763" s="2280"/>
      <c r="AH763" s="2280"/>
      <c r="AI763" s="2281"/>
      <c r="AJ763" s="2280"/>
      <c r="AK763" s="2280"/>
      <c r="AL763" s="2280"/>
      <c r="AM763" s="2280"/>
      <c r="AN763" s="2281"/>
      <c r="AO763" s="2280"/>
      <c r="AP763" s="2280"/>
      <c r="AQ763" s="2280"/>
      <c r="AR763" s="2280"/>
      <c r="AS763" s="2281"/>
      <c r="AT763" s="2280"/>
      <c r="AU763" s="2280"/>
      <c r="AV763" s="2280"/>
      <c r="AW763" s="2280"/>
      <c r="AX763" s="2281"/>
    </row>
    <row r="764" spans="1:50">
      <c r="A764" s="2280"/>
      <c r="B764" s="2280"/>
      <c r="C764" s="2280"/>
      <c r="D764" s="2280"/>
      <c r="E764" s="2281"/>
      <c r="F764" s="2280"/>
      <c r="G764" s="2280"/>
      <c r="H764" s="2280"/>
      <c r="I764" s="2280"/>
      <c r="J764" s="2281"/>
      <c r="K764" s="2280"/>
      <c r="L764" s="2280"/>
      <c r="M764" s="2280"/>
      <c r="N764" s="2280"/>
      <c r="O764" s="2281"/>
      <c r="P764" s="2280"/>
      <c r="Q764" s="2280"/>
      <c r="R764" s="2280"/>
      <c r="S764" s="2280"/>
      <c r="T764" s="2281"/>
      <c r="U764" s="2280"/>
      <c r="V764" s="2280"/>
      <c r="W764" s="2280"/>
      <c r="X764" s="2280"/>
      <c r="Y764" s="2281"/>
      <c r="Z764" s="2280"/>
      <c r="AA764" s="2280"/>
      <c r="AB764" s="2280"/>
      <c r="AC764" s="2280"/>
      <c r="AD764" s="2281"/>
      <c r="AE764" s="2280"/>
      <c r="AF764" s="2280"/>
      <c r="AG764" s="2280"/>
      <c r="AH764" s="2280"/>
      <c r="AI764" s="2281"/>
      <c r="AJ764" s="2280"/>
      <c r="AK764" s="2280"/>
      <c r="AL764" s="2280"/>
      <c r="AM764" s="2280"/>
      <c r="AN764" s="2281"/>
      <c r="AO764" s="2280"/>
      <c r="AP764" s="2280"/>
      <c r="AQ764" s="2280"/>
      <c r="AR764" s="2280"/>
      <c r="AS764" s="2281"/>
      <c r="AT764" s="2280"/>
      <c r="AU764" s="2280"/>
      <c r="AV764" s="2280"/>
      <c r="AW764" s="2280"/>
      <c r="AX764" s="2281"/>
    </row>
    <row r="765" spans="1:50">
      <c r="A765" s="2280"/>
      <c r="B765" s="2280"/>
      <c r="C765" s="2280"/>
      <c r="D765" s="2280"/>
      <c r="E765" s="2281"/>
      <c r="F765" s="2280"/>
      <c r="G765" s="2280"/>
      <c r="H765" s="2280"/>
      <c r="I765" s="2280"/>
      <c r="J765" s="2281"/>
      <c r="K765" s="2280"/>
      <c r="L765" s="2280"/>
      <c r="M765" s="2280"/>
      <c r="N765" s="2280"/>
      <c r="O765" s="2281"/>
      <c r="P765" s="2280"/>
      <c r="Q765" s="2280"/>
      <c r="R765" s="2280"/>
      <c r="S765" s="2280"/>
      <c r="T765" s="2281"/>
      <c r="U765" s="2280"/>
      <c r="V765" s="2280"/>
      <c r="W765" s="2280"/>
      <c r="X765" s="2280"/>
      <c r="Y765" s="2281"/>
      <c r="Z765" s="2280"/>
      <c r="AA765" s="2280"/>
      <c r="AB765" s="2280"/>
      <c r="AC765" s="2280"/>
      <c r="AD765" s="2281"/>
      <c r="AE765" s="2280"/>
      <c r="AF765" s="2280"/>
      <c r="AG765" s="2280"/>
      <c r="AH765" s="2280"/>
      <c r="AI765" s="2281"/>
      <c r="AJ765" s="2280"/>
      <c r="AK765" s="2280"/>
      <c r="AL765" s="2280"/>
      <c r="AM765" s="2280"/>
      <c r="AN765" s="2281"/>
      <c r="AO765" s="2280"/>
      <c r="AP765" s="2280"/>
      <c r="AQ765" s="2280"/>
      <c r="AR765" s="2280"/>
      <c r="AS765" s="2281"/>
      <c r="AT765" s="2280"/>
      <c r="AU765" s="2280"/>
      <c r="AV765" s="2280"/>
      <c r="AW765" s="2280"/>
      <c r="AX765" s="2281"/>
    </row>
    <row r="766" spans="1:50">
      <c r="A766" s="2280"/>
      <c r="B766" s="2280"/>
      <c r="C766" s="2280"/>
      <c r="D766" s="2280"/>
      <c r="E766" s="2281"/>
      <c r="F766" s="2280"/>
      <c r="G766" s="2280"/>
      <c r="H766" s="2280"/>
      <c r="I766" s="2280"/>
      <c r="J766" s="2281"/>
      <c r="K766" s="2280"/>
      <c r="L766" s="2280"/>
      <c r="M766" s="2280"/>
      <c r="N766" s="2280"/>
      <c r="O766" s="2281"/>
      <c r="P766" s="2280"/>
      <c r="Q766" s="2280"/>
      <c r="R766" s="2280"/>
      <c r="S766" s="2280"/>
      <c r="T766" s="2281"/>
      <c r="U766" s="2280"/>
      <c r="V766" s="2280"/>
      <c r="W766" s="2280"/>
      <c r="X766" s="2280"/>
      <c r="Y766" s="2281"/>
      <c r="Z766" s="2280"/>
      <c r="AA766" s="2280"/>
      <c r="AB766" s="2280"/>
      <c r="AC766" s="2280"/>
      <c r="AD766" s="2281"/>
      <c r="AE766" s="2280"/>
      <c r="AF766" s="2280"/>
      <c r="AG766" s="2280"/>
      <c r="AH766" s="2280"/>
      <c r="AI766" s="2281"/>
      <c r="AJ766" s="2280"/>
      <c r="AK766" s="2280"/>
      <c r="AL766" s="2280"/>
      <c r="AM766" s="2280"/>
      <c r="AN766" s="2281"/>
      <c r="AO766" s="2280"/>
      <c r="AP766" s="2280"/>
      <c r="AQ766" s="2280"/>
      <c r="AR766" s="2280"/>
      <c r="AS766" s="2281"/>
      <c r="AT766" s="2280"/>
      <c r="AU766" s="2280"/>
      <c r="AV766" s="2280"/>
      <c r="AW766" s="2280"/>
      <c r="AX766" s="2281"/>
    </row>
    <row r="767" spans="1:50">
      <c r="A767" s="2280"/>
      <c r="B767" s="2280"/>
      <c r="C767" s="2280"/>
      <c r="D767" s="2280"/>
      <c r="E767" s="2281"/>
      <c r="F767" s="2280"/>
      <c r="G767" s="2280"/>
      <c r="H767" s="2280"/>
      <c r="I767" s="2280"/>
      <c r="J767" s="2281"/>
      <c r="K767" s="2280"/>
      <c r="L767" s="2280"/>
      <c r="M767" s="2280"/>
      <c r="N767" s="2280"/>
      <c r="O767" s="2281"/>
      <c r="P767" s="2280"/>
      <c r="Q767" s="2280"/>
      <c r="R767" s="2280"/>
      <c r="S767" s="2280"/>
      <c r="T767" s="2281"/>
      <c r="U767" s="2280"/>
      <c r="V767" s="2280"/>
      <c r="W767" s="2280"/>
      <c r="X767" s="2280"/>
      <c r="Y767" s="2281"/>
      <c r="Z767" s="2280"/>
      <c r="AA767" s="2280"/>
      <c r="AB767" s="2280"/>
      <c r="AC767" s="2280"/>
      <c r="AD767" s="2281"/>
      <c r="AE767" s="2280"/>
      <c r="AF767" s="2280"/>
      <c r="AG767" s="2280"/>
      <c r="AH767" s="2280"/>
      <c r="AI767" s="2281"/>
      <c r="AJ767" s="2280"/>
      <c r="AK767" s="2280"/>
      <c r="AL767" s="2280"/>
      <c r="AM767" s="2280"/>
      <c r="AN767" s="2281"/>
      <c r="AO767" s="2280"/>
      <c r="AP767" s="2280"/>
      <c r="AQ767" s="2280"/>
      <c r="AR767" s="2280"/>
      <c r="AS767" s="2281"/>
      <c r="AT767" s="2280"/>
      <c r="AU767" s="2280"/>
      <c r="AV767" s="2280"/>
      <c r="AW767" s="2280"/>
      <c r="AX767" s="2281"/>
    </row>
    <row r="768" spans="1:50">
      <c r="A768" s="2291"/>
      <c r="B768" s="2291"/>
      <c r="C768" s="2291"/>
      <c r="D768" s="2291"/>
      <c r="E768" s="2292"/>
      <c r="F768" s="2291"/>
      <c r="G768" s="2291"/>
      <c r="H768" s="2291"/>
      <c r="I768" s="2291"/>
      <c r="J768" s="2292"/>
      <c r="K768" s="2291"/>
      <c r="L768" s="2291"/>
      <c r="M768" s="2291"/>
      <c r="N768" s="2291"/>
      <c r="O768" s="2292"/>
      <c r="P768" s="2291"/>
      <c r="Q768" s="2291"/>
      <c r="R768" s="2291"/>
      <c r="S768" s="2291"/>
      <c r="T768" s="2292"/>
      <c r="U768" s="2291"/>
      <c r="V768" s="2291"/>
      <c r="W768" s="2291"/>
      <c r="X768" s="2291"/>
      <c r="Y768" s="2292"/>
      <c r="Z768" s="2291"/>
      <c r="AA768" s="2291"/>
      <c r="AB768" s="2291"/>
      <c r="AC768" s="2291"/>
      <c r="AD768" s="2292"/>
      <c r="AE768" s="2291"/>
      <c r="AF768" s="2291"/>
      <c r="AG768" s="2291"/>
      <c r="AH768" s="2291"/>
      <c r="AI768" s="2292"/>
      <c r="AJ768" s="2291"/>
      <c r="AK768" s="2291"/>
      <c r="AL768" s="2291"/>
      <c r="AM768" s="2291"/>
      <c r="AN768" s="2292"/>
      <c r="AO768" s="2291"/>
      <c r="AP768" s="2291"/>
      <c r="AQ768" s="2291"/>
      <c r="AR768" s="2291"/>
      <c r="AS768" s="2292"/>
      <c r="AT768" s="2291"/>
      <c r="AU768" s="2291"/>
      <c r="AV768" s="2291"/>
      <c r="AW768" s="2291"/>
      <c r="AX768" s="2292"/>
    </row>
    <row r="769" spans="1:50">
      <c r="A769" s="517">
        <v>16</v>
      </c>
      <c r="B769" s="517"/>
      <c r="C769" s="517"/>
      <c r="D769" s="517"/>
      <c r="E769" s="520"/>
      <c r="F769" s="517">
        <v>17</v>
      </c>
      <c r="G769" s="517"/>
      <c r="H769" s="517"/>
      <c r="I769" s="517"/>
      <c r="J769" s="520"/>
      <c r="K769" s="517">
        <v>18</v>
      </c>
      <c r="L769" s="517"/>
      <c r="M769" s="517"/>
      <c r="N769" s="517"/>
      <c r="O769" s="520"/>
      <c r="P769" s="517">
        <v>19</v>
      </c>
      <c r="Q769" s="517"/>
      <c r="R769" s="517"/>
      <c r="S769" s="517"/>
      <c r="T769" s="520"/>
      <c r="U769" s="517">
        <v>20</v>
      </c>
      <c r="V769" s="517"/>
      <c r="W769" s="517"/>
      <c r="X769" s="517"/>
      <c r="Y769" s="520"/>
      <c r="Z769" s="517">
        <v>21</v>
      </c>
      <c r="AA769" s="517"/>
      <c r="AB769" s="517"/>
      <c r="AC769" s="517"/>
      <c r="AD769" s="520"/>
      <c r="AE769" s="517">
        <v>22</v>
      </c>
      <c r="AF769" s="517"/>
      <c r="AG769" s="517"/>
      <c r="AH769" s="517"/>
      <c r="AI769" s="520"/>
      <c r="AJ769" s="517">
        <v>23</v>
      </c>
      <c r="AK769" s="517"/>
      <c r="AL769" s="517"/>
      <c r="AM769" s="517"/>
      <c r="AN769" s="520"/>
      <c r="AO769" s="517">
        <v>24</v>
      </c>
      <c r="AP769" s="517"/>
      <c r="AQ769" s="517"/>
      <c r="AR769" s="517"/>
      <c r="AS769" s="520"/>
      <c r="AT769" s="517">
        <v>25</v>
      </c>
      <c r="AU769" s="517"/>
      <c r="AV769" s="517"/>
      <c r="AW769" s="517"/>
      <c r="AX769" s="520"/>
    </row>
    <row r="770" spans="1:50">
      <c r="A770" s="2280"/>
      <c r="B770" s="2280"/>
      <c r="C770" s="2280"/>
      <c r="D770" s="2280"/>
      <c r="E770" s="2281"/>
      <c r="F770" s="2280"/>
      <c r="G770" s="2280"/>
      <c r="H770" s="2280"/>
      <c r="I770" s="2280"/>
      <c r="J770" s="2281"/>
      <c r="K770" s="2280"/>
      <c r="L770" s="2280"/>
      <c r="M770" s="2280"/>
      <c r="N770" s="2280"/>
      <c r="O770" s="2281"/>
      <c r="P770" s="2280"/>
      <c r="Q770" s="2280"/>
      <c r="R770" s="2280"/>
      <c r="S770" s="2280"/>
      <c r="T770" s="2281"/>
      <c r="U770" s="2280"/>
      <c r="V770" s="2280"/>
      <c r="W770" s="2280"/>
      <c r="X770" s="2280"/>
      <c r="Y770" s="2281"/>
      <c r="Z770" s="2280"/>
      <c r="AA770" s="2280"/>
      <c r="AB770" s="2280"/>
      <c r="AC770" s="2280"/>
      <c r="AD770" s="2281"/>
      <c r="AE770" s="2280"/>
      <c r="AF770" s="2280"/>
      <c r="AG770" s="2280"/>
      <c r="AH770" s="2280"/>
      <c r="AI770" s="2281"/>
      <c r="AJ770" s="2280"/>
      <c r="AK770" s="2280"/>
      <c r="AL770" s="2280"/>
      <c r="AM770" s="2280"/>
      <c r="AN770" s="2281"/>
      <c r="AO770" s="2280"/>
      <c r="AP770" s="2280"/>
      <c r="AQ770" s="2280"/>
      <c r="AR770" s="2280"/>
      <c r="AS770" s="2281"/>
      <c r="AT770" s="2280"/>
      <c r="AU770" s="2280"/>
      <c r="AV770" s="2280"/>
      <c r="AW770" s="2280"/>
      <c r="AX770" s="2281"/>
    </row>
    <row r="771" spans="1:50">
      <c r="A771" s="2280"/>
      <c r="B771" s="2280"/>
      <c r="C771" s="2280"/>
      <c r="D771" s="2280"/>
      <c r="E771" s="2281"/>
      <c r="F771" s="2280"/>
      <c r="G771" s="2280"/>
      <c r="H771" s="2280"/>
      <c r="I771" s="2280"/>
      <c r="J771" s="2281"/>
      <c r="K771" s="2280"/>
      <c r="L771" s="2280"/>
      <c r="M771" s="2280"/>
      <c r="N771" s="2280"/>
      <c r="O771" s="2281"/>
      <c r="P771" s="2280"/>
      <c r="Q771" s="2280"/>
      <c r="R771" s="2280"/>
      <c r="S771" s="2280"/>
      <c r="T771" s="2281"/>
      <c r="U771" s="2280"/>
      <c r="V771" s="2280"/>
      <c r="W771" s="2280"/>
      <c r="X771" s="2280"/>
      <c r="Y771" s="2281"/>
      <c r="Z771" s="2280"/>
      <c r="AA771" s="2280"/>
      <c r="AB771" s="2280"/>
      <c r="AC771" s="2280"/>
      <c r="AD771" s="2281"/>
      <c r="AE771" s="2280"/>
      <c r="AF771" s="2280"/>
      <c r="AG771" s="2280"/>
      <c r="AH771" s="2280"/>
      <c r="AI771" s="2281"/>
      <c r="AJ771" s="2280"/>
      <c r="AK771" s="2280"/>
      <c r="AL771" s="2280"/>
      <c r="AM771" s="2280"/>
      <c r="AN771" s="2281"/>
      <c r="AO771" s="2280"/>
      <c r="AP771" s="2280"/>
      <c r="AQ771" s="2280"/>
      <c r="AR771" s="2280"/>
      <c r="AS771" s="2281"/>
      <c r="AT771" s="2280"/>
      <c r="AU771" s="2280"/>
      <c r="AV771" s="2280"/>
      <c r="AW771" s="2280"/>
      <c r="AX771" s="2281"/>
    </row>
    <row r="772" spans="1:50">
      <c r="A772" s="2280"/>
      <c r="B772" s="2280"/>
      <c r="C772" s="2280"/>
      <c r="D772" s="2280"/>
      <c r="E772" s="2281"/>
      <c r="F772" s="2280"/>
      <c r="G772" s="2280"/>
      <c r="H772" s="2280"/>
      <c r="I772" s="2280"/>
      <c r="J772" s="2281"/>
      <c r="K772" s="2280"/>
      <c r="L772" s="2280"/>
      <c r="M772" s="2280"/>
      <c r="N772" s="2280"/>
      <c r="O772" s="2281"/>
      <c r="P772" s="2280"/>
      <c r="Q772" s="2280"/>
      <c r="R772" s="2280"/>
      <c r="S772" s="2280"/>
      <c r="T772" s="2281"/>
      <c r="U772" s="2280"/>
      <c r="V772" s="2280"/>
      <c r="W772" s="2280"/>
      <c r="X772" s="2280"/>
      <c r="Y772" s="2281"/>
      <c r="Z772" s="2280"/>
      <c r="AA772" s="2280"/>
      <c r="AB772" s="2280"/>
      <c r="AC772" s="2280"/>
      <c r="AD772" s="2281"/>
      <c r="AE772" s="2280"/>
      <c r="AF772" s="2280"/>
      <c r="AG772" s="2280"/>
      <c r="AH772" s="2280"/>
      <c r="AI772" s="2281"/>
      <c r="AJ772" s="2280"/>
      <c r="AK772" s="2280"/>
      <c r="AL772" s="2280"/>
      <c r="AM772" s="2280"/>
      <c r="AN772" s="2281"/>
      <c r="AO772" s="2280"/>
      <c r="AP772" s="2280"/>
      <c r="AQ772" s="2280"/>
      <c r="AR772" s="2280"/>
      <c r="AS772" s="2281"/>
      <c r="AT772" s="2280"/>
      <c r="AU772" s="2280"/>
      <c r="AV772" s="2280"/>
      <c r="AW772" s="2280"/>
      <c r="AX772" s="2281"/>
    </row>
    <row r="773" spans="1:50">
      <c r="A773" s="2280"/>
      <c r="B773" s="2280"/>
      <c r="C773" s="2280"/>
      <c r="D773" s="2280"/>
      <c r="E773" s="2281"/>
      <c r="F773" s="2280"/>
      <c r="G773" s="2280"/>
      <c r="H773" s="2280"/>
      <c r="I773" s="2280"/>
      <c r="J773" s="2281"/>
      <c r="K773" s="2280"/>
      <c r="L773" s="2280"/>
      <c r="M773" s="2280"/>
      <c r="N773" s="2280"/>
      <c r="O773" s="2281"/>
      <c r="P773" s="2280"/>
      <c r="Q773" s="2280"/>
      <c r="R773" s="2280"/>
      <c r="S773" s="2280"/>
      <c r="T773" s="2281"/>
      <c r="U773" s="2280"/>
      <c r="V773" s="2280"/>
      <c r="W773" s="2280"/>
      <c r="X773" s="2280"/>
      <c r="Y773" s="2281"/>
      <c r="Z773" s="2280"/>
      <c r="AA773" s="2280"/>
      <c r="AB773" s="2280"/>
      <c r="AC773" s="2280"/>
      <c r="AD773" s="2281"/>
      <c r="AE773" s="2280"/>
      <c r="AF773" s="2280"/>
      <c r="AG773" s="2280"/>
      <c r="AH773" s="2280"/>
      <c r="AI773" s="2281"/>
      <c r="AJ773" s="2280"/>
      <c r="AK773" s="2280"/>
      <c r="AL773" s="2280"/>
      <c r="AM773" s="2280"/>
      <c r="AN773" s="2281"/>
      <c r="AO773" s="2280"/>
      <c r="AP773" s="2280"/>
      <c r="AQ773" s="2280"/>
      <c r="AR773" s="2280"/>
      <c r="AS773" s="2281"/>
      <c r="AT773" s="2280"/>
      <c r="AU773" s="2280"/>
      <c r="AV773" s="2280"/>
      <c r="AW773" s="2280"/>
      <c r="AX773" s="2281"/>
    </row>
    <row r="774" spans="1:50">
      <c r="A774" s="2280"/>
      <c r="B774" s="2280"/>
      <c r="C774" s="2280"/>
      <c r="D774" s="2280"/>
      <c r="E774" s="2281"/>
      <c r="F774" s="2280"/>
      <c r="G774" s="2280"/>
      <c r="H774" s="2280"/>
      <c r="I774" s="2280"/>
      <c r="J774" s="2281"/>
      <c r="K774" s="2280"/>
      <c r="L774" s="2280"/>
      <c r="M774" s="2280"/>
      <c r="N774" s="2280"/>
      <c r="O774" s="2281"/>
      <c r="P774" s="2280"/>
      <c r="Q774" s="2280"/>
      <c r="R774" s="2280"/>
      <c r="S774" s="2280"/>
      <c r="T774" s="2281"/>
      <c r="U774" s="2280"/>
      <c r="V774" s="2280"/>
      <c r="W774" s="2280"/>
      <c r="X774" s="2280"/>
      <c r="Y774" s="2281"/>
      <c r="Z774" s="2280"/>
      <c r="AA774" s="2280"/>
      <c r="AB774" s="2280"/>
      <c r="AC774" s="2280"/>
      <c r="AD774" s="2281"/>
      <c r="AE774" s="2280"/>
      <c r="AF774" s="2280"/>
      <c r="AG774" s="2280"/>
      <c r="AH774" s="2280"/>
      <c r="AI774" s="2281"/>
      <c r="AJ774" s="2280"/>
      <c r="AK774" s="2280"/>
      <c r="AL774" s="2280"/>
      <c r="AM774" s="2280"/>
      <c r="AN774" s="2281"/>
      <c r="AO774" s="2280"/>
      <c r="AP774" s="2280"/>
      <c r="AQ774" s="2280"/>
      <c r="AR774" s="2280"/>
      <c r="AS774" s="2281"/>
      <c r="AT774" s="2280"/>
      <c r="AU774" s="2280"/>
      <c r="AV774" s="2280"/>
      <c r="AW774" s="2280"/>
      <c r="AX774" s="2281"/>
    </row>
    <row r="775" spans="1:50">
      <c r="A775" s="2280"/>
      <c r="B775" s="2280"/>
      <c r="C775" s="2280"/>
      <c r="D775" s="2280"/>
      <c r="E775" s="2281"/>
      <c r="F775" s="2280"/>
      <c r="G775" s="2280"/>
      <c r="H775" s="2280"/>
      <c r="I775" s="2280"/>
      <c r="J775" s="2281"/>
      <c r="K775" s="2280"/>
      <c r="L775" s="2280"/>
      <c r="M775" s="2280"/>
      <c r="N775" s="2280"/>
      <c r="O775" s="2281"/>
      <c r="P775" s="2280"/>
      <c r="Q775" s="2280"/>
      <c r="R775" s="2280"/>
      <c r="S775" s="2280"/>
      <c r="T775" s="2281"/>
      <c r="U775" s="2280"/>
      <c r="V775" s="2280"/>
      <c r="W775" s="2280"/>
      <c r="X775" s="2280"/>
      <c r="Y775" s="2281"/>
      <c r="Z775" s="2280"/>
      <c r="AA775" s="2280"/>
      <c r="AB775" s="2280"/>
      <c r="AC775" s="2280"/>
      <c r="AD775" s="2281"/>
      <c r="AE775" s="2280"/>
      <c r="AF775" s="2280"/>
      <c r="AG775" s="2280"/>
      <c r="AH775" s="2280"/>
      <c r="AI775" s="2281"/>
      <c r="AJ775" s="2280"/>
      <c r="AK775" s="2280"/>
      <c r="AL775" s="2280"/>
      <c r="AM775" s="2280"/>
      <c r="AN775" s="2281"/>
      <c r="AO775" s="2280"/>
      <c r="AP775" s="2280"/>
      <c r="AQ775" s="2280"/>
      <c r="AR775" s="2280"/>
      <c r="AS775" s="2281"/>
      <c r="AT775" s="2280"/>
      <c r="AU775" s="2280"/>
      <c r="AV775" s="2280"/>
      <c r="AW775" s="2280"/>
      <c r="AX775" s="2281"/>
    </row>
    <row r="776" spans="1:50">
      <c r="A776" s="2280"/>
      <c r="B776" s="2280"/>
      <c r="C776" s="2280"/>
      <c r="D776" s="2280"/>
      <c r="E776" s="2281"/>
      <c r="F776" s="2280"/>
      <c r="G776" s="2280"/>
      <c r="H776" s="2280"/>
      <c r="I776" s="2280"/>
      <c r="J776" s="2281"/>
      <c r="K776" s="2280"/>
      <c r="L776" s="2280"/>
      <c r="M776" s="2280"/>
      <c r="N776" s="2280"/>
      <c r="O776" s="2281"/>
      <c r="P776" s="2280"/>
      <c r="Q776" s="2280"/>
      <c r="R776" s="2280"/>
      <c r="S776" s="2280"/>
      <c r="T776" s="2281"/>
      <c r="U776" s="2280"/>
      <c r="V776" s="2280"/>
      <c r="W776" s="2280"/>
      <c r="X776" s="2280"/>
      <c r="Y776" s="2281"/>
      <c r="Z776" s="2280"/>
      <c r="AA776" s="2280"/>
      <c r="AB776" s="2280"/>
      <c r="AC776" s="2280"/>
      <c r="AD776" s="2281"/>
      <c r="AE776" s="2280"/>
      <c r="AF776" s="2280"/>
      <c r="AG776" s="2280"/>
      <c r="AH776" s="2280"/>
      <c r="AI776" s="2281"/>
      <c r="AJ776" s="2280"/>
      <c r="AK776" s="2280"/>
      <c r="AL776" s="2280"/>
      <c r="AM776" s="2280"/>
      <c r="AN776" s="2281"/>
      <c r="AO776" s="2280"/>
      <c r="AP776" s="2280"/>
      <c r="AQ776" s="2280"/>
      <c r="AR776" s="2280"/>
      <c r="AS776" s="2281"/>
      <c r="AT776" s="2280"/>
      <c r="AU776" s="2280"/>
      <c r="AV776" s="2280"/>
      <c r="AW776" s="2280"/>
      <c r="AX776" s="2281"/>
    </row>
    <row r="777" spans="1:50">
      <c r="A777" s="2280"/>
      <c r="B777" s="2280"/>
      <c r="C777" s="2280"/>
      <c r="D777" s="2280"/>
      <c r="E777" s="2281"/>
      <c r="F777" s="2280"/>
      <c r="G777" s="2280"/>
      <c r="H777" s="2280"/>
      <c r="I777" s="2280"/>
      <c r="J777" s="2281"/>
      <c r="K777" s="2280"/>
      <c r="L777" s="2280"/>
      <c r="M777" s="2280"/>
      <c r="N777" s="2280"/>
      <c r="O777" s="2281"/>
      <c r="P777" s="2280"/>
      <c r="Q777" s="2280"/>
      <c r="R777" s="2280"/>
      <c r="S777" s="2280"/>
      <c r="T777" s="2281"/>
      <c r="U777" s="2280"/>
      <c r="V777" s="2280"/>
      <c r="W777" s="2280"/>
      <c r="X777" s="2280"/>
      <c r="Y777" s="2281"/>
      <c r="Z777" s="2280"/>
      <c r="AA777" s="2280"/>
      <c r="AB777" s="2280"/>
      <c r="AC777" s="2280"/>
      <c r="AD777" s="2281"/>
      <c r="AE777" s="2280"/>
      <c r="AF777" s="2280"/>
      <c r="AG777" s="2280"/>
      <c r="AH777" s="2280"/>
      <c r="AI777" s="2281"/>
      <c r="AJ777" s="2280"/>
      <c r="AK777" s="2280"/>
      <c r="AL777" s="2280"/>
      <c r="AM777" s="2280"/>
      <c r="AN777" s="2281"/>
      <c r="AO777" s="2280"/>
      <c r="AP777" s="2280"/>
      <c r="AQ777" s="2280"/>
      <c r="AR777" s="2280"/>
      <c r="AS777" s="2281"/>
      <c r="AT777" s="2280"/>
      <c r="AU777" s="2280"/>
      <c r="AV777" s="2280"/>
      <c r="AW777" s="2280"/>
      <c r="AX777" s="2281"/>
    </row>
    <row r="778" spans="1:50">
      <c r="A778" s="2280"/>
      <c r="B778" s="2280"/>
      <c r="C778" s="2280"/>
      <c r="D778" s="2280"/>
      <c r="E778" s="2281"/>
      <c r="F778" s="2280"/>
      <c r="G778" s="2280"/>
      <c r="H778" s="2280"/>
      <c r="I778" s="2280"/>
      <c r="J778" s="2281"/>
      <c r="K778" s="2280"/>
      <c r="L778" s="2280"/>
      <c r="M778" s="2280"/>
      <c r="N778" s="2280"/>
      <c r="O778" s="2281"/>
      <c r="P778" s="2280"/>
      <c r="Q778" s="2280"/>
      <c r="R778" s="2280"/>
      <c r="S778" s="2280"/>
      <c r="T778" s="2281"/>
      <c r="U778" s="2280"/>
      <c r="V778" s="2280"/>
      <c r="W778" s="2280"/>
      <c r="X778" s="2280"/>
      <c r="Y778" s="2281"/>
      <c r="Z778" s="2280"/>
      <c r="AA778" s="2280"/>
      <c r="AB778" s="2280"/>
      <c r="AC778" s="2280"/>
      <c r="AD778" s="2281"/>
      <c r="AE778" s="2280"/>
      <c r="AF778" s="2280"/>
      <c r="AG778" s="2280"/>
      <c r="AH778" s="2280"/>
      <c r="AI778" s="2281"/>
      <c r="AJ778" s="2280"/>
      <c r="AK778" s="2280"/>
      <c r="AL778" s="2280"/>
      <c r="AM778" s="2280"/>
      <c r="AN778" s="2281"/>
      <c r="AO778" s="2280"/>
      <c r="AP778" s="2280"/>
      <c r="AQ778" s="2280"/>
      <c r="AR778" s="2280"/>
      <c r="AS778" s="2281"/>
      <c r="AT778" s="2280"/>
      <c r="AU778" s="2280"/>
      <c r="AV778" s="2280"/>
      <c r="AW778" s="2280"/>
      <c r="AX778" s="2281"/>
    </row>
    <row r="779" spans="1:50">
      <c r="A779" s="2280"/>
      <c r="B779" s="2280"/>
      <c r="C779" s="2280"/>
      <c r="D779" s="2280"/>
      <c r="E779" s="2281"/>
      <c r="F779" s="2280"/>
      <c r="G779" s="2280"/>
      <c r="H779" s="2280"/>
      <c r="I779" s="2280"/>
      <c r="J779" s="2281"/>
      <c r="K779" s="2280"/>
      <c r="L779" s="2280"/>
      <c r="M779" s="2280"/>
      <c r="N779" s="2280"/>
      <c r="O779" s="2281"/>
      <c r="P779" s="2280"/>
      <c r="Q779" s="2280"/>
      <c r="R779" s="2280"/>
      <c r="S779" s="2280"/>
      <c r="T779" s="2281"/>
      <c r="U779" s="2280"/>
      <c r="V779" s="2280"/>
      <c r="W779" s="2280"/>
      <c r="X779" s="2280"/>
      <c r="Y779" s="2281"/>
      <c r="Z779" s="2280"/>
      <c r="AA779" s="2280"/>
      <c r="AB779" s="2280"/>
      <c r="AC779" s="2280"/>
      <c r="AD779" s="2281"/>
      <c r="AE779" s="2280"/>
      <c r="AF779" s="2280"/>
      <c r="AG779" s="2280"/>
      <c r="AH779" s="2280"/>
      <c r="AI779" s="2281"/>
      <c r="AJ779" s="2280"/>
      <c r="AK779" s="2280"/>
      <c r="AL779" s="2280"/>
      <c r="AM779" s="2280"/>
      <c r="AN779" s="2281"/>
      <c r="AO779" s="2280"/>
      <c r="AP779" s="2280"/>
      <c r="AQ779" s="2280"/>
      <c r="AR779" s="2280"/>
      <c r="AS779" s="2281"/>
      <c r="AT779" s="2280"/>
      <c r="AU779" s="2280"/>
      <c r="AV779" s="2280"/>
      <c r="AW779" s="2280"/>
      <c r="AX779" s="2281"/>
    </row>
    <row r="780" spans="1:50">
      <c r="A780" s="2280"/>
      <c r="B780" s="2280"/>
      <c r="C780" s="2280"/>
      <c r="D780" s="2280"/>
      <c r="E780" s="2281"/>
      <c r="F780" s="2280"/>
      <c r="G780" s="2280"/>
      <c r="H780" s="2280"/>
      <c r="I780" s="2280"/>
      <c r="J780" s="2281"/>
      <c r="K780" s="2280"/>
      <c r="L780" s="2280"/>
      <c r="M780" s="2280"/>
      <c r="N780" s="2280"/>
      <c r="O780" s="2281"/>
      <c r="P780" s="2280"/>
      <c r="Q780" s="2280"/>
      <c r="R780" s="2280"/>
      <c r="S780" s="2280"/>
      <c r="T780" s="2281"/>
      <c r="U780" s="2280"/>
      <c r="V780" s="2280"/>
      <c r="W780" s="2280"/>
      <c r="X780" s="2280"/>
      <c r="Y780" s="2281"/>
      <c r="Z780" s="2280"/>
      <c r="AA780" s="2280"/>
      <c r="AB780" s="2280"/>
      <c r="AC780" s="2280"/>
      <c r="AD780" s="2281"/>
      <c r="AE780" s="2280"/>
      <c r="AF780" s="2280"/>
      <c r="AG780" s="2280"/>
      <c r="AH780" s="2280"/>
      <c r="AI780" s="2281"/>
      <c r="AJ780" s="2280"/>
      <c r="AK780" s="2280"/>
      <c r="AL780" s="2280"/>
      <c r="AM780" s="2280"/>
      <c r="AN780" s="2281"/>
      <c r="AO780" s="2280"/>
      <c r="AP780" s="2280"/>
      <c r="AQ780" s="2280"/>
      <c r="AR780" s="2280"/>
      <c r="AS780" s="2281"/>
      <c r="AT780" s="2280"/>
      <c r="AU780" s="2280"/>
      <c r="AV780" s="2280"/>
      <c r="AW780" s="2280"/>
      <c r="AX780" s="2281"/>
    </row>
    <row r="781" spans="1:50">
      <c r="A781" s="2280"/>
      <c r="B781" s="2280"/>
      <c r="C781" s="2280"/>
      <c r="D781" s="2280"/>
      <c r="E781" s="2281"/>
      <c r="F781" s="2280"/>
      <c r="G781" s="2280"/>
      <c r="H781" s="2280"/>
      <c r="I781" s="2280"/>
      <c r="J781" s="2281"/>
      <c r="K781" s="2280"/>
      <c r="L781" s="2280"/>
      <c r="M781" s="2280"/>
      <c r="N781" s="2280"/>
      <c r="O781" s="2281"/>
      <c r="P781" s="2280"/>
      <c r="Q781" s="2280"/>
      <c r="R781" s="2280"/>
      <c r="S781" s="2280"/>
      <c r="T781" s="2281"/>
      <c r="U781" s="2280"/>
      <c r="V781" s="2280"/>
      <c r="W781" s="2280"/>
      <c r="X781" s="2280"/>
      <c r="Y781" s="2281"/>
      <c r="Z781" s="2280"/>
      <c r="AA781" s="2280"/>
      <c r="AB781" s="2280"/>
      <c r="AC781" s="2280"/>
      <c r="AD781" s="2281"/>
      <c r="AE781" s="2280"/>
      <c r="AF781" s="2280"/>
      <c r="AG781" s="2280"/>
      <c r="AH781" s="2280"/>
      <c r="AI781" s="2281"/>
      <c r="AJ781" s="2280"/>
      <c r="AK781" s="2280"/>
      <c r="AL781" s="2280"/>
      <c r="AM781" s="2280"/>
      <c r="AN781" s="2281"/>
      <c r="AO781" s="2280"/>
      <c r="AP781" s="2280"/>
      <c r="AQ781" s="2280"/>
      <c r="AR781" s="2280"/>
      <c r="AS781" s="2281"/>
      <c r="AT781" s="2280"/>
      <c r="AU781" s="2280"/>
      <c r="AV781" s="2280"/>
      <c r="AW781" s="2280"/>
      <c r="AX781" s="2281"/>
    </row>
    <row r="782" spans="1:50">
      <c r="A782" s="2280"/>
      <c r="B782" s="2280"/>
      <c r="C782" s="2280"/>
      <c r="D782" s="2280"/>
      <c r="E782" s="2281"/>
      <c r="F782" s="2280"/>
      <c r="G782" s="2280"/>
      <c r="H782" s="2280"/>
      <c r="I782" s="2280"/>
      <c r="J782" s="2281"/>
      <c r="K782" s="2280"/>
      <c r="L782" s="2280"/>
      <c r="M782" s="2280"/>
      <c r="N782" s="2280"/>
      <c r="O782" s="2281"/>
      <c r="P782" s="2280"/>
      <c r="Q782" s="2280"/>
      <c r="R782" s="2280"/>
      <c r="S782" s="2280"/>
      <c r="T782" s="2281"/>
      <c r="U782" s="2280"/>
      <c r="V782" s="2280"/>
      <c r="W782" s="2280"/>
      <c r="X782" s="2280"/>
      <c r="Y782" s="2281"/>
      <c r="Z782" s="2280"/>
      <c r="AA782" s="2280"/>
      <c r="AB782" s="2280"/>
      <c r="AC782" s="2280"/>
      <c r="AD782" s="2281"/>
      <c r="AE782" s="2280"/>
      <c r="AF782" s="2280"/>
      <c r="AG782" s="2280"/>
      <c r="AH782" s="2280"/>
      <c r="AI782" s="2281"/>
      <c r="AJ782" s="2280"/>
      <c r="AK782" s="2280"/>
      <c r="AL782" s="2280"/>
      <c r="AM782" s="2280"/>
      <c r="AN782" s="2281"/>
      <c r="AO782" s="2280"/>
      <c r="AP782" s="2280"/>
      <c r="AQ782" s="2280"/>
      <c r="AR782" s="2280"/>
      <c r="AS782" s="2281"/>
      <c r="AT782" s="2280"/>
      <c r="AU782" s="2280"/>
      <c r="AV782" s="2280"/>
      <c r="AW782" s="2280"/>
      <c r="AX782" s="2281"/>
    </row>
    <row r="783" spans="1:50">
      <c r="A783" s="2280"/>
      <c r="B783" s="2280"/>
      <c r="C783" s="2280"/>
      <c r="D783" s="2280"/>
      <c r="E783" s="2281"/>
      <c r="F783" s="2280"/>
      <c r="G783" s="2280"/>
      <c r="H783" s="2280"/>
      <c r="I783" s="2280"/>
      <c r="J783" s="2281"/>
      <c r="K783" s="2280"/>
      <c r="L783" s="2280"/>
      <c r="M783" s="2280"/>
      <c r="N783" s="2280"/>
      <c r="O783" s="2281"/>
      <c r="P783" s="2280"/>
      <c r="Q783" s="2280"/>
      <c r="R783" s="2280"/>
      <c r="S783" s="2280"/>
      <c r="T783" s="2281"/>
      <c r="U783" s="2280"/>
      <c r="V783" s="2280"/>
      <c r="W783" s="2280"/>
      <c r="X783" s="2280"/>
      <c r="Y783" s="2281"/>
      <c r="Z783" s="2280"/>
      <c r="AA783" s="2280"/>
      <c r="AB783" s="2280"/>
      <c r="AC783" s="2280"/>
      <c r="AD783" s="2281"/>
      <c r="AE783" s="2280"/>
      <c r="AF783" s="2280"/>
      <c r="AG783" s="2280"/>
      <c r="AH783" s="2280"/>
      <c r="AI783" s="2281"/>
      <c r="AJ783" s="2280"/>
      <c r="AK783" s="2280"/>
      <c r="AL783" s="2280"/>
      <c r="AM783" s="2280"/>
      <c r="AN783" s="2281"/>
      <c r="AO783" s="2280"/>
      <c r="AP783" s="2280"/>
      <c r="AQ783" s="2280"/>
      <c r="AR783" s="2280"/>
      <c r="AS783" s="2281"/>
      <c r="AT783" s="2280"/>
      <c r="AU783" s="2280"/>
      <c r="AV783" s="2280"/>
      <c r="AW783" s="2280"/>
      <c r="AX783" s="2281"/>
    </row>
    <row r="784" spans="1:50">
      <c r="A784" s="2291"/>
      <c r="B784" s="2291"/>
      <c r="C784" s="2291"/>
      <c r="D784" s="2291"/>
      <c r="E784" s="2292"/>
      <c r="F784" s="2291"/>
      <c r="G784" s="2291"/>
      <c r="H784" s="2291"/>
      <c r="I784" s="2291"/>
      <c r="J784" s="2292"/>
      <c r="K784" s="2291"/>
      <c r="L784" s="2291"/>
      <c r="M784" s="2291"/>
      <c r="N784" s="2291"/>
      <c r="O784" s="2292"/>
      <c r="P784" s="2291"/>
      <c r="Q784" s="2291"/>
      <c r="R784" s="2291"/>
      <c r="S784" s="2291"/>
      <c r="T784" s="2292"/>
      <c r="U784" s="2291"/>
      <c r="V784" s="2291"/>
      <c r="W784" s="2291"/>
      <c r="X784" s="2291"/>
      <c r="Y784" s="2292"/>
      <c r="Z784" s="2291"/>
      <c r="AA784" s="2291"/>
      <c r="AB784" s="2291"/>
      <c r="AC784" s="2291"/>
      <c r="AD784" s="2292"/>
      <c r="AE784" s="2291"/>
      <c r="AF784" s="2291"/>
      <c r="AG784" s="2291"/>
      <c r="AH784" s="2291"/>
      <c r="AI784" s="2292"/>
      <c r="AJ784" s="2291"/>
      <c r="AK784" s="2291"/>
      <c r="AL784" s="2291"/>
      <c r="AM784" s="2291"/>
      <c r="AN784" s="2292"/>
      <c r="AO784" s="2291"/>
      <c r="AP784" s="2291"/>
      <c r="AQ784" s="2291"/>
      <c r="AR784" s="2291"/>
      <c r="AS784" s="2292"/>
      <c r="AT784" s="2291"/>
      <c r="AU784" s="2291"/>
      <c r="AV784" s="2291"/>
      <c r="AW784" s="2291"/>
      <c r="AX784" s="2292"/>
    </row>
    <row r="785" spans="1:50" ht="18.75">
      <c r="A785" s="2049" t="s">
        <v>0</v>
      </c>
      <c r="B785" s="2049"/>
      <c r="C785" s="2049"/>
      <c r="D785" s="2049"/>
      <c r="E785" s="2049"/>
      <c r="F785" s="2049" t="s">
        <v>1</v>
      </c>
      <c r="G785" s="2049"/>
      <c r="H785" s="2049"/>
      <c r="I785" s="2049"/>
      <c r="J785" s="2049"/>
      <c r="K785" s="2049" t="s">
        <v>2</v>
      </c>
      <c r="L785" s="2049"/>
      <c r="M785" s="2049"/>
      <c r="N785" s="2049"/>
      <c r="O785" s="2049"/>
      <c r="P785" s="2049" t="s">
        <v>3</v>
      </c>
      <c r="Q785" s="2049"/>
      <c r="R785" s="2049"/>
      <c r="S785" s="2049"/>
      <c r="T785" s="2049"/>
      <c r="U785" s="2049" t="s">
        <v>4</v>
      </c>
      <c r="V785" s="2049"/>
      <c r="W785" s="2049"/>
      <c r="X785" s="2049"/>
      <c r="Y785" s="2049"/>
      <c r="Z785" s="2049" t="s">
        <v>5</v>
      </c>
      <c r="AA785" s="2049"/>
      <c r="AB785" s="2049"/>
      <c r="AC785" s="2049"/>
      <c r="AD785" s="2049"/>
      <c r="AE785" s="2049" t="s">
        <v>6</v>
      </c>
      <c r="AF785" s="2049"/>
      <c r="AG785" s="2049"/>
      <c r="AH785" s="2049"/>
      <c r="AI785" s="2049"/>
      <c r="AJ785" s="2049" t="s">
        <v>7</v>
      </c>
      <c r="AK785" s="2049"/>
      <c r="AL785" s="2049"/>
      <c r="AM785" s="2049"/>
      <c r="AN785" s="2049"/>
      <c r="AO785" s="2049" t="s">
        <v>8</v>
      </c>
      <c r="AP785" s="2049"/>
      <c r="AQ785" s="2049"/>
      <c r="AR785" s="2049"/>
      <c r="AS785" s="2049"/>
      <c r="AT785" s="2049" t="s">
        <v>9</v>
      </c>
      <c r="AU785" s="2049"/>
      <c r="AV785" s="2049"/>
      <c r="AW785" s="2049"/>
      <c r="AX785" s="2049"/>
    </row>
    <row r="786" spans="1:50">
      <c r="A786" s="442">
        <v>1</v>
      </c>
      <c r="B786" s="443"/>
      <c r="C786" s="443"/>
      <c r="D786" s="443"/>
      <c r="E786" s="444"/>
      <c r="F786" s="442">
        <v>2</v>
      </c>
      <c r="G786" s="443"/>
      <c r="H786" s="443"/>
      <c r="I786" s="443"/>
      <c r="J786" s="444"/>
      <c r="K786" s="442">
        <v>3</v>
      </c>
      <c r="L786" s="443"/>
      <c r="M786" s="443"/>
      <c r="N786" s="443"/>
      <c r="O786" s="444"/>
      <c r="P786" s="442">
        <v>4</v>
      </c>
      <c r="Q786" s="443"/>
      <c r="R786" s="443"/>
      <c r="S786" s="443"/>
      <c r="T786" s="444"/>
      <c r="U786" s="442">
        <v>5</v>
      </c>
      <c r="V786" s="443"/>
      <c r="W786" s="443"/>
      <c r="X786" s="443"/>
      <c r="Y786" s="444"/>
      <c r="Z786" s="442">
        <v>6</v>
      </c>
      <c r="AA786" s="443"/>
      <c r="AB786" s="443"/>
      <c r="AC786" s="443"/>
      <c r="AD786" s="444"/>
      <c r="AE786" s="442">
        <v>7</v>
      </c>
      <c r="AF786" s="443"/>
      <c r="AG786" s="443"/>
      <c r="AH786" s="443"/>
      <c r="AI786" s="444"/>
      <c r="AJ786" s="442">
        <v>8</v>
      </c>
      <c r="AK786" s="443"/>
      <c r="AL786" s="443"/>
      <c r="AM786" s="443"/>
      <c r="AN786" s="444"/>
      <c r="AO786" s="442">
        <v>9</v>
      </c>
      <c r="AP786" s="443"/>
      <c r="AQ786" s="443"/>
      <c r="AR786" s="443"/>
      <c r="AS786" s="444"/>
      <c r="AT786" s="442">
        <v>10</v>
      </c>
      <c r="AU786" s="443"/>
      <c r="AV786" s="443"/>
      <c r="AW786" s="443"/>
      <c r="AX786" s="444"/>
    </row>
    <row r="787" spans="1:50">
      <c r="A787" s="2143"/>
      <c r="B787" s="2143"/>
      <c r="C787" s="2143"/>
      <c r="D787" s="2143"/>
      <c r="E787" s="2144"/>
      <c r="F787" s="2143"/>
      <c r="G787" s="2143"/>
      <c r="H787" s="2143"/>
      <c r="I787" s="2143"/>
      <c r="J787" s="2144"/>
      <c r="K787" s="2143"/>
      <c r="L787" s="2143"/>
      <c r="M787" s="2143"/>
      <c r="N787" s="2143"/>
      <c r="O787" s="2144"/>
      <c r="P787" s="2143"/>
      <c r="Q787" s="2143"/>
      <c r="R787" s="2143"/>
      <c r="S787" s="2143"/>
      <c r="T787" s="2144"/>
      <c r="U787" s="2143"/>
      <c r="V787" s="2143"/>
      <c r="W787" s="2143"/>
      <c r="X787" s="2143"/>
      <c r="Y787" s="2144"/>
      <c r="Z787" s="2143"/>
      <c r="AA787" s="2143"/>
      <c r="AB787" s="2143"/>
      <c r="AC787" s="2143"/>
      <c r="AD787" s="2144"/>
      <c r="AE787" s="2143"/>
      <c r="AF787" s="2143"/>
      <c r="AG787" s="2143"/>
      <c r="AH787" s="2143"/>
      <c r="AI787" s="2144"/>
      <c r="AJ787" s="2143"/>
      <c r="AK787" s="2143"/>
      <c r="AL787" s="2143"/>
      <c r="AM787" s="2143"/>
      <c r="AN787" s="2144"/>
      <c r="AO787" s="2143"/>
      <c r="AP787" s="2143"/>
      <c r="AQ787" s="2143"/>
      <c r="AR787" s="2143"/>
      <c r="AS787" s="2144"/>
      <c r="AT787" s="2143"/>
      <c r="AU787" s="2143"/>
      <c r="AV787" s="2143"/>
      <c r="AW787" s="2143"/>
      <c r="AX787" s="2144"/>
    </row>
    <row r="788" spans="1:50">
      <c r="A788" s="2143"/>
      <c r="B788" s="2143"/>
      <c r="C788" s="2143"/>
      <c r="D788" s="2143"/>
      <c r="E788" s="2144"/>
      <c r="F788" s="2143"/>
      <c r="G788" s="2143"/>
      <c r="H788" s="2143"/>
      <c r="I788" s="2143"/>
      <c r="J788" s="2144"/>
      <c r="K788" s="2143"/>
      <c r="L788" s="2143"/>
      <c r="M788" s="2143"/>
      <c r="N788" s="2143"/>
      <c r="O788" s="2144"/>
      <c r="P788" s="2143"/>
      <c r="Q788" s="2143"/>
      <c r="R788" s="2143"/>
      <c r="S788" s="2143"/>
      <c r="T788" s="2144"/>
      <c r="U788" s="2143"/>
      <c r="V788" s="2143"/>
      <c r="W788" s="2143"/>
      <c r="X788" s="2143"/>
      <c r="Y788" s="2144"/>
      <c r="Z788" s="2143"/>
      <c r="AA788" s="2143"/>
      <c r="AB788" s="2143"/>
      <c r="AC788" s="2143"/>
      <c r="AD788" s="2144"/>
      <c r="AE788" s="2143"/>
      <c r="AF788" s="2143"/>
      <c r="AG788" s="2143"/>
      <c r="AH788" s="2143"/>
      <c r="AI788" s="2144"/>
      <c r="AJ788" s="2143"/>
      <c r="AK788" s="2143"/>
      <c r="AL788" s="2143"/>
      <c r="AM788" s="2143"/>
      <c r="AN788" s="2144"/>
      <c r="AO788" s="2143"/>
      <c r="AP788" s="2143"/>
      <c r="AQ788" s="2143"/>
      <c r="AR788" s="2143"/>
      <c r="AS788" s="2144"/>
      <c r="AT788" s="2143"/>
      <c r="AU788" s="2143"/>
      <c r="AV788" s="2143"/>
      <c r="AW788" s="2143"/>
      <c r="AX788" s="2144"/>
    </row>
    <row r="789" spans="1:50">
      <c r="A789" s="2143"/>
      <c r="B789" s="2143"/>
      <c r="C789" s="2143"/>
      <c r="D789" s="2143"/>
      <c r="E789" s="2144"/>
      <c r="F789" s="2143"/>
      <c r="G789" s="2143"/>
      <c r="H789" s="2143"/>
      <c r="I789" s="2143"/>
      <c r="J789" s="2144"/>
      <c r="K789" s="2143"/>
      <c r="L789" s="2143"/>
      <c r="M789" s="2143"/>
      <c r="N789" s="2143"/>
      <c r="O789" s="2144"/>
      <c r="P789" s="2143"/>
      <c r="Q789" s="2143"/>
      <c r="R789" s="2143"/>
      <c r="S789" s="2143"/>
      <c r="T789" s="2144"/>
      <c r="U789" s="2143"/>
      <c r="V789" s="2143"/>
      <c r="W789" s="2143"/>
      <c r="X789" s="2143"/>
      <c r="Y789" s="2144"/>
      <c r="Z789" s="2143"/>
      <c r="AA789" s="2143"/>
      <c r="AB789" s="2143"/>
      <c r="AC789" s="2143"/>
      <c r="AD789" s="2144"/>
      <c r="AE789" s="2143"/>
      <c r="AF789" s="2143"/>
      <c r="AG789" s="2143"/>
      <c r="AH789" s="2143"/>
      <c r="AI789" s="2144"/>
      <c r="AJ789" s="2143"/>
      <c r="AK789" s="2143"/>
      <c r="AL789" s="2143"/>
      <c r="AM789" s="2143"/>
      <c r="AN789" s="2144"/>
      <c r="AO789" s="2143"/>
      <c r="AP789" s="2143"/>
      <c r="AQ789" s="2143"/>
      <c r="AR789" s="2143"/>
      <c r="AS789" s="2144"/>
      <c r="AT789" s="2143"/>
      <c r="AU789" s="2143"/>
      <c r="AV789" s="2143"/>
      <c r="AW789" s="2143"/>
      <c r="AX789" s="2144"/>
    </row>
    <row r="790" spans="1:50">
      <c r="A790" s="2143"/>
      <c r="B790" s="2143"/>
      <c r="C790" s="2143"/>
      <c r="D790" s="2143"/>
      <c r="E790" s="2144"/>
      <c r="F790" s="2143"/>
      <c r="G790" s="2143"/>
      <c r="H790" s="2143"/>
      <c r="I790" s="2143"/>
      <c r="J790" s="2144"/>
      <c r="K790" s="2143"/>
      <c r="L790" s="2143"/>
      <c r="M790" s="2143"/>
      <c r="N790" s="2143"/>
      <c r="O790" s="2144"/>
      <c r="P790" s="2143"/>
      <c r="Q790" s="2143"/>
      <c r="R790" s="2143"/>
      <c r="S790" s="2143"/>
      <c r="T790" s="2144"/>
      <c r="U790" s="2143"/>
      <c r="V790" s="2143"/>
      <c r="W790" s="2143"/>
      <c r="X790" s="2143"/>
      <c r="Y790" s="2144"/>
      <c r="Z790" s="2143"/>
      <c r="AA790" s="2143"/>
      <c r="AB790" s="2143"/>
      <c r="AC790" s="2143"/>
      <c r="AD790" s="2144"/>
      <c r="AE790" s="2143"/>
      <c r="AF790" s="2143"/>
      <c r="AG790" s="2143"/>
      <c r="AH790" s="2143"/>
      <c r="AI790" s="2144"/>
      <c r="AJ790" s="2143"/>
      <c r="AK790" s="2143"/>
      <c r="AL790" s="2143"/>
      <c r="AM790" s="2143"/>
      <c r="AN790" s="2144"/>
      <c r="AO790" s="2143"/>
      <c r="AP790" s="2143"/>
      <c r="AQ790" s="2143"/>
      <c r="AR790" s="2143"/>
      <c r="AS790" s="2144"/>
      <c r="AT790" s="2143"/>
      <c r="AU790" s="2143"/>
      <c r="AV790" s="2143"/>
      <c r="AW790" s="2143"/>
      <c r="AX790" s="2144"/>
    </row>
    <row r="791" spans="1:50">
      <c r="A791" s="2143"/>
      <c r="B791" s="2143"/>
      <c r="C791" s="2143"/>
      <c r="D791" s="2143"/>
      <c r="E791" s="2144"/>
      <c r="F791" s="2143"/>
      <c r="G791" s="2143"/>
      <c r="H791" s="2143"/>
      <c r="I791" s="2143"/>
      <c r="J791" s="2144"/>
      <c r="K791" s="2143"/>
      <c r="L791" s="2143"/>
      <c r="M791" s="2143"/>
      <c r="N791" s="2143"/>
      <c r="O791" s="2144"/>
      <c r="P791" s="2143"/>
      <c r="Q791" s="2143"/>
      <c r="R791" s="2143"/>
      <c r="S791" s="2143"/>
      <c r="T791" s="2144"/>
      <c r="U791" s="2143"/>
      <c r="V791" s="2143"/>
      <c r="W791" s="2143"/>
      <c r="X791" s="2143"/>
      <c r="Y791" s="2144"/>
      <c r="Z791" s="2143"/>
      <c r="AA791" s="2143"/>
      <c r="AB791" s="2143"/>
      <c r="AC791" s="2143"/>
      <c r="AD791" s="2144"/>
      <c r="AE791" s="2143"/>
      <c r="AF791" s="2143"/>
      <c r="AG791" s="2143"/>
      <c r="AH791" s="2143"/>
      <c r="AI791" s="2144"/>
      <c r="AJ791" s="2143"/>
      <c r="AK791" s="2143"/>
      <c r="AL791" s="2143"/>
      <c r="AM791" s="2143"/>
      <c r="AN791" s="2144"/>
      <c r="AO791" s="2143"/>
      <c r="AP791" s="2143"/>
      <c r="AQ791" s="2143"/>
      <c r="AR791" s="2143"/>
      <c r="AS791" s="2144"/>
      <c r="AT791" s="2143"/>
      <c r="AU791" s="2143"/>
      <c r="AV791" s="2143"/>
      <c r="AW791" s="2143"/>
      <c r="AX791" s="2144"/>
    </row>
    <row r="792" spans="1:50">
      <c r="A792" s="2143"/>
      <c r="B792" s="2143"/>
      <c r="C792" s="2143"/>
      <c r="D792" s="2143"/>
      <c r="E792" s="2144"/>
      <c r="F792" s="2143"/>
      <c r="G792" s="2143"/>
      <c r="H792" s="2143"/>
      <c r="I792" s="2143"/>
      <c r="J792" s="2144"/>
      <c r="K792" s="2143"/>
      <c r="L792" s="2143"/>
      <c r="M792" s="2143"/>
      <c r="N792" s="2143"/>
      <c r="O792" s="2144"/>
      <c r="P792" s="2143"/>
      <c r="Q792" s="2143"/>
      <c r="R792" s="2143"/>
      <c r="S792" s="2143"/>
      <c r="T792" s="2144"/>
      <c r="U792" s="2143"/>
      <c r="V792" s="2143"/>
      <c r="W792" s="2143"/>
      <c r="X792" s="2143"/>
      <c r="Y792" s="2144"/>
      <c r="Z792" s="2143"/>
      <c r="AA792" s="2143"/>
      <c r="AB792" s="2143"/>
      <c r="AC792" s="2143"/>
      <c r="AD792" s="2144"/>
      <c r="AE792" s="2143"/>
      <c r="AF792" s="2143"/>
      <c r="AG792" s="2143"/>
      <c r="AH792" s="2143"/>
      <c r="AI792" s="2144"/>
      <c r="AJ792" s="2143"/>
      <c r="AK792" s="2143"/>
      <c r="AL792" s="2143"/>
      <c r="AM792" s="2143"/>
      <c r="AN792" s="2144"/>
      <c r="AO792" s="2143"/>
      <c r="AP792" s="2143"/>
      <c r="AQ792" s="2143"/>
      <c r="AR792" s="2143"/>
      <c r="AS792" s="2144"/>
      <c r="AT792" s="2143"/>
      <c r="AU792" s="2143"/>
      <c r="AV792" s="2143"/>
      <c r="AW792" s="2143"/>
      <c r="AX792" s="2144"/>
    </row>
    <row r="793" spans="1:50">
      <c r="A793" s="2143"/>
      <c r="B793" s="2143"/>
      <c r="C793" s="2143"/>
      <c r="D793" s="2143"/>
      <c r="E793" s="2144"/>
      <c r="F793" s="2143"/>
      <c r="G793" s="2143"/>
      <c r="H793" s="2143"/>
      <c r="I793" s="2143"/>
      <c r="J793" s="2144"/>
      <c r="K793" s="2143"/>
      <c r="L793" s="2143"/>
      <c r="M793" s="2143"/>
      <c r="N793" s="2143"/>
      <c r="O793" s="2144"/>
      <c r="P793" s="2143"/>
      <c r="Q793" s="2143"/>
      <c r="R793" s="2143"/>
      <c r="S793" s="2143"/>
      <c r="T793" s="2144"/>
      <c r="U793" s="2143"/>
      <c r="V793" s="2143"/>
      <c r="W793" s="2143"/>
      <c r="X793" s="2143"/>
      <c r="Y793" s="2144"/>
      <c r="Z793" s="2143"/>
      <c r="AA793" s="2143"/>
      <c r="AB793" s="2143"/>
      <c r="AC793" s="2143"/>
      <c r="AD793" s="2144"/>
      <c r="AE793" s="2143"/>
      <c r="AF793" s="2143"/>
      <c r="AG793" s="2143"/>
      <c r="AH793" s="2143"/>
      <c r="AI793" s="2144"/>
      <c r="AJ793" s="2143"/>
      <c r="AK793" s="2143"/>
      <c r="AL793" s="2143"/>
      <c r="AM793" s="2143"/>
      <c r="AN793" s="2144"/>
      <c r="AO793" s="2143"/>
      <c r="AP793" s="2143"/>
      <c r="AQ793" s="2143"/>
      <c r="AR793" s="2143"/>
      <c r="AS793" s="2144"/>
      <c r="AT793" s="2143"/>
      <c r="AU793" s="2143"/>
      <c r="AV793" s="2143"/>
      <c r="AW793" s="2143"/>
      <c r="AX793" s="2144"/>
    </row>
    <row r="794" spans="1:50">
      <c r="A794" s="2143"/>
      <c r="B794" s="2143"/>
      <c r="C794" s="2143"/>
      <c r="D794" s="2143"/>
      <c r="E794" s="2144"/>
      <c r="F794" s="2143"/>
      <c r="G794" s="2143"/>
      <c r="H794" s="2143"/>
      <c r="I794" s="2143"/>
      <c r="J794" s="2144"/>
      <c r="K794" s="2143"/>
      <c r="L794" s="2143"/>
      <c r="M794" s="2143"/>
      <c r="N794" s="2143"/>
      <c r="O794" s="2144"/>
      <c r="P794" s="2143"/>
      <c r="Q794" s="2143"/>
      <c r="R794" s="2143"/>
      <c r="S794" s="2143"/>
      <c r="T794" s="2144"/>
      <c r="U794" s="2143"/>
      <c r="V794" s="2143"/>
      <c r="W794" s="2143"/>
      <c r="X794" s="2143"/>
      <c r="Y794" s="2144"/>
      <c r="Z794" s="2143"/>
      <c r="AA794" s="2143"/>
      <c r="AB794" s="2143"/>
      <c r="AC794" s="2143"/>
      <c r="AD794" s="2144"/>
      <c r="AE794" s="2143"/>
      <c r="AF794" s="2143"/>
      <c r="AG794" s="2143"/>
      <c r="AH794" s="2143"/>
      <c r="AI794" s="2144"/>
      <c r="AJ794" s="2143"/>
      <c r="AK794" s="2143"/>
      <c r="AL794" s="2143"/>
      <c r="AM794" s="2143"/>
      <c r="AN794" s="2144"/>
      <c r="AO794" s="2143"/>
      <c r="AP794" s="2143"/>
      <c r="AQ794" s="2143"/>
      <c r="AR794" s="2143"/>
      <c r="AS794" s="2144"/>
      <c r="AT794" s="2143"/>
      <c r="AU794" s="2143"/>
      <c r="AV794" s="2143"/>
      <c r="AW794" s="2143"/>
      <c r="AX794" s="2144"/>
    </row>
    <row r="795" spans="1:50">
      <c r="A795" s="2143"/>
      <c r="B795" s="2143"/>
      <c r="C795" s="2143"/>
      <c r="D795" s="2143"/>
      <c r="E795" s="2144"/>
      <c r="F795" s="2143"/>
      <c r="G795" s="2143"/>
      <c r="H795" s="2143"/>
      <c r="I795" s="2143"/>
      <c r="J795" s="2144"/>
      <c r="K795" s="2143"/>
      <c r="L795" s="2143"/>
      <c r="M795" s="2143"/>
      <c r="N795" s="2143"/>
      <c r="O795" s="2144"/>
      <c r="P795" s="2143"/>
      <c r="Q795" s="2143"/>
      <c r="R795" s="2143"/>
      <c r="S795" s="2143"/>
      <c r="T795" s="2144"/>
      <c r="U795" s="2143"/>
      <c r="V795" s="2143"/>
      <c r="W795" s="2143"/>
      <c r="X795" s="2143"/>
      <c r="Y795" s="2144"/>
      <c r="Z795" s="2143"/>
      <c r="AA795" s="2143"/>
      <c r="AB795" s="2143"/>
      <c r="AC795" s="2143"/>
      <c r="AD795" s="2144"/>
      <c r="AE795" s="2143"/>
      <c r="AF795" s="2143"/>
      <c r="AG795" s="2143"/>
      <c r="AH795" s="2143"/>
      <c r="AI795" s="2144"/>
      <c r="AJ795" s="2143"/>
      <c r="AK795" s="2143"/>
      <c r="AL795" s="2143"/>
      <c r="AM795" s="2143"/>
      <c r="AN795" s="2144"/>
      <c r="AO795" s="2143"/>
      <c r="AP795" s="2143"/>
      <c r="AQ795" s="2143"/>
      <c r="AR795" s="2143"/>
      <c r="AS795" s="2144"/>
      <c r="AT795" s="2143"/>
      <c r="AU795" s="2143"/>
      <c r="AV795" s="2143"/>
      <c r="AW795" s="2143"/>
      <c r="AX795" s="2144"/>
    </row>
    <row r="796" spans="1:50">
      <c r="A796" s="2143"/>
      <c r="B796" s="2143"/>
      <c r="C796" s="2143"/>
      <c r="D796" s="2143"/>
      <c r="E796" s="2144"/>
      <c r="F796" s="2143"/>
      <c r="G796" s="2143"/>
      <c r="H796" s="2143"/>
      <c r="I796" s="2143"/>
      <c r="J796" s="2144"/>
      <c r="K796" s="2143"/>
      <c r="L796" s="2143"/>
      <c r="M796" s="2143"/>
      <c r="N796" s="2143"/>
      <c r="O796" s="2144"/>
      <c r="P796" s="2143"/>
      <c r="Q796" s="2143"/>
      <c r="R796" s="2143"/>
      <c r="S796" s="2143"/>
      <c r="T796" s="2144"/>
      <c r="U796" s="2143"/>
      <c r="V796" s="2143"/>
      <c r="W796" s="2143"/>
      <c r="X796" s="2143"/>
      <c r="Y796" s="2144"/>
      <c r="Z796" s="2143"/>
      <c r="AA796" s="2143"/>
      <c r="AB796" s="2143"/>
      <c r="AC796" s="2143"/>
      <c r="AD796" s="2144"/>
      <c r="AE796" s="2143"/>
      <c r="AF796" s="2143"/>
      <c r="AG796" s="2143"/>
      <c r="AH796" s="2143"/>
      <c r="AI796" s="2144"/>
      <c r="AJ796" s="2143"/>
      <c r="AK796" s="2143"/>
      <c r="AL796" s="2143"/>
      <c r="AM796" s="2143"/>
      <c r="AN796" s="2144"/>
      <c r="AO796" s="2143"/>
      <c r="AP796" s="2143"/>
      <c r="AQ796" s="2143"/>
      <c r="AR796" s="2143"/>
      <c r="AS796" s="2144"/>
      <c r="AT796" s="2143"/>
      <c r="AU796" s="2143"/>
      <c r="AV796" s="2143"/>
      <c r="AW796" s="2143"/>
      <c r="AX796" s="2144"/>
    </row>
    <row r="797" spans="1:50">
      <c r="A797" s="2143"/>
      <c r="B797" s="2143"/>
      <c r="C797" s="2143"/>
      <c r="D797" s="2143"/>
      <c r="E797" s="2144"/>
      <c r="F797" s="2143"/>
      <c r="G797" s="2143"/>
      <c r="H797" s="2143"/>
      <c r="I797" s="2143"/>
      <c r="J797" s="2144"/>
      <c r="K797" s="2143"/>
      <c r="L797" s="2143"/>
      <c r="M797" s="2143"/>
      <c r="N797" s="2143"/>
      <c r="O797" s="2144"/>
      <c r="P797" s="2143"/>
      <c r="Q797" s="2143"/>
      <c r="R797" s="2143"/>
      <c r="S797" s="2143"/>
      <c r="T797" s="2144"/>
      <c r="U797" s="2143"/>
      <c r="V797" s="2143"/>
      <c r="W797" s="2143"/>
      <c r="X797" s="2143"/>
      <c r="Y797" s="2144"/>
      <c r="Z797" s="2143"/>
      <c r="AA797" s="2143"/>
      <c r="AB797" s="2143"/>
      <c r="AC797" s="2143"/>
      <c r="AD797" s="2144"/>
      <c r="AE797" s="2143"/>
      <c r="AF797" s="2143"/>
      <c r="AG797" s="2143"/>
      <c r="AH797" s="2143"/>
      <c r="AI797" s="2144"/>
      <c r="AJ797" s="2143"/>
      <c r="AK797" s="2143"/>
      <c r="AL797" s="2143"/>
      <c r="AM797" s="2143"/>
      <c r="AN797" s="2144"/>
      <c r="AO797" s="2143"/>
      <c r="AP797" s="2143"/>
      <c r="AQ797" s="2143"/>
      <c r="AR797" s="2143"/>
      <c r="AS797" s="2144"/>
      <c r="AT797" s="2143"/>
      <c r="AU797" s="2143"/>
      <c r="AV797" s="2143"/>
      <c r="AW797" s="2143"/>
      <c r="AX797" s="2144"/>
    </row>
    <row r="798" spans="1:50">
      <c r="A798" s="2143"/>
      <c r="B798" s="2143"/>
      <c r="C798" s="2143"/>
      <c r="D798" s="2143"/>
      <c r="E798" s="2144"/>
      <c r="F798" s="2143"/>
      <c r="G798" s="2143"/>
      <c r="H798" s="2143"/>
      <c r="I798" s="2143"/>
      <c r="J798" s="2144"/>
      <c r="K798" s="2143"/>
      <c r="L798" s="2143"/>
      <c r="M798" s="2143"/>
      <c r="N798" s="2143"/>
      <c r="O798" s="2144"/>
      <c r="P798" s="2143"/>
      <c r="Q798" s="2143"/>
      <c r="R798" s="2143"/>
      <c r="S798" s="2143"/>
      <c r="T798" s="2144"/>
      <c r="U798" s="2143"/>
      <c r="V798" s="2143"/>
      <c r="W798" s="2143"/>
      <c r="X798" s="2143"/>
      <c r="Y798" s="2144"/>
      <c r="Z798" s="2143"/>
      <c r="AA798" s="2143"/>
      <c r="AB798" s="2143"/>
      <c r="AC798" s="2143"/>
      <c r="AD798" s="2144"/>
      <c r="AE798" s="2143"/>
      <c r="AF798" s="2143"/>
      <c r="AG798" s="2143"/>
      <c r="AH798" s="2143"/>
      <c r="AI798" s="2144"/>
      <c r="AJ798" s="2143"/>
      <c r="AK798" s="2143"/>
      <c r="AL798" s="2143"/>
      <c r="AM798" s="2143"/>
      <c r="AN798" s="2144"/>
      <c r="AO798" s="2143"/>
      <c r="AP798" s="2143"/>
      <c r="AQ798" s="2143"/>
      <c r="AR798" s="2143"/>
      <c r="AS798" s="2144"/>
      <c r="AT798" s="2143"/>
      <c r="AU798" s="2143"/>
      <c r="AV798" s="2143"/>
      <c r="AW798" s="2143"/>
      <c r="AX798" s="2144"/>
    </row>
    <row r="799" spans="1:50">
      <c r="A799" s="2143"/>
      <c r="B799" s="2143"/>
      <c r="C799" s="2143"/>
      <c r="D799" s="2143"/>
      <c r="E799" s="2144"/>
      <c r="F799" s="2143"/>
      <c r="G799" s="2143"/>
      <c r="H799" s="2143"/>
      <c r="I799" s="2143"/>
      <c r="J799" s="2144"/>
      <c r="K799" s="2143"/>
      <c r="L799" s="2143"/>
      <c r="M799" s="2143"/>
      <c r="N799" s="2143"/>
      <c r="O799" s="2144"/>
      <c r="P799" s="2143"/>
      <c r="Q799" s="2143"/>
      <c r="R799" s="2143"/>
      <c r="S799" s="2143"/>
      <c r="T799" s="2144"/>
      <c r="U799" s="2143"/>
      <c r="V799" s="2143"/>
      <c r="W799" s="2143"/>
      <c r="X799" s="2143"/>
      <c r="Y799" s="2144"/>
      <c r="Z799" s="2143"/>
      <c r="AA799" s="2143"/>
      <c r="AB799" s="2143"/>
      <c r="AC799" s="2143"/>
      <c r="AD799" s="2144"/>
      <c r="AE799" s="2143"/>
      <c r="AF799" s="2143"/>
      <c r="AG799" s="2143"/>
      <c r="AH799" s="2143"/>
      <c r="AI799" s="2144"/>
      <c r="AJ799" s="2143"/>
      <c r="AK799" s="2143"/>
      <c r="AL799" s="2143"/>
      <c r="AM799" s="2143"/>
      <c r="AN799" s="2144"/>
      <c r="AO799" s="2143"/>
      <c r="AP799" s="2143"/>
      <c r="AQ799" s="2143"/>
      <c r="AR799" s="2143"/>
      <c r="AS799" s="2144"/>
      <c r="AT799" s="2143"/>
      <c r="AU799" s="2143"/>
      <c r="AV799" s="2143"/>
      <c r="AW799" s="2143"/>
      <c r="AX799" s="2144"/>
    </row>
    <row r="800" spans="1:50">
      <c r="A800" s="2143"/>
      <c r="B800" s="2143"/>
      <c r="C800" s="2143"/>
      <c r="D800" s="2143"/>
      <c r="E800" s="2144"/>
      <c r="F800" s="2143"/>
      <c r="G800" s="2143"/>
      <c r="H800" s="2143"/>
      <c r="I800" s="2143"/>
      <c r="J800" s="2144"/>
      <c r="K800" s="2143"/>
      <c r="L800" s="2143"/>
      <c r="M800" s="2143"/>
      <c r="N800" s="2143"/>
      <c r="O800" s="2144"/>
      <c r="P800" s="2143"/>
      <c r="Q800" s="2143"/>
      <c r="R800" s="2143"/>
      <c r="S800" s="2143"/>
      <c r="T800" s="2144"/>
      <c r="U800" s="2143"/>
      <c r="V800" s="2143"/>
      <c r="W800" s="2143"/>
      <c r="X800" s="2143"/>
      <c r="Y800" s="2144"/>
      <c r="Z800" s="2143"/>
      <c r="AA800" s="2143"/>
      <c r="AB800" s="2143"/>
      <c r="AC800" s="2143"/>
      <c r="AD800" s="2144"/>
      <c r="AE800" s="2143"/>
      <c r="AF800" s="2143"/>
      <c r="AG800" s="2143"/>
      <c r="AH800" s="2143"/>
      <c r="AI800" s="2144"/>
      <c r="AJ800" s="2143"/>
      <c r="AK800" s="2143"/>
      <c r="AL800" s="2143"/>
      <c r="AM800" s="2143"/>
      <c r="AN800" s="2144"/>
      <c r="AO800" s="2143"/>
      <c r="AP800" s="2143"/>
      <c r="AQ800" s="2143"/>
      <c r="AR800" s="2143"/>
      <c r="AS800" s="2144"/>
      <c r="AT800" s="2143"/>
      <c r="AU800" s="2143"/>
      <c r="AV800" s="2143"/>
      <c r="AW800" s="2143"/>
      <c r="AX800" s="2144"/>
    </row>
    <row r="801" spans="1:50">
      <c r="A801" s="2146"/>
      <c r="B801" s="2146"/>
      <c r="C801" s="2146"/>
      <c r="D801" s="2146"/>
      <c r="E801" s="2147"/>
      <c r="F801" s="2146"/>
      <c r="G801" s="2146"/>
      <c r="H801" s="2146"/>
      <c r="I801" s="2146"/>
      <c r="J801" s="2147"/>
      <c r="K801" s="2146"/>
      <c r="L801" s="2146"/>
      <c r="M801" s="2146"/>
      <c r="N801" s="2146"/>
      <c r="O801" s="2147"/>
      <c r="P801" s="2146"/>
      <c r="Q801" s="2146"/>
      <c r="R801" s="2146"/>
      <c r="S801" s="2146"/>
      <c r="T801" s="2147"/>
      <c r="U801" s="2146"/>
      <c r="V801" s="2146"/>
      <c r="W801" s="2146"/>
      <c r="X801" s="2146"/>
      <c r="Y801" s="2147"/>
      <c r="Z801" s="2146"/>
      <c r="AA801" s="2146"/>
      <c r="AB801" s="2146"/>
      <c r="AC801" s="2146"/>
      <c r="AD801" s="2147"/>
      <c r="AE801" s="2146"/>
      <c r="AF801" s="2146"/>
      <c r="AG801" s="2146"/>
      <c r="AH801" s="2146"/>
      <c r="AI801" s="2147"/>
      <c r="AJ801" s="2146"/>
      <c r="AK801" s="2146"/>
      <c r="AL801" s="2146"/>
      <c r="AM801" s="2146"/>
      <c r="AN801" s="2147"/>
      <c r="AO801" s="2146"/>
      <c r="AP801" s="2146"/>
      <c r="AQ801" s="2146"/>
      <c r="AR801" s="2146"/>
      <c r="AS801" s="2147"/>
      <c r="AT801" s="2146"/>
      <c r="AU801" s="2146"/>
      <c r="AV801" s="2146"/>
      <c r="AW801" s="2146"/>
      <c r="AX801" s="2147"/>
    </row>
    <row r="802" spans="1:50">
      <c r="A802" s="442">
        <v>11</v>
      </c>
      <c r="B802" s="443"/>
      <c r="C802" s="443"/>
      <c r="D802" s="443"/>
      <c r="E802" s="444"/>
      <c r="F802" s="442">
        <v>12</v>
      </c>
      <c r="G802" s="443"/>
      <c r="H802" s="443"/>
      <c r="I802" s="443"/>
      <c r="J802" s="444"/>
      <c r="K802" s="442">
        <v>13</v>
      </c>
      <c r="L802" s="443"/>
      <c r="M802" s="443"/>
      <c r="N802" s="443"/>
      <c r="O802" s="444"/>
      <c r="P802" s="442">
        <v>14</v>
      </c>
      <c r="Q802" s="443"/>
      <c r="R802" s="443"/>
      <c r="S802" s="443"/>
      <c r="T802" s="444"/>
      <c r="U802" s="442">
        <v>15</v>
      </c>
      <c r="V802" s="443"/>
      <c r="W802" s="443"/>
      <c r="X802" s="443"/>
      <c r="Y802" s="444"/>
      <c r="Z802" s="442">
        <v>16</v>
      </c>
      <c r="AA802" s="443"/>
      <c r="AB802" s="443"/>
      <c r="AC802" s="443"/>
      <c r="AD802" s="444"/>
      <c r="AE802" s="442">
        <v>17</v>
      </c>
      <c r="AF802" s="443"/>
      <c r="AG802" s="443"/>
      <c r="AH802" s="443"/>
      <c r="AI802" s="444"/>
      <c r="AJ802" s="442">
        <v>18</v>
      </c>
      <c r="AK802" s="443"/>
      <c r="AL802" s="443"/>
      <c r="AM802" s="443"/>
      <c r="AN802" s="444"/>
      <c r="AO802" s="442">
        <v>19</v>
      </c>
      <c r="AP802" s="443"/>
      <c r="AQ802" s="443"/>
      <c r="AR802" s="443"/>
      <c r="AS802" s="444"/>
      <c r="AT802" s="442">
        <v>20</v>
      </c>
      <c r="AU802" s="443"/>
      <c r="AV802" s="443"/>
      <c r="AW802" s="443"/>
      <c r="AX802" s="444"/>
    </row>
    <row r="803" spans="1:50">
      <c r="A803" s="2143"/>
      <c r="B803" s="2143"/>
      <c r="C803" s="2143"/>
      <c r="D803" s="2143"/>
      <c r="E803" s="2144"/>
      <c r="F803" s="2143"/>
      <c r="G803" s="2143"/>
      <c r="H803" s="2143"/>
      <c r="I803" s="2143"/>
      <c r="J803" s="2144"/>
      <c r="K803" s="2143"/>
      <c r="L803" s="2143"/>
      <c r="M803" s="2143"/>
      <c r="N803" s="2143"/>
      <c r="O803" s="2144"/>
      <c r="P803" s="2142"/>
      <c r="Q803" s="2143"/>
      <c r="R803" s="2143"/>
      <c r="S803" s="2143"/>
      <c r="T803" s="2144"/>
      <c r="U803" s="2143"/>
      <c r="V803" s="2143"/>
      <c r="W803" s="2143"/>
      <c r="X803" s="2143"/>
      <c r="Y803" s="2144"/>
      <c r="Z803" s="2143"/>
      <c r="AA803" s="2143"/>
      <c r="AB803" s="2143"/>
      <c r="AC803" s="2143"/>
      <c r="AD803" s="2144"/>
      <c r="AE803" s="2143"/>
      <c r="AF803" s="2143"/>
      <c r="AG803" s="2143"/>
      <c r="AH803" s="2143"/>
      <c r="AI803" s="2144"/>
      <c r="AJ803" s="2143"/>
      <c r="AK803" s="2143"/>
      <c r="AL803" s="2143"/>
      <c r="AM803" s="2143"/>
      <c r="AN803" s="2144"/>
      <c r="AO803" s="2143"/>
      <c r="AP803" s="2143"/>
      <c r="AQ803" s="2143"/>
      <c r="AR803" s="2143"/>
      <c r="AS803" s="2144"/>
      <c r="AT803" s="2143"/>
      <c r="AU803" s="2143"/>
      <c r="AV803" s="2143"/>
      <c r="AW803" s="2143"/>
      <c r="AX803" s="2144"/>
    </row>
    <row r="804" spans="1:50">
      <c r="A804" s="2143"/>
      <c r="B804" s="2143"/>
      <c r="C804" s="2143"/>
      <c r="D804" s="2143"/>
      <c r="E804" s="2144"/>
      <c r="F804" s="2143"/>
      <c r="G804" s="2143"/>
      <c r="H804" s="2143"/>
      <c r="I804" s="2143"/>
      <c r="J804" s="2144"/>
      <c r="K804" s="2143"/>
      <c r="L804" s="2143"/>
      <c r="M804" s="2143"/>
      <c r="N804" s="2143"/>
      <c r="O804" s="2144"/>
      <c r="P804" s="2142"/>
      <c r="Q804" s="2143"/>
      <c r="R804" s="2143"/>
      <c r="S804" s="2143"/>
      <c r="T804" s="2144"/>
      <c r="U804" s="2143"/>
      <c r="V804" s="2143"/>
      <c r="W804" s="2143"/>
      <c r="X804" s="2143"/>
      <c r="Y804" s="2144"/>
      <c r="Z804" s="2143"/>
      <c r="AA804" s="2143"/>
      <c r="AB804" s="2143"/>
      <c r="AC804" s="2143"/>
      <c r="AD804" s="2144"/>
      <c r="AE804" s="2143"/>
      <c r="AF804" s="2143"/>
      <c r="AG804" s="2143"/>
      <c r="AH804" s="2143"/>
      <c r="AI804" s="2144"/>
      <c r="AJ804" s="2143"/>
      <c r="AK804" s="2143"/>
      <c r="AL804" s="2143"/>
      <c r="AM804" s="2143"/>
      <c r="AN804" s="2144"/>
      <c r="AO804" s="2143"/>
      <c r="AP804" s="2143"/>
      <c r="AQ804" s="2143"/>
      <c r="AR804" s="2143"/>
      <c r="AS804" s="2144"/>
      <c r="AT804" s="2143"/>
      <c r="AU804" s="2143"/>
      <c r="AV804" s="2143"/>
      <c r="AW804" s="2143"/>
      <c r="AX804" s="2144"/>
    </row>
    <row r="805" spans="1:50">
      <c r="A805" s="2143"/>
      <c r="B805" s="2143"/>
      <c r="C805" s="2143"/>
      <c r="D805" s="2143"/>
      <c r="E805" s="2144"/>
      <c r="F805" s="2143"/>
      <c r="G805" s="2143"/>
      <c r="H805" s="2143"/>
      <c r="I805" s="2143"/>
      <c r="J805" s="2144"/>
      <c r="K805" s="2143"/>
      <c r="L805" s="2143"/>
      <c r="M805" s="2143"/>
      <c r="N805" s="2143"/>
      <c r="O805" s="2144"/>
      <c r="P805" s="2142"/>
      <c r="Q805" s="2143"/>
      <c r="R805" s="2143"/>
      <c r="S805" s="2143"/>
      <c r="T805" s="2144"/>
      <c r="U805" s="2143"/>
      <c r="V805" s="2143"/>
      <c r="W805" s="2143"/>
      <c r="X805" s="2143"/>
      <c r="Y805" s="2144"/>
      <c r="Z805" s="2143"/>
      <c r="AA805" s="2143"/>
      <c r="AB805" s="2143"/>
      <c r="AC805" s="2143"/>
      <c r="AD805" s="2144"/>
      <c r="AE805" s="2143"/>
      <c r="AF805" s="2143"/>
      <c r="AG805" s="2143"/>
      <c r="AH805" s="2143"/>
      <c r="AI805" s="2144"/>
      <c r="AJ805" s="2143"/>
      <c r="AK805" s="2143"/>
      <c r="AL805" s="2143"/>
      <c r="AM805" s="2143"/>
      <c r="AN805" s="2144"/>
      <c r="AO805" s="2143"/>
      <c r="AP805" s="2143"/>
      <c r="AQ805" s="2143"/>
      <c r="AR805" s="2143"/>
      <c r="AS805" s="2144"/>
      <c r="AT805" s="2143"/>
      <c r="AU805" s="2143"/>
      <c r="AV805" s="2143"/>
      <c r="AW805" s="2143"/>
      <c r="AX805" s="2144"/>
    </row>
    <row r="806" spans="1:50">
      <c r="A806" s="2143"/>
      <c r="B806" s="2143"/>
      <c r="C806" s="2143"/>
      <c r="D806" s="2143"/>
      <c r="E806" s="2144"/>
      <c r="F806" s="2143"/>
      <c r="G806" s="2143"/>
      <c r="H806" s="2143"/>
      <c r="I806" s="2143"/>
      <c r="J806" s="2144"/>
      <c r="K806" s="2143"/>
      <c r="L806" s="2143"/>
      <c r="M806" s="2143"/>
      <c r="N806" s="2143"/>
      <c r="O806" s="2144"/>
      <c r="P806" s="2142"/>
      <c r="Q806" s="2143"/>
      <c r="R806" s="2143"/>
      <c r="S806" s="2143"/>
      <c r="T806" s="2144"/>
      <c r="U806" s="2143"/>
      <c r="V806" s="2143"/>
      <c r="W806" s="2143"/>
      <c r="X806" s="2143"/>
      <c r="Y806" s="2144"/>
      <c r="Z806" s="2143"/>
      <c r="AA806" s="2143"/>
      <c r="AB806" s="2143"/>
      <c r="AC806" s="2143"/>
      <c r="AD806" s="2144"/>
      <c r="AE806" s="2143"/>
      <c r="AF806" s="2143"/>
      <c r="AG806" s="2143"/>
      <c r="AH806" s="2143"/>
      <c r="AI806" s="2144"/>
      <c r="AJ806" s="2143"/>
      <c r="AK806" s="2143"/>
      <c r="AL806" s="2143"/>
      <c r="AM806" s="2143"/>
      <c r="AN806" s="2144"/>
      <c r="AO806" s="2143"/>
      <c r="AP806" s="2143"/>
      <c r="AQ806" s="2143"/>
      <c r="AR806" s="2143"/>
      <c r="AS806" s="2144"/>
      <c r="AT806" s="2143"/>
      <c r="AU806" s="2143"/>
      <c r="AV806" s="2143"/>
      <c r="AW806" s="2143"/>
      <c r="AX806" s="2144"/>
    </row>
    <row r="807" spans="1:50">
      <c r="A807" s="2143"/>
      <c r="B807" s="2143"/>
      <c r="C807" s="2143"/>
      <c r="D807" s="2143"/>
      <c r="E807" s="2144"/>
      <c r="F807" s="2143"/>
      <c r="G807" s="2143"/>
      <c r="H807" s="2143"/>
      <c r="I807" s="2143"/>
      <c r="J807" s="2144"/>
      <c r="K807" s="2143"/>
      <c r="L807" s="2143"/>
      <c r="M807" s="2143"/>
      <c r="N807" s="2143"/>
      <c r="O807" s="2144"/>
      <c r="P807" s="2142"/>
      <c r="Q807" s="2143"/>
      <c r="R807" s="2143"/>
      <c r="S807" s="2143"/>
      <c r="T807" s="2144"/>
      <c r="U807" s="2143"/>
      <c r="V807" s="2143"/>
      <c r="W807" s="2143"/>
      <c r="X807" s="2143"/>
      <c r="Y807" s="2144"/>
      <c r="Z807" s="2143"/>
      <c r="AA807" s="2143"/>
      <c r="AB807" s="2143"/>
      <c r="AC807" s="2143"/>
      <c r="AD807" s="2144"/>
      <c r="AE807" s="2143"/>
      <c r="AF807" s="2143"/>
      <c r="AG807" s="2143"/>
      <c r="AH807" s="2143"/>
      <c r="AI807" s="2144"/>
      <c r="AJ807" s="2143"/>
      <c r="AK807" s="2143"/>
      <c r="AL807" s="2143"/>
      <c r="AM807" s="2143"/>
      <c r="AN807" s="2144"/>
      <c r="AO807" s="2143"/>
      <c r="AP807" s="2143"/>
      <c r="AQ807" s="2143"/>
      <c r="AR807" s="2143"/>
      <c r="AS807" s="2144"/>
      <c r="AT807" s="2143"/>
      <c r="AU807" s="2143"/>
      <c r="AV807" s="2143"/>
      <c r="AW807" s="2143"/>
      <c r="AX807" s="2144"/>
    </row>
    <row r="808" spans="1:50">
      <c r="A808" s="2143"/>
      <c r="B808" s="2143"/>
      <c r="C808" s="2143"/>
      <c r="D808" s="2143"/>
      <c r="E808" s="2144"/>
      <c r="F808" s="2143"/>
      <c r="G808" s="2143"/>
      <c r="H808" s="2143"/>
      <c r="I808" s="2143"/>
      <c r="J808" s="2144"/>
      <c r="K808" s="2143"/>
      <c r="L808" s="2143"/>
      <c r="M808" s="2143"/>
      <c r="N808" s="2143"/>
      <c r="O808" s="2144"/>
      <c r="P808" s="2142"/>
      <c r="Q808" s="2143"/>
      <c r="R808" s="2143"/>
      <c r="S808" s="2143"/>
      <c r="T808" s="2144"/>
      <c r="U808" s="2143"/>
      <c r="V808" s="2143"/>
      <c r="W808" s="2143"/>
      <c r="X808" s="2143"/>
      <c r="Y808" s="2144"/>
      <c r="Z808" s="2143"/>
      <c r="AA808" s="2143"/>
      <c r="AB808" s="2143"/>
      <c r="AC808" s="2143"/>
      <c r="AD808" s="2144"/>
      <c r="AE808" s="2143"/>
      <c r="AF808" s="2143"/>
      <c r="AG808" s="2143"/>
      <c r="AH808" s="2143"/>
      <c r="AI808" s="2144"/>
      <c r="AJ808" s="2143"/>
      <c r="AK808" s="2143"/>
      <c r="AL808" s="2143"/>
      <c r="AM808" s="2143"/>
      <c r="AN808" s="2144"/>
      <c r="AO808" s="2143"/>
      <c r="AP808" s="2143"/>
      <c r="AQ808" s="2143"/>
      <c r="AR808" s="2143"/>
      <c r="AS808" s="2144"/>
      <c r="AT808" s="2143"/>
      <c r="AU808" s="2143"/>
      <c r="AV808" s="2143"/>
      <c r="AW808" s="2143"/>
      <c r="AX808" s="2144"/>
    </row>
    <row r="809" spans="1:50">
      <c r="A809" s="2143"/>
      <c r="B809" s="2143"/>
      <c r="C809" s="2143"/>
      <c r="D809" s="2143"/>
      <c r="E809" s="2144"/>
      <c r="F809" s="2143"/>
      <c r="G809" s="2143"/>
      <c r="H809" s="2143"/>
      <c r="I809" s="2143"/>
      <c r="J809" s="2144"/>
      <c r="K809" s="2143"/>
      <c r="L809" s="2143"/>
      <c r="M809" s="2143"/>
      <c r="N809" s="2143"/>
      <c r="O809" s="2144"/>
      <c r="P809" s="2142"/>
      <c r="Q809" s="2143"/>
      <c r="R809" s="2143"/>
      <c r="S809" s="2143"/>
      <c r="T809" s="2144"/>
      <c r="U809" s="2143"/>
      <c r="V809" s="2143"/>
      <c r="W809" s="2143"/>
      <c r="X809" s="2143"/>
      <c r="Y809" s="2144"/>
      <c r="Z809" s="2143"/>
      <c r="AA809" s="2143"/>
      <c r="AB809" s="2143"/>
      <c r="AC809" s="2143"/>
      <c r="AD809" s="2144"/>
      <c r="AE809" s="2143"/>
      <c r="AF809" s="2143"/>
      <c r="AG809" s="2143"/>
      <c r="AH809" s="2143"/>
      <c r="AI809" s="2144"/>
      <c r="AJ809" s="2143"/>
      <c r="AK809" s="2143"/>
      <c r="AL809" s="2143"/>
      <c r="AM809" s="2143"/>
      <c r="AN809" s="2144"/>
      <c r="AO809" s="2143"/>
      <c r="AP809" s="2143"/>
      <c r="AQ809" s="2143"/>
      <c r="AR809" s="2143"/>
      <c r="AS809" s="2144"/>
      <c r="AT809" s="2143"/>
      <c r="AU809" s="2143"/>
      <c r="AV809" s="2143"/>
      <c r="AW809" s="2143"/>
      <c r="AX809" s="2144"/>
    </row>
    <row r="810" spans="1:50">
      <c r="A810" s="2143"/>
      <c r="B810" s="2143"/>
      <c r="C810" s="2143"/>
      <c r="D810" s="2143"/>
      <c r="E810" s="2144"/>
      <c r="F810" s="2143"/>
      <c r="G810" s="2143"/>
      <c r="H810" s="2143"/>
      <c r="I810" s="2143"/>
      <c r="J810" s="2144"/>
      <c r="K810" s="2143"/>
      <c r="L810" s="2143"/>
      <c r="M810" s="2143"/>
      <c r="N810" s="2143"/>
      <c r="O810" s="2144"/>
      <c r="P810" s="2142"/>
      <c r="Q810" s="2143"/>
      <c r="R810" s="2143"/>
      <c r="S810" s="2143"/>
      <c r="T810" s="2144"/>
      <c r="U810" s="2143"/>
      <c r="V810" s="2143"/>
      <c r="W810" s="2143"/>
      <c r="X810" s="2143"/>
      <c r="Y810" s="2144"/>
      <c r="Z810" s="2143"/>
      <c r="AA810" s="2143"/>
      <c r="AB810" s="2143"/>
      <c r="AC810" s="2143"/>
      <c r="AD810" s="2144"/>
      <c r="AE810" s="2143"/>
      <c r="AF810" s="2143"/>
      <c r="AG810" s="2143"/>
      <c r="AH810" s="2143"/>
      <c r="AI810" s="2144"/>
      <c r="AJ810" s="2143"/>
      <c r="AK810" s="2143"/>
      <c r="AL810" s="2143"/>
      <c r="AM810" s="2143"/>
      <c r="AN810" s="2144"/>
      <c r="AO810" s="2143"/>
      <c r="AP810" s="2143"/>
      <c r="AQ810" s="2143"/>
      <c r="AR810" s="2143"/>
      <c r="AS810" s="2144"/>
      <c r="AT810" s="2143"/>
      <c r="AU810" s="2143"/>
      <c r="AV810" s="2143"/>
      <c r="AW810" s="2143"/>
      <c r="AX810" s="2144"/>
    </row>
    <row r="811" spans="1:50">
      <c r="A811" s="2143"/>
      <c r="B811" s="2143"/>
      <c r="C811" s="2143"/>
      <c r="D811" s="2143"/>
      <c r="E811" s="2144"/>
      <c r="F811" s="2143"/>
      <c r="G811" s="2143"/>
      <c r="H811" s="2143"/>
      <c r="I811" s="2143"/>
      <c r="J811" s="2144"/>
      <c r="K811" s="2143"/>
      <c r="L811" s="2143"/>
      <c r="M811" s="2143"/>
      <c r="N811" s="2143"/>
      <c r="O811" s="2144"/>
      <c r="P811" s="2142"/>
      <c r="Q811" s="2143"/>
      <c r="R811" s="2143"/>
      <c r="S811" s="2143"/>
      <c r="T811" s="2144"/>
      <c r="U811" s="2143"/>
      <c r="V811" s="2143"/>
      <c r="W811" s="2143"/>
      <c r="X811" s="2143"/>
      <c r="Y811" s="2144"/>
      <c r="Z811" s="2143"/>
      <c r="AA811" s="2143"/>
      <c r="AB811" s="2143"/>
      <c r="AC811" s="2143"/>
      <c r="AD811" s="2144"/>
      <c r="AE811" s="2143"/>
      <c r="AF811" s="2143"/>
      <c r="AG811" s="2143"/>
      <c r="AH811" s="2143"/>
      <c r="AI811" s="2144"/>
      <c r="AJ811" s="2143"/>
      <c r="AK811" s="2143"/>
      <c r="AL811" s="2143"/>
      <c r="AM811" s="2143"/>
      <c r="AN811" s="2144"/>
      <c r="AO811" s="2143"/>
      <c r="AP811" s="2143"/>
      <c r="AQ811" s="2143"/>
      <c r="AR811" s="2143"/>
      <c r="AS811" s="2144"/>
      <c r="AT811" s="2143"/>
      <c r="AU811" s="2143"/>
      <c r="AV811" s="2143"/>
      <c r="AW811" s="2143"/>
      <c r="AX811" s="2144"/>
    </row>
    <row r="812" spans="1:50">
      <c r="A812" s="2143"/>
      <c r="B812" s="2143"/>
      <c r="C812" s="2143"/>
      <c r="D812" s="2143"/>
      <c r="E812" s="2144"/>
      <c r="F812" s="2143"/>
      <c r="G812" s="2143"/>
      <c r="H812" s="2143"/>
      <c r="I812" s="2143"/>
      <c r="J812" s="2144"/>
      <c r="K812" s="2143"/>
      <c r="L812" s="2143"/>
      <c r="M812" s="2143"/>
      <c r="N812" s="2143"/>
      <c r="O812" s="2144"/>
      <c r="P812" s="2142"/>
      <c r="Q812" s="2143"/>
      <c r="R812" s="2143"/>
      <c r="S812" s="2143"/>
      <c r="T812" s="2144"/>
      <c r="U812" s="2143"/>
      <c r="V812" s="2143"/>
      <c r="W812" s="2143"/>
      <c r="X812" s="2143"/>
      <c r="Y812" s="2144"/>
      <c r="Z812" s="2143"/>
      <c r="AA812" s="2143"/>
      <c r="AB812" s="2143"/>
      <c r="AC812" s="2143"/>
      <c r="AD812" s="2144"/>
      <c r="AE812" s="2143"/>
      <c r="AF812" s="2143"/>
      <c r="AG812" s="2143"/>
      <c r="AH812" s="2143"/>
      <c r="AI812" s="2144"/>
      <c r="AJ812" s="2143"/>
      <c r="AK812" s="2143"/>
      <c r="AL812" s="2143"/>
      <c r="AM812" s="2143"/>
      <c r="AN812" s="2144"/>
      <c r="AO812" s="2143"/>
      <c r="AP812" s="2143"/>
      <c r="AQ812" s="2143"/>
      <c r="AR812" s="2143"/>
      <c r="AS812" s="2144"/>
      <c r="AT812" s="2143"/>
      <c r="AU812" s="2143"/>
      <c r="AV812" s="2143"/>
      <c r="AW812" s="2143"/>
      <c r="AX812" s="2144"/>
    </row>
    <row r="813" spans="1:50">
      <c r="A813" s="2143"/>
      <c r="B813" s="2143"/>
      <c r="C813" s="2143"/>
      <c r="D813" s="2143"/>
      <c r="E813" s="2144"/>
      <c r="F813" s="2143"/>
      <c r="G813" s="2143"/>
      <c r="H813" s="2143"/>
      <c r="I813" s="2143"/>
      <c r="J813" s="2144"/>
      <c r="K813" s="2143"/>
      <c r="L813" s="2143"/>
      <c r="M813" s="2143"/>
      <c r="N813" s="2143"/>
      <c r="O813" s="2144"/>
      <c r="P813" s="2142"/>
      <c r="Q813" s="2143"/>
      <c r="R813" s="2143"/>
      <c r="S813" s="2143"/>
      <c r="T813" s="2144"/>
      <c r="U813" s="2143"/>
      <c r="V813" s="2143"/>
      <c r="W813" s="2143"/>
      <c r="X813" s="2143"/>
      <c r="Y813" s="2144"/>
      <c r="Z813" s="2143"/>
      <c r="AA813" s="2143"/>
      <c r="AB813" s="2143"/>
      <c r="AC813" s="2143"/>
      <c r="AD813" s="2144"/>
      <c r="AE813" s="2143"/>
      <c r="AF813" s="2143"/>
      <c r="AG813" s="2143"/>
      <c r="AH813" s="2143"/>
      <c r="AI813" s="2144"/>
      <c r="AJ813" s="2143"/>
      <c r="AK813" s="2143"/>
      <c r="AL813" s="2143"/>
      <c r="AM813" s="2143"/>
      <c r="AN813" s="2144"/>
      <c r="AO813" s="2143"/>
      <c r="AP813" s="2143"/>
      <c r="AQ813" s="2143"/>
      <c r="AR813" s="2143"/>
      <c r="AS813" s="2144"/>
      <c r="AT813" s="2143"/>
      <c r="AU813" s="2143"/>
      <c r="AV813" s="2143"/>
      <c r="AW813" s="2143"/>
      <c r="AX813" s="2144"/>
    </row>
    <row r="814" spans="1:50">
      <c r="A814" s="2143"/>
      <c r="B814" s="2143"/>
      <c r="C814" s="2143"/>
      <c r="D814" s="2143"/>
      <c r="E814" s="2144"/>
      <c r="F814" s="2143"/>
      <c r="G814" s="2143"/>
      <c r="H814" s="2143"/>
      <c r="I814" s="2143"/>
      <c r="J814" s="2144"/>
      <c r="K814" s="2143"/>
      <c r="L814" s="2143"/>
      <c r="M814" s="2143"/>
      <c r="N814" s="2143"/>
      <c r="O814" s="2144"/>
      <c r="P814" s="2142"/>
      <c r="Q814" s="2143"/>
      <c r="R814" s="2143"/>
      <c r="S814" s="2143"/>
      <c r="T814" s="2144"/>
      <c r="U814" s="2143"/>
      <c r="V814" s="2143"/>
      <c r="W814" s="2143"/>
      <c r="X814" s="2143"/>
      <c r="Y814" s="2144"/>
      <c r="Z814" s="2143"/>
      <c r="AA814" s="2143"/>
      <c r="AB814" s="2143"/>
      <c r="AC814" s="2143"/>
      <c r="AD814" s="2144"/>
      <c r="AE814" s="2143"/>
      <c r="AF814" s="2143"/>
      <c r="AG814" s="2143"/>
      <c r="AH814" s="2143"/>
      <c r="AI814" s="2144"/>
      <c r="AJ814" s="2143"/>
      <c r="AK814" s="2143"/>
      <c r="AL814" s="2143"/>
      <c r="AM814" s="2143"/>
      <c r="AN814" s="2144"/>
      <c r="AO814" s="2143"/>
      <c r="AP814" s="2143"/>
      <c r="AQ814" s="2143"/>
      <c r="AR814" s="2143"/>
      <c r="AS814" s="2144"/>
      <c r="AT814" s="2143"/>
      <c r="AU814" s="2143"/>
      <c r="AV814" s="2143"/>
      <c r="AW814" s="2143"/>
      <c r="AX814" s="2144"/>
    </row>
    <row r="815" spans="1:50">
      <c r="A815" s="2143"/>
      <c r="B815" s="2143"/>
      <c r="C815" s="2143"/>
      <c r="D815" s="2143"/>
      <c r="E815" s="2144"/>
      <c r="F815" s="2143"/>
      <c r="G815" s="2143"/>
      <c r="H815" s="2143"/>
      <c r="I815" s="2143"/>
      <c r="J815" s="2144"/>
      <c r="K815" s="2143"/>
      <c r="L815" s="2143"/>
      <c r="M815" s="2143"/>
      <c r="N815" s="2143"/>
      <c r="O815" s="2144"/>
      <c r="P815" s="2142"/>
      <c r="Q815" s="2143"/>
      <c r="R815" s="2143"/>
      <c r="S815" s="2143"/>
      <c r="T815" s="2144"/>
      <c r="U815" s="2143"/>
      <c r="V815" s="2143"/>
      <c r="W815" s="2143"/>
      <c r="X815" s="2143"/>
      <c r="Y815" s="2144"/>
      <c r="Z815" s="2143"/>
      <c r="AA815" s="2143"/>
      <c r="AB815" s="2143"/>
      <c r="AC815" s="2143"/>
      <c r="AD815" s="2144"/>
      <c r="AE815" s="2143"/>
      <c r="AF815" s="2143"/>
      <c r="AG815" s="2143"/>
      <c r="AH815" s="2143"/>
      <c r="AI815" s="2144"/>
      <c r="AJ815" s="2143"/>
      <c r="AK815" s="2143"/>
      <c r="AL815" s="2143"/>
      <c r="AM815" s="2143"/>
      <c r="AN815" s="2144"/>
      <c r="AO815" s="2143"/>
      <c r="AP815" s="2143"/>
      <c r="AQ815" s="2143"/>
      <c r="AR815" s="2143"/>
      <c r="AS815" s="2144"/>
      <c r="AT815" s="2143"/>
      <c r="AU815" s="2143"/>
      <c r="AV815" s="2143"/>
      <c r="AW815" s="2143"/>
      <c r="AX815" s="2144"/>
    </row>
    <row r="816" spans="1:50">
      <c r="A816" s="2143"/>
      <c r="B816" s="2143"/>
      <c r="C816" s="2143"/>
      <c r="D816" s="2143"/>
      <c r="E816" s="2144"/>
      <c r="F816" s="2143"/>
      <c r="G816" s="2143"/>
      <c r="H816" s="2143"/>
      <c r="I816" s="2143"/>
      <c r="J816" s="2144"/>
      <c r="K816" s="2143"/>
      <c r="L816" s="2143"/>
      <c r="M816" s="2143"/>
      <c r="N816" s="2143"/>
      <c r="O816" s="2144"/>
      <c r="P816" s="2142"/>
      <c r="Q816" s="2143"/>
      <c r="R816" s="2143"/>
      <c r="S816" s="2143"/>
      <c r="T816" s="2144"/>
      <c r="U816" s="2143"/>
      <c r="V816" s="2143"/>
      <c r="W816" s="2143"/>
      <c r="X816" s="2143"/>
      <c r="Y816" s="2144"/>
      <c r="Z816" s="2143"/>
      <c r="AA816" s="2143"/>
      <c r="AB816" s="2143"/>
      <c r="AC816" s="2143"/>
      <c r="AD816" s="2144"/>
      <c r="AE816" s="2143"/>
      <c r="AF816" s="2143"/>
      <c r="AG816" s="2143"/>
      <c r="AH816" s="2143"/>
      <c r="AI816" s="2144"/>
      <c r="AJ816" s="2143"/>
      <c r="AK816" s="2143"/>
      <c r="AL816" s="2143"/>
      <c r="AM816" s="2143"/>
      <c r="AN816" s="2144"/>
      <c r="AO816" s="2143"/>
      <c r="AP816" s="2143"/>
      <c r="AQ816" s="2143"/>
      <c r="AR816" s="2143"/>
      <c r="AS816" s="2144"/>
      <c r="AT816" s="2143"/>
      <c r="AU816" s="2143"/>
      <c r="AV816" s="2143"/>
      <c r="AW816" s="2143"/>
      <c r="AX816" s="2144"/>
    </row>
    <row r="817" spans="1:50">
      <c r="A817" s="2146"/>
      <c r="B817" s="2146"/>
      <c r="C817" s="2146"/>
      <c r="D817" s="2146"/>
      <c r="E817" s="2147"/>
      <c r="F817" s="2146"/>
      <c r="G817" s="2146"/>
      <c r="H817" s="2146"/>
      <c r="I817" s="2146"/>
      <c r="J817" s="2147"/>
      <c r="K817" s="2146"/>
      <c r="L817" s="2146"/>
      <c r="M817" s="2146"/>
      <c r="N817" s="2146"/>
      <c r="O817" s="2147"/>
      <c r="P817" s="2226" t="s">
        <v>210</v>
      </c>
      <c r="Q817" s="2227"/>
      <c r="R817" s="2227"/>
      <c r="S817" s="2227"/>
      <c r="T817" s="2228"/>
      <c r="U817" s="2146"/>
      <c r="V817" s="2146"/>
      <c r="W817" s="2146"/>
      <c r="X817" s="2146"/>
      <c r="Y817" s="2147"/>
      <c r="Z817" s="2146"/>
      <c r="AA817" s="2146"/>
      <c r="AB817" s="2146"/>
      <c r="AC817" s="2146"/>
      <c r="AD817" s="2147"/>
      <c r="AE817" s="2146"/>
      <c r="AF817" s="2146"/>
      <c r="AG817" s="2146"/>
      <c r="AH817" s="2146"/>
      <c r="AI817" s="2147"/>
      <c r="AJ817" s="2146"/>
      <c r="AK817" s="2146"/>
      <c r="AL817" s="2146"/>
      <c r="AM817" s="2146"/>
      <c r="AN817" s="2147"/>
      <c r="AO817" s="2146"/>
      <c r="AP817" s="2146"/>
      <c r="AQ817" s="2146"/>
      <c r="AR817" s="2146"/>
      <c r="AS817" s="2147"/>
      <c r="AT817" s="2146"/>
      <c r="AU817" s="2146"/>
      <c r="AV817" s="2146"/>
      <c r="AW817" s="2146"/>
      <c r="AX817" s="2147"/>
    </row>
    <row r="818" spans="1:50">
      <c r="A818" s="442">
        <v>21</v>
      </c>
      <c r="B818" s="443"/>
      <c r="C818" s="443"/>
      <c r="D818" s="443"/>
      <c r="E818" s="444"/>
      <c r="F818" s="442">
        <v>22</v>
      </c>
      <c r="G818" s="443"/>
      <c r="H818" s="443"/>
      <c r="I818" s="443"/>
      <c r="J818" s="444"/>
      <c r="K818" s="442">
        <v>23</v>
      </c>
      <c r="L818" s="443"/>
      <c r="M818" s="443"/>
      <c r="N818" s="443"/>
      <c r="O818" s="444"/>
      <c r="P818" s="442">
        <v>24</v>
      </c>
      <c r="Q818" s="443"/>
      <c r="R818" s="443"/>
      <c r="S818" s="443"/>
      <c r="T818" s="444"/>
      <c r="U818" s="442">
        <v>25</v>
      </c>
      <c r="V818" s="443"/>
      <c r="W818" s="443"/>
      <c r="X818" s="443"/>
      <c r="Y818" s="444"/>
      <c r="Z818" s="2293" t="s">
        <v>211</v>
      </c>
      <c r="AA818" s="2294"/>
      <c r="AB818" s="2294"/>
      <c r="AC818" s="2294"/>
      <c r="AD818" s="2294"/>
      <c r="AE818" s="2294"/>
      <c r="AF818" s="2294"/>
      <c r="AG818" s="2294"/>
      <c r="AH818" s="2294"/>
      <c r="AI818" s="2294"/>
      <c r="AJ818" s="2294"/>
      <c r="AK818" s="2294"/>
      <c r="AL818" s="2294"/>
      <c r="AM818" s="2294"/>
      <c r="AN818" s="2294"/>
      <c r="AO818" s="2294"/>
      <c r="AP818" s="2294"/>
      <c r="AQ818" s="2294"/>
      <c r="AR818" s="2294"/>
      <c r="AS818" s="2294"/>
      <c r="AT818" s="2294"/>
      <c r="AU818" s="2294"/>
      <c r="AV818" s="2294"/>
      <c r="AW818" s="2294"/>
      <c r="AX818" s="2294"/>
    </row>
    <row r="819" spans="1:50">
      <c r="A819" s="2142"/>
      <c r="B819" s="2143"/>
      <c r="C819" s="2143"/>
      <c r="D819" s="2143"/>
      <c r="E819" s="2144"/>
      <c r="F819" s="2143"/>
      <c r="G819" s="2143"/>
      <c r="H819" s="2143"/>
      <c r="I819" s="2143"/>
      <c r="J819" s="2144"/>
      <c r="K819" s="2143"/>
      <c r="L819" s="2143"/>
      <c r="M819" s="2143"/>
      <c r="N819" s="2143"/>
      <c r="O819" s="2144"/>
      <c r="P819" s="2143"/>
      <c r="Q819" s="2143"/>
      <c r="R819" s="2143"/>
      <c r="S819" s="2143"/>
      <c r="T819" s="2144"/>
      <c r="U819" s="2143"/>
      <c r="V819" s="2143"/>
      <c r="W819" s="2143"/>
      <c r="X819" s="2143"/>
      <c r="Y819" s="2144"/>
      <c r="Z819" s="2295"/>
      <c r="AA819" s="2296"/>
      <c r="AB819" s="2296"/>
      <c r="AC819" s="2296"/>
      <c r="AD819" s="2296"/>
      <c r="AE819" s="2296"/>
      <c r="AF819" s="2296"/>
      <c r="AG819" s="2296"/>
      <c r="AH819" s="2296"/>
      <c r="AI819" s="2296"/>
      <c r="AJ819" s="2296"/>
      <c r="AK819" s="2296"/>
      <c r="AL819" s="2296"/>
      <c r="AM819" s="2296"/>
      <c r="AN819" s="2296"/>
      <c r="AO819" s="2296"/>
      <c r="AP819" s="2296"/>
      <c r="AQ819" s="2296"/>
      <c r="AR819" s="2296"/>
      <c r="AS819" s="2296"/>
      <c r="AT819" s="2296"/>
      <c r="AU819" s="2296"/>
      <c r="AV819" s="2296"/>
      <c r="AW819" s="2296"/>
      <c r="AX819" s="2296"/>
    </row>
    <row r="820" spans="1:50">
      <c r="A820" s="2142"/>
      <c r="B820" s="2143"/>
      <c r="C820" s="2143"/>
      <c r="D820" s="2143"/>
      <c r="E820" s="2144"/>
      <c r="F820" s="2143"/>
      <c r="G820" s="2143"/>
      <c r="H820" s="2143"/>
      <c r="I820" s="2143"/>
      <c r="J820" s="2144"/>
      <c r="K820" s="2143"/>
      <c r="L820" s="2143"/>
      <c r="M820" s="2143"/>
      <c r="N820" s="2143"/>
      <c r="O820" s="2144"/>
      <c r="P820" s="2143"/>
      <c r="Q820" s="2143"/>
      <c r="R820" s="2143"/>
      <c r="S820" s="2143"/>
      <c r="T820" s="2144"/>
      <c r="U820" s="2143"/>
      <c r="V820" s="2143"/>
      <c r="W820" s="2143"/>
      <c r="X820" s="2143"/>
      <c r="Y820" s="2144"/>
      <c r="Z820" s="2295"/>
      <c r="AA820" s="2296"/>
      <c r="AB820" s="2296"/>
      <c r="AC820" s="2296"/>
      <c r="AD820" s="2296"/>
      <c r="AE820" s="2296"/>
      <c r="AF820" s="2296"/>
      <c r="AG820" s="2296"/>
      <c r="AH820" s="2296"/>
      <c r="AI820" s="2296"/>
      <c r="AJ820" s="2296"/>
      <c r="AK820" s="2296"/>
      <c r="AL820" s="2296"/>
      <c r="AM820" s="2296"/>
      <c r="AN820" s="2296"/>
      <c r="AO820" s="2296"/>
      <c r="AP820" s="2296"/>
      <c r="AQ820" s="2296"/>
      <c r="AR820" s="2296"/>
      <c r="AS820" s="2296"/>
      <c r="AT820" s="2296"/>
      <c r="AU820" s="2296"/>
      <c r="AV820" s="2296"/>
      <c r="AW820" s="2296"/>
      <c r="AX820" s="2296"/>
    </row>
    <row r="821" spans="1:50">
      <c r="A821" s="2142"/>
      <c r="B821" s="2143"/>
      <c r="C821" s="2143"/>
      <c r="D821" s="2143"/>
      <c r="E821" s="2144"/>
      <c r="F821" s="2143"/>
      <c r="G821" s="2143"/>
      <c r="H821" s="2143"/>
      <c r="I821" s="2143"/>
      <c r="J821" s="2144"/>
      <c r="K821" s="2143"/>
      <c r="L821" s="2143"/>
      <c r="M821" s="2143"/>
      <c r="N821" s="2143"/>
      <c r="O821" s="2144"/>
      <c r="P821" s="2143"/>
      <c r="Q821" s="2143"/>
      <c r="R821" s="2143"/>
      <c r="S821" s="2143"/>
      <c r="T821" s="2144"/>
      <c r="U821" s="2143"/>
      <c r="V821" s="2143"/>
      <c r="W821" s="2143"/>
      <c r="X821" s="2143"/>
      <c r="Y821" s="2144"/>
      <c r="Z821" s="2295"/>
      <c r="AA821" s="2296"/>
      <c r="AB821" s="2296"/>
      <c r="AC821" s="2296"/>
      <c r="AD821" s="2296"/>
      <c r="AE821" s="2296"/>
      <c r="AF821" s="2296"/>
      <c r="AG821" s="2296"/>
      <c r="AH821" s="2296"/>
      <c r="AI821" s="2296"/>
      <c r="AJ821" s="2296"/>
      <c r="AK821" s="2296"/>
      <c r="AL821" s="2296"/>
      <c r="AM821" s="2296"/>
      <c r="AN821" s="2296"/>
      <c r="AO821" s="2296"/>
      <c r="AP821" s="2296"/>
      <c r="AQ821" s="2296"/>
      <c r="AR821" s="2296"/>
      <c r="AS821" s="2296"/>
      <c r="AT821" s="2296"/>
      <c r="AU821" s="2296"/>
      <c r="AV821" s="2296"/>
      <c r="AW821" s="2296"/>
      <c r="AX821" s="2296"/>
    </row>
    <row r="822" spans="1:50" ht="15.75">
      <c r="A822" s="2142"/>
      <c r="B822" s="2143"/>
      <c r="C822" s="2143"/>
      <c r="D822" s="2143"/>
      <c r="E822" s="2144"/>
      <c r="F822" s="2143"/>
      <c r="G822" s="2143"/>
      <c r="H822" s="2143"/>
      <c r="I822" s="2143"/>
      <c r="J822" s="2144"/>
      <c r="K822" s="2143"/>
      <c r="L822" s="2143"/>
      <c r="M822" s="2143"/>
      <c r="N822" s="2143"/>
      <c r="O822" s="2144"/>
      <c r="P822" s="2143"/>
      <c r="Q822" s="2143"/>
      <c r="R822" s="2143"/>
      <c r="S822" s="2143"/>
      <c r="T822" s="2144"/>
      <c r="U822" s="2143"/>
      <c r="V822" s="2143"/>
      <c r="W822" s="2143"/>
      <c r="X822" s="2143"/>
      <c r="Y822" s="2144"/>
      <c r="Z822" s="2231" t="s">
        <v>43</v>
      </c>
      <c r="AA822" s="2232"/>
      <c r="AB822" s="2232"/>
      <c r="AC822" s="521"/>
      <c r="AD822" s="522" t="s">
        <v>44</v>
      </c>
      <c r="AE822" s="522" t="s">
        <v>45</v>
      </c>
      <c r="AF822" s="522" t="s">
        <v>208</v>
      </c>
      <c r="AG822" s="2232" t="s">
        <v>47</v>
      </c>
      <c r="AH822" s="2232"/>
      <c r="AI822" s="2232"/>
      <c r="AJ822" s="445"/>
      <c r="AK822" s="445"/>
      <c r="AL822" s="445"/>
      <c r="AM822" s="445"/>
      <c r="AN822" s="445"/>
      <c r="AO822" s="445"/>
      <c r="AP822" s="445"/>
      <c r="AQ822" s="445"/>
      <c r="AR822" s="522" t="s">
        <v>48</v>
      </c>
      <c r="AS822" s="445"/>
      <c r="AT822" s="2229">
        <f>$AT$38</f>
        <v>463</v>
      </c>
      <c r="AU822" s="2229"/>
      <c r="AV822" s="2230" t="s">
        <v>49</v>
      </c>
      <c r="AW822" s="2230"/>
      <c r="AX822" s="445"/>
    </row>
    <row r="823" spans="1:50">
      <c r="A823" s="2142"/>
      <c r="B823" s="2143"/>
      <c r="C823" s="2143"/>
      <c r="D823" s="2143"/>
      <c r="E823" s="2144"/>
      <c r="F823" s="2143"/>
      <c r="G823" s="2143"/>
      <c r="H823" s="2143"/>
      <c r="I823" s="2143"/>
      <c r="J823" s="2144"/>
      <c r="K823" s="2143"/>
      <c r="L823" s="2143"/>
      <c r="M823" s="2143"/>
      <c r="N823" s="2143"/>
      <c r="O823" s="2144"/>
      <c r="P823" s="2143"/>
      <c r="Q823" s="2143"/>
      <c r="R823" s="2143"/>
      <c r="S823" s="2143"/>
      <c r="T823" s="2144"/>
      <c r="U823" s="2143"/>
      <c r="V823" s="2143"/>
      <c r="W823" s="2143"/>
      <c r="X823" s="2143"/>
      <c r="Y823" s="2144"/>
      <c r="Z823" s="2140"/>
      <c r="AA823" s="2141"/>
      <c r="AB823" s="2141"/>
      <c r="AC823" s="2141"/>
      <c r="AD823" s="538"/>
      <c r="AE823" s="539"/>
      <c r="AF823" s="527">
        <f>SUM($AT$38-AE823)</f>
        <v>463</v>
      </c>
      <c r="AG823" s="2143"/>
      <c r="AH823" s="2143"/>
      <c r="AI823" s="2143"/>
      <c r="AJ823" s="2143"/>
      <c r="AK823" s="2143"/>
      <c r="AL823" s="2143"/>
      <c r="AM823" s="2143"/>
      <c r="AN823" s="2143"/>
      <c r="AO823" s="2143"/>
      <c r="AP823" s="2143"/>
      <c r="AQ823" s="2143"/>
      <c r="AR823" s="2143"/>
      <c r="AS823" s="2143"/>
      <c r="AT823" s="2143"/>
      <c r="AU823" s="2143"/>
      <c r="AV823" s="2143"/>
      <c r="AW823" s="2143"/>
      <c r="AX823" s="445"/>
    </row>
    <row r="824" spans="1:50">
      <c r="A824" s="2142"/>
      <c r="B824" s="2143"/>
      <c r="C824" s="2143"/>
      <c r="D824" s="2143"/>
      <c r="E824" s="2144"/>
      <c r="F824" s="2143"/>
      <c r="G824" s="2143"/>
      <c r="H824" s="2143"/>
      <c r="I824" s="2143"/>
      <c r="J824" s="2144"/>
      <c r="K824" s="2143"/>
      <c r="L824" s="2143"/>
      <c r="M824" s="2143"/>
      <c r="N824" s="2143"/>
      <c r="O824" s="2144"/>
      <c r="P824" s="2143"/>
      <c r="Q824" s="2143"/>
      <c r="R824" s="2143"/>
      <c r="S824" s="2143"/>
      <c r="T824" s="2144"/>
      <c r="U824" s="2143"/>
      <c r="V824" s="2143"/>
      <c r="W824" s="2143"/>
      <c r="X824" s="2143"/>
      <c r="Y824" s="2144"/>
      <c r="Z824" s="2140"/>
      <c r="AA824" s="2141"/>
      <c r="AB824" s="2141"/>
      <c r="AC824" s="2141"/>
      <c r="AD824" s="538"/>
      <c r="AE824" s="539"/>
      <c r="AF824" s="527">
        <f t="shared" ref="AF824:AF833" si="16">SUM($AT$38-AE824)</f>
        <v>463</v>
      </c>
      <c r="AG824" s="2143"/>
      <c r="AH824" s="2143"/>
      <c r="AI824" s="2143"/>
      <c r="AJ824" s="2143"/>
      <c r="AK824" s="2143"/>
      <c r="AL824" s="2143"/>
      <c r="AM824" s="2143"/>
      <c r="AN824" s="2143"/>
      <c r="AO824" s="2143"/>
      <c r="AP824" s="2143"/>
      <c r="AQ824" s="2143"/>
      <c r="AR824" s="2143"/>
      <c r="AS824" s="2143"/>
      <c r="AT824" s="2143"/>
      <c r="AU824" s="2143"/>
      <c r="AV824" s="2143"/>
      <c r="AW824" s="2143"/>
      <c r="AX824" s="445"/>
    </row>
    <row r="825" spans="1:50">
      <c r="A825" s="2142"/>
      <c r="B825" s="2143"/>
      <c r="C825" s="2143"/>
      <c r="D825" s="2143"/>
      <c r="E825" s="2144"/>
      <c r="F825" s="2143"/>
      <c r="G825" s="2143"/>
      <c r="H825" s="2143"/>
      <c r="I825" s="2143"/>
      <c r="J825" s="2144"/>
      <c r="K825" s="2143"/>
      <c r="L825" s="2143"/>
      <c r="M825" s="2143"/>
      <c r="N825" s="2143"/>
      <c r="O825" s="2144"/>
      <c r="P825" s="2143"/>
      <c r="Q825" s="2143"/>
      <c r="R825" s="2143"/>
      <c r="S825" s="2143"/>
      <c r="T825" s="2144"/>
      <c r="U825" s="2143"/>
      <c r="V825" s="2143"/>
      <c r="W825" s="2143"/>
      <c r="X825" s="2143"/>
      <c r="Y825" s="2144"/>
      <c r="Z825" s="2140"/>
      <c r="AA825" s="2141"/>
      <c r="AB825" s="2141"/>
      <c r="AC825" s="2141"/>
      <c r="AD825" s="538"/>
      <c r="AE825" s="539"/>
      <c r="AF825" s="527">
        <f t="shared" si="16"/>
        <v>463</v>
      </c>
      <c r="AG825" s="2143"/>
      <c r="AH825" s="2143"/>
      <c r="AI825" s="2143"/>
      <c r="AJ825" s="2143"/>
      <c r="AK825" s="2143"/>
      <c r="AL825" s="2143"/>
      <c r="AM825" s="2143"/>
      <c r="AN825" s="2143"/>
      <c r="AO825" s="2143"/>
      <c r="AP825" s="2143"/>
      <c r="AQ825" s="2143"/>
      <c r="AR825" s="2143"/>
      <c r="AS825" s="2143"/>
      <c r="AT825" s="2143"/>
      <c r="AU825" s="2143"/>
      <c r="AV825" s="2143"/>
      <c r="AW825" s="2143"/>
      <c r="AX825" s="445"/>
    </row>
    <row r="826" spans="1:50">
      <c r="A826" s="2142"/>
      <c r="B826" s="2143"/>
      <c r="C826" s="2143"/>
      <c r="D826" s="2143"/>
      <c r="E826" s="2144"/>
      <c r="F826" s="2143"/>
      <c r="G826" s="2143"/>
      <c r="H826" s="2143"/>
      <c r="I826" s="2143"/>
      <c r="J826" s="2144"/>
      <c r="K826" s="2143"/>
      <c r="L826" s="2143"/>
      <c r="M826" s="2143"/>
      <c r="N826" s="2143"/>
      <c r="O826" s="2144"/>
      <c r="P826" s="2143"/>
      <c r="Q826" s="2143"/>
      <c r="R826" s="2143"/>
      <c r="S826" s="2143"/>
      <c r="T826" s="2144"/>
      <c r="U826" s="2143"/>
      <c r="V826" s="2143"/>
      <c r="W826" s="2143"/>
      <c r="X826" s="2143"/>
      <c r="Y826" s="2144"/>
      <c r="Z826" s="2140"/>
      <c r="AA826" s="2141"/>
      <c r="AB826" s="2141"/>
      <c r="AC826" s="2141"/>
      <c r="AD826" s="538"/>
      <c r="AE826" s="539"/>
      <c r="AF826" s="527">
        <f t="shared" si="16"/>
        <v>463</v>
      </c>
      <c r="AG826" s="2143"/>
      <c r="AH826" s="2143"/>
      <c r="AI826" s="2143"/>
      <c r="AJ826" s="2143"/>
      <c r="AK826" s="2143"/>
      <c r="AL826" s="2143"/>
      <c r="AM826" s="2143"/>
      <c r="AN826" s="2143"/>
      <c r="AO826" s="2143"/>
      <c r="AP826" s="2143"/>
      <c r="AQ826" s="2143"/>
      <c r="AR826" s="2143"/>
      <c r="AS826" s="2143"/>
      <c r="AT826" s="2143"/>
      <c r="AU826" s="2143"/>
      <c r="AV826" s="2143"/>
      <c r="AW826" s="2143"/>
      <c r="AX826" s="445"/>
    </row>
    <row r="827" spans="1:50">
      <c r="A827" s="2142"/>
      <c r="B827" s="2143"/>
      <c r="C827" s="2143"/>
      <c r="D827" s="2143"/>
      <c r="E827" s="2144"/>
      <c r="F827" s="2143"/>
      <c r="G827" s="2143"/>
      <c r="H827" s="2143"/>
      <c r="I827" s="2143"/>
      <c r="J827" s="2144"/>
      <c r="K827" s="2143"/>
      <c r="L827" s="2143"/>
      <c r="M827" s="2143"/>
      <c r="N827" s="2143"/>
      <c r="O827" s="2144"/>
      <c r="P827" s="2143"/>
      <c r="Q827" s="2143"/>
      <c r="R827" s="2143"/>
      <c r="S827" s="2143"/>
      <c r="T827" s="2144"/>
      <c r="U827" s="2143"/>
      <c r="V827" s="2143"/>
      <c r="W827" s="2143"/>
      <c r="X827" s="2143"/>
      <c r="Y827" s="2144"/>
      <c r="Z827" s="2140"/>
      <c r="AA827" s="2141"/>
      <c r="AB827" s="2141"/>
      <c r="AC827" s="2141"/>
      <c r="AD827" s="538"/>
      <c r="AE827" s="539"/>
      <c r="AF827" s="527">
        <f t="shared" si="16"/>
        <v>463</v>
      </c>
      <c r="AG827" s="2143"/>
      <c r="AH827" s="2143"/>
      <c r="AI827" s="2143"/>
      <c r="AJ827" s="2143"/>
      <c r="AK827" s="2143"/>
      <c r="AL827" s="2143"/>
      <c r="AM827" s="2143"/>
      <c r="AN827" s="2143"/>
      <c r="AO827" s="2143"/>
      <c r="AP827" s="2143"/>
      <c r="AQ827" s="2143"/>
      <c r="AR827" s="2143"/>
      <c r="AS827" s="2143"/>
      <c r="AT827" s="2143"/>
      <c r="AU827" s="2143"/>
      <c r="AV827" s="2143"/>
      <c r="AW827" s="2143"/>
      <c r="AX827" s="445"/>
    </row>
    <row r="828" spans="1:50">
      <c r="A828" s="2142"/>
      <c r="B828" s="2143"/>
      <c r="C828" s="2143"/>
      <c r="D828" s="2143"/>
      <c r="E828" s="2144"/>
      <c r="F828" s="2143"/>
      <c r="G828" s="2143"/>
      <c r="H828" s="2143"/>
      <c r="I828" s="2143"/>
      <c r="J828" s="2144"/>
      <c r="K828" s="2143"/>
      <c r="L828" s="2143"/>
      <c r="M828" s="2143"/>
      <c r="N828" s="2143"/>
      <c r="O828" s="2144"/>
      <c r="P828" s="2143"/>
      <c r="Q828" s="2143"/>
      <c r="R828" s="2143"/>
      <c r="S828" s="2143"/>
      <c r="T828" s="2144"/>
      <c r="U828" s="2143"/>
      <c r="V828" s="2143"/>
      <c r="W828" s="2143"/>
      <c r="X828" s="2143"/>
      <c r="Y828" s="2144"/>
      <c r="Z828" s="2140"/>
      <c r="AA828" s="2141"/>
      <c r="AB828" s="2141"/>
      <c r="AC828" s="2141"/>
      <c r="AD828" s="538"/>
      <c r="AE828" s="539"/>
      <c r="AF828" s="527">
        <f t="shared" si="16"/>
        <v>463</v>
      </c>
      <c r="AG828" s="2143"/>
      <c r="AH828" s="2143"/>
      <c r="AI828" s="2143"/>
      <c r="AJ828" s="2143"/>
      <c r="AK828" s="2143"/>
      <c r="AL828" s="2143"/>
      <c r="AM828" s="2143"/>
      <c r="AN828" s="2143"/>
      <c r="AO828" s="2143"/>
      <c r="AP828" s="2143"/>
      <c r="AQ828" s="2143"/>
      <c r="AR828" s="2143"/>
      <c r="AS828" s="2143"/>
      <c r="AT828" s="2143"/>
      <c r="AU828" s="2143"/>
      <c r="AV828" s="2143"/>
      <c r="AW828" s="2143"/>
      <c r="AX828" s="445"/>
    </row>
    <row r="829" spans="1:50">
      <c r="A829" s="2142"/>
      <c r="B829" s="2143"/>
      <c r="C829" s="2143"/>
      <c r="D829" s="2143"/>
      <c r="E829" s="2144"/>
      <c r="F829" s="2143"/>
      <c r="G829" s="2143"/>
      <c r="H829" s="2143"/>
      <c r="I829" s="2143"/>
      <c r="J829" s="2144"/>
      <c r="K829" s="2143"/>
      <c r="L829" s="2143"/>
      <c r="M829" s="2143"/>
      <c r="N829" s="2143"/>
      <c r="O829" s="2144"/>
      <c r="P829" s="2143"/>
      <c r="Q829" s="2143"/>
      <c r="R829" s="2143"/>
      <c r="S829" s="2143"/>
      <c r="T829" s="2144"/>
      <c r="U829" s="2143"/>
      <c r="V829" s="2143"/>
      <c r="W829" s="2143"/>
      <c r="X829" s="2143"/>
      <c r="Y829" s="2144"/>
      <c r="Z829" s="2140"/>
      <c r="AA829" s="2141"/>
      <c r="AB829" s="2141"/>
      <c r="AC829" s="2141"/>
      <c r="AD829" s="538"/>
      <c r="AE829" s="539"/>
      <c r="AF829" s="527">
        <f t="shared" si="16"/>
        <v>463</v>
      </c>
      <c r="AG829" s="2143"/>
      <c r="AH829" s="2143"/>
      <c r="AI829" s="2143"/>
      <c r="AJ829" s="2143"/>
      <c r="AK829" s="2143"/>
      <c r="AL829" s="2143"/>
      <c r="AM829" s="2143"/>
      <c r="AN829" s="2143"/>
      <c r="AO829" s="2143"/>
      <c r="AP829" s="2143"/>
      <c r="AQ829" s="2143"/>
      <c r="AR829" s="2143"/>
      <c r="AS829" s="2143"/>
      <c r="AT829" s="2143"/>
      <c r="AU829" s="2143"/>
      <c r="AV829" s="2143"/>
      <c r="AW829" s="2143"/>
      <c r="AX829" s="445"/>
    </row>
    <row r="830" spans="1:50">
      <c r="A830" s="2142"/>
      <c r="B830" s="2143"/>
      <c r="C830" s="2143"/>
      <c r="D830" s="2143"/>
      <c r="E830" s="2144"/>
      <c r="F830" s="2143"/>
      <c r="G830" s="2143"/>
      <c r="H830" s="2143"/>
      <c r="I830" s="2143"/>
      <c r="J830" s="2144"/>
      <c r="K830" s="2143"/>
      <c r="L830" s="2143"/>
      <c r="M830" s="2143"/>
      <c r="N830" s="2143"/>
      <c r="O830" s="2144"/>
      <c r="P830" s="2143"/>
      <c r="Q830" s="2143"/>
      <c r="R830" s="2143"/>
      <c r="S830" s="2143"/>
      <c r="T830" s="2144"/>
      <c r="U830" s="2143"/>
      <c r="V830" s="2143"/>
      <c r="W830" s="2143"/>
      <c r="X830" s="2143"/>
      <c r="Y830" s="2144"/>
      <c r="Z830" s="2140"/>
      <c r="AA830" s="2141"/>
      <c r="AB830" s="2141"/>
      <c r="AC830" s="2141"/>
      <c r="AD830" s="538"/>
      <c r="AE830" s="539"/>
      <c r="AF830" s="527">
        <f t="shared" si="16"/>
        <v>463</v>
      </c>
      <c r="AG830" s="2143"/>
      <c r="AH830" s="2143"/>
      <c r="AI830" s="2143"/>
      <c r="AJ830" s="2143"/>
      <c r="AK830" s="2143"/>
      <c r="AL830" s="2143"/>
      <c r="AM830" s="2143"/>
      <c r="AN830" s="2143"/>
      <c r="AO830" s="2143"/>
      <c r="AP830" s="2143"/>
      <c r="AQ830" s="2143"/>
      <c r="AR830" s="2143"/>
      <c r="AS830" s="2143"/>
      <c r="AT830" s="2143"/>
      <c r="AU830" s="2143"/>
      <c r="AV830" s="2143"/>
      <c r="AW830" s="2143"/>
      <c r="AX830" s="445"/>
    </row>
    <row r="831" spans="1:50">
      <c r="A831" s="2142"/>
      <c r="B831" s="2143"/>
      <c r="C831" s="2143"/>
      <c r="D831" s="2143"/>
      <c r="E831" s="2144"/>
      <c r="F831" s="2143"/>
      <c r="G831" s="2143"/>
      <c r="H831" s="2143"/>
      <c r="I831" s="2143"/>
      <c r="J831" s="2144"/>
      <c r="K831" s="2143"/>
      <c r="L831" s="2143"/>
      <c r="M831" s="2143"/>
      <c r="N831" s="2143"/>
      <c r="O831" s="2144"/>
      <c r="P831" s="2143"/>
      <c r="Q831" s="2143"/>
      <c r="R831" s="2143"/>
      <c r="S831" s="2143"/>
      <c r="T831" s="2144"/>
      <c r="U831" s="2143"/>
      <c r="V831" s="2143"/>
      <c r="W831" s="2143"/>
      <c r="X831" s="2143"/>
      <c r="Y831" s="2144"/>
      <c r="Z831" s="2140"/>
      <c r="AA831" s="2141"/>
      <c r="AB831" s="2141"/>
      <c r="AC831" s="2141"/>
      <c r="AD831" s="538"/>
      <c r="AE831" s="539"/>
      <c r="AF831" s="527">
        <f t="shared" si="16"/>
        <v>463</v>
      </c>
      <c r="AG831" s="2143"/>
      <c r="AH831" s="2143"/>
      <c r="AI831" s="2143"/>
      <c r="AJ831" s="2143"/>
      <c r="AK831" s="2143"/>
      <c r="AL831" s="2143"/>
      <c r="AM831" s="2143"/>
      <c r="AN831" s="2143"/>
      <c r="AO831" s="2143"/>
      <c r="AP831" s="2143"/>
      <c r="AQ831" s="2143"/>
      <c r="AR831" s="2143"/>
      <c r="AS831" s="2143"/>
      <c r="AT831" s="2143"/>
      <c r="AU831" s="2143"/>
      <c r="AV831" s="2143"/>
      <c r="AW831" s="2143"/>
      <c r="AX831" s="445"/>
    </row>
    <row r="832" spans="1:50">
      <c r="A832" s="2142"/>
      <c r="B832" s="2143"/>
      <c r="C832" s="2143"/>
      <c r="D832" s="2143"/>
      <c r="E832" s="2144"/>
      <c r="F832" s="2143"/>
      <c r="G832" s="2143"/>
      <c r="H832" s="2143"/>
      <c r="I832" s="2143"/>
      <c r="J832" s="2144"/>
      <c r="K832" s="2143"/>
      <c r="L832" s="2143"/>
      <c r="M832" s="2143"/>
      <c r="N832" s="2143"/>
      <c r="O832" s="2144"/>
      <c r="P832" s="2143"/>
      <c r="Q832" s="2143"/>
      <c r="R832" s="2143"/>
      <c r="S832" s="2143"/>
      <c r="T832" s="2144"/>
      <c r="U832" s="2143"/>
      <c r="V832" s="2143"/>
      <c r="W832" s="2143"/>
      <c r="X832" s="2143"/>
      <c r="Y832" s="2144"/>
      <c r="Z832" s="2140"/>
      <c r="AA832" s="2141"/>
      <c r="AB832" s="2141"/>
      <c r="AC832" s="2141"/>
      <c r="AD832" s="538"/>
      <c r="AE832" s="539"/>
      <c r="AF832" s="527">
        <f t="shared" si="16"/>
        <v>463</v>
      </c>
      <c r="AG832" s="2143"/>
      <c r="AH832" s="2143"/>
      <c r="AI832" s="2143"/>
      <c r="AJ832" s="2143"/>
      <c r="AK832" s="2143"/>
      <c r="AL832" s="2143"/>
      <c r="AM832" s="2143"/>
      <c r="AN832" s="2143"/>
      <c r="AO832" s="2143"/>
      <c r="AP832" s="2143"/>
      <c r="AQ832" s="2143"/>
      <c r="AR832" s="2143"/>
      <c r="AS832" s="2143"/>
      <c r="AT832" s="2143"/>
      <c r="AU832" s="2143"/>
      <c r="AV832" s="2143"/>
      <c r="AW832" s="2143"/>
      <c r="AX832" s="445"/>
    </row>
    <row r="833" spans="1:50">
      <c r="A833" s="2145"/>
      <c r="B833" s="2146"/>
      <c r="C833" s="2146"/>
      <c r="D833" s="2146"/>
      <c r="E833" s="2147"/>
      <c r="F833" s="2146"/>
      <c r="G833" s="2146"/>
      <c r="H833" s="2146"/>
      <c r="I833" s="2146"/>
      <c r="J833" s="2147"/>
      <c r="K833" s="2146"/>
      <c r="L833" s="2146"/>
      <c r="M833" s="2146"/>
      <c r="N833" s="2146"/>
      <c r="O833" s="2147"/>
      <c r="P833" s="2146"/>
      <c r="Q833" s="2146"/>
      <c r="R833" s="2146"/>
      <c r="S833" s="2146"/>
      <c r="T833" s="2147"/>
      <c r="U833" s="2146"/>
      <c r="V833" s="2146"/>
      <c r="W833" s="2146"/>
      <c r="X833" s="2146"/>
      <c r="Y833" s="2147"/>
      <c r="Z833" s="2140"/>
      <c r="AA833" s="2141"/>
      <c r="AB833" s="2141"/>
      <c r="AC833" s="2141"/>
      <c r="AD833" s="538"/>
      <c r="AE833" s="539"/>
      <c r="AF833" s="534">
        <f t="shared" si="16"/>
        <v>463</v>
      </c>
      <c r="AG833" s="583" t="s">
        <v>55</v>
      </c>
      <c r="AH833" s="446"/>
      <c r="AI833" s="446"/>
      <c r="AJ833" s="446"/>
      <c r="AK833" s="446"/>
      <c r="AL833" s="446"/>
      <c r="AM833" s="446"/>
      <c r="AN833" s="446"/>
      <c r="AO833" s="446"/>
      <c r="AP833" s="446"/>
      <c r="AQ833" s="446"/>
      <c r="AR833" s="446"/>
      <c r="AS833" s="446"/>
      <c r="AT833" s="446"/>
      <c r="AU833" s="446"/>
      <c r="AV833" s="446"/>
      <c r="AW833" s="446"/>
      <c r="AX833" s="446"/>
    </row>
    <row r="834" spans="1:50" ht="18.75">
      <c r="A834" s="1972" t="s">
        <v>0</v>
      </c>
      <c r="B834" s="1972"/>
      <c r="C834" s="1972"/>
      <c r="D834" s="1972"/>
      <c r="E834" s="1972"/>
      <c r="F834" s="1972" t="s">
        <v>1</v>
      </c>
      <c r="G834" s="1972"/>
      <c r="H834" s="1972"/>
      <c r="I834" s="1972"/>
      <c r="J834" s="1972"/>
      <c r="K834" s="1972" t="s">
        <v>2</v>
      </c>
      <c r="L834" s="1972"/>
      <c r="M834" s="1972"/>
      <c r="N834" s="1972"/>
      <c r="O834" s="1972"/>
      <c r="P834" s="1972" t="s">
        <v>3</v>
      </c>
      <c r="Q834" s="1972"/>
      <c r="R834" s="1972"/>
      <c r="S834" s="1972"/>
      <c r="T834" s="1972"/>
      <c r="U834" s="1972" t="s">
        <v>4</v>
      </c>
      <c r="V834" s="1972"/>
      <c r="W834" s="1972"/>
      <c r="X834" s="1972"/>
      <c r="Y834" s="1972"/>
      <c r="Z834" s="1972" t="s">
        <v>5</v>
      </c>
      <c r="AA834" s="1972"/>
      <c r="AB834" s="1972"/>
      <c r="AC834" s="1972"/>
      <c r="AD834" s="1972"/>
      <c r="AE834" s="1972" t="s">
        <v>6</v>
      </c>
      <c r="AF834" s="1972"/>
      <c r="AG834" s="1972"/>
      <c r="AH834" s="1972"/>
      <c r="AI834" s="1972"/>
      <c r="AJ834" s="1972" t="s">
        <v>7</v>
      </c>
      <c r="AK834" s="1972"/>
      <c r="AL834" s="1972"/>
      <c r="AM834" s="1972"/>
      <c r="AN834" s="1972"/>
      <c r="AO834" s="1972" t="s">
        <v>8</v>
      </c>
      <c r="AP834" s="1972"/>
      <c r="AQ834" s="1972"/>
      <c r="AR834" s="1972"/>
      <c r="AS834" s="1972"/>
      <c r="AT834" s="1972" t="s">
        <v>9</v>
      </c>
      <c r="AU834" s="1972"/>
      <c r="AV834" s="1972"/>
      <c r="AW834" s="1972"/>
      <c r="AX834" s="1972"/>
    </row>
    <row r="835" spans="1:50">
      <c r="A835" s="2033" t="s">
        <v>214</v>
      </c>
      <c r="B835" s="2034"/>
      <c r="C835" s="2034"/>
      <c r="D835" s="2034"/>
      <c r="E835" s="2034"/>
      <c r="F835" s="2034"/>
      <c r="G835" s="2034"/>
      <c r="H835" s="2034"/>
      <c r="I835" s="2034"/>
      <c r="J835" s="2034"/>
      <c r="K835" s="2034"/>
      <c r="L835" s="2034"/>
      <c r="M835" s="2034"/>
      <c r="N835" s="2034"/>
      <c r="O835" s="2034"/>
      <c r="P835" s="2034"/>
      <c r="Q835" s="2034"/>
      <c r="R835" s="2034"/>
      <c r="S835" s="2034"/>
      <c r="T835" s="2034"/>
      <c r="U835" s="2034"/>
      <c r="V835" s="2034"/>
      <c r="W835" s="2034"/>
      <c r="X835" s="2034"/>
      <c r="Y835" s="2034"/>
      <c r="Z835" s="523">
        <v>1</v>
      </c>
      <c r="AA835" s="524"/>
      <c r="AB835" s="524"/>
      <c r="AC835" s="524"/>
      <c r="AD835" s="525"/>
      <c r="AE835" s="524">
        <v>2</v>
      </c>
      <c r="AF835" s="524"/>
      <c r="AG835" s="524"/>
      <c r="AH835" s="524"/>
      <c r="AI835" s="525"/>
      <c r="AJ835" s="524">
        <v>3</v>
      </c>
      <c r="AK835" s="524"/>
      <c r="AL835" s="524"/>
      <c r="AM835" s="524"/>
      <c r="AN835" s="525"/>
      <c r="AO835" s="524">
        <v>4</v>
      </c>
      <c r="AP835" s="524"/>
      <c r="AQ835" s="524"/>
      <c r="AR835" s="524"/>
      <c r="AS835" s="525"/>
      <c r="AT835" s="524">
        <v>5</v>
      </c>
      <c r="AU835" s="524"/>
      <c r="AV835" s="524"/>
      <c r="AW835" s="524"/>
      <c r="AX835" s="525"/>
    </row>
    <row r="836" spans="1:50">
      <c r="A836" s="2035"/>
      <c r="B836" s="2036"/>
      <c r="C836" s="2036"/>
      <c r="D836" s="2036"/>
      <c r="E836" s="2036"/>
      <c r="F836" s="2036"/>
      <c r="G836" s="2036"/>
      <c r="H836" s="2036"/>
      <c r="I836" s="2036"/>
      <c r="J836" s="2036"/>
      <c r="K836" s="2036"/>
      <c r="L836" s="2036"/>
      <c r="M836" s="2036"/>
      <c r="N836" s="2036"/>
      <c r="O836" s="2036"/>
      <c r="P836" s="2036"/>
      <c r="Q836" s="2036"/>
      <c r="R836" s="2036"/>
      <c r="S836" s="2036"/>
      <c r="T836" s="2036"/>
      <c r="U836" s="2036"/>
      <c r="V836" s="2036"/>
      <c r="W836" s="2036"/>
      <c r="X836" s="2036"/>
      <c r="Y836" s="2036"/>
      <c r="Z836" s="2148"/>
      <c r="AA836" s="1977"/>
      <c r="AB836" s="1977"/>
      <c r="AC836" s="1977"/>
      <c r="AD836" s="1978"/>
      <c r="AE836" s="1977"/>
      <c r="AF836" s="1977"/>
      <c r="AG836" s="1977"/>
      <c r="AH836" s="1977"/>
      <c r="AI836" s="1978"/>
      <c r="AJ836" s="1977"/>
      <c r="AK836" s="1977"/>
      <c r="AL836" s="1977"/>
      <c r="AM836" s="1977"/>
      <c r="AN836" s="1978"/>
      <c r="AO836" s="1977"/>
      <c r="AP836" s="1977"/>
      <c r="AQ836" s="1977"/>
      <c r="AR836" s="1977"/>
      <c r="AS836" s="1978"/>
      <c r="AT836" s="1977"/>
      <c r="AU836" s="1977"/>
      <c r="AV836" s="1977"/>
      <c r="AW836" s="1977"/>
      <c r="AX836" s="1978"/>
    </row>
    <row r="837" spans="1:50">
      <c r="A837" s="2035"/>
      <c r="B837" s="2036"/>
      <c r="C837" s="2036"/>
      <c r="D837" s="2036"/>
      <c r="E837" s="2036"/>
      <c r="F837" s="2036"/>
      <c r="G837" s="2036"/>
      <c r="H837" s="2036"/>
      <c r="I837" s="2036"/>
      <c r="J837" s="2036"/>
      <c r="K837" s="2036"/>
      <c r="L837" s="2036"/>
      <c r="M837" s="2036"/>
      <c r="N837" s="2036"/>
      <c r="O837" s="2036"/>
      <c r="P837" s="2036"/>
      <c r="Q837" s="2036"/>
      <c r="R837" s="2036"/>
      <c r="S837" s="2036"/>
      <c r="T837" s="2036"/>
      <c r="U837" s="2036"/>
      <c r="V837" s="2036"/>
      <c r="W837" s="2036"/>
      <c r="X837" s="2036"/>
      <c r="Y837" s="2036"/>
      <c r="Z837" s="2148"/>
      <c r="AA837" s="1977"/>
      <c r="AB837" s="1977"/>
      <c r="AC837" s="1977"/>
      <c r="AD837" s="1978"/>
      <c r="AE837" s="1977"/>
      <c r="AF837" s="1977"/>
      <c r="AG837" s="1977"/>
      <c r="AH837" s="1977"/>
      <c r="AI837" s="1978"/>
      <c r="AJ837" s="1977"/>
      <c r="AK837" s="1977"/>
      <c r="AL837" s="1977"/>
      <c r="AM837" s="1977"/>
      <c r="AN837" s="1978"/>
      <c r="AO837" s="1977"/>
      <c r="AP837" s="1977"/>
      <c r="AQ837" s="1977"/>
      <c r="AR837" s="1977"/>
      <c r="AS837" s="1978"/>
      <c r="AT837" s="1977"/>
      <c r="AU837" s="1977"/>
      <c r="AV837" s="1977"/>
      <c r="AW837" s="1977"/>
      <c r="AX837" s="1978"/>
    </row>
    <row r="838" spans="1:50">
      <c r="A838" s="2035"/>
      <c r="B838" s="2036"/>
      <c r="C838" s="2036"/>
      <c r="D838" s="2036"/>
      <c r="E838" s="2036"/>
      <c r="F838" s="2036"/>
      <c r="G838" s="2036"/>
      <c r="H838" s="2036"/>
      <c r="I838" s="2036"/>
      <c r="J838" s="2036"/>
      <c r="K838" s="2036"/>
      <c r="L838" s="2036"/>
      <c r="M838" s="2036"/>
      <c r="N838" s="2036"/>
      <c r="O838" s="2036"/>
      <c r="P838" s="2036"/>
      <c r="Q838" s="2036"/>
      <c r="R838" s="2036"/>
      <c r="S838" s="2036"/>
      <c r="T838" s="2036"/>
      <c r="U838" s="2036"/>
      <c r="V838" s="2036"/>
      <c r="W838" s="2036"/>
      <c r="X838" s="2036"/>
      <c r="Y838" s="2036"/>
      <c r="Z838" s="2148"/>
      <c r="AA838" s="1977"/>
      <c r="AB838" s="1977"/>
      <c r="AC838" s="1977"/>
      <c r="AD838" s="1978"/>
      <c r="AE838" s="1977"/>
      <c r="AF838" s="1977"/>
      <c r="AG838" s="1977"/>
      <c r="AH838" s="1977"/>
      <c r="AI838" s="1978"/>
      <c r="AJ838" s="1977"/>
      <c r="AK838" s="1977"/>
      <c r="AL838" s="1977"/>
      <c r="AM838" s="1977"/>
      <c r="AN838" s="1978"/>
      <c r="AO838" s="1977"/>
      <c r="AP838" s="1977"/>
      <c r="AQ838" s="1977"/>
      <c r="AR838" s="1977"/>
      <c r="AS838" s="1978"/>
      <c r="AT838" s="1977"/>
      <c r="AU838" s="1977"/>
      <c r="AV838" s="1977"/>
      <c r="AW838" s="1977"/>
      <c r="AX838" s="1978"/>
    </row>
    <row r="839" spans="1:50" ht="15.75">
      <c r="A839" s="2061" t="s">
        <v>43</v>
      </c>
      <c r="B839" s="1976"/>
      <c r="C839" s="1976"/>
      <c r="D839" s="526"/>
      <c r="E839" s="528" t="s">
        <v>44</v>
      </c>
      <c r="F839" s="528" t="s">
        <v>45</v>
      </c>
      <c r="G839" s="528" t="s">
        <v>208</v>
      </c>
      <c r="H839" s="1976" t="s">
        <v>47</v>
      </c>
      <c r="I839" s="1976"/>
      <c r="J839" s="1976"/>
      <c r="K839" s="527"/>
      <c r="L839" s="527"/>
      <c r="M839" s="527"/>
      <c r="N839" s="527"/>
      <c r="O839" s="527"/>
      <c r="P839" s="527"/>
      <c r="Q839" s="527"/>
      <c r="R839" s="527"/>
      <c r="S839" s="528" t="s">
        <v>48</v>
      </c>
      <c r="T839" s="527"/>
      <c r="U839" s="2065">
        <f>$AT$38</f>
        <v>463</v>
      </c>
      <c r="V839" s="2065"/>
      <c r="W839" s="2064" t="s">
        <v>49</v>
      </c>
      <c r="X839" s="2064"/>
      <c r="Y839" s="527"/>
      <c r="Z839" s="2148"/>
      <c r="AA839" s="1977"/>
      <c r="AB839" s="1977"/>
      <c r="AC839" s="1977"/>
      <c r="AD839" s="1978"/>
      <c r="AE839" s="1977"/>
      <c r="AF839" s="1977"/>
      <c r="AG839" s="1977"/>
      <c r="AH839" s="1977"/>
      <c r="AI839" s="1978"/>
      <c r="AJ839" s="1977"/>
      <c r="AK839" s="1977"/>
      <c r="AL839" s="1977"/>
      <c r="AM839" s="1977"/>
      <c r="AN839" s="1978"/>
      <c r="AO839" s="1977"/>
      <c r="AP839" s="1977"/>
      <c r="AQ839" s="1977"/>
      <c r="AR839" s="1977"/>
      <c r="AS839" s="1978"/>
      <c r="AT839" s="1977"/>
      <c r="AU839" s="1977"/>
      <c r="AV839" s="1977"/>
      <c r="AW839" s="1977"/>
      <c r="AX839" s="1978"/>
    </row>
    <row r="840" spans="1:50">
      <c r="A840" s="1974"/>
      <c r="B840" s="1975"/>
      <c r="C840" s="1975"/>
      <c r="D840" s="1975"/>
      <c r="E840" s="532"/>
      <c r="F840" s="533"/>
      <c r="G840" s="527">
        <f>SUM($AT$38-F840)</f>
        <v>463</v>
      </c>
      <c r="H840" s="1977"/>
      <c r="I840" s="1977"/>
      <c r="J840" s="1977"/>
      <c r="K840" s="1977"/>
      <c r="L840" s="1977"/>
      <c r="M840" s="1977"/>
      <c r="N840" s="1977"/>
      <c r="O840" s="1977"/>
      <c r="P840" s="1977"/>
      <c r="Q840" s="1977"/>
      <c r="R840" s="1977"/>
      <c r="S840" s="1977"/>
      <c r="T840" s="1977"/>
      <c r="U840" s="1977"/>
      <c r="V840" s="1977"/>
      <c r="W840" s="1977"/>
      <c r="X840" s="1977"/>
      <c r="Y840" s="527"/>
      <c r="Z840" s="2148"/>
      <c r="AA840" s="1977"/>
      <c r="AB840" s="1977"/>
      <c r="AC840" s="1977"/>
      <c r="AD840" s="1978"/>
      <c r="AE840" s="1977"/>
      <c r="AF840" s="1977"/>
      <c r="AG840" s="1977"/>
      <c r="AH840" s="1977"/>
      <c r="AI840" s="1978"/>
      <c r="AJ840" s="1977"/>
      <c r="AK840" s="1977"/>
      <c r="AL840" s="1977"/>
      <c r="AM840" s="1977"/>
      <c r="AN840" s="1978"/>
      <c r="AO840" s="1977"/>
      <c r="AP840" s="1977"/>
      <c r="AQ840" s="1977"/>
      <c r="AR840" s="1977"/>
      <c r="AS840" s="1978"/>
      <c r="AT840" s="1977"/>
      <c r="AU840" s="1977"/>
      <c r="AV840" s="1977"/>
      <c r="AW840" s="1977"/>
      <c r="AX840" s="1978"/>
    </row>
    <row r="841" spans="1:50">
      <c r="A841" s="1974"/>
      <c r="B841" s="1975"/>
      <c r="C841" s="1975"/>
      <c r="D841" s="1975"/>
      <c r="E841" s="532"/>
      <c r="F841" s="533"/>
      <c r="G841" s="527">
        <f t="shared" ref="G841:G850" si="17">SUM($AT$38-F841)</f>
        <v>463</v>
      </c>
      <c r="H841" s="1977"/>
      <c r="I841" s="1977"/>
      <c r="J841" s="1977"/>
      <c r="K841" s="1977"/>
      <c r="L841" s="1977"/>
      <c r="M841" s="1977"/>
      <c r="N841" s="1977"/>
      <c r="O841" s="1977"/>
      <c r="P841" s="1977"/>
      <c r="Q841" s="1977"/>
      <c r="R841" s="1977"/>
      <c r="S841" s="1977"/>
      <c r="T841" s="1977"/>
      <c r="U841" s="1977"/>
      <c r="V841" s="1977"/>
      <c r="W841" s="1977"/>
      <c r="X841" s="1977"/>
      <c r="Y841" s="527"/>
      <c r="Z841" s="2148"/>
      <c r="AA841" s="1977"/>
      <c r="AB841" s="1977"/>
      <c r="AC841" s="1977"/>
      <c r="AD841" s="1978"/>
      <c r="AE841" s="1977"/>
      <c r="AF841" s="1977"/>
      <c r="AG841" s="1977"/>
      <c r="AH841" s="1977"/>
      <c r="AI841" s="1978"/>
      <c r="AJ841" s="1977"/>
      <c r="AK841" s="1977"/>
      <c r="AL841" s="1977"/>
      <c r="AM841" s="1977"/>
      <c r="AN841" s="1978"/>
      <c r="AO841" s="1977"/>
      <c r="AP841" s="1977"/>
      <c r="AQ841" s="1977"/>
      <c r="AR841" s="1977"/>
      <c r="AS841" s="1978"/>
      <c r="AT841" s="1977"/>
      <c r="AU841" s="1977"/>
      <c r="AV841" s="1977"/>
      <c r="AW841" s="1977"/>
      <c r="AX841" s="1978"/>
    </row>
    <row r="842" spans="1:50">
      <c r="A842" s="1974"/>
      <c r="B842" s="1975"/>
      <c r="C842" s="1975"/>
      <c r="D842" s="1975"/>
      <c r="E842" s="532"/>
      <c r="F842" s="533"/>
      <c r="G842" s="527">
        <f t="shared" si="17"/>
        <v>463</v>
      </c>
      <c r="H842" s="1977"/>
      <c r="I842" s="1977"/>
      <c r="J842" s="1977"/>
      <c r="K842" s="1977"/>
      <c r="L842" s="1977"/>
      <c r="M842" s="1977"/>
      <c r="N842" s="1977"/>
      <c r="O842" s="1977"/>
      <c r="P842" s="1977"/>
      <c r="Q842" s="1977"/>
      <c r="R842" s="1977"/>
      <c r="S842" s="1977"/>
      <c r="T842" s="1977"/>
      <c r="U842" s="1977"/>
      <c r="V842" s="1977"/>
      <c r="W842" s="1977"/>
      <c r="X842" s="1977"/>
      <c r="Y842" s="527"/>
      <c r="Z842" s="2148"/>
      <c r="AA842" s="1977"/>
      <c r="AB842" s="1977"/>
      <c r="AC842" s="1977"/>
      <c r="AD842" s="1978"/>
      <c r="AE842" s="1977"/>
      <c r="AF842" s="1977"/>
      <c r="AG842" s="1977"/>
      <c r="AH842" s="1977"/>
      <c r="AI842" s="1978"/>
      <c r="AJ842" s="1977"/>
      <c r="AK842" s="1977"/>
      <c r="AL842" s="1977"/>
      <c r="AM842" s="1977"/>
      <c r="AN842" s="1978"/>
      <c r="AO842" s="1977"/>
      <c r="AP842" s="1977"/>
      <c r="AQ842" s="1977"/>
      <c r="AR842" s="1977"/>
      <c r="AS842" s="1978"/>
      <c r="AT842" s="1977"/>
      <c r="AU842" s="1977"/>
      <c r="AV842" s="1977"/>
      <c r="AW842" s="1977"/>
      <c r="AX842" s="1978"/>
    </row>
    <row r="843" spans="1:50">
      <c r="A843" s="1974"/>
      <c r="B843" s="1975"/>
      <c r="C843" s="1975"/>
      <c r="D843" s="1975"/>
      <c r="E843" s="532"/>
      <c r="F843" s="533"/>
      <c r="G843" s="527">
        <f t="shared" si="17"/>
        <v>463</v>
      </c>
      <c r="H843" s="1977"/>
      <c r="I843" s="1977"/>
      <c r="J843" s="1977"/>
      <c r="K843" s="1977"/>
      <c r="L843" s="1977"/>
      <c r="M843" s="1977"/>
      <c r="N843" s="1977"/>
      <c r="O843" s="1977"/>
      <c r="P843" s="1977"/>
      <c r="Q843" s="1977"/>
      <c r="R843" s="1977"/>
      <c r="S843" s="1977"/>
      <c r="T843" s="1977"/>
      <c r="U843" s="1977"/>
      <c r="V843" s="1977"/>
      <c r="W843" s="1977"/>
      <c r="X843" s="1977"/>
      <c r="Y843" s="527"/>
      <c r="Z843" s="2148"/>
      <c r="AA843" s="1977"/>
      <c r="AB843" s="1977"/>
      <c r="AC843" s="1977"/>
      <c r="AD843" s="1978"/>
      <c r="AE843" s="1977"/>
      <c r="AF843" s="1977"/>
      <c r="AG843" s="1977"/>
      <c r="AH843" s="1977"/>
      <c r="AI843" s="1978"/>
      <c r="AJ843" s="1977"/>
      <c r="AK843" s="1977"/>
      <c r="AL843" s="1977"/>
      <c r="AM843" s="1977"/>
      <c r="AN843" s="1978"/>
      <c r="AO843" s="1977"/>
      <c r="AP843" s="1977"/>
      <c r="AQ843" s="1977"/>
      <c r="AR843" s="1977"/>
      <c r="AS843" s="1978"/>
      <c r="AT843" s="1977"/>
      <c r="AU843" s="1977"/>
      <c r="AV843" s="1977"/>
      <c r="AW843" s="1977"/>
      <c r="AX843" s="1978"/>
    </row>
    <row r="844" spans="1:50">
      <c r="A844" s="1974"/>
      <c r="B844" s="1975"/>
      <c r="C844" s="1975"/>
      <c r="D844" s="1975"/>
      <c r="E844" s="532"/>
      <c r="F844" s="533"/>
      <c r="G844" s="527">
        <f t="shared" si="17"/>
        <v>463</v>
      </c>
      <c r="H844" s="1977"/>
      <c r="I844" s="1977"/>
      <c r="J844" s="1977"/>
      <c r="K844" s="1977"/>
      <c r="L844" s="1977"/>
      <c r="M844" s="1977"/>
      <c r="N844" s="1977"/>
      <c r="O844" s="1977"/>
      <c r="P844" s="1977"/>
      <c r="Q844" s="1977"/>
      <c r="R844" s="1977"/>
      <c r="S844" s="1977"/>
      <c r="T844" s="1977"/>
      <c r="U844" s="1977"/>
      <c r="V844" s="1977"/>
      <c r="W844" s="1977"/>
      <c r="X844" s="1977"/>
      <c r="Y844" s="527"/>
      <c r="Z844" s="2148"/>
      <c r="AA844" s="1977"/>
      <c r="AB844" s="1977"/>
      <c r="AC844" s="1977"/>
      <c r="AD844" s="1978"/>
      <c r="AE844" s="1977"/>
      <c r="AF844" s="1977"/>
      <c r="AG844" s="1977"/>
      <c r="AH844" s="1977"/>
      <c r="AI844" s="1978"/>
      <c r="AJ844" s="1977"/>
      <c r="AK844" s="1977"/>
      <c r="AL844" s="1977"/>
      <c r="AM844" s="1977"/>
      <c r="AN844" s="1978"/>
      <c r="AO844" s="1977"/>
      <c r="AP844" s="1977"/>
      <c r="AQ844" s="1977"/>
      <c r="AR844" s="1977"/>
      <c r="AS844" s="1978"/>
      <c r="AT844" s="1977"/>
      <c r="AU844" s="1977"/>
      <c r="AV844" s="1977"/>
      <c r="AW844" s="1977"/>
      <c r="AX844" s="1978"/>
    </row>
    <row r="845" spans="1:50">
      <c r="A845" s="1974"/>
      <c r="B845" s="1975"/>
      <c r="C845" s="1975"/>
      <c r="D845" s="1975"/>
      <c r="E845" s="532"/>
      <c r="F845" s="533"/>
      <c r="G845" s="527">
        <f t="shared" si="17"/>
        <v>463</v>
      </c>
      <c r="H845" s="1977"/>
      <c r="I845" s="1977"/>
      <c r="J845" s="1977"/>
      <c r="K845" s="1977"/>
      <c r="L845" s="1977"/>
      <c r="M845" s="1977"/>
      <c r="N845" s="1977"/>
      <c r="O845" s="1977"/>
      <c r="P845" s="1977"/>
      <c r="Q845" s="1977"/>
      <c r="R845" s="1977"/>
      <c r="S845" s="1977"/>
      <c r="T845" s="1977"/>
      <c r="U845" s="1977"/>
      <c r="V845" s="1977"/>
      <c r="W845" s="1977"/>
      <c r="X845" s="1977"/>
      <c r="Y845" s="527"/>
      <c r="Z845" s="2148"/>
      <c r="AA845" s="1977"/>
      <c r="AB845" s="1977"/>
      <c r="AC845" s="1977"/>
      <c r="AD845" s="1978"/>
      <c r="AE845" s="1977"/>
      <c r="AF845" s="1977"/>
      <c r="AG845" s="1977"/>
      <c r="AH845" s="1977"/>
      <c r="AI845" s="1978"/>
      <c r="AJ845" s="1977"/>
      <c r="AK845" s="1977"/>
      <c r="AL845" s="1977"/>
      <c r="AM845" s="1977"/>
      <c r="AN845" s="1978"/>
      <c r="AO845" s="1977"/>
      <c r="AP845" s="1977"/>
      <c r="AQ845" s="1977"/>
      <c r="AR845" s="1977"/>
      <c r="AS845" s="1978"/>
      <c r="AT845" s="1977"/>
      <c r="AU845" s="1977"/>
      <c r="AV845" s="1977"/>
      <c r="AW845" s="1977"/>
      <c r="AX845" s="1978"/>
    </row>
    <row r="846" spans="1:50">
      <c r="A846" s="1974"/>
      <c r="B846" s="1975"/>
      <c r="C846" s="1975"/>
      <c r="D846" s="1975"/>
      <c r="E846" s="532"/>
      <c r="F846" s="533"/>
      <c r="G846" s="527">
        <f t="shared" si="17"/>
        <v>463</v>
      </c>
      <c r="H846" s="1977"/>
      <c r="I846" s="1977"/>
      <c r="J846" s="1977"/>
      <c r="K846" s="1977"/>
      <c r="L846" s="1977"/>
      <c r="M846" s="1977"/>
      <c r="N846" s="1977"/>
      <c r="O846" s="1977"/>
      <c r="P846" s="1977"/>
      <c r="Q846" s="1977"/>
      <c r="R846" s="1977"/>
      <c r="S846" s="1977"/>
      <c r="T846" s="1977"/>
      <c r="U846" s="1977"/>
      <c r="V846" s="1977"/>
      <c r="W846" s="1977"/>
      <c r="X846" s="1977"/>
      <c r="Y846" s="527"/>
      <c r="Z846" s="2148"/>
      <c r="AA846" s="1977"/>
      <c r="AB846" s="1977"/>
      <c r="AC846" s="1977"/>
      <c r="AD846" s="1978"/>
      <c r="AE846" s="1977"/>
      <c r="AF846" s="1977"/>
      <c r="AG846" s="1977"/>
      <c r="AH846" s="1977"/>
      <c r="AI846" s="1978"/>
      <c r="AJ846" s="1977"/>
      <c r="AK846" s="1977"/>
      <c r="AL846" s="1977"/>
      <c r="AM846" s="1977"/>
      <c r="AN846" s="1978"/>
      <c r="AO846" s="1977"/>
      <c r="AP846" s="1977"/>
      <c r="AQ846" s="1977"/>
      <c r="AR846" s="1977"/>
      <c r="AS846" s="1978"/>
      <c r="AT846" s="1977"/>
      <c r="AU846" s="1977"/>
      <c r="AV846" s="1977"/>
      <c r="AW846" s="1977"/>
      <c r="AX846" s="1978"/>
    </row>
    <row r="847" spans="1:50">
      <c r="A847" s="1974"/>
      <c r="B847" s="1975"/>
      <c r="C847" s="1975"/>
      <c r="D847" s="1975"/>
      <c r="E847" s="532"/>
      <c r="F847" s="533"/>
      <c r="G847" s="527">
        <f t="shared" si="17"/>
        <v>463</v>
      </c>
      <c r="H847" s="1977"/>
      <c r="I847" s="1977"/>
      <c r="J847" s="1977"/>
      <c r="K847" s="1977"/>
      <c r="L847" s="1977"/>
      <c r="M847" s="1977"/>
      <c r="N847" s="1977"/>
      <c r="O847" s="1977"/>
      <c r="P847" s="1977"/>
      <c r="Q847" s="1977"/>
      <c r="R847" s="1977"/>
      <c r="S847" s="1977"/>
      <c r="T847" s="1977"/>
      <c r="U847" s="1977"/>
      <c r="V847" s="1977"/>
      <c r="W847" s="1977"/>
      <c r="X847" s="1977"/>
      <c r="Y847" s="527"/>
      <c r="Z847" s="2148"/>
      <c r="AA847" s="1977"/>
      <c r="AB847" s="1977"/>
      <c r="AC847" s="1977"/>
      <c r="AD847" s="1978"/>
      <c r="AE847" s="1977"/>
      <c r="AF847" s="1977"/>
      <c r="AG847" s="1977"/>
      <c r="AH847" s="1977"/>
      <c r="AI847" s="1978"/>
      <c r="AJ847" s="1977"/>
      <c r="AK847" s="1977"/>
      <c r="AL847" s="1977"/>
      <c r="AM847" s="1977"/>
      <c r="AN847" s="1978"/>
      <c r="AO847" s="1977"/>
      <c r="AP847" s="1977"/>
      <c r="AQ847" s="1977"/>
      <c r="AR847" s="1977"/>
      <c r="AS847" s="1978"/>
      <c r="AT847" s="1977"/>
      <c r="AU847" s="1977"/>
      <c r="AV847" s="1977"/>
      <c r="AW847" s="1977"/>
      <c r="AX847" s="1978"/>
    </row>
    <row r="848" spans="1:50">
      <c r="A848" s="1974"/>
      <c r="B848" s="1975"/>
      <c r="C848" s="1975"/>
      <c r="D848" s="1975"/>
      <c r="E848" s="532"/>
      <c r="F848" s="533"/>
      <c r="G848" s="527">
        <f t="shared" si="17"/>
        <v>463</v>
      </c>
      <c r="H848" s="1977"/>
      <c r="I848" s="1977"/>
      <c r="J848" s="1977"/>
      <c r="K848" s="1977"/>
      <c r="L848" s="1977"/>
      <c r="M848" s="1977"/>
      <c r="N848" s="1977"/>
      <c r="O848" s="1977"/>
      <c r="P848" s="1977"/>
      <c r="Q848" s="1977"/>
      <c r="R848" s="1977"/>
      <c r="S848" s="1977"/>
      <c r="T848" s="1977"/>
      <c r="U848" s="1977"/>
      <c r="V848" s="1977"/>
      <c r="W848" s="1977"/>
      <c r="X848" s="1977"/>
      <c r="Y848" s="527"/>
      <c r="Z848" s="2148"/>
      <c r="AA848" s="1977"/>
      <c r="AB848" s="1977"/>
      <c r="AC848" s="1977"/>
      <c r="AD848" s="1978"/>
      <c r="AE848" s="1977"/>
      <c r="AF848" s="1977"/>
      <c r="AG848" s="1977"/>
      <c r="AH848" s="1977"/>
      <c r="AI848" s="1978"/>
      <c r="AJ848" s="1977"/>
      <c r="AK848" s="1977"/>
      <c r="AL848" s="1977"/>
      <c r="AM848" s="1977"/>
      <c r="AN848" s="1978"/>
      <c r="AO848" s="1977"/>
      <c r="AP848" s="1977"/>
      <c r="AQ848" s="1977"/>
      <c r="AR848" s="1977"/>
      <c r="AS848" s="1978"/>
      <c r="AT848" s="1977"/>
      <c r="AU848" s="1977"/>
      <c r="AV848" s="1977"/>
      <c r="AW848" s="1977"/>
      <c r="AX848" s="1978"/>
    </row>
    <row r="849" spans="1:50">
      <c r="A849" s="1974"/>
      <c r="B849" s="1975"/>
      <c r="C849" s="1975"/>
      <c r="D849" s="1975"/>
      <c r="E849" s="532"/>
      <c r="F849" s="533"/>
      <c r="G849" s="527">
        <f t="shared" si="17"/>
        <v>463</v>
      </c>
      <c r="H849" s="1977"/>
      <c r="I849" s="1977"/>
      <c r="J849" s="1977"/>
      <c r="K849" s="1977"/>
      <c r="L849" s="1977"/>
      <c r="M849" s="1977"/>
      <c r="N849" s="1977"/>
      <c r="O849" s="1977"/>
      <c r="P849" s="1977"/>
      <c r="Q849" s="1977"/>
      <c r="R849" s="1977"/>
      <c r="S849" s="1977"/>
      <c r="T849" s="1977"/>
      <c r="U849" s="1977"/>
      <c r="V849" s="1977"/>
      <c r="W849" s="1977"/>
      <c r="X849" s="1977"/>
      <c r="Y849" s="527"/>
      <c r="Z849" s="2148"/>
      <c r="AA849" s="1977"/>
      <c r="AB849" s="1977"/>
      <c r="AC849" s="1977"/>
      <c r="AD849" s="1978"/>
      <c r="AE849" s="1977"/>
      <c r="AF849" s="1977"/>
      <c r="AG849" s="1977"/>
      <c r="AH849" s="1977"/>
      <c r="AI849" s="1978"/>
      <c r="AJ849" s="1977"/>
      <c r="AK849" s="1977"/>
      <c r="AL849" s="1977"/>
      <c r="AM849" s="1977"/>
      <c r="AN849" s="1978"/>
      <c r="AO849" s="1977"/>
      <c r="AP849" s="1977"/>
      <c r="AQ849" s="1977"/>
      <c r="AR849" s="1977"/>
      <c r="AS849" s="1978"/>
      <c r="AT849" s="1977"/>
      <c r="AU849" s="1977"/>
      <c r="AV849" s="1977"/>
      <c r="AW849" s="1977"/>
      <c r="AX849" s="1978"/>
    </row>
    <row r="850" spans="1:50">
      <c r="A850" s="1974"/>
      <c r="B850" s="1975"/>
      <c r="C850" s="1975"/>
      <c r="D850" s="1975"/>
      <c r="E850" s="532"/>
      <c r="F850" s="533"/>
      <c r="G850" s="534">
        <f t="shared" si="17"/>
        <v>463</v>
      </c>
      <c r="H850" s="535" t="s">
        <v>55</v>
      </c>
      <c r="I850" s="529"/>
      <c r="J850" s="529"/>
      <c r="K850" s="529"/>
      <c r="L850" s="529"/>
      <c r="M850" s="529"/>
      <c r="N850" s="529"/>
      <c r="O850" s="529"/>
      <c r="P850" s="529"/>
      <c r="Q850" s="529"/>
      <c r="R850" s="529"/>
      <c r="S850" s="529"/>
      <c r="T850" s="529"/>
      <c r="U850" s="529"/>
      <c r="V850" s="529"/>
      <c r="W850" s="529"/>
      <c r="X850" s="529"/>
      <c r="Y850" s="529"/>
      <c r="Z850" s="2149"/>
      <c r="AA850" s="1979"/>
      <c r="AB850" s="1979"/>
      <c r="AC850" s="1979"/>
      <c r="AD850" s="1980"/>
      <c r="AE850" s="1979"/>
      <c r="AF850" s="1979"/>
      <c r="AG850" s="1979"/>
      <c r="AH850" s="1979"/>
      <c r="AI850" s="1980"/>
      <c r="AJ850" s="1979"/>
      <c r="AK850" s="1979"/>
      <c r="AL850" s="1979"/>
      <c r="AM850" s="1979"/>
      <c r="AN850" s="1980"/>
      <c r="AO850" s="1979"/>
      <c r="AP850" s="1979"/>
      <c r="AQ850" s="1979"/>
      <c r="AR850" s="1979"/>
      <c r="AS850" s="1980"/>
      <c r="AT850" s="1979"/>
      <c r="AU850" s="1979"/>
      <c r="AV850" s="1979"/>
      <c r="AW850" s="1979"/>
      <c r="AX850" s="1980"/>
    </row>
    <row r="851" spans="1:50">
      <c r="A851" s="527">
        <v>6</v>
      </c>
      <c r="B851" s="527"/>
      <c r="C851" s="527"/>
      <c r="D851" s="527"/>
      <c r="E851" s="525"/>
      <c r="F851" s="524">
        <v>7</v>
      </c>
      <c r="G851" s="524"/>
      <c r="H851" s="524"/>
      <c r="I851" s="524"/>
      <c r="J851" s="525"/>
      <c r="K851" s="524">
        <v>8</v>
      </c>
      <c r="L851" s="524"/>
      <c r="M851" s="524"/>
      <c r="N851" s="524"/>
      <c r="O851" s="525"/>
      <c r="P851" s="524">
        <v>9</v>
      </c>
      <c r="Q851" s="524"/>
      <c r="R851" s="524"/>
      <c r="S851" s="524"/>
      <c r="T851" s="525"/>
      <c r="U851" s="524">
        <v>10</v>
      </c>
      <c r="V851" s="524"/>
      <c r="W851" s="524"/>
      <c r="X851" s="524"/>
      <c r="Y851" s="525"/>
      <c r="Z851" s="527">
        <v>11</v>
      </c>
      <c r="AA851" s="527"/>
      <c r="AB851" s="527"/>
      <c r="AC851" s="527"/>
      <c r="AD851" s="530"/>
      <c r="AE851" s="527">
        <v>12</v>
      </c>
      <c r="AF851" s="527"/>
      <c r="AG851" s="527"/>
      <c r="AH851" s="527"/>
      <c r="AI851" s="530"/>
      <c r="AJ851" s="527">
        <v>13</v>
      </c>
      <c r="AK851" s="527"/>
      <c r="AL851" s="527"/>
      <c r="AM851" s="527"/>
      <c r="AN851" s="530"/>
      <c r="AO851" s="527">
        <v>14</v>
      </c>
      <c r="AP851" s="527"/>
      <c r="AQ851" s="527"/>
      <c r="AR851" s="527"/>
      <c r="AS851" s="530"/>
      <c r="AT851" s="527">
        <v>15</v>
      </c>
      <c r="AU851" s="527"/>
      <c r="AV851" s="527"/>
      <c r="AW851" s="527"/>
      <c r="AX851" s="530"/>
    </row>
    <row r="852" spans="1:50">
      <c r="A852" s="1977"/>
      <c r="B852" s="1977"/>
      <c r="C852" s="1977"/>
      <c r="D852" s="1977"/>
      <c r="E852" s="1978"/>
      <c r="F852" s="1977"/>
      <c r="G852" s="1977"/>
      <c r="H852" s="1977"/>
      <c r="I852" s="1977"/>
      <c r="J852" s="1978"/>
      <c r="K852" s="1977"/>
      <c r="L852" s="1977"/>
      <c r="M852" s="1977"/>
      <c r="N852" s="1977"/>
      <c r="O852" s="1978"/>
      <c r="P852" s="1977"/>
      <c r="Q852" s="1977"/>
      <c r="R852" s="1977"/>
      <c r="S852" s="1977"/>
      <c r="T852" s="1978"/>
      <c r="U852" s="1977"/>
      <c r="V852" s="1977"/>
      <c r="W852" s="1977"/>
      <c r="X852" s="1977"/>
      <c r="Y852" s="1978"/>
      <c r="Z852" s="1977"/>
      <c r="AA852" s="1977"/>
      <c r="AB852" s="1977"/>
      <c r="AC852" s="1977"/>
      <c r="AD852" s="1978"/>
      <c r="AE852" s="1977"/>
      <c r="AF852" s="1977"/>
      <c r="AG852" s="1977"/>
      <c r="AH852" s="1977"/>
      <c r="AI852" s="1978"/>
      <c r="AJ852" s="1977"/>
      <c r="AK852" s="1977"/>
      <c r="AL852" s="1977"/>
      <c r="AM852" s="1977"/>
      <c r="AN852" s="1978"/>
      <c r="AO852" s="1977"/>
      <c r="AP852" s="1977"/>
      <c r="AQ852" s="1977"/>
      <c r="AR852" s="1977"/>
      <c r="AS852" s="1978"/>
      <c r="AT852" s="1977"/>
      <c r="AU852" s="1977"/>
      <c r="AV852" s="1977"/>
      <c r="AW852" s="1977"/>
      <c r="AX852" s="1978"/>
    </row>
    <row r="853" spans="1:50">
      <c r="A853" s="1977"/>
      <c r="B853" s="1977"/>
      <c r="C853" s="1977"/>
      <c r="D853" s="1977"/>
      <c r="E853" s="1978"/>
      <c r="F853" s="1977"/>
      <c r="G853" s="1977"/>
      <c r="H853" s="1977"/>
      <c r="I853" s="1977"/>
      <c r="J853" s="1978"/>
      <c r="K853" s="1977"/>
      <c r="L853" s="1977"/>
      <c r="M853" s="1977"/>
      <c r="N853" s="1977"/>
      <c r="O853" s="1978"/>
      <c r="P853" s="1977"/>
      <c r="Q853" s="1977"/>
      <c r="R853" s="1977"/>
      <c r="S853" s="1977"/>
      <c r="T853" s="1978"/>
      <c r="U853" s="1977"/>
      <c r="V853" s="1977"/>
      <c r="W853" s="1977"/>
      <c r="X853" s="1977"/>
      <c r="Y853" s="1978"/>
      <c r="Z853" s="1977"/>
      <c r="AA853" s="1977"/>
      <c r="AB853" s="1977"/>
      <c r="AC853" s="1977"/>
      <c r="AD853" s="1978"/>
      <c r="AE853" s="1977"/>
      <c r="AF853" s="1977"/>
      <c r="AG853" s="1977"/>
      <c r="AH853" s="1977"/>
      <c r="AI853" s="1978"/>
      <c r="AJ853" s="1977"/>
      <c r="AK853" s="1977"/>
      <c r="AL853" s="1977"/>
      <c r="AM853" s="1977"/>
      <c r="AN853" s="1978"/>
      <c r="AO853" s="1977"/>
      <c r="AP853" s="1977"/>
      <c r="AQ853" s="1977"/>
      <c r="AR853" s="1977"/>
      <c r="AS853" s="1978"/>
      <c r="AT853" s="1977"/>
      <c r="AU853" s="1977"/>
      <c r="AV853" s="1977"/>
      <c r="AW853" s="1977"/>
      <c r="AX853" s="1978"/>
    </row>
    <row r="854" spans="1:50">
      <c r="A854" s="1977"/>
      <c r="B854" s="1977"/>
      <c r="C854" s="1977"/>
      <c r="D854" s="1977"/>
      <c r="E854" s="1978"/>
      <c r="F854" s="1977"/>
      <c r="G854" s="1977"/>
      <c r="H854" s="1977"/>
      <c r="I854" s="1977"/>
      <c r="J854" s="1978"/>
      <c r="K854" s="1977"/>
      <c r="L854" s="1977"/>
      <c r="M854" s="1977"/>
      <c r="N854" s="1977"/>
      <c r="O854" s="1978"/>
      <c r="P854" s="1977"/>
      <c r="Q854" s="1977"/>
      <c r="R854" s="1977"/>
      <c r="S854" s="1977"/>
      <c r="T854" s="1978"/>
      <c r="U854" s="1977"/>
      <c r="V854" s="1977"/>
      <c r="W854" s="1977"/>
      <c r="X854" s="1977"/>
      <c r="Y854" s="1978"/>
      <c r="Z854" s="1977"/>
      <c r="AA854" s="1977"/>
      <c r="AB854" s="1977"/>
      <c r="AC854" s="1977"/>
      <c r="AD854" s="1978"/>
      <c r="AE854" s="1977"/>
      <c r="AF854" s="1977"/>
      <c r="AG854" s="1977"/>
      <c r="AH854" s="1977"/>
      <c r="AI854" s="1978"/>
      <c r="AJ854" s="1977"/>
      <c r="AK854" s="1977"/>
      <c r="AL854" s="1977"/>
      <c r="AM854" s="1977"/>
      <c r="AN854" s="1978"/>
      <c r="AO854" s="1977"/>
      <c r="AP854" s="1977"/>
      <c r="AQ854" s="1977"/>
      <c r="AR854" s="1977"/>
      <c r="AS854" s="1978"/>
      <c r="AT854" s="1977"/>
      <c r="AU854" s="1977"/>
      <c r="AV854" s="1977"/>
      <c r="AW854" s="1977"/>
      <c r="AX854" s="1978"/>
    </row>
    <row r="855" spans="1:50">
      <c r="A855" s="1977"/>
      <c r="B855" s="1977"/>
      <c r="C855" s="1977"/>
      <c r="D855" s="1977"/>
      <c r="E855" s="1978"/>
      <c r="F855" s="1977"/>
      <c r="G855" s="1977"/>
      <c r="H855" s="1977"/>
      <c r="I855" s="1977"/>
      <c r="J855" s="1978"/>
      <c r="K855" s="1977"/>
      <c r="L855" s="1977"/>
      <c r="M855" s="1977"/>
      <c r="N855" s="1977"/>
      <c r="O855" s="1978"/>
      <c r="P855" s="1977"/>
      <c r="Q855" s="1977"/>
      <c r="R855" s="1977"/>
      <c r="S855" s="1977"/>
      <c r="T855" s="1978"/>
      <c r="U855" s="1977"/>
      <c r="V855" s="1977"/>
      <c r="W855" s="1977"/>
      <c r="X855" s="1977"/>
      <c r="Y855" s="1978"/>
      <c r="Z855" s="1977"/>
      <c r="AA855" s="1977"/>
      <c r="AB855" s="1977"/>
      <c r="AC855" s="1977"/>
      <c r="AD855" s="1978"/>
      <c r="AE855" s="1977"/>
      <c r="AF855" s="1977"/>
      <c r="AG855" s="1977"/>
      <c r="AH855" s="1977"/>
      <c r="AI855" s="1978"/>
      <c r="AJ855" s="1977"/>
      <c r="AK855" s="1977"/>
      <c r="AL855" s="1977"/>
      <c r="AM855" s="1977"/>
      <c r="AN855" s="1978"/>
      <c r="AO855" s="1977"/>
      <c r="AP855" s="1977"/>
      <c r="AQ855" s="1977"/>
      <c r="AR855" s="1977"/>
      <c r="AS855" s="1978"/>
      <c r="AT855" s="1977"/>
      <c r="AU855" s="1977"/>
      <c r="AV855" s="1977"/>
      <c r="AW855" s="1977"/>
      <c r="AX855" s="1978"/>
    </row>
    <row r="856" spans="1:50">
      <c r="A856" s="1977"/>
      <c r="B856" s="1977"/>
      <c r="C856" s="1977"/>
      <c r="D856" s="1977"/>
      <c r="E856" s="1978"/>
      <c r="F856" s="1977"/>
      <c r="G856" s="1977"/>
      <c r="H856" s="1977"/>
      <c r="I856" s="1977"/>
      <c r="J856" s="1978"/>
      <c r="K856" s="1977"/>
      <c r="L856" s="1977"/>
      <c r="M856" s="1977"/>
      <c r="N856" s="1977"/>
      <c r="O856" s="1978"/>
      <c r="P856" s="1977"/>
      <c r="Q856" s="1977"/>
      <c r="R856" s="1977"/>
      <c r="S856" s="1977"/>
      <c r="T856" s="1978"/>
      <c r="U856" s="1977"/>
      <c r="V856" s="1977"/>
      <c r="W856" s="1977"/>
      <c r="X856" s="1977"/>
      <c r="Y856" s="1978"/>
      <c r="Z856" s="1977"/>
      <c r="AA856" s="1977"/>
      <c r="AB856" s="1977"/>
      <c r="AC856" s="1977"/>
      <c r="AD856" s="1978"/>
      <c r="AE856" s="1977"/>
      <c r="AF856" s="1977"/>
      <c r="AG856" s="1977"/>
      <c r="AH856" s="1977"/>
      <c r="AI856" s="1978"/>
      <c r="AJ856" s="1977"/>
      <c r="AK856" s="1977"/>
      <c r="AL856" s="1977"/>
      <c r="AM856" s="1977"/>
      <c r="AN856" s="1978"/>
      <c r="AO856" s="1977"/>
      <c r="AP856" s="1977"/>
      <c r="AQ856" s="1977"/>
      <c r="AR856" s="1977"/>
      <c r="AS856" s="1978"/>
      <c r="AT856" s="1977"/>
      <c r="AU856" s="1977"/>
      <c r="AV856" s="1977"/>
      <c r="AW856" s="1977"/>
      <c r="AX856" s="1978"/>
    </row>
    <row r="857" spans="1:50">
      <c r="A857" s="1977"/>
      <c r="B857" s="1977"/>
      <c r="C857" s="1977"/>
      <c r="D857" s="1977"/>
      <c r="E857" s="1978"/>
      <c r="F857" s="1977"/>
      <c r="G857" s="1977"/>
      <c r="H857" s="1977"/>
      <c r="I857" s="1977"/>
      <c r="J857" s="1978"/>
      <c r="K857" s="1977"/>
      <c r="L857" s="1977"/>
      <c r="M857" s="1977"/>
      <c r="N857" s="1977"/>
      <c r="O857" s="1978"/>
      <c r="P857" s="1977"/>
      <c r="Q857" s="1977"/>
      <c r="R857" s="1977"/>
      <c r="S857" s="1977"/>
      <c r="T857" s="1978"/>
      <c r="U857" s="1977"/>
      <c r="V857" s="1977"/>
      <c r="W857" s="1977"/>
      <c r="X857" s="1977"/>
      <c r="Y857" s="1978"/>
      <c r="Z857" s="1977"/>
      <c r="AA857" s="1977"/>
      <c r="AB857" s="1977"/>
      <c r="AC857" s="1977"/>
      <c r="AD857" s="1978"/>
      <c r="AE857" s="1977"/>
      <c r="AF857" s="1977"/>
      <c r="AG857" s="1977"/>
      <c r="AH857" s="1977"/>
      <c r="AI857" s="1978"/>
      <c r="AJ857" s="1977"/>
      <c r="AK857" s="1977"/>
      <c r="AL857" s="1977"/>
      <c r="AM857" s="1977"/>
      <c r="AN857" s="1978"/>
      <c r="AO857" s="1977"/>
      <c r="AP857" s="1977"/>
      <c r="AQ857" s="1977"/>
      <c r="AR857" s="1977"/>
      <c r="AS857" s="1978"/>
      <c r="AT857" s="1977"/>
      <c r="AU857" s="1977"/>
      <c r="AV857" s="1977"/>
      <c r="AW857" s="1977"/>
      <c r="AX857" s="1978"/>
    </row>
    <row r="858" spans="1:50">
      <c r="A858" s="1977"/>
      <c r="B858" s="1977"/>
      <c r="C858" s="1977"/>
      <c r="D858" s="1977"/>
      <c r="E858" s="1978"/>
      <c r="F858" s="1977"/>
      <c r="G858" s="1977"/>
      <c r="H858" s="1977"/>
      <c r="I858" s="1977"/>
      <c r="J858" s="1978"/>
      <c r="K858" s="1977"/>
      <c r="L858" s="1977"/>
      <c r="M858" s="1977"/>
      <c r="N858" s="1977"/>
      <c r="O858" s="1978"/>
      <c r="P858" s="1977"/>
      <c r="Q858" s="1977"/>
      <c r="R858" s="1977"/>
      <c r="S858" s="1977"/>
      <c r="T858" s="1978"/>
      <c r="U858" s="1977"/>
      <c r="V858" s="1977"/>
      <c r="W858" s="1977"/>
      <c r="X858" s="1977"/>
      <c r="Y858" s="1978"/>
      <c r="Z858" s="1977"/>
      <c r="AA858" s="1977"/>
      <c r="AB858" s="1977"/>
      <c r="AC858" s="1977"/>
      <c r="AD858" s="1978"/>
      <c r="AE858" s="1977"/>
      <c r="AF858" s="1977"/>
      <c r="AG858" s="1977"/>
      <c r="AH858" s="1977"/>
      <c r="AI858" s="1978"/>
      <c r="AJ858" s="1977"/>
      <c r="AK858" s="1977"/>
      <c r="AL858" s="1977"/>
      <c r="AM858" s="1977"/>
      <c r="AN858" s="1978"/>
      <c r="AO858" s="1977"/>
      <c r="AP858" s="1977"/>
      <c r="AQ858" s="1977"/>
      <c r="AR858" s="1977"/>
      <c r="AS858" s="1978"/>
      <c r="AT858" s="1977"/>
      <c r="AU858" s="1977"/>
      <c r="AV858" s="1977"/>
      <c r="AW858" s="1977"/>
      <c r="AX858" s="1978"/>
    </row>
    <row r="859" spans="1:50">
      <c r="A859" s="1977"/>
      <c r="B859" s="1977"/>
      <c r="C859" s="1977"/>
      <c r="D859" s="1977"/>
      <c r="E859" s="1978"/>
      <c r="F859" s="1977"/>
      <c r="G859" s="1977"/>
      <c r="H859" s="1977"/>
      <c r="I859" s="1977"/>
      <c r="J859" s="1978"/>
      <c r="K859" s="1977"/>
      <c r="L859" s="1977"/>
      <c r="M859" s="1977"/>
      <c r="N859" s="1977"/>
      <c r="O859" s="1978"/>
      <c r="P859" s="1977"/>
      <c r="Q859" s="1977"/>
      <c r="R859" s="1977"/>
      <c r="S859" s="1977"/>
      <c r="T859" s="1978"/>
      <c r="U859" s="1977"/>
      <c r="V859" s="1977"/>
      <c r="W859" s="1977"/>
      <c r="X859" s="1977"/>
      <c r="Y859" s="1978"/>
      <c r="Z859" s="1977"/>
      <c r="AA859" s="1977"/>
      <c r="AB859" s="1977"/>
      <c r="AC859" s="1977"/>
      <c r="AD859" s="1978"/>
      <c r="AE859" s="1977"/>
      <c r="AF859" s="1977"/>
      <c r="AG859" s="1977"/>
      <c r="AH859" s="1977"/>
      <c r="AI859" s="1978"/>
      <c r="AJ859" s="1977"/>
      <c r="AK859" s="1977"/>
      <c r="AL859" s="1977"/>
      <c r="AM859" s="1977"/>
      <c r="AN859" s="1978"/>
      <c r="AO859" s="1977"/>
      <c r="AP859" s="1977"/>
      <c r="AQ859" s="1977"/>
      <c r="AR859" s="1977"/>
      <c r="AS859" s="1978"/>
      <c r="AT859" s="1977"/>
      <c r="AU859" s="1977"/>
      <c r="AV859" s="1977"/>
      <c r="AW859" s="1977"/>
      <c r="AX859" s="1978"/>
    </row>
    <row r="860" spans="1:50">
      <c r="A860" s="1977"/>
      <c r="B860" s="1977"/>
      <c r="C860" s="1977"/>
      <c r="D860" s="1977"/>
      <c r="E860" s="1978"/>
      <c r="F860" s="1977"/>
      <c r="G860" s="1977"/>
      <c r="H860" s="1977"/>
      <c r="I860" s="1977"/>
      <c r="J860" s="1978"/>
      <c r="K860" s="1977"/>
      <c r="L860" s="1977"/>
      <c r="M860" s="1977"/>
      <c r="N860" s="1977"/>
      <c r="O860" s="1978"/>
      <c r="P860" s="1977"/>
      <c r="Q860" s="1977"/>
      <c r="R860" s="1977"/>
      <c r="S860" s="1977"/>
      <c r="T860" s="1978"/>
      <c r="U860" s="1977"/>
      <c r="V860" s="1977"/>
      <c r="W860" s="1977"/>
      <c r="X860" s="1977"/>
      <c r="Y860" s="1978"/>
      <c r="Z860" s="1977"/>
      <c r="AA860" s="1977"/>
      <c r="AB860" s="1977"/>
      <c r="AC860" s="1977"/>
      <c r="AD860" s="1978"/>
      <c r="AE860" s="1977"/>
      <c r="AF860" s="1977"/>
      <c r="AG860" s="1977"/>
      <c r="AH860" s="1977"/>
      <c r="AI860" s="1978"/>
      <c r="AJ860" s="1977"/>
      <c r="AK860" s="1977"/>
      <c r="AL860" s="1977"/>
      <c r="AM860" s="1977"/>
      <c r="AN860" s="1978"/>
      <c r="AO860" s="1977"/>
      <c r="AP860" s="1977"/>
      <c r="AQ860" s="1977"/>
      <c r="AR860" s="1977"/>
      <c r="AS860" s="1978"/>
      <c r="AT860" s="1977"/>
      <c r="AU860" s="1977"/>
      <c r="AV860" s="1977"/>
      <c r="AW860" s="1977"/>
      <c r="AX860" s="1978"/>
    </row>
    <row r="861" spans="1:50">
      <c r="A861" s="1977"/>
      <c r="B861" s="1977"/>
      <c r="C861" s="1977"/>
      <c r="D861" s="1977"/>
      <c r="E861" s="1978"/>
      <c r="F861" s="1977"/>
      <c r="G861" s="1977"/>
      <c r="H861" s="1977"/>
      <c r="I861" s="1977"/>
      <c r="J861" s="1978"/>
      <c r="K861" s="1977"/>
      <c r="L861" s="1977"/>
      <c r="M861" s="1977"/>
      <c r="N861" s="1977"/>
      <c r="O861" s="1978"/>
      <c r="P861" s="1977"/>
      <c r="Q861" s="1977"/>
      <c r="R861" s="1977"/>
      <c r="S861" s="1977"/>
      <c r="T861" s="1978"/>
      <c r="U861" s="1977"/>
      <c r="V861" s="1977"/>
      <c r="W861" s="1977"/>
      <c r="X861" s="1977"/>
      <c r="Y861" s="1978"/>
      <c r="Z861" s="1977"/>
      <c r="AA861" s="1977"/>
      <c r="AB861" s="1977"/>
      <c r="AC861" s="1977"/>
      <c r="AD861" s="1978"/>
      <c r="AE861" s="1977"/>
      <c r="AF861" s="1977"/>
      <c r="AG861" s="1977"/>
      <c r="AH861" s="1977"/>
      <c r="AI861" s="1978"/>
      <c r="AJ861" s="1977"/>
      <c r="AK861" s="1977"/>
      <c r="AL861" s="1977"/>
      <c r="AM861" s="1977"/>
      <c r="AN861" s="1978"/>
      <c r="AO861" s="1977"/>
      <c r="AP861" s="1977"/>
      <c r="AQ861" s="1977"/>
      <c r="AR861" s="1977"/>
      <c r="AS861" s="1978"/>
      <c r="AT861" s="1977"/>
      <c r="AU861" s="1977"/>
      <c r="AV861" s="1977"/>
      <c r="AW861" s="1977"/>
      <c r="AX861" s="1978"/>
    </row>
    <row r="862" spans="1:50">
      <c r="A862" s="1977"/>
      <c r="B862" s="1977"/>
      <c r="C862" s="1977"/>
      <c r="D862" s="1977"/>
      <c r="E862" s="1978"/>
      <c r="F862" s="1977"/>
      <c r="G862" s="1977"/>
      <c r="H862" s="1977"/>
      <c r="I862" s="1977"/>
      <c r="J862" s="1978"/>
      <c r="K862" s="1977"/>
      <c r="L862" s="1977"/>
      <c r="M862" s="1977"/>
      <c r="N862" s="1977"/>
      <c r="O862" s="1978"/>
      <c r="P862" s="1977"/>
      <c r="Q862" s="1977"/>
      <c r="R862" s="1977"/>
      <c r="S862" s="1977"/>
      <c r="T862" s="1978"/>
      <c r="U862" s="1977"/>
      <c r="V862" s="1977"/>
      <c r="W862" s="1977"/>
      <c r="X862" s="1977"/>
      <c r="Y862" s="1978"/>
      <c r="Z862" s="1977"/>
      <c r="AA862" s="1977"/>
      <c r="AB862" s="1977"/>
      <c r="AC862" s="1977"/>
      <c r="AD862" s="1978"/>
      <c r="AE862" s="1977"/>
      <c r="AF862" s="1977"/>
      <c r="AG862" s="1977"/>
      <c r="AH862" s="1977"/>
      <c r="AI862" s="1978"/>
      <c r="AJ862" s="1977"/>
      <c r="AK862" s="1977"/>
      <c r="AL862" s="1977"/>
      <c r="AM862" s="1977"/>
      <c r="AN862" s="1978"/>
      <c r="AO862" s="1977"/>
      <c r="AP862" s="1977"/>
      <c r="AQ862" s="1977"/>
      <c r="AR862" s="1977"/>
      <c r="AS862" s="1978"/>
      <c r="AT862" s="1977"/>
      <c r="AU862" s="1977"/>
      <c r="AV862" s="1977"/>
      <c r="AW862" s="1977"/>
      <c r="AX862" s="1978"/>
    </row>
    <row r="863" spans="1:50">
      <c r="A863" s="1977"/>
      <c r="B863" s="1977"/>
      <c r="C863" s="1977"/>
      <c r="D863" s="1977"/>
      <c r="E863" s="1978"/>
      <c r="F863" s="1977"/>
      <c r="G863" s="1977"/>
      <c r="H863" s="1977"/>
      <c r="I863" s="1977"/>
      <c r="J863" s="1978"/>
      <c r="K863" s="1977"/>
      <c r="L863" s="1977"/>
      <c r="M863" s="1977"/>
      <c r="N863" s="1977"/>
      <c r="O863" s="1978"/>
      <c r="P863" s="1977"/>
      <c r="Q863" s="1977"/>
      <c r="R863" s="1977"/>
      <c r="S863" s="1977"/>
      <c r="T863" s="1978"/>
      <c r="U863" s="1977"/>
      <c r="V863" s="1977"/>
      <c r="W863" s="1977"/>
      <c r="X863" s="1977"/>
      <c r="Y863" s="1978"/>
      <c r="Z863" s="1977"/>
      <c r="AA863" s="1977"/>
      <c r="AB863" s="1977"/>
      <c r="AC863" s="1977"/>
      <c r="AD863" s="1978"/>
      <c r="AE863" s="1977"/>
      <c r="AF863" s="1977"/>
      <c r="AG863" s="1977"/>
      <c r="AH863" s="1977"/>
      <c r="AI863" s="1978"/>
      <c r="AJ863" s="1977"/>
      <c r="AK863" s="1977"/>
      <c r="AL863" s="1977"/>
      <c r="AM863" s="1977"/>
      <c r="AN863" s="1978"/>
      <c r="AO863" s="1977"/>
      <c r="AP863" s="1977"/>
      <c r="AQ863" s="1977"/>
      <c r="AR863" s="1977"/>
      <c r="AS863" s="1978"/>
      <c r="AT863" s="1977"/>
      <c r="AU863" s="1977"/>
      <c r="AV863" s="1977"/>
      <c r="AW863" s="1977"/>
      <c r="AX863" s="1978"/>
    </row>
    <row r="864" spans="1:50">
      <c r="A864" s="1977"/>
      <c r="B864" s="1977"/>
      <c r="C864" s="1977"/>
      <c r="D864" s="1977"/>
      <c r="E864" s="1978"/>
      <c r="F864" s="1977"/>
      <c r="G864" s="1977"/>
      <c r="H864" s="1977"/>
      <c r="I864" s="1977"/>
      <c r="J864" s="1978"/>
      <c r="K864" s="1977"/>
      <c r="L864" s="1977"/>
      <c r="M864" s="1977"/>
      <c r="N864" s="1977"/>
      <c r="O864" s="1978"/>
      <c r="P864" s="1977"/>
      <c r="Q864" s="1977"/>
      <c r="R864" s="1977"/>
      <c r="S864" s="1977"/>
      <c r="T864" s="1978"/>
      <c r="U864" s="1977"/>
      <c r="V864" s="1977"/>
      <c r="W864" s="1977"/>
      <c r="X864" s="1977"/>
      <c r="Y864" s="1978"/>
      <c r="Z864" s="1977"/>
      <c r="AA864" s="1977"/>
      <c r="AB864" s="1977"/>
      <c r="AC864" s="1977"/>
      <c r="AD864" s="1978"/>
      <c r="AE864" s="1977"/>
      <c r="AF864" s="1977"/>
      <c r="AG864" s="1977"/>
      <c r="AH864" s="1977"/>
      <c r="AI864" s="1978"/>
      <c r="AJ864" s="1977"/>
      <c r="AK864" s="1977"/>
      <c r="AL864" s="1977"/>
      <c r="AM864" s="1977"/>
      <c r="AN864" s="1978"/>
      <c r="AO864" s="1977"/>
      <c r="AP864" s="1977"/>
      <c r="AQ864" s="1977"/>
      <c r="AR864" s="1977"/>
      <c r="AS864" s="1978"/>
      <c r="AT864" s="1977"/>
      <c r="AU864" s="1977"/>
      <c r="AV864" s="1977"/>
      <c r="AW864" s="1977"/>
      <c r="AX864" s="1978"/>
    </row>
    <row r="865" spans="1:50">
      <c r="A865" s="1977"/>
      <c r="B865" s="1977"/>
      <c r="C865" s="1977"/>
      <c r="D865" s="1977"/>
      <c r="E865" s="1978"/>
      <c r="F865" s="1977"/>
      <c r="G865" s="1977"/>
      <c r="H865" s="1977"/>
      <c r="I865" s="1977"/>
      <c r="J865" s="1978"/>
      <c r="K865" s="1977"/>
      <c r="L865" s="1977"/>
      <c r="M865" s="1977"/>
      <c r="N865" s="1977"/>
      <c r="O865" s="1978"/>
      <c r="P865" s="1977"/>
      <c r="Q865" s="1977"/>
      <c r="R865" s="1977"/>
      <c r="S865" s="1977"/>
      <c r="T865" s="1978"/>
      <c r="U865" s="1977"/>
      <c r="V865" s="1977"/>
      <c r="W865" s="1977"/>
      <c r="X865" s="1977"/>
      <c r="Y865" s="1978"/>
      <c r="Z865" s="1977"/>
      <c r="AA865" s="1977"/>
      <c r="AB865" s="1977"/>
      <c r="AC865" s="1977"/>
      <c r="AD865" s="1978"/>
      <c r="AE865" s="1977"/>
      <c r="AF865" s="1977"/>
      <c r="AG865" s="1977"/>
      <c r="AH865" s="1977"/>
      <c r="AI865" s="1978"/>
      <c r="AJ865" s="1977"/>
      <c r="AK865" s="1977"/>
      <c r="AL865" s="1977"/>
      <c r="AM865" s="1977"/>
      <c r="AN865" s="1978"/>
      <c r="AO865" s="1977"/>
      <c r="AP865" s="1977"/>
      <c r="AQ865" s="1977"/>
      <c r="AR865" s="1977"/>
      <c r="AS865" s="1978"/>
      <c r="AT865" s="1977"/>
      <c r="AU865" s="1977"/>
      <c r="AV865" s="1977"/>
      <c r="AW865" s="1977"/>
      <c r="AX865" s="1978"/>
    </row>
    <row r="866" spans="1:50">
      <c r="A866" s="1979"/>
      <c r="B866" s="1979"/>
      <c r="C866" s="1979"/>
      <c r="D866" s="1979"/>
      <c r="E866" s="1980"/>
      <c r="F866" s="1979"/>
      <c r="G866" s="1979"/>
      <c r="H866" s="1979"/>
      <c r="I866" s="1979"/>
      <c r="J866" s="1980"/>
      <c r="K866" s="1979"/>
      <c r="L866" s="1979"/>
      <c r="M866" s="1979"/>
      <c r="N866" s="1979"/>
      <c r="O866" s="1980"/>
      <c r="P866" s="1979"/>
      <c r="Q866" s="1979"/>
      <c r="R866" s="1979"/>
      <c r="S866" s="1979"/>
      <c r="T866" s="1980"/>
      <c r="U866" s="1979"/>
      <c r="V866" s="1979"/>
      <c r="W866" s="1979"/>
      <c r="X866" s="1979"/>
      <c r="Y866" s="1980"/>
      <c r="Z866" s="1979"/>
      <c r="AA866" s="1979"/>
      <c r="AB866" s="1979"/>
      <c r="AC866" s="1979"/>
      <c r="AD866" s="1980"/>
      <c r="AE866" s="1979"/>
      <c r="AF866" s="1979"/>
      <c r="AG866" s="1979"/>
      <c r="AH866" s="1979"/>
      <c r="AI866" s="1980"/>
      <c r="AJ866" s="1979"/>
      <c r="AK866" s="1979"/>
      <c r="AL866" s="1979"/>
      <c r="AM866" s="1979"/>
      <c r="AN866" s="1980"/>
      <c r="AO866" s="1979"/>
      <c r="AP866" s="1979"/>
      <c r="AQ866" s="1979"/>
      <c r="AR866" s="1979"/>
      <c r="AS866" s="1980"/>
      <c r="AT866" s="1979"/>
      <c r="AU866" s="1979"/>
      <c r="AV866" s="1979"/>
      <c r="AW866" s="1979"/>
      <c r="AX866" s="1980"/>
    </row>
    <row r="867" spans="1:50">
      <c r="A867" s="527">
        <v>16</v>
      </c>
      <c r="B867" s="527"/>
      <c r="C867" s="527"/>
      <c r="D867" s="527"/>
      <c r="E867" s="530"/>
      <c r="F867" s="527">
        <v>17</v>
      </c>
      <c r="G867" s="527"/>
      <c r="H867" s="527"/>
      <c r="I867" s="527"/>
      <c r="J867" s="530"/>
      <c r="K867" s="527">
        <v>18</v>
      </c>
      <c r="L867" s="527"/>
      <c r="M867" s="527"/>
      <c r="N867" s="527"/>
      <c r="O867" s="530"/>
      <c r="P867" s="527">
        <v>19</v>
      </c>
      <c r="Q867" s="527"/>
      <c r="R867" s="527"/>
      <c r="S867" s="527"/>
      <c r="T867" s="530"/>
      <c r="U867" s="527">
        <v>20</v>
      </c>
      <c r="V867" s="527"/>
      <c r="W867" s="527"/>
      <c r="X867" s="527"/>
      <c r="Y867" s="530"/>
      <c r="Z867" s="527">
        <v>21</v>
      </c>
      <c r="AA867" s="527"/>
      <c r="AB867" s="527"/>
      <c r="AC867" s="527"/>
      <c r="AD867" s="530"/>
      <c r="AE867" s="527">
        <v>22</v>
      </c>
      <c r="AF867" s="527"/>
      <c r="AG867" s="527"/>
      <c r="AH867" s="527"/>
      <c r="AI867" s="530"/>
      <c r="AJ867" s="527">
        <v>23</v>
      </c>
      <c r="AK867" s="527"/>
      <c r="AL867" s="527"/>
      <c r="AM867" s="527"/>
      <c r="AN867" s="530"/>
      <c r="AO867" s="527">
        <v>24</v>
      </c>
      <c r="AP867" s="527"/>
      <c r="AQ867" s="527"/>
      <c r="AR867" s="527"/>
      <c r="AS867" s="530"/>
      <c r="AT867" s="527">
        <v>25</v>
      </c>
      <c r="AU867" s="527"/>
      <c r="AV867" s="527"/>
      <c r="AW867" s="527"/>
      <c r="AX867" s="530"/>
    </row>
    <row r="868" spans="1:50">
      <c r="A868" s="1977"/>
      <c r="B868" s="1977"/>
      <c r="C868" s="1977"/>
      <c r="D868" s="1977"/>
      <c r="E868" s="1978"/>
      <c r="F868" s="1977"/>
      <c r="G868" s="1977"/>
      <c r="H868" s="1977"/>
      <c r="I868" s="1977"/>
      <c r="J868" s="1978"/>
      <c r="K868" s="1977"/>
      <c r="L868" s="1977"/>
      <c r="M868" s="1977"/>
      <c r="N868" s="1977"/>
      <c r="O868" s="1978"/>
      <c r="P868" s="1977"/>
      <c r="Q868" s="1977"/>
      <c r="R868" s="1977"/>
      <c r="S868" s="1977"/>
      <c r="T868" s="1978"/>
      <c r="U868" s="1977"/>
      <c r="V868" s="1977"/>
      <c r="W868" s="1977"/>
      <c r="X868" s="1977"/>
      <c r="Y868" s="1978"/>
      <c r="Z868" s="1977"/>
      <c r="AA868" s="1977"/>
      <c r="AB868" s="1977"/>
      <c r="AC868" s="1977"/>
      <c r="AD868" s="1978"/>
      <c r="AE868" s="1977"/>
      <c r="AF868" s="1977"/>
      <c r="AG868" s="1977"/>
      <c r="AH868" s="1977"/>
      <c r="AI868" s="1978"/>
      <c r="AJ868" s="2148"/>
      <c r="AK868" s="1977"/>
      <c r="AL868" s="1977"/>
      <c r="AM868" s="1977"/>
      <c r="AN868" s="1978"/>
      <c r="AO868" s="1977"/>
      <c r="AP868" s="1977"/>
      <c r="AQ868" s="1977"/>
      <c r="AR868" s="1977"/>
      <c r="AS868" s="1978"/>
      <c r="AT868" s="1977"/>
      <c r="AU868" s="1977"/>
      <c r="AV868" s="1977"/>
      <c r="AW868" s="1977"/>
      <c r="AX868" s="1978"/>
    </row>
    <row r="869" spans="1:50">
      <c r="A869" s="1977"/>
      <c r="B869" s="1977"/>
      <c r="C869" s="1977"/>
      <c r="D869" s="1977"/>
      <c r="E869" s="1978"/>
      <c r="F869" s="1977"/>
      <c r="G869" s="1977"/>
      <c r="H869" s="1977"/>
      <c r="I869" s="1977"/>
      <c r="J869" s="1978"/>
      <c r="K869" s="1977"/>
      <c r="L869" s="1977"/>
      <c r="M869" s="1977"/>
      <c r="N869" s="1977"/>
      <c r="O869" s="1978"/>
      <c r="P869" s="1977"/>
      <c r="Q869" s="1977"/>
      <c r="R869" s="1977"/>
      <c r="S869" s="1977"/>
      <c r="T869" s="1978"/>
      <c r="U869" s="1977"/>
      <c r="V869" s="1977"/>
      <c r="W869" s="1977"/>
      <c r="X869" s="1977"/>
      <c r="Y869" s="1978"/>
      <c r="Z869" s="1977"/>
      <c r="AA869" s="1977"/>
      <c r="AB869" s="1977"/>
      <c r="AC869" s="1977"/>
      <c r="AD869" s="1978"/>
      <c r="AE869" s="1977"/>
      <c r="AF869" s="1977"/>
      <c r="AG869" s="1977"/>
      <c r="AH869" s="1977"/>
      <c r="AI869" s="1978"/>
      <c r="AJ869" s="2148"/>
      <c r="AK869" s="1977"/>
      <c r="AL869" s="1977"/>
      <c r="AM869" s="1977"/>
      <c r="AN869" s="1978"/>
      <c r="AO869" s="1977"/>
      <c r="AP869" s="1977"/>
      <c r="AQ869" s="1977"/>
      <c r="AR869" s="1977"/>
      <c r="AS869" s="1978"/>
      <c r="AT869" s="1977"/>
      <c r="AU869" s="1977"/>
      <c r="AV869" s="1977"/>
      <c r="AW869" s="1977"/>
      <c r="AX869" s="1978"/>
    </row>
    <row r="870" spans="1:50">
      <c r="A870" s="1977"/>
      <c r="B870" s="1977"/>
      <c r="C870" s="1977"/>
      <c r="D870" s="1977"/>
      <c r="E870" s="1978"/>
      <c r="F870" s="1977"/>
      <c r="G870" s="1977"/>
      <c r="H870" s="1977"/>
      <c r="I870" s="1977"/>
      <c r="J870" s="1978"/>
      <c r="K870" s="1977"/>
      <c r="L870" s="1977"/>
      <c r="M870" s="1977"/>
      <c r="N870" s="1977"/>
      <c r="O870" s="1978"/>
      <c r="P870" s="1977"/>
      <c r="Q870" s="1977"/>
      <c r="R870" s="1977"/>
      <c r="S870" s="1977"/>
      <c r="T870" s="1978"/>
      <c r="U870" s="1977"/>
      <c r="V870" s="1977"/>
      <c r="W870" s="1977"/>
      <c r="X870" s="1977"/>
      <c r="Y870" s="1978"/>
      <c r="Z870" s="1977"/>
      <c r="AA870" s="1977"/>
      <c r="AB870" s="1977"/>
      <c r="AC870" s="1977"/>
      <c r="AD870" s="1978"/>
      <c r="AE870" s="1977"/>
      <c r="AF870" s="1977"/>
      <c r="AG870" s="1977"/>
      <c r="AH870" s="1977"/>
      <c r="AI870" s="1978"/>
      <c r="AJ870" s="2148"/>
      <c r="AK870" s="1977"/>
      <c r="AL870" s="1977"/>
      <c r="AM870" s="1977"/>
      <c r="AN870" s="1978"/>
      <c r="AO870" s="1977"/>
      <c r="AP870" s="1977"/>
      <c r="AQ870" s="1977"/>
      <c r="AR870" s="1977"/>
      <c r="AS870" s="1978"/>
      <c r="AT870" s="1977"/>
      <c r="AU870" s="1977"/>
      <c r="AV870" s="1977"/>
      <c r="AW870" s="1977"/>
      <c r="AX870" s="1978"/>
    </row>
    <row r="871" spans="1:50">
      <c r="A871" s="1977"/>
      <c r="B871" s="1977"/>
      <c r="C871" s="1977"/>
      <c r="D871" s="1977"/>
      <c r="E871" s="1978"/>
      <c r="F871" s="1977"/>
      <c r="G871" s="1977"/>
      <c r="H871" s="1977"/>
      <c r="I871" s="1977"/>
      <c r="J871" s="1978"/>
      <c r="K871" s="1977"/>
      <c r="L871" s="1977"/>
      <c r="M871" s="1977"/>
      <c r="N871" s="1977"/>
      <c r="O871" s="1978"/>
      <c r="P871" s="1977"/>
      <c r="Q871" s="1977"/>
      <c r="R871" s="1977"/>
      <c r="S871" s="1977"/>
      <c r="T871" s="1978"/>
      <c r="U871" s="1977"/>
      <c r="V871" s="1977"/>
      <c r="W871" s="1977"/>
      <c r="X871" s="1977"/>
      <c r="Y871" s="1978"/>
      <c r="Z871" s="1977"/>
      <c r="AA871" s="1977"/>
      <c r="AB871" s="1977"/>
      <c r="AC871" s="1977"/>
      <c r="AD871" s="1978"/>
      <c r="AE871" s="1977"/>
      <c r="AF871" s="1977"/>
      <c r="AG871" s="1977"/>
      <c r="AH871" s="1977"/>
      <c r="AI871" s="1978"/>
      <c r="AJ871" s="2148"/>
      <c r="AK871" s="1977"/>
      <c r="AL871" s="1977"/>
      <c r="AM871" s="1977"/>
      <c r="AN871" s="1978"/>
      <c r="AO871" s="1977"/>
      <c r="AP871" s="1977"/>
      <c r="AQ871" s="1977"/>
      <c r="AR871" s="1977"/>
      <c r="AS871" s="1978"/>
      <c r="AT871" s="1977"/>
      <c r="AU871" s="1977"/>
      <c r="AV871" s="1977"/>
      <c r="AW871" s="1977"/>
      <c r="AX871" s="1978"/>
    </row>
    <row r="872" spans="1:50">
      <c r="A872" s="1977"/>
      <c r="B872" s="1977"/>
      <c r="C872" s="1977"/>
      <c r="D872" s="1977"/>
      <c r="E872" s="1978"/>
      <c r="F872" s="1977"/>
      <c r="G872" s="1977"/>
      <c r="H872" s="1977"/>
      <c r="I872" s="1977"/>
      <c r="J872" s="1978"/>
      <c r="K872" s="1977"/>
      <c r="L872" s="1977"/>
      <c r="M872" s="1977"/>
      <c r="N872" s="1977"/>
      <c r="O872" s="1978"/>
      <c r="P872" s="1977"/>
      <c r="Q872" s="1977"/>
      <c r="R872" s="1977"/>
      <c r="S872" s="1977"/>
      <c r="T872" s="1978"/>
      <c r="U872" s="1977"/>
      <c r="V872" s="1977"/>
      <c r="W872" s="1977"/>
      <c r="X872" s="1977"/>
      <c r="Y872" s="1978"/>
      <c r="Z872" s="1977"/>
      <c r="AA872" s="1977"/>
      <c r="AB872" s="1977"/>
      <c r="AC872" s="1977"/>
      <c r="AD872" s="1978"/>
      <c r="AE872" s="1977"/>
      <c r="AF872" s="1977"/>
      <c r="AG872" s="1977"/>
      <c r="AH872" s="1977"/>
      <c r="AI872" s="1978"/>
      <c r="AJ872" s="2148"/>
      <c r="AK872" s="1977"/>
      <c r="AL872" s="1977"/>
      <c r="AM872" s="1977"/>
      <c r="AN872" s="1978"/>
      <c r="AO872" s="1977"/>
      <c r="AP872" s="1977"/>
      <c r="AQ872" s="1977"/>
      <c r="AR872" s="1977"/>
      <c r="AS872" s="1978"/>
      <c r="AT872" s="1977"/>
      <c r="AU872" s="1977"/>
      <c r="AV872" s="1977"/>
      <c r="AW872" s="1977"/>
      <c r="AX872" s="1978"/>
    </row>
    <row r="873" spans="1:50">
      <c r="A873" s="1977"/>
      <c r="B873" s="1977"/>
      <c r="C873" s="1977"/>
      <c r="D873" s="1977"/>
      <c r="E873" s="1978"/>
      <c r="F873" s="1977"/>
      <c r="G873" s="1977"/>
      <c r="H873" s="1977"/>
      <c r="I873" s="1977"/>
      <c r="J873" s="1978"/>
      <c r="K873" s="1977"/>
      <c r="L873" s="1977"/>
      <c r="M873" s="1977"/>
      <c r="N873" s="1977"/>
      <c r="O873" s="1978"/>
      <c r="P873" s="1977"/>
      <c r="Q873" s="1977"/>
      <c r="R873" s="1977"/>
      <c r="S873" s="1977"/>
      <c r="T873" s="1978"/>
      <c r="U873" s="1977"/>
      <c r="V873" s="1977"/>
      <c r="W873" s="1977"/>
      <c r="X873" s="1977"/>
      <c r="Y873" s="1978"/>
      <c r="Z873" s="1977"/>
      <c r="AA873" s="1977"/>
      <c r="AB873" s="1977"/>
      <c r="AC873" s="1977"/>
      <c r="AD873" s="1978"/>
      <c r="AE873" s="1977"/>
      <c r="AF873" s="1977"/>
      <c r="AG873" s="1977"/>
      <c r="AH873" s="1977"/>
      <c r="AI873" s="1978"/>
      <c r="AJ873" s="2148"/>
      <c r="AK873" s="1977"/>
      <c r="AL873" s="1977"/>
      <c r="AM873" s="1977"/>
      <c r="AN873" s="1978"/>
      <c r="AO873" s="1977"/>
      <c r="AP873" s="1977"/>
      <c r="AQ873" s="1977"/>
      <c r="AR873" s="1977"/>
      <c r="AS873" s="1978"/>
      <c r="AT873" s="1977"/>
      <c r="AU873" s="1977"/>
      <c r="AV873" s="1977"/>
      <c r="AW873" s="1977"/>
      <c r="AX873" s="1978"/>
    </row>
    <row r="874" spans="1:50">
      <c r="A874" s="1977"/>
      <c r="B874" s="1977"/>
      <c r="C874" s="1977"/>
      <c r="D874" s="1977"/>
      <c r="E874" s="1978"/>
      <c r="F874" s="1977"/>
      <c r="G874" s="1977"/>
      <c r="H874" s="1977"/>
      <c r="I874" s="1977"/>
      <c r="J874" s="1978"/>
      <c r="K874" s="1977"/>
      <c r="L874" s="1977"/>
      <c r="M874" s="1977"/>
      <c r="N874" s="1977"/>
      <c r="O874" s="1978"/>
      <c r="P874" s="1977"/>
      <c r="Q874" s="1977"/>
      <c r="R874" s="1977"/>
      <c r="S874" s="1977"/>
      <c r="T874" s="1978"/>
      <c r="U874" s="1977"/>
      <c r="V874" s="1977"/>
      <c r="W874" s="1977"/>
      <c r="X874" s="1977"/>
      <c r="Y874" s="1978"/>
      <c r="Z874" s="1977"/>
      <c r="AA874" s="1977"/>
      <c r="AB874" s="1977"/>
      <c r="AC874" s="1977"/>
      <c r="AD874" s="1978"/>
      <c r="AE874" s="1977"/>
      <c r="AF874" s="1977"/>
      <c r="AG874" s="1977"/>
      <c r="AH874" s="1977"/>
      <c r="AI874" s="1978"/>
      <c r="AJ874" s="2148"/>
      <c r="AK874" s="1977"/>
      <c r="AL874" s="1977"/>
      <c r="AM874" s="1977"/>
      <c r="AN874" s="1978"/>
      <c r="AO874" s="1977"/>
      <c r="AP874" s="1977"/>
      <c r="AQ874" s="1977"/>
      <c r="AR874" s="1977"/>
      <c r="AS874" s="1978"/>
      <c r="AT874" s="1977"/>
      <c r="AU874" s="1977"/>
      <c r="AV874" s="1977"/>
      <c r="AW874" s="1977"/>
      <c r="AX874" s="1978"/>
    </row>
    <row r="875" spans="1:50">
      <c r="A875" s="1977"/>
      <c r="B875" s="1977"/>
      <c r="C875" s="1977"/>
      <c r="D875" s="1977"/>
      <c r="E875" s="1978"/>
      <c r="F875" s="1977"/>
      <c r="G875" s="1977"/>
      <c r="H875" s="1977"/>
      <c r="I875" s="1977"/>
      <c r="J875" s="1978"/>
      <c r="K875" s="1977"/>
      <c r="L875" s="1977"/>
      <c r="M875" s="1977"/>
      <c r="N875" s="1977"/>
      <c r="O875" s="1978"/>
      <c r="P875" s="1977"/>
      <c r="Q875" s="1977"/>
      <c r="R875" s="1977"/>
      <c r="S875" s="1977"/>
      <c r="T875" s="1978"/>
      <c r="U875" s="1977"/>
      <c r="V875" s="1977"/>
      <c r="W875" s="1977"/>
      <c r="X875" s="1977"/>
      <c r="Y875" s="1978"/>
      <c r="Z875" s="1977"/>
      <c r="AA875" s="1977"/>
      <c r="AB875" s="1977"/>
      <c r="AC875" s="1977"/>
      <c r="AD875" s="1978"/>
      <c r="AE875" s="1977"/>
      <c r="AF875" s="1977"/>
      <c r="AG875" s="1977"/>
      <c r="AH875" s="1977"/>
      <c r="AI875" s="1978"/>
      <c r="AJ875" s="2148"/>
      <c r="AK875" s="1977"/>
      <c r="AL875" s="1977"/>
      <c r="AM875" s="1977"/>
      <c r="AN875" s="1978"/>
      <c r="AO875" s="1977"/>
      <c r="AP875" s="1977"/>
      <c r="AQ875" s="1977"/>
      <c r="AR875" s="1977"/>
      <c r="AS875" s="1978"/>
      <c r="AT875" s="1977"/>
      <c r="AU875" s="1977"/>
      <c r="AV875" s="1977"/>
      <c r="AW875" s="1977"/>
      <c r="AX875" s="1978"/>
    </row>
    <row r="876" spans="1:50">
      <c r="A876" s="1977"/>
      <c r="B876" s="1977"/>
      <c r="C876" s="1977"/>
      <c r="D876" s="1977"/>
      <c r="E876" s="1978"/>
      <c r="F876" s="1977"/>
      <c r="G876" s="1977"/>
      <c r="H876" s="1977"/>
      <c r="I876" s="1977"/>
      <c r="J876" s="1978"/>
      <c r="K876" s="1977"/>
      <c r="L876" s="1977"/>
      <c r="M876" s="1977"/>
      <c r="N876" s="1977"/>
      <c r="O876" s="1978"/>
      <c r="P876" s="1977"/>
      <c r="Q876" s="1977"/>
      <c r="R876" s="1977"/>
      <c r="S876" s="1977"/>
      <c r="T876" s="1978"/>
      <c r="U876" s="1977"/>
      <c r="V876" s="1977"/>
      <c r="W876" s="1977"/>
      <c r="X876" s="1977"/>
      <c r="Y876" s="1978"/>
      <c r="Z876" s="1977"/>
      <c r="AA876" s="1977"/>
      <c r="AB876" s="1977"/>
      <c r="AC876" s="1977"/>
      <c r="AD876" s="1978"/>
      <c r="AE876" s="1977"/>
      <c r="AF876" s="1977"/>
      <c r="AG876" s="1977"/>
      <c r="AH876" s="1977"/>
      <c r="AI876" s="1978"/>
      <c r="AJ876" s="2148"/>
      <c r="AK876" s="1977"/>
      <c r="AL876" s="1977"/>
      <c r="AM876" s="1977"/>
      <c r="AN876" s="1978"/>
      <c r="AO876" s="1977"/>
      <c r="AP876" s="1977"/>
      <c r="AQ876" s="1977"/>
      <c r="AR876" s="1977"/>
      <c r="AS876" s="1978"/>
      <c r="AT876" s="1977"/>
      <c r="AU876" s="1977"/>
      <c r="AV876" s="1977"/>
      <c r="AW876" s="1977"/>
      <c r="AX876" s="1978"/>
    </row>
    <row r="877" spans="1:50">
      <c r="A877" s="1977"/>
      <c r="B877" s="1977"/>
      <c r="C877" s="1977"/>
      <c r="D877" s="1977"/>
      <c r="E877" s="1978"/>
      <c r="F877" s="1977"/>
      <c r="G877" s="1977"/>
      <c r="H877" s="1977"/>
      <c r="I877" s="1977"/>
      <c r="J877" s="1978"/>
      <c r="K877" s="1977"/>
      <c r="L877" s="1977"/>
      <c r="M877" s="1977"/>
      <c r="N877" s="1977"/>
      <c r="O877" s="1978"/>
      <c r="P877" s="1977"/>
      <c r="Q877" s="1977"/>
      <c r="R877" s="1977"/>
      <c r="S877" s="1977"/>
      <c r="T877" s="1978"/>
      <c r="U877" s="1977"/>
      <c r="V877" s="1977"/>
      <c r="W877" s="1977"/>
      <c r="X877" s="1977"/>
      <c r="Y877" s="1978"/>
      <c r="Z877" s="1977"/>
      <c r="AA877" s="1977"/>
      <c r="AB877" s="1977"/>
      <c r="AC877" s="1977"/>
      <c r="AD877" s="1978"/>
      <c r="AE877" s="1977"/>
      <c r="AF877" s="1977"/>
      <c r="AG877" s="1977"/>
      <c r="AH877" s="1977"/>
      <c r="AI877" s="1978"/>
      <c r="AJ877" s="2148"/>
      <c r="AK877" s="1977"/>
      <c r="AL877" s="1977"/>
      <c r="AM877" s="1977"/>
      <c r="AN877" s="1978"/>
      <c r="AO877" s="1977"/>
      <c r="AP877" s="1977"/>
      <c r="AQ877" s="1977"/>
      <c r="AR877" s="1977"/>
      <c r="AS877" s="1978"/>
      <c r="AT877" s="1977"/>
      <c r="AU877" s="1977"/>
      <c r="AV877" s="1977"/>
      <c r="AW877" s="1977"/>
      <c r="AX877" s="1978"/>
    </row>
    <row r="878" spans="1:50">
      <c r="A878" s="1977"/>
      <c r="B878" s="1977"/>
      <c r="C878" s="1977"/>
      <c r="D878" s="1977"/>
      <c r="E878" s="1978"/>
      <c r="F878" s="1977"/>
      <c r="G878" s="1977"/>
      <c r="H878" s="1977"/>
      <c r="I878" s="1977"/>
      <c r="J878" s="1978"/>
      <c r="K878" s="1977"/>
      <c r="L878" s="1977"/>
      <c r="M878" s="1977"/>
      <c r="N878" s="1977"/>
      <c r="O878" s="1978"/>
      <c r="P878" s="1977"/>
      <c r="Q878" s="1977"/>
      <c r="R878" s="1977"/>
      <c r="S878" s="1977"/>
      <c r="T878" s="1978"/>
      <c r="U878" s="1977"/>
      <c r="V878" s="1977"/>
      <c r="W878" s="1977"/>
      <c r="X878" s="1977"/>
      <c r="Y878" s="1978"/>
      <c r="Z878" s="1977"/>
      <c r="AA878" s="1977"/>
      <c r="AB878" s="1977"/>
      <c r="AC878" s="1977"/>
      <c r="AD878" s="1978"/>
      <c r="AE878" s="1977"/>
      <c r="AF878" s="1977"/>
      <c r="AG878" s="1977"/>
      <c r="AH878" s="1977"/>
      <c r="AI878" s="1978"/>
      <c r="AJ878" s="2148"/>
      <c r="AK878" s="1977"/>
      <c r="AL878" s="1977"/>
      <c r="AM878" s="1977"/>
      <c r="AN878" s="1978"/>
      <c r="AO878" s="1977"/>
      <c r="AP878" s="1977"/>
      <c r="AQ878" s="1977"/>
      <c r="AR878" s="1977"/>
      <c r="AS878" s="1978"/>
      <c r="AT878" s="1977"/>
      <c r="AU878" s="1977"/>
      <c r="AV878" s="1977"/>
      <c r="AW878" s="1977"/>
      <c r="AX878" s="1978"/>
    </row>
    <row r="879" spans="1:50">
      <c r="A879" s="1977"/>
      <c r="B879" s="1977"/>
      <c r="C879" s="1977"/>
      <c r="D879" s="1977"/>
      <c r="E879" s="1978"/>
      <c r="F879" s="1977"/>
      <c r="G879" s="1977"/>
      <c r="H879" s="1977"/>
      <c r="I879" s="1977"/>
      <c r="J879" s="1978"/>
      <c r="K879" s="1977"/>
      <c r="L879" s="1977"/>
      <c r="M879" s="1977"/>
      <c r="N879" s="1977"/>
      <c r="O879" s="1978"/>
      <c r="P879" s="1977"/>
      <c r="Q879" s="1977"/>
      <c r="R879" s="1977"/>
      <c r="S879" s="1977"/>
      <c r="T879" s="1978"/>
      <c r="U879" s="1977"/>
      <c r="V879" s="1977"/>
      <c r="W879" s="1977"/>
      <c r="X879" s="1977"/>
      <c r="Y879" s="1978"/>
      <c r="Z879" s="1977"/>
      <c r="AA879" s="1977"/>
      <c r="AB879" s="1977"/>
      <c r="AC879" s="1977"/>
      <c r="AD879" s="1978"/>
      <c r="AE879" s="1977"/>
      <c r="AF879" s="1977"/>
      <c r="AG879" s="1977"/>
      <c r="AH879" s="1977"/>
      <c r="AI879" s="1978"/>
      <c r="AJ879" s="2148"/>
      <c r="AK879" s="1977"/>
      <c r="AL879" s="1977"/>
      <c r="AM879" s="1977"/>
      <c r="AN879" s="1978"/>
      <c r="AO879" s="1977"/>
      <c r="AP879" s="1977"/>
      <c r="AQ879" s="1977"/>
      <c r="AR879" s="1977"/>
      <c r="AS879" s="1978"/>
      <c r="AT879" s="1977"/>
      <c r="AU879" s="1977"/>
      <c r="AV879" s="1977"/>
      <c r="AW879" s="1977"/>
      <c r="AX879" s="1978"/>
    </row>
    <row r="880" spans="1:50">
      <c r="A880" s="1977"/>
      <c r="B880" s="1977"/>
      <c r="C880" s="1977"/>
      <c r="D880" s="1977"/>
      <c r="E880" s="1978"/>
      <c r="F880" s="1977"/>
      <c r="G880" s="1977"/>
      <c r="H880" s="1977"/>
      <c r="I880" s="1977"/>
      <c r="J880" s="1978"/>
      <c r="K880" s="1977"/>
      <c r="L880" s="1977"/>
      <c r="M880" s="1977"/>
      <c r="N880" s="1977"/>
      <c r="O880" s="1978"/>
      <c r="P880" s="1977"/>
      <c r="Q880" s="1977"/>
      <c r="R880" s="1977"/>
      <c r="S880" s="1977"/>
      <c r="T880" s="1978"/>
      <c r="U880" s="1977"/>
      <c r="V880" s="1977"/>
      <c r="W880" s="1977"/>
      <c r="X880" s="1977"/>
      <c r="Y880" s="1978"/>
      <c r="Z880" s="1977"/>
      <c r="AA880" s="1977"/>
      <c r="AB880" s="1977"/>
      <c r="AC880" s="1977"/>
      <c r="AD880" s="1978"/>
      <c r="AE880" s="1977"/>
      <c r="AF880" s="1977"/>
      <c r="AG880" s="1977"/>
      <c r="AH880" s="1977"/>
      <c r="AI880" s="1978"/>
      <c r="AJ880" s="2148"/>
      <c r="AK880" s="1977"/>
      <c r="AL880" s="1977"/>
      <c r="AM880" s="1977"/>
      <c r="AN880" s="1978"/>
      <c r="AO880" s="1977"/>
      <c r="AP880" s="1977"/>
      <c r="AQ880" s="1977"/>
      <c r="AR880" s="1977"/>
      <c r="AS880" s="1978"/>
      <c r="AT880" s="1977"/>
      <c r="AU880" s="1977"/>
      <c r="AV880" s="1977"/>
      <c r="AW880" s="1977"/>
      <c r="AX880" s="1978"/>
    </row>
    <row r="881" spans="1:50">
      <c r="A881" s="1977"/>
      <c r="B881" s="1977"/>
      <c r="C881" s="1977"/>
      <c r="D881" s="1977"/>
      <c r="E881" s="1978"/>
      <c r="F881" s="1977"/>
      <c r="G881" s="1977"/>
      <c r="H881" s="1977"/>
      <c r="I881" s="1977"/>
      <c r="J881" s="1978"/>
      <c r="K881" s="1977"/>
      <c r="L881" s="1977"/>
      <c r="M881" s="1977"/>
      <c r="N881" s="1977"/>
      <c r="O881" s="1978"/>
      <c r="P881" s="1977"/>
      <c r="Q881" s="1977"/>
      <c r="R881" s="1977"/>
      <c r="S881" s="1977"/>
      <c r="T881" s="1978"/>
      <c r="U881" s="1977"/>
      <c r="V881" s="1977"/>
      <c r="W881" s="1977"/>
      <c r="X881" s="1977"/>
      <c r="Y881" s="1978"/>
      <c r="Z881" s="1977"/>
      <c r="AA881" s="1977"/>
      <c r="AB881" s="1977"/>
      <c r="AC881" s="1977"/>
      <c r="AD881" s="1978"/>
      <c r="AE881" s="1977"/>
      <c r="AF881" s="1977"/>
      <c r="AG881" s="1977"/>
      <c r="AH881" s="1977"/>
      <c r="AI881" s="1978"/>
      <c r="AJ881" s="2148"/>
      <c r="AK881" s="1977"/>
      <c r="AL881" s="1977"/>
      <c r="AM881" s="1977"/>
      <c r="AN881" s="1978"/>
      <c r="AO881" s="1977"/>
      <c r="AP881" s="1977"/>
      <c r="AQ881" s="1977"/>
      <c r="AR881" s="1977"/>
      <c r="AS881" s="1978"/>
      <c r="AT881" s="1977"/>
      <c r="AU881" s="1977"/>
      <c r="AV881" s="1977"/>
      <c r="AW881" s="1977"/>
      <c r="AX881" s="1978"/>
    </row>
    <row r="882" spans="1:50">
      <c r="A882" s="1979"/>
      <c r="B882" s="1979"/>
      <c r="C882" s="1979"/>
      <c r="D882" s="1979"/>
      <c r="E882" s="1980"/>
      <c r="F882" s="1979"/>
      <c r="G882" s="1979"/>
      <c r="H882" s="1979"/>
      <c r="I882" s="1979"/>
      <c r="J882" s="1980"/>
      <c r="K882" s="1979"/>
      <c r="L882" s="1979"/>
      <c r="M882" s="1979"/>
      <c r="N882" s="1979"/>
      <c r="O882" s="1980"/>
      <c r="P882" s="1979"/>
      <c r="Q882" s="1979"/>
      <c r="R882" s="1979"/>
      <c r="S882" s="1979"/>
      <c r="T882" s="1980"/>
      <c r="U882" s="1979"/>
      <c r="V882" s="1979"/>
      <c r="W882" s="1979"/>
      <c r="X882" s="1979"/>
      <c r="Y882" s="1980"/>
      <c r="Z882" s="1979"/>
      <c r="AA882" s="1979"/>
      <c r="AB882" s="1979"/>
      <c r="AC882" s="1979"/>
      <c r="AD882" s="1980"/>
      <c r="AE882" s="1979"/>
      <c r="AF882" s="1979"/>
      <c r="AG882" s="1979"/>
      <c r="AH882" s="1979"/>
      <c r="AI882" s="1980"/>
      <c r="AJ882" s="2214" t="s">
        <v>216</v>
      </c>
      <c r="AK882" s="2215"/>
      <c r="AL882" s="2215"/>
      <c r="AM882" s="2215"/>
      <c r="AN882" s="2216"/>
      <c r="AO882" s="1979"/>
      <c r="AP882" s="1979"/>
      <c r="AQ882" s="1979"/>
      <c r="AR882" s="1979"/>
      <c r="AS882" s="1980"/>
      <c r="AT882" s="1979"/>
      <c r="AU882" s="1979"/>
      <c r="AV882" s="1979"/>
      <c r="AW882" s="1979"/>
      <c r="AX882" s="1980"/>
    </row>
    <row r="883" spans="1:50" ht="18.75">
      <c r="A883" s="2029" t="s">
        <v>0</v>
      </c>
      <c r="B883" s="2029"/>
      <c r="C883" s="2029"/>
      <c r="D883" s="2029"/>
      <c r="E883" s="2029"/>
      <c r="F883" s="2029" t="s">
        <v>1</v>
      </c>
      <c r="G883" s="2029"/>
      <c r="H883" s="2029"/>
      <c r="I883" s="2029"/>
      <c r="J883" s="2029"/>
      <c r="K883" s="2029" t="s">
        <v>2</v>
      </c>
      <c r="L883" s="2029"/>
      <c r="M883" s="2029"/>
      <c r="N883" s="2029"/>
      <c r="O883" s="2029"/>
      <c r="P883" s="2029" t="s">
        <v>3</v>
      </c>
      <c r="Q883" s="2029"/>
      <c r="R883" s="2029"/>
      <c r="S883" s="2029"/>
      <c r="T883" s="2029"/>
      <c r="U883" s="2029" t="s">
        <v>4</v>
      </c>
      <c r="V883" s="2029"/>
      <c r="W883" s="2029"/>
      <c r="X883" s="2029"/>
      <c r="Y883" s="2029"/>
      <c r="Z883" s="2029" t="s">
        <v>5</v>
      </c>
      <c r="AA883" s="2029"/>
      <c r="AB883" s="2029"/>
      <c r="AC883" s="2029"/>
      <c r="AD883" s="2029"/>
      <c r="AE883" s="2029" t="s">
        <v>6</v>
      </c>
      <c r="AF883" s="2029"/>
      <c r="AG883" s="2029"/>
      <c r="AH883" s="2029"/>
      <c r="AI883" s="2029"/>
      <c r="AJ883" s="2029" t="s">
        <v>7</v>
      </c>
      <c r="AK883" s="2029"/>
      <c r="AL883" s="2029"/>
      <c r="AM883" s="2029"/>
      <c r="AN883" s="2029"/>
      <c r="AO883" s="2029" t="s">
        <v>8</v>
      </c>
      <c r="AP883" s="2029"/>
      <c r="AQ883" s="2029"/>
      <c r="AR883" s="2029"/>
      <c r="AS883" s="2029"/>
      <c r="AT883" s="2029" t="s">
        <v>9</v>
      </c>
      <c r="AU883" s="2029"/>
      <c r="AV883" s="2029"/>
      <c r="AW883" s="2029"/>
      <c r="AX883" s="2029"/>
    </row>
    <row r="884" spans="1:50">
      <c r="A884" s="392">
        <v>1</v>
      </c>
      <c r="B884" s="386"/>
      <c r="C884" s="386"/>
      <c r="D884" s="386"/>
      <c r="E884" s="393"/>
      <c r="F884" s="392">
        <v>2</v>
      </c>
      <c r="G884" s="386"/>
      <c r="H884" s="386"/>
      <c r="I884" s="386"/>
      <c r="J884" s="393"/>
      <c r="K884" s="392">
        <v>3</v>
      </c>
      <c r="L884" s="386"/>
      <c r="M884" s="386"/>
      <c r="N884" s="386"/>
      <c r="O884" s="393"/>
      <c r="P884" s="392">
        <v>4</v>
      </c>
      <c r="Q884" s="386"/>
      <c r="R884" s="386"/>
      <c r="S884" s="386"/>
      <c r="T884" s="393"/>
      <c r="U884" s="392">
        <v>5</v>
      </c>
      <c r="V884" s="386"/>
      <c r="W884" s="386"/>
      <c r="X884" s="386"/>
      <c r="Y884" s="393"/>
      <c r="Z884" s="392">
        <v>6</v>
      </c>
      <c r="AA884" s="386"/>
      <c r="AB884" s="386"/>
      <c r="AC884" s="386"/>
      <c r="AD884" s="393"/>
      <c r="AE884" s="392">
        <v>7</v>
      </c>
      <c r="AF884" s="386"/>
      <c r="AG884" s="386"/>
      <c r="AH884" s="386"/>
      <c r="AI884" s="393"/>
      <c r="AJ884" s="392">
        <v>8</v>
      </c>
      <c r="AK884" s="386"/>
      <c r="AL884" s="386"/>
      <c r="AM884" s="386"/>
      <c r="AN884" s="393"/>
      <c r="AO884" s="392">
        <v>9</v>
      </c>
      <c r="AP884" s="386"/>
      <c r="AQ884" s="386"/>
      <c r="AR884" s="386"/>
      <c r="AS884" s="393"/>
      <c r="AT884" s="392">
        <v>10</v>
      </c>
      <c r="AU884" s="386"/>
      <c r="AV884" s="386"/>
      <c r="AW884" s="386"/>
      <c r="AX884" s="393"/>
    </row>
    <row r="885" spans="1:50">
      <c r="A885" s="391"/>
      <c r="B885" s="391"/>
      <c r="C885" s="391"/>
      <c r="D885" s="391"/>
      <c r="E885" s="394"/>
      <c r="F885" s="391"/>
      <c r="G885" s="391"/>
      <c r="H885" s="391"/>
      <c r="I885" s="391"/>
      <c r="J885" s="394"/>
      <c r="K885" s="391"/>
      <c r="L885" s="391"/>
      <c r="M885" s="391"/>
      <c r="N885" s="391"/>
      <c r="O885" s="394"/>
      <c r="P885" s="391"/>
      <c r="Q885" s="391"/>
      <c r="R885" s="391"/>
      <c r="S885" s="391"/>
      <c r="T885" s="394"/>
      <c r="U885" s="391"/>
      <c r="V885" s="391"/>
      <c r="W885" s="391"/>
      <c r="X885" s="391"/>
      <c r="Y885" s="394"/>
      <c r="Z885" s="391"/>
      <c r="AA885" s="391"/>
      <c r="AB885" s="391"/>
      <c r="AC885" s="391"/>
      <c r="AD885" s="394"/>
      <c r="AE885" s="391"/>
      <c r="AF885" s="391"/>
      <c r="AG885" s="391"/>
      <c r="AH885" s="391"/>
      <c r="AI885" s="394"/>
      <c r="AJ885" s="391"/>
      <c r="AK885" s="391"/>
      <c r="AL885" s="391"/>
      <c r="AM885" s="391"/>
      <c r="AN885" s="394"/>
      <c r="AO885" s="391"/>
      <c r="AP885" s="391"/>
      <c r="AQ885" s="391"/>
      <c r="AR885" s="391"/>
      <c r="AS885" s="394"/>
      <c r="AT885" s="391"/>
      <c r="AU885" s="391"/>
      <c r="AV885" s="391"/>
      <c r="AW885" s="391"/>
      <c r="AX885" s="394"/>
    </row>
    <row r="886" spans="1:50">
      <c r="A886" s="391"/>
      <c r="B886" s="391"/>
      <c r="C886" s="391"/>
      <c r="D886" s="391"/>
      <c r="E886" s="394"/>
      <c r="F886" s="391"/>
      <c r="G886" s="391"/>
      <c r="H886" s="391"/>
      <c r="I886" s="391"/>
      <c r="J886" s="394"/>
      <c r="K886" s="391"/>
      <c r="L886" s="391"/>
      <c r="M886" s="391"/>
      <c r="N886" s="391"/>
      <c r="O886" s="394"/>
      <c r="P886" s="391"/>
      <c r="Q886" s="391"/>
      <c r="R886" s="391"/>
      <c r="S886" s="391"/>
      <c r="T886" s="394"/>
      <c r="U886" s="391"/>
      <c r="V886" s="391"/>
      <c r="W886" s="391"/>
      <c r="X886" s="391"/>
      <c r="Y886" s="394"/>
      <c r="Z886" s="391"/>
      <c r="AA886" s="391"/>
      <c r="AB886" s="391"/>
      <c r="AC886" s="391"/>
      <c r="AD886" s="394"/>
      <c r="AE886" s="391"/>
      <c r="AF886" s="391"/>
      <c r="AG886" s="391"/>
      <c r="AH886" s="391"/>
      <c r="AI886" s="394"/>
      <c r="AJ886" s="391"/>
      <c r="AK886" s="391"/>
      <c r="AL886" s="391"/>
      <c r="AM886" s="391"/>
      <c r="AN886" s="394"/>
      <c r="AO886" s="391"/>
      <c r="AP886" s="391"/>
      <c r="AQ886" s="391"/>
      <c r="AR886" s="391"/>
      <c r="AS886" s="394"/>
      <c r="AT886" s="391"/>
      <c r="AU886" s="391"/>
      <c r="AV886" s="391"/>
      <c r="AW886" s="391"/>
      <c r="AX886" s="394"/>
    </row>
    <row r="887" spans="1:50">
      <c r="A887" s="391"/>
      <c r="B887" s="391"/>
      <c r="C887" s="391"/>
      <c r="D887" s="391"/>
      <c r="E887" s="394"/>
      <c r="F887" s="391"/>
      <c r="G887" s="391"/>
      <c r="H887" s="391"/>
      <c r="I887" s="391"/>
      <c r="J887" s="394"/>
      <c r="K887" s="391"/>
      <c r="L887" s="391"/>
      <c r="M887" s="391"/>
      <c r="N887" s="391"/>
      <c r="O887" s="394"/>
      <c r="P887" s="391"/>
      <c r="Q887" s="391"/>
      <c r="R887" s="391"/>
      <c r="S887" s="391"/>
      <c r="T887" s="394"/>
      <c r="U887" s="391"/>
      <c r="V887" s="391"/>
      <c r="W887" s="391"/>
      <c r="X887" s="391"/>
      <c r="Y887" s="394"/>
      <c r="Z887" s="391"/>
      <c r="AA887" s="391"/>
      <c r="AB887" s="391"/>
      <c r="AC887" s="391"/>
      <c r="AD887" s="394"/>
      <c r="AE887" s="391"/>
      <c r="AF887" s="391"/>
      <c r="AG887" s="391"/>
      <c r="AH887" s="391"/>
      <c r="AI887" s="394"/>
      <c r="AJ887" s="391"/>
      <c r="AK887" s="391"/>
      <c r="AL887" s="391"/>
      <c r="AM887" s="391"/>
      <c r="AN887" s="394"/>
      <c r="AO887" s="391"/>
      <c r="AP887" s="391"/>
      <c r="AQ887" s="391"/>
      <c r="AR887" s="391"/>
      <c r="AS887" s="394"/>
      <c r="AT887" s="391"/>
      <c r="AU887" s="391"/>
      <c r="AV887" s="391"/>
      <c r="AW887" s="391"/>
      <c r="AX887" s="394"/>
    </row>
    <row r="888" spans="1:50">
      <c r="A888" s="391"/>
      <c r="B888" s="391"/>
      <c r="C888" s="391"/>
      <c r="D888" s="391"/>
      <c r="E888" s="394"/>
      <c r="F888" s="391"/>
      <c r="G888" s="391"/>
      <c r="H888" s="391"/>
      <c r="I888" s="391"/>
      <c r="J888" s="394"/>
      <c r="K888" s="391"/>
      <c r="L888" s="391"/>
      <c r="M888" s="391"/>
      <c r="N888" s="391"/>
      <c r="O888" s="394"/>
      <c r="P888" s="391"/>
      <c r="Q888" s="391"/>
      <c r="R888" s="391"/>
      <c r="S888" s="391"/>
      <c r="T888" s="394"/>
      <c r="U888" s="391"/>
      <c r="V888" s="391"/>
      <c r="W888" s="391"/>
      <c r="X888" s="391"/>
      <c r="Y888" s="394"/>
      <c r="Z888" s="391"/>
      <c r="AA888" s="391"/>
      <c r="AB888" s="391"/>
      <c r="AC888" s="391"/>
      <c r="AD888" s="394"/>
      <c r="AE888" s="391"/>
      <c r="AF888" s="391"/>
      <c r="AG888" s="391"/>
      <c r="AH888" s="391"/>
      <c r="AI888" s="394"/>
      <c r="AJ888" s="391"/>
      <c r="AK888" s="391"/>
      <c r="AL888" s="391"/>
      <c r="AM888" s="391"/>
      <c r="AN888" s="394"/>
      <c r="AO888" s="391"/>
      <c r="AP888" s="391"/>
      <c r="AQ888" s="391"/>
      <c r="AR888" s="391"/>
      <c r="AS888" s="394"/>
      <c r="AT888" s="391"/>
      <c r="AU888" s="391"/>
      <c r="AV888" s="391"/>
      <c r="AW888" s="391"/>
      <c r="AX888" s="394"/>
    </row>
    <row r="889" spans="1:50">
      <c r="A889" s="391"/>
      <c r="B889" s="391"/>
      <c r="C889" s="391"/>
      <c r="D889" s="391"/>
      <c r="E889" s="394"/>
      <c r="F889" s="391"/>
      <c r="G889" s="391"/>
      <c r="H889" s="391"/>
      <c r="I889" s="391"/>
      <c r="J889" s="394"/>
      <c r="K889" s="391"/>
      <c r="L889" s="391"/>
      <c r="M889" s="391"/>
      <c r="N889" s="391"/>
      <c r="O889" s="394"/>
      <c r="P889" s="391"/>
      <c r="Q889" s="391"/>
      <c r="R889" s="391"/>
      <c r="S889" s="391"/>
      <c r="T889" s="394"/>
      <c r="U889" s="391"/>
      <c r="V889" s="391"/>
      <c r="W889" s="391"/>
      <c r="X889" s="391"/>
      <c r="Y889" s="394"/>
      <c r="Z889" s="391"/>
      <c r="AA889" s="391"/>
      <c r="AB889" s="391"/>
      <c r="AC889" s="391"/>
      <c r="AD889" s="394"/>
      <c r="AE889" s="391"/>
      <c r="AF889" s="391"/>
      <c r="AG889" s="391"/>
      <c r="AH889" s="391"/>
      <c r="AI889" s="394"/>
      <c r="AJ889" s="391"/>
      <c r="AK889" s="391"/>
      <c r="AL889" s="391"/>
      <c r="AM889" s="391"/>
      <c r="AN889" s="394"/>
      <c r="AO889" s="391"/>
      <c r="AP889" s="391"/>
      <c r="AQ889" s="391"/>
      <c r="AR889" s="391"/>
      <c r="AS889" s="394"/>
      <c r="AT889" s="391"/>
      <c r="AU889" s="391"/>
      <c r="AV889" s="391"/>
      <c r="AW889" s="391"/>
      <c r="AX889" s="394"/>
    </row>
    <row r="890" spans="1:50">
      <c r="A890" s="391"/>
      <c r="B890" s="391"/>
      <c r="C890" s="391"/>
      <c r="D890" s="391"/>
      <c r="E890" s="394"/>
      <c r="F890" s="391"/>
      <c r="G890" s="391"/>
      <c r="H890" s="391"/>
      <c r="I890" s="391"/>
      <c r="J890" s="394"/>
      <c r="K890" s="391"/>
      <c r="L890" s="391"/>
      <c r="M890" s="391"/>
      <c r="N890" s="391"/>
      <c r="O890" s="394"/>
      <c r="P890" s="391"/>
      <c r="Q890" s="391"/>
      <c r="R890" s="391"/>
      <c r="S890" s="391"/>
      <c r="T890" s="394"/>
      <c r="U890" s="391"/>
      <c r="V890" s="391"/>
      <c r="W890" s="391"/>
      <c r="X890" s="391"/>
      <c r="Y890" s="394"/>
      <c r="Z890" s="391"/>
      <c r="AA890" s="391"/>
      <c r="AB890" s="391"/>
      <c r="AC890" s="391"/>
      <c r="AD890" s="394"/>
      <c r="AE890" s="391"/>
      <c r="AF890" s="391"/>
      <c r="AG890" s="391"/>
      <c r="AH890" s="391"/>
      <c r="AI890" s="394"/>
      <c r="AJ890" s="391"/>
      <c r="AK890" s="391"/>
      <c r="AL890" s="391"/>
      <c r="AM890" s="391"/>
      <c r="AN890" s="394"/>
      <c r="AO890" s="391"/>
      <c r="AP890" s="391"/>
      <c r="AQ890" s="391"/>
      <c r="AR890" s="391"/>
      <c r="AS890" s="394"/>
      <c r="AT890" s="391"/>
      <c r="AU890" s="391"/>
      <c r="AV890" s="391"/>
      <c r="AW890" s="391"/>
      <c r="AX890" s="394"/>
    </row>
    <row r="891" spans="1:50">
      <c r="A891" s="391"/>
      <c r="B891" s="391"/>
      <c r="C891" s="391"/>
      <c r="D891" s="391"/>
      <c r="E891" s="394"/>
      <c r="F891" s="391"/>
      <c r="G891" s="391"/>
      <c r="H891" s="391"/>
      <c r="I891" s="391"/>
      <c r="J891" s="394"/>
      <c r="K891" s="391"/>
      <c r="L891" s="391"/>
      <c r="M891" s="391"/>
      <c r="N891" s="391"/>
      <c r="O891" s="394"/>
      <c r="P891" s="391"/>
      <c r="Q891" s="391"/>
      <c r="R891" s="391"/>
      <c r="S891" s="391"/>
      <c r="T891" s="394"/>
      <c r="U891" s="391"/>
      <c r="V891" s="391"/>
      <c r="W891" s="391"/>
      <c r="X891" s="391"/>
      <c r="Y891" s="394"/>
      <c r="Z891" s="391"/>
      <c r="AA891" s="391"/>
      <c r="AB891" s="391"/>
      <c r="AC891" s="391"/>
      <c r="AD891" s="394"/>
      <c r="AE891" s="391"/>
      <c r="AF891" s="391"/>
      <c r="AG891" s="391"/>
      <c r="AH891" s="391"/>
      <c r="AI891" s="394"/>
      <c r="AJ891" s="391"/>
      <c r="AK891" s="391"/>
      <c r="AL891" s="391"/>
      <c r="AM891" s="391"/>
      <c r="AN891" s="394"/>
      <c r="AO891" s="391"/>
      <c r="AP891" s="391"/>
      <c r="AQ891" s="391"/>
      <c r="AR891" s="391"/>
      <c r="AS891" s="394"/>
      <c r="AT891" s="391"/>
      <c r="AU891" s="391"/>
      <c r="AV891" s="391"/>
      <c r="AW891" s="391"/>
      <c r="AX891" s="394"/>
    </row>
    <row r="892" spans="1:50">
      <c r="A892" s="391"/>
      <c r="B892" s="391"/>
      <c r="C892" s="391"/>
      <c r="D892" s="391"/>
      <c r="E892" s="394"/>
      <c r="F892" s="391"/>
      <c r="G892" s="391"/>
      <c r="H892" s="391"/>
      <c r="I892" s="391"/>
      <c r="J892" s="394"/>
      <c r="K892" s="391"/>
      <c r="L892" s="391"/>
      <c r="M892" s="391"/>
      <c r="N892" s="391"/>
      <c r="O892" s="394"/>
      <c r="P892" s="391"/>
      <c r="Q892" s="391"/>
      <c r="R892" s="391"/>
      <c r="S892" s="391"/>
      <c r="T892" s="394"/>
      <c r="U892" s="391"/>
      <c r="V892" s="391"/>
      <c r="W892" s="391"/>
      <c r="X892" s="391"/>
      <c r="Y892" s="394"/>
      <c r="Z892" s="391"/>
      <c r="AA892" s="391"/>
      <c r="AB892" s="391"/>
      <c r="AC892" s="391"/>
      <c r="AD892" s="394"/>
      <c r="AE892" s="391"/>
      <c r="AF892" s="391"/>
      <c r="AG892" s="391"/>
      <c r="AH892" s="391"/>
      <c r="AI892" s="394"/>
      <c r="AJ892" s="391"/>
      <c r="AK892" s="391"/>
      <c r="AL892" s="391"/>
      <c r="AM892" s="391"/>
      <c r="AN892" s="394"/>
      <c r="AO892" s="391"/>
      <c r="AP892" s="391"/>
      <c r="AQ892" s="391"/>
      <c r="AR892" s="391"/>
      <c r="AS892" s="394"/>
      <c r="AT892" s="391"/>
      <c r="AU892" s="391"/>
      <c r="AV892" s="391"/>
      <c r="AW892" s="391"/>
      <c r="AX892" s="394"/>
    </row>
    <row r="893" spans="1:50">
      <c r="A893" s="391"/>
      <c r="B893" s="391"/>
      <c r="C893" s="391"/>
      <c r="D893" s="391"/>
      <c r="E893" s="394"/>
      <c r="F893" s="391"/>
      <c r="G893" s="391"/>
      <c r="H893" s="391"/>
      <c r="I893" s="391"/>
      <c r="J893" s="394"/>
      <c r="K893" s="391"/>
      <c r="L893" s="391"/>
      <c r="M893" s="391"/>
      <c r="N893" s="391"/>
      <c r="O893" s="394"/>
      <c r="P893" s="391"/>
      <c r="Q893" s="391"/>
      <c r="R893" s="391"/>
      <c r="S893" s="391"/>
      <c r="T893" s="394"/>
      <c r="U893" s="391"/>
      <c r="V893" s="391"/>
      <c r="W893" s="391"/>
      <c r="X893" s="391"/>
      <c r="Y893" s="394"/>
      <c r="Z893" s="391"/>
      <c r="AA893" s="391"/>
      <c r="AB893" s="391"/>
      <c r="AC893" s="391"/>
      <c r="AD893" s="394"/>
      <c r="AE893" s="391"/>
      <c r="AF893" s="391"/>
      <c r="AG893" s="391"/>
      <c r="AH893" s="391"/>
      <c r="AI893" s="394"/>
      <c r="AJ893" s="391"/>
      <c r="AK893" s="391"/>
      <c r="AL893" s="391"/>
      <c r="AM893" s="391"/>
      <c r="AN893" s="394"/>
      <c r="AO893" s="391"/>
      <c r="AP893" s="391"/>
      <c r="AQ893" s="391"/>
      <c r="AR893" s="391"/>
      <c r="AS893" s="394"/>
      <c r="AT893" s="391"/>
      <c r="AU893" s="391"/>
      <c r="AV893" s="391"/>
      <c r="AW893" s="391"/>
      <c r="AX893" s="394"/>
    </row>
    <row r="894" spans="1:50">
      <c r="A894" s="391"/>
      <c r="B894" s="391"/>
      <c r="C894" s="391"/>
      <c r="D894" s="391"/>
      <c r="E894" s="394"/>
      <c r="F894" s="391"/>
      <c r="G894" s="391"/>
      <c r="H894" s="391"/>
      <c r="I894" s="391"/>
      <c r="J894" s="394"/>
      <c r="K894" s="391"/>
      <c r="L894" s="391"/>
      <c r="M894" s="391"/>
      <c r="N894" s="391"/>
      <c r="O894" s="394"/>
      <c r="P894" s="391"/>
      <c r="Q894" s="391"/>
      <c r="R894" s="391"/>
      <c r="S894" s="391"/>
      <c r="T894" s="394"/>
      <c r="U894" s="391"/>
      <c r="V894" s="391"/>
      <c r="W894" s="391"/>
      <c r="X894" s="391"/>
      <c r="Y894" s="394"/>
      <c r="Z894" s="391"/>
      <c r="AA894" s="391"/>
      <c r="AB894" s="391"/>
      <c r="AC894" s="391"/>
      <c r="AD894" s="394"/>
      <c r="AE894" s="391"/>
      <c r="AF894" s="391"/>
      <c r="AG894" s="391"/>
      <c r="AH894" s="391"/>
      <c r="AI894" s="394"/>
      <c r="AJ894" s="391"/>
      <c r="AK894" s="391"/>
      <c r="AL894" s="391"/>
      <c r="AM894" s="391"/>
      <c r="AN894" s="394"/>
      <c r="AO894" s="391"/>
      <c r="AP894" s="391"/>
      <c r="AQ894" s="391"/>
      <c r="AR894" s="391"/>
      <c r="AS894" s="394"/>
      <c r="AT894" s="391"/>
      <c r="AU894" s="391"/>
      <c r="AV894" s="391"/>
      <c r="AW894" s="391"/>
      <c r="AX894" s="394"/>
    </row>
    <row r="895" spans="1:50">
      <c r="A895" s="391"/>
      <c r="B895" s="391"/>
      <c r="C895" s="391"/>
      <c r="D895" s="391"/>
      <c r="E895" s="394"/>
      <c r="F895" s="391"/>
      <c r="G895" s="391"/>
      <c r="H895" s="391"/>
      <c r="I895" s="391"/>
      <c r="J895" s="394"/>
      <c r="K895" s="391"/>
      <c r="L895" s="391"/>
      <c r="M895" s="391"/>
      <c r="N895" s="391"/>
      <c r="O895" s="394"/>
      <c r="P895" s="391"/>
      <c r="Q895" s="391"/>
      <c r="R895" s="391"/>
      <c r="S895" s="391"/>
      <c r="T895" s="394"/>
      <c r="U895" s="391"/>
      <c r="V895" s="391"/>
      <c r="W895" s="391"/>
      <c r="X895" s="391"/>
      <c r="Y895" s="394"/>
      <c r="Z895" s="391"/>
      <c r="AA895" s="391"/>
      <c r="AB895" s="391"/>
      <c r="AC895" s="391"/>
      <c r="AD895" s="394"/>
      <c r="AE895" s="391"/>
      <c r="AF895" s="391"/>
      <c r="AG895" s="391"/>
      <c r="AH895" s="391"/>
      <c r="AI895" s="394"/>
      <c r="AJ895" s="391"/>
      <c r="AK895" s="391"/>
      <c r="AL895" s="391"/>
      <c r="AM895" s="391"/>
      <c r="AN895" s="394"/>
      <c r="AO895" s="391"/>
      <c r="AP895" s="391"/>
      <c r="AQ895" s="391"/>
      <c r="AR895" s="391"/>
      <c r="AS895" s="394"/>
      <c r="AT895" s="391"/>
      <c r="AU895" s="391"/>
      <c r="AV895" s="391"/>
      <c r="AW895" s="391"/>
      <c r="AX895" s="394"/>
    </row>
    <row r="896" spans="1:50">
      <c r="A896" s="391"/>
      <c r="B896" s="391"/>
      <c r="C896" s="391"/>
      <c r="D896" s="391"/>
      <c r="E896" s="394"/>
      <c r="F896" s="391"/>
      <c r="G896" s="391"/>
      <c r="H896" s="391"/>
      <c r="I896" s="391"/>
      <c r="J896" s="394"/>
      <c r="K896" s="391"/>
      <c r="L896" s="391"/>
      <c r="M896" s="391"/>
      <c r="N896" s="391"/>
      <c r="O896" s="394"/>
      <c r="P896" s="391"/>
      <c r="Q896" s="391"/>
      <c r="R896" s="391"/>
      <c r="S896" s="391"/>
      <c r="T896" s="394"/>
      <c r="U896" s="391"/>
      <c r="V896" s="391"/>
      <c r="W896" s="391"/>
      <c r="X896" s="391"/>
      <c r="Y896" s="394"/>
      <c r="Z896" s="391"/>
      <c r="AA896" s="391"/>
      <c r="AB896" s="391"/>
      <c r="AC896" s="391"/>
      <c r="AD896" s="394"/>
      <c r="AE896" s="391"/>
      <c r="AF896" s="391"/>
      <c r="AG896" s="391"/>
      <c r="AH896" s="391"/>
      <c r="AI896" s="394"/>
      <c r="AJ896" s="391"/>
      <c r="AK896" s="391"/>
      <c r="AL896" s="391"/>
      <c r="AM896" s="391"/>
      <c r="AN896" s="394"/>
      <c r="AO896" s="391"/>
      <c r="AP896" s="391"/>
      <c r="AQ896" s="391"/>
      <c r="AR896" s="391"/>
      <c r="AS896" s="394"/>
      <c r="AT896" s="391"/>
      <c r="AU896" s="391"/>
      <c r="AV896" s="391"/>
      <c r="AW896" s="391"/>
      <c r="AX896" s="394"/>
    </row>
    <row r="897" spans="1:50">
      <c r="A897" s="391"/>
      <c r="B897" s="391"/>
      <c r="C897" s="391"/>
      <c r="D897" s="391"/>
      <c r="E897" s="394"/>
      <c r="F897" s="391"/>
      <c r="G897" s="391"/>
      <c r="H897" s="391"/>
      <c r="I897" s="391"/>
      <c r="J897" s="394"/>
      <c r="K897" s="391"/>
      <c r="L897" s="391"/>
      <c r="M897" s="391"/>
      <c r="N897" s="391"/>
      <c r="O897" s="394"/>
      <c r="P897" s="391"/>
      <c r="Q897" s="391"/>
      <c r="R897" s="391"/>
      <c r="S897" s="391"/>
      <c r="T897" s="394"/>
      <c r="U897" s="391"/>
      <c r="V897" s="391"/>
      <c r="W897" s="391"/>
      <c r="X897" s="391"/>
      <c r="Y897" s="394"/>
      <c r="Z897" s="391"/>
      <c r="AA897" s="391"/>
      <c r="AB897" s="391"/>
      <c r="AC897" s="391"/>
      <c r="AD897" s="394"/>
      <c r="AE897" s="391"/>
      <c r="AF897" s="391"/>
      <c r="AG897" s="391"/>
      <c r="AH897" s="391"/>
      <c r="AI897" s="394"/>
      <c r="AJ897" s="391"/>
      <c r="AK897" s="391"/>
      <c r="AL897" s="391"/>
      <c r="AM897" s="391"/>
      <c r="AN897" s="394"/>
      <c r="AO897" s="391"/>
      <c r="AP897" s="391"/>
      <c r="AQ897" s="391"/>
      <c r="AR897" s="391"/>
      <c r="AS897" s="394"/>
      <c r="AT897" s="391"/>
      <c r="AU897" s="391"/>
      <c r="AV897" s="391"/>
      <c r="AW897" s="391"/>
      <c r="AX897" s="394"/>
    </row>
    <row r="898" spans="1:50">
      <c r="A898" s="391"/>
      <c r="B898" s="391"/>
      <c r="C898" s="391"/>
      <c r="D898" s="391"/>
      <c r="E898" s="394"/>
      <c r="F898" s="391"/>
      <c r="G898" s="391"/>
      <c r="H898" s="391"/>
      <c r="I898" s="391"/>
      <c r="J898" s="394"/>
      <c r="K898" s="391"/>
      <c r="L898" s="391"/>
      <c r="M898" s="391"/>
      <c r="N898" s="391"/>
      <c r="O898" s="394"/>
      <c r="P898" s="391"/>
      <c r="Q898" s="391"/>
      <c r="R898" s="391"/>
      <c r="S898" s="391"/>
      <c r="T898" s="394"/>
      <c r="U898" s="391"/>
      <c r="V898" s="391"/>
      <c r="W898" s="391"/>
      <c r="X898" s="391"/>
      <c r="Y898" s="394"/>
      <c r="Z898" s="391"/>
      <c r="AA898" s="391"/>
      <c r="AB898" s="391"/>
      <c r="AC898" s="391"/>
      <c r="AD898" s="394"/>
      <c r="AE898" s="391"/>
      <c r="AF898" s="391"/>
      <c r="AG898" s="391"/>
      <c r="AH898" s="391"/>
      <c r="AI898" s="394"/>
      <c r="AJ898" s="391"/>
      <c r="AK898" s="391"/>
      <c r="AL898" s="391"/>
      <c r="AM898" s="391"/>
      <c r="AN898" s="394"/>
      <c r="AO898" s="391"/>
      <c r="AP898" s="391"/>
      <c r="AQ898" s="391"/>
      <c r="AR898" s="391"/>
      <c r="AS898" s="394"/>
      <c r="AT898" s="391"/>
      <c r="AU898" s="391"/>
      <c r="AV898" s="391"/>
      <c r="AW898" s="391"/>
      <c r="AX898" s="394"/>
    </row>
    <row r="899" spans="1:50">
      <c r="A899" s="391"/>
      <c r="B899" s="391"/>
      <c r="C899" s="391"/>
      <c r="D899" s="391"/>
      <c r="E899" s="394"/>
      <c r="F899" s="391"/>
      <c r="G899" s="391"/>
      <c r="H899" s="391"/>
      <c r="I899" s="391"/>
      <c r="J899" s="394"/>
      <c r="K899" s="391"/>
      <c r="L899" s="391"/>
      <c r="M899" s="391"/>
      <c r="N899" s="391"/>
      <c r="O899" s="394"/>
      <c r="P899" s="391"/>
      <c r="Q899" s="391"/>
      <c r="R899" s="391"/>
      <c r="S899" s="391"/>
      <c r="T899" s="394"/>
      <c r="U899" s="391"/>
      <c r="V899" s="391"/>
      <c r="W899" s="391"/>
      <c r="X899" s="391"/>
      <c r="Y899" s="394"/>
      <c r="Z899" s="391"/>
      <c r="AA899" s="391"/>
      <c r="AB899" s="391"/>
      <c r="AC899" s="391"/>
      <c r="AD899" s="394"/>
      <c r="AE899" s="391"/>
      <c r="AF899" s="391"/>
      <c r="AG899" s="391"/>
      <c r="AH899" s="391"/>
      <c r="AI899" s="394"/>
      <c r="AJ899" s="391"/>
      <c r="AK899" s="391"/>
      <c r="AL899" s="391"/>
      <c r="AM899" s="391"/>
      <c r="AN899" s="394"/>
      <c r="AO899" s="391"/>
      <c r="AP899" s="391"/>
      <c r="AQ899" s="391"/>
      <c r="AR899" s="391"/>
      <c r="AS899" s="394"/>
      <c r="AT899" s="391"/>
      <c r="AU899" s="391"/>
      <c r="AV899" s="391"/>
      <c r="AW899" s="391"/>
      <c r="AX899" s="394"/>
    </row>
    <row r="900" spans="1:50">
      <c r="A900" s="392">
        <v>11</v>
      </c>
      <c r="B900" s="386"/>
      <c r="C900" s="386"/>
      <c r="D900" s="386"/>
      <c r="E900" s="393"/>
      <c r="F900" s="392">
        <v>12</v>
      </c>
      <c r="G900" s="386"/>
      <c r="H900" s="386"/>
      <c r="I900" s="386"/>
      <c r="J900" s="393"/>
      <c r="K900" s="392">
        <v>13</v>
      </c>
      <c r="L900" s="386"/>
      <c r="M900" s="386"/>
      <c r="N900" s="386"/>
      <c r="O900" s="393"/>
      <c r="P900" s="392">
        <v>14</v>
      </c>
      <c r="Q900" s="386"/>
      <c r="R900" s="386"/>
      <c r="S900" s="386"/>
      <c r="T900" s="393"/>
      <c r="U900" s="392">
        <v>15</v>
      </c>
      <c r="V900" s="386"/>
      <c r="W900" s="386"/>
      <c r="X900" s="386"/>
      <c r="Y900" s="393"/>
      <c r="Z900" s="392">
        <v>16</v>
      </c>
      <c r="AA900" s="386"/>
      <c r="AB900" s="386"/>
      <c r="AC900" s="386"/>
      <c r="AD900" s="393"/>
      <c r="AE900" s="392">
        <v>17</v>
      </c>
      <c r="AF900" s="386"/>
      <c r="AG900" s="386"/>
      <c r="AH900" s="386"/>
      <c r="AI900" s="393"/>
      <c r="AJ900" s="392">
        <v>18</v>
      </c>
      <c r="AK900" s="386"/>
      <c r="AL900" s="386"/>
      <c r="AM900" s="386"/>
      <c r="AN900" s="393"/>
      <c r="AO900" s="392">
        <v>19</v>
      </c>
      <c r="AP900" s="386"/>
      <c r="AQ900" s="386"/>
      <c r="AR900" s="386"/>
      <c r="AS900" s="393"/>
      <c r="AT900" s="392">
        <v>20</v>
      </c>
      <c r="AU900" s="386"/>
      <c r="AV900" s="386"/>
      <c r="AW900" s="386"/>
      <c r="AX900" s="393"/>
    </row>
    <row r="901" spans="1:50">
      <c r="A901" s="391"/>
      <c r="B901" s="391"/>
      <c r="C901" s="391"/>
      <c r="D901" s="391"/>
      <c r="E901" s="394"/>
      <c r="F901" s="391"/>
      <c r="G901" s="391"/>
      <c r="H901" s="391"/>
      <c r="I901" s="391"/>
      <c r="J901" s="394"/>
      <c r="K901" s="391"/>
      <c r="L901" s="391"/>
      <c r="M901" s="391"/>
      <c r="N901" s="391"/>
      <c r="O901" s="394"/>
      <c r="P901" s="391"/>
      <c r="Q901" s="391"/>
      <c r="R901" s="391"/>
      <c r="S901" s="391"/>
      <c r="T901" s="394"/>
      <c r="U901" s="391"/>
      <c r="V901" s="391"/>
      <c r="W901" s="391"/>
      <c r="X901" s="391"/>
      <c r="Y901" s="394"/>
      <c r="Z901" s="391"/>
      <c r="AA901" s="391"/>
      <c r="AB901" s="391"/>
      <c r="AC901" s="391"/>
      <c r="AD901" s="394"/>
      <c r="AE901" s="391"/>
      <c r="AF901" s="391"/>
      <c r="AG901" s="391"/>
      <c r="AH901" s="391"/>
      <c r="AI901" s="394"/>
      <c r="AJ901" s="391"/>
      <c r="AK901" s="391"/>
      <c r="AL901" s="391"/>
      <c r="AM901" s="391"/>
      <c r="AN901" s="394"/>
      <c r="AO901" s="391"/>
      <c r="AP901" s="391"/>
      <c r="AQ901" s="391"/>
      <c r="AR901" s="391"/>
      <c r="AS901" s="394"/>
      <c r="AT901" s="391"/>
      <c r="AU901" s="391"/>
      <c r="AV901" s="391"/>
      <c r="AW901" s="391"/>
      <c r="AX901" s="394"/>
    </row>
    <row r="902" spans="1:50">
      <c r="A902" s="391"/>
      <c r="B902" s="391"/>
      <c r="C902" s="391"/>
      <c r="D902" s="391"/>
      <c r="E902" s="394"/>
      <c r="F902" s="391"/>
      <c r="G902" s="391"/>
      <c r="H902" s="391"/>
      <c r="I902" s="391"/>
      <c r="J902" s="394"/>
      <c r="K902" s="391"/>
      <c r="L902" s="391"/>
      <c r="M902" s="391"/>
      <c r="N902" s="391"/>
      <c r="O902" s="394"/>
      <c r="P902" s="391"/>
      <c r="Q902" s="391"/>
      <c r="R902" s="391"/>
      <c r="S902" s="391"/>
      <c r="T902" s="394"/>
      <c r="U902" s="391"/>
      <c r="V902" s="391"/>
      <c r="W902" s="391"/>
      <c r="X902" s="391"/>
      <c r="Y902" s="394"/>
      <c r="Z902" s="391"/>
      <c r="AA902" s="391"/>
      <c r="AB902" s="391"/>
      <c r="AC902" s="391"/>
      <c r="AD902" s="394"/>
      <c r="AE902" s="391"/>
      <c r="AF902" s="391"/>
      <c r="AG902" s="391"/>
      <c r="AH902" s="391"/>
      <c r="AI902" s="394"/>
      <c r="AJ902" s="391"/>
      <c r="AK902" s="391"/>
      <c r="AL902" s="391"/>
      <c r="AM902" s="391"/>
      <c r="AN902" s="394"/>
      <c r="AO902" s="391"/>
      <c r="AP902" s="391"/>
      <c r="AQ902" s="391"/>
      <c r="AR902" s="391"/>
      <c r="AS902" s="394"/>
      <c r="AT902" s="391"/>
      <c r="AU902" s="391"/>
      <c r="AV902" s="391"/>
      <c r="AW902" s="391"/>
      <c r="AX902" s="394"/>
    </row>
    <row r="903" spans="1:50">
      <c r="A903" s="391"/>
      <c r="B903" s="391"/>
      <c r="C903" s="391"/>
      <c r="D903" s="391"/>
      <c r="E903" s="394"/>
      <c r="F903" s="391"/>
      <c r="G903" s="391"/>
      <c r="H903" s="391"/>
      <c r="I903" s="391"/>
      <c r="J903" s="394"/>
      <c r="K903" s="391"/>
      <c r="L903" s="391"/>
      <c r="M903" s="391"/>
      <c r="N903" s="391"/>
      <c r="O903" s="394"/>
      <c r="P903" s="391"/>
      <c r="Q903" s="391"/>
      <c r="R903" s="391"/>
      <c r="S903" s="391"/>
      <c r="T903" s="394"/>
      <c r="U903" s="391"/>
      <c r="V903" s="391"/>
      <c r="W903" s="391"/>
      <c r="X903" s="391"/>
      <c r="Y903" s="394"/>
      <c r="Z903" s="391"/>
      <c r="AA903" s="391"/>
      <c r="AB903" s="391"/>
      <c r="AC903" s="391"/>
      <c r="AD903" s="394"/>
      <c r="AE903" s="391"/>
      <c r="AF903" s="391"/>
      <c r="AG903" s="391"/>
      <c r="AH903" s="391"/>
      <c r="AI903" s="394"/>
      <c r="AJ903" s="391"/>
      <c r="AK903" s="391"/>
      <c r="AL903" s="391"/>
      <c r="AM903" s="391"/>
      <c r="AN903" s="394"/>
      <c r="AO903" s="391"/>
      <c r="AP903" s="391"/>
      <c r="AQ903" s="391"/>
      <c r="AR903" s="391"/>
      <c r="AS903" s="394"/>
      <c r="AT903" s="391"/>
      <c r="AU903" s="391"/>
      <c r="AV903" s="391"/>
      <c r="AW903" s="391"/>
      <c r="AX903" s="394"/>
    </row>
    <row r="904" spans="1:50">
      <c r="A904" s="391"/>
      <c r="B904" s="391"/>
      <c r="C904" s="391"/>
      <c r="D904" s="391"/>
      <c r="E904" s="394"/>
      <c r="F904" s="391"/>
      <c r="G904" s="391"/>
      <c r="H904" s="391"/>
      <c r="I904" s="391"/>
      <c r="J904" s="394"/>
      <c r="K904" s="391"/>
      <c r="L904" s="391"/>
      <c r="M904" s="391"/>
      <c r="N904" s="391"/>
      <c r="O904" s="394"/>
      <c r="P904" s="391"/>
      <c r="Q904" s="391"/>
      <c r="R904" s="391"/>
      <c r="S904" s="391"/>
      <c r="T904" s="394"/>
      <c r="U904" s="391"/>
      <c r="V904" s="391"/>
      <c r="W904" s="391"/>
      <c r="X904" s="391"/>
      <c r="Y904" s="394"/>
      <c r="Z904" s="391"/>
      <c r="AA904" s="391"/>
      <c r="AB904" s="391"/>
      <c r="AC904" s="391"/>
      <c r="AD904" s="394"/>
      <c r="AE904" s="391"/>
      <c r="AF904" s="391"/>
      <c r="AG904" s="391"/>
      <c r="AH904" s="391"/>
      <c r="AI904" s="394"/>
      <c r="AJ904" s="391"/>
      <c r="AK904" s="391"/>
      <c r="AL904" s="391"/>
      <c r="AM904" s="391"/>
      <c r="AN904" s="394"/>
      <c r="AO904" s="391"/>
      <c r="AP904" s="391"/>
      <c r="AQ904" s="391"/>
      <c r="AR904" s="391"/>
      <c r="AS904" s="394"/>
      <c r="AT904" s="391"/>
      <c r="AU904" s="391"/>
      <c r="AV904" s="391"/>
      <c r="AW904" s="391"/>
      <c r="AX904" s="394"/>
    </row>
    <row r="905" spans="1:50">
      <c r="A905" s="391"/>
      <c r="B905" s="391"/>
      <c r="C905" s="391"/>
      <c r="D905" s="391"/>
      <c r="E905" s="394"/>
      <c r="F905" s="391"/>
      <c r="G905" s="391"/>
      <c r="H905" s="391"/>
      <c r="I905" s="391"/>
      <c r="J905" s="394"/>
      <c r="K905" s="391"/>
      <c r="L905" s="391"/>
      <c r="M905" s="391"/>
      <c r="N905" s="391"/>
      <c r="O905" s="394"/>
      <c r="P905" s="391"/>
      <c r="Q905" s="391"/>
      <c r="R905" s="391"/>
      <c r="S905" s="391"/>
      <c r="T905" s="394"/>
      <c r="U905" s="391"/>
      <c r="V905" s="391"/>
      <c r="W905" s="391"/>
      <c r="X905" s="391"/>
      <c r="Y905" s="394"/>
      <c r="Z905" s="391"/>
      <c r="AA905" s="391"/>
      <c r="AB905" s="391"/>
      <c r="AC905" s="391"/>
      <c r="AD905" s="394"/>
      <c r="AE905" s="391"/>
      <c r="AF905" s="391"/>
      <c r="AG905" s="391"/>
      <c r="AH905" s="391"/>
      <c r="AI905" s="394"/>
      <c r="AJ905" s="391"/>
      <c r="AK905" s="391"/>
      <c r="AL905" s="391"/>
      <c r="AM905" s="391"/>
      <c r="AN905" s="394"/>
      <c r="AO905" s="391"/>
      <c r="AP905" s="391"/>
      <c r="AQ905" s="391"/>
      <c r="AR905" s="391"/>
      <c r="AS905" s="394"/>
      <c r="AT905" s="391"/>
      <c r="AU905" s="391"/>
      <c r="AV905" s="391"/>
      <c r="AW905" s="391"/>
      <c r="AX905" s="394"/>
    </row>
    <row r="906" spans="1:50">
      <c r="A906" s="391"/>
      <c r="B906" s="391"/>
      <c r="C906" s="391"/>
      <c r="D906" s="391"/>
      <c r="E906" s="394"/>
      <c r="F906" s="391"/>
      <c r="G906" s="391"/>
      <c r="H906" s="391"/>
      <c r="I906" s="391"/>
      <c r="J906" s="394"/>
      <c r="K906" s="391"/>
      <c r="L906" s="391"/>
      <c r="M906" s="391"/>
      <c r="N906" s="391"/>
      <c r="O906" s="394"/>
      <c r="P906" s="391"/>
      <c r="Q906" s="391"/>
      <c r="R906" s="391"/>
      <c r="S906" s="391"/>
      <c r="T906" s="394"/>
      <c r="U906" s="391"/>
      <c r="V906" s="391"/>
      <c r="W906" s="391"/>
      <c r="X906" s="391"/>
      <c r="Y906" s="394"/>
      <c r="Z906" s="391"/>
      <c r="AA906" s="391"/>
      <c r="AB906" s="391"/>
      <c r="AC906" s="391"/>
      <c r="AD906" s="394"/>
      <c r="AE906" s="391"/>
      <c r="AF906" s="391"/>
      <c r="AG906" s="391"/>
      <c r="AH906" s="391"/>
      <c r="AI906" s="394"/>
      <c r="AJ906" s="391"/>
      <c r="AK906" s="391"/>
      <c r="AL906" s="391"/>
      <c r="AM906" s="391"/>
      <c r="AN906" s="394"/>
      <c r="AO906" s="391"/>
      <c r="AP906" s="391"/>
      <c r="AQ906" s="391"/>
      <c r="AR906" s="391"/>
      <c r="AS906" s="394"/>
      <c r="AT906" s="391"/>
      <c r="AU906" s="391"/>
      <c r="AV906" s="391"/>
      <c r="AW906" s="391"/>
      <c r="AX906" s="394"/>
    </row>
    <row r="907" spans="1:50">
      <c r="A907" s="391"/>
      <c r="B907" s="391"/>
      <c r="C907" s="391"/>
      <c r="D907" s="391"/>
      <c r="E907" s="394"/>
      <c r="F907" s="391"/>
      <c r="G907" s="391"/>
      <c r="H907" s="391"/>
      <c r="I907" s="391"/>
      <c r="J907" s="394"/>
      <c r="K907" s="391"/>
      <c r="L907" s="391"/>
      <c r="M907" s="391"/>
      <c r="N907" s="391"/>
      <c r="O907" s="394"/>
      <c r="P907" s="391"/>
      <c r="Q907" s="391"/>
      <c r="R907" s="391"/>
      <c r="S907" s="391"/>
      <c r="T907" s="394"/>
      <c r="U907" s="391"/>
      <c r="V907" s="391"/>
      <c r="W907" s="391"/>
      <c r="X907" s="391"/>
      <c r="Y907" s="394"/>
      <c r="Z907" s="391"/>
      <c r="AA907" s="391"/>
      <c r="AB907" s="391"/>
      <c r="AC907" s="391"/>
      <c r="AD907" s="394"/>
      <c r="AE907" s="391"/>
      <c r="AF907" s="391"/>
      <c r="AG907" s="391"/>
      <c r="AH907" s="391"/>
      <c r="AI907" s="394"/>
      <c r="AJ907" s="391"/>
      <c r="AK907" s="391"/>
      <c r="AL907" s="391"/>
      <c r="AM907" s="391"/>
      <c r="AN907" s="394"/>
      <c r="AO907" s="391"/>
      <c r="AP907" s="391"/>
      <c r="AQ907" s="391"/>
      <c r="AR907" s="391"/>
      <c r="AS907" s="394"/>
      <c r="AT907" s="391"/>
      <c r="AU907" s="391"/>
      <c r="AV907" s="391"/>
      <c r="AW907" s="391"/>
      <c r="AX907" s="394"/>
    </row>
    <row r="908" spans="1:50">
      <c r="A908" s="391"/>
      <c r="B908" s="391"/>
      <c r="C908" s="391"/>
      <c r="D908" s="391"/>
      <c r="E908" s="394"/>
      <c r="F908" s="391"/>
      <c r="G908" s="391"/>
      <c r="H908" s="391"/>
      <c r="I908" s="391"/>
      <c r="J908" s="394"/>
      <c r="K908" s="391"/>
      <c r="L908" s="391"/>
      <c r="M908" s="391"/>
      <c r="N908" s="391"/>
      <c r="O908" s="394"/>
      <c r="P908" s="391"/>
      <c r="Q908" s="391"/>
      <c r="R908" s="391"/>
      <c r="S908" s="391"/>
      <c r="T908" s="394"/>
      <c r="U908" s="391"/>
      <c r="V908" s="391"/>
      <c r="W908" s="391"/>
      <c r="X908" s="391"/>
      <c r="Y908" s="394"/>
      <c r="Z908" s="391"/>
      <c r="AA908" s="391"/>
      <c r="AB908" s="391"/>
      <c r="AC908" s="391"/>
      <c r="AD908" s="394"/>
      <c r="AE908" s="391"/>
      <c r="AF908" s="391"/>
      <c r="AG908" s="391"/>
      <c r="AH908" s="391"/>
      <c r="AI908" s="394"/>
      <c r="AJ908" s="391"/>
      <c r="AK908" s="391"/>
      <c r="AL908" s="391"/>
      <c r="AM908" s="391"/>
      <c r="AN908" s="394"/>
      <c r="AO908" s="391"/>
      <c r="AP908" s="391"/>
      <c r="AQ908" s="391"/>
      <c r="AR908" s="391"/>
      <c r="AS908" s="394"/>
      <c r="AT908" s="391"/>
      <c r="AU908" s="391"/>
      <c r="AV908" s="391"/>
      <c r="AW908" s="391"/>
      <c r="AX908" s="394"/>
    </row>
    <row r="909" spans="1:50">
      <c r="A909" s="391"/>
      <c r="B909" s="391"/>
      <c r="C909" s="391"/>
      <c r="D909" s="391"/>
      <c r="E909" s="394"/>
      <c r="F909" s="391"/>
      <c r="G909" s="391"/>
      <c r="H909" s="391"/>
      <c r="I909" s="391"/>
      <c r="J909" s="394"/>
      <c r="K909" s="391"/>
      <c r="L909" s="391"/>
      <c r="M909" s="391"/>
      <c r="N909" s="391"/>
      <c r="O909" s="394"/>
      <c r="P909" s="391"/>
      <c r="Q909" s="391"/>
      <c r="R909" s="391"/>
      <c r="S909" s="391"/>
      <c r="T909" s="394"/>
      <c r="U909" s="391"/>
      <c r="V909" s="391"/>
      <c r="W909" s="391"/>
      <c r="X909" s="391"/>
      <c r="Y909" s="394"/>
      <c r="Z909" s="391"/>
      <c r="AA909" s="391"/>
      <c r="AB909" s="391"/>
      <c r="AC909" s="391"/>
      <c r="AD909" s="394"/>
      <c r="AE909" s="391"/>
      <c r="AF909" s="391"/>
      <c r="AG909" s="391"/>
      <c r="AH909" s="391"/>
      <c r="AI909" s="394"/>
      <c r="AJ909" s="391"/>
      <c r="AK909" s="391"/>
      <c r="AL909" s="391"/>
      <c r="AM909" s="391"/>
      <c r="AN909" s="394"/>
      <c r="AO909" s="391"/>
      <c r="AP909" s="391"/>
      <c r="AQ909" s="391"/>
      <c r="AR909" s="391"/>
      <c r="AS909" s="394"/>
      <c r="AT909" s="391"/>
      <c r="AU909" s="391"/>
      <c r="AV909" s="391"/>
      <c r="AW909" s="391"/>
      <c r="AX909" s="394"/>
    </row>
    <row r="910" spans="1:50">
      <c r="A910" s="391"/>
      <c r="B910" s="391"/>
      <c r="C910" s="391"/>
      <c r="D910" s="391"/>
      <c r="E910" s="394"/>
      <c r="F910" s="391"/>
      <c r="G910" s="391"/>
      <c r="H910" s="391"/>
      <c r="I910" s="391"/>
      <c r="J910" s="394"/>
      <c r="K910" s="391"/>
      <c r="L910" s="391"/>
      <c r="M910" s="391"/>
      <c r="N910" s="391"/>
      <c r="O910" s="394"/>
      <c r="P910" s="391"/>
      <c r="Q910" s="391"/>
      <c r="R910" s="391"/>
      <c r="S910" s="391"/>
      <c r="T910" s="394"/>
      <c r="U910" s="391"/>
      <c r="V910" s="391"/>
      <c r="W910" s="391"/>
      <c r="X910" s="391"/>
      <c r="Y910" s="394"/>
      <c r="Z910" s="391"/>
      <c r="AA910" s="391"/>
      <c r="AB910" s="391"/>
      <c r="AC910" s="391"/>
      <c r="AD910" s="394"/>
      <c r="AE910" s="391"/>
      <c r="AF910" s="391"/>
      <c r="AG910" s="391"/>
      <c r="AH910" s="391"/>
      <c r="AI910" s="394"/>
      <c r="AJ910" s="391"/>
      <c r="AK910" s="391"/>
      <c r="AL910" s="391"/>
      <c r="AM910" s="391"/>
      <c r="AN910" s="394"/>
      <c r="AO910" s="391"/>
      <c r="AP910" s="391"/>
      <c r="AQ910" s="391"/>
      <c r="AR910" s="391"/>
      <c r="AS910" s="394"/>
      <c r="AT910" s="391"/>
      <c r="AU910" s="391"/>
      <c r="AV910" s="391"/>
      <c r="AW910" s="391"/>
      <c r="AX910" s="394"/>
    </row>
    <row r="911" spans="1:50">
      <c r="A911" s="391"/>
      <c r="B911" s="391"/>
      <c r="C911" s="391"/>
      <c r="D911" s="391"/>
      <c r="E911" s="394"/>
      <c r="F911" s="391"/>
      <c r="G911" s="391"/>
      <c r="H911" s="391"/>
      <c r="I911" s="391"/>
      <c r="J911" s="394"/>
      <c r="K911" s="391"/>
      <c r="L911" s="391"/>
      <c r="M911" s="391"/>
      <c r="N911" s="391"/>
      <c r="O911" s="394"/>
      <c r="P911" s="391"/>
      <c r="Q911" s="391"/>
      <c r="R911" s="391"/>
      <c r="S911" s="391"/>
      <c r="T911" s="394"/>
      <c r="U911" s="391"/>
      <c r="V911" s="391"/>
      <c r="W911" s="391"/>
      <c r="X911" s="391"/>
      <c r="Y911" s="394"/>
      <c r="Z911" s="391"/>
      <c r="AA911" s="391"/>
      <c r="AB911" s="391"/>
      <c r="AC911" s="391"/>
      <c r="AD911" s="394"/>
      <c r="AE911" s="391"/>
      <c r="AF911" s="391"/>
      <c r="AG911" s="391"/>
      <c r="AH911" s="391"/>
      <c r="AI911" s="394"/>
      <c r="AJ911" s="391"/>
      <c r="AK911" s="391"/>
      <c r="AL911" s="391"/>
      <c r="AM911" s="391"/>
      <c r="AN911" s="394"/>
      <c r="AO911" s="391"/>
      <c r="AP911" s="391"/>
      <c r="AQ911" s="391"/>
      <c r="AR911" s="391"/>
      <c r="AS911" s="394"/>
      <c r="AT911" s="391"/>
      <c r="AU911" s="391"/>
      <c r="AV911" s="391"/>
      <c r="AW911" s="391"/>
      <c r="AX911" s="394"/>
    </row>
    <row r="912" spans="1:50">
      <c r="A912" s="391"/>
      <c r="B912" s="391"/>
      <c r="C912" s="391"/>
      <c r="D912" s="391"/>
      <c r="E912" s="394"/>
      <c r="F912" s="391"/>
      <c r="G912" s="391"/>
      <c r="H912" s="391"/>
      <c r="I912" s="391"/>
      <c r="J912" s="394"/>
      <c r="K912" s="391"/>
      <c r="L912" s="391"/>
      <c r="M912" s="391"/>
      <c r="N912" s="391"/>
      <c r="O912" s="394"/>
      <c r="P912" s="391"/>
      <c r="Q912" s="391"/>
      <c r="R912" s="391"/>
      <c r="S912" s="391"/>
      <c r="T912" s="394"/>
      <c r="U912" s="391"/>
      <c r="V912" s="391"/>
      <c r="W912" s="391"/>
      <c r="X912" s="391"/>
      <c r="Y912" s="394"/>
      <c r="Z912" s="391"/>
      <c r="AA912" s="391"/>
      <c r="AB912" s="391"/>
      <c r="AC912" s="391"/>
      <c r="AD912" s="394"/>
      <c r="AE912" s="391"/>
      <c r="AF912" s="391"/>
      <c r="AG912" s="391"/>
      <c r="AH912" s="391"/>
      <c r="AI912" s="394"/>
      <c r="AJ912" s="391"/>
      <c r="AK912" s="391"/>
      <c r="AL912" s="391"/>
      <c r="AM912" s="391"/>
      <c r="AN912" s="394"/>
      <c r="AO912" s="391"/>
      <c r="AP912" s="391"/>
      <c r="AQ912" s="391"/>
      <c r="AR912" s="391"/>
      <c r="AS912" s="394"/>
      <c r="AT912" s="391"/>
      <c r="AU912" s="391"/>
      <c r="AV912" s="391"/>
      <c r="AW912" s="391"/>
      <c r="AX912" s="394"/>
    </row>
    <row r="913" spans="1:50">
      <c r="A913" s="391"/>
      <c r="B913" s="391"/>
      <c r="C913" s="391"/>
      <c r="D913" s="391"/>
      <c r="E913" s="394"/>
      <c r="F913" s="391"/>
      <c r="G913" s="391"/>
      <c r="H913" s="391"/>
      <c r="I913" s="391"/>
      <c r="J913" s="394"/>
      <c r="K913" s="391"/>
      <c r="L913" s="391"/>
      <c r="M913" s="391"/>
      <c r="N913" s="391"/>
      <c r="O913" s="394"/>
      <c r="P913" s="391"/>
      <c r="Q913" s="391"/>
      <c r="R913" s="391"/>
      <c r="S913" s="391"/>
      <c r="T913" s="394"/>
      <c r="U913" s="391"/>
      <c r="V913" s="391"/>
      <c r="W913" s="391"/>
      <c r="X913" s="391"/>
      <c r="Y913" s="394"/>
      <c r="Z913" s="391"/>
      <c r="AA913" s="391"/>
      <c r="AB913" s="391"/>
      <c r="AC913" s="391"/>
      <c r="AD913" s="394"/>
      <c r="AE913" s="391"/>
      <c r="AF913" s="391"/>
      <c r="AG913" s="391"/>
      <c r="AH913" s="391"/>
      <c r="AI913" s="394"/>
      <c r="AJ913" s="391"/>
      <c r="AK913" s="391"/>
      <c r="AL913" s="391"/>
      <c r="AM913" s="391"/>
      <c r="AN913" s="394"/>
      <c r="AO913" s="391"/>
      <c r="AP913" s="391"/>
      <c r="AQ913" s="391"/>
      <c r="AR913" s="391"/>
      <c r="AS913" s="394"/>
      <c r="AT913" s="391"/>
      <c r="AU913" s="391"/>
      <c r="AV913" s="391"/>
      <c r="AW913" s="391"/>
      <c r="AX913" s="394"/>
    </row>
    <row r="914" spans="1:50">
      <c r="A914" s="391"/>
      <c r="B914" s="391"/>
      <c r="C914" s="391"/>
      <c r="D914" s="391"/>
      <c r="E914" s="394"/>
      <c r="F914" s="391"/>
      <c r="G914" s="391"/>
      <c r="H914" s="391"/>
      <c r="I914" s="391"/>
      <c r="J914" s="394"/>
      <c r="K914" s="391"/>
      <c r="L914" s="391"/>
      <c r="M914" s="391"/>
      <c r="N914" s="391"/>
      <c r="O914" s="394"/>
      <c r="P914" s="391"/>
      <c r="Q914" s="391"/>
      <c r="R914" s="391"/>
      <c r="S914" s="391"/>
      <c r="T914" s="394"/>
      <c r="U914" s="391"/>
      <c r="V914" s="391"/>
      <c r="W914" s="391"/>
      <c r="X914" s="391"/>
      <c r="Y914" s="394"/>
      <c r="Z914" s="391"/>
      <c r="AA914" s="391"/>
      <c r="AB914" s="391"/>
      <c r="AC914" s="391"/>
      <c r="AD914" s="394"/>
      <c r="AE914" s="391"/>
      <c r="AF914" s="391"/>
      <c r="AG914" s="391"/>
      <c r="AH914" s="391"/>
      <c r="AI914" s="394"/>
      <c r="AJ914" s="391"/>
      <c r="AK914" s="391"/>
      <c r="AL914" s="391"/>
      <c r="AM914" s="391"/>
      <c r="AN914" s="394"/>
      <c r="AO914" s="391"/>
      <c r="AP914" s="391"/>
      <c r="AQ914" s="391"/>
      <c r="AR914" s="391"/>
      <c r="AS914" s="394"/>
      <c r="AT914" s="391"/>
      <c r="AU914" s="391"/>
      <c r="AV914" s="391"/>
      <c r="AW914" s="391"/>
      <c r="AX914" s="394"/>
    </row>
    <row r="915" spans="1:50">
      <c r="A915" s="388"/>
      <c r="B915" s="388"/>
      <c r="C915" s="388"/>
      <c r="D915" s="388"/>
      <c r="E915" s="395"/>
      <c r="F915" s="388"/>
      <c r="G915" s="388"/>
      <c r="H915" s="388"/>
      <c r="I915" s="388"/>
      <c r="J915" s="395"/>
      <c r="K915" s="388"/>
      <c r="L915" s="388"/>
      <c r="M915" s="388"/>
      <c r="N915" s="388"/>
      <c r="O915" s="395"/>
      <c r="P915" s="388"/>
      <c r="Q915" s="388"/>
      <c r="R915" s="388"/>
      <c r="S915" s="388"/>
      <c r="T915" s="395"/>
      <c r="U915" s="388"/>
      <c r="V915" s="388"/>
      <c r="W915" s="388"/>
      <c r="X915" s="388"/>
      <c r="Y915" s="395"/>
      <c r="Z915" s="396"/>
      <c r="AA915" s="388"/>
      <c r="AB915" s="388"/>
      <c r="AC915" s="388"/>
      <c r="AD915" s="395"/>
      <c r="AE915" s="388"/>
      <c r="AF915" s="388"/>
      <c r="AG915" s="388"/>
      <c r="AH915" s="388"/>
      <c r="AI915" s="395"/>
      <c r="AJ915" s="388"/>
      <c r="AK915" s="388"/>
      <c r="AL915" s="388"/>
      <c r="AM915" s="388"/>
      <c r="AN915" s="395"/>
      <c r="AO915" s="388"/>
      <c r="AP915" s="388"/>
      <c r="AQ915" s="388"/>
      <c r="AR915" s="388"/>
      <c r="AS915" s="395"/>
      <c r="AT915" s="388"/>
      <c r="AU915" s="388"/>
      <c r="AV915" s="388"/>
      <c r="AW915" s="388"/>
      <c r="AX915" s="395"/>
    </row>
    <row r="916" spans="1:50">
      <c r="A916" s="392">
        <v>21</v>
      </c>
      <c r="B916" s="386"/>
      <c r="C916" s="386"/>
      <c r="D916" s="386"/>
      <c r="E916" s="393"/>
      <c r="F916" s="392">
        <v>22</v>
      </c>
      <c r="G916" s="386"/>
      <c r="H916" s="386"/>
      <c r="I916" s="386"/>
      <c r="J916" s="393"/>
      <c r="K916" s="392">
        <v>23</v>
      </c>
      <c r="L916" s="386"/>
      <c r="M916" s="386"/>
      <c r="N916" s="386"/>
      <c r="O916" s="393"/>
      <c r="P916" s="392">
        <v>24</v>
      </c>
      <c r="Q916" s="386"/>
      <c r="R916" s="386"/>
      <c r="S916" s="386"/>
      <c r="T916" s="393"/>
      <c r="U916" s="392">
        <v>25</v>
      </c>
      <c r="V916" s="386"/>
      <c r="W916" s="386"/>
      <c r="X916" s="386"/>
      <c r="Y916" s="393"/>
      <c r="Z916" s="397"/>
      <c r="AA916" s="391"/>
      <c r="AB916" s="391"/>
      <c r="AC916" s="391"/>
      <c r="AD916" s="391"/>
      <c r="AE916" s="397"/>
      <c r="AF916" s="391"/>
      <c r="AG916" s="391"/>
      <c r="AH916" s="391"/>
      <c r="AI916" s="391"/>
      <c r="AJ916" s="397"/>
      <c r="AK916" s="391"/>
      <c r="AL916" s="391"/>
      <c r="AM916" s="391"/>
      <c r="AN916" s="391"/>
      <c r="AO916" s="397"/>
      <c r="AP916" s="391"/>
      <c r="AQ916" s="391"/>
      <c r="AR916" s="391"/>
      <c r="AS916" s="391"/>
      <c r="AT916" s="397"/>
      <c r="AU916" s="391"/>
      <c r="AV916" s="391"/>
      <c r="AW916" s="391"/>
      <c r="AX916" s="391"/>
    </row>
    <row r="917" spans="1:50">
      <c r="A917" s="391"/>
      <c r="B917" s="391"/>
      <c r="C917" s="391"/>
      <c r="D917" s="391"/>
      <c r="E917" s="394"/>
      <c r="F917" s="391"/>
      <c r="G917" s="391"/>
      <c r="H917" s="391"/>
      <c r="I917" s="391"/>
      <c r="J917" s="394"/>
      <c r="K917" s="391"/>
      <c r="L917" s="391"/>
      <c r="M917" s="391"/>
      <c r="N917" s="391"/>
      <c r="O917" s="394"/>
      <c r="P917" s="391"/>
      <c r="Q917" s="391"/>
      <c r="R917" s="391"/>
      <c r="S917" s="391"/>
      <c r="T917" s="394"/>
      <c r="U917" s="391"/>
      <c r="V917" s="391"/>
      <c r="W917" s="391"/>
      <c r="X917" s="391"/>
      <c r="Y917" s="394"/>
      <c r="Z917" s="391"/>
      <c r="AA917" s="391"/>
      <c r="AB917" s="391"/>
      <c r="AC917" s="391"/>
      <c r="AD917" s="391"/>
      <c r="AE917" s="391"/>
      <c r="AF917" s="391"/>
      <c r="AG917" s="391"/>
      <c r="AH917" s="391"/>
      <c r="AI917" s="391"/>
      <c r="AJ917" s="391"/>
      <c r="AK917" s="391"/>
      <c r="AL917" s="391"/>
      <c r="AM917" s="391"/>
      <c r="AN917" s="391"/>
      <c r="AO917" s="391"/>
      <c r="AP917" s="391"/>
      <c r="AQ917" s="391"/>
      <c r="AR917" s="391"/>
      <c r="AS917" s="391"/>
      <c r="AT917" s="391"/>
      <c r="AU917" s="391"/>
      <c r="AV917" s="391"/>
      <c r="AW917" s="391"/>
      <c r="AX917" s="391"/>
    </row>
    <row r="918" spans="1:50">
      <c r="A918" s="391"/>
      <c r="B918" s="391"/>
      <c r="C918" s="391"/>
      <c r="D918" s="391"/>
      <c r="E918" s="394"/>
      <c r="F918" s="391"/>
      <c r="G918" s="391"/>
      <c r="H918" s="391"/>
      <c r="I918" s="391"/>
      <c r="J918" s="394"/>
      <c r="K918" s="391"/>
      <c r="L918" s="391"/>
      <c r="M918" s="391"/>
      <c r="N918" s="391"/>
      <c r="O918" s="394"/>
      <c r="P918" s="391"/>
      <c r="Q918" s="391"/>
      <c r="R918" s="391"/>
      <c r="S918" s="391"/>
      <c r="T918" s="394"/>
      <c r="U918" s="391"/>
      <c r="V918" s="391"/>
      <c r="W918" s="391"/>
      <c r="X918" s="391"/>
      <c r="Y918" s="394"/>
      <c r="Z918" s="391"/>
      <c r="AA918" s="391"/>
      <c r="AB918" s="391"/>
      <c r="AC918" s="391"/>
      <c r="AD918" s="391"/>
      <c r="AE918" s="391"/>
      <c r="AF918" s="391"/>
      <c r="AG918" s="391"/>
      <c r="AH918" s="391"/>
      <c r="AI918" s="391"/>
      <c r="AJ918" s="391"/>
      <c r="AK918" s="391"/>
      <c r="AL918" s="391"/>
      <c r="AM918" s="391"/>
      <c r="AN918" s="391"/>
      <c r="AO918" s="391"/>
      <c r="AP918" s="391"/>
      <c r="AQ918" s="391"/>
      <c r="AR918" s="391"/>
      <c r="AS918" s="391"/>
      <c r="AT918" s="391"/>
      <c r="AU918" s="391"/>
      <c r="AV918" s="391"/>
      <c r="AW918" s="391"/>
      <c r="AX918" s="391"/>
    </row>
    <row r="919" spans="1:50">
      <c r="A919" s="391"/>
      <c r="B919" s="391"/>
      <c r="C919" s="391"/>
      <c r="D919" s="391"/>
      <c r="E919" s="394"/>
      <c r="F919" s="391"/>
      <c r="G919" s="391"/>
      <c r="H919" s="391"/>
      <c r="I919" s="391"/>
      <c r="J919" s="394"/>
      <c r="K919" s="391"/>
      <c r="L919" s="391"/>
      <c r="M919" s="391"/>
      <c r="N919" s="391"/>
      <c r="O919" s="394"/>
      <c r="P919" s="391"/>
      <c r="Q919" s="391"/>
      <c r="R919" s="391"/>
      <c r="S919" s="391"/>
      <c r="T919" s="394"/>
      <c r="U919" s="391"/>
      <c r="V919" s="391"/>
      <c r="W919" s="391"/>
      <c r="X919" s="391"/>
      <c r="Y919" s="394"/>
      <c r="Z919" s="391"/>
      <c r="AA919" s="391"/>
      <c r="AB919" s="391"/>
      <c r="AC919" s="391"/>
      <c r="AD919" s="391"/>
      <c r="AE919" s="391"/>
      <c r="AF919" s="391"/>
      <c r="AG919" s="391"/>
      <c r="AH919" s="391"/>
      <c r="AI919" s="391"/>
      <c r="AJ919" s="391"/>
      <c r="AK919" s="391"/>
      <c r="AL919" s="391"/>
      <c r="AM919" s="391"/>
      <c r="AN919" s="391"/>
      <c r="AO919" s="391"/>
      <c r="AP919" s="391"/>
      <c r="AQ919" s="391"/>
      <c r="AR919" s="391"/>
      <c r="AS919" s="391"/>
      <c r="AT919" s="391"/>
      <c r="AU919" s="391"/>
      <c r="AV919" s="391"/>
      <c r="AW919" s="391"/>
      <c r="AX919" s="391"/>
    </row>
    <row r="920" spans="1:50">
      <c r="A920" s="391"/>
      <c r="B920" s="391"/>
      <c r="C920" s="391"/>
      <c r="D920" s="391"/>
      <c r="E920" s="394"/>
      <c r="F920" s="391"/>
      <c r="G920" s="391"/>
      <c r="H920" s="391"/>
      <c r="I920" s="391"/>
      <c r="J920" s="394"/>
      <c r="K920" s="391"/>
      <c r="L920" s="391"/>
      <c r="M920" s="391"/>
      <c r="N920" s="391"/>
      <c r="O920" s="394"/>
      <c r="P920" s="391"/>
      <c r="Q920" s="391"/>
      <c r="R920" s="391"/>
      <c r="S920" s="391"/>
      <c r="T920" s="394"/>
      <c r="U920" s="391"/>
      <c r="V920" s="391"/>
      <c r="W920" s="391"/>
      <c r="X920" s="391"/>
      <c r="Y920" s="394"/>
      <c r="Z920" s="391"/>
      <c r="AA920" s="391"/>
      <c r="AB920" s="391"/>
      <c r="AC920" s="391"/>
      <c r="AD920" s="391"/>
      <c r="AE920" s="391"/>
      <c r="AF920" s="391"/>
      <c r="AG920" s="391"/>
      <c r="AH920" s="391"/>
      <c r="AI920" s="391"/>
      <c r="AJ920" s="391"/>
      <c r="AK920" s="391"/>
      <c r="AL920" s="391"/>
      <c r="AM920" s="391"/>
      <c r="AN920" s="391"/>
      <c r="AO920" s="391"/>
      <c r="AP920" s="391"/>
      <c r="AQ920" s="391"/>
      <c r="AR920" s="391"/>
      <c r="AS920" s="391"/>
      <c r="AT920" s="391"/>
      <c r="AU920" s="391"/>
      <c r="AV920" s="391"/>
      <c r="AW920" s="391"/>
      <c r="AX920" s="391"/>
    </row>
    <row r="921" spans="1:50">
      <c r="A921" s="391"/>
      <c r="B921" s="391"/>
      <c r="C921" s="391"/>
      <c r="D921" s="391"/>
      <c r="E921" s="394"/>
      <c r="F921" s="391"/>
      <c r="G921" s="391"/>
      <c r="H921" s="391"/>
      <c r="I921" s="391"/>
      <c r="J921" s="394"/>
      <c r="K921" s="391"/>
      <c r="L921" s="391"/>
      <c r="M921" s="391"/>
      <c r="N921" s="391"/>
      <c r="O921" s="394"/>
      <c r="P921" s="391"/>
      <c r="Q921" s="391"/>
      <c r="R921" s="391"/>
      <c r="S921" s="391"/>
      <c r="T921" s="394"/>
      <c r="U921" s="391"/>
      <c r="V921" s="391"/>
      <c r="W921" s="391"/>
      <c r="X921" s="391"/>
      <c r="Y921" s="394"/>
      <c r="Z921" s="391"/>
      <c r="AA921" s="391"/>
      <c r="AB921" s="391"/>
      <c r="AC921" s="391"/>
      <c r="AD921" s="391"/>
      <c r="AE921" s="391"/>
      <c r="AF921" s="391"/>
      <c r="AG921" s="391"/>
      <c r="AH921" s="391"/>
      <c r="AI921" s="391"/>
      <c r="AJ921" s="391"/>
      <c r="AK921" s="391"/>
      <c r="AL921" s="391"/>
      <c r="AM921" s="391"/>
      <c r="AN921" s="391"/>
      <c r="AO921" s="391"/>
      <c r="AP921" s="391"/>
      <c r="AQ921" s="391"/>
      <c r="AR921" s="391"/>
      <c r="AS921" s="391"/>
      <c r="AT921" s="391"/>
      <c r="AU921" s="391"/>
      <c r="AV921" s="391"/>
      <c r="AW921" s="391"/>
      <c r="AX921" s="391"/>
    </row>
    <row r="922" spans="1:50">
      <c r="A922" s="391"/>
      <c r="B922" s="391"/>
      <c r="C922" s="391"/>
      <c r="D922" s="391"/>
      <c r="E922" s="394"/>
      <c r="F922" s="391"/>
      <c r="G922" s="391"/>
      <c r="H922" s="391"/>
      <c r="I922" s="391"/>
      <c r="J922" s="394"/>
      <c r="K922" s="391"/>
      <c r="L922" s="391"/>
      <c r="M922" s="391"/>
      <c r="N922" s="391"/>
      <c r="O922" s="394"/>
      <c r="P922" s="391"/>
      <c r="Q922" s="391"/>
      <c r="R922" s="391"/>
      <c r="S922" s="391"/>
      <c r="T922" s="394"/>
      <c r="U922" s="391"/>
      <c r="V922" s="391"/>
      <c r="W922" s="391"/>
      <c r="X922" s="391"/>
      <c r="Y922" s="394"/>
      <c r="Z922" s="391"/>
      <c r="AA922" s="391"/>
      <c r="AB922" s="391"/>
      <c r="AC922" s="391"/>
      <c r="AD922" s="391"/>
      <c r="AE922" s="391"/>
      <c r="AF922" s="391"/>
      <c r="AG922" s="391"/>
      <c r="AH922" s="391"/>
      <c r="AI922" s="391"/>
      <c r="AJ922" s="391"/>
      <c r="AK922" s="391"/>
      <c r="AL922" s="391"/>
      <c r="AM922" s="391"/>
      <c r="AN922" s="391"/>
      <c r="AO922" s="391"/>
      <c r="AP922" s="391"/>
      <c r="AQ922" s="391"/>
      <c r="AR922" s="391"/>
      <c r="AS922" s="391"/>
      <c r="AT922" s="391"/>
      <c r="AU922" s="391"/>
      <c r="AV922" s="391"/>
      <c r="AW922" s="391"/>
      <c r="AX922" s="391"/>
    </row>
    <row r="923" spans="1:50">
      <c r="A923" s="391"/>
      <c r="B923" s="391"/>
      <c r="C923" s="391"/>
      <c r="D923" s="391"/>
      <c r="E923" s="394"/>
      <c r="F923" s="391"/>
      <c r="G923" s="391"/>
      <c r="H923" s="391"/>
      <c r="I923" s="391"/>
      <c r="J923" s="394"/>
      <c r="K923" s="391"/>
      <c r="L923" s="391"/>
      <c r="M923" s="391"/>
      <c r="N923" s="391"/>
      <c r="O923" s="394"/>
      <c r="P923" s="391"/>
      <c r="Q923" s="391"/>
      <c r="R923" s="391"/>
      <c r="S923" s="391"/>
      <c r="T923" s="394"/>
      <c r="U923" s="391"/>
      <c r="V923" s="391"/>
      <c r="W923" s="391"/>
      <c r="X923" s="391"/>
      <c r="Y923" s="394"/>
      <c r="Z923" s="391"/>
      <c r="AA923" s="391"/>
      <c r="AB923" s="391"/>
      <c r="AC923" s="391"/>
      <c r="AD923" s="391"/>
      <c r="AE923" s="391"/>
      <c r="AF923" s="391"/>
      <c r="AG923" s="391"/>
      <c r="AH923" s="391"/>
      <c r="AI923" s="391"/>
      <c r="AJ923" s="391"/>
      <c r="AK923" s="391"/>
      <c r="AL923" s="391"/>
      <c r="AM923" s="391"/>
      <c r="AN923" s="391"/>
      <c r="AO923" s="391"/>
      <c r="AP923" s="391"/>
      <c r="AQ923" s="391"/>
      <c r="AR923" s="391"/>
      <c r="AS923" s="391"/>
      <c r="AT923" s="391"/>
      <c r="AU923" s="391"/>
      <c r="AV923" s="391"/>
      <c r="AW923" s="391"/>
      <c r="AX923" s="391"/>
    </row>
    <row r="924" spans="1:50">
      <c r="A924" s="391"/>
      <c r="B924" s="391"/>
      <c r="C924" s="391"/>
      <c r="D924" s="391"/>
      <c r="E924" s="394"/>
      <c r="F924" s="391"/>
      <c r="G924" s="391"/>
      <c r="H924" s="391"/>
      <c r="I924" s="391"/>
      <c r="J924" s="394"/>
      <c r="K924" s="391"/>
      <c r="L924" s="391"/>
      <c r="M924" s="391"/>
      <c r="N924" s="391"/>
      <c r="O924" s="394"/>
      <c r="P924" s="391"/>
      <c r="Q924" s="391"/>
      <c r="R924" s="391"/>
      <c r="S924" s="391"/>
      <c r="T924" s="394"/>
      <c r="U924" s="391"/>
      <c r="V924" s="391"/>
      <c r="W924" s="391"/>
      <c r="X924" s="391"/>
      <c r="Y924" s="394"/>
      <c r="Z924" s="391"/>
      <c r="AA924" s="391"/>
      <c r="AB924" s="391"/>
      <c r="AC924" s="391"/>
      <c r="AD924" s="391"/>
      <c r="AE924" s="391"/>
      <c r="AF924" s="391"/>
      <c r="AG924" s="391"/>
      <c r="AH924" s="391"/>
      <c r="AI924" s="391"/>
      <c r="AJ924" s="391"/>
      <c r="AK924" s="391"/>
      <c r="AL924" s="391"/>
      <c r="AM924" s="391"/>
      <c r="AN924" s="391"/>
      <c r="AO924" s="391"/>
      <c r="AP924" s="391"/>
      <c r="AQ924" s="391"/>
      <c r="AR924" s="391"/>
      <c r="AS924" s="391"/>
      <c r="AT924" s="391"/>
      <c r="AU924" s="391"/>
      <c r="AV924" s="391"/>
      <c r="AW924" s="391"/>
      <c r="AX924" s="391"/>
    </row>
    <row r="925" spans="1:50">
      <c r="A925" s="391"/>
      <c r="B925" s="391"/>
      <c r="C925" s="391"/>
      <c r="D925" s="391"/>
      <c r="E925" s="394"/>
      <c r="F925" s="391"/>
      <c r="G925" s="391"/>
      <c r="H925" s="391"/>
      <c r="I925" s="391"/>
      <c r="J925" s="394"/>
      <c r="K925" s="391"/>
      <c r="L925" s="391"/>
      <c r="M925" s="391"/>
      <c r="N925" s="391"/>
      <c r="O925" s="394"/>
      <c r="P925" s="391"/>
      <c r="Q925" s="391"/>
      <c r="R925" s="391"/>
      <c r="S925" s="391"/>
      <c r="T925" s="394"/>
      <c r="U925" s="391"/>
      <c r="V925" s="391"/>
      <c r="W925" s="391"/>
      <c r="X925" s="391"/>
      <c r="Y925" s="394"/>
      <c r="Z925" s="391"/>
      <c r="AA925" s="391"/>
      <c r="AB925" s="391"/>
      <c r="AC925" s="391"/>
      <c r="AD925" s="391"/>
      <c r="AE925" s="391"/>
      <c r="AF925" s="391"/>
      <c r="AG925" s="391"/>
      <c r="AH925" s="391"/>
      <c r="AI925" s="391"/>
      <c r="AJ925" s="391"/>
      <c r="AK925" s="391"/>
      <c r="AL925" s="391"/>
      <c r="AM925" s="391"/>
      <c r="AN925" s="391"/>
      <c r="AO925" s="391"/>
      <c r="AP925" s="391"/>
      <c r="AQ925" s="391"/>
      <c r="AR925" s="391"/>
      <c r="AS925" s="391"/>
      <c r="AT925" s="391"/>
      <c r="AU925" s="391"/>
      <c r="AV925" s="391"/>
      <c r="AW925" s="391"/>
      <c r="AX925" s="391"/>
    </row>
    <row r="926" spans="1:50">
      <c r="A926" s="391"/>
      <c r="B926" s="391"/>
      <c r="C926" s="391"/>
      <c r="D926" s="391"/>
      <c r="E926" s="394"/>
      <c r="F926" s="391"/>
      <c r="G926" s="391"/>
      <c r="H926" s="391"/>
      <c r="I926" s="391"/>
      <c r="J926" s="394"/>
      <c r="K926" s="391"/>
      <c r="L926" s="391"/>
      <c r="M926" s="391"/>
      <c r="N926" s="391"/>
      <c r="O926" s="394"/>
      <c r="P926" s="391"/>
      <c r="Q926" s="391"/>
      <c r="R926" s="391"/>
      <c r="S926" s="391"/>
      <c r="T926" s="394"/>
      <c r="U926" s="391"/>
      <c r="V926" s="391"/>
      <c r="W926" s="391"/>
      <c r="X926" s="391"/>
      <c r="Y926" s="394"/>
      <c r="Z926" s="391"/>
      <c r="AA926" s="391"/>
      <c r="AB926" s="391"/>
      <c r="AC926" s="391"/>
      <c r="AD926" s="391"/>
      <c r="AE926" s="391"/>
      <c r="AF926" s="391"/>
      <c r="AG926" s="391"/>
      <c r="AH926" s="391"/>
      <c r="AI926" s="391"/>
      <c r="AJ926" s="391"/>
      <c r="AK926" s="391"/>
      <c r="AL926" s="391"/>
      <c r="AM926" s="391"/>
      <c r="AN926" s="391"/>
      <c r="AO926" s="391"/>
      <c r="AP926" s="391"/>
      <c r="AQ926" s="391"/>
      <c r="AR926" s="391"/>
      <c r="AS926" s="391"/>
      <c r="AT926" s="391"/>
      <c r="AU926" s="391"/>
      <c r="AV926" s="391"/>
      <c r="AW926" s="391"/>
      <c r="AX926" s="391"/>
    </row>
    <row r="927" spans="1:50">
      <c r="A927" s="391"/>
      <c r="B927" s="391"/>
      <c r="C927" s="391"/>
      <c r="D927" s="391"/>
      <c r="E927" s="394"/>
      <c r="F927" s="391"/>
      <c r="G927" s="391"/>
      <c r="H927" s="391"/>
      <c r="I927" s="391"/>
      <c r="J927" s="394"/>
      <c r="K927" s="391"/>
      <c r="L927" s="391"/>
      <c r="M927" s="391"/>
      <c r="N927" s="391"/>
      <c r="O927" s="394"/>
      <c r="P927" s="391"/>
      <c r="Q927" s="391"/>
      <c r="R927" s="391"/>
      <c r="S927" s="391"/>
      <c r="T927" s="394"/>
      <c r="U927" s="391"/>
      <c r="V927" s="391"/>
      <c r="W927" s="391"/>
      <c r="X927" s="391"/>
      <c r="Y927" s="394"/>
      <c r="Z927" s="391"/>
      <c r="AA927" s="391"/>
      <c r="AB927" s="391"/>
      <c r="AC927" s="391"/>
      <c r="AD927" s="391"/>
      <c r="AE927" s="391"/>
      <c r="AF927" s="391"/>
      <c r="AG927" s="391"/>
      <c r="AH927" s="391"/>
      <c r="AI927" s="391"/>
      <c r="AJ927" s="391"/>
      <c r="AK927" s="391"/>
      <c r="AL927" s="391"/>
      <c r="AM927" s="391"/>
      <c r="AN927" s="391"/>
      <c r="AO927" s="391"/>
      <c r="AP927" s="391"/>
      <c r="AQ927" s="391"/>
      <c r="AR927" s="391"/>
      <c r="AS927" s="391"/>
      <c r="AT927" s="391"/>
      <c r="AU927" s="391"/>
      <c r="AV927" s="391"/>
      <c r="AW927" s="391"/>
      <c r="AX927" s="391"/>
    </row>
    <row r="928" spans="1:50">
      <c r="A928" s="391"/>
      <c r="B928" s="391"/>
      <c r="C928" s="391"/>
      <c r="D928" s="391"/>
      <c r="E928" s="394"/>
      <c r="F928" s="391"/>
      <c r="G928" s="391"/>
      <c r="H928" s="391"/>
      <c r="I928" s="391"/>
      <c r="J928" s="394"/>
      <c r="K928" s="391"/>
      <c r="L928" s="391"/>
      <c r="M928" s="391"/>
      <c r="N928" s="391"/>
      <c r="O928" s="394"/>
      <c r="P928" s="391"/>
      <c r="Q928" s="391"/>
      <c r="R928" s="391"/>
      <c r="S928" s="391"/>
      <c r="T928" s="394"/>
      <c r="U928" s="391"/>
      <c r="V928" s="391"/>
      <c r="W928" s="391"/>
      <c r="X928" s="391"/>
      <c r="Y928" s="394"/>
      <c r="Z928" s="391"/>
      <c r="AA928" s="391"/>
      <c r="AB928" s="391"/>
      <c r="AC928" s="391"/>
      <c r="AD928" s="391"/>
      <c r="AE928" s="391"/>
      <c r="AF928" s="391"/>
      <c r="AG928" s="391"/>
      <c r="AH928" s="391"/>
      <c r="AI928" s="391"/>
      <c r="AJ928" s="391"/>
      <c r="AK928" s="391"/>
      <c r="AL928" s="391"/>
      <c r="AM928" s="391"/>
      <c r="AN928" s="391"/>
      <c r="AO928" s="391"/>
      <c r="AP928" s="391"/>
      <c r="AQ928" s="391"/>
      <c r="AR928" s="391"/>
      <c r="AS928" s="391"/>
      <c r="AT928" s="391"/>
      <c r="AU928" s="391"/>
      <c r="AV928" s="391"/>
      <c r="AW928" s="391"/>
      <c r="AX928" s="391"/>
    </row>
    <row r="929" spans="1:50">
      <c r="A929" s="391"/>
      <c r="B929" s="391"/>
      <c r="C929" s="391"/>
      <c r="D929" s="391"/>
      <c r="E929" s="394"/>
      <c r="F929" s="391"/>
      <c r="G929" s="391"/>
      <c r="H929" s="391"/>
      <c r="I929" s="391"/>
      <c r="J929" s="394"/>
      <c r="K929" s="391"/>
      <c r="L929" s="391"/>
      <c r="M929" s="391"/>
      <c r="N929" s="391"/>
      <c r="O929" s="394"/>
      <c r="P929" s="391"/>
      <c r="Q929" s="391"/>
      <c r="R929" s="391"/>
      <c r="S929" s="391"/>
      <c r="T929" s="394"/>
      <c r="U929" s="391"/>
      <c r="V929" s="391"/>
      <c r="W929" s="391"/>
      <c r="X929" s="391"/>
      <c r="Y929" s="394"/>
      <c r="Z929" s="391"/>
      <c r="AA929" s="391"/>
      <c r="AB929" s="391"/>
      <c r="AC929" s="391"/>
      <c r="AD929" s="391"/>
      <c r="AE929" s="391"/>
      <c r="AF929" s="391"/>
      <c r="AG929" s="391"/>
      <c r="AH929" s="391"/>
      <c r="AI929" s="391"/>
      <c r="AJ929" s="391"/>
      <c r="AK929" s="391"/>
      <c r="AL929" s="391"/>
      <c r="AM929" s="391"/>
      <c r="AN929" s="391"/>
      <c r="AO929" s="391"/>
      <c r="AP929" s="391"/>
      <c r="AQ929" s="391"/>
      <c r="AR929" s="391"/>
      <c r="AS929" s="391"/>
      <c r="AT929" s="391"/>
      <c r="AU929" s="391"/>
      <c r="AV929" s="391"/>
      <c r="AW929" s="391"/>
      <c r="AX929" s="391"/>
    </row>
    <row r="930" spans="1:50">
      <c r="A930" s="391"/>
      <c r="B930" s="391"/>
      <c r="C930" s="391"/>
      <c r="D930" s="391"/>
      <c r="E930" s="394"/>
      <c r="F930" s="391"/>
      <c r="G930" s="391"/>
      <c r="H930" s="391"/>
      <c r="I930" s="391"/>
      <c r="J930" s="394"/>
      <c r="K930" s="391"/>
      <c r="L930" s="391"/>
      <c r="M930" s="391"/>
      <c r="N930" s="391"/>
      <c r="O930" s="394"/>
      <c r="P930" s="391"/>
      <c r="Q930" s="391"/>
      <c r="R930" s="391"/>
      <c r="S930" s="391"/>
      <c r="T930" s="394"/>
      <c r="U930" s="391"/>
      <c r="V930" s="391"/>
      <c r="W930" s="391"/>
      <c r="X930" s="391"/>
      <c r="Y930" s="394"/>
      <c r="Z930" s="391"/>
      <c r="AA930" s="391"/>
      <c r="AB930" s="391"/>
      <c r="AC930" s="391"/>
      <c r="AD930" s="391"/>
      <c r="AE930" s="391"/>
      <c r="AF930" s="391"/>
      <c r="AG930" s="391"/>
      <c r="AH930" s="391"/>
      <c r="AI930" s="391"/>
      <c r="AJ930" s="391"/>
      <c r="AK930" s="391"/>
      <c r="AL930" s="391"/>
      <c r="AM930" s="391"/>
      <c r="AN930" s="391"/>
      <c r="AO930" s="391"/>
      <c r="AP930" s="391"/>
      <c r="AQ930" s="391"/>
      <c r="AR930" s="391"/>
      <c r="AS930" s="391"/>
      <c r="AT930" s="391"/>
      <c r="AU930" s="391"/>
      <c r="AV930" s="391"/>
      <c r="AW930" s="391"/>
      <c r="AX930" s="391"/>
    </row>
    <row r="931" spans="1:50">
      <c r="A931" s="388"/>
      <c r="B931" s="388"/>
      <c r="C931" s="388"/>
      <c r="D931" s="388"/>
      <c r="E931" s="395"/>
      <c r="F931" s="388"/>
      <c r="G931" s="388"/>
      <c r="H931" s="388"/>
      <c r="I931" s="388"/>
      <c r="J931" s="395"/>
      <c r="K931" s="388"/>
      <c r="L931" s="388"/>
      <c r="M931" s="388"/>
      <c r="N931" s="388"/>
      <c r="O931" s="395"/>
      <c r="P931" s="388"/>
      <c r="Q931" s="388"/>
      <c r="R931" s="388"/>
      <c r="S931" s="388"/>
      <c r="T931" s="395"/>
      <c r="U931" s="388"/>
      <c r="V931" s="388"/>
      <c r="W931" s="388"/>
      <c r="X931" s="388"/>
      <c r="Y931" s="395"/>
      <c r="Z931" s="396"/>
      <c r="AA931" s="388"/>
      <c r="AB931" s="388"/>
      <c r="AC931" s="388"/>
      <c r="AD931" s="388"/>
      <c r="AE931" s="388"/>
      <c r="AF931" s="388"/>
      <c r="AG931" s="388"/>
      <c r="AH931" s="388"/>
      <c r="AI931" s="388"/>
      <c r="AJ931" s="388"/>
      <c r="AK931" s="388"/>
      <c r="AL931" s="388"/>
      <c r="AM931" s="388"/>
      <c r="AN931" s="388"/>
      <c r="AO931" s="388"/>
      <c r="AP931" s="388"/>
      <c r="AQ931" s="388"/>
      <c r="AR931" s="388"/>
      <c r="AS931" s="388"/>
      <c r="AT931" s="388"/>
      <c r="AU931" s="388"/>
      <c r="AV931" s="388"/>
      <c r="AW931" s="388"/>
      <c r="AX931" s="388"/>
    </row>
    <row r="932" spans="1:50" ht="18.75">
      <c r="A932" s="2029" t="s">
        <v>0</v>
      </c>
      <c r="B932" s="2029"/>
      <c r="C932" s="2029"/>
      <c r="D932" s="2029"/>
      <c r="E932" s="2029"/>
      <c r="F932" s="2029" t="s">
        <v>1</v>
      </c>
      <c r="G932" s="2029"/>
      <c r="H932" s="2029"/>
      <c r="I932" s="2029"/>
      <c r="J932" s="2029"/>
      <c r="K932" s="2029" t="s">
        <v>2</v>
      </c>
      <c r="L932" s="2029"/>
      <c r="M932" s="2029"/>
      <c r="N932" s="2029"/>
      <c r="O932" s="2029"/>
      <c r="P932" s="2029" t="s">
        <v>3</v>
      </c>
      <c r="Q932" s="2029"/>
      <c r="R932" s="2029"/>
      <c r="S932" s="2029"/>
      <c r="T932" s="2029"/>
      <c r="U932" s="2029" t="s">
        <v>4</v>
      </c>
      <c r="V932" s="2029"/>
      <c r="W932" s="2029"/>
      <c r="X932" s="2029"/>
      <c r="Y932" s="2029"/>
      <c r="Z932" s="2029" t="s">
        <v>5</v>
      </c>
      <c r="AA932" s="2029"/>
      <c r="AB932" s="2029"/>
      <c r="AC932" s="2029"/>
      <c r="AD932" s="2029"/>
      <c r="AE932" s="2029" t="s">
        <v>6</v>
      </c>
      <c r="AF932" s="2029"/>
      <c r="AG932" s="2029"/>
      <c r="AH932" s="2029"/>
      <c r="AI932" s="2029"/>
      <c r="AJ932" s="2029" t="s">
        <v>7</v>
      </c>
      <c r="AK932" s="2029"/>
      <c r="AL932" s="2029"/>
      <c r="AM932" s="2029"/>
      <c r="AN932" s="2029"/>
      <c r="AO932" s="2029" t="s">
        <v>8</v>
      </c>
      <c r="AP932" s="2029"/>
      <c r="AQ932" s="2029"/>
      <c r="AR932" s="2029"/>
      <c r="AS932" s="2029"/>
      <c r="AT932" s="2029" t="s">
        <v>9</v>
      </c>
      <c r="AU932" s="2029"/>
      <c r="AV932" s="2029"/>
      <c r="AW932" s="2029"/>
      <c r="AX932" s="2029"/>
    </row>
    <row r="933" spans="1:50">
      <c r="A933" s="386"/>
      <c r="B933" s="386"/>
      <c r="C933" s="386"/>
      <c r="D933" s="386"/>
      <c r="E933" s="386"/>
      <c r="F933" s="386"/>
      <c r="G933" s="386"/>
      <c r="H933" s="386"/>
      <c r="I933" s="386"/>
      <c r="J933" s="386"/>
      <c r="K933" s="386"/>
      <c r="L933" s="386"/>
      <c r="M933" s="386"/>
      <c r="N933" s="386"/>
      <c r="O933" s="386"/>
      <c r="P933" s="386"/>
      <c r="Q933" s="386"/>
      <c r="R933" s="386"/>
      <c r="S933" s="386"/>
      <c r="T933" s="386"/>
      <c r="U933" s="386"/>
      <c r="V933" s="386"/>
      <c r="W933" s="386"/>
      <c r="X933" s="386"/>
      <c r="Y933" s="386"/>
      <c r="Z933" s="398">
        <v>1</v>
      </c>
      <c r="AA933" s="386"/>
      <c r="AB933" s="386"/>
      <c r="AC933" s="386"/>
      <c r="AD933" s="393"/>
      <c r="AE933" s="386">
        <v>2</v>
      </c>
      <c r="AF933" s="386"/>
      <c r="AG933" s="386"/>
      <c r="AH933" s="386"/>
      <c r="AI933" s="393"/>
      <c r="AJ933" s="386">
        <v>3</v>
      </c>
      <c r="AK933" s="386"/>
      <c r="AL933" s="386"/>
      <c r="AM933" s="386"/>
      <c r="AN933" s="393"/>
      <c r="AO933" s="386">
        <v>4</v>
      </c>
      <c r="AP933" s="386"/>
      <c r="AQ933" s="386"/>
      <c r="AR933" s="386"/>
      <c r="AS933" s="393"/>
      <c r="AT933" s="386">
        <v>5</v>
      </c>
      <c r="AU933" s="386"/>
      <c r="AV933" s="386"/>
      <c r="AW933" s="386"/>
      <c r="AX933" s="393"/>
    </row>
    <row r="934" spans="1:50">
      <c r="A934" s="391"/>
      <c r="B934" s="391"/>
      <c r="C934" s="391"/>
      <c r="D934" s="391"/>
      <c r="E934" s="391"/>
      <c r="F934" s="391"/>
      <c r="G934" s="391"/>
      <c r="H934" s="391"/>
      <c r="I934" s="391"/>
      <c r="J934" s="391"/>
      <c r="K934" s="391"/>
      <c r="L934" s="391"/>
      <c r="M934" s="391"/>
      <c r="N934" s="391"/>
      <c r="O934" s="391"/>
      <c r="P934" s="391"/>
      <c r="Q934" s="391"/>
      <c r="R934" s="391"/>
      <c r="S934" s="391"/>
      <c r="T934" s="391"/>
      <c r="U934" s="391"/>
      <c r="V934" s="391"/>
      <c r="W934" s="391"/>
      <c r="X934" s="391"/>
      <c r="Y934" s="391"/>
      <c r="Z934" s="399"/>
      <c r="AA934" s="391"/>
      <c r="AB934" s="391"/>
      <c r="AC934" s="391"/>
      <c r="AD934" s="394"/>
      <c r="AE934" s="391"/>
      <c r="AF934" s="391"/>
      <c r="AG934" s="391"/>
      <c r="AH934" s="391"/>
      <c r="AI934" s="394"/>
      <c r="AJ934" s="391"/>
      <c r="AK934" s="391"/>
      <c r="AL934" s="391"/>
      <c r="AM934" s="391"/>
      <c r="AN934" s="394"/>
      <c r="AO934" s="391"/>
      <c r="AP934" s="391"/>
      <c r="AQ934" s="391"/>
      <c r="AR934" s="391"/>
      <c r="AS934" s="394"/>
      <c r="AT934" s="391"/>
      <c r="AU934" s="391"/>
      <c r="AV934" s="391"/>
      <c r="AW934" s="391"/>
      <c r="AX934" s="394"/>
    </row>
    <row r="935" spans="1:50">
      <c r="A935" s="391"/>
      <c r="B935" s="391"/>
      <c r="C935" s="391"/>
      <c r="D935" s="391"/>
      <c r="E935" s="391"/>
      <c r="F935" s="391"/>
      <c r="G935" s="391"/>
      <c r="H935" s="391"/>
      <c r="I935" s="391"/>
      <c r="J935" s="391"/>
      <c r="K935" s="391"/>
      <c r="L935" s="391"/>
      <c r="M935" s="391"/>
      <c r="N935" s="391"/>
      <c r="O935" s="391"/>
      <c r="P935" s="391"/>
      <c r="Q935" s="391"/>
      <c r="R935" s="391"/>
      <c r="S935" s="391"/>
      <c r="T935" s="391"/>
      <c r="U935" s="391"/>
      <c r="V935" s="391"/>
      <c r="W935" s="391"/>
      <c r="X935" s="391"/>
      <c r="Y935" s="391"/>
      <c r="Z935" s="399"/>
      <c r="AA935" s="391"/>
      <c r="AB935" s="391"/>
      <c r="AC935" s="391"/>
      <c r="AD935" s="394"/>
      <c r="AE935" s="391"/>
      <c r="AF935" s="391"/>
      <c r="AG935" s="391"/>
      <c r="AH935" s="391"/>
      <c r="AI935" s="394"/>
      <c r="AJ935" s="391"/>
      <c r="AK935" s="391"/>
      <c r="AL935" s="391"/>
      <c r="AM935" s="391"/>
      <c r="AN935" s="394"/>
      <c r="AO935" s="391"/>
      <c r="AP935" s="391"/>
      <c r="AQ935" s="391"/>
      <c r="AR935" s="391"/>
      <c r="AS935" s="394"/>
      <c r="AT935" s="391"/>
      <c r="AU935" s="391"/>
      <c r="AV935" s="391"/>
      <c r="AW935" s="391"/>
      <c r="AX935" s="394"/>
    </row>
    <row r="936" spans="1:50">
      <c r="A936" s="391"/>
      <c r="B936" s="391"/>
      <c r="C936" s="391"/>
      <c r="D936" s="391"/>
      <c r="E936" s="391"/>
      <c r="F936" s="391"/>
      <c r="G936" s="391"/>
      <c r="H936" s="391"/>
      <c r="I936" s="391"/>
      <c r="J936" s="391"/>
      <c r="K936" s="391"/>
      <c r="L936" s="391"/>
      <c r="M936" s="391"/>
      <c r="N936" s="391"/>
      <c r="O936" s="391"/>
      <c r="P936" s="391"/>
      <c r="Q936" s="391"/>
      <c r="R936" s="391"/>
      <c r="S936" s="391"/>
      <c r="T936" s="391"/>
      <c r="U936" s="391"/>
      <c r="V936" s="391"/>
      <c r="W936" s="391"/>
      <c r="X936" s="391"/>
      <c r="Y936" s="391"/>
      <c r="Z936" s="399"/>
      <c r="AA936" s="391"/>
      <c r="AB936" s="391"/>
      <c r="AC936" s="391"/>
      <c r="AD936" s="394"/>
      <c r="AE936" s="391"/>
      <c r="AF936" s="391"/>
      <c r="AG936" s="391"/>
      <c r="AH936" s="391"/>
      <c r="AI936" s="394"/>
      <c r="AJ936" s="391"/>
      <c r="AK936" s="391"/>
      <c r="AL936" s="391"/>
      <c r="AM936" s="391"/>
      <c r="AN936" s="394"/>
      <c r="AO936" s="391"/>
      <c r="AP936" s="391"/>
      <c r="AQ936" s="391"/>
      <c r="AR936" s="391"/>
      <c r="AS936" s="394"/>
      <c r="AT936" s="391"/>
      <c r="AU936" s="391"/>
      <c r="AV936" s="391"/>
      <c r="AW936" s="391"/>
      <c r="AX936" s="394"/>
    </row>
    <row r="937" spans="1:50">
      <c r="A937" s="391"/>
      <c r="B937" s="391"/>
      <c r="C937" s="391"/>
      <c r="D937" s="391"/>
      <c r="E937" s="391"/>
      <c r="F937" s="391"/>
      <c r="G937" s="391"/>
      <c r="H937" s="391"/>
      <c r="I937" s="391"/>
      <c r="J937" s="391"/>
      <c r="K937" s="391"/>
      <c r="L937" s="391"/>
      <c r="M937" s="391"/>
      <c r="N937" s="391"/>
      <c r="O937" s="391"/>
      <c r="P937" s="391"/>
      <c r="Q937" s="391"/>
      <c r="R937" s="391"/>
      <c r="S937" s="391"/>
      <c r="T937" s="391"/>
      <c r="U937" s="391"/>
      <c r="V937" s="391"/>
      <c r="W937" s="391"/>
      <c r="X937" s="391"/>
      <c r="Y937" s="391"/>
      <c r="Z937" s="399"/>
      <c r="AA937" s="391"/>
      <c r="AB937" s="391"/>
      <c r="AC937" s="391"/>
      <c r="AD937" s="394"/>
      <c r="AE937" s="391"/>
      <c r="AF937" s="391"/>
      <c r="AG937" s="391"/>
      <c r="AH937" s="391"/>
      <c r="AI937" s="394"/>
      <c r="AJ937" s="391"/>
      <c r="AK937" s="391"/>
      <c r="AL937" s="391"/>
      <c r="AM937" s="391"/>
      <c r="AN937" s="394"/>
      <c r="AO937" s="391"/>
      <c r="AP937" s="391"/>
      <c r="AQ937" s="391"/>
      <c r="AR937" s="391"/>
      <c r="AS937" s="394"/>
      <c r="AT937" s="391"/>
      <c r="AU937" s="391"/>
      <c r="AV937" s="391"/>
      <c r="AW937" s="391"/>
      <c r="AX937" s="394"/>
    </row>
    <row r="938" spans="1:50">
      <c r="A938" s="391"/>
      <c r="B938" s="391"/>
      <c r="C938" s="391"/>
      <c r="D938" s="391"/>
      <c r="E938" s="391"/>
      <c r="F938" s="391"/>
      <c r="G938" s="391"/>
      <c r="H938" s="391"/>
      <c r="I938" s="391"/>
      <c r="J938" s="391"/>
      <c r="K938" s="391"/>
      <c r="L938" s="391"/>
      <c r="M938" s="391"/>
      <c r="N938" s="391"/>
      <c r="O938" s="391"/>
      <c r="P938" s="391"/>
      <c r="Q938" s="391"/>
      <c r="R938" s="391"/>
      <c r="S938" s="391"/>
      <c r="T938" s="391"/>
      <c r="U938" s="391"/>
      <c r="V938" s="391"/>
      <c r="W938" s="391"/>
      <c r="X938" s="391"/>
      <c r="Y938" s="391"/>
      <c r="Z938" s="399"/>
      <c r="AA938" s="391"/>
      <c r="AB938" s="391"/>
      <c r="AC938" s="391"/>
      <c r="AD938" s="394"/>
      <c r="AE938" s="391"/>
      <c r="AF938" s="391"/>
      <c r="AG938" s="391"/>
      <c r="AH938" s="391"/>
      <c r="AI938" s="394"/>
      <c r="AJ938" s="391"/>
      <c r="AK938" s="391"/>
      <c r="AL938" s="391"/>
      <c r="AM938" s="391"/>
      <c r="AN938" s="394"/>
      <c r="AO938" s="391"/>
      <c r="AP938" s="391"/>
      <c r="AQ938" s="391"/>
      <c r="AR938" s="391"/>
      <c r="AS938" s="394"/>
      <c r="AT938" s="391"/>
      <c r="AU938" s="391"/>
      <c r="AV938" s="391"/>
      <c r="AW938" s="391"/>
      <c r="AX938" s="394"/>
    </row>
    <row r="939" spans="1:50">
      <c r="A939" s="391"/>
      <c r="B939" s="391"/>
      <c r="C939" s="391"/>
      <c r="D939" s="391"/>
      <c r="E939" s="391"/>
      <c r="F939" s="391"/>
      <c r="G939" s="391"/>
      <c r="H939" s="391"/>
      <c r="I939" s="391"/>
      <c r="J939" s="391"/>
      <c r="K939" s="391"/>
      <c r="L939" s="391"/>
      <c r="M939" s="391"/>
      <c r="N939" s="391"/>
      <c r="O939" s="391"/>
      <c r="P939" s="391"/>
      <c r="Q939" s="391"/>
      <c r="R939" s="391"/>
      <c r="S939" s="391"/>
      <c r="T939" s="391"/>
      <c r="U939" s="391"/>
      <c r="V939" s="391"/>
      <c r="W939" s="391"/>
      <c r="X939" s="391"/>
      <c r="Y939" s="391"/>
      <c r="Z939" s="399"/>
      <c r="AA939" s="391"/>
      <c r="AB939" s="391"/>
      <c r="AC939" s="391"/>
      <c r="AD939" s="394"/>
      <c r="AE939" s="391"/>
      <c r="AF939" s="391"/>
      <c r="AG939" s="391"/>
      <c r="AH939" s="391"/>
      <c r="AI939" s="394"/>
      <c r="AJ939" s="391"/>
      <c r="AK939" s="391"/>
      <c r="AL939" s="391"/>
      <c r="AM939" s="391"/>
      <c r="AN939" s="394"/>
      <c r="AO939" s="391"/>
      <c r="AP939" s="391"/>
      <c r="AQ939" s="391"/>
      <c r="AR939" s="391"/>
      <c r="AS939" s="394"/>
      <c r="AT939" s="391"/>
      <c r="AU939" s="391"/>
      <c r="AV939" s="391"/>
      <c r="AW939" s="391"/>
      <c r="AX939" s="394"/>
    </row>
    <row r="940" spans="1:50">
      <c r="A940" s="391"/>
      <c r="B940" s="391"/>
      <c r="C940" s="391"/>
      <c r="D940" s="391"/>
      <c r="E940" s="391"/>
      <c r="F940" s="391"/>
      <c r="G940" s="391"/>
      <c r="H940" s="391"/>
      <c r="I940" s="391"/>
      <c r="J940" s="391"/>
      <c r="K940" s="391"/>
      <c r="L940" s="391"/>
      <c r="M940" s="391"/>
      <c r="N940" s="391"/>
      <c r="O940" s="391"/>
      <c r="P940" s="391"/>
      <c r="Q940" s="391"/>
      <c r="R940" s="391"/>
      <c r="S940" s="391"/>
      <c r="T940" s="391"/>
      <c r="U940" s="391"/>
      <c r="V940" s="391"/>
      <c r="W940" s="391"/>
      <c r="X940" s="391"/>
      <c r="Y940" s="391"/>
      <c r="Z940" s="399"/>
      <c r="AA940" s="391"/>
      <c r="AB940" s="391"/>
      <c r="AC940" s="391"/>
      <c r="AD940" s="394"/>
      <c r="AE940" s="391"/>
      <c r="AF940" s="391"/>
      <c r="AG940" s="391"/>
      <c r="AH940" s="391"/>
      <c r="AI940" s="394"/>
      <c r="AJ940" s="391"/>
      <c r="AK940" s="391"/>
      <c r="AL940" s="391"/>
      <c r="AM940" s="391"/>
      <c r="AN940" s="394"/>
      <c r="AO940" s="391"/>
      <c r="AP940" s="391"/>
      <c r="AQ940" s="391"/>
      <c r="AR940" s="391"/>
      <c r="AS940" s="394"/>
      <c r="AT940" s="391"/>
      <c r="AU940" s="391"/>
      <c r="AV940" s="391"/>
      <c r="AW940" s="391"/>
      <c r="AX940" s="394"/>
    </row>
    <row r="941" spans="1:50">
      <c r="A941" s="391"/>
      <c r="B941" s="391"/>
      <c r="C941" s="391"/>
      <c r="D941" s="391"/>
      <c r="E941" s="391"/>
      <c r="F941" s="391"/>
      <c r="G941" s="391"/>
      <c r="H941" s="391"/>
      <c r="I941" s="391"/>
      <c r="J941" s="391"/>
      <c r="K941" s="391"/>
      <c r="L941" s="391"/>
      <c r="M941" s="391"/>
      <c r="N941" s="391"/>
      <c r="O941" s="391"/>
      <c r="P941" s="391"/>
      <c r="Q941" s="391"/>
      <c r="R941" s="391"/>
      <c r="S941" s="391"/>
      <c r="T941" s="391"/>
      <c r="U941" s="391"/>
      <c r="V941" s="391"/>
      <c r="W941" s="391"/>
      <c r="X941" s="391"/>
      <c r="Y941" s="391"/>
      <c r="Z941" s="399"/>
      <c r="AA941" s="391"/>
      <c r="AB941" s="391"/>
      <c r="AC941" s="391"/>
      <c r="AD941" s="394"/>
      <c r="AE941" s="391"/>
      <c r="AF941" s="391"/>
      <c r="AG941" s="391"/>
      <c r="AH941" s="391"/>
      <c r="AI941" s="394"/>
      <c r="AJ941" s="391"/>
      <c r="AK941" s="391"/>
      <c r="AL941" s="391"/>
      <c r="AM941" s="391"/>
      <c r="AN941" s="394"/>
      <c r="AO941" s="391"/>
      <c r="AP941" s="391"/>
      <c r="AQ941" s="391"/>
      <c r="AR941" s="391"/>
      <c r="AS941" s="394"/>
      <c r="AT941" s="391"/>
      <c r="AU941" s="391"/>
      <c r="AV941" s="391"/>
      <c r="AW941" s="391"/>
      <c r="AX941" s="394"/>
    </row>
    <row r="942" spans="1:50">
      <c r="A942" s="391"/>
      <c r="B942" s="391"/>
      <c r="C942" s="391"/>
      <c r="D942" s="391"/>
      <c r="E942" s="391"/>
      <c r="F942" s="391"/>
      <c r="G942" s="391"/>
      <c r="H942" s="391"/>
      <c r="I942" s="391"/>
      <c r="J942" s="391"/>
      <c r="K942" s="391"/>
      <c r="L942" s="391"/>
      <c r="M942" s="391"/>
      <c r="N942" s="391"/>
      <c r="O942" s="391"/>
      <c r="P942" s="391"/>
      <c r="Q942" s="391"/>
      <c r="R942" s="391"/>
      <c r="S942" s="391"/>
      <c r="T942" s="391"/>
      <c r="U942" s="391"/>
      <c r="V942" s="391"/>
      <c r="W942" s="391"/>
      <c r="X942" s="391"/>
      <c r="Y942" s="391"/>
      <c r="Z942" s="399"/>
      <c r="AA942" s="391"/>
      <c r="AB942" s="391"/>
      <c r="AC942" s="391"/>
      <c r="AD942" s="394"/>
      <c r="AE942" s="391"/>
      <c r="AF942" s="391"/>
      <c r="AG942" s="391"/>
      <c r="AH942" s="391"/>
      <c r="AI942" s="394"/>
      <c r="AJ942" s="391"/>
      <c r="AK942" s="391"/>
      <c r="AL942" s="391"/>
      <c r="AM942" s="391"/>
      <c r="AN942" s="394"/>
      <c r="AO942" s="391"/>
      <c r="AP942" s="391"/>
      <c r="AQ942" s="391"/>
      <c r="AR942" s="391"/>
      <c r="AS942" s="394"/>
      <c r="AT942" s="391"/>
      <c r="AU942" s="391"/>
      <c r="AV942" s="391"/>
      <c r="AW942" s="391"/>
      <c r="AX942" s="394"/>
    </row>
    <row r="943" spans="1:50">
      <c r="A943" s="391"/>
      <c r="B943" s="391"/>
      <c r="C943" s="391"/>
      <c r="D943" s="391"/>
      <c r="E943" s="391"/>
      <c r="F943" s="391"/>
      <c r="G943" s="391"/>
      <c r="H943" s="391"/>
      <c r="I943" s="391"/>
      <c r="J943" s="391"/>
      <c r="K943" s="391"/>
      <c r="L943" s="391"/>
      <c r="M943" s="391"/>
      <c r="N943" s="391"/>
      <c r="O943" s="391"/>
      <c r="P943" s="391"/>
      <c r="Q943" s="391"/>
      <c r="R943" s="391"/>
      <c r="S943" s="391"/>
      <c r="T943" s="391"/>
      <c r="U943" s="391"/>
      <c r="V943" s="391"/>
      <c r="W943" s="391"/>
      <c r="X943" s="391"/>
      <c r="Y943" s="391"/>
      <c r="Z943" s="399"/>
      <c r="AA943" s="391"/>
      <c r="AB943" s="391"/>
      <c r="AC943" s="391"/>
      <c r="AD943" s="394"/>
      <c r="AE943" s="391"/>
      <c r="AF943" s="391"/>
      <c r="AG943" s="391"/>
      <c r="AH943" s="391"/>
      <c r="AI943" s="394"/>
      <c r="AJ943" s="391"/>
      <c r="AK943" s="391"/>
      <c r="AL943" s="391"/>
      <c r="AM943" s="391"/>
      <c r="AN943" s="394"/>
      <c r="AO943" s="391"/>
      <c r="AP943" s="391"/>
      <c r="AQ943" s="391"/>
      <c r="AR943" s="391"/>
      <c r="AS943" s="394"/>
      <c r="AT943" s="391"/>
      <c r="AU943" s="391"/>
      <c r="AV943" s="391"/>
      <c r="AW943" s="391"/>
      <c r="AX943" s="394"/>
    </row>
    <row r="944" spans="1:50">
      <c r="A944" s="391"/>
      <c r="B944" s="391"/>
      <c r="C944" s="391"/>
      <c r="D944" s="391"/>
      <c r="E944" s="391"/>
      <c r="F944" s="391"/>
      <c r="G944" s="391"/>
      <c r="H944" s="391"/>
      <c r="I944" s="391"/>
      <c r="J944" s="391"/>
      <c r="K944" s="391"/>
      <c r="L944" s="391"/>
      <c r="M944" s="391"/>
      <c r="N944" s="391"/>
      <c r="O944" s="391"/>
      <c r="P944" s="391"/>
      <c r="Q944" s="391"/>
      <c r="R944" s="391"/>
      <c r="S944" s="391"/>
      <c r="T944" s="391"/>
      <c r="U944" s="391"/>
      <c r="V944" s="391"/>
      <c r="W944" s="391"/>
      <c r="X944" s="391"/>
      <c r="Y944" s="391"/>
      <c r="Z944" s="399"/>
      <c r="AA944" s="391"/>
      <c r="AB944" s="391"/>
      <c r="AC944" s="391"/>
      <c r="AD944" s="394"/>
      <c r="AE944" s="391"/>
      <c r="AF944" s="391"/>
      <c r="AG944" s="391"/>
      <c r="AH944" s="391"/>
      <c r="AI944" s="394"/>
      <c r="AJ944" s="391"/>
      <c r="AK944" s="391"/>
      <c r="AL944" s="391"/>
      <c r="AM944" s="391"/>
      <c r="AN944" s="394"/>
      <c r="AO944" s="391"/>
      <c r="AP944" s="391"/>
      <c r="AQ944" s="391"/>
      <c r="AR944" s="391"/>
      <c r="AS944" s="394"/>
      <c r="AT944" s="391"/>
      <c r="AU944" s="391"/>
      <c r="AV944" s="391"/>
      <c r="AW944" s="391"/>
      <c r="AX944" s="394"/>
    </row>
    <row r="945" spans="1:50">
      <c r="A945" s="391"/>
      <c r="B945" s="391"/>
      <c r="C945" s="391"/>
      <c r="D945" s="391"/>
      <c r="E945" s="391"/>
      <c r="F945" s="391"/>
      <c r="G945" s="391"/>
      <c r="H945" s="391"/>
      <c r="I945" s="391"/>
      <c r="J945" s="391"/>
      <c r="K945" s="391"/>
      <c r="L945" s="391"/>
      <c r="M945" s="391"/>
      <c r="N945" s="391"/>
      <c r="O945" s="391"/>
      <c r="P945" s="391"/>
      <c r="Q945" s="391"/>
      <c r="R945" s="391"/>
      <c r="S945" s="391"/>
      <c r="T945" s="391"/>
      <c r="U945" s="391"/>
      <c r="V945" s="391"/>
      <c r="W945" s="391"/>
      <c r="X945" s="391"/>
      <c r="Y945" s="391"/>
      <c r="Z945" s="399"/>
      <c r="AA945" s="391"/>
      <c r="AB945" s="391"/>
      <c r="AC945" s="391"/>
      <c r="AD945" s="394"/>
      <c r="AE945" s="391"/>
      <c r="AF945" s="391"/>
      <c r="AG945" s="391"/>
      <c r="AH945" s="391"/>
      <c r="AI945" s="394"/>
      <c r="AJ945" s="391"/>
      <c r="AK945" s="391"/>
      <c r="AL945" s="391"/>
      <c r="AM945" s="391"/>
      <c r="AN945" s="394"/>
      <c r="AO945" s="391"/>
      <c r="AP945" s="391"/>
      <c r="AQ945" s="391"/>
      <c r="AR945" s="391"/>
      <c r="AS945" s="394"/>
      <c r="AT945" s="391"/>
      <c r="AU945" s="391"/>
      <c r="AV945" s="391"/>
      <c r="AW945" s="391"/>
      <c r="AX945" s="394"/>
    </row>
    <row r="946" spans="1:50">
      <c r="A946" s="391"/>
      <c r="B946" s="391"/>
      <c r="C946" s="391"/>
      <c r="D946" s="391"/>
      <c r="E946" s="391"/>
      <c r="F946" s="391"/>
      <c r="G946" s="391"/>
      <c r="H946" s="391"/>
      <c r="I946" s="391"/>
      <c r="J946" s="391"/>
      <c r="K946" s="391"/>
      <c r="L946" s="391"/>
      <c r="M946" s="391"/>
      <c r="N946" s="391"/>
      <c r="O946" s="391"/>
      <c r="P946" s="391"/>
      <c r="Q946" s="391"/>
      <c r="R946" s="391"/>
      <c r="S946" s="391"/>
      <c r="T946" s="391"/>
      <c r="U946" s="391"/>
      <c r="V946" s="391"/>
      <c r="W946" s="391"/>
      <c r="X946" s="391"/>
      <c r="Y946" s="391"/>
      <c r="Z946" s="399"/>
      <c r="AA946" s="391"/>
      <c r="AB946" s="391"/>
      <c r="AC946" s="391"/>
      <c r="AD946" s="394"/>
      <c r="AE946" s="391"/>
      <c r="AF946" s="391"/>
      <c r="AG946" s="391"/>
      <c r="AH946" s="391"/>
      <c r="AI946" s="394"/>
      <c r="AJ946" s="391"/>
      <c r="AK946" s="391"/>
      <c r="AL946" s="391"/>
      <c r="AM946" s="391"/>
      <c r="AN946" s="394"/>
      <c r="AO946" s="391"/>
      <c r="AP946" s="391"/>
      <c r="AQ946" s="391"/>
      <c r="AR946" s="391"/>
      <c r="AS946" s="394"/>
      <c r="AT946" s="391"/>
      <c r="AU946" s="391"/>
      <c r="AV946" s="391"/>
      <c r="AW946" s="391"/>
      <c r="AX946" s="394"/>
    </row>
    <row r="947" spans="1:50">
      <c r="A947" s="391"/>
      <c r="B947" s="391"/>
      <c r="C947" s="391"/>
      <c r="D947" s="391"/>
      <c r="E947" s="391"/>
      <c r="F947" s="391"/>
      <c r="G947" s="391"/>
      <c r="H947" s="391"/>
      <c r="I947" s="391"/>
      <c r="J947" s="391"/>
      <c r="K947" s="391"/>
      <c r="L947" s="391"/>
      <c r="M947" s="391"/>
      <c r="N947" s="391"/>
      <c r="O947" s="391"/>
      <c r="P947" s="391"/>
      <c r="Q947" s="391"/>
      <c r="R947" s="391"/>
      <c r="S947" s="391"/>
      <c r="T947" s="391"/>
      <c r="U947" s="391"/>
      <c r="V947" s="391"/>
      <c r="W947" s="391"/>
      <c r="X947" s="391"/>
      <c r="Y947" s="391"/>
      <c r="Z947" s="399"/>
      <c r="AA947" s="391"/>
      <c r="AB947" s="391"/>
      <c r="AC947" s="391"/>
      <c r="AD947" s="394"/>
      <c r="AE947" s="391"/>
      <c r="AF947" s="391"/>
      <c r="AG947" s="391"/>
      <c r="AH947" s="391"/>
      <c r="AI947" s="394"/>
      <c r="AJ947" s="391"/>
      <c r="AK947" s="391"/>
      <c r="AL947" s="391"/>
      <c r="AM947" s="391"/>
      <c r="AN947" s="394"/>
      <c r="AO947" s="391"/>
      <c r="AP947" s="391"/>
      <c r="AQ947" s="391"/>
      <c r="AR947" s="391"/>
      <c r="AS947" s="394"/>
      <c r="AT947" s="391"/>
      <c r="AU947" s="391"/>
      <c r="AV947" s="391"/>
      <c r="AW947" s="391"/>
      <c r="AX947" s="394"/>
    </row>
    <row r="948" spans="1:50">
      <c r="A948" s="388"/>
      <c r="B948" s="388"/>
      <c r="C948" s="388"/>
      <c r="D948" s="388"/>
      <c r="E948" s="391"/>
      <c r="F948" s="391"/>
      <c r="G948" s="391"/>
      <c r="H948" s="391"/>
      <c r="I948" s="391"/>
      <c r="J948" s="391"/>
      <c r="K948" s="391"/>
      <c r="L948" s="391"/>
      <c r="M948" s="391"/>
      <c r="N948" s="391"/>
      <c r="O948" s="391"/>
      <c r="P948" s="391"/>
      <c r="Q948" s="391"/>
      <c r="R948" s="391"/>
      <c r="S948" s="391"/>
      <c r="T948" s="391"/>
      <c r="U948" s="391"/>
      <c r="V948" s="391"/>
      <c r="W948" s="391"/>
      <c r="X948" s="391"/>
      <c r="Y948" s="391"/>
      <c r="Z948" s="396"/>
      <c r="AA948" s="388"/>
      <c r="AB948" s="388"/>
      <c r="AC948" s="388"/>
      <c r="AD948" s="395"/>
      <c r="AE948" s="388"/>
      <c r="AF948" s="388"/>
      <c r="AG948" s="388"/>
      <c r="AH948" s="388"/>
      <c r="AI948" s="395"/>
      <c r="AJ948" s="388"/>
      <c r="AK948" s="388"/>
      <c r="AL948" s="388"/>
      <c r="AM948" s="388"/>
      <c r="AN948" s="395"/>
      <c r="AO948" s="388"/>
      <c r="AP948" s="388"/>
      <c r="AQ948" s="388"/>
      <c r="AR948" s="388"/>
      <c r="AS948" s="395"/>
      <c r="AT948" s="388"/>
      <c r="AU948" s="388"/>
      <c r="AV948" s="388"/>
      <c r="AW948" s="388"/>
      <c r="AX948" s="395"/>
    </row>
    <row r="949" spans="1:50">
      <c r="A949" s="391">
        <v>6</v>
      </c>
      <c r="B949" s="391"/>
      <c r="C949" s="391"/>
      <c r="D949" s="391"/>
      <c r="E949" s="393"/>
      <c r="F949" s="386">
        <v>7</v>
      </c>
      <c r="G949" s="386"/>
      <c r="H949" s="386"/>
      <c r="I949" s="386"/>
      <c r="J949" s="393"/>
      <c r="K949" s="386">
        <v>8</v>
      </c>
      <c r="L949" s="386"/>
      <c r="M949" s="386"/>
      <c r="N949" s="386"/>
      <c r="O949" s="393"/>
      <c r="P949" s="386">
        <v>9</v>
      </c>
      <c r="Q949" s="386"/>
      <c r="R949" s="386"/>
      <c r="S949" s="386"/>
      <c r="T949" s="393"/>
      <c r="U949" s="386">
        <v>10</v>
      </c>
      <c r="V949" s="386"/>
      <c r="W949" s="386"/>
      <c r="X949" s="386"/>
      <c r="Y949" s="393"/>
      <c r="Z949" s="391">
        <v>11</v>
      </c>
      <c r="AA949" s="391"/>
      <c r="AB949" s="391"/>
      <c r="AC949" s="391"/>
      <c r="AD949" s="394"/>
      <c r="AE949" s="391">
        <v>12</v>
      </c>
      <c r="AF949" s="391"/>
      <c r="AG949" s="391"/>
      <c r="AH949" s="391"/>
      <c r="AI949" s="394"/>
      <c r="AJ949" s="391">
        <v>13</v>
      </c>
      <c r="AK949" s="391"/>
      <c r="AL949" s="391"/>
      <c r="AM949" s="391"/>
      <c r="AN949" s="394"/>
      <c r="AO949" s="391">
        <v>14</v>
      </c>
      <c r="AP949" s="391"/>
      <c r="AQ949" s="391"/>
      <c r="AR949" s="391"/>
      <c r="AS949" s="394"/>
      <c r="AT949" s="391">
        <v>15</v>
      </c>
      <c r="AU949" s="391"/>
      <c r="AV949" s="391"/>
      <c r="AW949" s="391"/>
      <c r="AX949" s="394"/>
    </row>
    <row r="950" spans="1:50">
      <c r="A950" s="391"/>
      <c r="B950" s="391"/>
      <c r="C950" s="391"/>
      <c r="D950" s="391"/>
      <c r="E950" s="394"/>
      <c r="F950" s="391"/>
      <c r="G950" s="391"/>
      <c r="H950" s="391"/>
      <c r="I950" s="391"/>
      <c r="J950" s="394"/>
      <c r="K950" s="391"/>
      <c r="L950" s="391"/>
      <c r="M950" s="391"/>
      <c r="N950" s="391"/>
      <c r="O950" s="394"/>
      <c r="P950" s="391"/>
      <c r="Q950" s="391"/>
      <c r="R950" s="391"/>
      <c r="S950" s="391"/>
      <c r="T950" s="394"/>
      <c r="U950" s="391"/>
      <c r="V950" s="391"/>
      <c r="W950" s="391"/>
      <c r="X950" s="391"/>
      <c r="Y950" s="394"/>
      <c r="Z950" s="391"/>
      <c r="AA950" s="391"/>
      <c r="AB950" s="391"/>
      <c r="AC950" s="391"/>
      <c r="AD950" s="394"/>
      <c r="AE950" s="391"/>
      <c r="AF950" s="391"/>
      <c r="AG950" s="391"/>
      <c r="AH950" s="391"/>
      <c r="AI950" s="394"/>
      <c r="AJ950" s="391"/>
      <c r="AK950" s="391"/>
      <c r="AL950" s="391"/>
      <c r="AM950" s="391"/>
      <c r="AN950" s="394"/>
      <c r="AO950" s="391"/>
      <c r="AP950" s="391"/>
      <c r="AQ950" s="391"/>
      <c r="AR950" s="391"/>
      <c r="AS950" s="394"/>
      <c r="AT950" s="391"/>
      <c r="AU950" s="391"/>
      <c r="AV950" s="391"/>
      <c r="AW950" s="391"/>
      <c r="AX950" s="394"/>
    </row>
    <row r="951" spans="1:50">
      <c r="A951" s="391"/>
      <c r="B951" s="391"/>
      <c r="C951" s="391"/>
      <c r="D951" s="391"/>
      <c r="E951" s="394"/>
      <c r="F951" s="391"/>
      <c r="G951" s="391"/>
      <c r="H951" s="391"/>
      <c r="I951" s="391"/>
      <c r="J951" s="394"/>
      <c r="K951" s="391"/>
      <c r="L951" s="391"/>
      <c r="M951" s="391"/>
      <c r="N951" s="391"/>
      <c r="O951" s="394"/>
      <c r="P951" s="391"/>
      <c r="Q951" s="391"/>
      <c r="R951" s="391"/>
      <c r="S951" s="391"/>
      <c r="T951" s="394"/>
      <c r="U951" s="391"/>
      <c r="V951" s="391"/>
      <c r="W951" s="391"/>
      <c r="X951" s="391"/>
      <c r="Y951" s="394"/>
      <c r="Z951" s="391"/>
      <c r="AA951" s="391"/>
      <c r="AB951" s="391"/>
      <c r="AC951" s="391"/>
      <c r="AD951" s="394"/>
      <c r="AE951" s="391"/>
      <c r="AF951" s="391"/>
      <c r="AG951" s="391"/>
      <c r="AH951" s="391"/>
      <c r="AI951" s="394"/>
      <c r="AJ951" s="391"/>
      <c r="AK951" s="391"/>
      <c r="AL951" s="391"/>
      <c r="AM951" s="391"/>
      <c r="AN951" s="394"/>
      <c r="AO951" s="391"/>
      <c r="AP951" s="391"/>
      <c r="AQ951" s="391"/>
      <c r="AR951" s="391"/>
      <c r="AS951" s="394"/>
      <c r="AT951" s="391"/>
      <c r="AU951" s="391"/>
      <c r="AV951" s="391"/>
      <c r="AW951" s="391"/>
      <c r="AX951" s="394"/>
    </row>
    <row r="952" spans="1:50">
      <c r="A952" s="391"/>
      <c r="B952" s="391"/>
      <c r="C952" s="391"/>
      <c r="D952" s="391"/>
      <c r="E952" s="394"/>
      <c r="F952" s="391"/>
      <c r="G952" s="391"/>
      <c r="H952" s="391"/>
      <c r="I952" s="391"/>
      <c r="J952" s="394"/>
      <c r="K952" s="391"/>
      <c r="L952" s="391"/>
      <c r="M952" s="391"/>
      <c r="N952" s="391"/>
      <c r="O952" s="394"/>
      <c r="P952" s="391"/>
      <c r="Q952" s="391"/>
      <c r="R952" s="391"/>
      <c r="S952" s="391"/>
      <c r="T952" s="394"/>
      <c r="U952" s="391"/>
      <c r="V952" s="391"/>
      <c r="W952" s="391"/>
      <c r="X952" s="391"/>
      <c r="Y952" s="394"/>
      <c r="Z952" s="391"/>
      <c r="AA952" s="391"/>
      <c r="AB952" s="391"/>
      <c r="AC952" s="391"/>
      <c r="AD952" s="394"/>
      <c r="AE952" s="391"/>
      <c r="AF952" s="391"/>
      <c r="AG952" s="391"/>
      <c r="AH952" s="391"/>
      <c r="AI952" s="394"/>
      <c r="AJ952" s="391"/>
      <c r="AK952" s="391"/>
      <c r="AL952" s="391"/>
      <c r="AM952" s="391"/>
      <c r="AN952" s="394"/>
      <c r="AO952" s="391"/>
      <c r="AP952" s="391"/>
      <c r="AQ952" s="391"/>
      <c r="AR952" s="391"/>
      <c r="AS952" s="394"/>
      <c r="AT952" s="391"/>
      <c r="AU952" s="391"/>
      <c r="AV952" s="391"/>
      <c r="AW952" s="391"/>
      <c r="AX952" s="394"/>
    </row>
    <row r="953" spans="1:50">
      <c r="A953" s="391"/>
      <c r="B953" s="391"/>
      <c r="C953" s="391"/>
      <c r="D953" s="391"/>
      <c r="E953" s="394"/>
      <c r="F953" s="391"/>
      <c r="G953" s="391"/>
      <c r="H953" s="391"/>
      <c r="I953" s="391"/>
      <c r="J953" s="394"/>
      <c r="K953" s="391"/>
      <c r="L953" s="391"/>
      <c r="M953" s="391"/>
      <c r="N953" s="391"/>
      <c r="O953" s="394"/>
      <c r="P953" s="391"/>
      <c r="Q953" s="391"/>
      <c r="R953" s="391"/>
      <c r="S953" s="391"/>
      <c r="T953" s="394"/>
      <c r="U953" s="391"/>
      <c r="V953" s="391"/>
      <c r="W953" s="391"/>
      <c r="X953" s="391"/>
      <c r="Y953" s="394"/>
      <c r="Z953" s="391"/>
      <c r="AA953" s="391"/>
      <c r="AB953" s="391"/>
      <c r="AC953" s="391"/>
      <c r="AD953" s="394"/>
      <c r="AE953" s="391"/>
      <c r="AF953" s="391"/>
      <c r="AG953" s="391"/>
      <c r="AH953" s="391"/>
      <c r="AI953" s="394"/>
      <c r="AJ953" s="391"/>
      <c r="AK953" s="391"/>
      <c r="AL953" s="391"/>
      <c r="AM953" s="391"/>
      <c r="AN953" s="394"/>
      <c r="AO953" s="391"/>
      <c r="AP953" s="391"/>
      <c r="AQ953" s="391"/>
      <c r="AR953" s="391"/>
      <c r="AS953" s="394"/>
      <c r="AT953" s="391"/>
      <c r="AU953" s="391"/>
      <c r="AV953" s="391"/>
      <c r="AW953" s="391"/>
      <c r="AX953" s="394"/>
    </row>
    <row r="954" spans="1:50">
      <c r="A954" s="391"/>
      <c r="B954" s="391"/>
      <c r="C954" s="391"/>
      <c r="D954" s="391"/>
      <c r="E954" s="394"/>
      <c r="F954" s="391"/>
      <c r="G954" s="391"/>
      <c r="H954" s="391"/>
      <c r="I954" s="391"/>
      <c r="J954" s="394"/>
      <c r="K954" s="391"/>
      <c r="L954" s="391"/>
      <c r="M954" s="391"/>
      <c r="N954" s="391"/>
      <c r="O954" s="394"/>
      <c r="P954" s="391"/>
      <c r="Q954" s="391"/>
      <c r="R954" s="391"/>
      <c r="S954" s="391"/>
      <c r="T954" s="394"/>
      <c r="U954" s="391"/>
      <c r="V954" s="391"/>
      <c r="W954" s="391"/>
      <c r="X954" s="391"/>
      <c r="Y954" s="394"/>
      <c r="Z954" s="391"/>
      <c r="AA954" s="391"/>
      <c r="AB954" s="391"/>
      <c r="AC954" s="391"/>
      <c r="AD954" s="394"/>
      <c r="AE954" s="391"/>
      <c r="AF954" s="391"/>
      <c r="AG954" s="391"/>
      <c r="AH954" s="391"/>
      <c r="AI954" s="394"/>
      <c r="AJ954" s="391"/>
      <c r="AK954" s="391"/>
      <c r="AL954" s="391"/>
      <c r="AM954" s="391"/>
      <c r="AN954" s="394"/>
      <c r="AO954" s="391"/>
      <c r="AP954" s="391"/>
      <c r="AQ954" s="391"/>
      <c r="AR954" s="391"/>
      <c r="AS954" s="394"/>
      <c r="AT954" s="391"/>
      <c r="AU954" s="391"/>
      <c r="AV954" s="391"/>
      <c r="AW954" s="391"/>
      <c r="AX954" s="394"/>
    </row>
    <row r="955" spans="1:50">
      <c r="A955" s="391"/>
      <c r="B955" s="391"/>
      <c r="C955" s="391"/>
      <c r="D955" s="391"/>
      <c r="E955" s="394"/>
      <c r="F955" s="391"/>
      <c r="G955" s="391"/>
      <c r="H955" s="391"/>
      <c r="I955" s="391"/>
      <c r="J955" s="394"/>
      <c r="K955" s="391"/>
      <c r="L955" s="391"/>
      <c r="M955" s="391"/>
      <c r="N955" s="391"/>
      <c r="O955" s="394"/>
      <c r="P955" s="391"/>
      <c r="Q955" s="391"/>
      <c r="R955" s="391"/>
      <c r="S955" s="391"/>
      <c r="T955" s="394"/>
      <c r="U955" s="391"/>
      <c r="V955" s="391"/>
      <c r="W955" s="391"/>
      <c r="X955" s="391"/>
      <c r="Y955" s="394"/>
      <c r="Z955" s="391"/>
      <c r="AA955" s="391"/>
      <c r="AB955" s="391"/>
      <c r="AC955" s="391"/>
      <c r="AD955" s="394"/>
      <c r="AE955" s="391"/>
      <c r="AF955" s="391"/>
      <c r="AG955" s="391"/>
      <c r="AH955" s="391"/>
      <c r="AI955" s="394"/>
      <c r="AJ955" s="391"/>
      <c r="AK955" s="391"/>
      <c r="AL955" s="391"/>
      <c r="AM955" s="391"/>
      <c r="AN955" s="394"/>
      <c r="AO955" s="391"/>
      <c r="AP955" s="391"/>
      <c r="AQ955" s="391"/>
      <c r="AR955" s="391"/>
      <c r="AS955" s="394"/>
      <c r="AT955" s="391"/>
      <c r="AU955" s="391"/>
      <c r="AV955" s="391"/>
      <c r="AW955" s="391"/>
      <c r="AX955" s="394"/>
    </row>
    <row r="956" spans="1:50">
      <c r="A956" s="391"/>
      <c r="B956" s="391"/>
      <c r="C956" s="391"/>
      <c r="D956" s="391"/>
      <c r="E956" s="394"/>
      <c r="F956" s="391"/>
      <c r="G956" s="391"/>
      <c r="H956" s="391"/>
      <c r="I956" s="391"/>
      <c r="J956" s="394"/>
      <c r="K956" s="391"/>
      <c r="L956" s="391"/>
      <c r="M956" s="391"/>
      <c r="N956" s="391"/>
      <c r="O956" s="394"/>
      <c r="P956" s="391"/>
      <c r="Q956" s="391"/>
      <c r="R956" s="391"/>
      <c r="S956" s="391"/>
      <c r="T956" s="394"/>
      <c r="U956" s="391"/>
      <c r="V956" s="391"/>
      <c r="W956" s="391"/>
      <c r="X956" s="391"/>
      <c r="Y956" s="394"/>
      <c r="Z956" s="391"/>
      <c r="AA956" s="391"/>
      <c r="AB956" s="391"/>
      <c r="AC956" s="391"/>
      <c r="AD956" s="394"/>
      <c r="AE956" s="391"/>
      <c r="AF956" s="391"/>
      <c r="AG956" s="391"/>
      <c r="AH956" s="391"/>
      <c r="AI956" s="394"/>
      <c r="AJ956" s="391"/>
      <c r="AK956" s="391"/>
      <c r="AL956" s="391"/>
      <c r="AM956" s="391"/>
      <c r="AN956" s="394"/>
      <c r="AO956" s="391"/>
      <c r="AP956" s="391"/>
      <c r="AQ956" s="391"/>
      <c r="AR956" s="391"/>
      <c r="AS956" s="394"/>
      <c r="AT956" s="391"/>
      <c r="AU956" s="391"/>
      <c r="AV956" s="391"/>
      <c r="AW956" s="391"/>
      <c r="AX956" s="394"/>
    </row>
    <row r="957" spans="1:50">
      <c r="A957" s="391"/>
      <c r="B957" s="391"/>
      <c r="C957" s="391"/>
      <c r="D957" s="391"/>
      <c r="E957" s="394"/>
      <c r="F957" s="391"/>
      <c r="G957" s="391"/>
      <c r="H957" s="391"/>
      <c r="I957" s="391"/>
      <c r="J957" s="394"/>
      <c r="K957" s="391"/>
      <c r="L957" s="391"/>
      <c r="M957" s="391"/>
      <c r="N957" s="391"/>
      <c r="O957" s="394"/>
      <c r="P957" s="391"/>
      <c r="Q957" s="391"/>
      <c r="R957" s="391"/>
      <c r="S957" s="391"/>
      <c r="T957" s="394"/>
      <c r="U957" s="391"/>
      <c r="V957" s="391"/>
      <c r="W957" s="391"/>
      <c r="X957" s="391"/>
      <c r="Y957" s="394"/>
      <c r="Z957" s="391"/>
      <c r="AA957" s="391"/>
      <c r="AB957" s="391"/>
      <c r="AC957" s="391"/>
      <c r="AD957" s="394"/>
      <c r="AE957" s="391"/>
      <c r="AF957" s="391"/>
      <c r="AG957" s="391"/>
      <c r="AH957" s="391"/>
      <c r="AI957" s="394"/>
      <c r="AJ957" s="391"/>
      <c r="AK957" s="391"/>
      <c r="AL957" s="391"/>
      <c r="AM957" s="391"/>
      <c r="AN957" s="394"/>
      <c r="AO957" s="391"/>
      <c r="AP957" s="391"/>
      <c r="AQ957" s="391"/>
      <c r="AR957" s="391"/>
      <c r="AS957" s="394"/>
      <c r="AT957" s="391"/>
      <c r="AU957" s="391"/>
      <c r="AV957" s="391"/>
      <c r="AW957" s="391"/>
      <c r="AX957" s="394"/>
    </row>
    <row r="958" spans="1:50">
      <c r="A958" s="391"/>
      <c r="B958" s="391"/>
      <c r="C958" s="391"/>
      <c r="D958" s="391"/>
      <c r="E958" s="394"/>
      <c r="F958" s="391"/>
      <c r="G958" s="391"/>
      <c r="H958" s="391"/>
      <c r="I958" s="391"/>
      <c r="J958" s="394"/>
      <c r="K958" s="391"/>
      <c r="L958" s="391"/>
      <c r="M958" s="391"/>
      <c r="N958" s="391"/>
      <c r="O958" s="394"/>
      <c r="P958" s="391"/>
      <c r="Q958" s="391"/>
      <c r="R958" s="391"/>
      <c r="S958" s="391"/>
      <c r="T958" s="394"/>
      <c r="U958" s="391"/>
      <c r="V958" s="391"/>
      <c r="W958" s="391"/>
      <c r="X958" s="391"/>
      <c r="Y958" s="394"/>
      <c r="Z958" s="391"/>
      <c r="AA958" s="391"/>
      <c r="AB958" s="391"/>
      <c r="AC958" s="391"/>
      <c r="AD958" s="394"/>
      <c r="AE958" s="391"/>
      <c r="AF958" s="391"/>
      <c r="AG958" s="391"/>
      <c r="AH958" s="391"/>
      <c r="AI958" s="394"/>
      <c r="AJ958" s="391"/>
      <c r="AK958" s="391"/>
      <c r="AL958" s="391"/>
      <c r="AM958" s="391"/>
      <c r="AN958" s="394"/>
      <c r="AO958" s="391"/>
      <c r="AP958" s="391"/>
      <c r="AQ958" s="391"/>
      <c r="AR958" s="391"/>
      <c r="AS958" s="394"/>
      <c r="AT958" s="391"/>
      <c r="AU958" s="391"/>
      <c r="AV958" s="391"/>
      <c r="AW958" s="391"/>
      <c r="AX958" s="394"/>
    </row>
    <row r="959" spans="1:50">
      <c r="A959" s="391"/>
      <c r="B959" s="391"/>
      <c r="C959" s="391"/>
      <c r="D959" s="391"/>
      <c r="E959" s="394"/>
      <c r="F959" s="391"/>
      <c r="G959" s="391"/>
      <c r="H959" s="391"/>
      <c r="I959" s="391"/>
      <c r="J959" s="394"/>
      <c r="K959" s="391"/>
      <c r="L959" s="391"/>
      <c r="M959" s="391"/>
      <c r="N959" s="391"/>
      <c r="O959" s="394"/>
      <c r="P959" s="391"/>
      <c r="Q959" s="391"/>
      <c r="R959" s="391"/>
      <c r="S959" s="391"/>
      <c r="T959" s="394"/>
      <c r="U959" s="391"/>
      <c r="V959" s="391"/>
      <c r="W959" s="391"/>
      <c r="X959" s="391"/>
      <c r="Y959" s="394"/>
      <c r="Z959" s="391"/>
      <c r="AA959" s="391"/>
      <c r="AB959" s="391"/>
      <c r="AC959" s="391"/>
      <c r="AD959" s="394"/>
      <c r="AE959" s="391"/>
      <c r="AF959" s="391"/>
      <c r="AG959" s="391"/>
      <c r="AH959" s="391"/>
      <c r="AI959" s="394"/>
      <c r="AJ959" s="391"/>
      <c r="AK959" s="391"/>
      <c r="AL959" s="391"/>
      <c r="AM959" s="391"/>
      <c r="AN959" s="394"/>
      <c r="AO959" s="391"/>
      <c r="AP959" s="391"/>
      <c r="AQ959" s="391"/>
      <c r="AR959" s="391"/>
      <c r="AS959" s="394"/>
      <c r="AT959" s="391"/>
      <c r="AU959" s="391"/>
      <c r="AV959" s="391"/>
      <c r="AW959" s="391"/>
      <c r="AX959" s="394"/>
    </row>
    <row r="960" spans="1:50">
      <c r="A960" s="391"/>
      <c r="B960" s="391"/>
      <c r="C960" s="391"/>
      <c r="D960" s="391"/>
      <c r="E960" s="394"/>
      <c r="F960" s="391"/>
      <c r="G960" s="391"/>
      <c r="H960" s="391"/>
      <c r="I960" s="391"/>
      <c r="J960" s="394"/>
      <c r="K960" s="391"/>
      <c r="L960" s="391"/>
      <c r="M960" s="391"/>
      <c r="N960" s="391"/>
      <c r="O960" s="394"/>
      <c r="P960" s="391"/>
      <c r="Q960" s="391"/>
      <c r="R960" s="391"/>
      <c r="S960" s="391"/>
      <c r="T960" s="394"/>
      <c r="U960" s="391"/>
      <c r="V960" s="391"/>
      <c r="W960" s="391"/>
      <c r="X960" s="391"/>
      <c r="Y960" s="394"/>
      <c r="Z960" s="391"/>
      <c r="AA960" s="391"/>
      <c r="AB960" s="391"/>
      <c r="AC960" s="391"/>
      <c r="AD960" s="394"/>
      <c r="AE960" s="391"/>
      <c r="AF960" s="391"/>
      <c r="AG960" s="391"/>
      <c r="AH960" s="391"/>
      <c r="AI960" s="394"/>
      <c r="AJ960" s="391"/>
      <c r="AK960" s="391"/>
      <c r="AL960" s="391"/>
      <c r="AM960" s="391"/>
      <c r="AN960" s="394"/>
      <c r="AO960" s="391"/>
      <c r="AP960" s="391"/>
      <c r="AQ960" s="391"/>
      <c r="AR960" s="391"/>
      <c r="AS960" s="394"/>
      <c r="AT960" s="391"/>
      <c r="AU960" s="391"/>
      <c r="AV960" s="391"/>
      <c r="AW960" s="391"/>
      <c r="AX960" s="394"/>
    </row>
    <row r="961" spans="1:50">
      <c r="A961" s="391"/>
      <c r="B961" s="391"/>
      <c r="C961" s="391"/>
      <c r="D961" s="391"/>
      <c r="E961" s="394"/>
      <c r="F961" s="391"/>
      <c r="G961" s="391"/>
      <c r="H961" s="391"/>
      <c r="I961" s="391"/>
      <c r="J961" s="394"/>
      <c r="K961" s="391"/>
      <c r="L961" s="391"/>
      <c r="M961" s="391"/>
      <c r="N961" s="391"/>
      <c r="O961" s="394"/>
      <c r="P961" s="391"/>
      <c r="Q961" s="391"/>
      <c r="R961" s="391"/>
      <c r="S961" s="391"/>
      <c r="T961" s="394"/>
      <c r="U961" s="391"/>
      <c r="V961" s="391"/>
      <c r="W961" s="391"/>
      <c r="X961" s="391"/>
      <c r="Y961" s="394"/>
      <c r="Z961" s="391"/>
      <c r="AA961" s="391"/>
      <c r="AB961" s="391"/>
      <c r="AC961" s="391"/>
      <c r="AD961" s="394"/>
      <c r="AE961" s="391"/>
      <c r="AF961" s="391"/>
      <c r="AG961" s="391"/>
      <c r="AH961" s="391"/>
      <c r="AI961" s="394"/>
      <c r="AJ961" s="391"/>
      <c r="AK961" s="391"/>
      <c r="AL961" s="391"/>
      <c r="AM961" s="391"/>
      <c r="AN961" s="394"/>
      <c r="AO961" s="391"/>
      <c r="AP961" s="391"/>
      <c r="AQ961" s="391"/>
      <c r="AR961" s="391"/>
      <c r="AS961" s="394"/>
      <c r="AT961" s="391"/>
      <c r="AU961" s="391"/>
      <c r="AV961" s="391"/>
      <c r="AW961" s="391"/>
      <c r="AX961" s="394"/>
    </row>
    <row r="962" spans="1:50">
      <c r="A962" s="391"/>
      <c r="B962" s="391"/>
      <c r="C962" s="391"/>
      <c r="D962" s="391"/>
      <c r="E962" s="394"/>
      <c r="F962" s="391"/>
      <c r="G962" s="391"/>
      <c r="H962" s="391"/>
      <c r="I962" s="391"/>
      <c r="J962" s="394"/>
      <c r="K962" s="391"/>
      <c r="L962" s="391"/>
      <c r="M962" s="391"/>
      <c r="N962" s="391"/>
      <c r="O962" s="394"/>
      <c r="P962" s="391"/>
      <c r="Q962" s="391"/>
      <c r="R962" s="391"/>
      <c r="S962" s="391"/>
      <c r="T962" s="394"/>
      <c r="U962" s="391"/>
      <c r="V962" s="391"/>
      <c r="W962" s="391"/>
      <c r="X962" s="391"/>
      <c r="Y962" s="394"/>
      <c r="Z962" s="391"/>
      <c r="AA962" s="391"/>
      <c r="AB962" s="391"/>
      <c r="AC962" s="391"/>
      <c r="AD962" s="394"/>
      <c r="AE962" s="391"/>
      <c r="AF962" s="391"/>
      <c r="AG962" s="391"/>
      <c r="AH962" s="391"/>
      <c r="AI962" s="394"/>
      <c r="AJ962" s="391"/>
      <c r="AK962" s="391"/>
      <c r="AL962" s="391"/>
      <c r="AM962" s="391"/>
      <c r="AN962" s="394"/>
      <c r="AO962" s="391"/>
      <c r="AP962" s="391"/>
      <c r="AQ962" s="391"/>
      <c r="AR962" s="391"/>
      <c r="AS962" s="394"/>
      <c r="AT962" s="391"/>
      <c r="AU962" s="391"/>
      <c r="AV962" s="391"/>
      <c r="AW962" s="391"/>
      <c r="AX962" s="394"/>
    </row>
    <row r="963" spans="1:50">
      <c r="A963" s="391"/>
      <c r="B963" s="391"/>
      <c r="C963" s="391"/>
      <c r="D963" s="391"/>
      <c r="E963" s="394"/>
      <c r="F963" s="391"/>
      <c r="G963" s="391"/>
      <c r="H963" s="391"/>
      <c r="I963" s="391"/>
      <c r="J963" s="394"/>
      <c r="K963" s="391"/>
      <c r="L963" s="391"/>
      <c r="M963" s="391"/>
      <c r="N963" s="391"/>
      <c r="O963" s="394"/>
      <c r="P963" s="391"/>
      <c r="Q963" s="391"/>
      <c r="R963" s="391"/>
      <c r="S963" s="391"/>
      <c r="T963" s="394"/>
      <c r="U963" s="391"/>
      <c r="V963" s="391"/>
      <c r="W963" s="391"/>
      <c r="X963" s="391"/>
      <c r="Y963" s="394"/>
      <c r="Z963" s="391"/>
      <c r="AA963" s="391"/>
      <c r="AB963" s="391"/>
      <c r="AC963" s="391"/>
      <c r="AD963" s="394"/>
      <c r="AE963" s="391"/>
      <c r="AF963" s="391"/>
      <c r="AG963" s="391"/>
      <c r="AH963" s="391"/>
      <c r="AI963" s="394"/>
      <c r="AJ963" s="391"/>
      <c r="AK963" s="391"/>
      <c r="AL963" s="391"/>
      <c r="AM963" s="391"/>
      <c r="AN963" s="394"/>
      <c r="AO963" s="391"/>
      <c r="AP963" s="391"/>
      <c r="AQ963" s="391"/>
      <c r="AR963" s="391"/>
      <c r="AS963" s="394"/>
      <c r="AT963" s="391"/>
      <c r="AU963" s="391"/>
      <c r="AV963" s="391"/>
      <c r="AW963" s="391"/>
      <c r="AX963" s="394"/>
    </row>
    <row r="964" spans="1:50">
      <c r="A964" s="388"/>
      <c r="B964" s="388"/>
      <c r="C964" s="388"/>
      <c r="D964" s="388"/>
      <c r="E964" s="395"/>
      <c r="F964" s="388"/>
      <c r="G964" s="388"/>
      <c r="H964" s="388"/>
      <c r="I964" s="388"/>
      <c r="J964" s="395"/>
      <c r="K964" s="388"/>
      <c r="L964" s="388"/>
      <c r="M964" s="388"/>
      <c r="N964" s="388"/>
      <c r="O964" s="395"/>
      <c r="P964" s="388"/>
      <c r="Q964" s="388"/>
      <c r="R964" s="388"/>
      <c r="S964" s="388"/>
      <c r="T964" s="395"/>
      <c r="U964" s="388"/>
      <c r="V964" s="388"/>
      <c r="W964" s="388"/>
      <c r="X964" s="388"/>
      <c r="Y964" s="395"/>
      <c r="Z964" s="388"/>
      <c r="AA964" s="388"/>
      <c r="AB964" s="388"/>
      <c r="AC964" s="388"/>
      <c r="AD964" s="395"/>
      <c r="AE964" s="388"/>
      <c r="AF964" s="388"/>
      <c r="AG964" s="388"/>
      <c r="AH964" s="388"/>
      <c r="AI964" s="395"/>
      <c r="AJ964" s="388"/>
      <c r="AK964" s="388"/>
      <c r="AL964" s="388"/>
      <c r="AM964" s="388"/>
      <c r="AN964" s="395"/>
      <c r="AO964" s="388"/>
      <c r="AP964" s="388"/>
      <c r="AQ964" s="388"/>
      <c r="AR964" s="388"/>
      <c r="AS964" s="395"/>
      <c r="AT964" s="388"/>
      <c r="AU964" s="388"/>
      <c r="AV964" s="388"/>
      <c r="AW964" s="388"/>
      <c r="AX964" s="395"/>
    </row>
    <row r="965" spans="1:50">
      <c r="A965" s="391">
        <v>16</v>
      </c>
      <c r="B965" s="391"/>
      <c r="C965" s="391"/>
      <c r="D965" s="391"/>
      <c r="E965" s="394"/>
      <c r="F965" s="391">
        <v>17</v>
      </c>
      <c r="G965" s="391"/>
      <c r="H965" s="391"/>
      <c r="I965" s="391"/>
      <c r="J965" s="394"/>
      <c r="K965" s="391">
        <v>18</v>
      </c>
      <c r="L965" s="391"/>
      <c r="M965" s="391"/>
      <c r="N965" s="391"/>
      <c r="O965" s="394"/>
      <c r="P965" s="391">
        <v>19</v>
      </c>
      <c r="Q965" s="391"/>
      <c r="R965" s="391"/>
      <c r="S965" s="391"/>
      <c r="T965" s="394"/>
      <c r="U965" s="391">
        <v>20</v>
      </c>
      <c r="V965" s="391"/>
      <c r="W965" s="391"/>
      <c r="X965" s="391"/>
      <c r="Y965" s="394"/>
      <c r="Z965" s="391">
        <v>21</v>
      </c>
      <c r="AA965" s="391"/>
      <c r="AB965" s="391"/>
      <c r="AC965" s="391"/>
      <c r="AD965" s="394"/>
      <c r="AE965" s="391">
        <v>22</v>
      </c>
      <c r="AF965" s="391"/>
      <c r="AG965" s="391"/>
      <c r="AH965" s="391"/>
      <c r="AI965" s="394"/>
      <c r="AJ965" s="391">
        <v>23</v>
      </c>
      <c r="AK965" s="391"/>
      <c r="AL965" s="391"/>
      <c r="AM965" s="391"/>
      <c r="AN965" s="394"/>
      <c r="AO965" s="391">
        <v>24</v>
      </c>
      <c r="AP965" s="391"/>
      <c r="AQ965" s="391"/>
      <c r="AR965" s="391"/>
      <c r="AS965" s="394"/>
      <c r="AT965" s="391">
        <v>25</v>
      </c>
      <c r="AU965" s="391"/>
      <c r="AV965" s="391"/>
      <c r="AW965" s="391"/>
      <c r="AX965" s="394"/>
    </row>
    <row r="966" spans="1:50">
      <c r="A966" s="391"/>
      <c r="B966" s="391"/>
      <c r="C966" s="391"/>
      <c r="D966" s="391"/>
      <c r="E966" s="394"/>
      <c r="F966" s="391"/>
      <c r="G966" s="391"/>
      <c r="H966" s="391"/>
      <c r="I966" s="391"/>
      <c r="J966" s="394"/>
      <c r="K966" s="391"/>
      <c r="L966" s="391"/>
      <c r="M966" s="391"/>
      <c r="N966" s="391"/>
      <c r="O966" s="394"/>
      <c r="P966" s="391"/>
      <c r="Q966" s="391"/>
      <c r="R966" s="391"/>
      <c r="S966" s="391"/>
      <c r="T966" s="394"/>
      <c r="U966" s="391"/>
      <c r="V966" s="391"/>
      <c r="W966" s="391"/>
      <c r="X966" s="391"/>
      <c r="Y966" s="394"/>
      <c r="Z966" s="391"/>
      <c r="AA966" s="391"/>
      <c r="AB966" s="391"/>
      <c r="AC966" s="391"/>
      <c r="AD966" s="394"/>
      <c r="AE966" s="391"/>
      <c r="AF966" s="391"/>
      <c r="AG966" s="391"/>
      <c r="AH966" s="391"/>
      <c r="AI966" s="394"/>
      <c r="AJ966" s="391"/>
      <c r="AK966" s="391"/>
      <c r="AL966" s="391"/>
      <c r="AM966" s="391"/>
      <c r="AN966" s="394"/>
      <c r="AO966" s="391"/>
      <c r="AP966" s="391"/>
      <c r="AQ966" s="391"/>
      <c r="AR966" s="391"/>
      <c r="AS966" s="394"/>
      <c r="AT966" s="391"/>
      <c r="AU966" s="391"/>
      <c r="AV966" s="391"/>
      <c r="AW966" s="391"/>
      <c r="AX966" s="394"/>
    </row>
    <row r="967" spans="1:50">
      <c r="A967" s="391"/>
      <c r="B967" s="391"/>
      <c r="C967" s="391"/>
      <c r="D967" s="391"/>
      <c r="E967" s="394"/>
      <c r="F967" s="391"/>
      <c r="G967" s="391"/>
      <c r="H967" s="391"/>
      <c r="I967" s="391"/>
      <c r="J967" s="394"/>
      <c r="K967" s="391"/>
      <c r="L967" s="391"/>
      <c r="M967" s="391"/>
      <c r="N967" s="391"/>
      <c r="O967" s="394"/>
      <c r="P967" s="391"/>
      <c r="Q967" s="391"/>
      <c r="R967" s="391"/>
      <c r="S967" s="391"/>
      <c r="T967" s="394"/>
      <c r="U967" s="391"/>
      <c r="V967" s="391"/>
      <c r="W967" s="391"/>
      <c r="X967" s="391"/>
      <c r="Y967" s="394"/>
      <c r="Z967" s="391"/>
      <c r="AA967" s="391"/>
      <c r="AB967" s="391"/>
      <c r="AC967" s="391"/>
      <c r="AD967" s="394"/>
      <c r="AE967" s="391"/>
      <c r="AF967" s="391"/>
      <c r="AG967" s="391"/>
      <c r="AH967" s="391"/>
      <c r="AI967" s="394"/>
      <c r="AJ967" s="391"/>
      <c r="AK967" s="391"/>
      <c r="AL967" s="391"/>
      <c r="AM967" s="391"/>
      <c r="AN967" s="394"/>
      <c r="AO967" s="391"/>
      <c r="AP967" s="391"/>
      <c r="AQ967" s="391"/>
      <c r="AR967" s="391"/>
      <c r="AS967" s="394"/>
      <c r="AT967" s="391"/>
      <c r="AU967" s="391"/>
      <c r="AV967" s="391"/>
      <c r="AW967" s="391"/>
      <c r="AX967" s="394"/>
    </row>
    <row r="968" spans="1:50">
      <c r="A968" s="391"/>
      <c r="B968" s="391"/>
      <c r="C968" s="391"/>
      <c r="D968" s="391"/>
      <c r="E968" s="394"/>
      <c r="F968" s="391"/>
      <c r="G968" s="391"/>
      <c r="H968" s="391"/>
      <c r="I968" s="391"/>
      <c r="J968" s="394"/>
      <c r="K968" s="391"/>
      <c r="L968" s="391"/>
      <c r="M968" s="391"/>
      <c r="N968" s="391"/>
      <c r="O968" s="394"/>
      <c r="P968" s="391"/>
      <c r="Q968" s="391"/>
      <c r="R968" s="391"/>
      <c r="S968" s="391"/>
      <c r="T968" s="394"/>
      <c r="U968" s="391"/>
      <c r="V968" s="391"/>
      <c r="W968" s="391"/>
      <c r="X968" s="391"/>
      <c r="Y968" s="394"/>
      <c r="Z968" s="391"/>
      <c r="AA968" s="391"/>
      <c r="AB968" s="391"/>
      <c r="AC968" s="391"/>
      <c r="AD968" s="394"/>
      <c r="AE968" s="391"/>
      <c r="AF968" s="391"/>
      <c r="AG968" s="391"/>
      <c r="AH968" s="391"/>
      <c r="AI968" s="394"/>
      <c r="AJ968" s="391"/>
      <c r="AK968" s="391"/>
      <c r="AL968" s="391"/>
      <c r="AM968" s="391"/>
      <c r="AN968" s="394"/>
      <c r="AO968" s="391"/>
      <c r="AP968" s="391"/>
      <c r="AQ968" s="391"/>
      <c r="AR968" s="391"/>
      <c r="AS968" s="394"/>
      <c r="AT968" s="391"/>
      <c r="AU968" s="391"/>
      <c r="AV968" s="391"/>
      <c r="AW968" s="391"/>
      <c r="AX968" s="394"/>
    </row>
    <row r="969" spans="1:50">
      <c r="A969" s="391"/>
      <c r="B969" s="391"/>
      <c r="C969" s="391"/>
      <c r="D969" s="391"/>
      <c r="E969" s="394"/>
      <c r="F969" s="391"/>
      <c r="G969" s="391"/>
      <c r="H969" s="391"/>
      <c r="I969" s="391"/>
      <c r="J969" s="394"/>
      <c r="K969" s="391"/>
      <c r="L969" s="391"/>
      <c r="M969" s="391"/>
      <c r="N969" s="391"/>
      <c r="O969" s="394"/>
      <c r="P969" s="391"/>
      <c r="Q969" s="391"/>
      <c r="R969" s="391"/>
      <c r="S969" s="391"/>
      <c r="T969" s="394"/>
      <c r="U969" s="391"/>
      <c r="V969" s="391"/>
      <c r="W969" s="391"/>
      <c r="X969" s="391"/>
      <c r="Y969" s="394"/>
      <c r="Z969" s="391"/>
      <c r="AA969" s="391"/>
      <c r="AB969" s="391"/>
      <c r="AC969" s="391"/>
      <c r="AD969" s="394"/>
      <c r="AE969" s="391"/>
      <c r="AF969" s="391"/>
      <c r="AG969" s="391"/>
      <c r="AH969" s="391"/>
      <c r="AI969" s="394"/>
      <c r="AJ969" s="391"/>
      <c r="AK969" s="391"/>
      <c r="AL969" s="391"/>
      <c r="AM969" s="391"/>
      <c r="AN969" s="394"/>
      <c r="AO969" s="391"/>
      <c r="AP969" s="391"/>
      <c r="AQ969" s="391"/>
      <c r="AR969" s="391"/>
      <c r="AS969" s="394"/>
      <c r="AT969" s="391"/>
      <c r="AU969" s="391"/>
      <c r="AV969" s="391"/>
      <c r="AW969" s="391"/>
      <c r="AX969" s="394"/>
    </row>
    <row r="970" spans="1:50">
      <c r="A970" s="391"/>
      <c r="B970" s="391"/>
      <c r="C970" s="391"/>
      <c r="D970" s="391"/>
      <c r="E970" s="394"/>
      <c r="F970" s="391"/>
      <c r="G970" s="391"/>
      <c r="H970" s="391"/>
      <c r="I970" s="391"/>
      <c r="J970" s="394"/>
      <c r="K970" s="391"/>
      <c r="L970" s="391"/>
      <c r="M970" s="391"/>
      <c r="N970" s="391"/>
      <c r="O970" s="394"/>
      <c r="P970" s="391"/>
      <c r="Q970" s="391"/>
      <c r="R970" s="391"/>
      <c r="S970" s="391"/>
      <c r="T970" s="394"/>
      <c r="U970" s="391"/>
      <c r="V970" s="391"/>
      <c r="W970" s="391"/>
      <c r="X970" s="391"/>
      <c r="Y970" s="394"/>
      <c r="Z970" s="391"/>
      <c r="AA970" s="391"/>
      <c r="AB970" s="391"/>
      <c r="AC970" s="391"/>
      <c r="AD970" s="394"/>
      <c r="AE970" s="391"/>
      <c r="AF970" s="391"/>
      <c r="AG970" s="391"/>
      <c r="AH970" s="391"/>
      <c r="AI970" s="394"/>
      <c r="AJ970" s="391"/>
      <c r="AK970" s="391"/>
      <c r="AL970" s="391"/>
      <c r="AM970" s="391"/>
      <c r="AN970" s="394"/>
      <c r="AO970" s="391"/>
      <c r="AP970" s="391"/>
      <c r="AQ970" s="391"/>
      <c r="AR970" s="391"/>
      <c r="AS970" s="394"/>
      <c r="AT970" s="391"/>
      <c r="AU970" s="391"/>
      <c r="AV970" s="391"/>
      <c r="AW970" s="391"/>
      <c r="AX970" s="394"/>
    </row>
    <row r="971" spans="1:50">
      <c r="A971" s="391"/>
      <c r="B971" s="391"/>
      <c r="C971" s="391"/>
      <c r="D971" s="391"/>
      <c r="E971" s="394"/>
      <c r="F971" s="391"/>
      <c r="G971" s="391"/>
      <c r="H971" s="391"/>
      <c r="I971" s="391"/>
      <c r="J971" s="394"/>
      <c r="K971" s="391"/>
      <c r="L971" s="391"/>
      <c r="M971" s="391"/>
      <c r="N971" s="391"/>
      <c r="O971" s="394"/>
      <c r="P971" s="391"/>
      <c r="Q971" s="391"/>
      <c r="R971" s="391"/>
      <c r="S971" s="391"/>
      <c r="T971" s="394"/>
      <c r="U971" s="391"/>
      <c r="V971" s="391"/>
      <c r="W971" s="391"/>
      <c r="X971" s="391"/>
      <c r="Y971" s="394"/>
      <c r="Z971" s="391"/>
      <c r="AA971" s="391"/>
      <c r="AB971" s="391"/>
      <c r="AC971" s="391"/>
      <c r="AD971" s="394"/>
      <c r="AE971" s="391"/>
      <c r="AF971" s="391"/>
      <c r="AG971" s="391"/>
      <c r="AH971" s="391"/>
      <c r="AI971" s="394"/>
      <c r="AJ971" s="391"/>
      <c r="AK971" s="391"/>
      <c r="AL971" s="391"/>
      <c r="AM971" s="391"/>
      <c r="AN971" s="394"/>
      <c r="AO971" s="391"/>
      <c r="AP971" s="391"/>
      <c r="AQ971" s="391"/>
      <c r="AR971" s="391"/>
      <c r="AS971" s="394"/>
      <c r="AT971" s="391"/>
      <c r="AU971" s="391"/>
      <c r="AV971" s="391"/>
      <c r="AW971" s="391"/>
      <c r="AX971" s="394"/>
    </row>
    <row r="972" spans="1:50">
      <c r="A972" s="391"/>
      <c r="B972" s="391"/>
      <c r="C972" s="391"/>
      <c r="D972" s="391"/>
      <c r="E972" s="394"/>
      <c r="F972" s="391"/>
      <c r="G972" s="391"/>
      <c r="H972" s="391"/>
      <c r="I972" s="391"/>
      <c r="J972" s="394"/>
      <c r="K972" s="391"/>
      <c r="L972" s="391"/>
      <c r="M972" s="391"/>
      <c r="N972" s="391"/>
      <c r="O972" s="394"/>
      <c r="P972" s="391"/>
      <c r="Q972" s="391"/>
      <c r="R972" s="391"/>
      <c r="S972" s="391"/>
      <c r="T972" s="394"/>
      <c r="U972" s="391"/>
      <c r="V972" s="391"/>
      <c r="W972" s="391"/>
      <c r="X972" s="391"/>
      <c r="Y972" s="394"/>
      <c r="Z972" s="391"/>
      <c r="AA972" s="391"/>
      <c r="AB972" s="391"/>
      <c r="AC972" s="391"/>
      <c r="AD972" s="394"/>
      <c r="AE972" s="391"/>
      <c r="AF972" s="391"/>
      <c r="AG972" s="391"/>
      <c r="AH972" s="391"/>
      <c r="AI972" s="394"/>
      <c r="AJ972" s="391"/>
      <c r="AK972" s="391"/>
      <c r="AL972" s="391"/>
      <c r="AM972" s="391"/>
      <c r="AN972" s="394"/>
      <c r="AO972" s="391"/>
      <c r="AP972" s="391"/>
      <c r="AQ972" s="391"/>
      <c r="AR972" s="391"/>
      <c r="AS972" s="394"/>
      <c r="AT972" s="391"/>
      <c r="AU972" s="391"/>
      <c r="AV972" s="391"/>
      <c r="AW972" s="391"/>
      <c r="AX972" s="394"/>
    </row>
    <row r="973" spans="1:50">
      <c r="A973" s="391"/>
      <c r="B973" s="391"/>
      <c r="C973" s="391"/>
      <c r="D973" s="391"/>
      <c r="E973" s="394"/>
      <c r="F973" s="391"/>
      <c r="G973" s="391"/>
      <c r="H973" s="391"/>
      <c r="I973" s="391"/>
      <c r="J973" s="394"/>
      <c r="K973" s="391"/>
      <c r="L973" s="391"/>
      <c r="M973" s="391"/>
      <c r="N973" s="391"/>
      <c r="O973" s="394"/>
      <c r="P973" s="391"/>
      <c r="Q973" s="391"/>
      <c r="R973" s="391"/>
      <c r="S973" s="391"/>
      <c r="T973" s="394"/>
      <c r="U973" s="391"/>
      <c r="V973" s="391"/>
      <c r="W973" s="391"/>
      <c r="X973" s="391"/>
      <c r="Y973" s="394"/>
      <c r="Z973" s="391"/>
      <c r="AA973" s="391"/>
      <c r="AB973" s="391"/>
      <c r="AC973" s="391"/>
      <c r="AD973" s="394"/>
      <c r="AE973" s="391"/>
      <c r="AF973" s="391"/>
      <c r="AG973" s="391"/>
      <c r="AH973" s="391"/>
      <c r="AI973" s="394"/>
      <c r="AJ973" s="391"/>
      <c r="AK973" s="391"/>
      <c r="AL973" s="391"/>
      <c r="AM973" s="391"/>
      <c r="AN973" s="394"/>
      <c r="AO973" s="391"/>
      <c r="AP973" s="391"/>
      <c r="AQ973" s="391"/>
      <c r="AR973" s="391"/>
      <c r="AS973" s="394"/>
      <c r="AT973" s="391"/>
      <c r="AU973" s="391"/>
      <c r="AV973" s="391"/>
      <c r="AW973" s="391"/>
      <c r="AX973" s="394"/>
    </row>
    <row r="974" spans="1:50">
      <c r="A974" s="391"/>
      <c r="B974" s="391"/>
      <c r="C974" s="391"/>
      <c r="D974" s="391"/>
      <c r="E974" s="394"/>
      <c r="F974" s="391"/>
      <c r="G974" s="391"/>
      <c r="H974" s="391"/>
      <c r="I974" s="391"/>
      <c r="J974" s="394"/>
      <c r="K974" s="391"/>
      <c r="L974" s="391"/>
      <c r="M974" s="391"/>
      <c r="N974" s="391"/>
      <c r="O974" s="394"/>
      <c r="P974" s="391"/>
      <c r="Q974" s="391"/>
      <c r="R974" s="391"/>
      <c r="S974" s="391"/>
      <c r="T974" s="394"/>
      <c r="U974" s="391"/>
      <c r="V974" s="391"/>
      <c r="W974" s="391"/>
      <c r="X974" s="391"/>
      <c r="Y974" s="394"/>
      <c r="Z974" s="391"/>
      <c r="AA974" s="391"/>
      <c r="AB974" s="391"/>
      <c r="AC974" s="391"/>
      <c r="AD974" s="394"/>
      <c r="AE974" s="391"/>
      <c r="AF974" s="391"/>
      <c r="AG974" s="391"/>
      <c r="AH974" s="391"/>
      <c r="AI974" s="394"/>
      <c r="AJ974" s="391"/>
      <c r="AK974" s="391"/>
      <c r="AL974" s="391"/>
      <c r="AM974" s="391"/>
      <c r="AN974" s="394"/>
      <c r="AO974" s="391"/>
      <c r="AP974" s="391"/>
      <c r="AQ974" s="391"/>
      <c r="AR974" s="391"/>
      <c r="AS974" s="394"/>
      <c r="AT974" s="391"/>
      <c r="AU974" s="391"/>
      <c r="AV974" s="391"/>
      <c r="AW974" s="391"/>
      <c r="AX974" s="394"/>
    </row>
    <row r="975" spans="1:50">
      <c r="A975" s="391"/>
      <c r="B975" s="391"/>
      <c r="C975" s="391"/>
      <c r="D975" s="391"/>
      <c r="E975" s="394"/>
      <c r="F975" s="391"/>
      <c r="G975" s="391"/>
      <c r="H975" s="391"/>
      <c r="I975" s="391"/>
      <c r="J975" s="394"/>
      <c r="K975" s="391"/>
      <c r="L975" s="391"/>
      <c r="M975" s="391"/>
      <c r="N975" s="391"/>
      <c r="O975" s="394"/>
      <c r="P975" s="391"/>
      <c r="Q975" s="391"/>
      <c r="R975" s="391"/>
      <c r="S975" s="391"/>
      <c r="T975" s="394"/>
      <c r="U975" s="391"/>
      <c r="V975" s="391"/>
      <c r="W975" s="391"/>
      <c r="X975" s="391"/>
      <c r="Y975" s="394"/>
      <c r="Z975" s="391"/>
      <c r="AA975" s="391"/>
      <c r="AB975" s="391"/>
      <c r="AC975" s="391"/>
      <c r="AD975" s="394"/>
      <c r="AE975" s="391"/>
      <c r="AF975" s="391"/>
      <c r="AG975" s="391"/>
      <c r="AH975" s="391"/>
      <c r="AI975" s="394"/>
      <c r="AJ975" s="391"/>
      <c r="AK975" s="391"/>
      <c r="AL975" s="391"/>
      <c r="AM975" s="391"/>
      <c r="AN975" s="394"/>
      <c r="AO975" s="391"/>
      <c r="AP975" s="391"/>
      <c r="AQ975" s="391"/>
      <c r="AR975" s="391"/>
      <c r="AS975" s="394"/>
      <c r="AT975" s="391"/>
      <c r="AU975" s="391"/>
      <c r="AV975" s="391"/>
      <c r="AW975" s="391"/>
      <c r="AX975" s="394"/>
    </row>
    <row r="976" spans="1:50">
      <c r="A976" s="391"/>
      <c r="B976" s="391"/>
      <c r="C976" s="391"/>
      <c r="D976" s="391"/>
      <c r="E976" s="394"/>
      <c r="F976" s="391"/>
      <c r="G976" s="391"/>
      <c r="H976" s="391"/>
      <c r="I976" s="391"/>
      <c r="J976" s="394"/>
      <c r="K976" s="391"/>
      <c r="L976" s="391"/>
      <c r="M976" s="391"/>
      <c r="N976" s="391"/>
      <c r="O976" s="394"/>
      <c r="P976" s="391"/>
      <c r="Q976" s="391"/>
      <c r="R976" s="391"/>
      <c r="S976" s="391"/>
      <c r="T976" s="394"/>
      <c r="U976" s="391"/>
      <c r="V976" s="391"/>
      <c r="W976" s="391"/>
      <c r="X976" s="391"/>
      <c r="Y976" s="394"/>
      <c r="Z976" s="391"/>
      <c r="AA976" s="391"/>
      <c r="AB976" s="391"/>
      <c r="AC976" s="391"/>
      <c r="AD976" s="394"/>
      <c r="AE976" s="391"/>
      <c r="AF976" s="391"/>
      <c r="AG976" s="391"/>
      <c r="AH976" s="391"/>
      <c r="AI976" s="394"/>
      <c r="AJ976" s="391"/>
      <c r="AK976" s="391"/>
      <c r="AL976" s="391"/>
      <c r="AM976" s="391"/>
      <c r="AN976" s="394"/>
      <c r="AO976" s="391"/>
      <c r="AP976" s="391"/>
      <c r="AQ976" s="391"/>
      <c r="AR976" s="391"/>
      <c r="AS976" s="394"/>
      <c r="AT976" s="391"/>
      <c r="AU976" s="391"/>
      <c r="AV976" s="391"/>
      <c r="AW976" s="391"/>
      <c r="AX976" s="394"/>
    </row>
    <row r="977" spans="1:50">
      <c r="A977" s="391"/>
      <c r="B977" s="391"/>
      <c r="C977" s="391"/>
      <c r="D977" s="391"/>
      <c r="E977" s="394"/>
      <c r="F977" s="391"/>
      <c r="G977" s="391"/>
      <c r="H977" s="391"/>
      <c r="I977" s="391"/>
      <c r="J977" s="394"/>
      <c r="K977" s="391"/>
      <c r="L977" s="391"/>
      <c r="M977" s="391"/>
      <c r="N977" s="391"/>
      <c r="O977" s="394"/>
      <c r="P977" s="391"/>
      <c r="Q977" s="391"/>
      <c r="R977" s="391"/>
      <c r="S977" s="391"/>
      <c r="T977" s="394"/>
      <c r="U977" s="391"/>
      <c r="V977" s="391"/>
      <c r="W977" s="391"/>
      <c r="X977" s="391"/>
      <c r="Y977" s="394"/>
      <c r="Z977" s="391"/>
      <c r="AA977" s="391"/>
      <c r="AB977" s="391"/>
      <c r="AC977" s="391"/>
      <c r="AD977" s="394"/>
      <c r="AE977" s="391"/>
      <c r="AF977" s="391"/>
      <c r="AG977" s="391"/>
      <c r="AH977" s="391"/>
      <c r="AI977" s="394"/>
      <c r="AJ977" s="391"/>
      <c r="AK977" s="391"/>
      <c r="AL977" s="391"/>
      <c r="AM977" s="391"/>
      <c r="AN977" s="394"/>
      <c r="AO977" s="391"/>
      <c r="AP977" s="391"/>
      <c r="AQ977" s="391"/>
      <c r="AR977" s="391"/>
      <c r="AS977" s="394"/>
      <c r="AT977" s="391"/>
      <c r="AU977" s="391"/>
      <c r="AV977" s="391"/>
      <c r="AW977" s="391"/>
      <c r="AX977" s="394"/>
    </row>
    <row r="978" spans="1:50">
      <c r="A978" s="391"/>
      <c r="B978" s="391"/>
      <c r="C978" s="391"/>
      <c r="D978" s="391"/>
      <c r="E978" s="394"/>
      <c r="F978" s="391"/>
      <c r="G978" s="391"/>
      <c r="H978" s="391"/>
      <c r="I978" s="391"/>
      <c r="J978" s="394"/>
      <c r="K978" s="391"/>
      <c r="L978" s="391"/>
      <c r="M978" s="391"/>
      <c r="N978" s="391"/>
      <c r="O978" s="394"/>
      <c r="P978" s="391"/>
      <c r="Q978" s="391"/>
      <c r="R978" s="391"/>
      <c r="S978" s="391"/>
      <c r="T978" s="394"/>
      <c r="U978" s="391"/>
      <c r="V978" s="391"/>
      <c r="W978" s="391"/>
      <c r="X978" s="391"/>
      <c r="Y978" s="394"/>
      <c r="Z978" s="391"/>
      <c r="AA978" s="391"/>
      <c r="AB978" s="391"/>
      <c r="AC978" s="391"/>
      <c r="AD978" s="394"/>
      <c r="AE978" s="391"/>
      <c r="AF978" s="391"/>
      <c r="AG978" s="391"/>
      <c r="AH978" s="391"/>
      <c r="AI978" s="394"/>
      <c r="AJ978" s="391"/>
      <c r="AK978" s="391"/>
      <c r="AL978" s="391"/>
      <c r="AM978" s="391"/>
      <c r="AN978" s="394"/>
      <c r="AO978" s="391"/>
      <c r="AP978" s="391"/>
      <c r="AQ978" s="391"/>
      <c r="AR978" s="391"/>
      <c r="AS978" s="394"/>
      <c r="AT978" s="391"/>
      <c r="AU978" s="391"/>
      <c r="AV978" s="391"/>
      <c r="AW978" s="391"/>
      <c r="AX978" s="394"/>
    </row>
    <row r="979" spans="1:50">
      <c r="A979" s="391"/>
      <c r="B979" s="391"/>
      <c r="C979" s="391"/>
      <c r="D979" s="391"/>
      <c r="E979" s="394"/>
      <c r="F979" s="391"/>
      <c r="G979" s="391"/>
      <c r="H979" s="391"/>
      <c r="I979" s="391"/>
      <c r="J979" s="394"/>
      <c r="K979" s="391"/>
      <c r="L979" s="391"/>
      <c r="M979" s="391"/>
      <c r="N979" s="391"/>
      <c r="O979" s="394"/>
      <c r="P979" s="391"/>
      <c r="Q979" s="391"/>
      <c r="R979" s="391"/>
      <c r="S979" s="391"/>
      <c r="T979" s="394"/>
      <c r="U979" s="391"/>
      <c r="V979" s="391"/>
      <c r="W979" s="391"/>
      <c r="X979" s="391"/>
      <c r="Y979" s="394"/>
      <c r="Z979" s="391"/>
      <c r="AA979" s="391"/>
      <c r="AB979" s="391"/>
      <c r="AC979" s="391"/>
      <c r="AD979" s="394"/>
      <c r="AE979" s="391"/>
      <c r="AF979" s="391"/>
      <c r="AG979" s="391"/>
      <c r="AH979" s="391"/>
      <c r="AI979" s="394"/>
      <c r="AJ979" s="391"/>
      <c r="AK979" s="391"/>
      <c r="AL979" s="391"/>
      <c r="AM979" s="391"/>
      <c r="AN979" s="394"/>
      <c r="AO979" s="391"/>
      <c r="AP979" s="391"/>
      <c r="AQ979" s="391"/>
      <c r="AR979" s="391"/>
      <c r="AS979" s="394"/>
      <c r="AT979" s="391"/>
      <c r="AU979" s="391"/>
      <c r="AV979" s="391"/>
      <c r="AW979" s="391"/>
      <c r="AX979" s="394"/>
    </row>
    <row r="980" spans="1:50">
      <c r="A980" s="388"/>
      <c r="B980" s="388"/>
      <c r="C980" s="388"/>
      <c r="D980" s="388"/>
      <c r="E980" s="395"/>
      <c r="F980" s="388"/>
      <c r="G980" s="388"/>
      <c r="H980" s="388"/>
      <c r="I980" s="388"/>
      <c r="J980" s="395"/>
      <c r="K980" s="388"/>
      <c r="L980" s="388"/>
      <c r="M980" s="388"/>
      <c r="N980" s="388"/>
      <c r="O980" s="395"/>
      <c r="P980" s="388"/>
      <c r="Q980" s="388"/>
      <c r="R980" s="388"/>
      <c r="S980" s="388"/>
      <c r="T980" s="395"/>
      <c r="U980" s="388"/>
      <c r="V980" s="388"/>
      <c r="W980" s="388"/>
      <c r="X980" s="388"/>
      <c r="Y980" s="395"/>
      <c r="Z980" s="388"/>
      <c r="AA980" s="388"/>
      <c r="AB980" s="388"/>
      <c r="AC980" s="388"/>
      <c r="AD980" s="395"/>
      <c r="AE980" s="388"/>
      <c r="AF980" s="388"/>
      <c r="AG980" s="388"/>
      <c r="AH980" s="388"/>
      <c r="AI980" s="395"/>
      <c r="AJ980" s="388"/>
      <c r="AK980" s="388"/>
      <c r="AL980" s="388"/>
      <c r="AM980" s="388"/>
      <c r="AN980" s="395"/>
      <c r="AO980" s="388"/>
      <c r="AP980" s="388"/>
      <c r="AQ980" s="388"/>
      <c r="AR980" s="388"/>
      <c r="AS980" s="395"/>
      <c r="AT980" s="388"/>
      <c r="AU980" s="388"/>
      <c r="AV980" s="388"/>
      <c r="AW980" s="388"/>
      <c r="AX980" s="395"/>
    </row>
  </sheetData>
  <mergeCells count="1874">
    <mergeCell ref="A579:E583"/>
    <mergeCell ref="AJ878:AN881"/>
    <mergeCell ref="P427:T431"/>
    <mergeCell ref="P432:T436"/>
    <mergeCell ref="P437:T439"/>
    <mergeCell ref="AT705:AX709"/>
    <mergeCell ref="AT710:AX714"/>
    <mergeCell ref="AT715:AX718"/>
    <mergeCell ref="Z738:AD742"/>
    <mergeCell ref="Z743:AD747"/>
    <mergeCell ref="Z748:AD751"/>
    <mergeCell ref="AJ705:AN709"/>
    <mergeCell ref="AJ710:AN714"/>
    <mergeCell ref="AJ715:AN718"/>
    <mergeCell ref="AO705:AS709"/>
    <mergeCell ref="AO710:AS714"/>
    <mergeCell ref="AO715:AS718"/>
    <mergeCell ref="AO596:AS600"/>
    <mergeCell ref="AE666:AI670"/>
    <mergeCell ref="K584:O588"/>
    <mergeCell ref="A596:E600"/>
    <mergeCell ref="A601:E604"/>
    <mergeCell ref="Z666:AD669"/>
    <mergeCell ref="A568:E572"/>
    <mergeCell ref="A558:E562"/>
    <mergeCell ref="A584:E588"/>
    <mergeCell ref="AE584:AI588"/>
    <mergeCell ref="AJ584:AN588"/>
    <mergeCell ref="F579:J583"/>
    <mergeCell ref="K579:O583"/>
    <mergeCell ref="P579:T583"/>
    <mergeCell ref="U579:Y583"/>
    <mergeCell ref="AO302:AS306"/>
    <mergeCell ref="AT302:AX306"/>
    <mergeCell ref="F307:J311"/>
    <mergeCell ref="AE661:AI665"/>
    <mergeCell ref="AJ661:AN665"/>
    <mergeCell ref="AO661:AS665"/>
    <mergeCell ref="AO444:AS448"/>
    <mergeCell ref="AT444:AX448"/>
    <mergeCell ref="AE449:AI453"/>
    <mergeCell ref="AE454:AI458"/>
    <mergeCell ref="AJ454:AN458"/>
    <mergeCell ref="AO454:AS458"/>
    <mergeCell ref="AT454:AX458"/>
    <mergeCell ref="AT601:AX605"/>
    <mergeCell ref="AE574:AI578"/>
    <mergeCell ref="AJ574:AN578"/>
    <mergeCell ref="AT204:AX208"/>
    <mergeCell ref="Z656:AD660"/>
    <mergeCell ref="Z661:AD665"/>
    <mergeCell ref="K427:O431"/>
    <mergeCell ref="AO563:AS567"/>
    <mergeCell ref="AT563:AX567"/>
    <mergeCell ref="AT519:AX523"/>
    <mergeCell ref="P558:T562"/>
    <mergeCell ref="U558:Y562"/>
    <mergeCell ref="Z558:AD562"/>
    <mergeCell ref="F584:J588"/>
    <mergeCell ref="P302:T306"/>
    <mergeCell ref="U302:Y306"/>
    <mergeCell ref="P584:T588"/>
    <mergeCell ref="U584:Y588"/>
    <mergeCell ref="Z584:AD588"/>
    <mergeCell ref="AT199:AX203"/>
    <mergeCell ref="AO182:AS186"/>
    <mergeCell ref="AO187:AS191"/>
    <mergeCell ref="AO192:AS195"/>
    <mergeCell ref="AT182:AX186"/>
    <mergeCell ref="AT187:AX191"/>
    <mergeCell ref="AT192:AX195"/>
    <mergeCell ref="AE182:AI186"/>
    <mergeCell ref="AE187:AI191"/>
    <mergeCell ref="AE192:AI195"/>
    <mergeCell ref="AJ182:AN186"/>
    <mergeCell ref="AJ187:AN191"/>
    <mergeCell ref="AJ192:AN195"/>
    <mergeCell ref="U182:Y186"/>
    <mergeCell ref="U187:Y191"/>
    <mergeCell ref="U192:Y195"/>
    <mergeCell ref="A591:E595"/>
    <mergeCell ref="AO574:AS578"/>
    <mergeCell ref="AO579:AS583"/>
    <mergeCell ref="AO584:AS587"/>
    <mergeCell ref="AT574:AX578"/>
    <mergeCell ref="AT579:AX583"/>
    <mergeCell ref="AT584:AX587"/>
    <mergeCell ref="U427:Y431"/>
    <mergeCell ref="U432:Y436"/>
    <mergeCell ref="U437:Y440"/>
    <mergeCell ref="Z444:AD448"/>
    <mergeCell ref="Z449:AD453"/>
    <mergeCell ref="Z454:AD457"/>
    <mergeCell ref="F427:J431"/>
    <mergeCell ref="F432:J436"/>
    <mergeCell ref="F437:J440"/>
    <mergeCell ref="Z150:AD154"/>
    <mergeCell ref="Z155:AD159"/>
    <mergeCell ref="Z160:AD163"/>
    <mergeCell ref="A171:E175"/>
    <mergeCell ref="F171:J175"/>
    <mergeCell ref="K171:O175"/>
    <mergeCell ref="P171:T175"/>
    <mergeCell ref="A166:E170"/>
    <mergeCell ref="F166:J170"/>
    <mergeCell ref="K166:O170"/>
    <mergeCell ref="P166:T170"/>
    <mergeCell ref="AT220:AX224"/>
    <mergeCell ref="A215:E219"/>
    <mergeCell ref="A220:E224"/>
    <mergeCell ref="A209:E213"/>
    <mergeCell ref="F209:J213"/>
    <mergeCell ref="K209:O213"/>
    <mergeCell ref="P209:T213"/>
    <mergeCell ref="Z209:AD213"/>
    <mergeCell ref="AE209:AI213"/>
    <mergeCell ref="AJ209:AN213"/>
    <mergeCell ref="AO209:AS213"/>
    <mergeCell ref="A182:E186"/>
    <mergeCell ref="A187:E191"/>
    <mergeCell ref="A192:E195"/>
    <mergeCell ref="A162:D162"/>
    <mergeCell ref="A163:D163"/>
    <mergeCell ref="F215:J219"/>
    <mergeCell ref="F220:J224"/>
    <mergeCell ref="U215:Y219"/>
    <mergeCell ref="U220:Y224"/>
    <mergeCell ref="AE215:AI219"/>
    <mergeCell ref="AJ171:AN175"/>
    <mergeCell ref="AO171:AS175"/>
    <mergeCell ref="U166:Y170"/>
    <mergeCell ref="AT209:AX213"/>
    <mergeCell ref="U209:Y213"/>
    <mergeCell ref="AT215:AX219"/>
    <mergeCell ref="AT285:AX289"/>
    <mergeCell ref="AO290:AS294"/>
    <mergeCell ref="AT225:AX229"/>
    <mergeCell ref="AT253:AX257"/>
    <mergeCell ref="Z258:AD262"/>
    <mergeCell ref="AE258:AI262"/>
    <mergeCell ref="AJ258:AN262"/>
    <mergeCell ref="AO258:AS262"/>
    <mergeCell ref="AT258:AX262"/>
    <mergeCell ref="AT248:AX252"/>
    <mergeCell ref="Z253:AD257"/>
    <mergeCell ref="AE253:AI257"/>
    <mergeCell ref="AJ253:AN257"/>
    <mergeCell ref="Z182:AD186"/>
    <mergeCell ref="Z187:AD191"/>
    <mergeCell ref="Z192:AD195"/>
    <mergeCell ref="AO274:AS278"/>
    <mergeCell ref="AT264:AX268"/>
    <mergeCell ref="AT290:AX294"/>
    <mergeCell ref="AE264:AI268"/>
    <mergeCell ref="AJ264:AN268"/>
    <mergeCell ref="AO264:AS268"/>
    <mergeCell ref="AT280:AX284"/>
    <mergeCell ref="U269:Y273"/>
    <mergeCell ref="Z269:AD273"/>
    <mergeCell ref="AE269:AI273"/>
    <mergeCell ref="A285:E289"/>
    <mergeCell ref="F285:J289"/>
    <mergeCell ref="K285:O289"/>
    <mergeCell ref="AE150:AI154"/>
    <mergeCell ref="AJ150:AN154"/>
    <mergeCell ref="AO150:AS154"/>
    <mergeCell ref="AT150:AX154"/>
    <mergeCell ref="AE155:AI159"/>
    <mergeCell ref="AJ155:AN159"/>
    <mergeCell ref="AO155:AS159"/>
    <mergeCell ref="AJ215:AN219"/>
    <mergeCell ref="AJ220:AN224"/>
    <mergeCell ref="AJ225:AN229"/>
    <mergeCell ref="AO215:AS219"/>
    <mergeCell ref="AO220:AS224"/>
    <mergeCell ref="AO225:AS229"/>
    <mergeCell ref="AT155:AX159"/>
    <mergeCell ref="AE160:AI164"/>
    <mergeCell ref="AJ160:AN164"/>
    <mergeCell ref="AO160:AS164"/>
    <mergeCell ref="AT160:AX164"/>
    <mergeCell ref="AT176:AX180"/>
    <mergeCell ref="AT171:AX175"/>
    <mergeCell ref="AT166:AX170"/>
    <mergeCell ref="U171:Y175"/>
    <mergeCell ref="Z171:AD175"/>
    <mergeCell ref="AE171:AI175"/>
    <mergeCell ref="AJ274:AN278"/>
    <mergeCell ref="A269:E273"/>
    <mergeCell ref="F269:J273"/>
    <mergeCell ref="K269:O273"/>
    <mergeCell ref="P269:T273"/>
    <mergeCell ref="F558:J562"/>
    <mergeCell ref="K558:O562"/>
    <mergeCell ref="AJ449:AN453"/>
    <mergeCell ref="AE558:AI562"/>
    <mergeCell ref="AJ558:AN562"/>
    <mergeCell ref="AJ547:AN551"/>
    <mergeCell ref="Z458:AD458"/>
    <mergeCell ref="K481:O485"/>
    <mergeCell ref="P481:T485"/>
    <mergeCell ref="U481:Y485"/>
    <mergeCell ref="Z481:AD485"/>
    <mergeCell ref="AE481:AI485"/>
    <mergeCell ref="AJ481:AN485"/>
    <mergeCell ref="F393:J393"/>
    <mergeCell ref="K393:O393"/>
    <mergeCell ref="P393:T393"/>
    <mergeCell ref="U393:Y393"/>
    <mergeCell ref="Z393:AD393"/>
    <mergeCell ref="AE393:AI393"/>
    <mergeCell ref="P535:T539"/>
    <mergeCell ref="U535:Y539"/>
    <mergeCell ref="P486:T490"/>
    <mergeCell ref="U486:Y490"/>
    <mergeCell ref="Z486:AD490"/>
    <mergeCell ref="AE486:AI490"/>
    <mergeCell ref="AJ486:AN490"/>
    <mergeCell ref="Z538:AC538"/>
    <mergeCell ref="Z539:AC539"/>
    <mergeCell ref="AE470:AI474"/>
    <mergeCell ref="AJ470:AN474"/>
    <mergeCell ref="AJ552:AN556"/>
    <mergeCell ref="Z535:AC535"/>
    <mergeCell ref="A574:E578"/>
    <mergeCell ref="F574:J578"/>
    <mergeCell ref="K574:O578"/>
    <mergeCell ref="P574:T578"/>
    <mergeCell ref="U574:Y578"/>
    <mergeCell ref="Z574:AD578"/>
    <mergeCell ref="F568:J572"/>
    <mergeCell ref="K568:O572"/>
    <mergeCell ref="P568:T572"/>
    <mergeCell ref="U568:Y572"/>
    <mergeCell ref="Z568:AD572"/>
    <mergeCell ref="AE568:AI572"/>
    <mergeCell ref="AJ568:AN572"/>
    <mergeCell ref="K563:O567"/>
    <mergeCell ref="P563:T567"/>
    <mergeCell ref="U563:Y567"/>
    <mergeCell ref="Z563:AD567"/>
    <mergeCell ref="AE563:AI567"/>
    <mergeCell ref="AJ563:AN567"/>
    <mergeCell ref="A563:E567"/>
    <mergeCell ref="AE715:AI719"/>
    <mergeCell ref="A656:E660"/>
    <mergeCell ref="F656:J660"/>
    <mergeCell ref="K656:O660"/>
    <mergeCell ref="P656:T660"/>
    <mergeCell ref="U656:Y660"/>
    <mergeCell ref="A661:E665"/>
    <mergeCell ref="F661:J665"/>
    <mergeCell ref="K661:O665"/>
    <mergeCell ref="P661:T665"/>
    <mergeCell ref="A715:E719"/>
    <mergeCell ref="F715:J719"/>
    <mergeCell ref="K715:O719"/>
    <mergeCell ref="P715:T719"/>
    <mergeCell ref="U715:Y719"/>
    <mergeCell ref="Z715:AD719"/>
    <mergeCell ref="AE705:AI709"/>
    <mergeCell ref="A710:E714"/>
    <mergeCell ref="F710:J714"/>
    <mergeCell ref="K710:O714"/>
    <mergeCell ref="P710:T714"/>
    <mergeCell ref="U710:Y714"/>
    <mergeCell ref="Z710:AD714"/>
    <mergeCell ref="AE710:AI714"/>
    <mergeCell ref="A705:E709"/>
    <mergeCell ref="K705:O709"/>
    <mergeCell ref="P705:T709"/>
    <mergeCell ref="U705:Y709"/>
    <mergeCell ref="Z705:AD709"/>
    <mergeCell ref="A677:E681"/>
    <mergeCell ref="F677:J681"/>
    <mergeCell ref="K677:O681"/>
    <mergeCell ref="AO738:AS742"/>
    <mergeCell ref="AT738:AX742"/>
    <mergeCell ref="AE743:AI747"/>
    <mergeCell ref="AJ743:AN747"/>
    <mergeCell ref="AE803:AI807"/>
    <mergeCell ref="AJ803:AN807"/>
    <mergeCell ref="AO803:AS807"/>
    <mergeCell ref="AT803:AX807"/>
    <mergeCell ref="AO797:AS801"/>
    <mergeCell ref="AT797:AX801"/>
    <mergeCell ref="AO787:AS791"/>
    <mergeCell ref="AT787:AX791"/>
    <mergeCell ref="AO780:AS784"/>
    <mergeCell ref="AT780:AX784"/>
    <mergeCell ref="AO770:AS774"/>
    <mergeCell ref="AT770:AX774"/>
    <mergeCell ref="AJ775:AN779"/>
    <mergeCell ref="AO764:AS768"/>
    <mergeCell ref="AT764:AX768"/>
    <mergeCell ref="AE787:AI791"/>
    <mergeCell ref="AJ787:AN791"/>
    <mergeCell ref="AO775:AS779"/>
    <mergeCell ref="AT775:AX779"/>
    <mergeCell ref="Z808:AD812"/>
    <mergeCell ref="AE808:AI812"/>
    <mergeCell ref="AJ808:AN812"/>
    <mergeCell ref="AO808:AS812"/>
    <mergeCell ref="AT808:AX812"/>
    <mergeCell ref="K808:O812"/>
    <mergeCell ref="P813:T816"/>
    <mergeCell ref="A813:E817"/>
    <mergeCell ref="F813:J817"/>
    <mergeCell ref="K813:O817"/>
    <mergeCell ref="U803:Y807"/>
    <mergeCell ref="Z803:AD807"/>
    <mergeCell ref="U813:Y817"/>
    <mergeCell ref="Z813:AD817"/>
    <mergeCell ref="P803:T807"/>
    <mergeCell ref="P808:T812"/>
    <mergeCell ref="AO743:AS747"/>
    <mergeCell ref="AT743:AX747"/>
    <mergeCell ref="AE748:AI752"/>
    <mergeCell ref="AJ748:AN752"/>
    <mergeCell ref="AO748:AS752"/>
    <mergeCell ref="AT748:AX752"/>
    <mergeCell ref="AE813:AI817"/>
    <mergeCell ref="AJ813:AN817"/>
    <mergeCell ref="AO813:AS817"/>
    <mergeCell ref="AT813:AX817"/>
    <mergeCell ref="A787:E791"/>
    <mergeCell ref="F787:J791"/>
    <mergeCell ref="K787:O791"/>
    <mergeCell ref="P787:T791"/>
    <mergeCell ref="U787:Y791"/>
    <mergeCell ref="Z787:AD791"/>
    <mergeCell ref="AT868:AX872"/>
    <mergeCell ref="AO873:AS877"/>
    <mergeCell ref="AT873:AX877"/>
    <mergeCell ref="AO878:AS882"/>
    <mergeCell ref="AT878:AX882"/>
    <mergeCell ref="A803:E807"/>
    <mergeCell ref="F803:J807"/>
    <mergeCell ref="K803:O807"/>
    <mergeCell ref="A808:E812"/>
    <mergeCell ref="F808:J812"/>
    <mergeCell ref="AE873:AI877"/>
    <mergeCell ref="A878:E882"/>
    <mergeCell ref="F878:J882"/>
    <mergeCell ref="K878:O882"/>
    <mergeCell ref="P878:T882"/>
    <mergeCell ref="U878:Y882"/>
    <mergeCell ref="Z878:AD882"/>
    <mergeCell ref="AE878:AI882"/>
    <mergeCell ref="A873:E877"/>
    <mergeCell ref="F873:J877"/>
    <mergeCell ref="K873:O877"/>
    <mergeCell ref="P873:T877"/>
    <mergeCell ref="U873:Y877"/>
    <mergeCell ref="Z873:AD877"/>
    <mergeCell ref="AO862:AS866"/>
    <mergeCell ref="AT862:AX866"/>
    <mergeCell ref="A868:E872"/>
    <mergeCell ref="F868:J872"/>
    <mergeCell ref="K868:O872"/>
    <mergeCell ref="P868:T872"/>
    <mergeCell ref="U868:Y872"/>
    <mergeCell ref="Z868:AD872"/>
    <mergeCell ref="AE868:AI872"/>
    <mergeCell ref="AO868:AS872"/>
    <mergeCell ref="AO857:AS861"/>
    <mergeCell ref="AT857:AX861"/>
    <mergeCell ref="A862:E866"/>
    <mergeCell ref="F862:J866"/>
    <mergeCell ref="K862:O866"/>
    <mergeCell ref="P862:T866"/>
    <mergeCell ref="U862:Y866"/>
    <mergeCell ref="Z862:AD866"/>
    <mergeCell ref="AE862:AI866"/>
    <mergeCell ref="AJ862:AN866"/>
    <mergeCell ref="AJ868:AN872"/>
    <mergeCell ref="AJ873:AN877"/>
    <mergeCell ref="AO852:AS856"/>
    <mergeCell ref="AT852:AX856"/>
    <mergeCell ref="A857:E861"/>
    <mergeCell ref="F857:J861"/>
    <mergeCell ref="K857:O861"/>
    <mergeCell ref="P857:T861"/>
    <mergeCell ref="U857:Y861"/>
    <mergeCell ref="Z857:AD861"/>
    <mergeCell ref="AE857:AI861"/>
    <mergeCell ref="AJ857:AN861"/>
    <mergeCell ref="A852:E856"/>
    <mergeCell ref="F852:J856"/>
    <mergeCell ref="K852:O856"/>
    <mergeCell ref="P852:T856"/>
    <mergeCell ref="U852:Y856"/>
    <mergeCell ref="Z852:AD856"/>
    <mergeCell ref="AE852:AI856"/>
    <mergeCell ref="AJ852:AN856"/>
    <mergeCell ref="AE846:AI850"/>
    <mergeCell ref="AJ846:AN850"/>
    <mergeCell ref="AO846:AS850"/>
    <mergeCell ref="AT846:AX850"/>
    <mergeCell ref="AJ836:AN840"/>
    <mergeCell ref="AO836:AS840"/>
    <mergeCell ref="AT836:AX840"/>
    <mergeCell ref="Z841:AD845"/>
    <mergeCell ref="AE841:AI845"/>
    <mergeCell ref="AJ841:AN845"/>
    <mergeCell ref="AO841:AS845"/>
    <mergeCell ref="AO792:AS796"/>
    <mergeCell ref="AT792:AX796"/>
    <mergeCell ref="A797:E801"/>
    <mergeCell ref="F797:J801"/>
    <mergeCell ref="K797:O801"/>
    <mergeCell ref="P797:T801"/>
    <mergeCell ref="U797:Y801"/>
    <mergeCell ref="Z797:AD801"/>
    <mergeCell ref="AE797:AI801"/>
    <mergeCell ref="AJ797:AN801"/>
    <mergeCell ref="A792:E796"/>
    <mergeCell ref="F792:J796"/>
    <mergeCell ref="K792:O796"/>
    <mergeCell ref="P792:T796"/>
    <mergeCell ref="U792:Y796"/>
    <mergeCell ref="Z792:AD796"/>
    <mergeCell ref="AE792:AI796"/>
    <mergeCell ref="AJ792:AN796"/>
    <mergeCell ref="Z818:AX821"/>
    <mergeCell ref="A835:Y838"/>
    <mergeCell ref="U808:Y812"/>
    <mergeCell ref="Z759:AD763"/>
    <mergeCell ref="AE759:AI763"/>
    <mergeCell ref="AJ759:AN763"/>
    <mergeCell ref="A780:E784"/>
    <mergeCell ref="F780:J784"/>
    <mergeCell ref="K780:O784"/>
    <mergeCell ref="P780:T784"/>
    <mergeCell ref="U780:Y784"/>
    <mergeCell ref="Z780:AD784"/>
    <mergeCell ref="AE780:AI784"/>
    <mergeCell ref="AJ780:AN784"/>
    <mergeCell ref="AT785:AX785"/>
    <mergeCell ref="A785:E785"/>
    <mergeCell ref="F785:J785"/>
    <mergeCell ref="K785:O785"/>
    <mergeCell ref="P785:T785"/>
    <mergeCell ref="U785:Y785"/>
    <mergeCell ref="Z785:AD785"/>
    <mergeCell ref="A775:E779"/>
    <mergeCell ref="F775:J779"/>
    <mergeCell ref="K775:O779"/>
    <mergeCell ref="P775:T779"/>
    <mergeCell ref="U775:Y779"/>
    <mergeCell ref="Z775:AD779"/>
    <mergeCell ref="AE775:AI779"/>
    <mergeCell ref="W741:X741"/>
    <mergeCell ref="P721:T725"/>
    <mergeCell ref="U721:Y725"/>
    <mergeCell ref="AO754:AS758"/>
    <mergeCell ref="AT754:AX758"/>
    <mergeCell ref="A737:Y740"/>
    <mergeCell ref="H742:X751"/>
    <mergeCell ref="AE738:AI742"/>
    <mergeCell ref="AJ738:AN742"/>
    <mergeCell ref="A770:E774"/>
    <mergeCell ref="F770:J774"/>
    <mergeCell ref="K770:O774"/>
    <mergeCell ref="P770:T774"/>
    <mergeCell ref="U770:Y774"/>
    <mergeCell ref="Z770:AD774"/>
    <mergeCell ref="AE770:AI774"/>
    <mergeCell ref="AJ770:AN774"/>
    <mergeCell ref="AO759:AS763"/>
    <mergeCell ref="AT759:AX763"/>
    <mergeCell ref="A764:E768"/>
    <mergeCell ref="F764:J768"/>
    <mergeCell ref="K764:O768"/>
    <mergeCell ref="P764:T768"/>
    <mergeCell ref="U764:Y768"/>
    <mergeCell ref="Z764:AD768"/>
    <mergeCell ref="AE764:AI768"/>
    <mergeCell ref="AJ764:AN768"/>
    <mergeCell ref="A759:E763"/>
    <mergeCell ref="F759:J763"/>
    <mergeCell ref="K759:O763"/>
    <mergeCell ref="P759:T763"/>
    <mergeCell ref="U759:Y763"/>
    <mergeCell ref="AJ666:AN670"/>
    <mergeCell ref="AO666:AS670"/>
    <mergeCell ref="AT666:AX670"/>
    <mergeCell ref="AE656:AI660"/>
    <mergeCell ref="AJ656:AN660"/>
    <mergeCell ref="AT656:AX660"/>
    <mergeCell ref="U689:Y693"/>
    <mergeCell ref="Z689:AD693"/>
    <mergeCell ref="AE689:AI693"/>
    <mergeCell ref="A754:E758"/>
    <mergeCell ref="F754:J758"/>
    <mergeCell ref="K754:O758"/>
    <mergeCell ref="P754:T758"/>
    <mergeCell ref="U754:Y758"/>
    <mergeCell ref="Z754:AD758"/>
    <mergeCell ref="AE754:AI758"/>
    <mergeCell ref="AJ754:AN758"/>
    <mergeCell ref="A726:E730"/>
    <mergeCell ref="F726:J730"/>
    <mergeCell ref="K726:O730"/>
    <mergeCell ref="P726:T730"/>
    <mergeCell ref="U726:Y730"/>
    <mergeCell ref="A731:E735"/>
    <mergeCell ref="AE682:AI686"/>
    <mergeCell ref="AJ682:AN686"/>
    <mergeCell ref="Z730:AC730"/>
    <mergeCell ref="Z724:AB724"/>
    <mergeCell ref="AG724:AI724"/>
    <mergeCell ref="Z725:AC725"/>
    <mergeCell ref="AG725:AW734"/>
    <mergeCell ref="Z726:AC726"/>
    <mergeCell ref="U741:V741"/>
    <mergeCell ref="A699:E703"/>
    <mergeCell ref="F699:J703"/>
    <mergeCell ref="K699:O703"/>
    <mergeCell ref="P699:T703"/>
    <mergeCell ref="U699:Y703"/>
    <mergeCell ref="Z699:AD703"/>
    <mergeCell ref="AE699:AI703"/>
    <mergeCell ref="AJ699:AN703"/>
    <mergeCell ref="AO689:AS693"/>
    <mergeCell ref="AT689:AX693"/>
    <mergeCell ref="A694:E698"/>
    <mergeCell ref="F694:J698"/>
    <mergeCell ref="K694:O698"/>
    <mergeCell ref="P694:T698"/>
    <mergeCell ref="U694:Y698"/>
    <mergeCell ref="Z694:AD698"/>
    <mergeCell ref="AE694:AI698"/>
    <mergeCell ref="A689:E693"/>
    <mergeCell ref="F689:J693"/>
    <mergeCell ref="A617:E621"/>
    <mergeCell ref="F617:J621"/>
    <mergeCell ref="K617:O621"/>
    <mergeCell ref="P617:T621"/>
    <mergeCell ref="U617:Y621"/>
    <mergeCell ref="Z617:AD621"/>
    <mergeCell ref="AE617:AI621"/>
    <mergeCell ref="AJ617:AN621"/>
    <mergeCell ref="A628:E632"/>
    <mergeCell ref="F628:J632"/>
    <mergeCell ref="K628:O632"/>
    <mergeCell ref="P628:T632"/>
    <mergeCell ref="U628:Y632"/>
    <mergeCell ref="A633:E637"/>
    <mergeCell ref="F633:J637"/>
    <mergeCell ref="K633:O637"/>
    <mergeCell ref="P633:T637"/>
    <mergeCell ref="U633:Y637"/>
    <mergeCell ref="Z622:AX625"/>
    <mergeCell ref="Z633:AC633"/>
    <mergeCell ref="AG626:AI626"/>
    <mergeCell ref="Z627:AC627"/>
    <mergeCell ref="Z629:AC629"/>
    <mergeCell ref="Z630:AC630"/>
    <mergeCell ref="Z626:AB626"/>
    <mergeCell ref="A607:E611"/>
    <mergeCell ref="F607:J611"/>
    <mergeCell ref="K607:O611"/>
    <mergeCell ref="P607:T611"/>
    <mergeCell ref="U607:Y611"/>
    <mergeCell ref="Z607:AD611"/>
    <mergeCell ref="AE607:AI611"/>
    <mergeCell ref="AJ607:AN611"/>
    <mergeCell ref="F601:J605"/>
    <mergeCell ref="K601:O605"/>
    <mergeCell ref="P601:T605"/>
    <mergeCell ref="U601:Y605"/>
    <mergeCell ref="Z601:AD605"/>
    <mergeCell ref="AE601:AI605"/>
    <mergeCell ref="AJ601:AN605"/>
    <mergeCell ref="AO601:AS605"/>
    <mergeCell ref="AJ591:AN595"/>
    <mergeCell ref="AO591:AS595"/>
    <mergeCell ref="F596:J600"/>
    <mergeCell ref="K596:O600"/>
    <mergeCell ref="P596:T600"/>
    <mergeCell ref="U596:Y600"/>
    <mergeCell ref="F591:J595"/>
    <mergeCell ref="K591:O595"/>
    <mergeCell ref="P591:T595"/>
    <mergeCell ref="U591:Y595"/>
    <mergeCell ref="A525:E529"/>
    <mergeCell ref="F525:J529"/>
    <mergeCell ref="K525:O529"/>
    <mergeCell ref="AT514:AX518"/>
    <mergeCell ref="A519:E523"/>
    <mergeCell ref="F519:J523"/>
    <mergeCell ref="K519:O523"/>
    <mergeCell ref="P519:T523"/>
    <mergeCell ref="U519:Y523"/>
    <mergeCell ref="Z519:AD523"/>
    <mergeCell ref="AE519:AI523"/>
    <mergeCell ref="AJ519:AN523"/>
    <mergeCell ref="AO519:AS523"/>
    <mergeCell ref="A530:E534"/>
    <mergeCell ref="F530:J534"/>
    <mergeCell ref="K530:O534"/>
    <mergeCell ref="P530:T534"/>
    <mergeCell ref="U530:Y534"/>
    <mergeCell ref="Z529:AC529"/>
    <mergeCell ref="Z524:AX527"/>
    <mergeCell ref="AT528:AU528"/>
    <mergeCell ref="AV528:AW528"/>
    <mergeCell ref="AG529:AW538"/>
    <mergeCell ref="Z530:AC530"/>
    <mergeCell ref="Z531:AC531"/>
    <mergeCell ref="Z532:AC532"/>
    <mergeCell ref="Z533:AC533"/>
    <mergeCell ref="Z528:AB528"/>
    <mergeCell ref="AG528:AI528"/>
    <mergeCell ref="A535:E539"/>
    <mergeCell ref="F535:J539"/>
    <mergeCell ref="K535:O539"/>
    <mergeCell ref="AT509:AX513"/>
    <mergeCell ref="A514:E518"/>
    <mergeCell ref="F514:J518"/>
    <mergeCell ref="K514:O518"/>
    <mergeCell ref="P514:T518"/>
    <mergeCell ref="U514:Y518"/>
    <mergeCell ref="Z514:AD518"/>
    <mergeCell ref="AE514:AI518"/>
    <mergeCell ref="AJ514:AN518"/>
    <mergeCell ref="AO514:AS518"/>
    <mergeCell ref="AT503:AX507"/>
    <mergeCell ref="A509:E513"/>
    <mergeCell ref="F509:J513"/>
    <mergeCell ref="K509:O513"/>
    <mergeCell ref="P509:T513"/>
    <mergeCell ref="U509:Y513"/>
    <mergeCell ref="Z509:AD513"/>
    <mergeCell ref="AE509:AI513"/>
    <mergeCell ref="AJ509:AN513"/>
    <mergeCell ref="AO509:AS513"/>
    <mergeCell ref="A481:E485"/>
    <mergeCell ref="F481:J485"/>
    <mergeCell ref="AT498:AX502"/>
    <mergeCell ref="A503:E507"/>
    <mergeCell ref="F503:J507"/>
    <mergeCell ref="K503:O507"/>
    <mergeCell ref="P503:T507"/>
    <mergeCell ref="U503:Y507"/>
    <mergeCell ref="Z503:AD507"/>
    <mergeCell ref="AE503:AI507"/>
    <mergeCell ref="AJ503:AN507"/>
    <mergeCell ref="AO503:AS507"/>
    <mergeCell ref="AT493:AX497"/>
    <mergeCell ref="A498:E502"/>
    <mergeCell ref="F498:J502"/>
    <mergeCell ref="K498:O502"/>
    <mergeCell ref="P498:T502"/>
    <mergeCell ref="U498:Y502"/>
    <mergeCell ref="Z498:AD502"/>
    <mergeCell ref="AE498:AI502"/>
    <mergeCell ref="AJ498:AN502"/>
    <mergeCell ref="AO498:AS502"/>
    <mergeCell ref="A493:E497"/>
    <mergeCell ref="F493:J497"/>
    <mergeCell ref="K493:O497"/>
    <mergeCell ref="P493:T497"/>
    <mergeCell ref="U493:Y497"/>
    <mergeCell ref="Z493:AD497"/>
    <mergeCell ref="AE493:AI497"/>
    <mergeCell ref="AJ493:AN497"/>
    <mergeCell ref="AO493:AS497"/>
    <mergeCell ref="K486:O490"/>
    <mergeCell ref="AO486:AS490"/>
    <mergeCell ref="AE491:AI491"/>
    <mergeCell ref="AJ491:AN491"/>
    <mergeCell ref="AO491:AS491"/>
    <mergeCell ref="AT491:AX491"/>
    <mergeCell ref="A491:E491"/>
    <mergeCell ref="F491:J491"/>
    <mergeCell ref="K491:O491"/>
    <mergeCell ref="P491:T491"/>
    <mergeCell ref="U491:Y491"/>
    <mergeCell ref="Z491:AD491"/>
    <mergeCell ref="AO449:AS453"/>
    <mergeCell ref="AT449:AX453"/>
    <mergeCell ref="P460:T464"/>
    <mergeCell ref="U460:Y464"/>
    <mergeCell ref="Z460:AD464"/>
    <mergeCell ref="AE460:AI464"/>
    <mergeCell ref="AJ460:AN464"/>
    <mergeCell ref="AO460:AS464"/>
    <mergeCell ref="U470:Y474"/>
    <mergeCell ref="Z470:AD474"/>
    <mergeCell ref="AO481:AS485"/>
    <mergeCell ref="AT470:AX474"/>
    <mergeCell ref="A476:E480"/>
    <mergeCell ref="F476:J480"/>
    <mergeCell ref="K476:O480"/>
    <mergeCell ref="P476:T480"/>
    <mergeCell ref="U476:Y480"/>
    <mergeCell ref="Z476:AD480"/>
    <mergeCell ref="AE476:AI480"/>
    <mergeCell ref="AJ476:AN480"/>
    <mergeCell ref="AO476:AS480"/>
    <mergeCell ref="A452:D452"/>
    <mergeCell ref="AE444:AI448"/>
    <mergeCell ref="AT460:AX464"/>
    <mergeCell ref="AE465:AI469"/>
    <mergeCell ref="AJ465:AN469"/>
    <mergeCell ref="AO465:AS469"/>
    <mergeCell ref="AT465:AX469"/>
    <mergeCell ref="A460:E464"/>
    <mergeCell ref="F460:J464"/>
    <mergeCell ref="K460:O464"/>
    <mergeCell ref="A432:E436"/>
    <mergeCell ref="A437:E440"/>
    <mergeCell ref="A456:D456"/>
    <mergeCell ref="A457:D457"/>
    <mergeCell ref="A458:D458"/>
    <mergeCell ref="A453:D453"/>
    <mergeCell ref="A454:D454"/>
    <mergeCell ref="A455:D455"/>
    <mergeCell ref="A465:E469"/>
    <mergeCell ref="F465:J469"/>
    <mergeCell ref="K465:O469"/>
    <mergeCell ref="P465:T469"/>
    <mergeCell ref="U465:Y469"/>
    <mergeCell ref="Z465:AD469"/>
    <mergeCell ref="A421:E425"/>
    <mergeCell ref="F421:J425"/>
    <mergeCell ref="K421:O425"/>
    <mergeCell ref="P421:T425"/>
    <mergeCell ref="U421:Y425"/>
    <mergeCell ref="Z421:AD425"/>
    <mergeCell ref="AJ444:AN448"/>
    <mergeCell ref="AJ421:AN425"/>
    <mergeCell ref="AO421:AS425"/>
    <mergeCell ref="Z436:AC436"/>
    <mergeCell ref="Z430:AB430"/>
    <mergeCell ref="AG430:AI430"/>
    <mergeCell ref="Z431:AC431"/>
    <mergeCell ref="AG431:AW440"/>
    <mergeCell ref="Z432:AC432"/>
    <mergeCell ref="Z433:AC433"/>
    <mergeCell ref="Z438:AC438"/>
    <mergeCell ref="Z439:AC439"/>
    <mergeCell ref="Z434:AC434"/>
    <mergeCell ref="Z435:AC435"/>
    <mergeCell ref="Z440:AC440"/>
    <mergeCell ref="AT430:AU430"/>
    <mergeCell ref="K432:O436"/>
    <mergeCell ref="K437:O440"/>
    <mergeCell ref="AE421:AI425"/>
    <mergeCell ref="AT421:AX425"/>
    <mergeCell ref="AE442:AI442"/>
    <mergeCell ref="AJ442:AN442"/>
    <mergeCell ref="AO442:AS442"/>
    <mergeCell ref="A442:E442"/>
    <mergeCell ref="A443:Y446"/>
    <mergeCell ref="AT442:AX442"/>
    <mergeCell ref="AT416:AX420"/>
    <mergeCell ref="AT400:AX404"/>
    <mergeCell ref="A405:E409"/>
    <mergeCell ref="F405:J409"/>
    <mergeCell ref="K405:O409"/>
    <mergeCell ref="P405:T409"/>
    <mergeCell ref="U405:Y409"/>
    <mergeCell ref="Z405:AD409"/>
    <mergeCell ref="AE405:AI409"/>
    <mergeCell ref="AJ405:AN409"/>
    <mergeCell ref="AO405:AS409"/>
    <mergeCell ref="AV430:AW430"/>
    <mergeCell ref="AT411:AX415"/>
    <mergeCell ref="A416:E420"/>
    <mergeCell ref="F416:J420"/>
    <mergeCell ref="K416:O420"/>
    <mergeCell ref="P416:T420"/>
    <mergeCell ref="U416:Y420"/>
    <mergeCell ref="Z416:AD420"/>
    <mergeCell ref="AE416:AI420"/>
    <mergeCell ref="AJ416:AN420"/>
    <mergeCell ref="AO416:AS420"/>
    <mergeCell ref="A427:E431"/>
    <mergeCell ref="AT405:AX409"/>
    <mergeCell ref="A411:E415"/>
    <mergeCell ref="F411:J415"/>
    <mergeCell ref="K411:O415"/>
    <mergeCell ref="P411:T415"/>
    <mergeCell ref="U411:Y415"/>
    <mergeCell ref="Z411:AD415"/>
    <mergeCell ref="AE411:AI415"/>
    <mergeCell ref="AJ411:AN415"/>
    <mergeCell ref="AO411:AS415"/>
    <mergeCell ref="A383:E387"/>
    <mergeCell ref="F383:J387"/>
    <mergeCell ref="K383:O387"/>
    <mergeCell ref="P383:T387"/>
    <mergeCell ref="U383:Y387"/>
    <mergeCell ref="Z383:AD387"/>
    <mergeCell ref="AE383:AI387"/>
    <mergeCell ref="AJ383:AN387"/>
    <mergeCell ref="AO383:AS387"/>
    <mergeCell ref="AT395:AX399"/>
    <mergeCell ref="A400:E404"/>
    <mergeCell ref="F400:J404"/>
    <mergeCell ref="K400:O404"/>
    <mergeCell ref="P400:T404"/>
    <mergeCell ref="U400:Y404"/>
    <mergeCell ref="Z400:AD404"/>
    <mergeCell ref="AE400:AI404"/>
    <mergeCell ref="AJ400:AN404"/>
    <mergeCell ref="AO400:AS404"/>
    <mergeCell ref="AT388:AX392"/>
    <mergeCell ref="A395:E399"/>
    <mergeCell ref="F395:J399"/>
    <mergeCell ref="K395:O399"/>
    <mergeCell ref="P395:T399"/>
    <mergeCell ref="U395:Y399"/>
    <mergeCell ref="Z395:AD399"/>
    <mergeCell ref="AE395:AI399"/>
    <mergeCell ref="AJ395:AN399"/>
    <mergeCell ref="AO395:AS399"/>
    <mergeCell ref="A393:E393"/>
    <mergeCell ref="AJ393:AN393"/>
    <mergeCell ref="AO393:AS393"/>
    <mergeCell ref="AT393:AX393"/>
    <mergeCell ref="U329:Y333"/>
    <mergeCell ref="A334:E338"/>
    <mergeCell ref="F334:J338"/>
    <mergeCell ref="K334:O338"/>
    <mergeCell ref="P334:T338"/>
    <mergeCell ref="U334:Y338"/>
    <mergeCell ref="A358:D358"/>
    <mergeCell ref="AO351:AS355"/>
    <mergeCell ref="Z346:AD350"/>
    <mergeCell ref="AE344:AI344"/>
    <mergeCell ref="AJ344:AN344"/>
    <mergeCell ref="AO344:AS344"/>
    <mergeCell ref="AT344:AX344"/>
    <mergeCell ref="U349:V349"/>
    <mergeCell ref="AT383:AX387"/>
    <mergeCell ref="A388:E392"/>
    <mergeCell ref="F388:J392"/>
    <mergeCell ref="K388:O392"/>
    <mergeCell ref="P388:T392"/>
    <mergeCell ref="U388:Y392"/>
    <mergeCell ref="Z388:AD392"/>
    <mergeCell ref="AE388:AI392"/>
    <mergeCell ref="AJ388:AN392"/>
    <mergeCell ref="AO388:AS392"/>
    <mergeCell ref="A362:E366"/>
    <mergeCell ref="F362:J366"/>
    <mergeCell ref="K362:O366"/>
    <mergeCell ref="P362:T366"/>
    <mergeCell ref="U362:Y366"/>
    <mergeCell ref="Z362:AD366"/>
    <mergeCell ref="AE362:AI366"/>
    <mergeCell ref="AJ362:AN366"/>
    <mergeCell ref="AO362:AS366"/>
    <mergeCell ref="AT367:AX371"/>
    <mergeCell ref="A372:E376"/>
    <mergeCell ref="F372:J376"/>
    <mergeCell ref="K372:O376"/>
    <mergeCell ref="P372:T376"/>
    <mergeCell ref="U372:Y376"/>
    <mergeCell ref="Z372:AD376"/>
    <mergeCell ref="AT362:AX366"/>
    <mergeCell ref="F378:J382"/>
    <mergeCell ref="K378:O382"/>
    <mergeCell ref="P378:T382"/>
    <mergeCell ref="U378:Y382"/>
    <mergeCell ref="Z378:AD382"/>
    <mergeCell ref="AE378:AI382"/>
    <mergeCell ref="AJ378:AN382"/>
    <mergeCell ref="AO378:AS382"/>
    <mergeCell ref="AE372:AI376"/>
    <mergeCell ref="AJ372:AN376"/>
    <mergeCell ref="AO372:AS376"/>
    <mergeCell ref="P367:T371"/>
    <mergeCell ref="U367:Y371"/>
    <mergeCell ref="Z367:AD371"/>
    <mergeCell ref="AE367:AI371"/>
    <mergeCell ref="AJ367:AN371"/>
    <mergeCell ref="AO367:AS371"/>
    <mergeCell ref="AT378:AX382"/>
    <mergeCell ref="AT372:AX376"/>
    <mergeCell ref="A378:E382"/>
    <mergeCell ref="AT307:AX311"/>
    <mergeCell ref="A297:E301"/>
    <mergeCell ref="A302:E306"/>
    <mergeCell ref="A307:E310"/>
    <mergeCell ref="A290:E294"/>
    <mergeCell ref="F290:J294"/>
    <mergeCell ref="K290:O294"/>
    <mergeCell ref="P290:T294"/>
    <mergeCell ref="U290:Y294"/>
    <mergeCell ref="Z290:AD294"/>
    <mergeCell ref="AE290:AI294"/>
    <mergeCell ref="AJ290:AN294"/>
    <mergeCell ref="A295:E295"/>
    <mergeCell ref="F295:J295"/>
    <mergeCell ref="K295:O295"/>
    <mergeCell ref="P295:T295"/>
    <mergeCell ref="AT318:AX322"/>
    <mergeCell ref="P297:T301"/>
    <mergeCell ref="U297:Y301"/>
    <mergeCell ref="Z297:AD301"/>
    <mergeCell ref="K307:O311"/>
    <mergeCell ref="P307:T311"/>
    <mergeCell ref="U307:Y311"/>
    <mergeCell ref="Z307:AD311"/>
    <mergeCell ref="AE307:AI311"/>
    <mergeCell ref="AJ307:AN311"/>
    <mergeCell ref="AO307:AS311"/>
    <mergeCell ref="AJ297:AN301"/>
    <mergeCell ref="AO297:AS301"/>
    <mergeCell ref="AT297:AX301"/>
    <mergeCell ref="F302:J306"/>
    <mergeCell ref="K302:O306"/>
    <mergeCell ref="AT323:AX327"/>
    <mergeCell ref="AE297:AI301"/>
    <mergeCell ref="Z302:AD306"/>
    <mergeCell ref="AE302:AI306"/>
    <mergeCell ref="AJ302:AN306"/>
    <mergeCell ref="F297:J301"/>
    <mergeCell ref="K297:O301"/>
    <mergeCell ref="Z542:AD546"/>
    <mergeCell ref="AE542:AI546"/>
    <mergeCell ref="AJ542:AN546"/>
    <mergeCell ref="U623:Y627"/>
    <mergeCell ref="AT558:AX562"/>
    <mergeCell ref="AO542:AS546"/>
    <mergeCell ref="AT542:AX546"/>
    <mergeCell ref="Z547:AD551"/>
    <mergeCell ref="AE547:AI551"/>
    <mergeCell ref="A313:E317"/>
    <mergeCell ref="F313:J317"/>
    <mergeCell ref="K313:O317"/>
    <mergeCell ref="P313:T317"/>
    <mergeCell ref="U313:Y317"/>
    <mergeCell ref="Z313:AD317"/>
    <mergeCell ref="AE313:AI317"/>
    <mergeCell ref="AJ313:AN317"/>
    <mergeCell ref="AO313:AS317"/>
    <mergeCell ref="A323:E327"/>
    <mergeCell ref="F323:J327"/>
    <mergeCell ref="K323:O327"/>
    <mergeCell ref="P323:T327"/>
    <mergeCell ref="U323:Y327"/>
    <mergeCell ref="Z323:AD327"/>
    <mergeCell ref="AE323:AI327"/>
    <mergeCell ref="AJ323:AN327"/>
    <mergeCell ref="AO323:AS327"/>
    <mergeCell ref="Z356:AD360"/>
    <mergeCell ref="AE356:AI360"/>
    <mergeCell ref="AJ356:AN360"/>
    <mergeCell ref="AO356:AS360"/>
    <mergeCell ref="AT356:AX360"/>
    <mergeCell ref="AO253:AS257"/>
    <mergeCell ref="P285:T289"/>
    <mergeCell ref="U285:Y289"/>
    <mergeCell ref="Z285:AD289"/>
    <mergeCell ref="AE285:AI289"/>
    <mergeCell ref="AJ285:AN289"/>
    <mergeCell ref="AO285:AS289"/>
    <mergeCell ref="AT274:AX278"/>
    <mergeCell ref="A280:E284"/>
    <mergeCell ref="F280:J284"/>
    <mergeCell ref="K280:O284"/>
    <mergeCell ref="P280:T284"/>
    <mergeCell ref="U280:Y284"/>
    <mergeCell ref="Z280:AD284"/>
    <mergeCell ref="AE280:AI284"/>
    <mergeCell ref="AJ280:AN284"/>
    <mergeCell ref="AO280:AS284"/>
    <mergeCell ref="AT269:AX273"/>
    <mergeCell ref="A274:E278"/>
    <mergeCell ref="F274:J278"/>
    <mergeCell ref="K274:O278"/>
    <mergeCell ref="P274:T278"/>
    <mergeCell ref="U274:Y278"/>
    <mergeCell ref="Z274:AD278"/>
    <mergeCell ref="AE274:AI278"/>
    <mergeCell ref="AJ269:AN273"/>
    <mergeCell ref="AO269:AS273"/>
    <mergeCell ref="A264:E268"/>
    <mergeCell ref="F264:J268"/>
    <mergeCell ref="K264:O268"/>
    <mergeCell ref="P264:T268"/>
    <mergeCell ref="U264:Y268"/>
    <mergeCell ref="Z264:AD268"/>
    <mergeCell ref="AJ204:AN208"/>
    <mergeCell ref="AO204:AS208"/>
    <mergeCell ref="U236:Y240"/>
    <mergeCell ref="A241:E245"/>
    <mergeCell ref="F241:J245"/>
    <mergeCell ref="K241:O245"/>
    <mergeCell ref="U251:V251"/>
    <mergeCell ref="W251:X251"/>
    <mergeCell ref="A225:E229"/>
    <mergeCell ref="K215:O219"/>
    <mergeCell ref="K220:O224"/>
    <mergeCell ref="K225:O229"/>
    <mergeCell ref="P215:T219"/>
    <mergeCell ref="P220:T224"/>
    <mergeCell ref="P225:T229"/>
    <mergeCell ref="A204:E208"/>
    <mergeCell ref="F204:J208"/>
    <mergeCell ref="AE246:AI246"/>
    <mergeCell ref="AJ246:AN246"/>
    <mergeCell ref="U225:Y229"/>
    <mergeCell ref="AE220:AI224"/>
    <mergeCell ref="AE225:AI229"/>
    <mergeCell ref="AG234:AI234"/>
    <mergeCell ref="Z235:AC235"/>
    <mergeCell ref="U199:Y203"/>
    <mergeCell ref="Z199:AD203"/>
    <mergeCell ref="AE199:AI203"/>
    <mergeCell ref="AJ199:AN203"/>
    <mergeCell ref="AO199:AS203"/>
    <mergeCell ref="A176:E180"/>
    <mergeCell ref="F176:J180"/>
    <mergeCell ref="K176:O180"/>
    <mergeCell ref="P176:T180"/>
    <mergeCell ref="U176:Y180"/>
    <mergeCell ref="Z176:AD180"/>
    <mergeCell ref="AE176:AI180"/>
    <mergeCell ref="AJ176:AN180"/>
    <mergeCell ref="AO176:AS180"/>
    <mergeCell ref="K192:O195"/>
    <mergeCell ref="P182:T186"/>
    <mergeCell ref="P187:T191"/>
    <mergeCell ref="P192:T195"/>
    <mergeCell ref="K182:O186"/>
    <mergeCell ref="K187:O191"/>
    <mergeCell ref="F182:J186"/>
    <mergeCell ref="F187:J191"/>
    <mergeCell ref="F192:J195"/>
    <mergeCell ref="P199:T203"/>
    <mergeCell ref="AO552:AS556"/>
    <mergeCell ref="AT841:AX845"/>
    <mergeCell ref="F829:J833"/>
    <mergeCell ref="K829:O833"/>
    <mergeCell ref="P829:T833"/>
    <mergeCell ref="U829:Y833"/>
    <mergeCell ref="Z836:AD840"/>
    <mergeCell ref="AE836:AI840"/>
    <mergeCell ref="A819:E823"/>
    <mergeCell ref="F819:J823"/>
    <mergeCell ref="K819:O823"/>
    <mergeCell ref="P819:T823"/>
    <mergeCell ref="U819:Y823"/>
    <mergeCell ref="A824:E828"/>
    <mergeCell ref="F824:J828"/>
    <mergeCell ref="K824:O828"/>
    <mergeCell ref="P824:T828"/>
    <mergeCell ref="U824:Y828"/>
    <mergeCell ref="AG823:AW832"/>
    <mergeCell ref="Z824:AC824"/>
    <mergeCell ref="AT822:AU822"/>
    <mergeCell ref="AV822:AW822"/>
    <mergeCell ref="Z825:AC825"/>
    <mergeCell ref="Z827:AC827"/>
    <mergeCell ref="Z828:AC828"/>
    <mergeCell ref="Z822:AB822"/>
    <mergeCell ref="AG822:AI822"/>
    <mergeCell ref="Z823:AC823"/>
    <mergeCell ref="AT645:AX649"/>
    <mergeCell ref="AO682:AS686"/>
    <mergeCell ref="AT682:AX686"/>
    <mergeCell ref="AV724:AW724"/>
    <mergeCell ref="A653:D653"/>
    <mergeCell ref="A654:D654"/>
    <mergeCell ref="A649:D649"/>
    <mergeCell ref="A650:D650"/>
    <mergeCell ref="A651:D651"/>
    <mergeCell ref="A646:D646"/>
    <mergeCell ref="A647:D647"/>
    <mergeCell ref="A648:D648"/>
    <mergeCell ref="K682:O686"/>
    <mergeCell ref="A672:E676"/>
    <mergeCell ref="F672:J676"/>
    <mergeCell ref="K672:O676"/>
    <mergeCell ref="P672:T676"/>
    <mergeCell ref="U672:Y676"/>
    <mergeCell ref="Z672:AD676"/>
    <mergeCell ref="AE672:AI676"/>
    <mergeCell ref="AE677:AI681"/>
    <mergeCell ref="AJ672:AN676"/>
    <mergeCell ref="U661:Y665"/>
    <mergeCell ref="A666:E670"/>
    <mergeCell ref="F666:J670"/>
    <mergeCell ref="K666:O670"/>
    <mergeCell ref="P666:T670"/>
    <mergeCell ref="U666:Y670"/>
    <mergeCell ref="AO656:AS660"/>
    <mergeCell ref="P677:T681"/>
    <mergeCell ref="AJ689:AN693"/>
    <mergeCell ref="U677:Y681"/>
    <mergeCell ref="Z677:AD681"/>
    <mergeCell ref="AO694:AS698"/>
    <mergeCell ref="AT694:AX698"/>
    <mergeCell ref="AJ882:AN882"/>
    <mergeCell ref="A231:E235"/>
    <mergeCell ref="F231:J235"/>
    <mergeCell ref="K231:O235"/>
    <mergeCell ref="P231:T235"/>
    <mergeCell ref="U231:Y235"/>
    <mergeCell ref="A236:E240"/>
    <mergeCell ref="F236:J240"/>
    <mergeCell ref="K236:O240"/>
    <mergeCell ref="P236:T240"/>
    <mergeCell ref="Z670:AD670"/>
    <mergeCell ref="AJ719:AN719"/>
    <mergeCell ref="AO719:AS719"/>
    <mergeCell ref="AT719:AX719"/>
    <mergeCell ref="Z752:AD752"/>
    <mergeCell ref="P817:T817"/>
    <mergeCell ref="AO672:AS676"/>
    <mergeCell ref="AT672:AX676"/>
    <mergeCell ref="AJ677:AN681"/>
    <mergeCell ref="U447:V447"/>
    <mergeCell ref="W447:X447"/>
    <mergeCell ref="P525:T529"/>
    <mergeCell ref="U525:Y529"/>
    <mergeCell ref="AJ346:AN350"/>
    <mergeCell ref="Z631:AC631"/>
    <mergeCell ref="Z632:AC632"/>
    <mergeCell ref="A546:D546"/>
    <mergeCell ref="Z537:AC537"/>
    <mergeCell ref="AE645:AI649"/>
    <mergeCell ref="AJ645:AN649"/>
    <mergeCell ref="AO645:AS649"/>
    <mergeCell ref="AR588:AU588"/>
    <mergeCell ref="AO558:AS562"/>
    <mergeCell ref="Z596:AD600"/>
    <mergeCell ref="AE596:AI600"/>
    <mergeCell ref="AJ596:AN600"/>
    <mergeCell ref="AE612:AI616"/>
    <mergeCell ref="AJ612:AN616"/>
    <mergeCell ref="AO617:AS621"/>
    <mergeCell ref="AT617:AX621"/>
    <mergeCell ref="Z591:AD595"/>
    <mergeCell ref="AE591:AI595"/>
    <mergeCell ref="AJ579:AN583"/>
    <mergeCell ref="AT596:AX600"/>
    <mergeCell ref="AO568:AS572"/>
    <mergeCell ref="AT568:AX572"/>
    <mergeCell ref="AT591:AX595"/>
    <mergeCell ref="AO612:AS616"/>
    <mergeCell ref="AT612:AX616"/>
    <mergeCell ref="Z579:AD583"/>
    <mergeCell ref="AE579:AI583"/>
    <mergeCell ref="K731:O735"/>
    <mergeCell ref="P731:T735"/>
    <mergeCell ref="A553:D553"/>
    <mergeCell ref="A554:D554"/>
    <mergeCell ref="H546:X555"/>
    <mergeCell ref="A547:D547"/>
    <mergeCell ref="A548:D548"/>
    <mergeCell ref="Z351:AD355"/>
    <mergeCell ref="A367:E371"/>
    <mergeCell ref="F367:J371"/>
    <mergeCell ref="K367:O371"/>
    <mergeCell ref="Z534:AC534"/>
    <mergeCell ref="Z727:AC727"/>
    <mergeCell ref="H644:X653"/>
    <mergeCell ref="A645:D645"/>
    <mergeCell ref="Z634:AC634"/>
    <mergeCell ref="Z635:AC635"/>
    <mergeCell ref="Z636:AC636"/>
    <mergeCell ref="Z720:AX723"/>
    <mergeCell ref="AO638:AS638"/>
    <mergeCell ref="AT638:AX638"/>
    <mergeCell ref="AT724:AU724"/>
    <mergeCell ref="Z650:AD654"/>
    <mergeCell ref="AE650:AI654"/>
    <mergeCell ref="AJ650:AN654"/>
    <mergeCell ref="K689:O693"/>
    <mergeCell ref="P689:T693"/>
    <mergeCell ref="AO547:AS551"/>
    <mergeCell ref="AT547:AX551"/>
    <mergeCell ref="Z637:AC637"/>
    <mergeCell ref="AJ589:AN589"/>
    <mergeCell ref="AO589:AS589"/>
    <mergeCell ref="Z426:AX429"/>
    <mergeCell ref="Z234:AB234"/>
    <mergeCell ref="Z729:AC729"/>
    <mergeCell ref="Z728:AC728"/>
    <mergeCell ref="U643:V643"/>
    <mergeCell ref="W643:X643"/>
    <mergeCell ref="AO248:AS252"/>
    <mergeCell ref="AT351:AX355"/>
    <mergeCell ref="A339:E343"/>
    <mergeCell ref="F339:J343"/>
    <mergeCell ref="K339:O343"/>
    <mergeCell ref="Z826:AC826"/>
    <mergeCell ref="A750:D750"/>
    <mergeCell ref="A751:D751"/>
    <mergeCell ref="A752:D752"/>
    <mergeCell ref="A747:D747"/>
    <mergeCell ref="A748:D748"/>
    <mergeCell ref="A749:D749"/>
    <mergeCell ref="A742:D742"/>
    <mergeCell ref="A743:D743"/>
    <mergeCell ref="A744:D744"/>
    <mergeCell ref="A745:D745"/>
    <mergeCell ref="A746:D746"/>
    <mergeCell ref="Z734:AC734"/>
    <mergeCell ref="Z735:AC735"/>
    <mergeCell ref="A741:C741"/>
    <mergeCell ref="H741:J741"/>
    <mergeCell ref="U731:Y735"/>
    <mergeCell ref="Z731:AC731"/>
    <mergeCell ref="Z732:AC732"/>
    <mergeCell ref="Z733:AC733"/>
    <mergeCell ref="F731:J735"/>
    <mergeCell ref="F148:J148"/>
    <mergeCell ref="K148:O148"/>
    <mergeCell ref="A311:E311"/>
    <mergeCell ref="E441:U441"/>
    <mergeCell ref="P440:T440"/>
    <mergeCell ref="U153:V153"/>
    <mergeCell ref="W153:X153"/>
    <mergeCell ref="AT234:AU234"/>
    <mergeCell ref="AV234:AW234"/>
    <mergeCell ref="Z166:AD170"/>
    <mergeCell ref="AE166:AI170"/>
    <mergeCell ref="AJ166:AN170"/>
    <mergeCell ref="AO166:AS170"/>
    <mergeCell ref="Z337:AC337"/>
    <mergeCell ref="Z338:AC338"/>
    <mergeCell ref="Z339:AC339"/>
    <mergeCell ref="AG332:AI332"/>
    <mergeCell ref="Z333:AC333"/>
    <mergeCell ref="AG333:AW342"/>
    <mergeCell ref="AO346:AS350"/>
    <mergeCell ref="AT346:AX350"/>
    <mergeCell ref="A253:D253"/>
    <mergeCell ref="A254:D254"/>
    <mergeCell ref="Z328:AX331"/>
    <mergeCell ref="AT332:AU332"/>
    <mergeCell ref="AV332:AW332"/>
    <mergeCell ref="A199:E203"/>
    <mergeCell ref="A153:C153"/>
    <mergeCell ref="H153:J153"/>
    <mergeCell ref="A154:D154"/>
    <mergeCell ref="H154:X163"/>
    <mergeCell ref="A155:D155"/>
    <mergeCell ref="U318:Y322"/>
    <mergeCell ref="Z318:AD322"/>
    <mergeCell ref="AE318:AI322"/>
    <mergeCell ref="AJ318:AN322"/>
    <mergeCell ref="AO318:AS322"/>
    <mergeCell ref="AO246:AS246"/>
    <mergeCell ref="AT246:AX246"/>
    <mergeCell ref="U295:Y295"/>
    <mergeCell ref="Z295:AD295"/>
    <mergeCell ref="AE197:AI197"/>
    <mergeCell ref="AJ197:AN197"/>
    <mergeCell ref="AO197:AS197"/>
    <mergeCell ref="AT197:AX197"/>
    <mergeCell ref="U241:Y245"/>
    <mergeCell ref="Z248:AD252"/>
    <mergeCell ref="AE248:AI252"/>
    <mergeCell ref="AJ248:AN252"/>
    <mergeCell ref="Z230:AX233"/>
    <mergeCell ref="A247:Y250"/>
    <mergeCell ref="AE295:AI295"/>
    <mergeCell ref="AJ295:AN295"/>
    <mergeCell ref="AO295:AS295"/>
    <mergeCell ref="AT295:AX295"/>
    <mergeCell ref="Z220:AD224"/>
    <mergeCell ref="Z225:AD228"/>
    <mergeCell ref="P204:T208"/>
    <mergeCell ref="U204:Y208"/>
    <mergeCell ref="Z204:AD208"/>
    <mergeCell ref="AE204:AI208"/>
    <mergeCell ref="F199:J203"/>
    <mergeCell ref="K199:O203"/>
    <mergeCell ref="A848:D848"/>
    <mergeCell ref="A849:D849"/>
    <mergeCell ref="A850:D850"/>
    <mergeCell ref="A845:D845"/>
    <mergeCell ref="A846:D846"/>
    <mergeCell ref="A847:D847"/>
    <mergeCell ref="A840:D840"/>
    <mergeCell ref="H840:X849"/>
    <mergeCell ref="A841:D841"/>
    <mergeCell ref="A842:D842"/>
    <mergeCell ref="A843:D843"/>
    <mergeCell ref="A844:D844"/>
    <mergeCell ref="Z832:AC832"/>
    <mergeCell ref="Z833:AC833"/>
    <mergeCell ref="A839:C839"/>
    <mergeCell ref="H839:J839"/>
    <mergeCell ref="U839:V839"/>
    <mergeCell ref="W839:X839"/>
    <mergeCell ref="A829:E833"/>
    <mergeCell ref="Z829:AC829"/>
    <mergeCell ref="Z830:AC830"/>
    <mergeCell ref="Z831:AC831"/>
    <mergeCell ref="K834:O834"/>
    <mergeCell ref="P834:T834"/>
    <mergeCell ref="U834:Y834"/>
    <mergeCell ref="Z834:AD834"/>
    <mergeCell ref="Z846:AD850"/>
    <mergeCell ref="F834:J834"/>
    <mergeCell ref="A834:E834"/>
    <mergeCell ref="AO650:AS654"/>
    <mergeCell ref="AT650:AX654"/>
    <mergeCell ref="A721:E725"/>
    <mergeCell ref="F721:J725"/>
    <mergeCell ref="K721:O725"/>
    <mergeCell ref="AG627:AW636"/>
    <mergeCell ref="Z628:AC628"/>
    <mergeCell ref="Z645:AD649"/>
    <mergeCell ref="A643:C643"/>
    <mergeCell ref="H643:J643"/>
    <mergeCell ref="A644:D644"/>
    <mergeCell ref="AJ694:AN698"/>
    <mergeCell ref="AO677:AS681"/>
    <mergeCell ref="AT677:AX681"/>
    <mergeCell ref="A682:E686"/>
    <mergeCell ref="F682:J686"/>
    <mergeCell ref="AO699:AS703"/>
    <mergeCell ref="AT699:AX703"/>
    <mergeCell ref="A623:E627"/>
    <mergeCell ref="F623:J627"/>
    <mergeCell ref="AT661:AX665"/>
    <mergeCell ref="P682:T686"/>
    <mergeCell ref="U682:Y686"/>
    <mergeCell ref="Z682:AD686"/>
    <mergeCell ref="F705:J709"/>
    <mergeCell ref="Z640:AD644"/>
    <mergeCell ref="AE640:AI644"/>
    <mergeCell ref="AJ640:AN644"/>
    <mergeCell ref="AO640:AS644"/>
    <mergeCell ref="AT640:AX644"/>
    <mergeCell ref="AT626:AU626"/>
    <mergeCell ref="AV626:AW626"/>
    <mergeCell ref="Z536:AC536"/>
    <mergeCell ref="A687:E687"/>
    <mergeCell ref="F687:J687"/>
    <mergeCell ref="K687:O687"/>
    <mergeCell ref="P687:T687"/>
    <mergeCell ref="U687:Y687"/>
    <mergeCell ref="Z687:AD687"/>
    <mergeCell ref="F442:J442"/>
    <mergeCell ref="K442:O442"/>
    <mergeCell ref="P442:T442"/>
    <mergeCell ref="U442:Y442"/>
    <mergeCell ref="Z442:AD442"/>
    <mergeCell ref="Z441:AC441"/>
    <mergeCell ref="A447:C447"/>
    <mergeCell ref="H447:J447"/>
    <mergeCell ref="Z437:AC437"/>
    <mergeCell ref="A448:D448"/>
    <mergeCell ref="F470:J474"/>
    <mergeCell ref="K470:O474"/>
    <mergeCell ref="P470:T474"/>
    <mergeCell ref="A638:E638"/>
    <mergeCell ref="F638:J638"/>
    <mergeCell ref="K638:O638"/>
    <mergeCell ref="P638:T638"/>
    <mergeCell ref="U638:Y638"/>
    <mergeCell ref="Z638:AD638"/>
    <mergeCell ref="A639:Y642"/>
    <mergeCell ref="H448:X457"/>
    <mergeCell ref="A449:D449"/>
    <mergeCell ref="A450:D450"/>
    <mergeCell ref="A451:D451"/>
    <mergeCell ref="A652:D652"/>
    <mergeCell ref="AO470:AS474"/>
    <mergeCell ref="AT486:AX490"/>
    <mergeCell ref="AT476:AX480"/>
    <mergeCell ref="AT481:AX485"/>
    <mergeCell ref="A486:E490"/>
    <mergeCell ref="F486:J490"/>
    <mergeCell ref="A164:D164"/>
    <mergeCell ref="A159:D159"/>
    <mergeCell ref="A160:D160"/>
    <mergeCell ref="A161:D161"/>
    <mergeCell ref="A156:D156"/>
    <mergeCell ref="A157:D157"/>
    <mergeCell ref="A158:D158"/>
    <mergeCell ref="Z164:AD164"/>
    <mergeCell ref="E196:AT196"/>
    <mergeCell ref="A261:D261"/>
    <mergeCell ref="A262:D262"/>
    <mergeCell ref="Z332:AB332"/>
    <mergeCell ref="A329:E333"/>
    <mergeCell ref="F329:J333"/>
    <mergeCell ref="K329:O333"/>
    <mergeCell ref="P329:T333"/>
    <mergeCell ref="A258:D258"/>
    <mergeCell ref="A259:D259"/>
    <mergeCell ref="A260:D260"/>
    <mergeCell ref="A255:D255"/>
    <mergeCell ref="A256:D256"/>
    <mergeCell ref="A257:D257"/>
    <mergeCell ref="A251:C251"/>
    <mergeCell ref="H251:J251"/>
    <mergeCell ref="A252:D252"/>
    <mergeCell ref="H252:X261"/>
    <mergeCell ref="Z141:AC141"/>
    <mergeCell ref="Z142:AC142"/>
    <mergeCell ref="Z143:AC143"/>
    <mergeCell ref="AG136:AI136"/>
    <mergeCell ref="Z137:AC137"/>
    <mergeCell ref="AG137:AW146"/>
    <mergeCell ref="Z138:AC138"/>
    <mergeCell ref="Z139:AC139"/>
    <mergeCell ref="Z140:AC140"/>
    <mergeCell ref="A138:E142"/>
    <mergeCell ref="F138:J142"/>
    <mergeCell ref="K138:O142"/>
    <mergeCell ref="P138:T142"/>
    <mergeCell ref="U138:Y142"/>
    <mergeCell ref="A143:E147"/>
    <mergeCell ref="F143:J147"/>
    <mergeCell ref="K143:O147"/>
    <mergeCell ref="P143:T147"/>
    <mergeCell ref="U143:Y147"/>
    <mergeCell ref="Z147:AC147"/>
    <mergeCell ref="AE148:AI148"/>
    <mergeCell ref="AJ148:AN148"/>
    <mergeCell ref="AO148:AS148"/>
    <mergeCell ref="AT148:AX148"/>
    <mergeCell ref="A148:E148"/>
    <mergeCell ref="AJ127:AN131"/>
    <mergeCell ref="AO127:AS131"/>
    <mergeCell ref="AT127:AX131"/>
    <mergeCell ref="A133:E137"/>
    <mergeCell ref="F133:J137"/>
    <mergeCell ref="K133:O137"/>
    <mergeCell ref="P133:T137"/>
    <mergeCell ref="U133:Y137"/>
    <mergeCell ref="Z136:AB136"/>
    <mergeCell ref="AJ122:AN126"/>
    <mergeCell ref="AO122:AS126"/>
    <mergeCell ref="AT122:AX126"/>
    <mergeCell ref="A127:E131"/>
    <mergeCell ref="F127:J131"/>
    <mergeCell ref="K127:O131"/>
    <mergeCell ref="P127:T131"/>
    <mergeCell ref="U127:Y131"/>
    <mergeCell ref="Z127:AD131"/>
    <mergeCell ref="AE127:AI131"/>
    <mergeCell ref="AT136:AU136"/>
    <mergeCell ref="AV136:AW136"/>
    <mergeCell ref="P148:T148"/>
    <mergeCell ref="U148:Y148"/>
    <mergeCell ref="Z148:AD148"/>
    <mergeCell ref="Z144:AC144"/>
    <mergeCell ref="Z145:AC145"/>
    <mergeCell ref="Z146:AC146"/>
    <mergeCell ref="AJ117:AN121"/>
    <mergeCell ref="AO117:AS121"/>
    <mergeCell ref="AT117:AX121"/>
    <mergeCell ref="A122:E126"/>
    <mergeCell ref="F122:J126"/>
    <mergeCell ref="K122:O126"/>
    <mergeCell ref="P122:T126"/>
    <mergeCell ref="U122:Y126"/>
    <mergeCell ref="Z122:AD126"/>
    <mergeCell ref="AE122:AI126"/>
    <mergeCell ref="AJ111:AN115"/>
    <mergeCell ref="AO111:AS115"/>
    <mergeCell ref="AT111:AX115"/>
    <mergeCell ref="A117:E121"/>
    <mergeCell ref="F117:J121"/>
    <mergeCell ref="K117:O121"/>
    <mergeCell ref="P117:T121"/>
    <mergeCell ref="U117:Y121"/>
    <mergeCell ref="Z117:AD121"/>
    <mergeCell ref="AE117:AI121"/>
    <mergeCell ref="AJ106:AN110"/>
    <mergeCell ref="AO106:AS110"/>
    <mergeCell ref="AT106:AX110"/>
    <mergeCell ref="A111:E115"/>
    <mergeCell ref="F111:J115"/>
    <mergeCell ref="K111:O115"/>
    <mergeCell ref="P111:T115"/>
    <mergeCell ref="U111:Y115"/>
    <mergeCell ref="Z111:AD115"/>
    <mergeCell ref="AE111:AI115"/>
    <mergeCell ref="AJ101:AN105"/>
    <mergeCell ref="AO101:AS105"/>
    <mergeCell ref="AT101:AX105"/>
    <mergeCell ref="A106:E110"/>
    <mergeCell ref="F106:J110"/>
    <mergeCell ref="K106:O110"/>
    <mergeCell ref="P106:T110"/>
    <mergeCell ref="U106:Y110"/>
    <mergeCell ref="Z106:AD110"/>
    <mergeCell ref="AE106:AI110"/>
    <mergeCell ref="AJ94:AN98"/>
    <mergeCell ref="AO94:AS98"/>
    <mergeCell ref="AT94:AX98"/>
    <mergeCell ref="A101:E105"/>
    <mergeCell ref="F101:J105"/>
    <mergeCell ref="K101:O105"/>
    <mergeCell ref="P101:T105"/>
    <mergeCell ref="U101:Y105"/>
    <mergeCell ref="Z101:AD105"/>
    <mergeCell ref="AE101:AI105"/>
    <mergeCell ref="AJ89:AN93"/>
    <mergeCell ref="AO89:AS93"/>
    <mergeCell ref="AT89:AX93"/>
    <mergeCell ref="A94:E98"/>
    <mergeCell ref="F94:J98"/>
    <mergeCell ref="K94:O98"/>
    <mergeCell ref="P94:T98"/>
    <mergeCell ref="U94:Y98"/>
    <mergeCell ref="Z94:AD98"/>
    <mergeCell ref="AE94:AI98"/>
    <mergeCell ref="AE99:AI99"/>
    <mergeCell ref="AJ99:AN99"/>
    <mergeCell ref="AO99:AS99"/>
    <mergeCell ref="AT99:AX99"/>
    <mergeCell ref="A99:E99"/>
    <mergeCell ref="F99:J99"/>
    <mergeCell ref="K99:O99"/>
    <mergeCell ref="P99:T99"/>
    <mergeCell ref="U99:Y99"/>
    <mergeCell ref="Z99:AD99"/>
    <mergeCell ref="AJ84:AN88"/>
    <mergeCell ref="AO84:AS88"/>
    <mergeCell ref="AT84:AX88"/>
    <mergeCell ref="A89:E93"/>
    <mergeCell ref="F89:J93"/>
    <mergeCell ref="K89:O93"/>
    <mergeCell ref="P89:T93"/>
    <mergeCell ref="U89:Y93"/>
    <mergeCell ref="Z89:AD93"/>
    <mergeCell ref="AE89:AI93"/>
    <mergeCell ref="AJ78:AN82"/>
    <mergeCell ref="AO78:AS82"/>
    <mergeCell ref="AT78:AX82"/>
    <mergeCell ref="A84:E88"/>
    <mergeCell ref="F84:J88"/>
    <mergeCell ref="K84:O88"/>
    <mergeCell ref="P84:T88"/>
    <mergeCell ref="U84:Y88"/>
    <mergeCell ref="Z84:AD88"/>
    <mergeCell ref="AE84:AI88"/>
    <mergeCell ref="AJ73:AN77"/>
    <mergeCell ref="AO73:AS77"/>
    <mergeCell ref="AT73:AX77"/>
    <mergeCell ref="A78:E82"/>
    <mergeCell ref="F78:J82"/>
    <mergeCell ref="K78:O82"/>
    <mergeCell ref="P78:T82"/>
    <mergeCell ref="U78:Y82"/>
    <mergeCell ref="Z78:AD82"/>
    <mergeCell ref="AE78:AI82"/>
    <mergeCell ref="AJ68:AN72"/>
    <mergeCell ref="AO68:AS72"/>
    <mergeCell ref="AT68:AX72"/>
    <mergeCell ref="A73:E77"/>
    <mergeCell ref="F73:J77"/>
    <mergeCell ref="K73:O77"/>
    <mergeCell ref="P73:T77"/>
    <mergeCell ref="U73:Y77"/>
    <mergeCell ref="Z73:AD77"/>
    <mergeCell ref="AE73:AI77"/>
    <mergeCell ref="AT57:AX61"/>
    <mergeCell ref="AT62:AX66"/>
    <mergeCell ref="A68:E72"/>
    <mergeCell ref="F68:J72"/>
    <mergeCell ref="K68:O72"/>
    <mergeCell ref="P68:T72"/>
    <mergeCell ref="U68:Y72"/>
    <mergeCell ref="Z68:AD72"/>
    <mergeCell ref="AE68:AI72"/>
    <mergeCell ref="AJ52:AN56"/>
    <mergeCell ref="AJ57:AN61"/>
    <mergeCell ref="AJ62:AN66"/>
    <mergeCell ref="AO52:AS56"/>
    <mergeCell ref="AO57:AS61"/>
    <mergeCell ref="AO62:AS66"/>
    <mergeCell ref="Z52:AD56"/>
    <mergeCell ref="Z57:AD61"/>
    <mergeCell ref="Z62:AD66"/>
    <mergeCell ref="AE52:AI56"/>
    <mergeCell ref="AE57:AI61"/>
    <mergeCell ref="AE62:AI66"/>
    <mergeCell ref="U55:V55"/>
    <mergeCell ref="W55:X55"/>
    <mergeCell ref="A64:D64"/>
    <mergeCell ref="A65:D65"/>
    <mergeCell ref="A66:D66"/>
    <mergeCell ref="A61:D61"/>
    <mergeCell ref="A62:D62"/>
    <mergeCell ref="A63:D63"/>
    <mergeCell ref="A56:D56"/>
    <mergeCell ref="H56:X65"/>
    <mergeCell ref="A57:D57"/>
    <mergeCell ref="AT3:AX7"/>
    <mergeCell ref="AT8:AX12"/>
    <mergeCell ref="AT13:AX16"/>
    <mergeCell ref="AE3:AI7"/>
    <mergeCell ref="AE8:AI12"/>
    <mergeCell ref="AE13:AI16"/>
    <mergeCell ref="AJ3:AN7"/>
    <mergeCell ref="AJ8:AN12"/>
    <mergeCell ref="AJ13:AN16"/>
    <mergeCell ref="P8:T12"/>
    <mergeCell ref="P13:T16"/>
    <mergeCell ref="U3:Y7"/>
    <mergeCell ref="U8:Y12"/>
    <mergeCell ref="U13:Y16"/>
    <mergeCell ref="Z3:AD7"/>
    <mergeCell ref="Z8:AD12"/>
    <mergeCell ref="Z13:AD16"/>
    <mergeCell ref="F8:J12"/>
    <mergeCell ref="F13:J16"/>
    <mergeCell ref="K3:O7"/>
    <mergeCell ref="K8:O12"/>
    <mergeCell ref="K13:O16"/>
    <mergeCell ref="P3:T7"/>
    <mergeCell ref="AJ19:AN23"/>
    <mergeCell ref="AJ24:AN28"/>
    <mergeCell ref="AJ29:AN33"/>
    <mergeCell ref="AO19:AS23"/>
    <mergeCell ref="AO24:AS28"/>
    <mergeCell ref="AO29:AS33"/>
    <mergeCell ref="Z19:AD23"/>
    <mergeCell ref="Z24:AD28"/>
    <mergeCell ref="Z29:AD33"/>
    <mergeCell ref="AE19:AI23"/>
    <mergeCell ref="AE24:AI28"/>
    <mergeCell ref="AE29:AI33"/>
    <mergeCell ref="P19:T23"/>
    <mergeCell ref="P24:T28"/>
    <mergeCell ref="P29:T33"/>
    <mergeCell ref="U19:Y23"/>
    <mergeCell ref="U24:Y28"/>
    <mergeCell ref="U29:Y33"/>
    <mergeCell ref="F19:J23"/>
    <mergeCell ref="F24:J28"/>
    <mergeCell ref="F29:J33"/>
    <mergeCell ref="K19:O23"/>
    <mergeCell ref="AO3:AS7"/>
    <mergeCell ref="AO8:AS12"/>
    <mergeCell ref="AO13:AS16"/>
    <mergeCell ref="A58:D58"/>
    <mergeCell ref="A59:D59"/>
    <mergeCell ref="A60:D60"/>
    <mergeCell ref="P35:T39"/>
    <mergeCell ref="P40:T44"/>
    <mergeCell ref="P45:T49"/>
    <mergeCell ref="U35:Y39"/>
    <mergeCell ref="U40:Y44"/>
    <mergeCell ref="U45:Y49"/>
    <mergeCell ref="F35:J39"/>
    <mergeCell ref="F40:J44"/>
    <mergeCell ref="F45:J49"/>
    <mergeCell ref="K35:O39"/>
    <mergeCell ref="K40:O44"/>
    <mergeCell ref="K45:O49"/>
    <mergeCell ref="A55:C55"/>
    <mergeCell ref="H55:J55"/>
    <mergeCell ref="A35:E39"/>
    <mergeCell ref="A40:E44"/>
    <mergeCell ref="A45:E49"/>
    <mergeCell ref="Z39:AC39"/>
    <mergeCell ref="Z40:AC40"/>
    <mergeCell ref="Z41:AC41"/>
    <mergeCell ref="Z42:AC42"/>
    <mergeCell ref="Z43:AC43"/>
    <mergeCell ref="Z44:AC44"/>
    <mergeCell ref="Z45:AC45"/>
    <mergeCell ref="Z46:AC46"/>
    <mergeCell ref="Z47:AC47"/>
    <mergeCell ref="Z38:AB38"/>
    <mergeCell ref="AT52:AX56"/>
    <mergeCell ref="AV38:AW38"/>
    <mergeCell ref="AT38:AU38"/>
    <mergeCell ref="AE50:AI50"/>
    <mergeCell ref="AJ50:AN50"/>
    <mergeCell ref="AO50:AS50"/>
    <mergeCell ref="AT50:AX50"/>
    <mergeCell ref="AE736:AI736"/>
    <mergeCell ref="AJ736:AN736"/>
    <mergeCell ref="AO736:AS736"/>
    <mergeCell ref="AT736:AX736"/>
    <mergeCell ref="AE687:AI687"/>
    <mergeCell ref="AJ687:AN687"/>
    <mergeCell ref="AO687:AS687"/>
    <mergeCell ref="AT687:AX687"/>
    <mergeCell ref="A736:E736"/>
    <mergeCell ref="F736:J736"/>
    <mergeCell ref="K736:O736"/>
    <mergeCell ref="P736:T736"/>
    <mergeCell ref="U736:Y736"/>
    <mergeCell ref="Z736:AD736"/>
    <mergeCell ref="AE638:AI638"/>
    <mergeCell ref="Z240:AC240"/>
    <mergeCell ref="Z241:AC241"/>
    <mergeCell ref="Z242:AC242"/>
    <mergeCell ref="AJ638:AN638"/>
    <mergeCell ref="AE589:AI589"/>
    <mergeCell ref="A605:E605"/>
    <mergeCell ref="K623:O627"/>
    <mergeCell ref="P623:T627"/>
    <mergeCell ref="AO607:AS611"/>
    <mergeCell ref="AT607:AX611"/>
    <mergeCell ref="A612:E616"/>
    <mergeCell ref="A470:E474"/>
    <mergeCell ref="F612:J616"/>
    <mergeCell ref="K612:O616"/>
    <mergeCell ref="P612:T616"/>
    <mergeCell ref="U612:Y616"/>
    <mergeCell ref="Z612:AD616"/>
    <mergeCell ref="AE932:AI932"/>
    <mergeCell ref="AJ932:AN932"/>
    <mergeCell ref="AO932:AS932"/>
    <mergeCell ref="AT932:AX932"/>
    <mergeCell ref="E17:AT17"/>
    <mergeCell ref="Z34:AX37"/>
    <mergeCell ref="A51:Y54"/>
    <mergeCell ref="Z132:AX135"/>
    <mergeCell ref="A149:Y152"/>
    <mergeCell ref="AE883:AI883"/>
    <mergeCell ref="AJ883:AN883"/>
    <mergeCell ref="AO883:AS883"/>
    <mergeCell ref="AT883:AX883"/>
    <mergeCell ref="A932:E932"/>
    <mergeCell ref="F932:J932"/>
    <mergeCell ref="K932:O932"/>
    <mergeCell ref="P932:T932"/>
    <mergeCell ref="U932:Y932"/>
    <mergeCell ref="Z932:AD932"/>
    <mergeCell ref="AE834:AI834"/>
    <mergeCell ref="AJ834:AN834"/>
    <mergeCell ref="AO834:AS834"/>
    <mergeCell ref="AT834:AX834"/>
    <mergeCell ref="A883:E883"/>
    <mergeCell ref="F883:J883"/>
    <mergeCell ref="K883:O883"/>
    <mergeCell ref="P883:T883"/>
    <mergeCell ref="U883:Y883"/>
    <mergeCell ref="Z883:AD883"/>
    <mergeCell ref="AE785:AI785"/>
    <mergeCell ref="AJ785:AN785"/>
    <mergeCell ref="AO785:AS785"/>
    <mergeCell ref="AE540:AI540"/>
    <mergeCell ref="AJ540:AN540"/>
    <mergeCell ref="AO540:AS540"/>
    <mergeCell ref="AT540:AX540"/>
    <mergeCell ref="A589:E589"/>
    <mergeCell ref="F589:J589"/>
    <mergeCell ref="K589:O589"/>
    <mergeCell ref="P589:T589"/>
    <mergeCell ref="U589:Y589"/>
    <mergeCell ref="Z589:AD589"/>
    <mergeCell ref="A540:E540"/>
    <mergeCell ref="F540:J540"/>
    <mergeCell ref="K540:O540"/>
    <mergeCell ref="P540:T540"/>
    <mergeCell ref="U540:Y540"/>
    <mergeCell ref="Z540:AD540"/>
    <mergeCell ref="A541:Y544"/>
    <mergeCell ref="A555:D555"/>
    <mergeCell ref="A556:D556"/>
    <mergeCell ref="Z552:AD556"/>
    <mergeCell ref="AE552:AI556"/>
    <mergeCell ref="F563:J567"/>
    <mergeCell ref="A552:D552"/>
    <mergeCell ref="AT589:AX589"/>
    <mergeCell ref="AT552:AX556"/>
    <mergeCell ref="A549:D549"/>
    <mergeCell ref="A550:D550"/>
    <mergeCell ref="A551:D551"/>
    <mergeCell ref="U545:V545"/>
    <mergeCell ref="W545:X545"/>
    <mergeCell ref="A545:C545"/>
    <mergeCell ref="H545:J545"/>
    <mergeCell ref="F344:J344"/>
    <mergeCell ref="K344:O344"/>
    <mergeCell ref="P344:T344"/>
    <mergeCell ref="U344:Y344"/>
    <mergeCell ref="Z344:AD344"/>
    <mergeCell ref="A359:D359"/>
    <mergeCell ref="A360:D360"/>
    <mergeCell ref="A355:D355"/>
    <mergeCell ref="A356:D356"/>
    <mergeCell ref="A357:D357"/>
    <mergeCell ref="A352:D352"/>
    <mergeCell ref="A353:D353"/>
    <mergeCell ref="Z334:AC334"/>
    <mergeCell ref="Z335:AC335"/>
    <mergeCell ref="Z336:AC336"/>
    <mergeCell ref="AE351:AI355"/>
    <mergeCell ref="P339:T343"/>
    <mergeCell ref="U339:Y343"/>
    <mergeCell ref="AE346:AI350"/>
    <mergeCell ref="W349:X349"/>
    <mergeCell ref="A345:Y348"/>
    <mergeCell ref="A354:D354"/>
    <mergeCell ref="Z343:AC343"/>
    <mergeCell ref="A349:C349"/>
    <mergeCell ref="H349:J349"/>
    <mergeCell ref="A350:D350"/>
    <mergeCell ref="H350:X359"/>
    <mergeCell ref="A351:D351"/>
    <mergeCell ref="Z340:AC340"/>
    <mergeCell ref="Z341:AC341"/>
    <mergeCell ref="Z342:AC342"/>
    <mergeCell ref="A344:E344"/>
    <mergeCell ref="AJ351:AN355"/>
    <mergeCell ref="AT313:AX317"/>
    <mergeCell ref="A318:E322"/>
    <mergeCell ref="F318:J322"/>
    <mergeCell ref="K318:O322"/>
    <mergeCell ref="P318:T322"/>
    <mergeCell ref="A246:E246"/>
    <mergeCell ref="F246:J246"/>
    <mergeCell ref="K246:O246"/>
    <mergeCell ref="P246:T246"/>
    <mergeCell ref="U246:Y246"/>
    <mergeCell ref="Z246:AD246"/>
    <mergeCell ref="A197:E197"/>
    <mergeCell ref="F197:J197"/>
    <mergeCell ref="K197:O197"/>
    <mergeCell ref="P197:T197"/>
    <mergeCell ref="U197:Y197"/>
    <mergeCell ref="Z197:AD197"/>
    <mergeCell ref="AG235:AW244"/>
    <mergeCell ref="Z236:AC236"/>
    <mergeCell ref="Z237:AC237"/>
    <mergeCell ref="Z238:AC238"/>
    <mergeCell ref="Z239:AC239"/>
    <mergeCell ref="K204:O208"/>
    <mergeCell ref="Z243:AC243"/>
    <mergeCell ref="Z244:AC244"/>
    <mergeCell ref="P241:T245"/>
    <mergeCell ref="Z245:AC245"/>
    <mergeCell ref="F229:J229"/>
    <mergeCell ref="Z229:AD229"/>
    <mergeCell ref="F225:J228"/>
    <mergeCell ref="Z215:AD219"/>
    <mergeCell ref="AE1:AI1"/>
    <mergeCell ref="AJ1:AN1"/>
    <mergeCell ref="AO1:AS1"/>
    <mergeCell ref="AT1:AX1"/>
    <mergeCell ref="A50:E50"/>
    <mergeCell ref="F50:J50"/>
    <mergeCell ref="K50:O50"/>
    <mergeCell ref="P50:T50"/>
    <mergeCell ref="U50:Y50"/>
    <mergeCell ref="Z50:AD50"/>
    <mergeCell ref="A1:E1"/>
    <mergeCell ref="F1:J1"/>
    <mergeCell ref="K1:O1"/>
    <mergeCell ref="P1:T1"/>
    <mergeCell ref="U1:Y1"/>
    <mergeCell ref="Z1:AD1"/>
    <mergeCell ref="Z48:AC48"/>
    <mergeCell ref="Z49:AC49"/>
    <mergeCell ref="AG38:AI38"/>
    <mergeCell ref="AG39:AW48"/>
    <mergeCell ref="K24:O28"/>
    <mergeCell ref="K29:O33"/>
    <mergeCell ref="A3:E7"/>
    <mergeCell ref="A8:E12"/>
    <mergeCell ref="A13:E16"/>
    <mergeCell ref="A19:E23"/>
    <mergeCell ref="A24:E28"/>
    <mergeCell ref="A29:E33"/>
    <mergeCell ref="AT19:AX23"/>
    <mergeCell ref="AT24:AX28"/>
    <mergeCell ref="AT29:AX33"/>
    <mergeCell ref="F3:J7"/>
  </mergeCells>
  <conditionalFormatting sqref="AF39:AF49">
    <cfRule type="cellIs" dxfId="912" priority="37" operator="equal">
      <formula>$AT$38</formula>
    </cfRule>
    <cfRule type="cellIs" dxfId="911" priority="38" operator="lessThan">
      <formula>1</formula>
    </cfRule>
  </conditionalFormatting>
  <conditionalFormatting sqref="G56:G66">
    <cfRule type="cellIs" dxfId="910" priority="33" operator="equal">
      <formula>$AT$38</formula>
    </cfRule>
    <cfRule type="cellIs" dxfId="909" priority="34" operator="lessThan">
      <formula>1</formula>
    </cfRule>
  </conditionalFormatting>
  <conditionalFormatting sqref="AF137:AF147">
    <cfRule type="cellIs" dxfId="908" priority="31" operator="equal">
      <formula>$AT$38</formula>
    </cfRule>
    <cfRule type="cellIs" dxfId="907" priority="32" operator="lessThan">
      <formula>1</formula>
    </cfRule>
  </conditionalFormatting>
  <conditionalFormatting sqref="G154:G164">
    <cfRule type="cellIs" dxfId="906" priority="29" operator="equal">
      <formula>$AT$38</formula>
    </cfRule>
    <cfRule type="cellIs" dxfId="905" priority="30" operator="lessThan">
      <formula>1</formula>
    </cfRule>
  </conditionalFormatting>
  <conditionalFormatting sqref="AF235:AF245">
    <cfRule type="cellIs" dxfId="904" priority="27" operator="equal">
      <formula>$AT$38</formula>
    </cfRule>
    <cfRule type="cellIs" dxfId="903" priority="28" operator="lessThan">
      <formula>1</formula>
    </cfRule>
  </conditionalFormatting>
  <conditionalFormatting sqref="G252:G262">
    <cfRule type="cellIs" dxfId="902" priority="25" operator="equal">
      <formula>$AT$38</formula>
    </cfRule>
    <cfRule type="cellIs" dxfId="901" priority="26" operator="lessThan">
      <formula>1</formula>
    </cfRule>
  </conditionalFormatting>
  <conditionalFormatting sqref="AF333:AF343">
    <cfRule type="cellIs" dxfId="900" priority="23" operator="equal">
      <formula>$AT$38</formula>
    </cfRule>
    <cfRule type="cellIs" dxfId="899" priority="24" operator="lessThan">
      <formula>1</formula>
    </cfRule>
  </conditionalFormatting>
  <conditionalFormatting sqref="G350:G360">
    <cfRule type="cellIs" dxfId="898" priority="21" operator="equal">
      <formula>$AT$38</formula>
    </cfRule>
    <cfRule type="cellIs" dxfId="897" priority="22" operator="lessThan">
      <formula>1</formula>
    </cfRule>
  </conditionalFormatting>
  <conditionalFormatting sqref="AF431:AF441">
    <cfRule type="cellIs" dxfId="896" priority="19" operator="equal">
      <formula>$AT$38</formula>
    </cfRule>
    <cfRule type="cellIs" dxfId="895" priority="20" operator="lessThan">
      <formula>1</formula>
    </cfRule>
  </conditionalFormatting>
  <conditionalFormatting sqref="G448:G458">
    <cfRule type="cellIs" dxfId="894" priority="17" operator="equal">
      <formula>$AT$38</formula>
    </cfRule>
    <cfRule type="cellIs" dxfId="893" priority="18" operator="lessThan">
      <formula>1</formula>
    </cfRule>
  </conditionalFormatting>
  <conditionalFormatting sqref="AF529:AF539">
    <cfRule type="cellIs" dxfId="892" priority="15" operator="equal">
      <formula>$AT$38</formula>
    </cfRule>
    <cfRule type="cellIs" dxfId="891" priority="16" operator="lessThan">
      <formula>1</formula>
    </cfRule>
  </conditionalFormatting>
  <conditionalFormatting sqref="G546:G556">
    <cfRule type="cellIs" dxfId="890" priority="13" operator="equal">
      <formula>$AT$38</formula>
    </cfRule>
    <cfRule type="cellIs" dxfId="889" priority="14" operator="lessThan">
      <formula>1</formula>
    </cfRule>
  </conditionalFormatting>
  <conditionalFormatting sqref="AF627:AF637">
    <cfRule type="cellIs" dxfId="888" priority="11" operator="equal">
      <formula>$AT$38</formula>
    </cfRule>
    <cfRule type="cellIs" dxfId="887" priority="12" operator="lessThan">
      <formula>1</formula>
    </cfRule>
  </conditionalFormatting>
  <conditionalFormatting sqref="G644:G654">
    <cfRule type="cellIs" dxfId="886" priority="9" operator="equal">
      <formula>$AT$38</formula>
    </cfRule>
    <cfRule type="cellIs" dxfId="885" priority="10" operator="lessThan">
      <formula>1</formula>
    </cfRule>
  </conditionalFormatting>
  <conditionalFormatting sqref="AF725:AF735">
    <cfRule type="cellIs" dxfId="884" priority="7" operator="equal">
      <formula>$AT$38</formula>
    </cfRule>
    <cfRule type="cellIs" dxfId="883" priority="8" operator="lessThan">
      <formula>1</formula>
    </cfRule>
  </conditionalFormatting>
  <conditionalFormatting sqref="G742:G752">
    <cfRule type="cellIs" dxfId="882" priority="5" operator="equal">
      <formula>$AT$38</formula>
    </cfRule>
    <cfRule type="cellIs" dxfId="881" priority="6" operator="lessThan">
      <formula>1</formula>
    </cfRule>
  </conditionalFormatting>
  <conditionalFormatting sqref="AF823:AF833">
    <cfRule type="cellIs" dxfId="880" priority="3" operator="equal">
      <formula>$AT$38</formula>
    </cfRule>
    <cfRule type="cellIs" dxfId="879" priority="4" operator="lessThan">
      <formula>1</formula>
    </cfRule>
  </conditionalFormatting>
  <conditionalFormatting sqref="G840:G850">
    <cfRule type="cellIs" dxfId="878" priority="1" operator="equal">
      <formula>$AT$38</formula>
    </cfRule>
    <cfRule type="cellIs" dxfId="877" priority="2" operator="lessThan">
      <formula>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dimension ref="B2:F10"/>
  <sheetViews>
    <sheetView zoomScaleNormal="100" zoomScalePageLayoutView="124" workbookViewId="0">
      <selection activeCell="P10" sqref="P10"/>
    </sheetView>
  </sheetViews>
  <sheetFormatPr defaultColWidth="12.7109375" defaultRowHeight="36" customHeight="1"/>
  <cols>
    <col min="1" max="16384" width="12.7109375" style="967"/>
  </cols>
  <sheetData>
    <row r="2" spans="2:6" ht="36" customHeight="1">
      <c r="B2" s="2307" t="s">
        <v>2442</v>
      </c>
      <c r="C2" s="2307"/>
      <c r="D2" s="988"/>
      <c r="E2" s="2310" t="s">
        <v>2443</v>
      </c>
      <c r="F2" s="2310"/>
    </row>
    <row r="3" spans="2:6" ht="36" customHeight="1">
      <c r="B3" s="2304" t="s">
        <v>2444</v>
      </c>
      <c r="C3" s="2304"/>
      <c r="D3" s="988"/>
      <c r="E3" s="2311" t="s">
        <v>2445</v>
      </c>
      <c r="F3" s="2311"/>
    </row>
    <row r="4" spans="2:6" ht="36" customHeight="1">
      <c r="B4" s="2304"/>
      <c r="C4" s="2304"/>
      <c r="D4" s="988"/>
      <c r="E4" s="2311"/>
      <c r="F4" s="2311"/>
    </row>
    <row r="5" spans="2:6" ht="36" customHeight="1">
      <c r="B5" s="2308" t="s">
        <v>2446</v>
      </c>
      <c r="C5" s="2308"/>
      <c r="D5" s="988"/>
      <c r="E5" s="2312" t="s">
        <v>2447</v>
      </c>
      <c r="F5" s="2312"/>
    </row>
    <row r="6" spans="2:6" ht="36" customHeight="1">
      <c r="B6" s="2305" t="s">
        <v>2448</v>
      </c>
      <c r="C6" s="2305"/>
      <c r="D6" s="988"/>
      <c r="E6" s="2313" t="s">
        <v>2449</v>
      </c>
      <c r="F6" s="2313"/>
    </row>
    <row r="7" spans="2:6" ht="36" customHeight="1">
      <c r="B7" s="2305"/>
      <c r="C7" s="2305"/>
      <c r="D7" s="988"/>
      <c r="E7" s="2313"/>
      <c r="F7" s="2313"/>
    </row>
    <row r="8" spans="2:6" ht="36" customHeight="1">
      <c r="B8" s="2309" t="s">
        <v>2450</v>
      </c>
      <c r="C8" s="2309"/>
      <c r="D8" s="988"/>
      <c r="E8" s="2314" t="s">
        <v>2451</v>
      </c>
      <c r="F8" s="2314"/>
    </row>
    <row r="9" spans="2:6" ht="36" customHeight="1">
      <c r="B9" s="2306" t="s">
        <v>2452</v>
      </c>
      <c r="C9" s="2306"/>
      <c r="D9" s="988"/>
      <c r="E9" s="2303" t="s">
        <v>2453</v>
      </c>
      <c r="F9" s="2303"/>
    </row>
    <row r="10" spans="2:6" ht="36" customHeight="1">
      <c r="B10" s="2306"/>
      <c r="C10" s="2306"/>
      <c r="D10" s="988"/>
      <c r="E10" s="2303"/>
      <c r="F10" s="2303"/>
    </row>
  </sheetData>
  <mergeCells count="12">
    <mergeCell ref="E9:F10"/>
    <mergeCell ref="B3:C4"/>
    <mergeCell ref="B6:C7"/>
    <mergeCell ref="B9:C10"/>
    <mergeCell ref="B2:C2"/>
    <mergeCell ref="B5:C5"/>
    <mergeCell ref="B8:C8"/>
    <mergeCell ref="E2:F2"/>
    <mergeCell ref="E3:F4"/>
    <mergeCell ref="E5:F5"/>
    <mergeCell ref="E6:F7"/>
    <mergeCell ref="E8:F8"/>
  </mergeCells>
  <pageMargins left="0.25" right="0.25"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5" tint="-0.249977111117893"/>
  </sheetPr>
  <dimension ref="A1:DD701"/>
  <sheetViews>
    <sheetView workbookViewId="0">
      <selection activeCell="AD16" sqref="AD16"/>
    </sheetView>
  </sheetViews>
  <sheetFormatPr defaultColWidth="9.140625" defaultRowHeight="15"/>
  <cols>
    <col min="1" max="1" width="2.7109375" style="349" customWidth="1"/>
    <col min="2" max="2" width="25.7109375" customWidth="1"/>
    <col min="4" max="4" width="5.7109375" style="41" customWidth="1"/>
    <col min="5" max="5" width="15.7109375" style="18" hidden="1" customWidth="1"/>
    <col min="6" max="6" width="2.7109375" style="41" customWidth="1"/>
    <col min="7" max="7" width="20.7109375" style="41" customWidth="1"/>
    <col min="8" max="8" width="9.7109375" style="41" customWidth="1"/>
    <col min="9" max="9" width="9.140625" customWidth="1"/>
    <col min="11" max="11" width="15.7109375" style="18" hidden="1" customWidth="1"/>
    <col min="13" max="13" width="11.85546875" customWidth="1"/>
    <col min="14" max="14" width="0.85546875" style="239" customWidth="1"/>
    <col min="15" max="15" width="25.7109375" style="251" customWidth="1"/>
    <col min="16" max="16" width="18.7109375" style="322" customWidth="1"/>
    <col min="17" max="17" width="15.7109375" style="315" hidden="1" customWidth="1"/>
    <col min="18" max="18" width="3.85546875" style="41" customWidth="1"/>
    <col min="19" max="19" width="9.42578125" style="336" customWidth="1"/>
    <col min="20" max="20" width="20.7109375" style="335" customWidth="1"/>
    <col min="21" max="21" width="2.7109375" style="339" customWidth="1"/>
    <col min="22" max="22" width="9.140625" style="239" customWidth="1"/>
    <col min="23" max="23" width="9.5703125" style="350" customWidth="1"/>
    <col min="24" max="26" width="9.5703125" style="339" customWidth="1"/>
    <col min="27" max="27" width="9.5703125" style="239" customWidth="1"/>
    <col min="28" max="29" width="9.5703125" customWidth="1"/>
    <col min="30" max="30" width="15" customWidth="1"/>
    <col min="33" max="58" width="9.140625" customWidth="1"/>
    <col min="59" max="59" width="25.7109375" style="251" customWidth="1"/>
    <col min="60" max="69" width="9.140625" customWidth="1"/>
    <col min="70" max="70" width="25.7109375" customWidth="1"/>
    <col min="71" max="71" width="10.28515625" customWidth="1"/>
    <col min="72" max="73" width="9.140625" customWidth="1"/>
    <col min="74" max="74" width="12" customWidth="1"/>
    <col min="75" max="77" width="9.140625" style="102" customWidth="1"/>
    <col min="78" max="78" width="25.7109375" customWidth="1"/>
    <col min="79" max="83" width="9.140625" customWidth="1"/>
    <col min="84" max="84" width="25.7109375" customWidth="1"/>
    <col min="85" max="85" width="5.7109375" style="41" customWidth="1"/>
    <col min="86" max="86" width="9.140625" customWidth="1"/>
  </cols>
  <sheetData>
    <row r="1" spans="1:108" s="239" customFormat="1" ht="30" customHeight="1" thickBot="1">
      <c r="A1" s="349"/>
      <c r="B1" s="2324" t="s">
        <v>3504</v>
      </c>
      <c r="C1" s="2324"/>
      <c r="D1" s="2324"/>
      <c r="E1" s="2324"/>
      <c r="F1" s="2324"/>
      <c r="G1" s="2324"/>
      <c r="H1" s="2324"/>
      <c r="I1" s="2324"/>
      <c r="J1" s="2324"/>
      <c r="K1" s="2324"/>
      <c r="L1" s="2324"/>
      <c r="M1" s="2324"/>
      <c r="O1" s="2324" t="s">
        <v>2027</v>
      </c>
      <c r="P1" s="2324"/>
      <c r="Q1" s="2324"/>
      <c r="R1" s="2324"/>
      <c r="S1" s="2324"/>
      <c r="T1" s="2324"/>
      <c r="U1" s="339"/>
      <c r="W1" s="339"/>
      <c r="X1" s="339"/>
      <c r="Y1" s="339"/>
      <c r="Z1" s="339"/>
      <c r="BG1" s="287"/>
      <c r="BR1" s="287" t="s">
        <v>3435</v>
      </c>
      <c r="BS1" s="239" t="s">
        <v>3436</v>
      </c>
      <c r="BT1" s="239" t="s">
        <v>2969</v>
      </c>
      <c r="BU1" s="287" t="s">
        <v>3437</v>
      </c>
      <c r="BV1" s="239" t="s">
        <v>3493</v>
      </c>
      <c r="BW1" s="1260" t="s">
        <v>3492</v>
      </c>
      <c r="BX1" s="1260" t="s">
        <v>3490</v>
      </c>
      <c r="BY1" s="1260" t="s">
        <v>3491</v>
      </c>
      <c r="CG1" s="339"/>
      <c r="CH1" s="339"/>
      <c r="CI1" s="339"/>
      <c r="CJ1" s="339"/>
      <c r="CK1" s="339"/>
      <c r="CL1" s="339"/>
      <c r="CM1" s="339"/>
      <c r="CN1" s="339"/>
      <c r="CO1" s="339"/>
      <c r="CP1" s="339"/>
    </row>
    <row r="2" spans="1:108" ht="15.75" customHeight="1" thickTop="1">
      <c r="B2" s="22" t="s">
        <v>3503</v>
      </c>
      <c r="C2" s="22" t="s">
        <v>2028</v>
      </c>
      <c r="D2" s="21"/>
      <c r="E2" s="315"/>
      <c r="F2" s="1671" t="s">
        <v>2029</v>
      </c>
      <c r="G2" s="1671"/>
      <c r="H2" s="1231"/>
      <c r="I2" s="304" t="s">
        <v>2030</v>
      </c>
      <c r="J2" s="1231" t="s">
        <v>2031</v>
      </c>
      <c r="K2" s="315"/>
      <c r="L2" s="1231" t="s">
        <v>2032</v>
      </c>
      <c r="M2" s="162"/>
      <c r="O2" s="289"/>
      <c r="P2" s="328"/>
      <c r="R2" s="22"/>
      <c r="S2" s="341"/>
      <c r="T2" s="1241"/>
      <c r="U2" s="351"/>
      <c r="V2" s="2315" t="s">
        <v>2068</v>
      </c>
      <c r="W2" s="2316"/>
      <c r="X2" s="2316"/>
      <c r="Y2" s="2316"/>
      <c r="Z2" s="2317"/>
      <c r="AB2" s="239"/>
      <c r="AC2" s="239"/>
      <c r="AD2" s="239"/>
      <c r="AE2" s="239"/>
      <c r="AF2" s="239"/>
      <c r="AG2" s="239" t="s">
        <v>2033</v>
      </c>
      <c r="AH2" s="350" t="s">
        <v>2034</v>
      </c>
      <c r="AI2" s="339" t="s">
        <v>2035</v>
      </c>
      <c r="AJ2" s="339" t="s">
        <v>2036</v>
      </c>
      <c r="AK2" s="339" t="s">
        <v>2037</v>
      </c>
      <c r="AL2" s="339" t="s">
        <v>2038</v>
      </c>
      <c r="AM2" s="339" t="s">
        <v>2039</v>
      </c>
      <c r="AN2" s="339" t="s">
        <v>2040</v>
      </c>
      <c r="AO2" s="239" t="s">
        <v>379</v>
      </c>
      <c r="AP2" s="339" t="s">
        <v>2041</v>
      </c>
      <c r="AQ2" s="339" t="s">
        <v>656</v>
      </c>
      <c r="AR2" s="239"/>
      <c r="AS2" s="239"/>
      <c r="AT2" s="239"/>
      <c r="AU2" s="239"/>
      <c r="AV2" s="239"/>
      <c r="AW2" s="239"/>
      <c r="AX2" s="239"/>
      <c r="BG2">
        <v>20</v>
      </c>
      <c r="BI2">
        <v>10</v>
      </c>
      <c r="BM2">
        <v>1</v>
      </c>
      <c r="BN2">
        <v>1</v>
      </c>
      <c r="BR2" s="251" t="s">
        <v>2042</v>
      </c>
      <c r="BS2" s="41">
        <v>4</v>
      </c>
      <c r="BT2">
        <v>0</v>
      </c>
      <c r="BU2">
        <v>14</v>
      </c>
      <c r="BZ2" s="12" t="s">
        <v>708</v>
      </c>
      <c r="CA2">
        <v>5</v>
      </c>
      <c r="CF2" s="12" t="s">
        <v>708</v>
      </c>
      <c r="CG2" s="107">
        <v>2</v>
      </c>
      <c r="CH2" s="105" t="s">
        <v>594</v>
      </c>
      <c r="CI2" s="339"/>
      <c r="CJ2" s="339"/>
      <c r="CK2" s="339"/>
      <c r="CL2" s="339"/>
      <c r="CM2" s="339"/>
      <c r="CN2" s="339"/>
      <c r="CO2" s="339"/>
      <c r="CP2" s="339"/>
      <c r="CQ2" s="239"/>
      <c r="CR2" s="239"/>
      <c r="CS2" s="239"/>
      <c r="CT2" s="239"/>
      <c r="CU2" s="239"/>
      <c r="CV2" s="239"/>
      <c r="CW2" s="239"/>
      <c r="CX2" s="239"/>
      <c r="CY2" s="239"/>
      <c r="CZ2" s="239"/>
      <c r="DA2" s="239"/>
      <c r="DB2" s="239"/>
      <c r="DC2" s="239"/>
      <c r="DD2" s="239"/>
    </row>
    <row r="3" spans="1:108" ht="15.75" customHeight="1">
      <c r="B3" s="1249"/>
      <c r="C3" s="1244" t="s">
        <v>2043</v>
      </c>
      <c r="D3" s="148"/>
      <c r="E3" s="1245"/>
      <c r="F3" s="2325" t="s">
        <v>2075</v>
      </c>
      <c r="G3" s="2325"/>
      <c r="H3" s="1246"/>
      <c r="I3" s="1247">
        <f>(IF(ISNA(VLOOKUP(Armies!F3,$BR$2:$BS$14,2,FALSE)),"",VLOOKUP(Armies!F3,$BR$2:$BS$14,2,FALSE)))</f>
        <v>3</v>
      </c>
      <c r="J3" s="1248">
        <f>(IF(ISNA(VLOOKUP(C3,Armies!$AP$12:$AQ$14,2,FALSE)),"",VLOOKUP(C3,Armies!$AP$12:$AQ$14,2,FALSE)))</f>
        <v>36</v>
      </c>
      <c r="K3" s="1245"/>
      <c r="L3" s="1249">
        <v>1</v>
      </c>
      <c r="M3" s="1243"/>
      <c r="O3" s="327" t="s">
        <v>3510</v>
      </c>
      <c r="P3" s="322">
        <v>3</v>
      </c>
      <c r="Q3" s="348">
        <f>SUM(P3+1)</f>
        <v>4</v>
      </c>
      <c r="R3" s="305" t="s">
        <v>2357</v>
      </c>
      <c r="S3" s="1253">
        <f>ROUNDDOWN(Q3,0)</f>
        <v>4</v>
      </c>
      <c r="T3" s="1242" t="s">
        <v>3502</v>
      </c>
      <c r="U3" s="303"/>
      <c r="V3" s="2318"/>
      <c r="W3" s="2319"/>
      <c r="X3" s="2319"/>
      <c r="Y3" s="2319"/>
      <c r="Z3" s="2320"/>
      <c r="AB3" s="239"/>
      <c r="AC3" s="239"/>
      <c r="AD3" s="239"/>
      <c r="AE3" s="239"/>
      <c r="AF3" s="239"/>
      <c r="AG3" s="240" t="s">
        <v>2045</v>
      </c>
      <c r="AH3" s="1143">
        <v>12</v>
      </c>
      <c r="AI3" s="1142"/>
      <c r="AJ3" s="1142"/>
      <c r="AK3" s="1142"/>
      <c r="AL3" s="1142"/>
      <c r="AM3" s="1142"/>
      <c r="AN3" s="1142"/>
      <c r="AO3" s="240" t="s">
        <v>2046</v>
      </c>
      <c r="AP3" s="1144" t="s">
        <v>410</v>
      </c>
      <c r="AQ3" s="339"/>
      <c r="AR3" s="239"/>
      <c r="AS3" s="239"/>
      <c r="AT3" s="239"/>
      <c r="AU3" s="239"/>
      <c r="AV3" s="239"/>
      <c r="AW3" s="239"/>
      <c r="AX3" s="239"/>
      <c r="BG3">
        <v>19</v>
      </c>
      <c r="BI3">
        <v>9</v>
      </c>
      <c r="BM3">
        <v>2</v>
      </c>
      <c r="BN3">
        <v>2</v>
      </c>
      <c r="BR3" s="251" t="s">
        <v>2047</v>
      </c>
      <c r="BS3" s="41">
        <v>2</v>
      </c>
      <c r="BT3">
        <v>0</v>
      </c>
      <c r="BU3">
        <v>14</v>
      </c>
      <c r="BZ3" s="12" t="s">
        <v>718</v>
      </c>
      <c r="CA3">
        <v>1</v>
      </c>
      <c r="CF3" s="12" t="s">
        <v>708</v>
      </c>
      <c r="CG3" s="41">
        <v>3</v>
      </c>
      <c r="CH3" s="105" t="s">
        <v>593</v>
      </c>
      <c r="CI3" s="339"/>
      <c r="CJ3" s="339"/>
      <c r="CK3" s="339"/>
      <c r="CL3" s="339"/>
      <c r="CM3" s="339"/>
      <c r="CN3" s="339"/>
      <c r="CO3" s="339"/>
      <c r="CP3" s="339"/>
      <c r="CQ3" s="239"/>
      <c r="CR3" s="239"/>
      <c r="CS3" s="239"/>
      <c r="CT3" s="239"/>
      <c r="CU3" s="239"/>
      <c r="CV3" s="239"/>
      <c r="CW3" s="239"/>
      <c r="CX3" s="239"/>
      <c r="CY3" s="239"/>
      <c r="CZ3" s="239"/>
      <c r="DA3" s="239"/>
      <c r="DB3" s="239"/>
      <c r="DC3" s="239"/>
      <c r="DD3" s="239"/>
    </row>
    <row r="4" spans="1:108" ht="15.75" customHeight="1">
      <c r="B4" s="21"/>
      <c r="C4" s="21"/>
      <c r="D4" s="1255"/>
      <c r="E4" s="315" t="s">
        <v>2048</v>
      </c>
      <c r="F4" s="21"/>
      <c r="G4" s="22" t="s">
        <v>2049</v>
      </c>
      <c r="H4" s="22" t="s">
        <v>2061</v>
      </c>
      <c r="I4" s="22" t="s">
        <v>386</v>
      </c>
      <c r="J4" s="22" t="s">
        <v>456</v>
      </c>
      <c r="K4" s="315" t="s">
        <v>2050</v>
      </c>
      <c r="L4" s="2327" t="s">
        <v>3445</v>
      </c>
      <c r="M4" s="2327"/>
      <c r="O4" s="288" t="s">
        <v>3511</v>
      </c>
      <c r="P4" s="328">
        <f>SUM(Q3*D8)</f>
        <v>576</v>
      </c>
      <c r="Q4" s="315">
        <f>SUM(P4/D7)</f>
        <v>144</v>
      </c>
      <c r="R4" s="330"/>
      <c r="S4" s="1261">
        <f>ROUNDDOWN(P9/144,0)</f>
        <v>1</v>
      </c>
      <c r="T4" s="1250" t="s">
        <v>3467</v>
      </c>
      <c r="V4" s="2318"/>
      <c r="W4" s="2319"/>
      <c r="X4" s="2319"/>
      <c r="Y4" s="2319"/>
      <c r="Z4" s="2320"/>
      <c r="AB4" s="239"/>
      <c r="AC4" s="239"/>
      <c r="AD4" s="239"/>
      <c r="AE4" s="239"/>
      <c r="AF4" s="239"/>
      <c r="AG4" s="241" t="s">
        <v>2051</v>
      </c>
      <c r="AH4" s="1143">
        <v>36</v>
      </c>
      <c r="AI4" s="248">
        <f t="shared" ref="AI4:AI10" si="0">SUM(AH4/$AH$4)</f>
        <v>1</v>
      </c>
      <c r="AJ4" s="1142"/>
      <c r="AK4" s="1142"/>
      <c r="AL4" s="1142"/>
      <c r="AM4" s="1142"/>
      <c r="AN4" s="1142"/>
      <c r="AO4" s="241" t="s">
        <v>2052</v>
      </c>
      <c r="AP4" s="1144" t="s">
        <v>409</v>
      </c>
      <c r="AQ4" s="339"/>
      <c r="AR4" s="239"/>
      <c r="AS4" s="239"/>
      <c r="AT4" s="239"/>
      <c r="AU4" s="239"/>
      <c r="AV4" s="239"/>
      <c r="AW4" s="239"/>
      <c r="AX4" s="239"/>
      <c r="BG4">
        <v>18</v>
      </c>
      <c r="BI4">
        <v>8</v>
      </c>
      <c r="BM4">
        <v>3</v>
      </c>
      <c r="BR4" s="251" t="s">
        <v>2053</v>
      </c>
      <c r="BS4" s="41">
        <v>5</v>
      </c>
      <c r="BT4">
        <v>0</v>
      </c>
      <c r="BU4">
        <v>14</v>
      </c>
      <c r="BZ4" s="12" t="s">
        <v>725</v>
      </c>
      <c r="CA4">
        <v>7</v>
      </c>
      <c r="CF4" s="12" t="s">
        <v>708</v>
      </c>
      <c r="CG4" s="41">
        <v>4</v>
      </c>
      <c r="CH4" s="105" t="s">
        <v>589</v>
      </c>
      <c r="CI4" s="339"/>
      <c r="CJ4" s="339"/>
      <c r="CK4" s="339"/>
      <c r="CL4" s="339"/>
      <c r="CM4" s="339"/>
      <c r="CN4" s="339"/>
      <c r="CO4" s="339"/>
      <c r="CP4" s="339"/>
      <c r="CQ4" s="239"/>
      <c r="CR4" s="239"/>
      <c r="CS4" s="239"/>
      <c r="CT4" s="239"/>
      <c r="CU4" s="239"/>
      <c r="CV4" s="239"/>
      <c r="CW4" s="239"/>
      <c r="CX4" s="239"/>
      <c r="CY4" s="239"/>
      <c r="CZ4" s="239"/>
      <c r="DA4" s="239"/>
      <c r="DB4" s="239"/>
      <c r="DC4" s="239"/>
      <c r="DD4" s="239"/>
    </row>
    <row r="5" spans="1:108" ht="15.75" customHeight="1">
      <c r="B5" s="291">
        <f>B3</f>
        <v>0</v>
      </c>
      <c r="C5" s="292" t="s">
        <v>2054</v>
      </c>
      <c r="D5" s="1256">
        <v>1</v>
      </c>
      <c r="E5" s="316">
        <f>SUM(D5*I3)</f>
        <v>3</v>
      </c>
      <c r="F5" s="290"/>
      <c r="G5" s="18" t="s">
        <v>707</v>
      </c>
      <c r="H5" s="18"/>
      <c r="I5" s="301">
        <f>(IF(ISNA(VLOOKUP(G5,NPCPartyMaker!$BL$5:$BN$41,2,FALSE)),"",VLOOKUP(G5,NPCPartyMaker!$BL$5:$BN$41,2,FALSE)))</f>
        <v>10</v>
      </c>
      <c r="J5" s="302">
        <f>(IF(ISNA(VLOOKUP(G5,NPCPartyMaker!$BL$5:$BN$41,3,FALSE)),"",VLOOKUP(G5,NPCPartyMaker!$BL$5:$BN$41,3,FALSE)))</f>
        <v>12</v>
      </c>
      <c r="K5" s="315">
        <f>(IF(ISNA(VLOOKUP(G5,NPCPartyMaker!$BL$5:$BO$41,4,FALSE)),"",VLOOKUP(G5,NPCPartyMaker!$BL$5:$BO$41,4,FALSE)))</f>
        <v>0</v>
      </c>
      <c r="L5" s="296">
        <f>IFERROR((K5*J3),0)</f>
        <v>0</v>
      </c>
      <c r="M5" s="297" t="s">
        <v>3438</v>
      </c>
      <c r="O5" s="291"/>
      <c r="P5" s="329"/>
      <c r="Q5" s="319"/>
      <c r="R5" s="329"/>
      <c r="S5" s="1262">
        <f>ROUNDDOWN(P9/576,0)</f>
        <v>0</v>
      </c>
      <c r="T5" s="1251" t="s">
        <v>3468</v>
      </c>
      <c r="U5" s="303"/>
      <c r="V5" s="2318"/>
      <c r="W5" s="2319"/>
      <c r="X5" s="2319"/>
      <c r="Y5" s="2319"/>
      <c r="Z5" s="2320"/>
      <c r="AB5" s="239"/>
      <c r="AC5" s="239"/>
      <c r="AD5" s="239"/>
      <c r="AE5" s="239"/>
      <c r="AF5" s="239"/>
      <c r="AG5" s="242" t="s">
        <v>2055</v>
      </c>
      <c r="AH5" s="1143" t="s">
        <v>2056</v>
      </c>
      <c r="AI5" s="248">
        <f t="shared" si="0"/>
        <v>4</v>
      </c>
      <c r="AJ5" s="142">
        <f>SUM(AI5/4)</f>
        <v>1</v>
      </c>
      <c r="AK5" s="1142"/>
      <c r="AL5" s="1142"/>
      <c r="AM5" s="1142"/>
      <c r="AN5" s="1142"/>
      <c r="AO5" s="242" t="s">
        <v>2057</v>
      </c>
      <c r="AP5" s="1144" t="s">
        <v>408</v>
      </c>
      <c r="AQ5" s="339"/>
      <c r="AR5" s="239"/>
      <c r="AS5" s="239"/>
      <c r="AT5" s="239"/>
      <c r="AU5" s="239"/>
      <c r="AV5" s="239"/>
      <c r="AW5" s="239"/>
      <c r="AX5" s="239"/>
      <c r="BG5">
        <v>17</v>
      </c>
      <c r="BI5">
        <v>7</v>
      </c>
      <c r="BM5">
        <v>4</v>
      </c>
      <c r="BR5" s="251" t="s">
        <v>2058</v>
      </c>
      <c r="BS5" s="41">
        <v>2</v>
      </c>
      <c r="BT5">
        <v>0</v>
      </c>
      <c r="BU5">
        <v>14</v>
      </c>
      <c r="BZ5" s="12" t="s">
        <v>731</v>
      </c>
      <c r="CA5">
        <v>6</v>
      </c>
      <c r="CF5" s="12" t="s">
        <v>708</v>
      </c>
      <c r="CG5" s="41">
        <v>5</v>
      </c>
      <c r="CH5" s="105" t="s">
        <v>589</v>
      </c>
      <c r="CI5" s="339"/>
      <c r="CJ5" s="339"/>
      <c r="CK5" s="339"/>
      <c r="CL5" s="339"/>
      <c r="CM5" s="339"/>
      <c r="CN5" s="339"/>
      <c r="CO5" s="339"/>
      <c r="CP5" s="339"/>
      <c r="CQ5" s="239"/>
      <c r="CR5" s="239"/>
      <c r="CS5" s="239"/>
      <c r="CT5" s="239"/>
      <c r="CU5" s="239"/>
      <c r="CV5" s="239"/>
      <c r="CW5" s="239"/>
      <c r="CX5" s="239"/>
      <c r="CY5" s="239"/>
      <c r="CZ5" s="239"/>
      <c r="DA5" s="239"/>
      <c r="DB5" s="239"/>
      <c r="DC5" s="239"/>
      <c r="DD5" s="239"/>
    </row>
    <row r="6" spans="1:108" ht="15.75" customHeight="1" thickBot="1">
      <c r="B6" s="291">
        <f>B3</f>
        <v>0</v>
      </c>
      <c r="C6" s="292" t="s">
        <v>2059</v>
      </c>
      <c r="D6" s="1257">
        <v>4</v>
      </c>
      <c r="E6" s="317">
        <f>SUM(E5*J3)</f>
        <v>108</v>
      </c>
      <c r="F6" s="1231"/>
      <c r="G6" s="22" t="s">
        <v>2060</v>
      </c>
      <c r="H6" s="22" t="s">
        <v>3494</v>
      </c>
      <c r="I6" s="22" t="s">
        <v>2062</v>
      </c>
      <c r="J6" s="22" t="s">
        <v>2063</v>
      </c>
      <c r="K6" s="315"/>
      <c r="L6" s="297"/>
      <c r="M6" s="297"/>
      <c r="O6" s="327" t="s">
        <v>3472</v>
      </c>
      <c r="P6" s="323">
        <v>0</v>
      </c>
      <c r="Q6" s="320"/>
      <c r="R6" s="331"/>
      <c r="S6" s="1263">
        <f>ROUNDDOWN(P9/1728,0)</f>
        <v>0</v>
      </c>
      <c r="T6" s="1250" t="s">
        <v>3469</v>
      </c>
      <c r="V6" s="2318"/>
      <c r="W6" s="2319"/>
      <c r="X6" s="2319"/>
      <c r="Y6" s="2319"/>
      <c r="Z6" s="2320"/>
      <c r="AB6" s="239"/>
      <c r="AC6" s="239"/>
      <c r="AD6" s="239"/>
      <c r="AE6" s="239"/>
      <c r="AF6" s="239"/>
      <c r="AG6" s="243" t="s">
        <v>2064</v>
      </c>
      <c r="AH6" s="1143">
        <v>576</v>
      </c>
      <c r="AI6" s="248">
        <f t="shared" si="0"/>
        <v>16</v>
      </c>
      <c r="AJ6" s="142">
        <f>SUM(AI6/4)</f>
        <v>4</v>
      </c>
      <c r="AK6" s="247">
        <f>SUM(AJ6/4)</f>
        <v>1</v>
      </c>
      <c r="AL6" s="1142"/>
      <c r="AM6" s="1142"/>
      <c r="AN6" s="1142"/>
      <c r="AO6" s="243" t="s">
        <v>2065</v>
      </c>
      <c r="AP6" s="1144" t="s">
        <v>411</v>
      </c>
      <c r="AQ6" s="339"/>
      <c r="AR6" s="239"/>
      <c r="AS6" s="239"/>
      <c r="AT6" s="239"/>
      <c r="AU6" s="239"/>
      <c r="AV6" s="239"/>
      <c r="AW6" s="239"/>
      <c r="AX6" s="239"/>
      <c r="BG6">
        <v>16</v>
      </c>
      <c r="BI6">
        <v>6</v>
      </c>
      <c r="BM6">
        <v>5</v>
      </c>
      <c r="BR6" s="251" t="s">
        <v>2044</v>
      </c>
      <c r="BS6" s="41">
        <v>2</v>
      </c>
      <c r="BT6">
        <v>0</v>
      </c>
      <c r="BU6">
        <v>14</v>
      </c>
      <c r="BZ6" s="12" t="s">
        <v>736</v>
      </c>
      <c r="CA6">
        <v>6</v>
      </c>
      <c r="CF6" s="12" t="s">
        <v>708</v>
      </c>
      <c r="CG6" s="41">
        <v>6</v>
      </c>
      <c r="CH6" s="105" t="s">
        <v>510</v>
      </c>
      <c r="CI6" s="339"/>
      <c r="CJ6" s="339"/>
      <c r="CK6" s="339"/>
      <c r="CL6" s="339"/>
      <c r="CM6" s="339"/>
      <c r="CN6" s="339"/>
      <c r="CO6" s="339"/>
      <c r="CP6" s="339"/>
      <c r="CQ6" s="239"/>
      <c r="CR6" s="239"/>
      <c r="CS6" s="239"/>
      <c r="CT6" s="239"/>
      <c r="CU6" s="239"/>
      <c r="CV6" s="239"/>
      <c r="CW6" s="239"/>
      <c r="CX6" s="239"/>
      <c r="CY6" s="239"/>
      <c r="CZ6" s="239"/>
      <c r="DA6" s="239"/>
      <c r="DB6" s="239"/>
      <c r="DC6" s="239"/>
      <c r="DD6" s="239"/>
    </row>
    <row r="7" spans="1:108" ht="15.75" customHeight="1" thickBot="1">
      <c r="B7" s="291">
        <f>B3</f>
        <v>0</v>
      </c>
      <c r="C7" s="292" t="s">
        <v>2066</v>
      </c>
      <c r="D7" s="1258">
        <f>SUM(D5*D6)</f>
        <v>4</v>
      </c>
      <c r="E7" s="315"/>
      <c r="F7" s="22"/>
      <c r="G7" s="311" t="s">
        <v>749</v>
      </c>
      <c r="H7" s="313">
        <f>SUM(K14-H13)</f>
        <v>0</v>
      </c>
      <c r="I7" s="299" t="str">
        <f>(IF(ISNA(VLOOKUP(Armies!G7,Stats!$CV$1:$CX$54,3,FALSE)),"",VLOOKUP(Armies!G7,Stats!$CV$1:$CX$54,3,FALSE)))</f>
        <v>1-6</v>
      </c>
      <c r="J7" s="300" t="str">
        <f>(IF(ISNA(VLOOKUP(Armies!G7,Stats!$CV$1:$CY$54,4,FALSE)),"",VLOOKUP(Armies!G7,Stats!$CV$1:$CY$54,4,FALSE)))</f>
        <v>1-6</v>
      </c>
      <c r="K7" s="315">
        <f>(IF(ISNA(VLOOKUP(G7,Armies!$BZ$2:$CA$55,2,FALSE)),"",VLOOKUP(G7,Armies!$BZ$2:$CA$55,2,FALSE)))</f>
        <v>0.5</v>
      </c>
      <c r="L7" s="296">
        <f>IFERROR((K7*J3),0)</f>
        <v>18</v>
      </c>
      <c r="M7" s="297" t="s">
        <v>3439</v>
      </c>
      <c r="O7" s="327" t="s">
        <v>3484</v>
      </c>
      <c r="P7" s="324">
        <f>SUM(P4-P6)</f>
        <v>576</v>
      </c>
      <c r="R7" s="330"/>
      <c r="S7" s="1264">
        <f>ROUNDDOWN(P9/5184,0)</f>
        <v>0</v>
      </c>
      <c r="T7" s="1251" t="s">
        <v>3470</v>
      </c>
      <c r="U7" s="303"/>
      <c r="V7" s="2318"/>
      <c r="W7" s="2319"/>
      <c r="X7" s="2319"/>
      <c r="Y7" s="2319"/>
      <c r="Z7" s="2320"/>
      <c r="AB7" s="239"/>
      <c r="AC7" s="239"/>
      <c r="AD7" s="239"/>
      <c r="AE7" s="239"/>
      <c r="AF7" s="239"/>
      <c r="AG7" s="244" t="s">
        <v>2069</v>
      </c>
      <c r="AH7" s="1143">
        <v>1728</v>
      </c>
      <c r="AI7" s="248">
        <f t="shared" si="0"/>
        <v>48</v>
      </c>
      <c r="AJ7" s="142">
        <f t="shared" ref="AJ7:AK10" si="1">SUM(AI7/4)</f>
        <v>12</v>
      </c>
      <c r="AK7" s="247">
        <f>SUM(AJ7/4)</f>
        <v>3</v>
      </c>
      <c r="AL7" s="250">
        <f>SUM(AK7/3)</f>
        <v>1</v>
      </c>
      <c r="AM7" s="1142"/>
      <c r="AN7" s="1142"/>
      <c r="AO7" s="244" t="s">
        <v>2070</v>
      </c>
      <c r="AP7" s="1144" t="s">
        <v>539</v>
      </c>
      <c r="AQ7" s="339"/>
      <c r="AR7" s="239"/>
      <c r="AS7" s="239"/>
      <c r="AT7" s="239"/>
      <c r="AU7" s="239"/>
      <c r="AV7" s="239"/>
      <c r="AW7" s="239"/>
      <c r="AX7" s="239"/>
      <c r="BG7">
        <v>15</v>
      </c>
      <c r="BI7">
        <v>5</v>
      </c>
      <c r="BM7">
        <v>6</v>
      </c>
      <c r="BR7" s="251" t="s">
        <v>2071</v>
      </c>
      <c r="BS7" s="41">
        <v>1</v>
      </c>
      <c r="BT7">
        <v>0</v>
      </c>
      <c r="BU7">
        <v>14</v>
      </c>
      <c r="BZ7" s="12" t="s">
        <v>742</v>
      </c>
      <c r="CA7">
        <v>0.25</v>
      </c>
      <c r="CF7" s="12" t="s">
        <v>708</v>
      </c>
      <c r="CG7" s="41">
        <v>7</v>
      </c>
      <c r="CH7" s="105" t="s">
        <v>510</v>
      </c>
      <c r="CI7" s="339"/>
      <c r="CJ7" s="339"/>
      <c r="CK7" s="339"/>
      <c r="CL7" s="339"/>
      <c r="CM7" s="339"/>
      <c r="CN7" s="339"/>
      <c r="CO7" s="339"/>
      <c r="CP7" s="339"/>
      <c r="CQ7" s="239"/>
      <c r="CR7" s="239"/>
      <c r="CS7" s="239"/>
      <c r="CT7" s="239"/>
      <c r="CU7" s="239"/>
      <c r="CV7" s="239"/>
      <c r="CW7" s="239"/>
      <c r="CX7" s="239"/>
      <c r="CY7" s="239"/>
      <c r="CZ7" s="239"/>
      <c r="DA7" s="239"/>
      <c r="DB7" s="239"/>
      <c r="DC7" s="239"/>
      <c r="DD7" s="239"/>
    </row>
    <row r="8" spans="1:108" ht="15.75" customHeight="1" thickBot="1">
      <c r="B8" s="21"/>
      <c r="C8" s="327" t="s">
        <v>3505</v>
      </c>
      <c r="D8" s="1258">
        <f>IFERROR(J3*D7,0)</f>
        <v>144</v>
      </c>
      <c r="E8" s="315">
        <f>SUM(E6+D8)</f>
        <v>252</v>
      </c>
      <c r="F8" s="22"/>
      <c r="G8" s="307" t="s">
        <v>2072</v>
      </c>
      <c r="H8" s="22"/>
      <c r="I8" s="307"/>
      <c r="J8" s="307"/>
      <c r="K8" s="1270">
        <f>SUM(H5+2)</f>
        <v>2</v>
      </c>
      <c r="L8" s="297"/>
      <c r="M8" s="297"/>
      <c r="O8" s="289" t="s">
        <v>3509</v>
      </c>
      <c r="P8" s="328">
        <f>ROUNDUP(P7/D8,0)</f>
        <v>4</v>
      </c>
      <c r="Q8" s="321"/>
      <c r="R8" s="330"/>
      <c r="S8" s="1265">
        <f>ROUNDDOWN(P9/10368,0)</f>
        <v>0</v>
      </c>
      <c r="T8" s="1252" t="s">
        <v>2078</v>
      </c>
      <c r="U8" s="355"/>
      <c r="V8" s="2318"/>
      <c r="W8" s="2319"/>
      <c r="X8" s="2319"/>
      <c r="Y8" s="2319"/>
      <c r="Z8" s="2320"/>
      <c r="AB8" s="239"/>
      <c r="AC8" s="239"/>
      <c r="AD8" s="239"/>
      <c r="AE8" s="239"/>
      <c r="AF8" s="239"/>
      <c r="AG8" s="68" t="s">
        <v>2073</v>
      </c>
      <c r="AH8" s="1143">
        <v>5184</v>
      </c>
      <c r="AI8" s="248">
        <f t="shared" si="0"/>
        <v>144</v>
      </c>
      <c r="AJ8" s="142">
        <f t="shared" si="1"/>
        <v>36</v>
      </c>
      <c r="AK8" s="247">
        <f t="shared" si="1"/>
        <v>9</v>
      </c>
      <c r="AL8" s="250">
        <f>SUM(AK8/3)</f>
        <v>3</v>
      </c>
      <c r="AM8" s="69">
        <f>SUM(AL8/3)</f>
        <v>1</v>
      </c>
      <c r="AN8" s="1142"/>
      <c r="AO8" s="68" t="s">
        <v>2074</v>
      </c>
      <c r="AP8" s="1144" t="s">
        <v>548</v>
      </c>
      <c r="AQ8" s="339"/>
      <c r="AR8" s="239"/>
      <c r="AS8" s="239"/>
      <c r="AT8" s="239"/>
      <c r="AU8" s="239"/>
      <c r="AV8" s="239"/>
      <c r="AW8" s="239"/>
      <c r="AX8" s="239"/>
      <c r="BG8">
        <v>14</v>
      </c>
      <c r="BI8">
        <v>4</v>
      </c>
      <c r="BM8">
        <v>7</v>
      </c>
      <c r="BR8" s="251" t="s">
        <v>2075</v>
      </c>
      <c r="BS8" s="41">
        <v>3</v>
      </c>
      <c r="BT8">
        <v>0</v>
      </c>
      <c r="BU8">
        <v>14</v>
      </c>
      <c r="BZ8" s="12" t="s">
        <v>2076</v>
      </c>
      <c r="CA8">
        <v>100</v>
      </c>
      <c r="CF8" s="12" t="s">
        <v>708</v>
      </c>
      <c r="CG8" s="41">
        <v>8</v>
      </c>
      <c r="CH8" s="105" t="s">
        <v>693</v>
      </c>
      <c r="CI8" s="339"/>
      <c r="CJ8" s="339"/>
      <c r="CK8" s="339"/>
      <c r="CL8" s="339"/>
      <c r="CM8" s="339"/>
      <c r="CN8" s="339"/>
      <c r="CO8" s="339"/>
      <c r="CP8" s="339"/>
      <c r="CQ8" s="239"/>
      <c r="CR8" s="239"/>
      <c r="CS8" s="239"/>
      <c r="CT8" s="239"/>
      <c r="CU8" s="239"/>
      <c r="CV8" s="239"/>
      <c r="CW8" s="239"/>
      <c r="CX8" s="239"/>
      <c r="CY8" s="239"/>
      <c r="CZ8" s="239"/>
      <c r="DA8" s="239"/>
      <c r="DB8" s="239"/>
      <c r="DC8" s="239"/>
      <c r="DD8" s="239"/>
    </row>
    <row r="9" spans="1:108" ht="15.75" customHeight="1" thickTop="1" thickBot="1">
      <c r="B9" s="21"/>
      <c r="C9" s="22"/>
      <c r="D9" s="1259"/>
      <c r="E9" s="1232">
        <f>(IF(ISNA(VLOOKUP(Armies!F3,$BR$2:$BT$14,3,FALSE)),"",VLOOKUP(Armies!F3,$BR$2:$BT$14,3,FALSE)))</f>
        <v>0</v>
      </c>
      <c r="F9" s="22"/>
      <c r="G9" s="308"/>
      <c r="H9" s="313">
        <f>SUM(K17-H13)</f>
        <v>2</v>
      </c>
      <c r="I9" s="309" t="str">
        <f>(IF(ISNA(VLOOKUP(Armies!G9,Stats!$CV$1:$CX$54,3,FALSE)),"",VLOOKUP(Armies!G9,Stats!$CV$1:$CX$54,3,FALSE)))</f>
        <v/>
      </c>
      <c r="J9" s="310" t="str">
        <f>(IF(ISNA(VLOOKUP(Armies!G9,Stats!$CV$1:$CY$54,4,FALSE)),"",VLOOKUP(Armies!G9,Stats!$CV$1:$CY$54,4,FALSE)))</f>
        <v/>
      </c>
      <c r="K9" s="315" t="str">
        <f>(IF(ISNA(VLOOKUP(G9,Armies!$BZ$2:$CA$55,2,FALSE)),"",VLOOKUP(G9,Armies!$BZ$2:$CA$55,2,FALSE)))</f>
        <v/>
      </c>
      <c r="L9" s="296">
        <f>IFERROR((K9*J3),0)</f>
        <v>0</v>
      </c>
      <c r="M9" s="297" t="s">
        <v>3440</v>
      </c>
      <c r="O9" s="289" t="s">
        <v>3477</v>
      </c>
      <c r="P9" s="326">
        <f>ROUNDUP(P7/D7,0)</f>
        <v>144</v>
      </c>
      <c r="R9" s="330"/>
      <c r="S9" s="1266">
        <f>ROUNDDOWN(P9/31104,0)</f>
        <v>0</v>
      </c>
      <c r="T9" s="1252" t="s">
        <v>3471</v>
      </c>
      <c r="U9" s="356"/>
      <c r="V9" s="2318"/>
      <c r="W9" s="2319"/>
      <c r="X9" s="2319"/>
      <c r="Y9" s="2319"/>
      <c r="Z9" s="2320"/>
      <c r="AB9" s="239"/>
      <c r="AC9" s="239"/>
      <c r="AD9" s="350"/>
      <c r="AE9" s="239"/>
      <c r="AF9" s="239"/>
      <c r="AG9" s="245" t="s">
        <v>2078</v>
      </c>
      <c r="AH9" s="1143">
        <v>10368</v>
      </c>
      <c r="AI9" s="248">
        <f t="shared" si="0"/>
        <v>288</v>
      </c>
      <c r="AJ9" s="142">
        <f t="shared" si="1"/>
        <v>72</v>
      </c>
      <c r="AK9" s="247">
        <f t="shared" si="1"/>
        <v>18</v>
      </c>
      <c r="AL9" s="250">
        <f>SUM(AK9/3)</f>
        <v>6</v>
      </c>
      <c r="AM9" s="69">
        <f>SUM(AL9/3)</f>
        <v>2</v>
      </c>
      <c r="AN9" s="249">
        <f>SUM(AM9/2)</f>
        <v>1</v>
      </c>
      <c r="AO9" s="245" t="s">
        <v>2079</v>
      </c>
      <c r="AP9" s="1144" t="s">
        <v>555</v>
      </c>
      <c r="AQ9" s="339"/>
      <c r="AR9" s="239"/>
      <c r="AS9" s="239"/>
      <c r="AT9" s="239"/>
      <c r="AU9" s="239"/>
      <c r="AV9" s="239"/>
      <c r="AW9" s="239"/>
      <c r="AX9" s="239"/>
      <c r="BG9">
        <v>13</v>
      </c>
      <c r="BI9">
        <v>3</v>
      </c>
      <c r="BM9">
        <v>8</v>
      </c>
      <c r="BR9" s="251" t="s">
        <v>2080</v>
      </c>
      <c r="BS9" s="41">
        <v>6</v>
      </c>
      <c r="BT9">
        <v>150</v>
      </c>
      <c r="BU9">
        <v>16</v>
      </c>
      <c r="BV9" t="s">
        <v>3449</v>
      </c>
      <c r="BW9" s="102">
        <v>2</v>
      </c>
      <c r="BX9" s="102">
        <v>7</v>
      </c>
      <c r="BY9" s="102">
        <v>24</v>
      </c>
      <c r="BZ9" s="12" t="s">
        <v>2081</v>
      </c>
      <c r="CA9">
        <v>75</v>
      </c>
      <c r="CF9" s="12" t="s">
        <v>708</v>
      </c>
      <c r="CG9" s="41">
        <v>9</v>
      </c>
      <c r="CH9" s="105" t="s">
        <v>693</v>
      </c>
      <c r="CI9" s="339"/>
      <c r="CJ9" s="339"/>
      <c r="CK9" s="339"/>
      <c r="CL9" s="339"/>
      <c r="CM9" s="339"/>
      <c r="CN9" s="339"/>
      <c r="CO9" s="339"/>
      <c r="CP9" s="339"/>
      <c r="CQ9" s="239"/>
      <c r="CR9" s="239"/>
      <c r="CS9" s="239"/>
      <c r="CT9" s="239"/>
      <c r="CU9" s="239"/>
      <c r="CV9" s="239"/>
      <c r="CW9" s="239"/>
      <c r="CX9" s="239"/>
      <c r="CY9" s="239"/>
      <c r="CZ9" s="239"/>
      <c r="DA9" s="239"/>
      <c r="DB9" s="239"/>
      <c r="DC9" s="239"/>
      <c r="DD9" s="239"/>
    </row>
    <row r="10" spans="1:108" ht="15.75" customHeight="1">
      <c r="B10" s="289" t="s">
        <v>3472</v>
      </c>
      <c r="C10" s="293">
        <v>0</v>
      </c>
      <c r="D10" s="1259"/>
      <c r="E10" s="315">
        <f>(IF(ISNA(VLOOKUP(Armies!F3,$BR$2:$BU$14,4,FALSE)),"",VLOOKUP(Armies!F3,$BR$2:$BU$14,4,FALSE)))</f>
        <v>14</v>
      </c>
      <c r="F10" s="22"/>
      <c r="G10" s="21"/>
      <c r="H10" s="21"/>
      <c r="I10" s="21"/>
      <c r="J10" s="21"/>
      <c r="K10" s="1271">
        <f>IFERROR(INDEX($CH$2:$CH$487,MATCH(G7,IF($CG$2:$CG$487=H13,$CF$2:$CF$487),0)),0)</f>
        <v>0</v>
      </c>
      <c r="L10" s="297">
        <f>IFERROR((E9*J3),0)</f>
        <v>0</v>
      </c>
      <c r="M10" s="297" t="s">
        <v>3441</v>
      </c>
      <c r="O10" s="289" t="s">
        <v>3460</v>
      </c>
      <c r="P10" s="325">
        <f>SUM(P9*L3)</f>
        <v>144</v>
      </c>
      <c r="R10" s="22"/>
      <c r="S10" s="346"/>
      <c r="T10" s="22"/>
      <c r="U10" s="239"/>
      <c r="V10" s="2318"/>
      <c r="W10" s="2319"/>
      <c r="X10" s="2319"/>
      <c r="Y10" s="2319"/>
      <c r="Z10" s="2320"/>
      <c r="AB10" s="239"/>
      <c r="AC10" s="239"/>
      <c r="AD10" s="350"/>
      <c r="AE10" s="239"/>
      <c r="AF10" s="239"/>
      <c r="AG10" s="246" t="s">
        <v>2082</v>
      </c>
      <c r="AH10" s="1143">
        <v>31104</v>
      </c>
      <c r="AI10" s="248">
        <f t="shared" si="0"/>
        <v>864</v>
      </c>
      <c r="AJ10" s="142">
        <f t="shared" si="1"/>
        <v>216</v>
      </c>
      <c r="AK10" s="247">
        <f t="shared" si="1"/>
        <v>54</v>
      </c>
      <c r="AL10" s="250">
        <f>SUM(AK10/3)</f>
        <v>18</v>
      </c>
      <c r="AM10" s="69">
        <f>SUM(AL10/3)</f>
        <v>6</v>
      </c>
      <c r="AN10" s="249">
        <f>SUM(AM10/2)</f>
        <v>3</v>
      </c>
      <c r="AO10" s="246" t="s">
        <v>2083</v>
      </c>
      <c r="AP10" s="1144" t="s">
        <v>564</v>
      </c>
      <c r="AQ10" s="339"/>
      <c r="AR10" s="239"/>
      <c r="AS10" s="239"/>
      <c r="AT10" s="239"/>
      <c r="AU10" s="239"/>
      <c r="AV10" s="239"/>
      <c r="AW10" s="239"/>
      <c r="AX10" s="239"/>
      <c r="BG10">
        <v>12</v>
      </c>
      <c r="BI10">
        <v>2</v>
      </c>
      <c r="BM10">
        <v>9</v>
      </c>
      <c r="BR10" s="251" t="s">
        <v>2084</v>
      </c>
      <c r="BS10" s="41">
        <v>4</v>
      </c>
      <c r="BT10">
        <v>150</v>
      </c>
      <c r="BU10">
        <v>16</v>
      </c>
      <c r="BV10" t="s">
        <v>3449</v>
      </c>
      <c r="BW10" s="102">
        <v>2</v>
      </c>
      <c r="BX10" s="102">
        <v>7</v>
      </c>
      <c r="BY10" s="102">
        <v>24</v>
      </c>
      <c r="BZ10" s="12" t="s">
        <v>720</v>
      </c>
      <c r="CA10">
        <v>60</v>
      </c>
      <c r="CF10" s="12" t="s">
        <v>708</v>
      </c>
      <c r="CG10" s="41">
        <v>10</v>
      </c>
      <c r="CH10" s="105" t="s">
        <v>723</v>
      </c>
      <c r="CI10" s="339"/>
      <c r="CJ10" s="339"/>
      <c r="CK10" s="339"/>
      <c r="CL10" s="339"/>
      <c r="CM10" s="339"/>
      <c r="CN10" s="339"/>
      <c r="CO10" s="339"/>
      <c r="CP10" s="339"/>
      <c r="CQ10" s="239"/>
      <c r="CR10" s="239"/>
      <c r="CS10" s="239"/>
      <c r="CT10" s="239"/>
      <c r="CU10" s="239"/>
      <c r="CV10" s="239"/>
      <c r="CW10" s="239"/>
      <c r="CX10" s="239"/>
      <c r="CY10" s="239"/>
      <c r="CZ10" s="239"/>
      <c r="DA10" s="239"/>
      <c r="DB10" s="239"/>
      <c r="DC10" s="239"/>
      <c r="DD10" s="239"/>
    </row>
    <row r="11" spans="1:108" ht="15.75" customHeight="1" thickBot="1">
      <c r="B11" s="289" t="s">
        <v>3506</v>
      </c>
      <c r="C11" s="294">
        <f>SUM(D8-C10)</f>
        <v>144</v>
      </c>
      <c r="D11" s="1259"/>
      <c r="E11" s="315"/>
      <c r="F11" s="22"/>
      <c r="G11" s="22"/>
      <c r="H11" s="22"/>
      <c r="I11" s="21"/>
      <c r="J11" s="298" t="s">
        <v>2357</v>
      </c>
      <c r="K11" s="1271">
        <f t="array" ref="K11">IFERROR(INDEX($CH$2:$CH$487,MATCH(G9,IF($CG$2:$CG$487=H13,$CF$2:$CF$487),0)),0)</f>
        <v>0</v>
      </c>
      <c r="L11" s="1234">
        <f>SUM(L5:L10)</f>
        <v>18</v>
      </c>
      <c r="M11" s="1235" t="s">
        <v>3453</v>
      </c>
      <c r="O11" s="289"/>
      <c r="P11" s="328"/>
      <c r="R11" s="22"/>
      <c r="S11" s="346"/>
      <c r="T11" s="22"/>
      <c r="V11" s="2321"/>
      <c r="W11" s="2322"/>
      <c r="X11" s="2322"/>
      <c r="Y11" s="2322"/>
      <c r="Z11" s="2323"/>
      <c r="AB11" s="239"/>
      <c r="AC11" s="239"/>
      <c r="AD11" s="350"/>
      <c r="AE11" s="239"/>
      <c r="AF11" s="239"/>
      <c r="AG11" s="239"/>
      <c r="AH11" s="239"/>
      <c r="AI11" s="239"/>
      <c r="AJ11" s="239"/>
      <c r="AK11" s="239"/>
      <c r="AL11" s="239"/>
      <c r="AM11" s="239"/>
      <c r="AN11" s="239"/>
      <c r="AO11" s="239"/>
      <c r="AP11" s="239"/>
      <c r="AQ11" s="239"/>
      <c r="AR11" s="239"/>
      <c r="AS11" s="239"/>
      <c r="AT11" s="239"/>
      <c r="AU11" s="239"/>
      <c r="AV11" s="239"/>
      <c r="AW11" s="239"/>
      <c r="AX11" s="239"/>
      <c r="BG11">
        <v>11</v>
      </c>
      <c r="BI11">
        <v>1</v>
      </c>
      <c r="BM11">
        <v>10</v>
      </c>
      <c r="BR11" s="251" t="s">
        <v>2088</v>
      </c>
      <c r="BS11" s="41">
        <v>6</v>
      </c>
      <c r="BT11">
        <v>300</v>
      </c>
      <c r="BU11">
        <v>18</v>
      </c>
      <c r="BV11" t="s">
        <v>3450</v>
      </c>
      <c r="BW11" s="102">
        <v>3</v>
      </c>
      <c r="BX11" s="102">
        <v>7</v>
      </c>
      <c r="BY11" s="102">
        <v>15</v>
      </c>
      <c r="BZ11" s="12" t="s">
        <v>716</v>
      </c>
      <c r="CA11">
        <v>15</v>
      </c>
      <c r="CF11" s="12" t="s">
        <v>718</v>
      </c>
      <c r="CG11" s="107">
        <v>2</v>
      </c>
      <c r="CH11" s="105" t="s">
        <v>594</v>
      </c>
      <c r="CI11" s="339"/>
      <c r="CJ11" s="339"/>
      <c r="CK11" s="339"/>
      <c r="CL11" s="339"/>
      <c r="CM11" s="339"/>
      <c r="CN11" s="339"/>
      <c r="CO11" s="339"/>
      <c r="CP11" s="339"/>
      <c r="CQ11" s="239"/>
      <c r="CR11" s="239"/>
      <c r="CS11" s="239"/>
      <c r="CT11" s="239"/>
      <c r="CU11" s="239"/>
      <c r="CV11" s="239"/>
      <c r="CW11" s="239"/>
      <c r="CX11" s="239"/>
      <c r="CY11" s="239"/>
      <c r="CZ11" s="239"/>
      <c r="DA11" s="239"/>
      <c r="DB11" s="239"/>
      <c r="DC11" s="239"/>
      <c r="DD11" s="239"/>
    </row>
    <row r="12" spans="1:108" ht="15.75" customHeight="1" thickTop="1" thickBot="1">
      <c r="B12" s="314" t="s">
        <v>3473</v>
      </c>
      <c r="C12" s="295">
        <f>IFERROR(E12,0)</f>
        <v>36</v>
      </c>
      <c r="D12" s="1259"/>
      <c r="E12" s="318">
        <f>ROUNDUP(C11/D7,0)</f>
        <v>36</v>
      </c>
      <c r="F12" s="22"/>
      <c r="G12" s="312"/>
      <c r="H12" s="22"/>
      <c r="I12" s="21"/>
      <c r="J12" s="21"/>
      <c r="K12" s="315"/>
      <c r="L12" s="21"/>
      <c r="M12" s="21"/>
      <c r="O12" s="327" t="s">
        <v>3474</v>
      </c>
      <c r="P12" s="323">
        <v>0</v>
      </c>
      <c r="Q12" s="315">
        <f>SUM(J3*S3)</f>
        <v>144</v>
      </c>
      <c r="R12" s="22"/>
      <c r="S12" s="346"/>
      <c r="T12" s="22"/>
      <c r="U12" s="357"/>
      <c r="V12" s="352"/>
      <c r="W12" s="303"/>
      <c r="X12" s="303"/>
      <c r="Y12" s="303"/>
      <c r="Z12" s="239"/>
      <c r="AB12" s="239"/>
      <c r="AC12" s="239"/>
      <c r="AD12" s="350"/>
      <c r="AE12" s="239"/>
      <c r="AF12" s="239"/>
      <c r="AG12" s="239"/>
      <c r="AH12" s="239"/>
      <c r="AI12" s="239"/>
      <c r="AJ12" s="239"/>
      <c r="AK12" s="239"/>
      <c r="AL12" s="239"/>
      <c r="AM12" s="239"/>
      <c r="AN12" s="239"/>
      <c r="AO12" s="239"/>
      <c r="AP12" s="239" t="s">
        <v>2043</v>
      </c>
      <c r="AQ12" s="239">
        <v>36</v>
      </c>
      <c r="AR12" s="239"/>
      <c r="AS12" s="239"/>
      <c r="AT12" s="239"/>
      <c r="AU12" s="239"/>
      <c r="AV12" s="239"/>
      <c r="AW12" s="239"/>
      <c r="AX12" s="239"/>
      <c r="BG12">
        <v>10</v>
      </c>
      <c r="BI12">
        <v>0</v>
      </c>
      <c r="BR12" s="251" t="s">
        <v>2089</v>
      </c>
      <c r="BS12" s="41">
        <v>3</v>
      </c>
      <c r="BT12">
        <v>150</v>
      </c>
      <c r="BU12">
        <v>16</v>
      </c>
      <c r="BV12" t="s">
        <v>3449</v>
      </c>
      <c r="BW12" s="102">
        <v>2</v>
      </c>
      <c r="BX12" s="102">
        <v>7</v>
      </c>
      <c r="BY12" s="102">
        <v>24</v>
      </c>
      <c r="BZ12" s="12" t="s">
        <v>748</v>
      </c>
      <c r="CA12">
        <v>0.25</v>
      </c>
      <c r="CF12" s="12" t="s">
        <v>718</v>
      </c>
      <c r="CG12" s="41">
        <v>3</v>
      </c>
      <c r="CH12" s="105" t="s">
        <v>593</v>
      </c>
      <c r="CI12" s="339"/>
      <c r="CJ12" s="339"/>
      <c r="CK12" s="339"/>
      <c r="CL12" s="339"/>
      <c r="CM12" s="339"/>
      <c r="CN12" s="339"/>
      <c r="CO12" s="339"/>
      <c r="CP12" s="339"/>
      <c r="CQ12" s="239"/>
      <c r="CR12" s="239"/>
      <c r="CS12" s="239"/>
      <c r="CT12" s="239"/>
      <c r="CU12" s="239"/>
      <c r="CV12" s="239"/>
      <c r="CW12" s="239"/>
      <c r="CX12" s="239"/>
      <c r="CY12" s="239"/>
      <c r="CZ12" s="239"/>
      <c r="DA12" s="239"/>
      <c r="DB12" s="239"/>
      <c r="DC12" s="239"/>
      <c r="DD12" s="239"/>
    </row>
    <row r="13" spans="1:108" ht="15.75" customHeight="1" thickTop="1" thickBot="1">
      <c r="B13" s="314" t="s">
        <v>3478</v>
      </c>
      <c r="C13" s="313">
        <f>SUM(L3*C12)</f>
        <v>36</v>
      </c>
      <c r="D13" s="1259"/>
      <c r="E13" s="315"/>
      <c r="F13" s="22"/>
      <c r="G13" s="288" t="s">
        <v>2085</v>
      </c>
      <c r="I13" s="21"/>
      <c r="J13" s="298" t="s">
        <v>2086</v>
      </c>
      <c r="K13" s="315" t="s">
        <v>2087</v>
      </c>
      <c r="L13" s="297">
        <f>IFERROR(E8,0)</f>
        <v>252</v>
      </c>
      <c r="M13" s="297" t="s">
        <v>3442</v>
      </c>
      <c r="O13" s="327" t="s">
        <v>3485</v>
      </c>
      <c r="P13" s="324">
        <f>SUM(Q13-P12)</f>
        <v>1152</v>
      </c>
      <c r="Q13" s="315">
        <f>SUM(D18*S3)</f>
        <v>1152</v>
      </c>
      <c r="R13" s="330"/>
      <c r="S13" s="345"/>
      <c r="T13" s="314"/>
      <c r="U13" s="358"/>
      <c r="V13" s="339"/>
      <c r="W13" s="339"/>
      <c r="X13" s="303"/>
      <c r="Y13" s="353"/>
      <c r="Z13" s="239"/>
      <c r="AB13" s="239"/>
      <c r="AC13" s="239"/>
      <c r="AD13" s="350"/>
      <c r="AE13" s="239"/>
      <c r="AF13" s="239"/>
      <c r="AG13" s="239"/>
      <c r="AH13" s="239"/>
      <c r="AI13" s="239"/>
      <c r="AJ13" s="239"/>
      <c r="AK13" s="239"/>
      <c r="AL13" s="239"/>
      <c r="AM13" s="239"/>
      <c r="AN13" s="239"/>
      <c r="AO13" s="239"/>
      <c r="AP13" s="239" t="s">
        <v>2090</v>
      </c>
      <c r="AQ13" s="239">
        <v>9</v>
      </c>
      <c r="AR13" s="239"/>
      <c r="AS13" s="239"/>
      <c r="AT13" s="239"/>
      <c r="AU13" s="239"/>
      <c r="AV13" s="239"/>
      <c r="AW13" s="239"/>
      <c r="AX13" s="239"/>
      <c r="BG13">
        <v>9</v>
      </c>
      <c r="BI13">
        <v>-1</v>
      </c>
      <c r="BR13" s="251" t="s">
        <v>2091</v>
      </c>
      <c r="BS13" s="41">
        <v>4</v>
      </c>
      <c r="BT13">
        <v>225</v>
      </c>
      <c r="BU13">
        <v>17</v>
      </c>
      <c r="BV13" t="s">
        <v>3451</v>
      </c>
      <c r="BW13" s="102">
        <v>3</v>
      </c>
      <c r="BX13" s="102">
        <v>7</v>
      </c>
      <c r="BY13" s="102">
        <v>18</v>
      </c>
      <c r="BZ13" s="12" t="s">
        <v>694</v>
      </c>
      <c r="CA13">
        <v>20</v>
      </c>
      <c r="CF13" s="12" t="s">
        <v>718</v>
      </c>
      <c r="CG13" s="41">
        <v>4</v>
      </c>
      <c r="CH13" s="105" t="s">
        <v>593</v>
      </c>
      <c r="CI13" s="339"/>
      <c r="CJ13" s="339"/>
      <c r="CK13" s="339"/>
      <c r="CL13" s="339"/>
      <c r="CM13" s="339"/>
      <c r="CN13" s="339"/>
      <c r="CO13" s="339"/>
      <c r="CP13" s="339"/>
      <c r="CQ13" s="239"/>
      <c r="CR13" s="239"/>
      <c r="CS13" s="239"/>
      <c r="CT13" s="239"/>
      <c r="CU13" s="239"/>
      <c r="CV13" s="239"/>
      <c r="CW13" s="239"/>
      <c r="CX13" s="239"/>
      <c r="CY13" s="239"/>
      <c r="CZ13" s="239"/>
      <c r="DA13" s="239"/>
      <c r="DB13" s="239"/>
      <c r="DC13" s="239"/>
      <c r="DD13" s="239"/>
    </row>
    <row r="14" spans="1:108" ht="15.75" customHeight="1" thickTop="1" thickBot="1">
      <c r="B14" s="21"/>
      <c r="C14" s="22"/>
      <c r="D14" s="1259"/>
      <c r="E14" s="315"/>
      <c r="F14" s="22"/>
      <c r="G14" s="21"/>
      <c r="H14" s="21"/>
      <c r="I14" s="21"/>
      <c r="J14" s="298" t="s">
        <v>3444</v>
      </c>
      <c r="K14" s="315">
        <f>SUM(H5-K10)</f>
        <v>0</v>
      </c>
      <c r="L14" s="296">
        <f>IFERROR(E5,0)</f>
        <v>3</v>
      </c>
      <c r="M14" s="297" t="s">
        <v>3442</v>
      </c>
      <c r="O14" s="289" t="s">
        <v>3486</v>
      </c>
      <c r="P14" s="326">
        <f>ROUNDUP(P13/D17,0)</f>
        <v>144</v>
      </c>
      <c r="Q14" s="315" t="s">
        <v>3463</v>
      </c>
      <c r="R14" s="2326" t="s">
        <v>2077</v>
      </c>
      <c r="S14" s="2326"/>
      <c r="T14" s="1254">
        <f>SUM(Q4-P9)</f>
        <v>0</v>
      </c>
      <c r="U14" s="239"/>
      <c r="V14" s="239" t="s">
        <v>2033</v>
      </c>
      <c r="W14" s="350" t="s">
        <v>3465</v>
      </c>
      <c r="X14" s="339" t="s">
        <v>3466</v>
      </c>
      <c r="Y14" s="339" t="s">
        <v>3467</v>
      </c>
      <c r="Z14" s="339" t="s">
        <v>3468</v>
      </c>
      <c r="AA14" s="339" t="s">
        <v>3469</v>
      </c>
      <c r="AB14" s="339" t="s">
        <v>3470</v>
      </c>
      <c r="AC14" s="339" t="s">
        <v>2078</v>
      </c>
      <c r="AD14" s="239" t="s">
        <v>379</v>
      </c>
      <c r="AE14" s="339" t="s">
        <v>2041</v>
      </c>
      <c r="AF14" s="339" t="s">
        <v>656</v>
      </c>
      <c r="AG14" s="239"/>
      <c r="AH14" s="239"/>
      <c r="AI14" s="239"/>
      <c r="AJ14" s="239"/>
      <c r="AK14" s="239"/>
      <c r="AL14" s="239"/>
      <c r="AM14" s="239"/>
      <c r="AN14" s="239"/>
      <c r="AO14" s="239"/>
      <c r="AP14" s="239" t="s">
        <v>3464</v>
      </c>
      <c r="AQ14" s="239">
        <v>144</v>
      </c>
      <c r="AR14" s="239"/>
      <c r="AS14" s="239"/>
      <c r="AT14" s="239"/>
      <c r="AU14" s="239"/>
      <c r="AV14" s="239"/>
      <c r="AW14" s="239"/>
      <c r="AX14" s="239"/>
      <c r="BG14">
        <v>8</v>
      </c>
      <c r="BI14">
        <v>-2</v>
      </c>
      <c r="BR14" s="251" t="s">
        <v>2092</v>
      </c>
      <c r="BS14" s="41">
        <v>100</v>
      </c>
      <c r="BT14">
        <v>0</v>
      </c>
      <c r="BU14">
        <v>20</v>
      </c>
      <c r="BZ14" s="12" t="s">
        <v>737</v>
      </c>
      <c r="CA14">
        <v>12</v>
      </c>
      <c r="CF14" s="12" t="s">
        <v>718</v>
      </c>
      <c r="CG14" s="41">
        <v>5</v>
      </c>
      <c r="CH14" s="105" t="s">
        <v>589</v>
      </c>
      <c r="CI14" s="339"/>
      <c r="CJ14" s="339"/>
      <c r="CK14" s="339"/>
      <c r="CL14" s="339"/>
      <c r="CM14" s="339"/>
      <c r="CN14" s="339"/>
      <c r="CO14" s="339"/>
      <c r="CP14" s="339"/>
      <c r="CQ14" s="239"/>
      <c r="CR14" s="239"/>
      <c r="CS14" s="239"/>
      <c r="CT14" s="239"/>
      <c r="CU14" s="239"/>
      <c r="CV14" s="239"/>
      <c r="CW14" s="239"/>
      <c r="CX14" s="239"/>
      <c r="CY14" s="239"/>
      <c r="CZ14" s="239"/>
      <c r="DA14" s="239"/>
      <c r="DB14" s="239"/>
      <c r="DC14" s="239"/>
      <c r="DD14" s="239"/>
    </row>
    <row r="15" spans="1:108" ht="15.75" customHeight="1" thickTop="1">
      <c r="B15" s="2334" t="s">
        <v>3457</v>
      </c>
      <c r="C15" s="2334"/>
      <c r="D15" s="1256">
        <v>2</v>
      </c>
      <c r="E15" s="315"/>
      <c r="F15" s="22"/>
      <c r="G15" s="312"/>
      <c r="H15" s="22"/>
      <c r="I15" s="21"/>
      <c r="J15" s="298" t="s">
        <v>3443</v>
      </c>
      <c r="K15" s="315"/>
      <c r="L15" s="297">
        <f>IFERROR(E10*J3,0)</f>
        <v>504</v>
      </c>
      <c r="M15" s="297" t="s">
        <v>3442</v>
      </c>
      <c r="O15" s="289" t="s">
        <v>3476</v>
      </c>
      <c r="P15" s="325">
        <f>SUM(E23*P14)</f>
        <v>0</v>
      </c>
      <c r="Q15" s="315">
        <f>SUM(L20*Q3)</f>
        <v>3188</v>
      </c>
      <c r="R15" s="2326" t="s">
        <v>3487</v>
      </c>
      <c r="S15" s="2326"/>
      <c r="T15" s="1269">
        <f>SUM(Q12-P14)</f>
        <v>0</v>
      </c>
      <c r="V15" s="240" t="s">
        <v>2045</v>
      </c>
      <c r="W15" s="1143">
        <v>12</v>
      </c>
      <c r="X15" s="1142"/>
      <c r="Y15" s="1142"/>
      <c r="Z15" s="1142"/>
      <c r="AA15" s="1142"/>
      <c r="AB15" s="1142"/>
      <c r="AC15" s="1142"/>
      <c r="AD15" s="240" t="s">
        <v>2046</v>
      </c>
      <c r="AE15" s="1144" t="s">
        <v>410</v>
      </c>
      <c r="AF15" s="339"/>
      <c r="AG15" s="239"/>
      <c r="AH15" s="239"/>
      <c r="AI15" s="239"/>
      <c r="AJ15" s="239"/>
      <c r="AK15" s="239"/>
      <c r="AL15" s="239"/>
      <c r="AM15" s="239"/>
      <c r="AN15" s="239"/>
      <c r="AO15" s="239"/>
      <c r="AP15" s="239" t="s">
        <v>657</v>
      </c>
      <c r="AQ15" s="239"/>
      <c r="AR15" s="239"/>
      <c r="AS15" s="239"/>
      <c r="AT15" s="239"/>
      <c r="AU15" s="239"/>
      <c r="AV15" s="239"/>
      <c r="AW15" s="239"/>
      <c r="AX15" s="239"/>
      <c r="BG15">
        <v>7</v>
      </c>
      <c r="BI15">
        <v>-3</v>
      </c>
      <c r="BZ15" s="12" t="s">
        <v>754</v>
      </c>
      <c r="CA15">
        <v>2</v>
      </c>
      <c r="CF15" s="12" t="s">
        <v>718</v>
      </c>
      <c r="CG15" s="41">
        <v>6</v>
      </c>
      <c r="CH15" s="105" t="s">
        <v>510</v>
      </c>
      <c r="CI15" s="339"/>
      <c r="CJ15" s="339"/>
      <c r="CK15" s="339"/>
      <c r="CL15" s="339"/>
      <c r="CM15" s="339"/>
      <c r="CN15" s="339"/>
      <c r="CO15" s="339"/>
      <c r="CP15" s="339"/>
      <c r="CQ15" s="239"/>
      <c r="CR15" s="239"/>
      <c r="CS15" s="239"/>
      <c r="CT15" s="239"/>
      <c r="CU15" s="239"/>
      <c r="CV15" s="239"/>
      <c r="CW15" s="239"/>
      <c r="CX15" s="239"/>
      <c r="CY15" s="239"/>
      <c r="CZ15" s="239"/>
      <c r="DA15" s="239"/>
      <c r="DB15" s="239"/>
      <c r="DC15" s="239"/>
      <c r="DD15" s="239"/>
    </row>
    <row r="16" spans="1:108" ht="15.75" customHeight="1">
      <c r="B16" s="2334" t="s">
        <v>3458</v>
      </c>
      <c r="C16" s="2334"/>
      <c r="D16" s="1257">
        <v>4</v>
      </c>
      <c r="E16" s="315"/>
      <c r="F16" s="25"/>
      <c r="G16" s="314"/>
      <c r="H16" s="22"/>
      <c r="I16" s="304"/>
      <c r="J16" s="298" t="s">
        <v>3446</v>
      </c>
      <c r="K16" s="315" t="s">
        <v>2087</v>
      </c>
      <c r="L16" s="1236">
        <f>IFERROR((L13+L14+L15),0)</f>
        <v>759</v>
      </c>
      <c r="M16" s="1237" t="s">
        <v>3442</v>
      </c>
      <c r="O16" s="289"/>
      <c r="P16" s="328"/>
      <c r="R16" s="330"/>
      <c r="S16" s="345"/>
      <c r="T16" s="25"/>
      <c r="U16" s="351"/>
      <c r="V16" s="241" t="s">
        <v>2051</v>
      </c>
      <c r="W16" s="1143">
        <v>36</v>
      </c>
      <c r="X16" s="248">
        <f t="shared" ref="X16:X22" si="2">SUM(W16/$AH$4)</f>
        <v>1</v>
      </c>
      <c r="Y16" s="1142"/>
      <c r="Z16" s="1142"/>
      <c r="AA16" s="1142"/>
      <c r="AB16" s="1142"/>
      <c r="AC16" s="1142"/>
      <c r="AD16" s="241" t="s">
        <v>2052</v>
      </c>
      <c r="AE16" s="1144" t="s">
        <v>409</v>
      </c>
      <c r="AF16" s="339"/>
      <c r="AG16" s="239"/>
      <c r="AH16" s="239"/>
      <c r="AI16" s="239"/>
      <c r="AJ16" s="239"/>
      <c r="AK16" s="239"/>
      <c r="AL16" s="239"/>
      <c r="AM16" s="239"/>
      <c r="AN16" s="239"/>
      <c r="AO16" s="239"/>
      <c r="AP16" s="1141">
        <v>5</v>
      </c>
      <c r="AQ16" s="239"/>
      <c r="AR16" s="239"/>
      <c r="AS16" s="239"/>
      <c r="AT16" s="239"/>
      <c r="AU16" s="239"/>
      <c r="AV16" s="239"/>
      <c r="AW16" s="239"/>
      <c r="AX16" s="239"/>
      <c r="BG16">
        <v>6</v>
      </c>
      <c r="BI16">
        <v>-4</v>
      </c>
      <c r="BZ16" s="12" t="s">
        <v>743</v>
      </c>
      <c r="CA16">
        <v>1</v>
      </c>
      <c r="CF16" s="12" t="s">
        <v>718</v>
      </c>
      <c r="CG16" s="41">
        <v>7</v>
      </c>
      <c r="CH16" s="105" t="s">
        <v>510</v>
      </c>
      <c r="CI16" s="339"/>
      <c r="CJ16" s="339"/>
      <c r="CK16" s="339"/>
      <c r="CL16" s="339"/>
      <c r="CM16" s="339"/>
      <c r="CN16" s="339"/>
      <c r="CO16" s="339"/>
      <c r="CP16" s="339"/>
      <c r="CQ16" s="239"/>
      <c r="CR16" s="239"/>
      <c r="CS16" s="239"/>
      <c r="CT16" s="239"/>
      <c r="CU16" s="239"/>
      <c r="CV16" s="239"/>
      <c r="CW16" s="239"/>
      <c r="CX16" s="239"/>
      <c r="CY16" s="239"/>
      <c r="CZ16" s="239"/>
      <c r="DA16" s="239"/>
      <c r="DB16" s="239"/>
      <c r="DC16" s="239"/>
      <c r="DD16" s="239"/>
    </row>
    <row r="17" spans="2:108" ht="15.75" customHeight="1" thickBot="1">
      <c r="B17" s="2334" t="s">
        <v>3459</v>
      </c>
      <c r="C17" s="2334"/>
      <c r="D17" s="1258">
        <f>SUM(D15*D16)</f>
        <v>8</v>
      </c>
      <c r="E17" s="315"/>
      <c r="F17" s="337"/>
      <c r="G17" s="337"/>
      <c r="H17" s="330"/>
      <c r="I17" s="306"/>
      <c r="J17" s="21"/>
      <c r="K17" s="315">
        <f>SUM(K8-K11)</f>
        <v>2</v>
      </c>
      <c r="L17" s="21"/>
      <c r="M17" s="21"/>
      <c r="O17" s="327"/>
      <c r="P17" s="328"/>
      <c r="R17" s="330"/>
      <c r="S17" s="345"/>
      <c r="T17" s="337"/>
      <c r="U17" s="303"/>
      <c r="V17" s="242" t="s">
        <v>2055</v>
      </c>
      <c r="W17" s="1143" t="s">
        <v>2056</v>
      </c>
      <c r="X17" s="248">
        <f t="shared" si="2"/>
        <v>4</v>
      </c>
      <c r="Y17" s="142">
        <f t="shared" ref="Y17:Y22" si="3">SUM(X17/4)</f>
        <v>1</v>
      </c>
      <c r="Z17" s="1142"/>
      <c r="AA17" s="1142"/>
      <c r="AB17" s="1142"/>
      <c r="AC17" s="1142"/>
      <c r="AD17" s="242" t="s">
        <v>2057</v>
      </c>
      <c r="AE17" s="1144" t="s">
        <v>408</v>
      </c>
      <c r="AF17" s="339"/>
      <c r="AG17" s="239"/>
      <c r="AH17" s="239"/>
      <c r="AI17" s="239"/>
      <c r="AJ17" s="239"/>
      <c r="AK17" s="239"/>
      <c r="AL17" s="239"/>
      <c r="AM17" s="239"/>
      <c r="AN17" s="239"/>
      <c r="AO17" s="239"/>
      <c r="AP17" s="1141">
        <v>4</v>
      </c>
      <c r="AQ17" s="239"/>
      <c r="AR17" s="239"/>
      <c r="AS17" s="239"/>
      <c r="AT17" s="239"/>
      <c r="AU17" s="239"/>
      <c r="AV17" s="239"/>
      <c r="AW17" s="239"/>
      <c r="AX17" s="239"/>
      <c r="BG17">
        <v>5</v>
      </c>
      <c r="BI17">
        <v>-5</v>
      </c>
      <c r="BR17" s="251"/>
      <c r="BS17" s="41"/>
      <c r="BZ17" s="12" t="s">
        <v>760</v>
      </c>
      <c r="CA17">
        <v>3</v>
      </c>
      <c r="CF17" s="12" t="s">
        <v>718</v>
      </c>
      <c r="CG17" s="41">
        <v>8</v>
      </c>
      <c r="CH17" s="105" t="s">
        <v>693</v>
      </c>
      <c r="CI17" s="339"/>
      <c r="CJ17" s="339"/>
      <c r="CK17" s="339"/>
      <c r="CL17" s="339"/>
      <c r="CM17" s="339"/>
      <c r="CN17" s="339"/>
      <c r="CO17" s="339"/>
      <c r="CP17" s="339"/>
      <c r="CQ17" s="239"/>
      <c r="CR17" s="239"/>
      <c r="CS17" s="239"/>
      <c r="CT17" s="239"/>
      <c r="CU17" s="239"/>
      <c r="CV17" s="239"/>
      <c r="CW17" s="239"/>
      <c r="CX17" s="239"/>
      <c r="CY17" s="239"/>
      <c r="CZ17" s="239"/>
      <c r="DA17" s="239"/>
      <c r="DB17" s="239"/>
      <c r="DC17" s="239"/>
      <c r="DD17" s="239"/>
    </row>
    <row r="18" spans="2:108" ht="15.75" customHeight="1" thickBot="1">
      <c r="B18" s="2334" t="s">
        <v>3507</v>
      </c>
      <c r="C18" s="2334"/>
      <c r="D18" s="1258">
        <f>IFERROR(J3*D17,0)</f>
        <v>288</v>
      </c>
      <c r="E18" s="315"/>
      <c r="F18" s="337"/>
      <c r="G18" s="1238" t="s">
        <v>3447</v>
      </c>
      <c r="H18" s="1240"/>
      <c r="I18" s="2328" t="s">
        <v>700</v>
      </c>
      <c r="J18" s="2329"/>
      <c r="K18" s="315"/>
      <c r="L18" s="2332" t="s">
        <v>3452</v>
      </c>
      <c r="M18" s="2332"/>
      <c r="O18" s="1267">
        <f>SUM(S3)</f>
        <v>4</v>
      </c>
      <c r="P18" s="342" t="s">
        <v>3480</v>
      </c>
      <c r="Q18" s="343">
        <v>4</v>
      </c>
      <c r="R18" s="305" t="s">
        <v>2357</v>
      </c>
      <c r="S18" s="347">
        <f>IFERROR((Q18*O18),0)</f>
        <v>16</v>
      </c>
      <c r="T18" s="337" t="s">
        <v>3006</v>
      </c>
      <c r="V18" s="243" t="s">
        <v>2064</v>
      </c>
      <c r="W18" s="1143">
        <v>576</v>
      </c>
      <c r="X18" s="248">
        <f t="shared" si="2"/>
        <v>16</v>
      </c>
      <c r="Y18" s="142">
        <f t="shared" si="3"/>
        <v>4</v>
      </c>
      <c r="Z18" s="247">
        <f>SUM(Y18/4)</f>
        <v>1</v>
      </c>
      <c r="AA18" s="1142"/>
      <c r="AB18" s="1142"/>
      <c r="AC18" s="1142"/>
      <c r="AD18" s="243" t="s">
        <v>2065</v>
      </c>
      <c r="AE18" s="1144" t="s">
        <v>411</v>
      </c>
      <c r="AF18" s="339"/>
      <c r="AG18" s="239"/>
      <c r="AH18" s="239"/>
      <c r="AI18" s="239"/>
      <c r="AJ18" s="239"/>
      <c r="AK18" s="239"/>
      <c r="AL18" s="239"/>
      <c r="AM18" s="239"/>
      <c r="AN18" s="239"/>
      <c r="AO18" s="239"/>
      <c r="AP18" s="1141">
        <v>3</v>
      </c>
      <c r="AQ18" s="239"/>
      <c r="AR18" s="239"/>
      <c r="AS18" s="239"/>
      <c r="AT18" s="239"/>
      <c r="AU18" s="239"/>
      <c r="AV18" s="239"/>
      <c r="AW18" s="239"/>
      <c r="AX18" s="239"/>
      <c r="BG18">
        <v>4</v>
      </c>
      <c r="BI18">
        <v>-6</v>
      </c>
      <c r="BZ18" s="12" t="s">
        <v>765</v>
      </c>
      <c r="CA18">
        <v>8</v>
      </c>
      <c r="CF18" s="12" t="s">
        <v>718</v>
      </c>
      <c r="CG18" s="41">
        <v>9</v>
      </c>
      <c r="CH18" s="105" t="s">
        <v>693</v>
      </c>
      <c r="CI18" s="339"/>
      <c r="CJ18" s="339"/>
      <c r="CK18" s="339"/>
      <c r="CL18" s="339"/>
      <c r="CM18" s="339"/>
      <c r="CN18" s="339"/>
      <c r="CO18" s="339"/>
      <c r="CP18" s="339"/>
      <c r="CQ18" s="239"/>
      <c r="CR18" s="239"/>
      <c r="CS18" s="239"/>
      <c r="CT18" s="239"/>
      <c r="CU18" s="239"/>
      <c r="CV18" s="239"/>
      <c r="CW18" s="239"/>
      <c r="CX18" s="239"/>
      <c r="CY18" s="239"/>
      <c r="CZ18" s="239"/>
      <c r="DA18" s="239"/>
      <c r="DB18" s="239"/>
      <c r="DC18" s="239"/>
      <c r="DD18" s="239"/>
    </row>
    <row r="19" spans="2:108" ht="15.75" customHeight="1" thickBot="1">
      <c r="B19" s="21"/>
      <c r="C19" s="21"/>
      <c r="D19" s="1259"/>
      <c r="E19" s="315"/>
      <c r="F19" s="337"/>
      <c r="G19" s="1239" t="s">
        <v>3448</v>
      </c>
      <c r="H19" s="313">
        <f>SUM(H18-H13)</f>
        <v>0</v>
      </c>
      <c r="I19" s="2330">
        <f>(IF(ISNA(VLOOKUP(Armies!F3,$BR$2:$BV$15,5,FALSE)),"",VLOOKUP(Armies!F3,$BR$2:$BV$15,5,FALSE)))</f>
        <v>0</v>
      </c>
      <c r="J19" s="2331"/>
      <c r="K19" s="315">
        <f>IFERROR((L16*0.05),0)</f>
        <v>37.950000000000003</v>
      </c>
      <c r="L19" s="1233">
        <f>IFERROR((L11+L16),0)</f>
        <v>777</v>
      </c>
      <c r="M19" s="21" t="s">
        <v>3454</v>
      </c>
      <c r="O19" s="1268">
        <f>SUM(S4)</f>
        <v>1</v>
      </c>
      <c r="P19" s="342" t="s">
        <v>3481</v>
      </c>
      <c r="Q19" s="343">
        <f>SUM(E5*4)</f>
        <v>12</v>
      </c>
      <c r="R19" s="305" t="s">
        <v>2357</v>
      </c>
      <c r="S19" s="347">
        <f>IFERROR((O19*Q19),0)</f>
        <v>12</v>
      </c>
      <c r="T19" s="337" t="s">
        <v>3006</v>
      </c>
      <c r="U19" s="303"/>
      <c r="V19" s="244" t="s">
        <v>2069</v>
      </c>
      <c r="W19" s="1143">
        <v>1728</v>
      </c>
      <c r="X19" s="248">
        <f t="shared" si="2"/>
        <v>48</v>
      </c>
      <c r="Y19" s="142">
        <f t="shared" si="3"/>
        <v>12</v>
      </c>
      <c r="Z19" s="247">
        <f>SUM(Y19/4)</f>
        <v>3</v>
      </c>
      <c r="AA19" s="250">
        <f>SUM(Z19/3)</f>
        <v>1</v>
      </c>
      <c r="AB19" s="1142"/>
      <c r="AC19" s="1142"/>
      <c r="AD19" s="244" t="s">
        <v>2070</v>
      </c>
      <c r="AE19" s="1144" t="s">
        <v>539</v>
      </c>
      <c r="AF19" s="339"/>
      <c r="AG19" s="239"/>
      <c r="AH19" s="239"/>
      <c r="AI19" s="239"/>
      <c r="AJ19" s="239"/>
      <c r="AK19" s="239"/>
      <c r="AL19" s="239"/>
      <c r="AM19" s="239"/>
      <c r="AN19" s="239"/>
      <c r="AO19" s="239"/>
      <c r="AP19" s="1141">
        <v>2</v>
      </c>
      <c r="AQ19" s="239"/>
      <c r="AR19" s="239"/>
      <c r="AS19" s="239"/>
      <c r="AT19" s="239"/>
      <c r="AU19" s="239"/>
      <c r="AV19" s="239"/>
      <c r="AW19" s="239"/>
      <c r="AX19" s="239"/>
      <c r="BG19"/>
      <c r="BI19">
        <v>-7</v>
      </c>
      <c r="BZ19" s="12" t="s">
        <v>771</v>
      </c>
      <c r="CA19">
        <v>0</v>
      </c>
      <c r="CF19" s="12" t="s">
        <v>718</v>
      </c>
      <c r="CG19" s="41">
        <v>10</v>
      </c>
      <c r="CH19" s="105" t="s">
        <v>693</v>
      </c>
      <c r="CI19" s="339"/>
      <c r="CJ19" s="339"/>
      <c r="CK19" s="339"/>
      <c r="CL19" s="339"/>
      <c r="CM19" s="339"/>
      <c r="CN19" s="339"/>
      <c r="CO19" s="339"/>
      <c r="CP19" s="339"/>
      <c r="CQ19" s="239"/>
      <c r="CR19" s="239"/>
      <c r="CS19" s="239"/>
      <c r="CT19" s="239"/>
      <c r="CU19" s="239"/>
      <c r="CV19" s="239"/>
      <c r="CW19" s="239"/>
      <c r="CX19" s="239"/>
      <c r="CY19" s="239"/>
      <c r="CZ19" s="239"/>
      <c r="DA19" s="239"/>
      <c r="DB19" s="239"/>
      <c r="DC19" s="239"/>
      <c r="DD19" s="239"/>
    </row>
    <row r="20" spans="2:108" ht="15.75" customHeight="1">
      <c r="B20" s="289" t="s">
        <v>3474</v>
      </c>
      <c r="C20" s="293">
        <v>0</v>
      </c>
      <c r="D20" s="1259"/>
      <c r="E20" s="315"/>
      <c r="F20" s="337"/>
      <c r="G20" s="1238" t="s">
        <v>3488</v>
      </c>
      <c r="H20" s="301">
        <f>(IF(ISNA(VLOOKUP(Armies!F3,$BR$2:$BX$15,7,FALSE)),"",VLOOKUP(Armies!F3,$BR$2:$BX$15,7,FALSE)))</f>
        <v>0</v>
      </c>
      <c r="I20" s="306"/>
      <c r="J20" s="21"/>
      <c r="K20" s="315">
        <f>ROUNDUP(K19,0)</f>
        <v>38</v>
      </c>
      <c r="L20" s="21">
        <f>IFERROR((L16+K20),0)</f>
        <v>797</v>
      </c>
      <c r="M20" s="21" t="s">
        <v>3455</v>
      </c>
      <c r="O20" s="1268">
        <f>IFERROR((S5),0)</f>
        <v>0</v>
      </c>
      <c r="P20" s="342" t="s">
        <v>3482</v>
      </c>
      <c r="Q20" s="343">
        <f>SUM(E5*8)</f>
        <v>24</v>
      </c>
      <c r="R20" s="305" t="s">
        <v>2357</v>
      </c>
      <c r="S20" s="347">
        <f>IFERROR((Q20*O20),0)</f>
        <v>0</v>
      </c>
      <c r="T20" s="337" t="s">
        <v>3006</v>
      </c>
      <c r="V20" s="68" t="s">
        <v>2073</v>
      </c>
      <c r="W20" s="1143">
        <v>5184</v>
      </c>
      <c r="X20" s="248">
        <f t="shared" si="2"/>
        <v>144</v>
      </c>
      <c r="Y20" s="142">
        <f t="shared" si="3"/>
        <v>36</v>
      </c>
      <c r="Z20" s="247">
        <f>SUM(Y20/4)</f>
        <v>9</v>
      </c>
      <c r="AA20" s="250">
        <f>SUM(Z20/3)</f>
        <v>3</v>
      </c>
      <c r="AB20" s="69">
        <f>SUM(AA20/3)</f>
        <v>1</v>
      </c>
      <c r="AC20" s="1142"/>
      <c r="AD20" s="68" t="s">
        <v>2074</v>
      </c>
      <c r="AE20" s="1144" t="s">
        <v>548</v>
      </c>
      <c r="AF20" s="339"/>
      <c r="AG20" s="239"/>
      <c r="AH20" s="239"/>
      <c r="AI20" s="239"/>
      <c r="AJ20" s="239"/>
      <c r="AK20" s="239"/>
      <c r="AL20" s="239"/>
      <c r="AM20" s="239"/>
      <c r="AN20" s="239"/>
      <c r="AO20" s="239"/>
      <c r="AP20" s="1141">
        <v>1.5</v>
      </c>
      <c r="AQ20" s="239"/>
      <c r="AR20" s="239"/>
      <c r="AS20" s="239"/>
      <c r="AT20" s="239"/>
      <c r="AU20" s="239"/>
      <c r="AV20" s="239"/>
      <c r="AW20" s="239"/>
      <c r="AX20" s="239"/>
      <c r="BG20"/>
      <c r="BI20">
        <v>-8</v>
      </c>
      <c r="BZ20" s="12" t="s">
        <v>692</v>
      </c>
      <c r="CA20">
        <v>3</v>
      </c>
      <c r="CF20" s="12" t="s">
        <v>725</v>
      </c>
      <c r="CG20" s="107">
        <v>2</v>
      </c>
      <c r="CH20" s="105" t="s">
        <v>593</v>
      </c>
      <c r="CI20" s="339"/>
      <c r="CJ20" s="339"/>
      <c r="CK20" s="339"/>
      <c r="CL20" s="339"/>
      <c r="CM20" s="339"/>
      <c r="CN20" s="339"/>
      <c r="CO20" s="339"/>
      <c r="CP20" s="339"/>
      <c r="CQ20" s="239"/>
      <c r="CR20" s="239"/>
      <c r="CS20" s="239"/>
      <c r="CT20" s="239"/>
      <c r="CU20" s="239"/>
      <c r="CV20" s="239"/>
      <c r="CW20" s="239"/>
      <c r="CX20" s="239"/>
      <c r="CY20" s="239"/>
      <c r="CZ20" s="239"/>
      <c r="DA20" s="239"/>
      <c r="DB20" s="239"/>
      <c r="DC20" s="239"/>
      <c r="DD20" s="239"/>
    </row>
    <row r="21" spans="2:108" ht="15.75" customHeight="1" thickBot="1">
      <c r="B21" s="289" t="s">
        <v>3508</v>
      </c>
      <c r="C21" s="294">
        <f>SUM(D18-C20)</f>
        <v>288</v>
      </c>
      <c r="D21" s="1259"/>
      <c r="E21" s="315"/>
      <c r="F21" s="337"/>
      <c r="G21" s="1238" t="s">
        <v>3489</v>
      </c>
      <c r="H21" s="302">
        <f>(IF(ISNA(VLOOKUP(Armies!F3,$BR$2:$BY$15,8,FALSE)),"",VLOOKUP(Armies!F3,$BR$2:$BY$15,8,FALSE)))</f>
        <v>0</v>
      </c>
      <c r="I21" s="306"/>
      <c r="J21" s="21"/>
      <c r="K21" s="315"/>
      <c r="L21" s="21"/>
      <c r="M21" s="21"/>
      <c r="O21" s="1268">
        <f>IFERROR((S6+S7+S8+S9),0)</f>
        <v>0</v>
      </c>
      <c r="P21" s="342" t="s">
        <v>3483</v>
      </c>
      <c r="Q21" s="343">
        <f>SUM(E5*16)</f>
        <v>48</v>
      </c>
      <c r="R21" s="305" t="s">
        <v>2357</v>
      </c>
      <c r="S21" s="347">
        <f>IFERROR((Q21*O21),0)</f>
        <v>0</v>
      </c>
      <c r="T21" s="337" t="s">
        <v>3006</v>
      </c>
      <c r="U21" s="303"/>
      <c r="V21" s="245" t="s">
        <v>2078</v>
      </c>
      <c r="W21" s="1143">
        <v>10368</v>
      </c>
      <c r="X21" s="248">
        <f t="shared" si="2"/>
        <v>288</v>
      </c>
      <c r="Y21" s="142">
        <f t="shared" si="3"/>
        <v>72</v>
      </c>
      <c r="Z21" s="247">
        <f>SUM(Y21/4)</f>
        <v>18</v>
      </c>
      <c r="AA21" s="250">
        <f>SUM(Z21/3)</f>
        <v>6</v>
      </c>
      <c r="AB21" s="69">
        <f>SUM(AA21/3)</f>
        <v>2</v>
      </c>
      <c r="AC21" s="249">
        <f>SUM(AB21/2)</f>
        <v>1</v>
      </c>
      <c r="AD21" s="245" t="s">
        <v>2079</v>
      </c>
      <c r="AE21" s="1144" t="s">
        <v>555</v>
      </c>
      <c r="AF21" s="339"/>
      <c r="AG21" s="239"/>
      <c r="AH21" s="239"/>
      <c r="AI21" s="239"/>
      <c r="AJ21" s="239"/>
      <c r="AK21" s="239"/>
      <c r="AL21" s="239"/>
      <c r="AM21" s="239"/>
      <c r="AN21" s="239"/>
      <c r="AO21" s="239"/>
      <c r="AP21" s="1141">
        <v>1</v>
      </c>
      <c r="AQ21" s="239"/>
      <c r="AR21" s="239"/>
      <c r="AS21" s="239"/>
      <c r="AT21" s="239"/>
      <c r="AU21" s="239"/>
      <c r="AV21" s="239"/>
      <c r="AW21" s="239"/>
      <c r="AX21" s="239"/>
      <c r="BG21"/>
      <c r="BI21">
        <v>-9</v>
      </c>
      <c r="BZ21" s="12" t="s">
        <v>778</v>
      </c>
      <c r="CA21">
        <v>8</v>
      </c>
      <c r="CF21" s="12" t="s">
        <v>725</v>
      </c>
      <c r="CG21" s="41">
        <v>3</v>
      </c>
      <c r="CH21" s="105" t="s">
        <v>589</v>
      </c>
      <c r="CI21" s="339"/>
      <c r="CJ21" s="339"/>
      <c r="CK21" s="339"/>
      <c r="CL21" s="339"/>
      <c r="CM21" s="339"/>
      <c r="CN21" s="339"/>
      <c r="CO21" s="339"/>
      <c r="CP21" s="339"/>
      <c r="CQ21" s="239"/>
      <c r="CR21" s="239"/>
      <c r="CS21" s="239"/>
      <c r="CT21" s="239"/>
      <c r="CU21" s="239"/>
      <c r="CV21" s="239"/>
      <c r="CW21" s="239"/>
      <c r="CX21" s="239"/>
      <c r="CY21" s="239"/>
      <c r="CZ21" s="239"/>
      <c r="DA21" s="239"/>
      <c r="DB21" s="239"/>
      <c r="DC21" s="239"/>
      <c r="DD21" s="239"/>
    </row>
    <row r="22" spans="2:108" ht="15.75" customHeight="1" thickTop="1" thickBot="1">
      <c r="B22" s="314" t="s">
        <v>3475</v>
      </c>
      <c r="C22" s="295">
        <f>IFERROR(E22,0)</f>
        <v>36</v>
      </c>
      <c r="D22" s="1259"/>
      <c r="E22" s="315">
        <f>ROUNDUP(C21/D17,0)</f>
        <v>36</v>
      </c>
      <c r="F22" s="337"/>
      <c r="G22" s="337"/>
      <c r="H22" s="330"/>
      <c r="I22" s="306"/>
      <c r="J22" s="21"/>
      <c r="K22" s="315"/>
      <c r="L22" s="910"/>
      <c r="M22" s="2333" t="s">
        <v>3456</v>
      </c>
      <c r="O22" s="327"/>
      <c r="P22" s="288" t="s">
        <v>3461</v>
      </c>
      <c r="Q22" s="340">
        <f>SUM((L19*S3)+S19+S20+S21)</f>
        <v>3120</v>
      </c>
      <c r="R22" s="305" t="s">
        <v>2357</v>
      </c>
      <c r="S22" s="344">
        <f>IFERROR(Q22,0)</f>
        <v>3120</v>
      </c>
      <c r="T22" s="337" t="s">
        <v>3006</v>
      </c>
      <c r="U22" s="355"/>
      <c r="V22" s="246" t="s">
        <v>2082</v>
      </c>
      <c r="W22" s="1143">
        <v>31104</v>
      </c>
      <c r="X22" s="248">
        <f t="shared" si="2"/>
        <v>864</v>
      </c>
      <c r="Y22" s="142">
        <f t="shared" si="3"/>
        <v>216</v>
      </c>
      <c r="Z22" s="247">
        <f>SUM(Y22/4)</f>
        <v>54</v>
      </c>
      <c r="AA22" s="250">
        <f>SUM(Z22/3)</f>
        <v>18</v>
      </c>
      <c r="AB22" s="69">
        <f>SUM(AA22/3)</f>
        <v>6</v>
      </c>
      <c r="AC22" s="249">
        <f>SUM(AB22/2)</f>
        <v>3</v>
      </c>
      <c r="AD22" s="246" t="s">
        <v>2083</v>
      </c>
      <c r="AE22" s="1144" t="s">
        <v>564</v>
      </c>
      <c r="AF22" s="339"/>
      <c r="AG22" s="239"/>
      <c r="AH22" s="239"/>
      <c r="AI22" s="239"/>
      <c r="AJ22" s="239"/>
      <c r="AK22" s="239"/>
      <c r="AL22" s="239"/>
      <c r="AM22" s="239"/>
      <c r="AN22" s="239"/>
      <c r="AO22" s="239"/>
      <c r="AP22" s="1141">
        <v>0.5</v>
      </c>
      <c r="AQ22" s="239"/>
      <c r="AR22" s="239"/>
      <c r="AS22" s="239"/>
      <c r="AT22" s="239"/>
      <c r="AU22" s="239"/>
      <c r="AV22" s="239"/>
      <c r="AW22" s="239"/>
      <c r="AX22" s="239"/>
      <c r="BG22"/>
      <c r="BI22">
        <v>-10</v>
      </c>
      <c r="BZ22" s="12" t="s">
        <v>782</v>
      </c>
      <c r="CA22">
        <v>4</v>
      </c>
      <c r="CF22" s="12" t="s">
        <v>725</v>
      </c>
      <c r="CG22" s="41">
        <v>4</v>
      </c>
      <c r="CH22" s="105" t="s">
        <v>510</v>
      </c>
      <c r="CI22" s="339"/>
      <c r="CJ22" s="339"/>
      <c r="CK22" s="339"/>
      <c r="CL22" s="339"/>
      <c r="CM22" s="339"/>
      <c r="CN22" s="339"/>
      <c r="CO22" s="339"/>
      <c r="CP22" s="339"/>
      <c r="CQ22" s="239"/>
      <c r="CR22" s="239"/>
      <c r="CS22" s="239"/>
      <c r="CT22" s="239"/>
      <c r="CU22" s="239"/>
      <c r="CV22" s="239"/>
      <c r="CW22" s="239"/>
      <c r="CX22" s="239"/>
      <c r="CY22" s="239"/>
      <c r="CZ22" s="239"/>
      <c r="DA22" s="239"/>
      <c r="DB22" s="239"/>
      <c r="DC22" s="239"/>
      <c r="DD22" s="239"/>
    </row>
    <row r="23" spans="2:108" ht="15.75" customHeight="1" thickTop="1">
      <c r="B23" s="314" t="s">
        <v>3479</v>
      </c>
      <c r="C23" s="313">
        <f>IFERROR(E23*C22,0)</f>
        <v>0</v>
      </c>
      <c r="D23" s="1259"/>
      <c r="E23" s="315">
        <f>(IF(ISNA(VLOOKUP(Armies!F3,$BR$2:$BW$15,6,FALSE)),"",VLOOKUP(Armies!F3,$BR$2:$BW$15,6,FALSE)))</f>
        <v>0</v>
      </c>
      <c r="F23" s="337"/>
      <c r="G23" s="337"/>
      <c r="H23" s="330"/>
      <c r="I23" s="306"/>
      <c r="J23" s="21"/>
      <c r="K23" s="315"/>
      <c r="L23" s="910"/>
      <c r="M23" s="2333"/>
      <c r="O23" s="327"/>
      <c r="P23" s="288" t="s">
        <v>3462</v>
      </c>
      <c r="Q23" s="340">
        <f>SUM(Q15+S19+S20+S21)</f>
        <v>3200</v>
      </c>
      <c r="R23" s="305" t="s">
        <v>2357</v>
      </c>
      <c r="S23" s="344">
        <f>IFERROR(Q23,0)</f>
        <v>3200</v>
      </c>
      <c r="T23" s="337" t="s">
        <v>3006</v>
      </c>
      <c r="U23" s="356"/>
      <c r="AB23" s="239"/>
      <c r="AC23" s="239"/>
      <c r="AD23" s="239"/>
      <c r="AE23" s="239"/>
      <c r="AF23" s="239"/>
      <c r="AG23" s="239"/>
      <c r="AH23" s="239"/>
      <c r="AI23" s="239"/>
      <c r="AJ23" s="239"/>
      <c r="AK23" s="239"/>
      <c r="AL23" s="239"/>
      <c r="AM23" s="239"/>
      <c r="AN23" s="239"/>
      <c r="AO23" s="239"/>
      <c r="AP23" s="239"/>
      <c r="AQ23" s="239"/>
      <c r="AR23" s="239"/>
      <c r="AS23" s="239"/>
      <c r="AT23" s="239"/>
      <c r="AU23" s="239"/>
      <c r="AV23" s="239"/>
      <c r="AW23" s="239"/>
      <c r="AX23" s="239"/>
      <c r="BZ23" s="12" t="s">
        <v>785</v>
      </c>
      <c r="CA23">
        <v>6</v>
      </c>
      <c r="CF23" s="12" t="s">
        <v>725</v>
      </c>
      <c r="CG23" s="41">
        <v>5</v>
      </c>
      <c r="CH23" s="105" t="s">
        <v>510</v>
      </c>
      <c r="CI23" s="339"/>
      <c r="CJ23" s="339"/>
      <c r="CK23" s="339"/>
      <c r="CL23" s="339"/>
      <c r="CM23" s="339"/>
      <c r="CN23" s="339"/>
      <c r="CO23" s="339"/>
      <c r="CP23" s="339"/>
      <c r="CQ23" s="239"/>
      <c r="CR23" s="239"/>
      <c r="CS23" s="239"/>
      <c r="CT23" s="239"/>
      <c r="CU23" s="239"/>
      <c r="CV23" s="239"/>
      <c r="CW23" s="239"/>
      <c r="CX23" s="239"/>
      <c r="CY23" s="239"/>
      <c r="CZ23" s="239"/>
      <c r="DA23" s="239"/>
      <c r="DB23" s="239"/>
      <c r="DC23" s="239"/>
      <c r="DD23" s="239"/>
    </row>
    <row r="24" spans="2:108" ht="15.75" customHeight="1">
      <c r="B24" s="21"/>
      <c r="C24" s="306"/>
      <c r="D24" s="1259"/>
      <c r="E24" s="315"/>
      <c r="F24" s="337"/>
      <c r="G24" s="337"/>
      <c r="H24" s="330"/>
      <c r="I24" s="306"/>
      <c r="J24" s="21"/>
      <c r="K24" s="315"/>
      <c r="L24" s="21"/>
      <c r="M24" s="2333"/>
      <c r="O24" s="327"/>
      <c r="P24" s="328"/>
      <c r="R24" s="330"/>
      <c r="S24" s="345"/>
      <c r="T24" s="337"/>
      <c r="U24" s="239"/>
      <c r="AB24" s="239"/>
      <c r="AC24" s="239"/>
      <c r="AD24" s="239"/>
      <c r="AE24" s="239"/>
      <c r="AF24" s="239"/>
      <c r="AG24" s="239"/>
      <c r="AH24" s="239"/>
      <c r="AI24" s="239"/>
      <c r="AJ24" s="239"/>
      <c r="AK24" s="239"/>
      <c r="AL24" s="239"/>
      <c r="AM24" s="239"/>
      <c r="AN24" s="239"/>
      <c r="AO24" s="239"/>
      <c r="AP24" s="239"/>
      <c r="AQ24" s="239"/>
      <c r="AR24" s="239"/>
      <c r="AS24" s="239"/>
      <c r="AT24" s="239"/>
      <c r="AU24" s="239"/>
      <c r="AV24" s="239"/>
      <c r="AW24" s="239"/>
      <c r="AX24" s="239"/>
      <c r="BZ24" s="12" t="s">
        <v>788</v>
      </c>
      <c r="CA24">
        <v>10</v>
      </c>
      <c r="CF24" s="12" t="s">
        <v>725</v>
      </c>
      <c r="CG24" s="41">
        <v>6</v>
      </c>
      <c r="CH24" s="105" t="s">
        <v>693</v>
      </c>
      <c r="CI24" s="339"/>
      <c r="CJ24" s="339"/>
      <c r="CK24" s="339"/>
      <c r="CL24" s="339"/>
      <c r="CM24" s="339"/>
      <c r="CN24" s="339"/>
      <c r="CO24" s="339"/>
      <c r="CP24" s="339"/>
      <c r="CQ24" s="239"/>
      <c r="CR24" s="239"/>
      <c r="CS24" s="239"/>
      <c r="CT24" s="239"/>
      <c r="CU24" s="239"/>
      <c r="CV24" s="239"/>
      <c r="CW24" s="239"/>
      <c r="CX24" s="239"/>
      <c r="CY24" s="239"/>
      <c r="CZ24" s="239"/>
      <c r="DA24" s="239"/>
      <c r="DB24" s="239"/>
      <c r="DC24" s="239"/>
      <c r="DD24" s="239"/>
    </row>
    <row r="25" spans="2:108" ht="15.75" customHeight="1">
      <c r="B25" s="239"/>
      <c r="C25" s="239"/>
      <c r="D25" s="239"/>
      <c r="E25" s="303"/>
      <c r="F25" s="239"/>
      <c r="G25" s="339"/>
      <c r="H25" s="339"/>
      <c r="I25" s="339"/>
      <c r="J25" s="339"/>
      <c r="K25" s="303"/>
      <c r="L25" s="353"/>
      <c r="M25" s="239"/>
      <c r="O25" s="360"/>
      <c r="P25" s="361"/>
      <c r="Q25" s="303"/>
      <c r="R25" s="354"/>
      <c r="S25" s="350"/>
      <c r="T25" s="339"/>
      <c r="AB25" s="239"/>
      <c r="AC25" s="239"/>
      <c r="AD25" s="239"/>
      <c r="AE25" s="239"/>
      <c r="AF25" s="239"/>
      <c r="AG25" s="239"/>
      <c r="AH25" s="239"/>
      <c r="AI25" s="239"/>
      <c r="AJ25" s="239"/>
      <c r="AK25" s="239"/>
      <c r="AL25" s="239"/>
      <c r="AM25" s="239"/>
      <c r="AN25" s="239"/>
      <c r="AO25" s="239"/>
      <c r="AP25" s="239"/>
      <c r="AQ25" s="239"/>
      <c r="AR25" s="239"/>
      <c r="AS25" s="239"/>
      <c r="AT25" s="239"/>
      <c r="AU25" s="239"/>
      <c r="AV25" s="239"/>
      <c r="AW25" s="239"/>
      <c r="AX25" s="239"/>
      <c r="BZ25" s="12" t="s">
        <v>792</v>
      </c>
      <c r="CA25">
        <v>5</v>
      </c>
      <c r="CF25" s="12" t="s">
        <v>725</v>
      </c>
      <c r="CG25" s="41">
        <v>7</v>
      </c>
      <c r="CH25" s="105" t="s">
        <v>693</v>
      </c>
      <c r="CI25" s="339"/>
      <c r="CJ25" s="339"/>
      <c r="CK25" s="339"/>
      <c r="CL25" s="339"/>
      <c r="CM25" s="339"/>
      <c r="CN25" s="339"/>
      <c r="CO25" s="339"/>
      <c r="CP25" s="339"/>
      <c r="CQ25" s="239"/>
      <c r="CR25" s="239"/>
      <c r="CS25" s="239"/>
      <c r="CT25" s="239"/>
      <c r="CU25" s="239"/>
      <c r="CV25" s="239"/>
      <c r="CW25" s="239"/>
      <c r="CX25" s="239"/>
      <c r="CY25" s="239"/>
      <c r="CZ25" s="239"/>
      <c r="DA25" s="239"/>
      <c r="DB25" s="239"/>
      <c r="DC25" s="239"/>
      <c r="DD25" s="239"/>
    </row>
    <row r="26" spans="2:108" ht="15.75" customHeight="1">
      <c r="B26" s="1272"/>
      <c r="C26" s="1272"/>
      <c r="D26" s="1272"/>
      <c r="E26" s="1272"/>
      <c r="F26" s="1272"/>
      <c r="G26" s="1272"/>
      <c r="H26" s="1272"/>
      <c r="I26" s="1272"/>
      <c r="J26" s="1272"/>
      <c r="K26" s="1272"/>
      <c r="L26" s="1272"/>
      <c r="M26" s="1272"/>
      <c r="N26" s="1272"/>
      <c r="O26" s="1272"/>
      <c r="P26" s="1272"/>
      <c r="Q26" s="1272"/>
      <c r="R26" s="1272"/>
      <c r="S26" s="1272"/>
      <c r="T26" s="1272"/>
      <c r="U26" s="357"/>
      <c r="AB26" s="239"/>
      <c r="AC26" s="239"/>
      <c r="AD26" s="239"/>
      <c r="AE26" s="239"/>
      <c r="AF26" s="239"/>
      <c r="AG26" s="239"/>
      <c r="AH26" s="239"/>
      <c r="AI26" s="239"/>
      <c r="AJ26" s="239"/>
      <c r="AK26" s="239"/>
      <c r="AL26" s="239"/>
      <c r="AM26" s="239"/>
      <c r="AN26" s="239"/>
      <c r="AO26" s="239"/>
      <c r="AP26" s="239"/>
      <c r="AQ26" s="239"/>
      <c r="AR26" s="239"/>
      <c r="AS26" s="239"/>
      <c r="AT26" s="239"/>
      <c r="AU26" s="239"/>
      <c r="AV26" s="239"/>
      <c r="AW26" s="239"/>
      <c r="AX26" s="239"/>
      <c r="BZ26" s="12" t="s">
        <v>795</v>
      </c>
      <c r="CA26">
        <v>7</v>
      </c>
      <c r="CF26" s="12" t="s">
        <v>725</v>
      </c>
      <c r="CG26" s="41">
        <v>8</v>
      </c>
      <c r="CH26" s="105" t="s">
        <v>723</v>
      </c>
      <c r="CI26" s="339"/>
      <c r="CJ26" s="339"/>
      <c r="CK26" s="339"/>
      <c r="CL26" s="339"/>
      <c r="CM26" s="339"/>
      <c r="CN26" s="339"/>
      <c r="CO26" s="339"/>
      <c r="CP26" s="339"/>
      <c r="CQ26" s="239"/>
      <c r="CR26" s="239"/>
      <c r="CS26" s="239"/>
      <c r="CT26" s="239"/>
      <c r="CU26" s="239"/>
      <c r="CV26" s="239"/>
      <c r="CW26" s="239"/>
      <c r="CX26" s="239"/>
      <c r="CY26" s="239"/>
      <c r="CZ26" s="239"/>
      <c r="DA26" s="239"/>
      <c r="DB26" s="239"/>
      <c r="DC26" s="239"/>
      <c r="DD26" s="239"/>
    </row>
    <row r="27" spans="2:108" ht="15.75" customHeight="1">
      <c r="B27" s="1272"/>
      <c r="C27" s="1272"/>
      <c r="D27" s="1272"/>
      <c r="E27" s="1272"/>
      <c r="F27" s="1272"/>
      <c r="G27" s="1272"/>
      <c r="H27" s="1272"/>
      <c r="I27" s="1272"/>
      <c r="J27" s="1272"/>
      <c r="K27" s="1272"/>
      <c r="L27" s="1272"/>
      <c r="M27" s="1272"/>
      <c r="N27" s="1272"/>
      <c r="O27" s="1272"/>
      <c r="P27" s="1272"/>
      <c r="Q27" s="1272"/>
      <c r="R27" s="1272"/>
      <c r="S27" s="1272"/>
      <c r="T27" s="1272"/>
      <c r="U27" s="358"/>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BZ27" s="12" t="s">
        <v>729</v>
      </c>
      <c r="CA27">
        <v>9</v>
      </c>
      <c r="CF27" s="12" t="s">
        <v>725</v>
      </c>
      <c r="CG27" s="41">
        <v>9</v>
      </c>
      <c r="CH27" s="105" t="s">
        <v>723</v>
      </c>
      <c r="CI27" s="339"/>
      <c r="CJ27" s="339"/>
      <c r="CK27" s="339"/>
      <c r="CL27" s="339"/>
      <c r="CM27" s="339"/>
      <c r="CN27" s="339"/>
      <c r="CO27" s="339"/>
      <c r="CP27" s="339"/>
      <c r="CQ27" s="239"/>
      <c r="CR27" s="239"/>
      <c r="CS27" s="239"/>
      <c r="CT27" s="239"/>
      <c r="CU27" s="239"/>
      <c r="CV27" s="239"/>
      <c r="CW27" s="239"/>
      <c r="CX27" s="239"/>
      <c r="CY27" s="239"/>
      <c r="CZ27" s="239"/>
      <c r="DA27" s="239"/>
      <c r="DB27" s="239"/>
      <c r="DC27" s="239"/>
      <c r="DD27" s="239"/>
    </row>
    <row r="28" spans="2:108" ht="15.75" customHeight="1">
      <c r="B28" s="1272"/>
      <c r="C28" s="1272"/>
      <c r="D28" s="1272"/>
      <c r="E28" s="1272"/>
      <c r="F28" s="1272"/>
      <c r="G28" s="1272"/>
      <c r="H28" s="1272"/>
      <c r="I28" s="1272"/>
      <c r="J28" s="1272"/>
      <c r="K28" s="1272"/>
      <c r="L28" s="1272"/>
      <c r="M28" s="1272"/>
      <c r="N28" s="1272"/>
      <c r="O28" s="1272"/>
      <c r="P28" s="1272"/>
      <c r="Q28" s="1272"/>
      <c r="R28" s="1272"/>
      <c r="S28" s="1272"/>
      <c r="T28" s="1272"/>
      <c r="U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BZ28" s="12" t="s">
        <v>802</v>
      </c>
      <c r="CA28">
        <v>1</v>
      </c>
      <c r="CF28" s="12" t="s">
        <v>725</v>
      </c>
      <c r="CG28" s="41">
        <v>10</v>
      </c>
      <c r="CH28" s="105" t="s">
        <v>717</v>
      </c>
      <c r="CI28" s="339"/>
      <c r="CJ28" s="339"/>
      <c r="CK28" s="339"/>
      <c r="CL28" s="339"/>
      <c r="CM28" s="339"/>
      <c r="CN28" s="339"/>
      <c r="CO28" s="339"/>
      <c r="CP28" s="339"/>
      <c r="CQ28" s="239"/>
      <c r="CR28" s="239"/>
      <c r="CS28" s="239"/>
      <c r="CT28" s="239"/>
      <c r="CU28" s="239"/>
      <c r="CV28" s="239"/>
      <c r="CW28" s="239"/>
      <c r="CX28" s="239"/>
      <c r="CY28" s="239"/>
      <c r="CZ28" s="239"/>
      <c r="DA28" s="239"/>
      <c r="DB28" s="239"/>
      <c r="DC28" s="239"/>
      <c r="DD28" s="239"/>
    </row>
    <row r="29" spans="2:108">
      <c r="B29" s="1272"/>
      <c r="C29" s="1272"/>
      <c r="D29" s="1272"/>
      <c r="E29" s="1272"/>
      <c r="F29" s="1272"/>
      <c r="G29" s="1272"/>
      <c r="H29" s="1272"/>
      <c r="I29" s="1272"/>
      <c r="J29" s="1272"/>
      <c r="K29" s="1272"/>
      <c r="L29" s="1272"/>
      <c r="M29" s="1272"/>
      <c r="N29" s="1272"/>
      <c r="O29" s="1272"/>
      <c r="P29" s="1272"/>
      <c r="Q29" s="1272"/>
      <c r="R29" s="1272"/>
      <c r="S29" s="1272"/>
      <c r="T29" s="1272"/>
      <c r="AB29" s="239"/>
      <c r="AC29" s="239"/>
      <c r="AD29" s="239"/>
      <c r="AE29" s="239"/>
      <c r="AF29" s="239"/>
      <c r="AG29" s="239"/>
      <c r="AH29" s="239"/>
      <c r="AI29" s="239"/>
      <c r="AJ29" s="239"/>
      <c r="AK29" s="239"/>
      <c r="AL29" s="239"/>
      <c r="AM29" s="239"/>
      <c r="AN29" s="239"/>
      <c r="AO29" s="239"/>
      <c r="AP29" s="239"/>
      <c r="AQ29" s="239"/>
      <c r="AR29" s="239"/>
      <c r="AS29" s="239"/>
      <c r="AT29" s="239"/>
      <c r="AU29" s="239"/>
      <c r="AV29" s="239"/>
      <c r="AW29" s="239"/>
      <c r="AX29" s="239"/>
      <c r="BZ29" s="12" t="s">
        <v>810</v>
      </c>
      <c r="CA29">
        <v>7</v>
      </c>
      <c r="CF29" s="12" t="s">
        <v>731</v>
      </c>
      <c r="CG29" s="107">
        <v>2</v>
      </c>
      <c r="CH29" s="105" t="s">
        <v>723</v>
      </c>
      <c r="CI29" s="339"/>
      <c r="CJ29" s="339"/>
      <c r="CK29" s="339"/>
      <c r="CL29" s="339"/>
      <c r="CM29" s="339"/>
      <c r="CN29" s="339"/>
      <c r="CO29" s="339"/>
      <c r="CP29" s="339"/>
      <c r="CQ29" s="239"/>
      <c r="CR29" s="239"/>
      <c r="CS29" s="239"/>
      <c r="CT29" s="239"/>
      <c r="CU29" s="239"/>
      <c r="CV29" s="239"/>
      <c r="CW29" s="239"/>
      <c r="CX29" s="239"/>
      <c r="CY29" s="239"/>
      <c r="CZ29" s="239"/>
      <c r="DA29" s="239"/>
      <c r="DB29" s="239"/>
      <c r="DC29" s="239"/>
      <c r="DD29" s="239"/>
    </row>
    <row r="30" spans="2:108">
      <c r="B30" s="1272"/>
      <c r="C30" s="1272"/>
      <c r="D30" s="1272"/>
      <c r="E30" s="1272"/>
      <c r="F30" s="1272"/>
      <c r="G30" s="1272"/>
      <c r="H30" s="1272"/>
      <c r="I30" s="1272"/>
      <c r="J30" s="1272"/>
      <c r="K30" s="1272"/>
      <c r="L30" s="1272"/>
      <c r="M30" s="1272"/>
      <c r="N30" s="1272"/>
      <c r="O30" s="1272"/>
      <c r="P30" s="1272"/>
      <c r="Q30" s="1272"/>
      <c r="R30" s="1272"/>
      <c r="S30" s="1272"/>
      <c r="T30" s="1272"/>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BZ30" s="12" t="s">
        <v>749</v>
      </c>
      <c r="CA30">
        <v>0.5</v>
      </c>
      <c r="CF30" s="12" t="s">
        <v>731</v>
      </c>
      <c r="CG30" s="41">
        <v>3</v>
      </c>
      <c r="CH30" s="105" t="s">
        <v>723</v>
      </c>
      <c r="CI30" s="339"/>
      <c r="CJ30" s="339"/>
      <c r="CK30" s="339"/>
      <c r="CL30" s="339"/>
      <c r="CM30" s="339"/>
      <c r="CN30" s="339"/>
      <c r="CO30" s="339"/>
      <c r="CP30" s="339"/>
      <c r="CQ30" s="239"/>
      <c r="CR30" s="239"/>
      <c r="CS30" s="239"/>
      <c r="CT30" s="239"/>
      <c r="CU30" s="239"/>
      <c r="CV30" s="239"/>
      <c r="CW30" s="239"/>
      <c r="CX30" s="239"/>
      <c r="CY30" s="239"/>
      <c r="CZ30" s="239"/>
      <c r="DA30" s="239"/>
      <c r="DB30" s="239"/>
      <c r="DC30" s="239"/>
      <c r="DD30" s="239"/>
    </row>
    <row r="31" spans="2:108">
      <c r="B31" s="1272"/>
      <c r="C31" s="1272"/>
      <c r="D31" s="1272"/>
      <c r="E31" s="1272"/>
      <c r="F31" s="1272"/>
      <c r="G31" s="1272"/>
      <c r="H31" s="1272"/>
      <c r="I31" s="1272"/>
      <c r="J31" s="1272"/>
      <c r="K31" s="1272"/>
      <c r="L31" s="1272"/>
      <c r="M31" s="1272"/>
      <c r="N31" s="1272"/>
      <c r="O31" s="1272"/>
      <c r="P31" s="1272"/>
      <c r="Q31" s="1272"/>
      <c r="R31" s="1272"/>
      <c r="S31" s="1272"/>
      <c r="T31" s="1272"/>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BZ31" s="12" t="s">
        <v>816</v>
      </c>
      <c r="CA31">
        <v>0.25</v>
      </c>
      <c r="CF31" s="12" t="s">
        <v>731</v>
      </c>
      <c r="CG31" s="41">
        <v>4</v>
      </c>
      <c r="CH31" s="105" t="s">
        <v>723</v>
      </c>
      <c r="CI31" s="339"/>
      <c r="CJ31" s="339"/>
      <c r="CK31" s="339"/>
      <c r="CL31" s="339"/>
      <c r="CM31" s="339"/>
      <c r="CN31" s="339"/>
      <c r="CO31" s="339"/>
      <c r="CP31" s="339"/>
      <c r="CQ31" s="239"/>
      <c r="CR31" s="239"/>
      <c r="CS31" s="239"/>
      <c r="CT31" s="239"/>
      <c r="CU31" s="239"/>
      <c r="CV31" s="239"/>
      <c r="CW31" s="239"/>
      <c r="CX31" s="239"/>
      <c r="CY31" s="239"/>
      <c r="CZ31" s="239"/>
      <c r="DA31" s="239"/>
      <c r="DB31" s="239"/>
      <c r="DC31" s="239"/>
      <c r="DD31" s="239"/>
    </row>
    <row r="32" spans="2:108">
      <c r="B32" s="1272"/>
      <c r="C32" s="1272"/>
      <c r="D32" s="1272"/>
      <c r="E32" s="1272"/>
      <c r="F32" s="1272"/>
      <c r="G32" s="1272"/>
      <c r="H32" s="1272"/>
      <c r="I32" s="1272"/>
      <c r="J32" s="1272"/>
      <c r="K32" s="1272"/>
      <c r="L32" s="1272"/>
      <c r="M32" s="1272"/>
      <c r="N32" s="1272"/>
      <c r="O32" s="1272"/>
      <c r="P32" s="1272"/>
      <c r="Q32" s="1272"/>
      <c r="R32" s="1272"/>
      <c r="S32" s="1272"/>
      <c r="T32" s="1272"/>
      <c r="AB32" s="239"/>
      <c r="AC32" s="239"/>
      <c r="AD32" s="239"/>
      <c r="AE32" s="239"/>
      <c r="AF32" s="239"/>
      <c r="AG32" s="239"/>
      <c r="AH32" s="239"/>
      <c r="AI32" s="239"/>
      <c r="AJ32" s="239"/>
      <c r="AK32" s="239"/>
      <c r="AL32" s="239"/>
      <c r="AM32" s="239"/>
      <c r="AN32" s="239"/>
      <c r="AO32" s="239"/>
      <c r="AP32" s="239"/>
      <c r="AQ32" s="239"/>
      <c r="AR32" s="239"/>
      <c r="AS32" s="239"/>
      <c r="AT32" s="239"/>
      <c r="AU32" s="239"/>
      <c r="AV32" s="239"/>
      <c r="AW32" s="239"/>
      <c r="AX32" s="239"/>
      <c r="BZ32" s="12" t="s">
        <v>823</v>
      </c>
      <c r="CA32">
        <v>6</v>
      </c>
      <c r="CF32" s="12" t="s">
        <v>731</v>
      </c>
      <c r="CG32" s="41">
        <v>5</v>
      </c>
      <c r="CH32" s="105" t="s">
        <v>510</v>
      </c>
      <c r="CI32" s="339"/>
      <c r="CJ32" s="339"/>
      <c r="CK32" s="339"/>
      <c r="CL32" s="339"/>
      <c r="CM32" s="339"/>
      <c r="CN32" s="339"/>
      <c r="CO32" s="339"/>
      <c r="CP32" s="339"/>
      <c r="CQ32" s="239"/>
      <c r="CR32" s="239"/>
      <c r="CS32" s="239"/>
      <c r="CT32" s="239"/>
      <c r="CU32" s="239"/>
      <c r="CV32" s="239"/>
      <c r="CW32" s="239"/>
      <c r="CX32" s="239"/>
      <c r="CY32" s="239"/>
      <c r="CZ32" s="239"/>
      <c r="DA32" s="239"/>
      <c r="DB32" s="239"/>
      <c r="DC32" s="239"/>
      <c r="DD32" s="239"/>
    </row>
    <row r="33" spans="2:108">
      <c r="B33" s="1272"/>
      <c r="C33" s="1272"/>
      <c r="D33" s="1272"/>
      <c r="E33" s="1272"/>
      <c r="F33" s="1272"/>
      <c r="G33" s="1272"/>
      <c r="H33" s="1272"/>
      <c r="I33" s="1272"/>
      <c r="J33" s="1272"/>
      <c r="K33" s="1272"/>
      <c r="L33" s="1272"/>
      <c r="M33" s="1272"/>
      <c r="N33" s="1272"/>
      <c r="O33" s="1272"/>
      <c r="P33" s="1272"/>
      <c r="Q33" s="1272"/>
      <c r="R33" s="1272"/>
      <c r="S33" s="1272"/>
      <c r="T33" s="1272"/>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BZ33" s="12" t="s">
        <v>830</v>
      </c>
      <c r="CA33">
        <v>6</v>
      </c>
      <c r="CF33" s="12" t="s">
        <v>731</v>
      </c>
      <c r="CG33" s="41">
        <v>6</v>
      </c>
      <c r="CH33" s="105" t="s">
        <v>510</v>
      </c>
      <c r="CI33" s="339"/>
      <c r="CJ33" s="339"/>
      <c r="CK33" s="339"/>
      <c r="CL33" s="339"/>
      <c r="CM33" s="339"/>
      <c r="CN33" s="339"/>
      <c r="CO33" s="339"/>
      <c r="CP33" s="339"/>
      <c r="CQ33" s="239"/>
      <c r="CR33" s="239"/>
      <c r="CS33" s="239"/>
      <c r="CT33" s="239"/>
      <c r="CU33" s="239"/>
      <c r="CV33" s="239"/>
      <c r="CW33" s="239"/>
      <c r="CX33" s="239"/>
      <c r="CY33" s="239"/>
      <c r="CZ33" s="239"/>
      <c r="DA33" s="239"/>
      <c r="DB33" s="239"/>
      <c r="DC33" s="239"/>
      <c r="DD33" s="239"/>
    </row>
    <row r="34" spans="2:108">
      <c r="B34" s="1272"/>
      <c r="C34" s="1272"/>
      <c r="D34" s="1272"/>
      <c r="E34" s="1272"/>
      <c r="F34" s="1272"/>
      <c r="G34" s="1272"/>
      <c r="H34" s="1272"/>
      <c r="I34" s="1272"/>
      <c r="J34" s="1272"/>
      <c r="K34" s="1272"/>
      <c r="L34" s="1272"/>
      <c r="M34" s="1272"/>
      <c r="N34" s="1272"/>
      <c r="O34" s="1272"/>
      <c r="P34" s="1272"/>
      <c r="Q34" s="1272"/>
      <c r="R34" s="1272"/>
      <c r="S34" s="1272"/>
      <c r="T34" s="1272"/>
      <c r="AB34" s="239"/>
      <c r="AC34" s="239"/>
      <c r="AD34" s="239"/>
      <c r="AE34" s="239"/>
      <c r="AF34" s="239"/>
      <c r="AG34" s="239"/>
      <c r="AH34" s="239"/>
      <c r="AI34" s="239"/>
      <c r="AJ34" s="239"/>
      <c r="AK34" s="239"/>
      <c r="AL34" s="239"/>
      <c r="AM34" s="239"/>
      <c r="AN34" s="239"/>
      <c r="AO34" s="239"/>
      <c r="AP34" s="239"/>
      <c r="AQ34" s="239"/>
      <c r="AR34" s="239"/>
      <c r="AS34" s="239"/>
      <c r="AT34" s="239"/>
      <c r="AU34" s="239"/>
      <c r="AV34" s="239"/>
      <c r="AW34" s="239"/>
      <c r="AX34" s="239"/>
      <c r="BZ34" s="12" t="s">
        <v>837</v>
      </c>
      <c r="CA34">
        <v>6</v>
      </c>
      <c r="CF34" s="12" t="s">
        <v>731</v>
      </c>
      <c r="CG34" s="41">
        <v>7</v>
      </c>
      <c r="CH34" s="105" t="s">
        <v>510</v>
      </c>
      <c r="CI34" s="339"/>
      <c r="CJ34" s="339"/>
      <c r="CK34" s="339"/>
      <c r="CL34" s="339"/>
      <c r="CM34" s="339"/>
      <c r="CN34" s="339"/>
      <c r="CO34" s="339"/>
      <c r="CP34" s="339"/>
      <c r="CQ34" s="239"/>
      <c r="CR34" s="239"/>
      <c r="CS34" s="239"/>
      <c r="CT34" s="239"/>
      <c r="CU34" s="239"/>
      <c r="CV34" s="239"/>
      <c r="CW34" s="239"/>
      <c r="CX34" s="239"/>
      <c r="CY34" s="239"/>
      <c r="CZ34" s="239"/>
      <c r="DA34" s="239"/>
      <c r="DB34" s="239"/>
      <c r="DC34" s="239"/>
      <c r="DD34" s="239"/>
    </row>
    <row r="35" spans="2:108">
      <c r="B35" s="1272"/>
      <c r="C35" s="1272"/>
      <c r="D35" s="1272"/>
      <c r="E35" s="1272"/>
      <c r="F35" s="1272"/>
      <c r="G35" s="1272"/>
      <c r="H35" s="1272"/>
      <c r="I35" s="1272"/>
      <c r="J35" s="1272"/>
      <c r="K35" s="1272"/>
      <c r="L35" s="1272"/>
      <c r="M35" s="1272"/>
      <c r="N35" s="1272"/>
      <c r="O35" s="1272"/>
      <c r="P35" s="1272"/>
      <c r="Q35" s="1272"/>
      <c r="R35" s="1272"/>
      <c r="S35" s="1272"/>
      <c r="T35" s="1272"/>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BZ35" s="12" t="s">
        <v>844</v>
      </c>
      <c r="CA35">
        <v>8</v>
      </c>
      <c r="CF35" s="12" t="s">
        <v>731</v>
      </c>
      <c r="CG35" s="41">
        <v>8</v>
      </c>
      <c r="CH35" s="105" t="s">
        <v>510</v>
      </c>
      <c r="CI35" s="339"/>
      <c r="CJ35" s="339"/>
      <c r="CK35" s="339"/>
      <c r="CL35" s="339"/>
      <c r="CM35" s="339"/>
      <c r="CN35" s="339"/>
      <c r="CO35" s="339"/>
      <c r="CP35" s="339"/>
      <c r="CQ35" s="239"/>
      <c r="CR35" s="239"/>
      <c r="CS35" s="239"/>
      <c r="CT35" s="239"/>
      <c r="CU35" s="239"/>
      <c r="CV35" s="239"/>
      <c r="CW35" s="239"/>
      <c r="CX35" s="239"/>
      <c r="CY35" s="239"/>
      <c r="CZ35" s="239"/>
      <c r="DA35" s="239"/>
      <c r="DB35" s="239"/>
      <c r="DC35" s="239"/>
      <c r="DD35" s="239"/>
    </row>
    <row r="36" spans="2:108">
      <c r="B36" s="1272"/>
      <c r="C36" s="1272"/>
      <c r="D36" s="1272"/>
      <c r="E36" s="1272"/>
      <c r="F36" s="1272"/>
      <c r="G36" s="1272"/>
      <c r="H36" s="1272"/>
      <c r="I36" s="1272"/>
      <c r="J36" s="1272"/>
      <c r="K36" s="1272"/>
      <c r="L36" s="1272"/>
      <c r="M36" s="1272"/>
      <c r="N36" s="1272"/>
      <c r="O36" s="1272"/>
      <c r="P36" s="1272"/>
      <c r="Q36" s="1272"/>
      <c r="R36" s="1272"/>
      <c r="S36" s="1272"/>
      <c r="T36" s="1272"/>
      <c r="AB36" s="239"/>
      <c r="AC36" s="239"/>
      <c r="AD36" s="239"/>
      <c r="AE36" s="239"/>
      <c r="AF36" s="239"/>
      <c r="AG36" s="239"/>
      <c r="AH36" s="239"/>
      <c r="AI36" s="239"/>
      <c r="AJ36" s="239"/>
      <c r="AK36" s="239"/>
      <c r="AL36" s="239"/>
      <c r="AM36" s="239"/>
      <c r="AN36" s="239"/>
      <c r="AO36" s="239"/>
      <c r="AP36" s="239"/>
      <c r="AQ36" s="239"/>
      <c r="AR36" s="239"/>
      <c r="AS36" s="239"/>
      <c r="AT36" s="239"/>
      <c r="AU36" s="239"/>
      <c r="AV36" s="239"/>
      <c r="AW36" s="239"/>
      <c r="AX36" s="239"/>
      <c r="BZ36" s="12" t="s">
        <v>851</v>
      </c>
      <c r="CA36">
        <v>4</v>
      </c>
      <c r="CF36" s="12" t="s">
        <v>731</v>
      </c>
      <c r="CG36" s="41">
        <v>9</v>
      </c>
      <c r="CH36" s="105" t="s">
        <v>510</v>
      </c>
      <c r="CI36" s="339"/>
      <c r="CJ36" s="339"/>
      <c r="CK36" s="339"/>
      <c r="CL36" s="339"/>
      <c r="CM36" s="339"/>
      <c r="CN36" s="339"/>
      <c r="CO36" s="339"/>
      <c r="CP36" s="339"/>
      <c r="CQ36" s="239"/>
      <c r="CR36" s="239"/>
      <c r="CS36" s="239"/>
      <c r="CT36" s="239"/>
      <c r="CU36" s="239"/>
      <c r="CV36" s="239"/>
      <c r="CW36" s="239"/>
      <c r="CX36" s="239"/>
      <c r="CY36" s="239"/>
      <c r="CZ36" s="239"/>
      <c r="DA36" s="239"/>
      <c r="DB36" s="239"/>
      <c r="DC36" s="239"/>
      <c r="DD36" s="239"/>
    </row>
    <row r="37" spans="2:108">
      <c r="B37" s="1272"/>
      <c r="C37" s="1272"/>
      <c r="D37" s="1272"/>
      <c r="E37" s="1272"/>
      <c r="F37" s="1272"/>
      <c r="G37" s="1272"/>
      <c r="H37" s="1272"/>
      <c r="I37" s="1272"/>
      <c r="J37" s="1272"/>
      <c r="K37" s="1272"/>
      <c r="L37" s="1272"/>
      <c r="M37" s="1272"/>
      <c r="N37" s="1272"/>
      <c r="O37" s="1272"/>
      <c r="P37" s="1272"/>
      <c r="Q37" s="1272"/>
      <c r="R37" s="1272"/>
      <c r="S37" s="1272"/>
      <c r="T37" s="1272"/>
      <c r="AB37" s="239"/>
      <c r="AC37" s="239"/>
      <c r="AD37" s="239"/>
      <c r="AE37" s="239"/>
      <c r="AF37" s="239"/>
      <c r="AG37" s="239"/>
      <c r="AH37" s="239"/>
      <c r="AI37" s="239"/>
      <c r="AJ37" s="239"/>
      <c r="AK37" s="239"/>
      <c r="AL37" s="239"/>
      <c r="AM37" s="239"/>
      <c r="AN37" s="239"/>
      <c r="AO37" s="239"/>
      <c r="AP37" s="239"/>
      <c r="AQ37" s="239"/>
      <c r="AR37" s="239"/>
      <c r="AS37" s="239"/>
      <c r="AT37" s="239"/>
      <c r="AU37" s="239"/>
      <c r="AV37" s="239"/>
      <c r="AW37" s="239"/>
      <c r="AX37" s="239"/>
      <c r="BZ37" s="12" t="s">
        <v>858</v>
      </c>
      <c r="CA37">
        <v>5</v>
      </c>
      <c r="CF37" s="12" t="s">
        <v>731</v>
      </c>
      <c r="CG37" s="41">
        <v>10</v>
      </c>
      <c r="CH37" s="105" t="s">
        <v>589</v>
      </c>
      <c r="CI37" s="339"/>
      <c r="CJ37" s="339"/>
      <c r="CK37" s="339"/>
      <c r="CL37" s="339"/>
      <c r="CM37" s="339"/>
      <c r="CN37" s="339"/>
      <c r="CO37" s="339"/>
      <c r="CP37" s="339"/>
      <c r="CQ37" s="239"/>
      <c r="CR37" s="239"/>
      <c r="CS37" s="239"/>
      <c r="CT37" s="239"/>
      <c r="CU37" s="239"/>
      <c r="CV37" s="239"/>
      <c r="CW37" s="239"/>
      <c r="CX37" s="239"/>
      <c r="CY37" s="239"/>
      <c r="CZ37" s="239"/>
      <c r="DA37" s="239"/>
      <c r="DB37" s="239"/>
      <c r="DC37" s="239"/>
      <c r="DD37" s="239"/>
    </row>
    <row r="38" spans="2:108">
      <c r="B38" s="1272"/>
      <c r="C38" s="1272"/>
      <c r="D38" s="1272"/>
      <c r="E38" s="1272"/>
      <c r="F38" s="1272"/>
      <c r="G38" s="1272"/>
      <c r="H38" s="1272"/>
      <c r="I38" s="1272"/>
      <c r="J38" s="1272"/>
      <c r="K38" s="1272"/>
      <c r="L38" s="1272"/>
      <c r="M38" s="1272"/>
      <c r="N38" s="1272"/>
      <c r="O38" s="1272"/>
      <c r="P38" s="1272"/>
      <c r="Q38" s="1272"/>
      <c r="R38" s="1272"/>
      <c r="S38" s="1272"/>
      <c r="T38" s="1272"/>
      <c r="AB38" s="239"/>
      <c r="AC38" s="239"/>
      <c r="AD38" s="239"/>
      <c r="AE38" s="239"/>
      <c r="AF38" s="239"/>
      <c r="AG38" s="239"/>
      <c r="AH38" s="239"/>
      <c r="AI38" s="239"/>
      <c r="AJ38" s="239"/>
      <c r="AK38" s="239"/>
      <c r="AL38" s="239"/>
      <c r="AM38" s="239"/>
      <c r="AN38" s="239"/>
      <c r="AO38" s="239"/>
      <c r="AP38" s="239"/>
      <c r="AQ38" s="239"/>
      <c r="AR38" s="239"/>
      <c r="AS38" s="239"/>
      <c r="AT38" s="239"/>
      <c r="AU38" s="239"/>
      <c r="AV38" s="239"/>
      <c r="AW38" s="239"/>
      <c r="AX38" s="239"/>
      <c r="BZ38" s="12" t="s">
        <v>864</v>
      </c>
      <c r="CA38">
        <v>10</v>
      </c>
      <c r="CF38" s="12" t="s">
        <v>736</v>
      </c>
      <c r="CG38" s="107">
        <v>2</v>
      </c>
      <c r="CH38" s="105" t="s">
        <v>510</v>
      </c>
      <c r="CI38" s="339"/>
      <c r="CJ38" s="339"/>
      <c r="CK38" s="339"/>
      <c r="CL38" s="339"/>
      <c r="CM38" s="339"/>
      <c r="CN38" s="339"/>
      <c r="CO38" s="339"/>
      <c r="CP38" s="339"/>
      <c r="CQ38" s="239"/>
      <c r="CR38" s="239"/>
      <c r="CS38" s="239"/>
      <c r="CT38" s="239"/>
      <c r="CU38" s="239"/>
      <c r="CV38" s="239"/>
      <c r="CW38" s="239"/>
      <c r="CX38" s="239"/>
      <c r="CY38" s="239"/>
      <c r="CZ38" s="239"/>
      <c r="DA38" s="239"/>
      <c r="DB38" s="239"/>
      <c r="DC38" s="239"/>
      <c r="DD38" s="239"/>
    </row>
    <row r="39" spans="2:108" ht="14.25" customHeight="1">
      <c r="B39" s="1272"/>
      <c r="C39" s="1272"/>
      <c r="D39" s="1272"/>
      <c r="E39" s="1272"/>
      <c r="F39" s="1272"/>
      <c r="G39" s="1272"/>
      <c r="H39" s="1272"/>
      <c r="I39" s="1272"/>
      <c r="J39" s="1272"/>
      <c r="K39" s="1272"/>
      <c r="L39" s="1272"/>
      <c r="M39" s="1272"/>
      <c r="N39" s="1272"/>
      <c r="O39" s="1272"/>
      <c r="P39" s="1272"/>
      <c r="Q39" s="1272"/>
      <c r="R39" s="1272"/>
      <c r="S39" s="1272"/>
      <c r="T39" s="1272"/>
      <c r="AB39" s="239"/>
      <c r="AC39" s="239"/>
      <c r="AD39" s="239"/>
      <c r="AE39" s="239"/>
      <c r="AF39" s="239"/>
      <c r="AG39" s="239"/>
      <c r="AH39" s="239"/>
      <c r="AI39" s="239"/>
      <c r="AJ39" s="239"/>
      <c r="AK39" s="239"/>
      <c r="AL39" s="239"/>
      <c r="AM39" s="239"/>
      <c r="AN39" s="239"/>
      <c r="AO39" s="239"/>
      <c r="AP39" s="239"/>
      <c r="AQ39" s="239"/>
      <c r="AR39" s="239"/>
      <c r="AS39" s="239"/>
      <c r="AT39" s="239"/>
      <c r="AU39" s="239"/>
      <c r="AV39" s="239"/>
      <c r="AW39" s="239"/>
      <c r="AX39" s="239"/>
      <c r="BZ39" s="12" t="s">
        <v>870</v>
      </c>
      <c r="CA39">
        <v>8</v>
      </c>
      <c r="CF39" s="12" t="s">
        <v>736</v>
      </c>
      <c r="CG39" s="41">
        <v>3</v>
      </c>
      <c r="CH39" s="105" t="s">
        <v>510</v>
      </c>
      <c r="CI39" s="339"/>
      <c r="CJ39" s="339"/>
      <c r="CK39" s="339"/>
      <c r="CL39" s="339"/>
      <c r="CM39" s="339"/>
      <c r="CN39" s="339"/>
      <c r="CO39" s="339"/>
      <c r="CP39" s="339"/>
      <c r="CQ39" s="239"/>
      <c r="CR39" s="239"/>
      <c r="CS39" s="239"/>
      <c r="CT39" s="239"/>
      <c r="CU39" s="239"/>
      <c r="CV39" s="239"/>
      <c r="CW39" s="239"/>
      <c r="CX39" s="239"/>
      <c r="CY39" s="239"/>
      <c r="CZ39" s="239"/>
      <c r="DA39" s="239"/>
      <c r="DB39" s="239"/>
      <c r="DC39" s="239"/>
      <c r="DD39" s="239"/>
    </row>
    <row r="40" spans="2:108">
      <c r="B40" s="1272"/>
      <c r="C40" s="1272"/>
      <c r="D40" s="1272"/>
      <c r="E40" s="1272"/>
      <c r="F40" s="1272"/>
      <c r="G40" s="1272"/>
      <c r="H40" s="1272"/>
      <c r="I40" s="1272"/>
      <c r="J40" s="1272"/>
      <c r="K40" s="1272"/>
      <c r="L40" s="1272"/>
      <c r="M40" s="1272"/>
      <c r="N40" s="1272"/>
      <c r="O40" s="1272"/>
      <c r="P40" s="1272"/>
      <c r="Q40" s="1272"/>
      <c r="R40" s="1272"/>
      <c r="S40" s="1272"/>
      <c r="T40" s="1272"/>
      <c r="AB40" s="239"/>
      <c r="AC40" s="239"/>
      <c r="AD40" s="239"/>
      <c r="AE40" s="239"/>
      <c r="AF40" s="239"/>
      <c r="AG40" s="239"/>
      <c r="AH40" s="239"/>
      <c r="AI40" s="239"/>
      <c r="AJ40" s="239"/>
      <c r="AK40" s="239"/>
      <c r="AL40" s="239"/>
      <c r="AM40" s="239"/>
      <c r="AN40" s="239"/>
      <c r="AO40" s="239"/>
      <c r="AP40" s="239"/>
      <c r="AQ40" s="239"/>
      <c r="AR40" s="239"/>
      <c r="AS40" s="239"/>
      <c r="AT40" s="239"/>
      <c r="AU40" s="239"/>
      <c r="AV40" s="239"/>
      <c r="AW40" s="239"/>
      <c r="AX40" s="239"/>
      <c r="BZ40" s="12" t="s">
        <v>875</v>
      </c>
      <c r="CA40">
        <v>5</v>
      </c>
      <c r="CF40" s="12" t="s">
        <v>736</v>
      </c>
      <c r="CG40" s="41">
        <v>4</v>
      </c>
      <c r="CH40" s="105" t="s">
        <v>510</v>
      </c>
      <c r="CI40" s="339"/>
      <c r="CJ40" s="339"/>
      <c r="CK40" s="339"/>
      <c r="CL40" s="339"/>
      <c r="CM40" s="339"/>
      <c r="CN40" s="339"/>
      <c r="CO40" s="339"/>
      <c r="CP40" s="339"/>
      <c r="CQ40" s="239"/>
      <c r="CR40" s="239"/>
      <c r="CS40" s="239"/>
      <c r="CT40" s="239"/>
      <c r="CU40" s="239"/>
      <c r="CV40" s="239"/>
      <c r="CW40" s="239"/>
      <c r="CX40" s="239"/>
      <c r="CY40" s="239"/>
      <c r="CZ40" s="239"/>
      <c r="DA40" s="239"/>
      <c r="DB40" s="239"/>
      <c r="DC40" s="239"/>
      <c r="DD40" s="239"/>
    </row>
    <row r="41" spans="2:108">
      <c r="B41" s="1272"/>
      <c r="C41" s="1272"/>
      <c r="D41" s="1272"/>
      <c r="E41" s="1272"/>
      <c r="F41" s="1272"/>
      <c r="G41" s="1272"/>
      <c r="H41" s="1272"/>
      <c r="I41" s="1272"/>
      <c r="J41" s="1272"/>
      <c r="K41" s="1272"/>
      <c r="L41" s="1272"/>
      <c r="M41" s="1272"/>
      <c r="N41" s="1272"/>
      <c r="O41" s="1272"/>
      <c r="P41" s="1272"/>
      <c r="Q41" s="1272"/>
      <c r="R41" s="1272"/>
      <c r="S41" s="1272"/>
      <c r="T41" s="1272"/>
      <c r="AB41" s="239"/>
      <c r="AC41" s="239"/>
      <c r="AD41" s="239"/>
      <c r="AE41" s="239"/>
      <c r="AF41" s="239"/>
      <c r="AG41" s="239"/>
      <c r="AH41" s="239"/>
      <c r="AI41" s="239"/>
      <c r="AJ41" s="239"/>
      <c r="AK41" s="239"/>
      <c r="AL41" s="239"/>
      <c r="AM41" s="239"/>
      <c r="AN41" s="239"/>
      <c r="AO41" s="239"/>
      <c r="AP41" s="239"/>
      <c r="AQ41" s="239"/>
      <c r="AR41" s="239"/>
      <c r="AS41" s="239"/>
      <c r="AT41" s="239"/>
      <c r="AU41" s="239"/>
      <c r="AV41" s="239"/>
      <c r="AW41" s="239"/>
      <c r="AX41" s="239"/>
      <c r="BZ41" s="12" t="s">
        <v>880</v>
      </c>
      <c r="CA41">
        <v>3</v>
      </c>
      <c r="CF41" s="12" t="s">
        <v>736</v>
      </c>
      <c r="CG41" s="41">
        <v>5</v>
      </c>
      <c r="CH41" s="105" t="s">
        <v>510</v>
      </c>
      <c r="CI41" s="339"/>
      <c r="CJ41" s="339"/>
      <c r="CK41" s="339"/>
      <c r="CL41" s="339"/>
      <c r="CM41" s="339"/>
      <c r="CN41" s="339"/>
      <c r="CO41" s="339"/>
      <c r="CP41" s="339"/>
      <c r="CQ41" s="239"/>
      <c r="CR41" s="239"/>
      <c r="CS41" s="239"/>
      <c r="CT41" s="239"/>
      <c r="CU41" s="239"/>
      <c r="CV41" s="239"/>
      <c r="CW41" s="239"/>
      <c r="CX41" s="239"/>
      <c r="CY41" s="239"/>
      <c r="CZ41" s="239"/>
      <c r="DA41" s="239"/>
      <c r="DB41" s="239"/>
      <c r="DC41" s="239"/>
      <c r="DD41" s="239"/>
    </row>
    <row r="42" spans="2:108">
      <c r="B42" s="1272"/>
      <c r="C42" s="1272"/>
      <c r="D42" s="1272"/>
      <c r="E42" s="1272"/>
      <c r="F42" s="1272"/>
      <c r="G42" s="1272"/>
      <c r="H42" s="1272"/>
      <c r="I42" s="1272"/>
      <c r="J42" s="1272"/>
      <c r="K42" s="1272"/>
      <c r="L42" s="1272"/>
      <c r="M42" s="1272"/>
      <c r="N42" s="1272"/>
      <c r="O42" s="1272"/>
      <c r="P42" s="1272"/>
      <c r="Q42" s="1272"/>
      <c r="R42" s="1272"/>
      <c r="S42" s="1272"/>
      <c r="T42" s="1272"/>
      <c r="AB42" s="239"/>
      <c r="AC42" s="239"/>
      <c r="AD42" s="239"/>
      <c r="AE42" s="239"/>
      <c r="AF42" s="239"/>
      <c r="AG42" s="239"/>
      <c r="AH42" s="239"/>
      <c r="AI42" s="239"/>
      <c r="AJ42" s="239"/>
      <c r="AK42" s="239"/>
      <c r="AL42" s="239"/>
      <c r="AM42" s="239"/>
      <c r="AN42" s="239"/>
      <c r="AO42" s="239"/>
      <c r="AP42" s="239"/>
      <c r="AQ42" s="239"/>
      <c r="AR42" s="239"/>
      <c r="AS42" s="239"/>
      <c r="AT42" s="239"/>
      <c r="AU42" s="239"/>
      <c r="AV42" s="239"/>
      <c r="AW42" s="239"/>
      <c r="AX42" s="239"/>
      <c r="BZ42" s="12" t="s">
        <v>885</v>
      </c>
      <c r="CA42">
        <v>4</v>
      </c>
      <c r="CF42" s="12" t="s">
        <v>736</v>
      </c>
      <c r="CG42" s="41">
        <v>6</v>
      </c>
      <c r="CH42" s="105" t="s">
        <v>510</v>
      </c>
      <c r="CI42" s="339"/>
      <c r="CJ42" s="339"/>
      <c r="CK42" s="339"/>
      <c r="CL42" s="339"/>
      <c r="CM42" s="339"/>
      <c r="CN42" s="339"/>
      <c r="CO42" s="339"/>
      <c r="CP42" s="339"/>
      <c r="CQ42" s="239"/>
      <c r="CR42" s="239"/>
      <c r="CS42" s="239"/>
      <c r="CT42" s="239"/>
      <c r="CU42" s="239"/>
      <c r="CV42" s="239"/>
      <c r="CW42" s="239"/>
      <c r="CX42" s="239"/>
      <c r="CY42" s="239"/>
      <c r="CZ42" s="239"/>
      <c r="DA42" s="239"/>
      <c r="DB42" s="239"/>
      <c r="DC42" s="239"/>
      <c r="DD42" s="239"/>
    </row>
    <row r="43" spans="2:108">
      <c r="B43" s="1272"/>
      <c r="C43" s="1272"/>
      <c r="D43" s="1272"/>
      <c r="E43" s="1272"/>
      <c r="F43" s="1272"/>
      <c r="G43" s="1272"/>
      <c r="H43" s="1272"/>
      <c r="I43" s="1272"/>
      <c r="J43" s="1272"/>
      <c r="K43" s="1272"/>
      <c r="L43" s="1272"/>
      <c r="M43" s="1272"/>
      <c r="N43" s="1272"/>
      <c r="O43" s="1272"/>
      <c r="P43" s="1272"/>
      <c r="Q43" s="1272"/>
      <c r="R43" s="1272"/>
      <c r="S43" s="1272"/>
      <c r="T43" s="1272"/>
      <c r="AB43" s="239"/>
      <c r="AC43" s="239"/>
      <c r="AD43" s="239"/>
      <c r="AE43" s="239"/>
      <c r="AF43" s="239"/>
      <c r="AG43" s="239"/>
      <c r="AH43" s="239"/>
      <c r="AI43" s="239"/>
      <c r="AJ43" s="239"/>
      <c r="AK43" s="239"/>
      <c r="AL43" s="239"/>
      <c r="AM43" s="239"/>
      <c r="AN43" s="239"/>
      <c r="AO43" s="239"/>
      <c r="AP43" s="239"/>
      <c r="AQ43" s="239"/>
      <c r="AR43" s="239"/>
      <c r="AS43" s="239"/>
      <c r="AT43" s="239"/>
      <c r="AU43" s="239"/>
      <c r="AV43" s="239"/>
      <c r="AW43" s="239"/>
      <c r="AX43" s="239"/>
      <c r="BZ43" s="12" t="s">
        <v>890</v>
      </c>
      <c r="CA43">
        <v>15</v>
      </c>
      <c r="CF43" s="12" t="s">
        <v>736</v>
      </c>
      <c r="CG43" s="41">
        <v>7</v>
      </c>
      <c r="CH43" s="105" t="s">
        <v>510</v>
      </c>
      <c r="CI43" s="339"/>
      <c r="CJ43" s="339"/>
      <c r="CK43" s="339"/>
      <c r="CL43" s="339"/>
      <c r="CM43" s="339"/>
      <c r="CN43" s="339"/>
      <c r="CO43" s="339"/>
      <c r="CP43" s="339"/>
      <c r="CQ43" s="239"/>
      <c r="CR43" s="239"/>
      <c r="CS43" s="239"/>
      <c r="CT43" s="239"/>
      <c r="CU43" s="239"/>
      <c r="CV43" s="239"/>
      <c r="CW43" s="239"/>
      <c r="CX43" s="239"/>
      <c r="CY43" s="239"/>
      <c r="CZ43" s="239"/>
      <c r="DA43" s="239"/>
      <c r="DB43" s="239"/>
      <c r="DC43" s="239"/>
      <c r="DD43" s="239"/>
    </row>
    <row r="44" spans="2:108">
      <c r="B44" s="1272"/>
      <c r="C44" s="1272"/>
      <c r="D44" s="1272"/>
      <c r="E44" s="1272"/>
      <c r="F44" s="1272"/>
      <c r="G44" s="1272"/>
      <c r="H44" s="1272"/>
      <c r="I44" s="1272"/>
      <c r="J44" s="1272"/>
      <c r="K44" s="1272"/>
      <c r="L44" s="1272"/>
      <c r="M44" s="1272"/>
      <c r="N44" s="1272"/>
      <c r="O44" s="1272"/>
      <c r="P44" s="1272"/>
      <c r="Q44" s="1272"/>
      <c r="R44" s="1272"/>
      <c r="S44" s="1272"/>
      <c r="T44" s="1272"/>
      <c r="AB44" s="239"/>
      <c r="AC44" s="239"/>
      <c r="AD44" s="239"/>
      <c r="AE44" s="239"/>
      <c r="AF44" s="239"/>
      <c r="AG44" s="239"/>
      <c r="AH44" s="239"/>
      <c r="AI44" s="239"/>
      <c r="AJ44" s="239"/>
      <c r="AK44" s="239"/>
      <c r="AL44" s="239"/>
      <c r="AM44" s="239"/>
      <c r="AN44" s="239"/>
      <c r="AO44" s="239"/>
      <c r="AP44" s="239"/>
      <c r="AQ44" s="239"/>
      <c r="AR44" s="239"/>
      <c r="AS44" s="239"/>
      <c r="AT44" s="239"/>
      <c r="AU44" s="239"/>
      <c r="AV44" s="239"/>
      <c r="AW44" s="239"/>
      <c r="AX44" s="239"/>
      <c r="BZ44" s="12" t="s">
        <v>755</v>
      </c>
      <c r="CA44">
        <v>0.5</v>
      </c>
      <c r="CF44" s="12" t="s">
        <v>736</v>
      </c>
      <c r="CG44" s="41">
        <v>8</v>
      </c>
      <c r="CH44" s="105" t="s">
        <v>693</v>
      </c>
      <c r="CI44" s="339"/>
      <c r="CJ44" s="339"/>
      <c r="CK44" s="339"/>
      <c r="CL44" s="339"/>
      <c r="CM44" s="339"/>
      <c r="CN44" s="339"/>
      <c r="CO44" s="339"/>
      <c r="CP44" s="339"/>
      <c r="CQ44" s="239"/>
      <c r="CR44" s="239"/>
      <c r="CS44" s="239"/>
      <c r="CT44" s="239"/>
      <c r="CU44" s="239"/>
      <c r="CV44" s="239"/>
      <c r="CW44" s="239"/>
      <c r="CX44" s="239"/>
      <c r="CY44" s="239"/>
      <c r="CZ44" s="239"/>
      <c r="DA44" s="239"/>
      <c r="DB44" s="239"/>
      <c r="DC44" s="239"/>
      <c r="DD44" s="239"/>
    </row>
    <row r="45" spans="2:108">
      <c r="B45" s="1272"/>
      <c r="C45" s="1272"/>
      <c r="D45" s="1272"/>
      <c r="E45" s="1272"/>
      <c r="F45" s="1272"/>
      <c r="G45" s="1272"/>
      <c r="H45" s="1272"/>
      <c r="I45" s="1272"/>
      <c r="J45" s="1272"/>
      <c r="K45" s="1272"/>
      <c r="L45" s="1272"/>
      <c r="M45" s="1272"/>
      <c r="N45" s="1272"/>
      <c r="O45" s="1272"/>
      <c r="P45" s="1272"/>
      <c r="Q45" s="1272"/>
      <c r="R45" s="1272"/>
      <c r="S45" s="1272"/>
      <c r="T45" s="1272"/>
      <c r="AB45" s="239"/>
      <c r="AC45" s="239"/>
      <c r="AD45" s="239"/>
      <c r="AE45" s="239"/>
      <c r="AF45" s="239"/>
      <c r="AG45" s="239"/>
      <c r="AH45" s="239"/>
      <c r="AI45" s="239"/>
      <c r="AJ45" s="239"/>
      <c r="AK45" s="239"/>
      <c r="AL45" s="239"/>
      <c r="AM45" s="239"/>
      <c r="AN45" s="239"/>
      <c r="AO45" s="239"/>
      <c r="AP45" s="239"/>
      <c r="AQ45" s="239"/>
      <c r="AR45" s="239"/>
      <c r="AS45" s="239"/>
      <c r="AT45" s="239"/>
      <c r="AU45" s="239"/>
      <c r="AV45" s="239"/>
      <c r="AW45" s="239"/>
      <c r="AX45" s="239"/>
      <c r="BZ45" s="12" t="s">
        <v>761</v>
      </c>
      <c r="CA45">
        <v>0.25</v>
      </c>
      <c r="CF45" s="12" t="s">
        <v>736</v>
      </c>
      <c r="CG45" s="41">
        <v>9</v>
      </c>
      <c r="CH45" s="105" t="s">
        <v>510</v>
      </c>
      <c r="CI45" s="339"/>
      <c r="CJ45" s="339"/>
      <c r="CK45" s="339"/>
      <c r="CL45" s="339"/>
      <c r="CM45" s="339"/>
      <c r="CN45" s="339"/>
      <c r="CO45" s="339"/>
      <c r="CP45" s="339"/>
      <c r="CQ45" s="239"/>
      <c r="CR45" s="239"/>
      <c r="CS45" s="239"/>
      <c r="CT45" s="239"/>
      <c r="CU45" s="239"/>
      <c r="CV45" s="239"/>
      <c r="CW45" s="239"/>
      <c r="CX45" s="239"/>
      <c r="CY45" s="239"/>
      <c r="CZ45" s="239"/>
      <c r="DA45" s="239"/>
      <c r="DB45" s="239"/>
      <c r="DC45" s="239"/>
      <c r="DD45" s="239"/>
    </row>
    <row r="46" spans="2:108">
      <c r="B46" s="1272"/>
      <c r="C46" s="1272"/>
      <c r="D46" s="1272"/>
      <c r="E46" s="1272"/>
      <c r="F46" s="1272"/>
      <c r="G46" s="1272"/>
      <c r="H46" s="1272"/>
      <c r="I46" s="1272"/>
      <c r="J46" s="1272"/>
      <c r="K46" s="1272"/>
      <c r="L46" s="1272"/>
      <c r="M46" s="1272"/>
      <c r="N46" s="1272"/>
      <c r="O46" s="1272"/>
      <c r="P46" s="1272"/>
      <c r="Q46" s="1272"/>
      <c r="R46" s="1272"/>
      <c r="S46" s="1272"/>
      <c r="T46" s="1272"/>
      <c r="AB46" s="239"/>
      <c r="AC46" s="239"/>
      <c r="AD46" s="239"/>
      <c r="AE46" s="239"/>
      <c r="AF46" s="239"/>
      <c r="AG46" s="239"/>
      <c r="AH46" s="239"/>
      <c r="AI46" s="239"/>
      <c r="AJ46" s="239"/>
      <c r="AK46" s="239"/>
      <c r="AL46" s="239"/>
      <c r="AM46" s="239"/>
      <c r="AN46" s="239"/>
      <c r="AO46" s="239"/>
      <c r="AP46" s="239"/>
      <c r="AQ46" s="239"/>
      <c r="AR46" s="239"/>
      <c r="AS46" s="239"/>
      <c r="AT46" s="239"/>
      <c r="AU46" s="239"/>
      <c r="AV46" s="239"/>
      <c r="AW46" s="239"/>
      <c r="AX46" s="239"/>
      <c r="BZ46" s="12" t="s">
        <v>766</v>
      </c>
      <c r="CA46">
        <v>1</v>
      </c>
      <c r="CF46" s="12" t="s">
        <v>736</v>
      </c>
      <c r="CG46" s="41">
        <v>10</v>
      </c>
      <c r="CH46" s="105" t="s">
        <v>510</v>
      </c>
      <c r="CI46" s="339"/>
      <c r="CJ46" s="339"/>
      <c r="CK46" s="339"/>
      <c r="CL46" s="339"/>
      <c r="CM46" s="339"/>
      <c r="CN46" s="339"/>
      <c r="CO46" s="339"/>
      <c r="CP46" s="339"/>
      <c r="CQ46" s="239"/>
      <c r="CR46" s="239"/>
      <c r="CS46" s="239"/>
      <c r="CT46" s="239"/>
      <c r="CU46" s="239"/>
      <c r="CV46" s="239"/>
      <c r="CW46" s="239"/>
      <c r="CX46" s="239"/>
      <c r="CY46" s="239"/>
      <c r="CZ46" s="239"/>
      <c r="DA46" s="239"/>
      <c r="DB46" s="239"/>
      <c r="DC46" s="239"/>
      <c r="DD46" s="239"/>
    </row>
    <row r="47" spans="2:108">
      <c r="B47" s="1272"/>
      <c r="C47" s="1272"/>
      <c r="D47" s="1272"/>
      <c r="E47" s="1272"/>
      <c r="F47" s="1272"/>
      <c r="G47" s="1272"/>
      <c r="H47" s="1272"/>
      <c r="I47" s="1272"/>
      <c r="J47" s="1272"/>
      <c r="K47" s="1272"/>
      <c r="L47" s="1272"/>
      <c r="M47" s="1272"/>
      <c r="N47" s="1272"/>
      <c r="O47" s="1272"/>
      <c r="P47" s="1272"/>
      <c r="Q47" s="1272"/>
      <c r="R47" s="1272"/>
      <c r="S47" s="1272"/>
      <c r="T47" s="1272"/>
      <c r="AB47" s="239"/>
      <c r="AC47" s="239"/>
      <c r="AD47" s="239"/>
      <c r="AE47" s="239"/>
      <c r="AF47" s="239"/>
      <c r="AG47" s="239"/>
      <c r="AH47" s="239"/>
      <c r="AI47" s="239"/>
      <c r="AJ47" s="239"/>
      <c r="AK47" s="239"/>
      <c r="AL47" s="239"/>
      <c r="AM47" s="239"/>
      <c r="AN47" s="239"/>
      <c r="AO47" s="239"/>
      <c r="AP47" s="239"/>
      <c r="AQ47" s="239"/>
      <c r="AR47" s="239"/>
      <c r="AS47" s="239"/>
      <c r="AT47" s="239"/>
      <c r="AU47" s="239"/>
      <c r="AV47" s="239"/>
      <c r="AW47" s="239"/>
      <c r="AX47" s="239"/>
      <c r="BZ47" s="12" t="s">
        <v>899</v>
      </c>
      <c r="CA47">
        <v>3</v>
      </c>
      <c r="CF47" s="12" t="s">
        <v>742</v>
      </c>
      <c r="CG47" s="107">
        <v>2</v>
      </c>
      <c r="CH47" s="105" t="s">
        <v>606</v>
      </c>
      <c r="CI47" s="339"/>
      <c r="CJ47" s="339"/>
      <c r="CK47" s="339"/>
      <c r="CL47" s="339"/>
      <c r="CM47" s="339"/>
      <c r="CN47" s="339"/>
      <c r="CO47" s="339"/>
      <c r="CP47" s="339"/>
      <c r="CQ47" s="239"/>
      <c r="CR47" s="239"/>
      <c r="CS47" s="239"/>
      <c r="CT47" s="239"/>
      <c r="CU47" s="239"/>
      <c r="CV47" s="239"/>
      <c r="CW47" s="239"/>
      <c r="CX47" s="239"/>
      <c r="CY47" s="239"/>
      <c r="CZ47" s="239"/>
      <c r="DA47" s="239"/>
      <c r="DB47" s="239"/>
      <c r="DC47" s="239"/>
      <c r="DD47" s="239"/>
    </row>
    <row r="48" spans="2:108">
      <c r="B48" s="1272"/>
      <c r="C48" s="1272"/>
      <c r="D48" s="1272"/>
      <c r="E48" s="1272"/>
      <c r="F48" s="1272"/>
      <c r="G48" s="1272"/>
      <c r="H48" s="1272"/>
      <c r="I48" s="1272"/>
      <c r="J48" s="1272"/>
      <c r="K48" s="1272"/>
      <c r="L48" s="1272"/>
      <c r="M48" s="1272"/>
      <c r="N48" s="1272"/>
      <c r="O48" s="1272"/>
      <c r="P48" s="1272"/>
      <c r="Q48" s="1272"/>
      <c r="R48" s="1272"/>
      <c r="S48" s="1272"/>
      <c r="T48" s="1272"/>
      <c r="AB48" s="239"/>
      <c r="AC48" s="239"/>
      <c r="AD48" s="239"/>
      <c r="AE48" s="239"/>
      <c r="AF48" s="239"/>
      <c r="AG48" s="239"/>
      <c r="AH48" s="239"/>
      <c r="AI48" s="239"/>
      <c r="AJ48" s="239"/>
      <c r="AK48" s="239"/>
      <c r="AL48" s="239"/>
      <c r="AM48" s="239"/>
      <c r="AN48" s="239"/>
      <c r="AO48" s="239"/>
      <c r="AP48" s="239"/>
      <c r="AQ48" s="239"/>
      <c r="AR48" s="239"/>
      <c r="AS48" s="239"/>
      <c r="AT48" s="239"/>
      <c r="AU48" s="239"/>
      <c r="AV48" s="239"/>
      <c r="AW48" s="239"/>
      <c r="AX48" s="239"/>
      <c r="BZ48" s="12" t="s">
        <v>904</v>
      </c>
      <c r="CA48">
        <v>0.5</v>
      </c>
      <c r="CF48" s="12" t="s">
        <v>742</v>
      </c>
      <c r="CG48" s="41">
        <v>3</v>
      </c>
      <c r="CH48" s="105" t="s">
        <v>601</v>
      </c>
      <c r="CI48" s="339"/>
      <c r="CJ48" s="339"/>
      <c r="CK48" s="339"/>
      <c r="CL48" s="339"/>
      <c r="CM48" s="339"/>
      <c r="CN48" s="339"/>
      <c r="CO48" s="339"/>
      <c r="CP48" s="339"/>
      <c r="CQ48" s="239"/>
      <c r="CR48" s="239"/>
      <c r="CS48" s="239"/>
      <c r="CT48" s="239"/>
      <c r="CU48" s="239"/>
      <c r="CV48" s="239"/>
      <c r="CW48" s="239"/>
      <c r="CX48" s="239"/>
      <c r="CY48" s="239"/>
      <c r="CZ48" s="239"/>
      <c r="DA48" s="239"/>
      <c r="DB48" s="239"/>
      <c r="DC48" s="239"/>
      <c r="DD48" s="239"/>
    </row>
    <row r="49" spans="2:108">
      <c r="B49" s="1272"/>
      <c r="C49" s="1272"/>
      <c r="D49" s="1272"/>
      <c r="E49" s="1272"/>
      <c r="F49" s="1272"/>
      <c r="G49" s="1272"/>
      <c r="H49" s="1272"/>
      <c r="I49" s="1272"/>
      <c r="J49" s="1272"/>
      <c r="K49" s="1272"/>
      <c r="L49" s="1272"/>
      <c r="M49" s="1272"/>
      <c r="N49" s="1272"/>
      <c r="O49" s="1272"/>
      <c r="P49" s="1272"/>
      <c r="Q49" s="1272"/>
      <c r="R49" s="1272"/>
      <c r="S49" s="1272"/>
      <c r="T49" s="1272"/>
      <c r="W49" s="359"/>
      <c r="AB49" s="239"/>
      <c r="AC49" s="239"/>
      <c r="AD49" s="239"/>
      <c r="AE49" s="239"/>
      <c r="AF49" s="239"/>
      <c r="AG49" s="239"/>
      <c r="AH49" s="239"/>
      <c r="AI49" s="239"/>
      <c r="AJ49" s="239"/>
      <c r="AK49" s="239"/>
      <c r="AL49" s="239"/>
      <c r="AM49" s="239"/>
      <c r="AN49" s="239"/>
      <c r="AO49" s="239"/>
      <c r="AP49" s="239"/>
      <c r="AQ49" s="239"/>
      <c r="AR49" s="239"/>
      <c r="AS49" s="239"/>
      <c r="AT49" s="239"/>
      <c r="AU49" s="239"/>
      <c r="AV49" s="239"/>
      <c r="AW49" s="239"/>
      <c r="AX49" s="239"/>
      <c r="BZ49" s="12" t="s">
        <v>908</v>
      </c>
      <c r="CA49">
        <v>25</v>
      </c>
      <c r="CF49" s="12" t="s">
        <v>742</v>
      </c>
      <c r="CG49" s="41">
        <v>4</v>
      </c>
      <c r="CH49" s="105" t="s">
        <v>597</v>
      </c>
      <c r="CI49" s="339"/>
      <c r="CJ49" s="339"/>
      <c r="CK49" s="339"/>
      <c r="CL49" s="339"/>
      <c r="CM49" s="339"/>
      <c r="CN49" s="339"/>
      <c r="CO49" s="339"/>
      <c r="CP49" s="339"/>
      <c r="CQ49" s="239"/>
      <c r="CR49" s="239"/>
      <c r="CS49" s="239"/>
      <c r="CT49" s="239"/>
      <c r="CU49" s="239"/>
      <c r="CV49" s="239"/>
      <c r="CW49" s="239"/>
      <c r="CX49" s="239"/>
      <c r="CY49" s="239"/>
      <c r="CZ49" s="239"/>
      <c r="DA49" s="239"/>
      <c r="DB49" s="239"/>
      <c r="DC49" s="239"/>
      <c r="DD49" s="239"/>
    </row>
    <row r="50" spans="2:108">
      <c r="B50" s="1272"/>
      <c r="C50" s="1272"/>
      <c r="D50" s="1272"/>
      <c r="E50" s="1272"/>
      <c r="F50" s="1272"/>
      <c r="G50" s="1272"/>
      <c r="H50" s="1272"/>
      <c r="I50" s="1272"/>
      <c r="J50" s="1272"/>
      <c r="K50" s="1272"/>
      <c r="L50" s="1272"/>
      <c r="M50" s="1272"/>
      <c r="N50" s="1272"/>
      <c r="O50" s="1272"/>
      <c r="P50" s="1272"/>
      <c r="Q50" s="1272"/>
      <c r="R50" s="1272"/>
      <c r="S50" s="1272"/>
      <c r="T50" s="1272"/>
      <c r="W50" s="359"/>
      <c r="AB50" s="239"/>
      <c r="AC50" s="239"/>
      <c r="AD50" s="239"/>
      <c r="AE50" s="239"/>
      <c r="AF50" s="239"/>
      <c r="AG50" s="239"/>
      <c r="AH50" s="239"/>
      <c r="AI50" s="239"/>
      <c r="AJ50" s="239"/>
      <c r="AK50" s="239"/>
      <c r="AL50" s="239"/>
      <c r="AM50" s="239"/>
      <c r="AN50" s="239"/>
      <c r="AO50" s="239"/>
      <c r="AP50" s="239"/>
      <c r="AQ50" s="239"/>
      <c r="AR50" s="239"/>
      <c r="AS50" s="239"/>
      <c r="AT50" s="239"/>
      <c r="AU50" s="239"/>
      <c r="AV50" s="239"/>
      <c r="AW50" s="239"/>
      <c r="AX50" s="239"/>
      <c r="BZ50" s="12" t="s">
        <v>912</v>
      </c>
      <c r="CA50">
        <v>10</v>
      </c>
      <c r="CF50" s="12" t="s">
        <v>742</v>
      </c>
      <c r="CG50" s="41">
        <v>5</v>
      </c>
      <c r="CH50" s="105" t="s">
        <v>594</v>
      </c>
      <c r="CI50" s="339"/>
      <c r="CJ50" s="339"/>
      <c r="CK50" s="339"/>
      <c r="CL50" s="339"/>
      <c r="CM50" s="339"/>
      <c r="CN50" s="339"/>
      <c r="CO50" s="339"/>
      <c r="CP50" s="339"/>
      <c r="CQ50" s="239"/>
      <c r="CR50" s="239"/>
      <c r="CS50" s="239"/>
      <c r="CT50" s="239"/>
      <c r="CU50" s="239"/>
      <c r="CV50" s="239"/>
      <c r="CW50" s="239"/>
      <c r="CX50" s="239"/>
      <c r="CY50" s="239"/>
      <c r="CZ50" s="239"/>
      <c r="DA50" s="239"/>
      <c r="DB50" s="239"/>
      <c r="DC50" s="239"/>
      <c r="DD50" s="239"/>
    </row>
    <row r="51" spans="2:108">
      <c r="B51" s="1272"/>
      <c r="C51" s="1272"/>
      <c r="D51" s="1272"/>
      <c r="E51" s="1272"/>
      <c r="F51" s="1272"/>
      <c r="G51" s="1272"/>
      <c r="H51" s="1272"/>
      <c r="I51" s="1272"/>
      <c r="J51" s="1272"/>
      <c r="K51" s="1272"/>
      <c r="L51" s="1272"/>
      <c r="M51" s="1272"/>
      <c r="N51" s="1272"/>
      <c r="O51" s="1272"/>
      <c r="P51" s="1272"/>
      <c r="Q51" s="1272"/>
      <c r="R51" s="1272"/>
      <c r="S51" s="1272"/>
      <c r="T51" s="1272"/>
      <c r="W51" s="359"/>
      <c r="AB51" s="239"/>
      <c r="AC51" s="239"/>
      <c r="AD51" s="239"/>
      <c r="AE51" s="239"/>
      <c r="AF51" s="239"/>
      <c r="AG51" s="239"/>
      <c r="AH51" s="239"/>
      <c r="AI51" s="239"/>
      <c r="AJ51" s="239"/>
      <c r="AK51" s="239"/>
      <c r="AL51" s="239"/>
      <c r="AM51" s="239"/>
      <c r="AN51" s="239"/>
      <c r="AO51" s="239"/>
      <c r="AP51" s="239"/>
      <c r="AQ51" s="239"/>
      <c r="AR51" s="239"/>
      <c r="AS51" s="239"/>
      <c r="AT51" s="239"/>
      <c r="AU51" s="239"/>
      <c r="AV51" s="239"/>
      <c r="AW51" s="239"/>
      <c r="AX51" s="239"/>
      <c r="BZ51" s="12" t="s">
        <v>916</v>
      </c>
      <c r="CA51">
        <v>15</v>
      </c>
      <c r="CF51" s="12" t="s">
        <v>742</v>
      </c>
      <c r="CG51" s="41">
        <v>6</v>
      </c>
      <c r="CH51" s="105" t="s">
        <v>589</v>
      </c>
      <c r="CI51" s="339"/>
      <c r="CJ51" s="339"/>
      <c r="CK51" s="339"/>
      <c r="CL51" s="339"/>
      <c r="CM51" s="339"/>
      <c r="CN51" s="339"/>
      <c r="CO51" s="339"/>
      <c r="CP51" s="339"/>
      <c r="CQ51" s="239"/>
      <c r="CR51" s="239"/>
      <c r="CS51" s="239"/>
      <c r="CT51" s="239"/>
      <c r="CU51" s="239"/>
      <c r="CV51" s="239"/>
      <c r="CW51" s="239"/>
      <c r="CX51" s="239"/>
      <c r="CY51" s="239"/>
      <c r="CZ51" s="239"/>
      <c r="DA51" s="239"/>
      <c r="DB51" s="239"/>
      <c r="DC51" s="239"/>
      <c r="DD51" s="239"/>
    </row>
    <row r="52" spans="2:108">
      <c r="B52" s="1272"/>
      <c r="C52" s="1272"/>
      <c r="D52" s="1272"/>
      <c r="E52" s="1272"/>
      <c r="F52" s="1272"/>
      <c r="G52" s="1272"/>
      <c r="H52" s="1272"/>
      <c r="I52" s="1272"/>
      <c r="J52" s="1272"/>
      <c r="K52" s="1272"/>
      <c r="L52" s="1272"/>
      <c r="M52" s="1272"/>
      <c r="N52" s="1272"/>
      <c r="O52" s="1272"/>
      <c r="P52" s="1272"/>
      <c r="Q52" s="1272"/>
      <c r="R52" s="1272"/>
      <c r="S52" s="1272"/>
      <c r="T52" s="1272"/>
      <c r="W52" s="359"/>
      <c r="AB52" s="239"/>
      <c r="AC52" s="239"/>
      <c r="AD52" s="239"/>
      <c r="AE52" s="239"/>
      <c r="AF52" s="239"/>
      <c r="AG52" s="239"/>
      <c r="AH52" s="239"/>
      <c r="AI52" s="239"/>
      <c r="AJ52" s="239"/>
      <c r="AK52" s="239"/>
      <c r="AL52" s="239"/>
      <c r="AM52" s="239"/>
      <c r="AN52" s="239"/>
      <c r="AO52" s="239"/>
      <c r="AP52" s="239"/>
      <c r="AQ52" s="239"/>
      <c r="AR52" s="239"/>
      <c r="AS52" s="239"/>
      <c r="AT52" s="239"/>
      <c r="AU52" s="239"/>
      <c r="AV52" s="239"/>
      <c r="AW52" s="239"/>
      <c r="AX52" s="239"/>
      <c r="BZ52" s="12" t="s">
        <v>715</v>
      </c>
      <c r="CA52">
        <v>8</v>
      </c>
      <c r="CF52" s="12" t="s">
        <v>742</v>
      </c>
      <c r="CG52" s="41">
        <v>7</v>
      </c>
      <c r="CH52" s="105" t="s">
        <v>510</v>
      </c>
      <c r="CI52" s="339"/>
      <c r="CJ52" s="339"/>
      <c r="CK52" s="339"/>
      <c r="CL52" s="339"/>
      <c r="CM52" s="339"/>
      <c r="CN52" s="339"/>
      <c r="CO52" s="339"/>
      <c r="CP52" s="339"/>
      <c r="CQ52" s="239"/>
      <c r="CR52" s="239"/>
      <c r="CS52" s="239"/>
      <c r="CT52" s="239"/>
      <c r="CU52" s="239"/>
      <c r="CV52" s="239"/>
      <c r="CW52" s="239"/>
      <c r="CX52" s="239"/>
      <c r="CY52" s="239"/>
      <c r="CZ52" s="239"/>
      <c r="DA52" s="239"/>
      <c r="DB52" s="239"/>
      <c r="DC52" s="239"/>
      <c r="DD52" s="239"/>
    </row>
    <row r="53" spans="2:108">
      <c r="B53" s="1272"/>
      <c r="C53" s="1272"/>
      <c r="D53" s="1272"/>
      <c r="E53" s="1272"/>
      <c r="F53" s="1272"/>
      <c r="G53" s="1272"/>
      <c r="H53" s="1272"/>
      <c r="I53" s="1272"/>
      <c r="J53" s="1272"/>
      <c r="K53" s="1272"/>
      <c r="L53" s="1272"/>
      <c r="M53" s="1272"/>
      <c r="N53" s="1272"/>
      <c r="O53" s="1272"/>
      <c r="P53" s="1272"/>
      <c r="Q53" s="1272"/>
      <c r="R53" s="1272"/>
      <c r="S53" s="1272"/>
      <c r="T53" s="1272"/>
      <c r="W53" s="359"/>
      <c r="AB53" s="239"/>
      <c r="AC53" s="239"/>
      <c r="AD53" s="239"/>
      <c r="AE53" s="239"/>
      <c r="AF53" s="239"/>
      <c r="AG53" s="239"/>
      <c r="AH53" s="239"/>
      <c r="AI53" s="239"/>
      <c r="AJ53" s="239"/>
      <c r="AK53" s="239"/>
      <c r="AL53" s="239"/>
      <c r="AM53" s="239"/>
      <c r="AN53" s="239"/>
      <c r="AO53" s="239"/>
      <c r="AP53" s="239"/>
      <c r="AQ53" s="239"/>
      <c r="AR53" s="239"/>
      <c r="AS53" s="239"/>
      <c r="AT53" s="239"/>
      <c r="AU53" s="239"/>
      <c r="AV53" s="239"/>
      <c r="AW53" s="239"/>
      <c r="AX53" s="239"/>
      <c r="BZ53" s="12" t="s">
        <v>923</v>
      </c>
      <c r="CA53">
        <v>30</v>
      </c>
      <c r="CF53" s="12" t="s">
        <v>742</v>
      </c>
      <c r="CG53" s="41">
        <v>8</v>
      </c>
      <c r="CH53" s="105" t="s">
        <v>693</v>
      </c>
      <c r="CI53" s="339"/>
      <c r="CJ53" s="339"/>
      <c r="CK53" s="339"/>
      <c r="CL53" s="339"/>
      <c r="CM53" s="339"/>
      <c r="CN53" s="339"/>
      <c r="CO53" s="339"/>
      <c r="CP53" s="339"/>
      <c r="CQ53" s="239"/>
      <c r="CR53" s="239"/>
      <c r="CS53" s="239"/>
      <c r="CT53" s="239"/>
      <c r="CU53" s="239"/>
      <c r="CV53" s="239"/>
      <c r="CW53" s="239"/>
      <c r="CX53" s="239"/>
      <c r="CY53" s="239"/>
      <c r="CZ53" s="239"/>
      <c r="DA53" s="239"/>
      <c r="DB53" s="239"/>
      <c r="DC53" s="239"/>
      <c r="DD53" s="239"/>
    </row>
    <row r="54" spans="2:108">
      <c r="B54" s="1272"/>
      <c r="C54" s="1272"/>
      <c r="D54" s="1272"/>
      <c r="E54" s="1272"/>
      <c r="F54" s="1272"/>
      <c r="G54" s="1272"/>
      <c r="H54" s="1272"/>
      <c r="I54" s="1272"/>
      <c r="J54" s="1272"/>
      <c r="K54" s="1272"/>
      <c r="L54" s="1272"/>
      <c r="M54" s="1272"/>
      <c r="N54" s="1272"/>
      <c r="O54" s="1272"/>
      <c r="P54" s="1272"/>
      <c r="Q54" s="1272"/>
      <c r="R54" s="1272"/>
      <c r="S54" s="1272"/>
      <c r="T54" s="1272"/>
      <c r="W54" s="359"/>
      <c r="AB54" s="239"/>
      <c r="AC54" s="239"/>
      <c r="AD54" s="239"/>
      <c r="AE54" s="239"/>
      <c r="AF54" s="239"/>
      <c r="AG54" s="239"/>
      <c r="AH54" s="239"/>
      <c r="AI54" s="239"/>
      <c r="AJ54" s="239"/>
      <c r="AK54" s="239"/>
      <c r="AL54" s="239"/>
      <c r="AM54" s="239"/>
      <c r="AN54" s="239"/>
      <c r="AO54" s="239"/>
      <c r="AP54" s="239"/>
      <c r="AQ54" s="239"/>
      <c r="AR54" s="239"/>
      <c r="AS54" s="239"/>
      <c r="AT54" s="239"/>
      <c r="AU54" s="239"/>
      <c r="AV54" s="239"/>
      <c r="AW54" s="239"/>
      <c r="AX54" s="239"/>
      <c r="BZ54" s="12" t="s">
        <v>927</v>
      </c>
      <c r="CA54">
        <v>4</v>
      </c>
      <c r="CF54" s="12" t="s">
        <v>742</v>
      </c>
      <c r="CG54" s="41">
        <v>9</v>
      </c>
      <c r="CH54" s="105" t="s">
        <v>510</v>
      </c>
      <c r="CI54" s="339"/>
      <c r="CJ54" s="339"/>
      <c r="CK54" s="339"/>
      <c r="CL54" s="339"/>
      <c r="CM54" s="339"/>
      <c r="CN54" s="339"/>
      <c r="CO54" s="339"/>
      <c r="CP54" s="339"/>
      <c r="CQ54" s="239"/>
      <c r="CR54" s="239"/>
      <c r="CS54" s="239"/>
      <c r="CT54" s="239"/>
      <c r="CU54" s="239"/>
      <c r="CV54" s="239"/>
      <c r="CW54" s="239"/>
      <c r="CX54" s="239"/>
      <c r="CY54" s="239"/>
      <c r="CZ54" s="239"/>
      <c r="DA54" s="239"/>
      <c r="DB54" s="239"/>
      <c r="DC54" s="239"/>
      <c r="DD54" s="239"/>
    </row>
    <row r="55" spans="2:108">
      <c r="B55" s="1272"/>
      <c r="C55" s="1272"/>
      <c r="D55" s="1272"/>
      <c r="E55" s="1272"/>
      <c r="F55" s="1272"/>
      <c r="G55" s="1272"/>
      <c r="H55" s="1272"/>
      <c r="I55" s="1272"/>
      <c r="J55" s="1272"/>
      <c r="K55" s="1272"/>
      <c r="L55" s="1272"/>
      <c r="M55" s="1272"/>
      <c r="N55" s="1272"/>
      <c r="O55" s="1272"/>
      <c r="P55" s="1272"/>
      <c r="Q55" s="1272"/>
      <c r="R55" s="1272"/>
      <c r="S55" s="1272"/>
      <c r="T55" s="1272"/>
      <c r="W55" s="359"/>
      <c r="AB55" s="239"/>
      <c r="AC55" s="239"/>
      <c r="AD55" s="239"/>
      <c r="AE55" s="239"/>
      <c r="AF55" s="239"/>
      <c r="AG55" s="239"/>
      <c r="AH55" s="239"/>
      <c r="AI55" s="239"/>
      <c r="AJ55" s="239"/>
      <c r="AK55" s="239"/>
      <c r="AL55" s="239"/>
      <c r="AM55" s="239"/>
      <c r="AN55" s="239"/>
      <c r="AO55" s="239"/>
      <c r="AP55" s="239"/>
      <c r="AQ55" s="239"/>
      <c r="AR55" s="239"/>
      <c r="AS55" s="239"/>
      <c r="AT55" s="239"/>
      <c r="AU55" s="239"/>
      <c r="AV55" s="239"/>
      <c r="AW55" s="239"/>
      <c r="AX55" s="239"/>
      <c r="BZ55" s="12" t="s">
        <v>931</v>
      </c>
      <c r="CA55">
        <v>2</v>
      </c>
      <c r="CF55" s="12" t="s">
        <v>742</v>
      </c>
      <c r="CG55" s="41">
        <v>10</v>
      </c>
      <c r="CH55" s="105" t="s">
        <v>717</v>
      </c>
      <c r="CI55" s="339"/>
      <c r="CJ55" s="339"/>
      <c r="CK55" s="339"/>
      <c r="CL55" s="339"/>
      <c r="CM55" s="339"/>
      <c r="CN55" s="339"/>
      <c r="CO55" s="339"/>
      <c r="CP55" s="339"/>
      <c r="CQ55" s="239"/>
      <c r="CR55" s="239"/>
      <c r="CS55" s="239"/>
      <c r="CT55" s="239"/>
      <c r="CU55" s="239"/>
      <c r="CV55" s="239"/>
      <c r="CW55" s="239"/>
      <c r="CX55" s="239"/>
      <c r="CY55" s="239"/>
      <c r="CZ55" s="239"/>
      <c r="DA55" s="239"/>
      <c r="DB55" s="239"/>
      <c r="DC55" s="239"/>
      <c r="DD55" s="239"/>
    </row>
    <row r="56" spans="2:108">
      <c r="B56" s="1272"/>
      <c r="C56" s="1272"/>
      <c r="D56" s="1272"/>
      <c r="E56" s="1272"/>
      <c r="F56" s="1272"/>
      <c r="G56" s="1272"/>
      <c r="H56" s="1272"/>
      <c r="I56" s="1272"/>
      <c r="J56" s="1272"/>
      <c r="K56" s="1272"/>
      <c r="L56" s="1272"/>
      <c r="M56" s="1272"/>
      <c r="N56" s="1272"/>
      <c r="O56" s="1272"/>
      <c r="P56" s="1272"/>
      <c r="Q56" s="1272"/>
      <c r="R56" s="1272"/>
      <c r="S56" s="1272"/>
      <c r="T56" s="1272"/>
      <c r="W56" s="359"/>
      <c r="AB56" s="239"/>
      <c r="AC56" s="239"/>
      <c r="AD56" s="239"/>
      <c r="AE56" s="239"/>
      <c r="AF56" s="239"/>
      <c r="AG56" s="239"/>
      <c r="AH56" s="239"/>
      <c r="AI56" s="239"/>
      <c r="AJ56" s="239"/>
      <c r="AK56" s="239"/>
      <c r="AL56" s="239"/>
      <c r="AM56" s="239"/>
      <c r="AN56" s="239"/>
      <c r="AO56" s="239"/>
      <c r="AP56" s="239"/>
      <c r="AQ56" s="239"/>
      <c r="AR56" s="239"/>
      <c r="AS56" s="239"/>
      <c r="AT56" s="239"/>
      <c r="AU56" s="239"/>
      <c r="AV56" s="239"/>
      <c r="AW56" s="239"/>
      <c r="AX56" s="239"/>
      <c r="CF56" s="12" t="s">
        <v>2076</v>
      </c>
      <c r="CG56" s="107">
        <v>2</v>
      </c>
      <c r="CH56" s="105" t="s">
        <v>593</v>
      </c>
      <c r="CI56" s="339"/>
      <c r="CJ56" s="339"/>
      <c r="CK56" s="339"/>
      <c r="CL56" s="339"/>
      <c r="CM56" s="339"/>
      <c r="CN56" s="339"/>
      <c r="CO56" s="339"/>
      <c r="CP56" s="339"/>
      <c r="CQ56" s="239"/>
      <c r="CR56" s="239"/>
      <c r="CS56" s="239"/>
      <c r="CT56" s="239"/>
      <c r="CU56" s="239"/>
      <c r="CV56" s="239"/>
      <c r="CW56" s="239"/>
      <c r="CX56" s="239"/>
      <c r="CY56" s="239"/>
      <c r="CZ56" s="239"/>
      <c r="DA56" s="239"/>
      <c r="DB56" s="239"/>
      <c r="DC56" s="239"/>
      <c r="DD56" s="239"/>
    </row>
    <row r="57" spans="2:108">
      <c r="B57" s="1272"/>
      <c r="C57" s="1272"/>
      <c r="D57" s="1272"/>
      <c r="E57" s="1272"/>
      <c r="F57" s="1272"/>
      <c r="G57" s="1272"/>
      <c r="H57" s="1272"/>
      <c r="I57" s="1272"/>
      <c r="J57" s="1272"/>
      <c r="K57" s="1272"/>
      <c r="L57" s="1272"/>
      <c r="M57" s="1272"/>
      <c r="N57" s="1272"/>
      <c r="O57" s="1272"/>
      <c r="P57" s="1272"/>
      <c r="Q57" s="1272"/>
      <c r="R57" s="1272"/>
      <c r="S57" s="1272"/>
      <c r="T57" s="1272"/>
      <c r="W57" s="359"/>
      <c r="AB57" s="239"/>
      <c r="AC57" s="239"/>
      <c r="AD57" s="239"/>
      <c r="AE57" s="239"/>
      <c r="AF57" s="239"/>
      <c r="AG57" s="239"/>
      <c r="AH57" s="239"/>
      <c r="AI57" s="239"/>
      <c r="AJ57" s="239"/>
      <c r="AK57" s="239"/>
      <c r="AL57" s="239"/>
      <c r="AM57" s="239"/>
      <c r="AN57" s="239"/>
      <c r="AO57" s="239"/>
      <c r="AP57" s="239"/>
      <c r="AQ57" s="239"/>
      <c r="AR57" s="239"/>
      <c r="AS57" s="239"/>
      <c r="AT57" s="239"/>
      <c r="AU57" s="239"/>
      <c r="AV57" s="239"/>
      <c r="AW57" s="239"/>
      <c r="AX57" s="239"/>
      <c r="CF57" s="12" t="s">
        <v>2076</v>
      </c>
      <c r="CG57" s="41">
        <v>3</v>
      </c>
      <c r="CH57" s="105" t="s">
        <v>589</v>
      </c>
      <c r="CI57" s="339"/>
      <c r="CJ57" s="339"/>
      <c r="CK57" s="339"/>
      <c r="CL57" s="339"/>
      <c r="CM57" s="339"/>
      <c r="CN57" s="339"/>
      <c r="CO57" s="339"/>
      <c r="CP57" s="339"/>
      <c r="CQ57" s="239"/>
      <c r="CR57" s="239"/>
      <c r="CS57" s="239"/>
      <c r="CT57" s="239"/>
      <c r="CU57" s="239"/>
      <c r="CV57" s="239"/>
      <c r="CW57" s="239"/>
      <c r="CX57" s="239"/>
      <c r="CY57" s="239"/>
      <c r="CZ57" s="239"/>
      <c r="DA57" s="239"/>
      <c r="DB57" s="239"/>
      <c r="DC57" s="239"/>
      <c r="DD57" s="239"/>
    </row>
    <row r="58" spans="2:108">
      <c r="B58" s="1272"/>
      <c r="C58" s="1272"/>
      <c r="D58" s="1272"/>
      <c r="E58" s="1272"/>
      <c r="F58" s="1272"/>
      <c r="G58" s="1272"/>
      <c r="H58" s="1272"/>
      <c r="I58" s="1272"/>
      <c r="J58" s="1272"/>
      <c r="K58" s="1272"/>
      <c r="L58" s="1272"/>
      <c r="M58" s="1272"/>
      <c r="N58" s="1272"/>
      <c r="O58" s="1272"/>
      <c r="P58" s="1272"/>
      <c r="Q58" s="1272"/>
      <c r="R58" s="1272"/>
      <c r="S58" s="1272"/>
      <c r="T58" s="1272"/>
      <c r="W58" s="359"/>
      <c r="AB58" s="239"/>
      <c r="AC58" s="239"/>
      <c r="AD58" s="239"/>
      <c r="AE58" s="239"/>
      <c r="AF58" s="239"/>
      <c r="AG58" s="239"/>
      <c r="AH58" s="239"/>
      <c r="AI58" s="239"/>
      <c r="AJ58" s="239"/>
      <c r="AK58" s="239"/>
      <c r="AL58" s="239"/>
      <c r="AM58" s="239"/>
      <c r="AN58" s="239"/>
      <c r="AO58" s="239"/>
      <c r="AP58" s="239"/>
      <c r="AQ58" s="239"/>
      <c r="AR58" s="239"/>
      <c r="AS58" s="239"/>
      <c r="AT58" s="239"/>
      <c r="AU58" s="239"/>
      <c r="AV58" s="239"/>
      <c r="AW58" s="239"/>
      <c r="AX58" s="239"/>
      <c r="CF58" s="12" t="s">
        <v>2076</v>
      </c>
      <c r="CG58" s="41">
        <v>4</v>
      </c>
      <c r="CH58" s="105" t="s">
        <v>510</v>
      </c>
      <c r="CI58" s="339"/>
      <c r="CJ58" s="339"/>
      <c r="CK58" s="339"/>
      <c r="CL58" s="339"/>
      <c r="CM58" s="339"/>
      <c r="CN58" s="339"/>
      <c r="CO58" s="339"/>
      <c r="CP58" s="339"/>
      <c r="CQ58" s="239"/>
      <c r="CR58" s="239"/>
      <c r="CS58" s="239"/>
      <c r="CT58" s="239"/>
      <c r="CU58" s="239"/>
      <c r="CV58" s="239"/>
      <c r="CW58" s="239"/>
      <c r="CX58" s="239"/>
      <c r="CY58" s="239"/>
      <c r="CZ58" s="239"/>
      <c r="DA58" s="239"/>
      <c r="DB58" s="239"/>
      <c r="DC58" s="239"/>
      <c r="DD58" s="239"/>
    </row>
    <row r="59" spans="2:108">
      <c r="B59" s="1272"/>
      <c r="C59" s="1272"/>
      <c r="D59" s="1272"/>
      <c r="E59" s="1272"/>
      <c r="F59" s="1272"/>
      <c r="G59" s="1272"/>
      <c r="H59" s="1272"/>
      <c r="I59" s="1272"/>
      <c r="J59" s="1272"/>
      <c r="K59" s="1272"/>
      <c r="L59" s="1272"/>
      <c r="M59" s="1272"/>
      <c r="N59" s="1272"/>
      <c r="O59" s="1272"/>
      <c r="P59" s="1272"/>
      <c r="Q59" s="1272"/>
      <c r="R59" s="1272"/>
      <c r="S59" s="1272"/>
      <c r="T59" s="1272"/>
      <c r="W59" s="359"/>
      <c r="AB59" s="239"/>
      <c r="AC59" s="239"/>
      <c r="AD59" s="239"/>
      <c r="AE59" s="239"/>
      <c r="AF59" s="239"/>
      <c r="AG59" s="239"/>
      <c r="AH59" s="239"/>
      <c r="AI59" s="239"/>
      <c r="AJ59" s="239"/>
      <c r="AK59" s="239"/>
      <c r="AL59" s="239"/>
      <c r="AM59" s="239"/>
      <c r="AN59" s="239"/>
      <c r="AO59" s="239"/>
      <c r="AP59" s="239"/>
      <c r="AQ59" s="239"/>
      <c r="AR59" s="239"/>
      <c r="AS59" s="239"/>
      <c r="AT59" s="239"/>
      <c r="AU59" s="239"/>
      <c r="AV59" s="239"/>
      <c r="AW59" s="239"/>
      <c r="AX59" s="239"/>
      <c r="CF59" s="12" t="s">
        <v>2076</v>
      </c>
      <c r="CG59" s="41">
        <v>5</v>
      </c>
      <c r="CH59" s="105" t="s">
        <v>510</v>
      </c>
      <c r="CI59" s="339"/>
      <c r="CJ59" s="339"/>
      <c r="CK59" s="339"/>
      <c r="CL59" s="339"/>
      <c r="CM59" s="339"/>
      <c r="CN59" s="339"/>
      <c r="CO59" s="339"/>
      <c r="CP59" s="339"/>
      <c r="CQ59" s="239"/>
      <c r="CR59" s="239"/>
      <c r="CS59" s="239"/>
      <c r="CT59" s="239"/>
      <c r="CU59" s="239"/>
      <c r="CV59" s="239"/>
      <c r="CW59" s="239"/>
      <c r="CX59" s="239"/>
      <c r="CY59" s="239"/>
      <c r="CZ59" s="239"/>
      <c r="DA59" s="239"/>
      <c r="DB59" s="239"/>
      <c r="DC59" s="239"/>
      <c r="DD59" s="239"/>
    </row>
    <row r="60" spans="2:108">
      <c r="B60" s="1272"/>
      <c r="C60" s="1272"/>
      <c r="D60" s="1272"/>
      <c r="E60" s="1272"/>
      <c r="F60" s="1272"/>
      <c r="G60" s="1272"/>
      <c r="H60" s="1272"/>
      <c r="I60" s="1272"/>
      <c r="J60" s="1272"/>
      <c r="K60" s="1272"/>
      <c r="L60" s="1272"/>
      <c r="M60" s="1272"/>
      <c r="N60" s="1272"/>
      <c r="O60" s="1272"/>
      <c r="P60" s="1272"/>
      <c r="Q60" s="1272"/>
      <c r="R60" s="1272"/>
      <c r="S60" s="1272"/>
      <c r="T60" s="1272"/>
      <c r="W60" s="359"/>
      <c r="AB60" s="239"/>
      <c r="AC60" s="239"/>
      <c r="AD60" s="239"/>
      <c r="AE60" s="239"/>
      <c r="AF60" s="239"/>
      <c r="AG60" s="239"/>
      <c r="AH60" s="239"/>
      <c r="AI60" s="239"/>
      <c r="AJ60" s="239"/>
      <c r="AK60" s="239"/>
      <c r="AL60" s="239"/>
      <c r="AM60" s="239"/>
      <c r="AN60" s="239"/>
      <c r="AO60" s="239"/>
      <c r="AP60" s="239"/>
      <c r="AQ60" s="239"/>
      <c r="AR60" s="239"/>
      <c r="AS60" s="239"/>
      <c r="AT60" s="239"/>
      <c r="AU60" s="239"/>
      <c r="AV60" s="239"/>
      <c r="AW60" s="239"/>
      <c r="AX60" s="239"/>
      <c r="CF60" s="12" t="s">
        <v>2076</v>
      </c>
      <c r="CG60" s="41">
        <v>6</v>
      </c>
      <c r="CH60" s="105" t="s">
        <v>693</v>
      </c>
      <c r="CI60" s="339"/>
      <c r="CJ60" s="339"/>
      <c r="CK60" s="339"/>
      <c r="CL60" s="339"/>
      <c r="CM60" s="339"/>
      <c r="CN60" s="339"/>
      <c r="CO60" s="339"/>
      <c r="CP60" s="339"/>
      <c r="CQ60" s="239"/>
      <c r="CR60" s="239"/>
      <c r="CS60" s="239"/>
      <c r="CT60" s="239"/>
      <c r="CU60" s="239"/>
      <c r="CV60" s="239"/>
      <c r="CW60" s="239"/>
      <c r="CX60" s="239"/>
      <c r="CY60" s="239"/>
      <c r="CZ60" s="239"/>
      <c r="DA60" s="239"/>
      <c r="DB60" s="239"/>
      <c r="DC60" s="239"/>
      <c r="DD60" s="239"/>
    </row>
    <row r="61" spans="2:108">
      <c r="B61" s="1272"/>
      <c r="C61" s="1272"/>
      <c r="D61" s="1272"/>
      <c r="E61" s="1272"/>
      <c r="F61" s="1272"/>
      <c r="G61" s="1272"/>
      <c r="H61" s="1272"/>
      <c r="I61" s="1272"/>
      <c r="J61" s="1272"/>
      <c r="K61" s="1272"/>
      <c r="L61" s="1272"/>
      <c r="M61" s="1272"/>
      <c r="N61" s="1272"/>
      <c r="O61" s="1272"/>
      <c r="P61" s="1272"/>
      <c r="Q61" s="1272"/>
      <c r="R61" s="1272"/>
      <c r="S61" s="1272"/>
      <c r="T61" s="1272"/>
      <c r="W61" s="359"/>
      <c r="AB61" s="239"/>
      <c r="AC61" s="239"/>
      <c r="AD61" s="239"/>
      <c r="AE61" s="239"/>
      <c r="AF61" s="239"/>
      <c r="AG61" s="239"/>
      <c r="AH61" s="239"/>
      <c r="AI61" s="239"/>
      <c r="AJ61" s="239"/>
      <c r="AK61" s="239"/>
      <c r="AL61" s="239"/>
      <c r="AM61" s="239"/>
      <c r="AN61" s="239"/>
      <c r="AO61" s="239"/>
      <c r="AP61" s="239"/>
      <c r="AQ61" s="239"/>
      <c r="AR61" s="239"/>
      <c r="AS61" s="239"/>
      <c r="AT61" s="239"/>
      <c r="AU61" s="239"/>
      <c r="AV61" s="239"/>
      <c r="AW61" s="239"/>
      <c r="AX61" s="239"/>
      <c r="CF61" s="12" t="s">
        <v>2076</v>
      </c>
      <c r="CG61" s="41">
        <v>7</v>
      </c>
      <c r="CH61" s="105" t="s">
        <v>723</v>
      </c>
      <c r="CI61" s="339"/>
      <c r="CJ61" s="339"/>
      <c r="CK61" s="339"/>
      <c r="CL61" s="339"/>
      <c r="CM61" s="339"/>
      <c r="CN61" s="339"/>
      <c r="CO61" s="339"/>
      <c r="CP61" s="339"/>
      <c r="CQ61" s="239"/>
      <c r="CR61" s="239"/>
      <c r="CS61" s="239"/>
      <c r="CT61" s="239"/>
      <c r="CU61" s="239"/>
      <c r="CV61" s="239"/>
      <c r="CW61" s="239"/>
      <c r="CX61" s="239"/>
      <c r="CY61" s="239"/>
      <c r="CZ61" s="239"/>
      <c r="DA61" s="239"/>
      <c r="DB61" s="239"/>
      <c r="DC61" s="239"/>
      <c r="DD61" s="239"/>
    </row>
    <row r="62" spans="2:108">
      <c r="B62" s="1272"/>
      <c r="C62" s="1272"/>
      <c r="D62" s="1272"/>
      <c r="E62" s="1272"/>
      <c r="F62" s="1272"/>
      <c r="G62" s="1272"/>
      <c r="H62" s="1272"/>
      <c r="I62" s="1272"/>
      <c r="J62" s="1272"/>
      <c r="K62" s="1272"/>
      <c r="L62" s="1272"/>
      <c r="M62" s="1272"/>
      <c r="N62" s="1272"/>
      <c r="O62" s="1272"/>
      <c r="P62" s="1272"/>
      <c r="Q62" s="1272"/>
      <c r="R62" s="1272"/>
      <c r="S62" s="1272"/>
      <c r="T62" s="1272"/>
      <c r="W62" s="359"/>
      <c r="AB62" s="239"/>
      <c r="AC62" s="239"/>
      <c r="AD62" s="239"/>
      <c r="AE62" s="239"/>
      <c r="AF62" s="239"/>
      <c r="AG62" s="239"/>
      <c r="AH62" s="239"/>
      <c r="AI62" s="239"/>
      <c r="AJ62" s="239"/>
      <c r="AK62" s="239"/>
      <c r="AL62" s="239"/>
      <c r="AM62" s="239"/>
      <c r="AN62" s="239"/>
      <c r="AO62" s="239"/>
      <c r="AP62" s="239"/>
      <c r="AQ62" s="239"/>
      <c r="AR62" s="239"/>
      <c r="AS62" s="239"/>
      <c r="AT62" s="239"/>
      <c r="AU62" s="239"/>
      <c r="AV62" s="239"/>
      <c r="AW62" s="239"/>
      <c r="AX62" s="239"/>
      <c r="CF62" s="12" t="s">
        <v>2076</v>
      </c>
      <c r="CG62" s="41">
        <v>8</v>
      </c>
      <c r="CH62" s="105" t="s">
        <v>723</v>
      </c>
      <c r="CI62" s="339"/>
      <c r="CJ62" s="339"/>
      <c r="CK62" s="339"/>
      <c r="CL62" s="339"/>
      <c r="CM62" s="339"/>
      <c r="CN62" s="339"/>
      <c r="CO62" s="339"/>
      <c r="CP62" s="339"/>
      <c r="CQ62" s="239"/>
      <c r="CR62" s="239"/>
      <c r="CS62" s="239"/>
      <c r="CT62" s="239"/>
      <c r="CU62" s="239"/>
      <c r="CV62" s="239"/>
      <c r="CW62" s="239"/>
      <c r="CX62" s="239"/>
      <c r="CY62" s="239"/>
      <c r="CZ62" s="239"/>
      <c r="DA62" s="239"/>
      <c r="DB62" s="239"/>
      <c r="DC62" s="239"/>
      <c r="DD62" s="239"/>
    </row>
    <row r="63" spans="2:108">
      <c r="B63" s="1272"/>
      <c r="C63" s="1272"/>
      <c r="D63" s="1272"/>
      <c r="E63" s="1272"/>
      <c r="F63" s="1272"/>
      <c r="G63" s="1272"/>
      <c r="H63" s="1272"/>
      <c r="I63" s="1272"/>
      <c r="J63" s="1272"/>
      <c r="K63" s="1272"/>
      <c r="L63" s="1272"/>
      <c r="M63" s="1272"/>
      <c r="N63" s="1272"/>
      <c r="O63" s="1272"/>
      <c r="P63" s="1272"/>
      <c r="Q63" s="1272"/>
      <c r="R63" s="1272"/>
      <c r="S63" s="1272"/>
      <c r="T63" s="1272"/>
      <c r="W63" s="359"/>
      <c r="AB63" s="239"/>
      <c r="AC63" s="239"/>
      <c r="AD63" s="239"/>
      <c r="AE63" s="239"/>
      <c r="AF63" s="239"/>
      <c r="AG63" s="239"/>
      <c r="AH63" s="239"/>
      <c r="AI63" s="239"/>
      <c r="AJ63" s="239"/>
      <c r="AK63" s="239"/>
      <c r="AL63" s="239"/>
      <c r="AM63" s="239"/>
      <c r="AN63" s="239"/>
      <c r="AO63" s="239"/>
      <c r="AP63" s="239"/>
      <c r="AQ63" s="239"/>
      <c r="AR63" s="239"/>
      <c r="AS63" s="239"/>
      <c r="AT63" s="239"/>
      <c r="AU63" s="239"/>
      <c r="AV63" s="239"/>
      <c r="AW63" s="239"/>
      <c r="AX63" s="239"/>
      <c r="CF63" s="12" t="s">
        <v>2076</v>
      </c>
      <c r="CG63" s="41">
        <v>9</v>
      </c>
      <c r="CH63" s="105" t="s">
        <v>717</v>
      </c>
      <c r="CI63" s="339"/>
      <c r="CJ63" s="339"/>
      <c r="CK63" s="339"/>
      <c r="CL63" s="339"/>
      <c r="CM63" s="339"/>
      <c r="CN63" s="339"/>
      <c r="CO63" s="339"/>
      <c r="CP63" s="339"/>
      <c r="CQ63" s="239"/>
      <c r="CR63" s="239"/>
      <c r="CS63" s="239"/>
      <c r="CT63" s="239"/>
      <c r="CU63" s="239"/>
      <c r="CV63" s="239"/>
      <c r="CW63" s="239"/>
      <c r="CX63" s="239"/>
      <c r="CY63" s="239"/>
      <c r="CZ63" s="239"/>
      <c r="DA63" s="239"/>
      <c r="DB63" s="239"/>
      <c r="DC63" s="239"/>
      <c r="DD63" s="239"/>
    </row>
    <row r="64" spans="2:108">
      <c r="B64" s="1272"/>
      <c r="C64" s="1272"/>
      <c r="D64" s="1272"/>
      <c r="E64" s="1272"/>
      <c r="F64" s="1272"/>
      <c r="G64" s="1272"/>
      <c r="H64" s="1272"/>
      <c r="I64" s="1272"/>
      <c r="J64" s="1272"/>
      <c r="K64" s="1272"/>
      <c r="L64" s="1272"/>
      <c r="M64" s="1272"/>
      <c r="N64" s="1272"/>
      <c r="O64" s="1272"/>
      <c r="P64" s="1272"/>
      <c r="Q64" s="1272"/>
      <c r="R64" s="1272"/>
      <c r="S64" s="1272"/>
      <c r="T64" s="1272"/>
      <c r="W64" s="359"/>
      <c r="AB64" s="239"/>
      <c r="AC64" s="239"/>
      <c r="AD64" s="239"/>
      <c r="AE64" s="239"/>
      <c r="AF64" s="239"/>
      <c r="AG64" s="239"/>
      <c r="AH64" s="239"/>
      <c r="AI64" s="239"/>
      <c r="AJ64" s="239"/>
      <c r="AK64" s="239"/>
      <c r="AL64" s="239"/>
      <c r="AM64" s="239"/>
      <c r="AN64" s="239"/>
      <c r="AO64" s="239"/>
      <c r="AP64" s="239"/>
      <c r="AQ64" s="239"/>
      <c r="AR64" s="239"/>
      <c r="AS64" s="239"/>
      <c r="AT64" s="239"/>
      <c r="AU64" s="239"/>
      <c r="AV64" s="239"/>
      <c r="AW64" s="239"/>
      <c r="AX64" s="239"/>
      <c r="CF64" s="12" t="s">
        <v>2076</v>
      </c>
      <c r="CG64" s="41">
        <v>10</v>
      </c>
      <c r="CH64" s="105" t="s">
        <v>717</v>
      </c>
      <c r="CI64" s="339"/>
      <c r="CJ64" s="339"/>
      <c r="CK64" s="339"/>
      <c r="CL64" s="339"/>
      <c r="CM64" s="339"/>
      <c r="CN64" s="339"/>
      <c r="CO64" s="339"/>
      <c r="CP64" s="339"/>
      <c r="CQ64" s="239"/>
      <c r="CR64" s="239"/>
      <c r="CS64" s="239"/>
      <c r="CT64" s="239"/>
      <c r="CU64" s="239"/>
      <c r="CV64" s="239"/>
      <c r="CW64" s="239"/>
      <c r="CX64" s="239"/>
      <c r="CY64" s="239"/>
      <c r="CZ64" s="239"/>
      <c r="DA64" s="239"/>
      <c r="DB64" s="239"/>
      <c r="DC64" s="239"/>
      <c r="DD64" s="239"/>
    </row>
    <row r="65" spans="2:108">
      <c r="B65" s="1272"/>
      <c r="C65" s="1272"/>
      <c r="D65" s="1272"/>
      <c r="E65" s="1272"/>
      <c r="F65" s="1272"/>
      <c r="G65" s="1272"/>
      <c r="H65" s="1272"/>
      <c r="I65" s="1272"/>
      <c r="J65" s="1272"/>
      <c r="K65" s="1272"/>
      <c r="L65" s="1272"/>
      <c r="M65" s="1272"/>
      <c r="N65" s="1272"/>
      <c r="O65" s="1272"/>
      <c r="P65" s="1272"/>
      <c r="Q65" s="1272"/>
      <c r="R65" s="1272"/>
      <c r="S65" s="1272"/>
      <c r="T65" s="1272"/>
      <c r="W65" s="359"/>
      <c r="AB65" s="239"/>
      <c r="AC65" s="239"/>
      <c r="AD65" s="239"/>
      <c r="AE65" s="239"/>
      <c r="AF65" s="239"/>
      <c r="AG65" s="239"/>
      <c r="AH65" s="239"/>
      <c r="AI65" s="239"/>
      <c r="AJ65" s="239"/>
      <c r="AK65" s="239"/>
      <c r="AL65" s="239"/>
      <c r="AM65" s="239"/>
      <c r="AN65" s="239"/>
      <c r="AO65" s="239"/>
      <c r="AP65" s="239"/>
      <c r="AQ65" s="239"/>
      <c r="AR65" s="239"/>
      <c r="AS65" s="239"/>
      <c r="AT65" s="239"/>
      <c r="AU65" s="239"/>
      <c r="AV65" s="239"/>
      <c r="AW65" s="239"/>
      <c r="AX65" s="239"/>
      <c r="CF65" s="12" t="s">
        <v>2081</v>
      </c>
      <c r="CG65" s="107">
        <v>2</v>
      </c>
      <c r="CH65" s="105" t="s">
        <v>594</v>
      </c>
      <c r="CI65" s="339"/>
      <c r="CJ65" s="339"/>
      <c r="CK65" s="339"/>
      <c r="CL65" s="339"/>
      <c r="CM65" s="339"/>
      <c r="CN65" s="339"/>
      <c r="CO65" s="339"/>
      <c r="CP65" s="339"/>
      <c r="CQ65" s="239"/>
      <c r="CR65" s="239"/>
      <c r="CS65" s="239"/>
      <c r="CT65" s="239"/>
      <c r="CU65" s="239"/>
      <c r="CV65" s="239"/>
      <c r="CW65" s="239"/>
      <c r="CX65" s="239"/>
      <c r="CY65" s="239"/>
      <c r="CZ65" s="239"/>
      <c r="DA65" s="239"/>
      <c r="DB65" s="239"/>
      <c r="DC65" s="239"/>
      <c r="DD65" s="239"/>
    </row>
    <row r="66" spans="2:108">
      <c r="B66" s="1272"/>
      <c r="C66" s="1272"/>
      <c r="D66" s="1272"/>
      <c r="E66" s="1272"/>
      <c r="F66" s="1272"/>
      <c r="G66" s="1272"/>
      <c r="H66" s="1272"/>
      <c r="I66" s="1272"/>
      <c r="J66" s="1272"/>
      <c r="K66" s="1272"/>
      <c r="L66" s="1272"/>
      <c r="M66" s="1272"/>
      <c r="N66" s="1272"/>
      <c r="O66" s="1272"/>
      <c r="P66" s="1272"/>
      <c r="Q66" s="1272"/>
      <c r="R66" s="1272"/>
      <c r="S66" s="1272"/>
      <c r="T66" s="1272"/>
      <c r="W66" s="359"/>
      <c r="AB66" s="239"/>
      <c r="AC66" s="239"/>
      <c r="AD66" s="239"/>
      <c r="AE66" s="239"/>
      <c r="AF66" s="239"/>
      <c r="AG66" s="239"/>
      <c r="AH66" s="239"/>
      <c r="AI66" s="239"/>
      <c r="AJ66" s="239"/>
      <c r="AK66" s="239"/>
      <c r="AL66" s="239"/>
      <c r="AM66" s="239"/>
      <c r="AN66" s="239"/>
      <c r="AO66" s="239"/>
      <c r="AP66" s="239"/>
      <c r="AQ66" s="239"/>
      <c r="AR66" s="239"/>
      <c r="AS66" s="239"/>
      <c r="AT66" s="239"/>
      <c r="AU66" s="239"/>
      <c r="AV66" s="239"/>
      <c r="AW66" s="239"/>
      <c r="AX66" s="239"/>
      <c r="CF66" s="12" t="s">
        <v>2081</v>
      </c>
      <c r="CG66" s="41">
        <v>3</v>
      </c>
      <c r="CH66" s="105" t="s">
        <v>594</v>
      </c>
      <c r="CI66" s="339"/>
      <c r="CJ66" s="339"/>
      <c r="CK66" s="339"/>
      <c r="CL66" s="339"/>
      <c r="CM66" s="339"/>
      <c r="CN66" s="339"/>
      <c r="CO66" s="339"/>
      <c r="CP66" s="339"/>
      <c r="CQ66" s="239"/>
      <c r="CR66" s="239"/>
      <c r="CS66" s="239"/>
      <c r="CT66" s="239"/>
      <c r="CU66" s="239"/>
      <c r="CV66" s="239"/>
      <c r="CW66" s="239"/>
      <c r="CX66" s="239"/>
      <c r="CY66" s="239"/>
      <c r="CZ66" s="239"/>
      <c r="DA66" s="239"/>
      <c r="DB66" s="239"/>
      <c r="DC66" s="239"/>
      <c r="DD66" s="239"/>
    </row>
    <row r="67" spans="2:108">
      <c r="B67" s="1272"/>
      <c r="C67" s="1272"/>
      <c r="D67" s="1272"/>
      <c r="E67" s="1272"/>
      <c r="F67" s="1272"/>
      <c r="G67" s="1272"/>
      <c r="H67" s="1272"/>
      <c r="I67" s="1272"/>
      <c r="J67" s="1272"/>
      <c r="K67" s="1272"/>
      <c r="L67" s="1272"/>
      <c r="M67" s="1272"/>
      <c r="N67" s="1272"/>
      <c r="O67" s="1272"/>
      <c r="P67" s="1272"/>
      <c r="Q67" s="1272"/>
      <c r="R67" s="1272"/>
      <c r="S67" s="1272"/>
      <c r="T67" s="1272"/>
      <c r="W67" s="359"/>
      <c r="AB67" s="239"/>
      <c r="AC67" s="239"/>
      <c r="AD67" s="239"/>
      <c r="AE67" s="239"/>
      <c r="AF67" s="239"/>
      <c r="AG67" s="239"/>
      <c r="AH67" s="239"/>
      <c r="AI67" s="239"/>
      <c r="AJ67" s="239"/>
      <c r="AK67" s="239"/>
      <c r="AL67" s="239"/>
      <c r="AM67" s="239"/>
      <c r="AN67" s="239"/>
      <c r="AO67" s="239"/>
      <c r="AP67" s="239"/>
      <c r="AQ67" s="239"/>
      <c r="AR67" s="239"/>
      <c r="AS67" s="239"/>
      <c r="AT67" s="239"/>
      <c r="AU67" s="239"/>
      <c r="AV67" s="239"/>
      <c r="AW67" s="239"/>
      <c r="AX67" s="239"/>
      <c r="CF67" s="12" t="s">
        <v>2081</v>
      </c>
      <c r="CG67" s="41">
        <v>4</v>
      </c>
      <c r="CH67" s="105" t="s">
        <v>589</v>
      </c>
      <c r="CI67" s="339"/>
      <c r="CJ67" s="339"/>
      <c r="CK67" s="339"/>
      <c r="CL67" s="339"/>
      <c r="CM67" s="339"/>
      <c r="CN67" s="339"/>
      <c r="CO67" s="339"/>
      <c r="CP67" s="339"/>
      <c r="CQ67" s="239"/>
      <c r="CR67" s="239"/>
      <c r="CS67" s="239"/>
      <c r="CT67" s="239"/>
      <c r="CU67" s="239"/>
      <c r="CV67" s="239"/>
      <c r="CW67" s="239"/>
      <c r="CX67" s="239"/>
      <c r="CY67" s="239"/>
      <c r="CZ67" s="239"/>
      <c r="DA67" s="239"/>
      <c r="DB67" s="239"/>
      <c r="DC67" s="239"/>
      <c r="DD67" s="239"/>
    </row>
    <row r="68" spans="2:108">
      <c r="B68" s="1272"/>
      <c r="C68" s="1272"/>
      <c r="D68" s="1272"/>
      <c r="E68" s="1272"/>
      <c r="F68" s="1272"/>
      <c r="G68" s="1272"/>
      <c r="H68" s="1272"/>
      <c r="I68" s="1272"/>
      <c r="J68" s="1272"/>
      <c r="K68" s="1272"/>
      <c r="L68" s="1272"/>
      <c r="M68" s="1272"/>
      <c r="N68" s="1272"/>
      <c r="O68" s="1272"/>
      <c r="P68" s="1272"/>
      <c r="Q68" s="1272"/>
      <c r="R68" s="1272"/>
      <c r="S68" s="1272"/>
      <c r="T68" s="1272"/>
      <c r="W68" s="359"/>
      <c r="AB68" s="239"/>
      <c r="AC68" s="239"/>
      <c r="AD68" s="239"/>
      <c r="AE68" s="239"/>
      <c r="AF68" s="239"/>
      <c r="AG68" s="239"/>
      <c r="AH68" s="239"/>
      <c r="AI68" s="239"/>
      <c r="AJ68" s="239"/>
      <c r="AK68" s="239"/>
      <c r="AL68" s="239"/>
      <c r="AM68" s="239"/>
      <c r="AN68" s="239"/>
      <c r="AO68" s="239"/>
      <c r="AP68" s="239"/>
      <c r="AQ68" s="239"/>
      <c r="AR68" s="239"/>
      <c r="AS68" s="239"/>
      <c r="AT68" s="239"/>
      <c r="AU68" s="239"/>
      <c r="AV68" s="239"/>
      <c r="AW68" s="239"/>
      <c r="AX68" s="239"/>
      <c r="CF68" s="12" t="s">
        <v>2081</v>
      </c>
      <c r="CG68" s="41">
        <v>5</v>
      </c>
      <c r="CH68" s="105" t="s">
        <v>510</v>
      </c>
      <c r="CI68" s="339"/>
      <c r="CJ68" s="339"/>
      <c r="CK68" s="339"/>
      <c r="CL68" s="339"/>
      <c r="CM68" s="339"/>
      <c r="CN68" s="339"/>
      <c r="CO68" s="339"/>
      <c r="CP68" s="339"/>
      <c r="CQ68" s="239"/>
      <c r="CR68" s="239"/>
      <c r="CS68" s="239"/>
      <c r="CT68" s="239"/>
      <c r="CU68" s="239"/>
      <c r="CV68" s="239"/>
      <c r="CW68" s="239"/>
      <c r="CX68" s="239"/>
      <c r="CY68" s="239"/>
      <c r="CZ68" s="239"/>
      <c r="DA68" s="239"/>
      <c r="DB68" s="239"/>
      <c r="DC68" s="239"/>
      <c r="DD68" s="239"/>
    </row>
    <row r="69" spans="2:108">
      <c r="B69" s="1272"/>
      <c r="C69" s="1272"/>
      <c r="D69" s="1272"/>
      <c r="E69" s="1272"/>
      <c r="F69" s="1272"/>
      <c r="G69" s="1272"/>
      <c r="H69" s="1272"/>
      <c r="I69" s="1272"/>
      <c r="J69" s="1272"/>
      <c r="K69" s="1272"/>
      <c r="L69" s="1272"/>
      <c r="M69" s="1272"/>
      <c r="N69" s="1272"/>
      <c r="O69" s="1272"/>
      <c r="P69" s="1272"/>
      <c r="Q69" s="1272"/>
      <c r="R69" s="1272"/>
      <c r="S69" s="1272"/>
      <c r="T69" s="1272"/>
      <c r="W69" s="359"/>
      <c r="AB69" s="239"/>
      <c r="AC69" s="239"/>
      <c r="AD69" s="239"/>
      <c r="AE69" s="239"/>
      <c r="AF69" s="239"/>
      <c r="AG69" s="239"/>
      <c r="AH69" s="239"/>
      <c r="AI69" s="239"/>
      <c r="AJ69" s="239"/>
      <c r="AK69" s="239"/>
      <c r="AL69" s="239"/>
      <c r="AM69" s="239"/>
      <c r="AN69" s="239"/>
      <c r="AO69" s="239"/>
      <c r="AP69" s="239"/>
      <c r="AQ69" s="239"/>
      <c r="AR69" s="239"/>
      <c r="AS69" s="239"/>
      <c r="AT69" s="239"/>
      <c r="AU69" s="239"/>
      <c r="AV69" s="239"/>
      <c r="AW69" s="239"/>
      <c r="AX69" s="239"/>
      <c r="CF69" s="12" t="s">
        <v>2081</v>
      </c>
      <c r="CG69" s="41">
        <v>6</v>
      </c>
      <c r="CH69" s="105" t="s">
        <v>693</v>
      </c>
      <c r="CI69" s="339"/>
      <c r="CJ69" s="339"/>
      <c r="CK69" s="339"/>
      <c r="CL69" s="339"/>
      <c r="CM69" s="339"/>
      <c r="CN69" s="339"/>
      <c r="CO69" s="339"/>
      <c r="CP69" s="339"/>
      <c r="CQ69" s="239"/>
      <c r="CR69" s="239"/>
      <c r="CS69" s="239"/>
      <c r="CT69" s="239"/>
      <c r="CU69" s="239"/>
      <c r="CV69" s="239"/>
      <c r="CW69" s="239"/>
      <c r="CX69" s="239"/>
      <c r="CY69" s="239"/>
      <c r="CZ69" s="239"/>
      <c r="DA69" s="239"/>
      <c r="DB69" s="239"/>
      <c r="DC69" s="239"/>
      <c r="DD69" s="239"/>
    </row>
    <row r="70" spans="2:108">
      <c r="B70" s="1272"/>
      <c r="C70" s="1272"/>
      <c r="D70" s="1272"/>
      <c r="E70" s="1272"/>
      <c r="F70" s="1272"/>
      <c r="G70" s="1272"/>
      <c r="H70" s="1272"/>
      <c r="I70" s="1272"/>
      <c r="J70" s="1272"/>
      <c r="K70" s="1272"/>
      <c r="L70" s="1272"/>
      <c r="M70" s="1272"/>
      <c r="N70" s="1272"/>
      <c r="O70" s="1272"/>
      <c r="P70" s="1272"/>
      <c r="Q70" s="1272"/>
      <c r="R70" s="1272"/>
      <c r="S70" s="1272"/>
      <c r="T70" s="1272"/>
      <c r="W70" s="359"/>
      <c r="AB70" s="239"/>
      <c r="AC70" s="239"/>
      <c r="AD70" s="239"/>
      <c r="AE70" s="239"/>
      <c r="AF70" s="239"/>
      <c r="AG70" s="239"/>
      <c r="AH70" s="239"/>
      <c r="AI70" s="239"/>
      <c r="AJ70" s="239"/>
      <c r="AK70" s="239"/>
      <c r="AL70" s="239"/>
      <c r="AM70" s="239"/>
      <c r="AN70" s="239"/>
      <c r="AO70" s="239"/>
      <c r="AP70" s="239"/>
      <c r="AQ70" s="239"/>
      <c r="AR70" s="239"/>
      <c r="AS70" s="239"/>
      <c r="AT70" s="239"/>
      <c r="AU70" s="239"/>
      <c r="AV70" s="239"/>
      <c r="AW70" s="239"/>
      <c r="AX70" s="239"/>
      <c r="CF70" s="12" t="s">
        <v>2081</v>
      </c>
      <c r="CG70" s="41">
        <v>7</v>
      </c>
      <c r="CH70" s="105" t="s">
        <v>723</v>
      </c>
      <c r="CI70" s="339"/>
      <c r="CJ70" s="339"/>
      <c r="CK70" s="339"/>
      <c r="CL70" s="339"/>
      <c r="CM70" s="339"/>
      <c r="CN70" s="339"/>
      <c r="CO70" s="339"/>
      <c r="CP70" s="339"/>
      <c r="CQ70" s="239"/>
      <c r="CR70" s="239"/>
      <c r="CS70" s="239"/>
      <c r="CT70" s="239"/>
      <c r="CU70" s="239"/>
      <c r="CV70" s="239"/>
      <c r="CW70" s="239"/>
      <c r="CX70" s="239"/>
      <c r="CY70" s="239"/>
      <c r="CZ70" s="239"/>
      <c r="DA70" s="239"/>
      <c r="DB70" s="239"/>
      <c r="DC70" s="239"/>
      <c r="DD70" s="239"/>
    </row>
    <row r="71" spans="2:108">
      <c r="B71" s="1272"/>
      <c r="C71" s="1272"/>
      <c r="D71" s="1272"/>
      <c r="E71" s="1272"/>
      <c r="F71" s="1272"/>
      <c r="G71" s="1272"/>
      <c r="H71" s="1272"/>
      <c r="I71" s="1272"/>
      <c r="J71" s="1272"/>
      <c r="K71" s="1272"/>
      <c r="L71" s="1272"/>
      <c r="M71" s="1272"/>
      <c r="N71" s="1272"/>
      <c r="O71" s="1272"/>
      <c r="P71" s="1272"/>
      <c r="Q71" s="1272"/>
      <c r="R71" s="1272"/>
      <c r="S71" s="1272"/>
      <c r="T71" s="1272"/>
      <c r="W71" s="359"/>
      <c r="AB71" s="239"/>
      <c r="AC71" s="239"/>
      <c r="AD71" s="239"/>
      <c r="AE71" s="239"/>
      <c r="AF71" s="239"/>
      <c r="AG71" s="239"/>
      <c r="AH71" s="239"/>
      <c r="AI71" s="239"/>
      <c r="AJ71" s="239"/>
      <c r="AK71" s="239"/>
      <c r="AL71" s="239"/>
      <c r="AM71" s="239"/>
      <c r="AN71" s="239"/>
      <c r="AO71" s="239"/>
      <c r="AP71" s="239"/>
      <c r="AQ71" s="239"/>
      <c r="AR71" s="239"/>
      <c r="AS71" s="239"/>
      <c r="AT71" s="239"/>
      <c r="AU71" s="239"/>
      <c r="AV71" s="239"/>
      <c r="AW71" s="239"/>
      <c r="AX71" s="239"/>
      <c r="CF71" s="12" t="s">
        <v>2081</v>
      </c>
      <c r="CG71" s="41">
        <v>8</v>
      </c>
      <c r="CH71" s="105" t="s">
        <v>723</v>
      </c>
      <c r="CI71" s="339"/>
      <c r="CJ71" s="339"/>
      <c r="CK71" s="339"/>
      <c r="CL71" s="339"/>
      <c r="CM71" s="339"/>
      <c r="CN71" s="339"/>
      <c r="CO71" s="339"/>
      <c r="CP71" s="339"/>
      <c r="CQ71" s="239"/>
      <c r="CR71" s="239"/>
      <c r="CS71" s="239"/>
      <c r="CT71" s="239"/>
      <c r="CU71" s="239"/>
      <c r="CV71" s="239"/>
      <c r="CW71" s="239"/>
      <c r="CX71" s="239"/>
      <c r="CY71" s="239"/>
      <c r="CZ71" s="239"/>
      <c r="DA71" s="239"/>
      <c r="DB71" s="239"/>
      <c r="DC71" s="239"/>
      <c r="DD71" s="239"/>
    </row>
    <row r="72" spans="2:108">
      <c r="B72" s="1272"/>
      <c r="C72" s="1272"/>
      <c r="D72" s="1272"/>
      <c r="E72" s="1272"/>
      <c r="F72" s="1272"/>
      <c r="G72" s="1272"/>
      <c r="H72" s="1272"/>
      <c r="I72" s="1272"/>
      <c r="J72" s="1272"/>
      <c r="K72" s="1272"/>
      <c r="L72" s="1272"/>
      <c r="M72" s="1272"/>
      <c r="N72" s="1272"/>
      <c r="O72" s="1272"/>
      <c r="P72" s="1272"/>
      <c r="Q72" s="1272"/>
      <c r="R72" s="1272"/>
      <c r="S72" s="1272"/>
      <c r="T72" s="1272"/>
      <c r="W72" s="359"/>
      <c r="AB72" s="239"/>
      <c r="AC72" s="239"/>
      <c r="AD72" s="239"/>
      <c r="AE72" s="239"/>
      <c r="AF72" s="239"/>
      <c r="AG72" s="239"/>
      <c r="AH72" s="239"/>
      <c r="AI72" s="239"/>
      <c r="AJ72" s="239"/>
      <c r="AK72" s="239"/>
      <c r="AL72" s="239"/>
      <c r="AM72" s="239"/>
      <c r="AN72" s="239"/>
      <c r="AO72" s="239"/>
      <c r="AP72" s="239"/>
      <c r="AQ72" s="239"/>
      <c r="AR72" s="239"/>
      <c r="AS72" s="239"/>
      <c r="AT72" s="239"/>
      <c r="AU72" s="239"/>
      <c r="AV72" s="239"/>
      <c r="AW72" s="239"/>
      <c r="AX72" s="239"/>
      <c r="CF72" s="12" t="s">
        <v>2081</v>
      </c>
      <c r="CG72" s="41">
        <v>9</v>
      </c>
      <c r="CH72" s="105" t="s">
        <v>723</v>
      </c>
      <c r="CI72" s="339"/>
      <c r="CJ72" s="339"/>
      <c r="CK72" s="339"/>
      <c r="CL72" s="339"/>
      <c r="CM72" s="339"/>
      <c r="CN72" s="339"/>
      <c r="CO72" s="339"/>
      <c r="CP72" s="339"/>
      <c r="CQ72" s="239"/>
      <c r="CR72" s="239"/>
      <c r="CS72" s="239"/>
      <c r="CT72" s="239"/>
      <c r="CU72" s="239"/>
      <c r="CV72" s="239"/>
      <c r="CW72" s="239"/>
      <c r="CX72" s="239"/>
      <c r="CY72" s="239"/>
      <c r="CZ72" s="239"/>
      <c r="DA72" s="239"/>
      <c r="DB72" s="239"/>
      <c r="DC72" s="239"/>
      <c r="DD72" s="239"/>
    </row>
    <row r="73" spans="2:108">
      <c r="B73" s="239"/>
      <c r="C73" s="239"/>
      <c r="D73" s="239"/>
      <c r="E73" s="303"/>
      <c r="F73" s="239"/>
      <c r="G73" s="339"/>
      <c r="H73" s="339"/>
      <c r="I73" s="339"/>
      <c r="J73" s="339"/>
      <c r="K73" s="303"/>
      <c r="L73" s="353"/>
      <c r="M73" s="239"/>
      <c r="O73" s="360"/>
      <c r="P73" s="361"/>
      <c r="Q73" s="303"/>
      <c r="R73" s="354"/>
      <c r="S73" s="350"/>
      <c r="T73" s="339"/>
      <c r="W73" s="359"/>
      <c r="AB73" s="239"/>
      <c r="AC73" s="239"/>
      <c r="AD73" s="239"/>
      <c r="AE73" s="239"/>
      <c r="AF73" s="239"/>
      <c r="AG73" s="239"/>
      <c r="AH73" s="239"/>
      <c r="AI73" s="239"/>
      <c r="AJ73" s="239"/>
      <c r="AK73" s="239"/>
      <c r="AL73" s="239"/>
      <c r="AM73" s="239"/>
      <c r="AN73" s="239"/>
      <c r="AO73" s="239"/>
      <c r="AP73" s="239"/>
      <c r="AQ73" s="239"/>
      <c r="AR73" s="239"/>
      <c r="AS73" s="239"/>
      <c r="AT73" s="239"/>
      <c r="AU73" s="239"/>
      <c r="AV73" s="239"/>
      <c r="AW73" s="239"/>
      <c r="AX73" s="239"/>
      <c r="CF73" s="12" t="s">
        <v>2081</v>
      </c>
      <c r="CG73" s="41">
        <v>10</v>
      </c>
      <c r="CH73" s="105" t="s">
        <v>717</v>
      </c>
      <c r="CI73" s="339"/>
      <c r="CJ73" s="339"/>
      <c r="CK73" s="339"/>
      <c r="CL73" s="339"/>
      <c r="CM73" s="339"/>
      <c r="CN73" s="339"/>
      <c r="CO73" s="339"/>
      <c r="CP73" s="339"/>
      <c r="CQ73" s="239"/>
      <c r="CR73" s="239"/>
      <c r="CS73" s="239"/>
      <c r="CT73" s="239"/>
      <c r="CU73" s="239"/>
      <c r="CV73" s="239"/>
      <c r="CW73" s="239"/>
      <c r="CX73" s="239"/>
      <c r="CY73" s="239"/>
      <c r="CZ73" s="239"/>
      <c r="DA73" s="239"/>
      <c r="DB73" s="239"/>
      <c r="DC73" s="239"/>
      <c r="DD73" s="239"/>
    </row>
    <row r="74" spans="2:108">
      <c r="B74" s="239"/>
      <c r="C74" s="239"/>
      <c r="D74" s="239"/>
      <c r="E74" s="303"/>
      <c r="F74" s="239"/>
      <c r="G74" s="339"/>
      <c r="H74" s="339"/>
      <c r="I74" s="339"/>
      <c r="J74" s="339"/>
      <c r="K74" s="303"/>
      <c r="L74" s="353"/>
      <c r="M74" s="239"/>
      <c r="O74" s="360"/>
      <c r="P74" s="361"/>
      <c r="Q74" s="303"/>
      <c r="R74" s="354"/>
      <c r="S74" s="350"/>
      <c r="T74" s="339"/>
      <c r="W74" s="359"/>
      <c r="AB74" s="239"/>
      <c r="AC74" s="239"/>
      <c r="AD74" s="239"/>
      <c r="AE74" s="239"/>
      <c r="AF74" s="239"/>
      <c r="AG74" s="239"/>
      <c r="AH74" s="239"/>
      <c r="AI74" s="239"/>
      <c r="AJ74" s="239"/>
      <c r="AK74" s="239"/>
      <c r="AL74" s="239"/>
      <c r="AM74" s="239"/>
      <c r="AN74" s="239"/>
      <c r="AO74" s="239"/>
      <c r="AP74" s="239"/>
      <c r="AQ74" s="239"/>
      <c r="AR74" s="239"/>
      <c r="AS74" s="239"/>
      <c r="AT74" s="239"/>
      <c r="AU74" s="239"/>
      <c r="AV74" s="239"/>
      <c r="AW74" s="239"/>
      <c r="AX74" s="239"/>
      <c r="CF74" s="12" t="s">
        <v>720</v>
      </c>
      <c r="CG74" s="107">
        <v>2</v>
      </c>
      <c r="CH74" s="105" t="s">
        <v>589</v>
      </c>
      <c r="CI74" s="339"/>
      <c r="CJ74" s="339"/>
      <c r="CK74" s="339"/>
      <c r="CL74" s="339"/>
      <c r="CM74" s="339"/>
      <c r="CN74" s="339"/>
      <c r="CO74" s="339"/>
      <c r="CP74" s="339"/>
      <c r="CQ74" s="239"/>
      <c r="CR74" s="239"/>
      <c r="CS74" s="239"/>
      <c r="CT74" s="239"/>
      <c r="CU74" s="239"/>
      <c r="CV74" s="239"/>
      <c r="CW74" s="239"/>
      <c r="CX74" s="239"/>
      <c r="CY74" s="239"/>
      <c r="CZ74" s="239"/>
      <c r="DA74" s="239"/>
      <c r="DB74" s="239"/>
      <c r="DC74" s="239"/>
      <c r="DD74" s="239"/>
    </row>
    <row r="75" spans="2:108">
      <c r="B75" s="239"/>
      <c r="C75" s="239"/>
      <c r="D75" s="239"/>
      <c r="E75" s="303"/>
      <c r="F75" s="239"/>
      <c r="G75" s="339"/>
      <c r="H75" s="339"/>
      <c r="I75" s="339"/>
      <c r="J75" s="339"/>
      <c r="K75" s="303"/>
      <c r="L75" s="353"/>
      <c r="M75" s="239"/>
      <c r="O75" s="360"/>
      <c r="P75" s="361"/>
      <c r="Q75" s="303"/>
      <c r="R75" s="354"/>
      <c r="S75" s="350"/>
      <c r="T75" s="339"/>
      <c r="W75" s="359"/>
      <c r="AB75" s="239"/>
      <c r="AC75" s="239"/>
      <c r="AD75" s="239"/>
      <c r="AE75" s="239"/>
      <c r="AF75" s="239"/>
      <c r="AG75" s="239"/>
      <c r="AH75" s="239"/>
      <c r="AI75" s="239"/>
      <c r="AJ75" s="239"/>
      <c r="AK75" s="239"/>
      <c r="AL75" s="239"/>
      <c r="AM75" s="239"/>
      <c r="AN75" s="239"/>
      <c r="AO75" s="239"/>
      <c r="AP75" s="239"/>
      <c r="AQ75" s="239"/>
      <c r="AR75" s="239"/>
      <c r="AS75" s="239"/>
      <c r="AT75" s="239"/>
      <c r="AU75" s="239"/>
      <c r="AV75" s="239"/>
      <c r="AW75" s="239"/>
      <c r="AX75" s="239"/>
      <c r="CF75" s="12" t="s">
        <v>720</v>
      </c>
      <c r="CG75" s="41">
        <v>3</v>
      </c>
      <c r="CH75" s="105" t="s">
        <v>510</v>
      </c>
      <c r="CI75" s="339"/>
      <c r="CJ75" s="339"/>
      <c r="CK75" s="339"/>
      <c r="CL75" s="339"/>
      <c r="CM75" s="339"/>
      <c r="CN75" s="339"/>
      <c r="CO75" s="339"/>
      <c r="CP75" s="339"/>
      <c r="CQ75" s="239"/>
      <c r="CR75" s="239"/>
      <c r="CS75" s="239"/>
      <c r="CT75" s="239"/>
      <c r="CU75" s="239"/>
      <c r="CV75" s="239"/>
      <c r="CW75" s="239"/>
      <c r="CX75" s="239"/>
      <c r="CY75" s="239"/>
      <c r="CZ75" s="239"/>
      <c r="DA75" s="239"/>
      <c r="DB75" s="239"/>
      <c r="DC75" s="239"/>
      <c r="DD75" s="239"/>
    </row>
    <row r="76" spans="2:108">
      <c r="B76" s="239"/>
      <c r="C76" s="239"/>
      <c r="D76" s="239"/>
      <c r="E76" s="303"/>
      <c r="F76" s="239"/>
      <c r="G76" s="339"/>
      <c r="H76" s="339"/>
      <c r="I76" s="339"/>
      <c r="J76" s="339"/>
      <c r="K76" s="303"/>
      <c r="L76" s="353"/>
      <c r="M76" s="239"/>
      <c r="O76" s="360"/>
      <c r="P76" s="361"/>
      <c r="Q76" s="303"/>
      <c r="R76" s="354"/>
      <c r="S76" s="350"/>
      <c r="T76" s="339"/>
      <c r="W76" s="359"/>
      <c r="AB76" s="239"/>
      <c r="AC76" s="239"/>
      <c r="AD76" s="239"/>
      <c r="AE76" s="239"/>
      <c r="AF76" s="239"/>
      <c r="AG76" s="239"/>
      <c r="AH76" s="239"/>
      <c r="AI76" s="239"/>
      <c r="AJ76" s="239"/>
      <c r="AK76" s="239"/>
      <c r="AL76" s="239"/>
      <c r="AM76" s="239"/>
      <c r="AN76" s="239"/>
      <c r="AO76" s="239"/>
      <c r="AP76" s="239"/>
      <c r="AQ76" s="239"/>
      <c r="AR76" s="239"/>
      <c r="AS76" s="239"/>
      <c r="AT76" s="239"/>
      <c r="AU76" s="239"/>
      <c r="AV76" s="239"/>
      <c r="AW76" s="239"/>
      <c r="AX76" s="239"/>
      <c r="CF76" s="12" t="s">
        <v>720</v>
      </c>
      <c r="CG76" s="41">
        <v>4</v>
      </c>
      <c r="CH76" s="105" t="s">
        <v>510</v>
      </c>
      <c r="CI76" s="339"/>
      <c r="CJ76" s="339"/>
      <c r="CK76" s="339"/>
      <c r="CL76" s="339"/>
      <c r="CM76" s="339"/>
      <c r="CN76" s="339"/>
      <c r="CO76" s="339"/>
      <c r="CP76" s="339"/>
      <c r="CQ76" s="239"/>
      <c r="CR76" s="239"/>
      <c r="CS76" s="239"/>
      <c r="CT76" s="239"/>
      <c r="CU76" s="239"/>
      <c r="CV76" s="239"/>
      <c r="CW76" s="239"/>
      <c r="CX76" s="239"/>
      <c r="CY76" s="239"/>
      <c r="CZ76" s="239"/>
      <c r="DA76" s="239"/>
      <c r="DB76" s="239"/>
      <c r="DC76" s="239"/>
      <c r="DD76" s="239"/>
    </row>
    <row r="77" spans="2:108">
      <c r="B77" s="239"/>
      <c r="C77" s="239"/>
      <c r="D77" s="239"/>
      <c r="E77" s="303"/>
      <c r="F77" s="239"/>
      <c r="G77" s="339"/>
      <c r="H77" s="339"/>
      <c r="I77" s="339"/>
      <c r="J77" s="339"/>
      <c r="K77" s="303"/>
      <c r="L77" s="353"/>
      <c r="M77" s="239"/>
      <c r="O77" s="360"/>
      <c r="P77" s="361"/>
      <c r="Q77" s="303"/>
      <c r="R77" s="354"/>
      <c r="S77" s="350"/>
      <c r="T77" s="339"/>
      <c r="W77" s="359"/>
      <c r="AB77" s="239"/>
      <c r="AC77" s="239"/>
      <c r="AD77" s="239"/>
      <c r="AE77" s="239"/>
      <c r="AF77" s="239"/>
      <c r="AG77" s="239"/>
      <c r="AH77" s="239"/>
      <c r="AI77" s="239"/>
      <c r="AJ77" s="239"/>
      <c r="AK77" s="239"/>
      <c r="AL77" s="239"/>
      <c r="AM77" s="239"/>
      <c r="AN77" s="239"/>
      <c r="AO77" s="239"/>
      <c r="AP77" s="239"/>
      <c r="AQ77" s="239"/>
      <c r="AR77" s="239"/>
      <c r="AS77" s="239"/>
      <c r="AT77" s="239"/>
      <c r="AU77" s="239"/>
      <c r="AV77" s="239"/>
      <c r="AW77" s="239"/>
      <c r="AX77" s="239"/>
      <c r="CF77" s="12" t="s">
        <v>720</v>
      </c>
      <c r="CG77" s="41">
        <v>5</v>
      </c>
      <c r="CH77" s="105" t="s">
        <v>693</v>
      </c>
      <c r="CI77" s="339"/>
      <c r="CJ77" s="339"/>
      <c r="CK77" s="339"/>
      <c r="CL77" s="339"/>
      <c r="CM77" s="339"/>
      <c r="CN77" s="339"/>
      <c r="CO77" s="339"/>
      <c r="CP77" s="339"/>
      <c r="CQ77" s="239"/>
      <c r="CR77" s="239"/>
      <c r="CS77" s="239"/>
      <c r="CT77" s="239"/>
      <c r="CU77" s="239"/>
      <c r="CV77" s="239"/>
      <c r="CW77" s="239"/>
      <c r="CX77" s="239"/>
      <c r="CY77" s="239"/>
      <c r="CZ77" s="239"/>
      <c r="DA77" s="239"/>
      <c r="DB77" s="239"/>
      <c r="DC77" s="239"/>
      <c r="DD77" s="239"/>
    </row>
    <row r="78" spans="2:108">
      <c r="B78" s="239"/>
      <c r="C78" s="239"/>
      <c r="D78" s="239"/>
      <c r="E78" s="303"/>
      <c r="F78" s="239"/>
      <c r="G78" s="339"/>
      <c r="H78" s="339"/>
      <c r="I78" s="339"/>
      <c r="J78" s="339"/>
      <c r="K78" s="303"/>
      <c r="L78" s="353"/>
      <c r="M78" s="239"/>
      <c r="O78" s="360"/>
      <c r="P78" s="361"/>
      <c r="Q78" s="303"/>
      <c r="R78" s="354"/>
      <c r="S78" s="350"/>
      <c r="T78" s="339"/>
      <c r="W78" s="359"/>
      <c r="AB78" s="239"/>
      <c r="AC78" s="239"/>
      <c r="AD78" s="239"/>
      <c r="AE78" s="239"/>
      <c r="AF78" s="239"/>
      <c r="AG78" s="239"/>
      <c r="AH78" s="239"/>
      <c r="AI78" s="239"/>
      <c r="AJ78" s="239"/>
      <c r="AK78" s="239"/>
      <c r="AL78" s="239"/>
      <c r="AM78" s="239"/>
      <c r="AN78" s="239"/>
      <c r="AO78" s="239"/>
      <c r="AP78" s="239"/>
      <c r="AQ78" s="239"/>
      <c r="AR78" s="239"/>
      <c r="AS78" s="239"/>
      <c r="AT78" s="239"/>
      <c r="AU78" s="239"/>
      <c r="AV78" s="239"/>
      <c r="AW78" s="239"/>
      <c r="AX78" s="239"/>
      <c r="CF78" s="12" t="s">
        <v>720</v>
      </c>
      <c r="CG78" s="41">
        <v>6</v>
      </c>
      <c r="CH78" s="105" t="s">
        <v>723</v>
      </c>
      <c r="CI78" s="339"/>
      <c r="CJ78" s="339"/>
      <c r="CK78" s="339"/>
      <c r="CL78" s="339"/>
      <c r="CM78" s="339"/>
      <c r="CN78" s="339"/>
      <c r="CO78" s="339"/>
      <c r="CP78" s="339"/>
      <c r="CQ78" s="239"/>
      <c r="CR78" s="239"/>
      <c r="CS78" s="239"/>
      <c r="CT78" s="239"/>
      <c r="CU78" s="239"/>
      <c r="CV78" s="239"/>
      <c r="CW78" s="239"/>
      <c r="CX78" s="239"/>
      <c r="CY78" s="239"/>
      <c r="CZ78" s="239"/>
      <c r="DA78" s="239"/>
      <c r="DB78" s="239"/>
      <c r="DC78" s="239"/>
      <c r="DD78" s="239"/>
    </row>
    <row r="79" spans="2:108">
      <c r="B79" s="239"/>
      <c r="C79" s="239"/>
      <c r="D79" s="239"/>
      <c r="E79" s="303"/>
      <c r="F79" s="239"/>
      <c r="G79" s="339"/>
      <c r="H79" s="339"/>
      <c r="I79" s="339"/>
      <c r="J79" s="339"/>
      <c r="K79" s="303"/>
      <c r="L79" s="353"/>
      <c r="M79" s="239"/>
      <c r="O79" s="360"/>
      <c r="P79" s="361"/>
      <c r="Q79" s="303"/>
      <c r="R79" s="354"/>
      <c r="S79" s="350"/>
      <c r="T79" s="339"/>
      <c r="W79" s="359"/>
      <c r="AB79" s="239"/>
      <c r="AC79" s="239"/>
      <c r="AD79" s="239"/>
      <c r="AE79" s="239"/>
      <c r="AF79" s="239"/>
      <c r="AG79" s="239"/>
      <c r="AH79" s="239"/>
      <c r="AI79" s="239"/>
      <c r="AJ79" s="239"/>
      <c r="AK79" s="239"/>
      <c r="AL79" s="239"/>
      <c r="AM79" s="239"/>
      <c r="AN79" s="239"/>
      <c r="AO79" s="239"/>
      <c r="AP79" s="239"/>
      <c r="AQ79" s="239"/>
      <c r="AR79" s="239"/>
      <c r="AS79" s="239"/>
      <c r="AT79" s="239"/>
      <c r="AU79" s="239"/>
      <c r="AV79" s="239"/>
      <c r="AW79" s="239"/>
      <c r="AX79" s="239"/>
      <c r="CF79" s="12" t="s">
        <v>720</v>
      </c>
      <c r="CG79" s="41">
        <v>7</v>
      </c>
      <c r="CH79" s="105" t="s">
        <v>717</v>
      </c>
      <c r="CI79" s="339"/>
      <c r="CJ79" s="339"/>
      <c r="CK79" s="339"/>
      <c r="CL79" s="339"/>
      <c r="CM79" s="339"/>
      <c r="CN79" s="339"/>
      <c r="CO79" s="339"/>
      <c r="CP79" s="339"/>
      <c r="CQ79" s="239"/>
      <c r="CR79" s="239"/>
      <c r="CS79" s="239"/>
      <c r="CT79" s="239"/>
      <c r="CU79" s="239"/>
      <c r="CV79" s="239"/>
      <c r="CW79" s="239"/>
      <c r="CX79" s="239"/>
      <c r="CY79" s="239"/>
      <c r="CZ79" s="239"/>
      <c r="DA79" s="239"/>
      <c r="DB79" s="239"/>
      <c r="DC79" s="239"/>
      <c r="DD79" s="239"/>
    </row>
    <row r="80" spans="2:108">
      <c r="B80" s="239"/>
      <c r="C80" s="239"/>
      <c r="D80" s="239"/>
      <c r="E80" s="303"/>
      <c r="F80" s="239"/>
      <c r="G80" s="339"/>
      <c r="H80" s="339"/>
      <c r="I80" s="339"/>
      <c r="J80" s="339"/>
      <c r="K80" s="303"/>
      <c r="L80" s="353"/>
      <c r="M80" s="239"/>
      <c r="O80" s="360"/>
      <c r="P80" s="361"/>
      <c r="Q80" s="303"/>
      <c r="R80" s="354"/>
      <c r="S80" s="350"/>
      <c r="T80" s="339"/>
      <c r="W80" s="359"/>
      <c r="AB80" s="239"/>
      <c r="AC80" s="239"/>
      <c r="AD80" s="239"/>
      <c r="AE80" s="239"/>
      <c r="AF80" s="239"/>
      <c r="AG80" s="239"/>
      <c r="AH80" s="239"/>
      <c r="AI80" s="239"/>
      <c r="AJ80" s="239"/>
      <c r="AK80" s="239"/>
      <c r="AL80" s="239"/>
      <c r="AM80" s="239"/>
      <c r="AN80" s="239"/>
      <c r="AO80" s="239"/>
      <c r="AP80" s="239"/>
      <c r="AQ80" s="239"/>
      <c r="AR80" s="239"/>
      <c r="AS80" s="239"/>
      <c r="AT80" s="239"/>
      <c r="AU80" s="239"/>
      <c r="AV80" s="239"/>
      <c r="AW80" s="239"/>
      <c r="AX80" s="239"/>
      <c r="CF80" s="12" t="s">
        <v>720</v>
      </c>
      <c r="CG80" s="41">
        <v>8</v>
      </c>
      <c r="CH80" s="105" t="s">
        <v>717</v>
      </c>
      <c r="CI80" s="339"/>
      <c r="CJ80" s="339"/>
      <c r="CK80" s="339"/>
      <c r="CL80" s="339"/>
      <c r="CM80" s="339"/>
      <c r="CN80" s="339"/>
      <c r="CO80" s="339"/>
      <c r="CP80" s="339"/>
      <c r="CQ80" s="239"/>
      <c r="CR80" s="239"/>
      <c r="CS80" s="239"/>
      <c r="CT80" s="239"/>
      <c r="CU80" s="239"/>
      <c r="CV80" s="239"/>
      <c r="CW80" s="239"/>
      <c r="CX80" s="239"/>
      <c r="CY80" s="239"/>
      <c r="CZ80" s="239"/>
      <c r="DA80" s="239"/>
      <c r="DB80" s="239"/>
      <c r="DC80" s="239"/>
      <c r="DD80" s="239"/>
    </row>
    <row r="81" spans="2:108">
      <c r="B81" s="239"/>
      <c r="C81" s="239"/>
      <c r="D81" s="239"/>
      <c r="E81" s="303"/>
      <c r="F81" s="239"/>
      <c r="G81" s="339"/>
      <c r="H81" s="339"/>
      <c r="I81" s="339"/>
      <c r="J81" s="339"/>
      <c r="K81" s="303"/>
      <c r="L81" s="353"/>
      <c r="M81" s="239"/>
      <c r="O81" s="360"/>
      <c r="P81" s="361"/>
      <c r="Q81" s="303"/>
      <c r="R81" s="354"/>
      <c r="S81" s="350"/>
      <c r="T81" s="339"/>
      <c r="W81" s="359"/>
      <c r="AB81" s="239"/>
      <c r="AC81" s="239"/>
      <c r="AD81" s="239"/>
      <c r="AE81" s="239"/>
      <c r="AF81" s="239"/>
      <c r="AG81" s="239"/>
      <c r="AH81" s="239"/>
      <c r="AI81" s="239"/>
      <c r="AJ81" s="239"/>
      <c r="AK81" s="239"/>
      <c r="AL81" s="239"/>
      <c r="AM81" s="239"/>
      <c r="AN81" s="239"/>
      <c r="AO81" s="239"/>
      <c r="AP81" s="239"/>
      <c r="AQ81" s="239"/>
      <c r="AR81" s="239"/>
      <c r="AS81" s="239"/>
      <c r="AT81" s="239"/>
      <c r="AU81" s="239"/>
      <c r="AV81" s="239"/>
      <c r="AW81" s="239"/>
      <c r="AX81" s="239"/>
      <c r="CF81" s="12" t="s">
        <v>720</v>
      </c>
      <c r="CG81" s="41">
        <v>9</v>
      </c>
      <c r="CH81" s="105" t="s">
        <v>717</v>
      </c>
      <c r="CI81" s="339"/>
      <c r="CJ81" s="339"/>
      <c r="CK81" s="339"/>
      <c r="CL81" s="339"/>
      <c r="CM81" s="339"/>
      <c r="CN81" s="339"/>
      <c r="CO81" s="339"/>
      <c r="CP81" s="339"/>
      <c r="CQ81" s="239"/>
      <c r="CR81" s="239"/>
      <c r="CS81" s="239"/>
      <c r="CT81" s="239"/>
      <c r="CU81" s="239"/>
      <c r="CV81" s="239"/>
      <c r="CW81" s="239"/>
      <c r="CX81" s="239"/>
      <c r="CY81" s="239"/>
      <c r="CZ81" s="239"/>
      <c r="DA81" s="239"/>
      <c r="DB81" s="239"/>
      <c r="DC81" s="239"/>
      <c r="DD81" s="239"/>
    </row>
    <row r="82" spans="2:108">
      <c r="B82" s="239"/>
      <c r="C82" s="239"/>
      <c r="D82" s="239"/>
      <c r="E82" s="303"/>
      <c r="F82" s="239"/>
      <c r="G82" s="339"/>
      <c r="H82" s="339"/>
      <c r="I82" s="339"/>
      <c r="J82" s="339"/>
      <c r="K82" s="303"/>
      <c r="L82" s="353"/>
      <c r="M82" s="239"/>
      <c r="O82" s="360"/>
      <c r="P82" s="361"/>
      <c r="Q82" s="303"/>
      <c r="R82" s="354"/>
      <c r="S82" s="350"/>
      <c r="T82" s="339"/>
      <c r="W82" s="359"/>
      <c r="AB82" s="239"/>
      <c r="AC82" s="239"/>
      <c r="AD82" s="239"/>
      <c r="AE82" s="239"/>
      <c r="AF82" s="239"/>
      <c r="AG82" s="239"/>
      <c r="AH82" s="239"/>
      <c r="AI82" s="239"/>
      <c r="AJ82" s="239"/>
      <c r="AK82" s="239"/>
      <c r="AL82" s="239"/>
      <c r="AM82" s="239"/>
      <c r="AN82" s="239"/>
      <c r="AO82" s="239"/>
      <c r="AP82" s="239"/>
      <c r="AQ82" s="239"/>
      <c r="AR82" s="239"/>
      <c r="AS82" s="239"/>
      <c r="AT82" s="239"/>
      <c r="AU82" s="239"/>
      <c r="AV82" s="239"/>
      <c r="AW82" s="239"/>
      <c r="AX82" s="239"/>
      <c r="CF82" s="12" t="s">
        <v>720</v>
      </c>
      <c r="CG82" s="41">
        <v>10</v>
      </c>
      <c r="CH82" s="105" t="s">
        <v>717</v>
      </c>
      <c r="CI82" s="339"/>
      <c r="CJ82" s="339"/>
      <c r="CK82" s="339"/>
      <c r="CL82" s="339"/>
      <c r="CM82" s="339"/>
      <c r="CN82" s="339"/>
      <c r="CO82" s="339"/>
      <c r="CP82" s="339"/>
      <c r="CQ82" s="239"/>
      <c r="CR82" s="239"/>
      <c r="CS82" s="239"/>
      <c r="CT82" s="239"/>
      <c r="CU82" s="239"/>
      <c r="CV82" s="239"/>
      <c r="CW82" s="239"/>
      <c r="CX82" s="239"/>
      <c r="CY82" s="239"/>
      <c r="CZ82" s="239"/>
      <c r="DA82" s="239"/>
      <c r="DB82" s="239"/>
      <c r="DC82" s="239"/>
      <c r="DD82" s="239"/>
    </row>
    <row r="83" spans="2:108">
      <c r="B83" s="239"/>
      <c r="C83" s="239"/>
      <c r="D83" s="239"/>
      <c r="E83" s="303"/>
      <c r="F83" s="239"/>
      <c r="G83" s="339"/>
      <c r="H83" s="339"/>
      <c r="I83" s="339"/>
      <c r="J83" s="339"/>
      <c r="K83" s="303"/>
      <c r="L83" s="353"/>
      <c r="M83" s="239"/>
      <c r="O83" s="360"/>
      <c r="P83" s="361"/>
      <c r="Q83" s="303"/>
      <c r="R83" s="354"/>
      <c r="S83" s="350"/>
      <c r="T83" s="339"/>
      <c r="W83" s="359"/>
      <c r="AB83" s="239"/>
      <c r="AC83" s="239"/>
      <c r="AD83" s="239"/>
      <c r="AE83" s="239"/>
      <c r="AF83" s="239"/>
      <c r="AG83" s="239"/>
      <c r="AH83" s="239"/>
      <c r="AI83" s="239"/>
      <c r="AJ83" s="239"/>
      <c r="AK83" s="239"/>
      <c r="AL83" s="239"/>
      <c r="AM83" s="239"/>
      <c r="AN83" s="239"/>
      <c r="AO83" s="239"/>
      <c r="AP83" s="239"/>
      <c r="AQ83" s="239"/>
      <c r="AR83" s="239"/>
      <c r="AS83" s="239"/>
      <c r="AT83" s="239"/>
      <c r="AU83" s="239"/>
      <c r="AV83" s="239"/>
      <c r="AW83" s="239"/>
      <c r="AX83" s="239"/>
      <c r="CF83" s="12" t="s">
        <v>716</v>
      </c>
      <c r="CG83" s="107">
        <v>2</v>
      </c>
      <c r="CH83" s="105" t="s">
        <v>597</v>
      </c>
      <c r="CI83" s="339"/>
      <c r="CJ83" s="339"/>
      <c r="CK83" s="339"/>
      <c r="CL83" s="339"/>
      <c r="CM83" s="339"/>
      <c r="CN83" s="339"/>
      <c r="CO83" s="339"/>
      <c r="CP83" s="339"/>
      <c r="CQ83" s="239"/>
      <c r="CR83" s="239"/>
      <c r="CS83" s="239"/>
      <c r="CT83" s="239"/>
      <c r="CU83" s="239"/>
      <c r="CV83" s="239"/>
      <c r="CW83" s="239"/>
      <c r="CX83" s="239"/>
      <c r="CY83" s="239"/>
      <c r="CZ83" s="239"/>
      <c r="DA83" s="239"/>
      <c r="DB83" s="239"/>
      <c r="DC83" s="239"/>
      <c r="DD83" s="239"/>
    </row>
    <row r="84" spans="2:108">
      <c r="B84" s="239"/>
      <c r="C84" s="239"/>
      <c r="D84" s="239"/>
      <c r="E84" s="303"/>
      <c r="F84" s="239"/>
      <c r="G84" s="339"/>
      <c r="H84" s="339"/>
      <c r="I84" s="339"/>
      <c r="J84" s="339"/>
      <c r="K84" s="303"/>
      <c r="L84" s="353"/>
      <c r="M84" s="239"/>
      <c r="O84" s="360"/>
      <c r="P84" s="361"/>
      <c r="Q84" s="303"/>
      <c r="R84" s="354"/>
      <c r="S84" s="350"/>
      <c r="T84" s="339"/>
      <c r="W84" s="359"/>
      <c r="AB84" s="239"/>
      <c r="AC84" s="239"/>
      <c r="AD84" s="239"/>
      <c r="AE84" s="239"/>
      <c r="AF84" s="239"/>
      <c r="AG84" s="239"/>
      <c r="AH84" s="239"/>
      <c r="AI84" s="239"/>
      <c r="AJ84" s="239"/>
      <c r="AK84" s="239"/>
      <c r="AL84" s="239"/>
      <c r="AM84" s="239"/>
      <c r="AN84" s="239"/>
      <c r="AO84" s="239"/>
      <c r="AP84" s="239"/>
      <c r="AQ84" s="239"/>
      <c r="AR84" s="239"/>
      <c r="AS84" s="239"/>
      <c r="AT84" s="239"/>
      <c r="AU84" s="239"/>
      <c r="AV84" s="239"/>
      <c r="AW84" s="239"/>
      <c r="AX84" s="239"/>
      <c r="CF84" s="12" t="s">
        <v>716</v>
      </c>
      <c r="CG84" s="41">
        <v>3</v>
      </c>
      <c r="CH84" s="105" t="s">
        <v>595</v>
      </c>
      <c r="CI84" s="339"/>
      <c r="CJ84" s="339"/>
      <c r="CK84" s="339"/>
      <c r="CL84" s="339"/>
      <c r="CM84" s="339"/>
      <c r="CN84" s="339"/>
      <c r="CO84" s="339"/>
      <c r="CP84" s="339"/>
      <c r="CQ84" s="239"/>
      <c r="CR84" s="239"/>
      <c r="CS84" s="239"/>
      <c r="CT84" s="239"/>
      <c r="CU84" s="239"/>
      <c r="CV84" s="239"/>
      <c r="CW84" s="239"/>
      <c r="CX84" s="239"/>
      <c r="CY84" s="239"/>
      <c r="CZ84" s="239"/>
      <c r="DA84" s="239"/>
      <c r="DB84" s="239"/>
      <c r="DC84" s="239"/>
      <c r="DD84" s="239"/>
    </row>
    <row r="85" spans="2:108">
      <c r="B85" s="239"/>
      <c r="C85" s="239"/>
      <c r="D85" s="239"/>
      <c r="E85" s="303"/>
      <c r="F85" s="239"/>
      <c r="G85" s="339"/>
      <c r="H85" s="339"/>
      <c r="I85" s="339"/>
      <c r="J85" s="339"/>
      <c r="K85" s="303"/>
      <c r="L85" s="353"/>
      <c r="M85" s="239"/>
      <c r="O85" s="360"/>
      <c r="P85" s="361"/>
      <c r="Q85" s="303"/>
      <c r="R85" s="354"/>
      <c r="S85" s="350"/>
      <c r="T85" s="339"/>
      <c r="W85" s="359"/>
      <c r="AB85" s="239"/>
      <c r="AC85" s="239"/>
      <c r="AD85" s="239"/>
      <c r="AE85" s="239"/>
      <c r="AF85" s="239"/>
      <c r="AG85" s="239"/>
      <c r="AH85" s="239"/>
      <c r="AI85" s="239"/>
      <c r="AJ85" s="239"/>
      <c r="AK85" s="239"/>
      <c r="AL85" s="239"/>
      <c r="AM85" s="239"/>
      <c r="AN85" s="239"/>
      <c r="AO85" s="239"/>
      <c r="AP85" s="239"/>
      <c r="AQ85" s="239"/>
      <c r="AR85" s="239"/>
      <c r="AS85" s="239"/>
      <c r="AT85" s="239"/>
      <c r="AU85" s="239"/>
      <c r="AV85" s="239"/>
      <c r="AW85" s="239"/>
      <c r="AX85" s="239"/>
      <c r="CF85" s="12" t="s">
        <v>716</v>
      </c>
      <c r="CG85" s="41">
        <v>4</v>
      </c>
      <c r="CH85" s="105" t="s">
        <v>589</v>
      </c>
      <c r="CI85" s="339"/>
      <c r="CJ85" s="339"/>
      <c r="CK85" s="339"/>
      <c r="CL85" s="339"/>
      <c r="CM85" s="339"/>
      <c r="CN85" s="339"/>
      <c r="CO85" s="339"/>
      <c r="CP85" s="339"/>
      <c r="CQ85" s="239"/>
      <c r="CR85" s="239"/>
      <c r="CS85" s="239"/>
      <c r="CT85" s="239"/>
      <c r="CU85" s="239"/>
      <c r="CV85" s="239"/>
      <c r="CW85" s="239"/>
      <c r="CX85" s="239"/>
      <c r="CY85" s="239"/>
      <c r="CZ85" s="239"/>
      <c r="DA85" s="239"/>
      <c r="DB85" s="239"/>
      <c r="DC85" s="239"/>
      <c r="DD85" s="239"/>
    </row>
    <row r="86" spans="2:108">
      <c r="B86" s="239"/>
      <c r="C86" s="339"/>
      <c r="D86" s="339"/>
      <c r="E86" s="303"/>
      <c r="F86" s="339"/>
      <c r="G86" s="239"/>
      <c r="H86" s="239"/>
      <c r="I86" s="239"/>
      <c r="J86" s="239"/>
      <c r="K86" s="303"/>
      <c r="L86" s="239"/>
      <c r="M86" s="239"/>
      <c r="O86" s="287"/>
      <c r="P86" s="338"/>
      <c r="Q86" s="303"/>
      <c r="R86" s="339"/>
      <c r="S86" s="350"/>
      <c r="T86" s="339"/>
      <c r="W86" s="359"/>
      <c r="AB86" s="239"/>
      <c r="AC86" s="239"/>
      <c r="AD86" s="239"/>
      <c r="AE86" s="239"/>
      <c r="AF86" s="239"/>
      <c r="AG86" s="239"/>
      <c r="AH86" s="239"/>
      <c r="AI86" s="239"/>
      <c r="AJ86" s="239"/>
      <c r="AK86" s="239"/>
      <c r="AL86" s="239"/>
      <c r="AM86" s="239"/>
      <c r="AN86" s="239"/>
      <c r="AO86" s="239"/>
      <c r="AP86" s="239"/>
      <c r="AQ86" s="239"/>
      <c r="AR86" s="239"/>
      <c r="AS86" s="239"/>
      <c r="AT86" s="239"/>
      <c r="AU86" s="239"/>
      <c r="AV86" s="239"/>
      <c r="AW86" s="239"/>
      <c r="AX86" s="239"/>
      <c r="CF86" s="12" t="s">
        <v>716</v>
      </c>
      <c r="CG86" s="41">
        <v>5</v>
      </c>
      <c r="CH86" s="105" t="s">
        <v>510</v>
      </c>
      <c r="CI86" s="339"/>
      <c r="CJ86" s="339"/>
      <c r="CK86" s="339"/>
      <c r="CL86" s="339"/>
      <c r="CM86" s="339"/>
      <c r="CN86" s="339"/>
      <c r="CO86" s="339"/>
      <c r="CP86" s="339"/>
      <c r="CQ86" s="239"/>
      <c r="CR86" s="239"/>
      <c r="CS86" s="239"/>
      <c r="CT86" s="239"/>
      <c r="CU86" s="239"/>
      <c r="CV86" s="239"/>
      <c r="CW86" s="239"/>
      <c r="CX86" s="239"/>
      <c r="CY86" s="239"/>
      <c r="CZ86" s="239"/>
      <c r="DA86" s="239"/>
      <c r="DB86" s="239"/>
      <c r="DC86" s="239"/>
      <c r="DD86" s="239"/>
    </row>
    <row r="87" spans="2:108">
      <c r="B87" s="239"/>
      <c r="C87" s="339"/>
      <c r="D87" s="339"/>
      <c r="E87" s="303"/>
      <c r="F87" s="339"/>
      <c r="G87" s="239"/>
      <c r="H87" s="239"/>
      <c r="I87" s="239"/>
      <c r="J87" s="239"/>
      <c r="K87" s="303"/>
      <c r="L87" s="239"/>
      <c r="M87" s="239"/>
      <c r="O87" s="287"/>
      <c r="P87" s="338"/>
      <c r="Q87" s="303"/>
      <c r="R87" s="339"/>
      <c r="S87" s="350"/>
      <c r="T87" s="339"/>
      <c r="W87" s="359"/>
      <c r="AB87" s="239"/>
      <c r="AC87" s="239"/>
      <c r="AD87" s="239"/>
      <c r="AE87" s="239"/>
      <c r="AF87" s="239"/>
      <c r="AG87" s="239"/>
      <c r="AH87" s="239"/>
      <c r="AI87" s="239"/>
      <c r="AJ87" s="239"/>
      <c r="AK87" s="239"/>
      <c r="AL87" s="239"/>
      <c r="AM87" s="239"/>
      <c r="AN87" s="239"/>
      <c r="AO87" s="239"/>
      <c r="AP87" s="239"/>
      <c r="AQ87" s="239"/>
      <c r="AR87" s="239"/>
      <c r="AS87" s="239"/>
      <c r="AT87" s="239"/>
      <c r="AU87" s="239"/>
      <c r="AV87" s="239"/>
      <c r="AW87" s="239"/>
      <c r="AX87" s="239"/>
      <c r="CF87" s="12" t="s">
        <v>716</v>
      </c>
      <c r="CG87" s="41">
        <v>6</v>
      </c>
      <c r="CH87" s="105" t="s">
        <v>510</v>
      </c>
      <c r="CI87" s="339"/>
      <c r="CJ87" s="339"/>
      <c r="CK87" s="339"/>
      <c r="CL87" s="339"/>
      <c r="CM87" s="339"/>
      <c r="CN87" s="339"/>
      <c r="CO87" s="339"/>
      <c r="CP87" s="339"/>
      <c r="CQ87" s="239"/>
      <c r="CR87" s="239"/>
      <c r="CS87" s="239"/>
      <c r="CT87" s="239"/>
      <c r="CU87" s="239"/>
      <c r="CV87" s="239"/>
      <c r="CW87" s="239"/>
      <c r="CX87" s="239"/>
      <c r="CY87" s="239"/>
      <c r="CZ87" s="239"/>
      <c r="DA87" s="239"/>
      <c r="DB87" s="239"/>
      <c r="DC87" s="239"/>
      <c r="DD87" s="239"/>
    </row>
    <row r="88" spans="2:108">
      <c r="B88" s="239"/>
      <c r="C88" s="339"/>
      <c r="D88" s="339"/>
      <c r="E88" s="303"/>
      <c r="F88" s="339"/>
      <c r="G88" s="239"/>
      <c r="H88" s="239"/>
      <c r="I88" s="239"/>
      <c r="J88" s="239"/>
      <c r="K88" s="303"/>
      <c r="L88" s="239"/>
      <c r="M88" s="239"/>
      <c r="O88" s="287"/>
      <c r="P88" s="338"/>
      <c r="Q88" s="303"/>
      <c r="R88" s="339"/>
      <c r="S88" s="350"/>
      <c r="T88" s="339"/>
      <c r="W88" s="359"/>
      <c r="AB88" s="239"/>
      <c r="AC88" s="239"/>
      <c r="AD88" s="239"/>
      <c r="AE88" s="239"/>
      <c r="AF88" s="239"/>
      <c r="AG88" s="239"/>
      <c r="AH88" s="239"/>
      <c r="AI88" s="239"/>
      <c r="AJ88" s="239"/>
      <c r="AK88" s="239"/>
      <c r="AL88" s="239"/>
      <c r="AM88" s="239"/>
      <c r="AN88" s="239"/>
      <c r="AO88" s="239"/>
      <c r="AP88" s="239"/>
      <c r="AQ88" s="239"/>
      <c r="AR88" s="239"/>
      <c r="AS88" s="239"/>
      <c r="AT88" s="239"/>
      <c r="AU88" s="239"/>
      <c r="AV88" s="239"/>
      <c r="AW88" s="239"/>
      <c r="AX88" s="239"/>
      <c r="CF88" s="12" t="s">
        <v>716</v>
      </c>
      <c r="CG88" s="41">
        <v>7</v>
      </c>
      <c r="CH88" s="105" t="s">
        <v>693</v>
      </c>
      <c r="CI88" s="339"/>
      <c r="CJ88" s="339"/>
      <c r="CK88" s="339"/>
      <c r="CL88" s="339"/>
      <c r="CM88" s="339"/>
      <c r="CN88" s="339"/>
      <c r="CO88" s="339"/>
      <c r="CP88" s="339"/>
      <c r="CQ88" s="239"/>
      <c r="CR88" s="239"/>
      <c r="CS88" s="239"/>
      <c r="CT88" s="239"/>
      <c r="CU88" s="239"/>
      <c r="CV88" s="239"/>
      <c r="CW88" s="239"/>
      <c r="CX88" s="239"/>
      <c r="CY88" s="239"/>
      <c r="CZ88" s="239"/>
      <c r="DA88" s="239"/>
      <c r="DB88" s="239"/>
      <c r="DC88" s="239"/>
      <c r="DD88" s="239"/>
    </row>
    <row r="89" spans="2:108">
      <c r="B89" s="239"/>
      <c r="C89" s="339"/>
      <c r="D89" s="339"/>
      <c r="E89" s="303"/>
      <c r="F89" s="339"/>
      <c r="G89" s="239"/>
      <c r="H89" s="239"/>
      <c r="I89" s="239"/>
      <c r="J89" s="239"/>
      <c r="K89" s="303"/>
      <c r="L89" s="239"/>
      <c r="M89" s="239"/>
      <c r="O89" s="287"/>
      <c r="P89" s="338"/>
      <c r="Q89" s="303"/>
      <c r="R89" s="339"/>
      <c r="S89" s="350"/>
      <c r="T89" s="339"/>
      <c r="W89" s="359"/>
      <c r="AB89" s="239"/>
      <c r="AC89" s="239"/>
      <c r="AD89" s="239"/>
      <c r="AE89" s="239"/>
      <c r="AF89" s="239"/>
      <c r="AG89" s="239"/>
      <c r="AH89" s="239"/>
      <c r="AI89" s="239"/>
      <c r="AJ89" s="239"/>
      <c r="AK89" s="239"/>
      <c r="AL89" s="239"/>
      <c r="AM89" s="239"/>
      <c r="AN89" s="239"/>
      <c r="AO89" s="239"/>
      <c r="AP89" s="239"/>
      <c r="AQ89" s="239"/>
      <c r="AR89" s="239"/>
      <c r="AS89" s="239"/>
      <c r="AT89" s="239"/>
      <c r="AU89" s="239"/>
      <c r="AV89" s="239"/>
      <c r="AW89" s="239"/>
      <c r="AX89" s="239"/>
      <c r="CF89" s="12" t="s">
        <v>716</v>
      </c>
      <c r="CG89" s="41">
        <v>8</v>
      </c>
      <c r="CH89" s="105" t="s">
        <v>723</v>
      </c>
      <c r="CI89" s="339"/>
      <c r="CJ89" s="339"/>
      <c r="CK89" s="339"/>
      <c r="CL89" s="339"/>
      <c r="CM89" s="339"/>
      <c r="CN89" s="339"/>
      <c r="CO89" s="339"/>
      <c r="CP89" s="339"/>
      <c r="CQ89" s="239"/>
      <c r="CR89" s="239"/>
      <c r="CS89" s="239"/>
      <c r="CT89" s="239"/>
      <c r="CU89" s="239"/>
      <c r="CV89" s="239"/>
      <c r="CW89" s="239"/>
      <c r="CX89" s="239"/>
      <c r="CY89" s="239"/>
      <c r="CZ89" s="239"/>
      <c r="DA89" s="239"/>
      <c r="DB89" s="239"/>
      <c r="DC89" s="239"/>
      <c r="DD89" s="239"/>
    </row>
    <row r="90" spans="2:108">
      <c r="B90" s="239"/>
      <c r="C90" s="339"/>
      <c r="D90" s="339"/>
      <c r="E90" s="303"/>
      <c r="F90" s="339"/>
      <c r="G90" s="239"/>
      <c r="H90" s="239"/>
      <c r="I90" s="239"/>
      <c r="J90" s="239"/>
      <c r="K90" s="303"/>
      <c r="L90" s="239"/>
      <c r="M90" s="239"/>
      <c r="O90" s="287"/>
      <c r="P90" s="338"/>
      <c r="Q90" s="303"/>
      <c r="R90" s="339"/>
      <c r="S90" s="350"/>
      <c r="T90" s="339"/>
      <c r="W90" s="359"/>
      <c r="AB90" s="239"/>
      <c r="AC90" s="239"/>
      <c r="AD90" s="239"/>
      <c r="AE90" s="239"/>
      <c r="AF90" s="239"/>
      <c r="AG90" s="239"/>
      <c r="AH90" s="239"/>
      <c r="AI90" s="239"/>
      <c r="AJ90" s="239"/>
      <c r="AK90" s="239"/>
      <c r="AL90" s="239"/>
      <c r="AM90" s="239"/>
      <c r="AN90" s="239"/>
      <c r="AO90" s="239"/>
      <c r="AP90" s="239"/>
      <c r="AQ90" s="239"/>
      <c r="AR90" s="239"/>
      <c r="AS90" s="239"/>
      <c r="AT90" s="239"/>
      <c r="AU90" s="239"/>
      <c r="AV90" s="239"/>
      <c r="AW90" s="239"/>
      <c r="AX90" s="239"/>
      <c r="CF90" s="12" t="s">
        <v>716</v>
      </c>
      <c r="CG90" s="41">
        <v>9</v>
      </c>
      <c r="CH90" s="105" t="s">
        <v>723</v>
      </c>
      <c r="CI90" s="339"/>
      <c r="CJ90" s="339"/>
      <c r="CK90" s="339"/>
      <c r="CL90" s="339"/>
      <c r="CM90" s="339"/>
      <c r="CN90" s="339"/>
      <c r="CO90" s="339"/>
      <c r="CP90" s="339"/>
      <c r="CQ90" s="239"/>
      <c r="CR90" s="239"/>
      <c r="CS90" s="239"/>
      <c r="CT90" s="239"/>
      <c r="CU90" s="239"/>
      <c r="CV90" s="239"/>
      <c r="CW90" s="239"/>
      <c r="CX90" s="239"/>
      <c r="CY90" s="239"/>
      <c r="CZ90" s="239"/>
      <c r="DA90" s="239"/>
      <c r="DB90" s="239"/>
      <c r="DC90" s="239"/>
      <c r="DD90" s="239"/>
    </row>
    <row r="91" spans="2:108">
      <c r="B91" s="239"/>
      <c r="C91" s="339"/>
      <c r="D91" s="339"/>
      <c r="E91" s="303"/>
      <c r="F91" s="339"/>
      <c r="G91" s="239"/>
      <c r="H91" s="239"/>
      <c r="I91" s="239"/>
      <c r="J91" s="239"/>
      <c r="K91" s="303"/>
      <c r="L91" s="239"/>
      <c r="M91" s="239"/>
      <c r="O91" s="287"/>
      <c r="P91" s="338"/>
      <c r="Q91" s="303"/>
      <c r="R91" s="339"/>
      <c r="S91" s="350"/>
      <c r="T91" s="339"/>
      <c r="W91" s="359"/>
      <c r="AB91" s="239"/>
      <c r="AC91" s="239"/>
      <c r="AD91" s="239"/>
      <c r="AE91" s="239"/>
      <c r="AF91" s="239"/>
      <c r="AG91" s="239"/>
      <c r="AH91" s="239"/>
      <c r="AI91" s="239"/>
      <c r="AJ91" s="239"/>
      <c r="AK91" s="239"/>
      <c r="AL91" s="239"/>
      <c r="AM91" s="239"/>
      <c r="AN91" s="239"/>
      <c r="AO91" s="239"/>
      <c r="AP91" s="239"/>
      <c r="AQ91" s="239"/>
      <c r="AR91" s="239"/>
      <c r="AS91" s="239"/>
      <c r="AT91" s="239"/>
      <c r="AU91" s="239"/>
      <c r="AV91" s="239"/>
      <c r="AW91" s="239"/>
      <c r="AX91" s="239"/>
      <c r="CF91" s="12" t="s">
        <v>716</v>
      </c>
      <c r="CG91" s="41">
        <v>10</v>
      </c>
      <c r="CH91" s="105" t="s">
        <v>723</v>
      </c>
      <c r="CI91" s="339"/>
      <c r="CJ91" s="339"/>
      <c r="CK91" s="339"/>
      <c r="CL91" s="339"/>
      <c r="CM91" s="339"/>
      <c r="CN91" s="339"/>
      <c r="CO91" s="339"/>
      <c r="CP91" s="339"/>
      <c r="CQ91" s="239"/>
      <c r="CR91" s="239"/>
      <c r="CS91" s="239"/>
      <c r="CT91" s="239"/>
      <c r="CU91" s="239"/>
      <c r="CV91" s="239"/>
      <c r="CW91" s="239"/>
      <c r="CX91" s="239"/>
      <c r="CY91" s="239"/>
      <c r="CZ91" s="239"/>
      <c r="DA91" s="239"/>
      <c r="DB91" s="239"/>
      <c r="DC91" s="239"/>
      <c r="DD91" s="239"/>
    </row>
    <row r="92" spans="2:108">
      <c r="B92" s="239"/>
      <c r="C92" s="339"/>
      <c r="D92" s="339"/>
      <c r="E92" s="303"/>
      <c r="F92" s="339"/>
      <c r="G92" s="239"/>
      <c r="H92" s="239"/>
      <c r="I92" s="239"/>
      <c r="J92" s="239"/>
      <c r="K92" s="303"/>
      <c r="L92" s="239"/>
      <c r="M92" s="239"/>
      <c r="O92" s="287"/>
      <c r="P92" s="338"/>
      <c r="Q92" s="303"/>
      <c r="R92" s="339"/>
      <c r="S92" s="350"/>
      <c r="T92" s="339"/>
      <c r="W92" s="359"/>
      <c r="AB92" s="239"/>
      <c r="AC92" s="239"/>
      <c r="AD92" s="239"/>
      <c r="AE92" s="239"/>
      <c r="AF92" s="239"/>
      <c r="AG92" s="239"/>
      <c r="AH92" s="239"/>
      <c r="AI92" s="239"/>
      <c r="AJ92" s="239"/>
      <c r="AK92" s="239"/>
      <c r="AL92" s="239"/>
      <c r="AM92" s="239"/>
      <c r="AN92" s="239"/>
      <c r="AO92" s="239"/>
      <c r="AP92" s="239"/>
      <c r="AQ92" s="239"/>
      <c r="AR92" s="239"/>
      <c r="AS92" s="239"/>
      <c r="AT92" s="239"/>
      <c r="AU92" s="239"/>
      <c r="AV92" s="239"/>
      <c r="AW92" s="239"/>
      <c r="AX92" s="239"/>
      <c r="CF92" s="12" t="s">
        <v>748</v>
      </c>
      <c r="CG92" s="107">
        <v>2</v>
      </c>
      <c r="CH92" s="105" t="s">
        <v>597</v>
      </c>
      <c r="CI92" s="339"/>
      <c r="CJ92" s="339"/>
      <c r="CK92" s="339"/>
      <c r="CL92" s="339"/>
      <c r="CM92" s="339"/>
      <c r="CN92" s="339"/>
      <c r="CO92" s="339"/>
      <c r="CP92" s="339"/>
      <c r="CQ92" s="239"/>
      <c r="CR92" s="239"/>
      <c r="CS92" s="239"/>
      <c r="CT92" s="239"/>
      <c r="CU92" s="239"/>
      <c r="CV92" s="239"/>
      <c r="CW92" s="239"/>
      <c r="CX92" s="239"/>
      <c r="CY92" s="239"/>
      <c r="CZ92" s="239"/>
      <c r="DA92" s="239"/>
      <c r="DB92" s="239"/>
      <c r="DC92" s="239"/>
      <c r="DD92" s="239"/>
    </row>
    <row r="93" spans="2:108">
      <c r="B93" s="239"/>
      <c r="C93" s="339"/>
      <c r="D93" s="339"/>
      <c r="E93" s="303"/>
      <c r="F93" s="339"/>
      <c r="G93" s="239"/>
      <c r="H93" s="239"/>
      <c r="I93" s="239"/>
      <c r="J93" s="239"/>
      <c r="K93" s="303"/>
      <c r="L93" s="239"/>
      <c r="M93" s="239"/>
      <c r="O93" s="287"/>
      <c r="P93" s="338"/>
      <c r="Q93" s="303"/>
      <c r="R93" s="339"/>
      <c r="S93" s="350"/>
      <c r="T93" s="339"/>
      <c r="W93" s="359"/>
      <c r="AB93" s="239"/>
      <c r="AC93" s="239"/>
      <c r="AD93" s="239"/>
      <c r="AE93" s="239"/>
      <c r="AF93" s="239"/>
      <c r="AG93" s="239"/>
      <c r="AH93" s="239"/>
      <c r="AI93" s="239"/>
      <c r="AJ93" s="239"/>
      <c r="AK93" s="239"/>
      <c r="AL93" s="239"/>
      <c r="AM93" s="239"/>
      <c r="AN93" s="239"/>
      <c r="AO93" s="239"/>
      <c r="AP93" s="239"/>
      <c r="AQ93" s="239"/>
      <c r="AR93" s="239"/>
      <c r="AS93" s="239"/>
      <c r="AT93" s="239"/>
      <c r="AU93" s="239"/>
      <c r="AV93" s="239"/>
      <c r="AW93" s="239"/>
      <c r="AX93" s="239"/>
      <c r="CF93" s="12" t="s">
        <v>748</v>
      </c>
      <c r="CG93" s="41">
        <v>3</v>
      </c>
      <c r="CH93" s="105" t="s">
        <v>595</v>
      </c>
      <c r="CI93" s="339"/>
      <c r="CJ93" s="339"/>
      <c r="CK93" s="339"/>
      <c r="CL93" s="339"/>
      <c r="CM93" s="339"/>
      <c r="CN93" s="339"/>
      <c r="CO93" s="339"/>
      <c r="CP93" s="339"/>
      <c r="CQ93" s="239"/>
      <c r="CR93" s="239"/>
      <c r="CS93" s="239"/>
      <c r="CT93" s="239"/>
      <c r="CU93" s="239"/>
      <c r="CV93" s="239"/>
      <c r="CW93" s="239"/>
      <c r="CX93" s="239"/>
      <c r="CY93" s="239"/>
      <c r="CZ93" s="239"/>
      <c r="DA93" s="239"/>
      <c r="DB93" s="239"/>
      <c r="DC93" s="239"/>
      <c r="DD93" s="239"/>
    </row>
    <row r="94" spans="2:108">
      <c r="B94" s="239"/>
      <c r="C94" s="339"/>
      <c r="D94" s="339"/>
      <c r="E94" s="303"/>
      <c r="F94" s="339"/>
      <c r="G94" s="239"/>
      <c r="H94" s="239"/>
      <c r="I94" s="239"/>
      <c r="J94" s="239"/>
      <c r="K94" s="303"/>
      <c r="L94" s="239"/>
      <c r="M94" s="239"/>
      <c r="O94" s="287"/>
      <c r="P94" s="338"/>
      <c r="Q94" s="303"/>
      <c r="R94" s="339"/>
      <c r="S94" s="350"/>
      <c r="T94" s="339"/>
      <c r="W94" s="359"/>
      <c r="AB94" s="239"/>
      <c r="AC94" s="239"/>
      <c r="AD94" s="239"/>
      <c r="AE94" s="239"/>
      <c r="AF94" s="239"/>
      <c r="AG94" s="239"/>
      <c r="AH94" s="239"/>
      <c r="AI94" s="239"/>
      <c r="AJ94" s="239"/>
      <c r="AK94" s="239"/>
      <c r="AL94" s="239"/>
      <c r="AM94" s="239"/>
      <c r="AN94" s="239"/>
      <c r="AO94" s="239"/>
      <c r="AP94" s="239"/>
      <c r="AQ94" s="239"/>
      <c r="AR94" s="239"/>
      <c r="AS94" s="239"/>
      <c r="AT94" s="239"/>
      <c r="AU94" s="239"/>
      <c r="AV94" s="239"/>
      <c r="AW94" s="239"/>
      <c r="AX94" s="239"/>
      <c r="CF94" s="12" t="s">
        <v>748</v>
      </c>
      <c r="CG94" s="41">
        <v>4</v>
      </c>
      <c r="CH94" s="105" t="s">
        <v>594</v>
      </c>
      <c r="CI94" s="339"/>
      <c r="CJ94" s="339"/>
      <c r="CK94" s="339"/>
      <c r="CL94" s="339"/>
      <c r="CM94" s="339"/>
      <c r="CN94" s="339"/>
      <c r="CO94" s="339"/>
      <c r="CP94" s="339"/>
      <c r="CQ94" s="239"/>
      <c r="CR94" s="239"/>
      <c r="CS94" s="239"/>
      <c r="CT94" s="239"/>
      <c r="CU94" s="239"/>
      <c r="CV94" s="239"/>
      <c r="CW94" s="239"/>
      <c r="CX94" s="239"/>
      <c r="CY94" s="239"/>
      <c r="CZ94" s="239"/>
      <c r="DA94" s="239"/>
      <c r="DB94" s="239"/>
      <c r="DC94" s="239"/>
      <c r="DD94" s="239"/>
    </row>
    <row r="95" spans="2:108">
      <c r="B95" s="239"/>
      <c r="C95" s="339"/>
      <c r="D95" s="339"/>
      <c r="E95" s="303"/>
      <c r="F95" s="339"/>
      <c r="G95" s="239"/>
      <c r="H95" s="239"/>
      <c r="I95" s="239"/>
      <c r="J95" s="239"/>
      <c r="K95" s="303"/>
      <c r="L95" s="239"/>
      <c r="M95" s="239"/>
      <c r="O95" s="287"/>
      <c r="P95" s="338"/>
      <c r="Q95" s="303"/>
      <c r="R95" s="339"/>
      <c r="S95" s="350"/>
      <c r="T95" s="339"/>
      <c r="W95" s="359"/>
      <c r="AB95" s="239"/>
      <c r="AC95" s="239"/>
      <c r="AD95" s="239"/>
      <c r="AE95" s="239"/>
      <c r="AF95" s="239"/>
      <c r="AG95" s="239"/>
      <c r="AH95" s="239"/>
      <c r="AI95" s="239"/>
      <c r="AJ95" s="239"/>
      <c r="AK95" s="239"/>
      <c r="AL95" s="239"/>
      <c r="AM95" s="239"/>
      <c r="AN95" s="239"/>
      <c r="AO95" s="239"/>
      <c r="AP95" s="239"/>
      <c r="AQ95" s="239"/>
      <c r="AR95" s="239"/>
      <c r="AS95" s="239"/>
      <c r="AT95" s="239"/>
      <c r="AU95" s="239"/>
      <c r="AV95" s="239"/>
      <c r="AW95" s="239"/>
      <c r="AX95" s="239"/>
      <c r="CF95" s="12" t="s">
        <v>748</v>
      </c>
      <c r="CG95" s="41">
        <v>5</v>
      </c>
      <c r="CH95" s="105" t="s">
        <v>593</v>
      </c>
      <c r="CI95" s="339"/>
      <c r="CJ95" s="339"/>
      <c r="CK95" s="339"/>
      <c r="CL95" s="339"/>
      <c r="CM95" s="339"/>
      <c r="CN95" s="339"/>
      <c r="CO95" s="339"/>
      <c r="CP95" s="339"/>
      <c r="CQ95" s="239"/>
      <c r="CR95" s="239"/>
      <c r="CS95" s="239"/>
      <c r="CT95" s="239"/>
      <c r="CU95" s="239"/>
      <c r="CV95" s="239"/>
      <c r="CW95" s="239"/>
      <c r="CX95" s="239"/>
      <c r="CY95" s="239"/>
      <c r="CZ95" s="239"/>
      <c r="DA95" s="239"/>
      <c r="DB95" s="239"/>
      <c r="DC95" s="239"/>
      <c r="DD95" s="239"/>
    </row>
    <row r="96" spans="2:108">
      <c r="B96" s="239"/>
      <c r="C96" s="339"/>
      <c r="D96" s="339"/>
      <c r="E96" s="303"/>
      <c r="F96" s="339"/>
      <c r="G96" s="239"/>
      <c r="H96" s="239"/>
      <c r="I96" s="239"/>
      <c r="J96" s="239"/>
      <c r="K96" s="303"/>
      <c r="L96" s="239"/>
      <c r="M96" s="239"/>
      <c r="O96" s="287"/>
      <c r="P96" s="338"/>
      <c r="Q96" s="303"/>
      <c r="R96" s="339"/>
      <c r="S96" s="350"/>
      <c r="T96" s="339"/>
      <c r="W96" s="359"/>
      <c r="AB96" s="239"/>
      <c r="AC96" s="239"/>
      <c r="AD96" s="239"/>
      <c r="AE96" s="239"/>
      <c r="AF96" s="239"/>
      <c r="AG96" s="239"/>
      <c r="AH96" s="239"/>
      <c r="AI96" s="239"/>
      <c r="AJ96" s="239"/>
      <c r="AK96" s="239"/>
      <c r="AL96" s="239"/>
      <c r="AM96" s="239"/>
      <c r="AN96" s="239"/>
      <c r="AO96" s="239"/>
      <c r="AP96" s="239"/>
      <c r="AQ96" s="239"/>
      <c r="AR96" s="239"/>
      <c r="AS96" s="239"/>
      <c r="AT96" s="239"/>
      <c r="AU96" s="239"/>
      <c r="AV96" s="239"/>
      <c r="AW96" s="239"/>
      <c r="AX96" s="239"/>
      <c r="CF96" s="12" t="s">
        <v>748</v>
      </c>
      <c r="CG96" s="41">
        <v>6</v>
      </c>
      <c r="CH96" s="105" t="s">
        <v>589</v>
      </c>
      <c r="CI96" s="339"/>
      <c r="CJ96" s="339"/>
      <c r="CK96" s="339"/>
      <c r="CL96" s="339"/>
      <c r="CM96" s="339"/>
      <c r="CN96" s="339"/>
      <c r="CO96" s="339"/>
      <c r="CP96" s="339"/>
      <c r="CQ96" s="239"/>
      <c r="CR96" s="239"/>
      <c r="CS96" s="239"/>
      <c r="CT96" s="239"/>
      <c r="CU96" s="239"/>
      <c r="CV96" s="239"/>
      <c r="CW96" s="239"/>
      <c r="CX96" s="239"/>
      <c r="CY96" s="239"/>
      <c r="CZ96" s="239"/>
      <c r="DA96" s="239"/>
      <c r="DB96" s="239"/>
      <c r="DC96" s="239"/>
      <c r="DD96" s="239"/>
    </row>
    <row r="97" spans="2:108">
      <c r="B97" s="239"/>
      <c r="C97" s="339"/>
      <c r="D97" s="339"/>
      <c r="E97" s="303"/>
      <c r="F97" s="339"/>
      <c r="G97" s="239"/>
      <c r="H97" s="239"/>
      <c r="I97" s="239"/>
      <c r="J97" s="239"/>
      <c r="K97" s="303"/>
      <c r="L97" s="239"/>
      <c r="M97" s="239"/>
      <c r="O97" s="287"/>
      <c r="P97" s="338"/>
      <c r="Q97" s="303"/>
      <c r="R97" s="339"/>
      <c r="S97" s="350"/>
      <c r="T97" s="339"/>
      <c r="W97" s="359"/>
      <c r="AB97" s="239"/>
      <c r="AC97" s="239"/>
      <c r="AD97" s="239"/>
      <c r="AE97" s="239"/>
      <c r="AF97" s="239"/>
      <c r="AG97" s="239"/>
      <c r="AH97" s="239"/>
      <c r="AI97" s="239"/>
      <c r="AJ97" s="239"/>
      <c r="AK97" s="239"/>
      <c r="AL97" s="239"/>
      <c r="AM97" s="239"/>
      <c r="AN97" s="239"/>
      <c r="AO97" s="239"/>
      <c r="AP97" s="239"/>
      <c r="AQ97" s="239"/>
      <c r="AR97" s="239"/>
      <c r="AS97" s="239"/>
      <c r="AT97" s="239"/>
      <c r="AU97" s="239"/>
      <c r="AV97" s="239"/>
      <c r="AW97" s="239"/>
      <c r="AX97" s="239"/>
      <c r="CF97" s="12" t="s">
        <v>748</v>
      </c>
      <c r="CG97" s="41">
        <v>7</v>
      </c>
      <c r="CH97" s="105" t="s">
        <v>589</v>
      </c>
      <c r="CI97" s="339"/>
      <c r="CJ97" s="339"/>
      <c r="CK97" s="339"/>
      <c r="CL97" s="339"/>
      <c r="CM97" s="339"/>
      <c r="CN97" s="339"/>
      <c r="CO97" s="339"/>
      <c r="CP97" s="339"/>
      <c r="CQ97" s="239"/>
      <c r="CR97" s="239"/>
      <c r="CS97" s="239"/>
      <c r="CT97" s="239"/>
      <c r="CU97" s="239"/>
      <c r="CV97" s="239"/>
      <c r="CW97" s="239"/>
      <c r="CX97" s="239"/>
      <c r="CY97" s="239"/>
      <c r="CZ97" s="239"/>
      <c r="DA97" s="239"/>
      <c r="DB97" s="239"/>
      <c r="DC97" s="239"/>
      <c r="DD97" s="239"/>
    </row>
    <row r="98" spans="2:108">
      <c r="B98" s="239"/>
      <c r="C98" s="339"/>
      <c r="D98" s="339"/>
      <c r="E98" s="303"/>
      <c r="F98" s="339"/>
      <c r="G98" s="239"/>
      <c r="H98" s="239"/>
      <c r="I98" s="239"/>
      <c r="J98" s="239"/>
      <c r="K98" s="303"/>
      <c r="L98" s="239"/>
      <c r="M98" s="239"/>
      <c r="O98" s="287"/>
      <c r="P98" s="338"/>
      <c r="Q98" s="303"/>
      <c r="R98" s="339"/>
      <c r="S98" s="350"/>
      <c r="T98" s="339"/>
      <c r="W98" s="359"/>
      <c r="AB98" s="239"/>
      <c r="AC98" s="239"/>
      <c r="AD98" s="239"/>
      <c r="AE98" s="239"/>
      <c r="AF98" s="239"/>
      <c r="AG98" s="239"/>
      <c r="AH98" s="239"/>
      <c r="AI98" s="239"/>
      <c r="AJ98" s="239"/>
      <c r="AK98" s="239"/>
      <c r="AL98" s="239"/>
      <c r="AM98" s="239"/>
      <c r="AN98" s="239"/>
      <c r="AO98" s="239"/>
      <c r="AP98" s="239"/>
      <c r="AQ98" s="239"/>
      <c r="AR98" s="239"/>
      <c r="AS98" s="239"/>
      <c r="AT98" s="239"/>
      <c r="AU98" s="239"/>
      <c r="AV98" s="239"/>
      <c r="AW98" s="239"/>
      <c r="AX98" s="239"/>
      <c r="CF98" s="12" t="s">
        <v>748</v>
      </c>
      <c r="CG98" s="41">
        <v>8</v>
      </c>
      <c r="CH98" s="105" t="s">
        <v>510</v>
      </c>
      <c r="CI98" s="339"/>
      <c r="CJ98" s="339"/>
      <c r="CK98" s="339"/>
      <c r="CL98" s="339"/>
      <c r="CM98" s="339"/>
      <c r="CN98" s="339"/>
      <c r="CO98" s="339"/>
      <c r="CP98" s="339"/>
      <c r="CQ98" s="239"/>
      <c r="CR98" s="239"/>
      <c r="CS98" s="239"/>
      <c r="CT98" s="239"/>
      <c r="CU98" s="239"/>
      <c r="CV98" s="239"/>
      <c r="CW98" s="239"/>
      <c r="CX98" s="239"/>
      <c r="CY98" s="239"/>
      <c r="CZ98" s="239"/>
      <c r="DA98" s="239"/>
      <c r="DB98" s="239"/>
      <c r="DC98" s="239"/>
      <c r="DD98" s="239"/>
    </row>
    <row r="99" spans="2:108">
      <c r="B99" s="239"/>
      <c r="C99" s="339"/>
      <c r="D99" s="339"/>
      <c r="E99" s="303"/>
      <c r="F99" s="339"/>
      <c r="G99" s="239"/>
      <c r="H99" s="239"/>
      <c r="I99" s="239"/>
      <c r="J99" s="239"/>
      <c r="K99" s="303"/>
      <c r="L99" s="239"/>
      <c r="M99" s="239"/>
      <c r="O99" s="287"/>
      <c r="P99" s="338"/>
      <c r="Q99" s="303"/>
      <c r="R99" s="339"/>
      <c r="S99" s="350"/>
      <c r="T99" s="339"/>
      <c r="W99" s="35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CF99" s="12" t="s">
        <v>748</v>
      </c>
      <c r="CG99" s="41">
        <v>9</v>
      </c>
      <c r="CH99" s="105" t="s">
        <v>510</v>
      </c>
      <c r="CI99" s="339"/>
      <c r="CJ99" s="339"/>
      <c r="CK99" s="339"/>
      <c r="CL99" s="339"/>
      <c r="CM99" s="339"/>
      <c r="CN99" s="339"/>
      <c r="CO99" s="339"/>
      <c r="CP99" s="339"/>
      <c r="CQ99" s="239"/>
      <c r="CR99" s="239"/>
      <c r="CS99" s="239"/>
      <c r="CT99" s="239"/>
      <c r="CU99" s="239"/>
      <c r="CV99" s="239"/>
      <c r="CW99" s="239"/>
      <c r="CX99" s="239"/>
      <c r="CY99" s="239"/>
      <c r="CZ99" s="239"/>
      <c r="DA99" s="239"/>
      <c r="DB99" s="239"/>
      <c r="DC99" s="239"/>
      <c r="DD99" s="239"/>
    </row>
    <row r="100" spans="2:108">
      <c r="B100" s="239"/>
      <c r="C100" s="339"/>
      <c r="D100" s="339"/>
      <c r="E100" s="303"/>
      <c r="F100" s="339"/>
      <c r="G100" s="239"/>
      <c r="H100" s="239"/>
      <c r="I100" s="239"/>
      <c r="J100" s="239"/>
      <c r="K100" s="303"/>
      <c r="L100" s="239"/>
      <c r="M100" s="239"/>
      <c r="O100" s="287"/>
      <c r="P100" s="338"/>
      <c r="Q100" s="303"/>
      <c r="R100" s="339"/>
      <c r="S100" s="350"/>
      <c r="T100" s="339"/>
      <c r="W100" s="359"/>
      <c r="AB100" s="239"/>
      <c r="AC100" s="239"/>
      <c r="AD100" s="239"/>
      <c r="AE100" s="239"/>
      <c r="AF100" s="239"/>
      <c r="AG100" s="239"/>
      <c r="AH100" s="239"/>
      <c r="AI100" s="239"/>
      <c r="AJ100" s="239"/>
      <c r="AK100" s="239"/>
      <c r="AL100" s="239"/>
      <c r="AM100" s="239"/>
      <c r="AN100" s="239"/>
      <c r="AO100" s="239"/>
      <c r="AP100" s="239"/>
      <c r="AQ100" s="239"/>
      <c r="AR100" s="239"/>
      <c r="AS100" s="239"/>
      <c r="AT100" s="239"/>
      <c r="AU100" s="239"/>
      <c r="AV100" s="239"/>
      <c r="AW100" s="239"/>
      <c r="AX100" s="239"/>
      <c r="CF100" s="12" t="s">
        <v>748</v>
      </c>
      <c r="CG100" s="41">
        <v>10</v>
      </c>
      <c r="CH100" s="105" t="s">
        <v>693</v>
      </c>
      <c r="CI100" s="339"/>
      <c r="CJ100" s="339"/>
      <c r="CK100" s="339"/>
      <c r="CL100" s="339"/>
      <c r="CM100" s="339"/>
      <c r="CN100" s="339"/>
      <c r="CO100" s="339"/>
      <c r="CP100" s="339"/>
      <c r="CQ100" s="239"/>
      <c r="CR100" s="239"/>
      <c r="CS100" s="239"/>
      <c r="CT100" s="239"/>
      <c r="CU100" s="239"/>
      <c r="CV100" s="239"/>
      <c r="CW100" s="239"/>
      <c r="CX100" s="239"/>
      <c r="CY100" s="239"/>
      <c r="CZ100" s="239"/>
      <c r="DA100" s="239"/>
      <c r="DB100" s="239"/>
      <c r="DC100" s="239"/>
      <c r="DD100" s="239"/>
    </row>
    <row r="101" spans="2:108">
      <c r="B101" s="239"/>
      <c r="C101" s="239"/>
      <c r="D101" s="339"/>
      <c r="E101" s="303"/>
      <c r="F101" s="339"/>
      <c r="G101" s="339"/>
      <c r="H101" s="339"/>
      <c r="I101" s="239"/>
      <c r="J101" s="239"/>
      <c r="K101" s="303"/>
      <c r="L101" s="239"/>
      <c r="M101" s="239"/>
      <c r="O101" s="287"/>
      <c r="P101" s="338"/>
      <c r="Q101" s="303"/>
      <c r="R101" s="339"/>
      <c r="S101" s="350"/>
      <c r="T101" s="339"/>
      <c r="AB101" s="239"/>
      <c r="AC101" s="239"/>
      <c r="AD101" s="239"/>
      <c r="AE101" s="239"/>
      <c r="AF101" s="239"/>
      <c r="AG101" s="239"/>
      <c r="AH101" s="239"/>
      <c r="AI101" s="239"/>
      <c r="AJ101" s="239"/>
      <c r="AK101" s="239"/>
      <c r="AL101" s="239"/>
      <c r="AM101" s="239"/>
      <c r="AN101" s="239"/>
      <c r="AO101" s="239"/>
      <c r="AP101" s="239"/>
      <c r="AQ101" s="239"/>
      <c r="AR101" s="239"/>
      <c r="AS101" s="239"/>
      <c r="AT101" s="239"/>
      <c r="AU101" s="239"/>
      <c r="AV101" s="239"/>
      <c r="AW101" s="239"/>
      <c r="AX101" s="239"/>
      <c r="CF101" s="12" t="s">
        <v>694</v>
      </c>
      <c r="CG101" s="107">
        <v>2</v>
      </c>
      <c r="CH101" s="105" t="s">
        <v>589</v>
      </c>
      <c r="CI101" s="339"/>
      <c r="CJ101" s="339"/>
      <c r="CK101" s="339"/>
      <c r="CL101" s="339"/>
      <c r="CM101" s="339"/>
      <c r="CN101" s="339"/>
      <c r="CO101" s="339"/>
      <c r="CP101" s="339"/>
      <c r="CQ101" s="239"/>
      <c r="CR101" s="239"/>
      <c r="CS101" s="239"/>
      <c r="CT101" s="239"/>
      <c r="CU101" s="239"/>
      <c r="CV101" s="239"/>
      <c r="CW101" s="239"/>
      <c r="CX101" s="239"/>
      <c r="CY101" s="239"/>
      <c r="CZ101" s="239"/>
      <c r="DA101" s="239"/>
      <c r="DB101" s="239"/>
      <c r="DC101" s="239"/>
      <c r="DD101" s="239"/>
    </row>
    <row r="102" spans="2:108">
      <c r="B102" s="239"/>
      <c r="C102" s="239"/>
      <c r="D102" s="339"/>
      <c r="E102" s="303"/>
      <c r="F102" s="339"/>
      <c r="G102" s="339"/>
      <c r="H102" s="339"/>
      <c r="I102" s="239"/>
      <c r="J102" s="239"/>
      <c r="K102" s="303"/>
      <c r="L102" s="239"/>
      <c r="M102" s="239"/>
      <c r="O102" s="287"/>
      <c r="P102" s="338"/>
      <c r="Q102" s="303"/>
      <c r="R102" s="339"/>
      <c r="S102" s="350"/>
      <c r="T102" s="339"/>
      <c r="AB102" s="239"/>
      <c r="AC102" s="239"/>
      <c r="AD102" s="239"/>
      <c r="AE102" s="239"/>
      <c r="AF102" s="239"/>
      <c r="AG102" s="239"/>
      <c r="AH102" s="239"/>
      <c r="AI102" s="239"/>
      <c r="AJ102" s="239"/>
      <c r="AK102" s="239"/>
      <c r="AL102" s="239"/>
      <c r="AM102" s="239"/>
      <c r="AN102" s="239"/>
      <c r="AO102" s="239"/>
      <c r="AP102" s="239"/>
      <c r="AQ102" s="239"/>
      <c r="AR102" s="239"/>
      <c r="AS102" s="239"/>
      <c r="AT102" s="239"/>
      <c r="AU102" s="239"/>
      <c r="AV102" s="239"/>
      <c r="AW102" s="239"/>
      <c r="AX102" s="239"/>
      <c r="CF102" s="12" t="s">
        <v>694</v>
      </c>
      <c r="CG102" s="41">
        <v>3</v>
      </c>
      <c r="CH102" s="105" t="s">
        <v>510</v>
      </c>
      <c r="CI102" s="339"/>
      <c r="CJ102" s="339"/>
      <c r="CK102" s="339"/>
      <c r="CL102" s="339"/>
      <c r="CM102" s="339"/>
      <c r="CN102" s="339"/>
      <c r="CO102" s="339"/>
      <c r="CP102" s="339"/>
      <c r="CQ102" s="239"/>
      <c r="CR102" s="239"/>
      <c r="CS102" s="239"/>
      <c r="CT102" s="239"/>
      <c r="CU102" s="239"/>
      <c r="CV102" s="239"/>
      <c r="CW102" s="239"/>
      <c r="CX102" s="239"/>
      <c r="CY102" s="239"/>
      <c r="CZ102" s="239"/>
      <c r="DA102" s="239"/>
      <c r="DB102" s="239"/>
      <c r="DC102" s="239"/>
      <c r="DD102" s="239"/>
    </row>
    <row r="103" spans="2:108">
      <c r="B103" s="239"/>
      <c r="C103" s="239"/>
      <c r="D103" s="339"/>
      <c r="E103" s="303"/>
      <c r="F103" s="339"/>
      <c r="G103" s="339"/>
      <c r="H103" s="339"/>
      <c r="I103" s="239"/>
      <c r="J103" s="239"/>
      <c r="K103" s="303"/>
      <c r="L103" s="239"/>
      <c r="M103" s="239"/>
      <c r="O103" s="287"/>
      <c r="P103" s="338"/>
      <c r="Q103" s="303"/>
      <c r="R103" s="339"/>
      <c r="S103" s="350"/>
      <c r="T103" s="339"/>
      <c r="AB103" s="239"/>
      <c r="AC103" s="239"/>
      <c r="AD103" s="239"/>
      <c r="AE103" s="239"/>
      <c r="AF103" s="239"/>
      <c r="AG103" s="239"/>
      <c r="AH103" s="239"/>
      <c r="AI103" s="239"/>
      <c r="AJ103" s="239"/>
      <c r="AK103" s="239"/>
      <c r="AL103" s="239"/>
      <c r="AM103" s="239"/>
      <c r="AN103" s="239"/>
      <c r="AO103" s="239"/>
      <c r="AP103" s="239"/>
      <c r="AQ103" s="239"/>
      <c r="AR103" s="239"/>
      <c r="AS103" s="239"/>
      <c r="AT103" s="239"/>
      <c r="AU103" s="239"/>
      <c r="AV103" s="239"/>
      <c r="AW103" s="239"/>
      <c r="AX103" s="239"/>
      <c r="CF103" s="12" t="s">
        <v>694</v>
      </c>
      <c r="CG103" s="41">
        <v>4</v>
      </c>
      <c r="CH103" s="105" t="s">
        <v>693</v>
      </c>
      <c r="CI103" s="339"/>
      <c r="CJ103" s="339"/>
      <c r="CK103" s="339"/>
      <c r="CL103" s="339"/>
      <c r="CM103" s="339"/>
      <c r="CN103" s="339"/>
      <c r="CO103" s="339"/>
      <c r="CP103" s="339"/>
      <c r="CQ103" s="239"/>
      <c r="CR103" s="239"/>
      <c r="CS103" s="239"/>
      <c r="CT103" s="239"/>
      <c r="CU103" s="239"/>
      <c r="CV103" s="239"/>
      <c r="CW103" s="239"/>
      <c r="CX103" s="239"/>
      <c r="CY103" s="239"/>
      <c r="CZ103" s="239"/>
      <c r="DA103" s="239"/>
      <c r="DB103" s="239"/>
      <c r="DC103" s="239"/>
      <c r="DD103" s="239"/>
    </row>
    <row r="104" spans="2:108">
      <c r="B104" s="239"/>
      <c r="C104" s="239"/>
      <c r="D104" s="339"/>
      <c r="E104" s="303"/>
      <c r="F104" s="339"/>
      <c r="G104" s="339"/>
      <c r="H104" s="339"/>
      <c r="I104" s="239"/>
      <c r="J104" s="239"/>
      <c r="K104" s="303"/>
      <c r="L104" s="239"/>
      <c r="M104" s="239"/>
      <c r="O104" s="287"/>
      <c r="P104" s="338"/>
      <c r="Q104" s="303"/>
      <c r="R104" s="339"/>
      <c r="S104" s="350"/>
      <c r="T104" s="339"/>
      <c r="AB104" s="239"/>
      <c r="AC104" s="239"/>
      <c r="AD104" s="239"/>
      <c r="AE104" s="239"/>
      <c r="AF104" s="239"/>
      <c r="AG104" s="239"/>
      <c r="AH104" s="239"/>
      <c r="AI104" s="239"/>
      <c r="AJ104" s="239"/>
      <c r="AK104" s="239"/>
      <c r="AL104" s="239"/>
      <c r="AM104" s="239"/>
      <c r="AN104" s="239"/>
      <c r="AO104" s="239"/>
      <c r="AP104" s="239"/>
      <c r="AQ104" s="239"/>
      <c r="AR104" s="239"/>
      <c r="AS104" s="239"/>
      <c r="AT104" s="239"/>
      <c r="AU104" s="239"/>
      <c r="AV104" s="239"/>
      <c r="AW104" s="239"/>
      <c r="AX104" s="239"/>
      <c r="CF104" s="12" t="s">
        <v>694</v>
      </c>
      <c r="CG104" s="41">
        <v>5</v>
      </c>
      <c r="CH104" s="105" t="s">
        <v>723</v>
      </c>
      <c r="CI104" s="339"/>
      <c r="CJ104" s="339"/>
      <c r="CK104" s="339"/>
      <c r="CL104" s="339"/>
      <c r="CM104" s="339"/>
      <c r="CN104" s="339"/>
      <c r="CO104" s="339"/>
      <c r="CP104" s="339"/>
      <c r="CQ104" s="239"/>
      <c r="CR104" s="239"/>
      <c r="CS104" s="239"/>
      <c r="CT104" s="239"/>
      <c r="CU104" s="239"/>
      <c r="CV104" s="239"/>
      <c r="CW104" s="239"/>
      <c r="CX104" s="239"/>
      <c r="CY104" s="239"/>
      <c r="CZ104" s="239"/>
      <c r="DA104" s="239"/>
      <c r="DB104" s="239"/>
      <c r="DC104" s="239"/>
      <c r="DD104" s="239"/>
    </row>
    <row r="105" spans="2:108">
      <c r="B105" s="239"/>
      <c r="C105" s="239"/>
      <c r="D105" s="339"/>
      <c r="E105" s="303"/>
      <c r="F105" s="339"/>
      <c r="G105" s="339"/>
      <c r="H105" s="339"/>
      <c r="I105" s="239"/>
      <c r="J105" s="239"/>
      <c r="K105" s="303"/>
      <c r="L105" s="239"/>
      <c r="M105" s="239"/>
      <c r="O105" s="287"/>
      <c r="P105" s="338"/>
      <c r="Q105" s="303"/>
      <c r="R105" s="339"/>
      <c r="S105" s="350"/>
      <c r="T105" s="339"/>
      <c r="AB105" s="239"/>
      <c r="AC105" s="239"/>
      <c r="AD105" s="239"/>
      <c r="AE105" s="239"/>
      <c r="AF105" s="239"/>
      <c r="AG105" s="239"/>
      <c r="AH105" s="239"/>
      <c r="AI105" s="239"/>
      <c r="AJ105" s="239"/>
      <c r="AK105" s="239"/>
      <c r="AL105" s="239"/>
      <c r="AM105" s="239"/>
      <c r="AN105" s="239"/>
      <c r="AO105" s="239"/>
      <c r="AP105" s="239"/>
      <c r="AQ105" s="239"/>
      <c r="AR105" s="239"/>
      <c r="AS105" s="239"/>
      <c r="AT105" s="239"/>
      <c r="AU105" s="239"/>
      <c r="AV105" s="239"/>
      <c r="AW105" s="239"/>
      <c r="AX105" s="239"/>
      <c r="CF105" s="12" t="s">
        <v>694</v>
      </c>
      <c r="CG105" s="41">
        <v>6</v>
      </c>
      <c r="CH105" s="105" t="s">
        <v>717</v>
      </c>
      <c r="CI105" s="339"/>
      <c r="CJ105" s="339"/>
      <c r="CK105" s="339"/>
      <c r="CL105" s="339"/>
      <c r="CM105" s="339"/>
      <c r="CN105" s="339"/>
      <c r="CO105" s="339"/>
      <c r="CP105" s="339"/>
      <c r="CQ105" s="239"/>
      <c r="CR105" s="239"/>
      <c r="CS105" s="239"/>
      <c r="CT105" s="239"/>
      <c r="CU105" s="239"/>
      <c r="CV105" s="239"/>
      <c r="CW105" s="239"/>
      <c r="CX105" s="239"/>
      <c r="CY105" s="239"/>
      <c r="CZ105" s="239"/>
      <c r="DA105" s="239"/>
      <c r="DB105" s="239"/>
      <c r="DC105" s="239"/>
      <c r="DD105" s="239"/>
    </row>
    <row r="106" spans="2:108">
      <c r="B106" s="239"/>
      <c r="C106" s="239"/>
      <c r="D106" s="339"/>
      <c r="E106" s="303"/>
      <c r="F106" s="339"/>
      <c r="G106" s="339"/>
      <c r="H106" s="339"/>
      <c r="I106" s="239"/>
      <c r="J106" s="239"/>
      <c r="K106" s="303"/>
      <c r="L106" s="239"/>
      <c r="M106" s="239"/>
      <c r="O106" s="287"/>
      <c r="P106" s="338"/>
      <c r="Q106" s="303"/>
      <c r="R106" s="339"/>
      <c r="S106" s="350"/>
      <c r="T106" s="339"/>
      <c r="AB106" s="239"/>
      <c r="AC106" s="239"/>
      <c r="AD106" s="239"/>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CF106" s="12" t="s">
        <v>694</v>
      </c>
      <c r="CG106" s="41">
        <v>7</v>
      </c>
      <c r="CH106" s="105" t="s">
        <v>717</v>
      </c>
      <c r="CI106" s="339"/>
      <c r="CJ106" s="339"/>
      <c r="CK106" s="339"/>
      <c r="CL106" s="339"/>
      <c r="CM106" s="339"/>
      <c r="CN106" s="339"/>
      <c r="CO106" s="339"/>
      <c r="CP106" s="339"/>
      <c r="CQ106" s="239"/>
      <c r="CR106" s="239"/>
      <c r="CS106" s="239"/>
      <c r="CT106" s="239"/>
      <c r="CU106" s="239"/>
      <c r="CV106" s="239"/>
      <c r="CW106" s="239"/>
      <c r="CX106" s="239"/>
      <c r="CY106" s="239"/>
      <c r="CZ106" s="239"/>
      <c r="DA106" s="239"/>
      <c r="DB106" s="239"/>
      <c r="DC106" s="239"/>
      <c r="DD106" s="239"/>
    </row>
    <row r="107" spans="2:108">
      <c r="B107" s="239"/>
      <c r="C107" s="239"/>
      <c r="D107" s="339"/>
      <c r="E107" s="303"/>
      <c r="F107" s="339"/>
      <c r="G107" s="339"/>
      <c r="H107" s="339"/>
      <c r="I107" s="239"/>
      <c r="J107" s="239"/>
      <c r="K107" s="303"/>
      <c r="L107" s="239"/>
      <c r="M107" s="239"/>
      <c r="O107" s="287"/>
      <c r="P107" s="338"/>
      <c r="Q107" s="303"/>
      <c r="R107" s="339"/>
      <c r="S107" s="350"/>
      <c r="T107" s="339"/>
      <c r="AB107" s="239"/>
      <c r="AC107" s="239"/>
      <c r="AD107" s="239"/>
      <c r="AE107" s="239"/>
      <c r="AF107" s="239"/>
      <c r="AG107" s="239"/>
      <c r="AH107" s="239"/>
      <c r="AI107" s="239"/>
      <c r="AJ107" s="239"/>
      <c r="AK107" s="239"/>
      <c r="AL107" s="239"/>
      <c r="AM107" s="239"/>
      <c r="AN107" s="239"/>
      <c r="AO107" s="239"/>
      <c r="AP107" s="239"/>
      <c r="AQ107" s="239"/>
      <c r="AR107" s="239"/>
      <c r="AS107" s="239"/>
      <c r="AT107" s="239"/>
      <c r="AU107" s="239"/>
      <c r="AV107" s="239"/>
      <c r="AW107" s="239"/>
      <c r="AX107" s="239"/>
      <c r="CF107" s="12" t="s">
        <v>694</v>
      </c>
      <c r="CG107" s="41">
        <v>8</v>
      </c>
      <c r="CH107" s="105" t="s">
        <v>706</v>
      </c>
      <c r="CI107" s="339"/>
      <c r="CJ107" s="339"/>
      <c r="CK107" s="339"/>
      <c r="CL107" s="339"/>
      <c r="CM107" s="339"/>
      <c r="CN107" s="339"/>
      <c r="CO107" s="339"/>
      <c r="CP107" s="339"/>
      <c r="CQ107" s="239"/>
      <c r="CR107" s="239"/>
      <c r="CS107" s="239"/>
      <c r="CT107" s="239"/>
      <c r="CU107" s="239"/>
      <c r="CV107" s="239"/>
      <c r="CW107" s="239"/>
      <c r="CX107" s="239"/>
      <c r="CY107" s="239"/>
      <c r="CZ107" s="239"/>
      <c r="DA107" s="239"/>
      <c r="DB107" s="239"/>
      <c r="DC107" s="239"/>
      <c r="DD107" s="239"/>
    </row>
    <row r="108" spans="2:108">
      <c r="B108" s="239"/>
      <c r="C108" s="239"/>
      <c r="D108" s="339"/>
      <c r="E108" s="303"/>
      <c r="F108" s="339"/>
      <c r="G108" s="339"/>
      <c r="H108" s="339"/>
      <c r="I108" s="239"/>
      <c r="J108" s="239"/>
      <c r="K108" s="303"/>
      <c r="L108" s="239"/>
      <c r="M108" s="239"/>
      <c r="O108" s="287"/>
      <c r="P108" s="338"/>
      <c r="Q108" s="303"/>
      <c r="R108" s="339"/>
      <c r="S108" s="350"/>
      <c r="T108" s="339"/>
      <c r="AB108" s="239"/>
      <c r="AC108" s="239"/>
      <c r="AD108" s="239"/>
      <c r="AE108" s="239"/>
      <c r="AF108" s="239"/>
      <c r="AG108" s="239"/>
      <c r="AH108" s="239"/>
      <c r="AI108" s="239"/>
      <c r="AJ108" s="239"/>
      <c r="AK108" s="239"/>
      <c r="AL108" s="239"/>
      <c r="AM108" s="239"/>
      <c r="AN108" s="239"/>
      <c r="AO108" s="239"/>
      <c r="AP108" s="239"/>
      <c r="AQ108" s="239"/>
      <c r="AR108" s="239"/>
      <c r="AS108" s="239"/>
      <c r="AT108" s="239"/>
      <c r="AU108" s="239"/>
      <c r="AV108" s="239"/>
      <c r="AW108" s="239"/>
      <c r="AX108" s="239"/>
      <c r="CF108" s="12" t="s">
        <v>694</v>
      </c>
      <c r="CG108" s="41">
        <v>9</v>
      </c>
      <c r="CH108" s="105" t="s">
        <v>706</v>
      </c>
      <c r="CI108" s="339"/>
      <c r="CJ108" s="339"/>
      <c r="CK108" s="339"/>
      <c r="CL108" s="339"/>
      <c r="CM108" s="339"/>
      <c r="CN108" s="339"/>
      <c r="CO108" s="339"/>
      <c r="CP108" s="339"/>
      <c r="CQ108" s="239"/>
      <c r="CR108" s="239"/>
      <c r="CS108" s="239"/>
      <c r="CT108" s="239"/>
      <c r="CU108" s="239"/>
      <c r="CV108" s="239"/>
      <c r="CW108" s="239"/>
      <c r="CX108" s="239"/>
      <c r="CY108" s="239"/>
      <c r="CZ108" s="239"/>
      <c r="DA108" s="239"/>
      <c r="DB108" s="239"/>
      <c r="DC108" s="239"/>
      <c r="DD108" s="239"/>
    </row>
    <row r="109" spans="2:108">
      <c r="B109" s="239"/>
      <c r="C109" s="239"/>
      <c r="D109" s="339"/>
      <c r="E109" s="303"/>
      <c r="F109" s="339"/>
      <c r="G109" s="339"/>
      <c r="H109" s="339"/>
      <c r="I109" s="239"/>
      <c r="J109" s="239"/>
      <c r="K109" s="303"/>
      <c r="L109" s="239"/>
      <c r="M109" s="239"/>
      <c r="O109" s="287"/>
      <c r="P109" s="338"/>
      <c r="Q109" s="303"/>
      <c r="R109" s="339"/>
      <c r="S109" s="350"/>
      <c r="T109" s="339"/>
      <c r="AB109" s="239"/>
      <c r="AC109" s="239"/>
      <c r="AD109" s="239"/>
      <c r="AE109" s="239"/>
      <c r="AF109" s="239"/>
      <c r="AG109" s="239"/>
      <c r="AH109" s="239"/>
      <c r="AI109" s="239"/>
      <c r="AJ109" s="239"/>
      <c r="AK109" s="239"/>
      <c r="AL109" s="239"/>
      <c r="AM109" s="239"/>
      <c r="AN109" s="239"/>
      <c r="AO109" s="239"/>
      <c r="AP109" s="239"/>
      <c r="AQ109" s="239"/>
      <c r="AR109" s="239"/>
      <c r="AS109" s="239"/>
      <c r="AT109" s="239"/>
      <c r="AU109" s="239"/>
      <c r="AV109" s="239"/>
      <c r="AW109" s="239"/>
      <c r="AX109" s="239"/>
      <c r="CF109" s="12" t="s">
        <v>694</v>
      </c>
      <c r="CG109" s="41">
        <v>10</v>
      </c>
      <c r="CH109" s="105" t="s">
        <v>706</v>
      </c>
      <c r="CI109" s="339"/>
      <c r="CJ109" s="339"/>
      <c r="CK109" s="339"/>
      <c r="CL109" s="339"/>
      <c r="CM109" s="339"/>
      <c r="CN109" s="339"/>
      <c r="CO109" s="339"/>
      <c r="CP109" s="339"/>
      <c r="CQ109" s="239"/>
      <c r="CR109" s="239"/>
      <c r="CS109" s="239"/>
      <c r="CT109" s="239"/>
      <c r="CU109" s="239"/>
      <c r="CV109" s="239"/>
      <c r="CW109" s="239"/>
      <c r="CX109" s="239"/>
      <c r="CY109" s="239"/>
      <c r="CZ109" s="239"/>
      <c r="DA109" s="239"/>
      <c r="DB109" s="239"/>
      <c r="DC109" s="239"/>
      <c r="DD109" s="239"/>
    </row>
    <row r="110" spans="2:108">
      <c r="B110" s="239"/>
      <c r="C110" s="239"/>
      <c r="D110" s="339"/>
      <c r="E110" s="303"/>
      <c r="F110" s="339"/>
      <c r="G110" s="339"/>
      <c r="H110" s="339"/>
      <c r="I110" s="239"/>
      <c r="J110" s="239"/>
      <c r="K110" s="303"/>
      <c r="L110" s="239"/>
      <c r="M110" s="239"/>
      <c r="O110" s="287"/>
      <c r="P110" s="338"/>
      <c r="Q110" s="303"/>
      <c r="R110" s="339"/>
      <c r="S110" s="350"/>
      <c r="T110" s="339"/>
      <c r="AB110" s="239"/>
      <c r="AC110" s="239"/>
      <c r="AD110" s="239"/>
      <c r="AE110" s="239"/>
      <c r="AF110" s="239"/>
      <c r="AG110" s="239"/>
      <c r="AH110" s="239"/>
      <c r="AI110" s="239"/>
      <c r="AJ110" s="239"/>
      <c r="AK110" s="239"/>
      <c r="AL110" s="239"/>
      <c r="AM110" s="239"/>
      <c r="AN110" s="239"/>
      <c r="AO110" s="239"/>
      <c r="AP110" s="239"/>
      <c r="AQ110" s="239"/>
      <c r="AR110" s="239"/>
      <c r="AS110" s="239"/>
      <c r="AT110" s="239"/>
      <c r="AU110" s="239"/>
      <c r="AV110" s="239"/>
      <c r="AW110" s="239"/>
      <c r="AX110" s="239"/>
      <c r="CF110" s="12" t="s">
        <v>737</v>
      </c>
      <c r="CG110" s="107">
        <v>2</v>
      </c>
      <c r="CH110" s="105" t="s">
        <v>593</v>
      </c>
      <c r="CI110" s="339"/>
      <c r="CJ110" s="339"/>
      <c r="CK110" s="339"/>
      <c r="CL110" s="339"/>
      <c r="CM110" s="339"/>
      <c r="CN110" s="339"/>
      <c r="CO110" s="339"/>
      <c r="CP110" s="339"/>
      <c r="CQ110" s="239"/>
      <c r="CR110" s="239"/>
      <c r="CS110" s="239"/>
      <c r="CT110" s="239"/>
      <c r="CU110" s="239"/>
      <c r="CV110" s="239"/>
      <c r="CW110" s="239"/>
      <c r="CX110" s="239"/>
      <c r="CY110" s="239"/>
      <c r="CZ110" s="239"/>
      <c r="DA110" s="239"/>
      <c r="DB110" s="239"/>
      <c r="DC110" s="239"/>
      <c r="DD110" s="239"/>
    </row>
    <row r="111" spans="2:108">
      <c r="B111" s="239"/>
      <c r="C111" s="239"/>
      <c r="D111" s="339"/>
      <c r="E111" s="303"/>
      <c r="F111" s="339"/>
      <c r="G111" s="339"/>
      <c r="H111" s="339"/>
      <c r="I111" s="239"/>
      <c r="J111" s="239"/>
      <c r="K111" s="303"/>
      <c r="L111" s="239"/>
      <c r="M111" s="239"/>
      <c r="O111" s="287"/>
      <c r="P111" s="338"/>
      <c r="Q111" s="303"/>
      <c r="R111" s="339"/>
      <c r="S111" s="350"/>
      <c r="T111" s="339"/>
      <c r="AB111" s="239"/>
      <c r="AC111" s="239"/>
      <c r="AD111" s="239"/>
      <c r="AE111" s="239"/>
      <c r="AF111" s="239"/>
      <c r="AG111" s="239"/>
      <c r="AH111" s="239"/>
      <c r="AI111" s="239"/>
      <c r="AJ111" s="239"/>
      <c r="AK111" s="239"/>
      <c r="AL111" s="239"/>
      <c r="AM111" s="239"/>
      <c r="AN111" s="239"/>
      <c r="AO111" s="239"/>
      <c r="AP111" s="239"/>
      <c r="AQ111" s="239"/>
      <c r="AR111" s="239"/>
      <c r="AS111" s="239"/>
      <c r="AT111" s="239"/>
      <c r="AU111" s="239"/>
      <c r="AV111" s="239"/>
      <c r="AW111" s="239"/>
      <c r="AX111" s="239"/>
      <c r="CF111" s="12" t="s">
        <v>737</v>
      </c>
      <c r="CG111" s="41">
        <v>3</v>
      </c>
      <c r="CH111" s="105" t="s">
        <v>589</v>
      </c>
      <c r="CI111" s="339"/>
      <c r="CJ111" s="339"/>
      <c r="CK111" s="339"/>
      <c r="CL111" s="339"/>
      <c r="CM111" s="339"/>
      <c r="CN111" s="339"/>
      <c r="CO111" s="339"/>
      <c r="CP111" s="339"/>
      <c r="CQ111" s="239"/>
      <c r="CR111" s="239"/>
      <c r="CS111" s="239"/>
      <c r="CT111" s="239"/>
      <c r="CU111" s="239"/>
      <c r="CV111" s="239"/>
      <c r="CW111" s="239"/>
      <c r="CX111" s="239"/>
      <c r="CY111" s="239"/>
      <c r="CZ111" s="239"/>
      <c r="DA111" s="239"/>
      <c r="DB111" s="239"/>
      <c r="DC111" s="239"/>
      <c r="DD111" s="239"/>
    </row>
    <row r="112" spans="2:108">
      <c r="B112" s="111"/>
      <c r="C112" s="111"/>
      <c r="D112" s="335"/>
      <c r="E112" s="334"/>
      <c r="F112" s="335"/>
      <c r="G112" s="335"/>
      <c r="H112" s="335"/>
      <c r="I112" s="111"/>
      <c r="J112" s="111"/>
      <c r="K112" s="334"/>
      <c r="L112" s="111"/>
      <c r="M112" s="111"/>
      <c r="O112" s="332"/>
      <c r="P112" s="333"/>
      <c r="Q112" s="334"/>
      <c r="R112" s="335"/>
      <c r="CF112" s="12" t="s">
        <v>737</v>
      </c>
      <c r="CG112" s="41">
        <v>4</v>
      </c>
      <c r="CH112" s="105" t="s">
        <v>510</v>
      </c>
    </row>
    <row r="113" spans="2:86">
      <c r="B113" s="111"/>
      <c r="C113" s="111"/>
      <c r="D113" s="335"/>
      <c r="E113" s="334"/>
      <c r="F113" s="335"/>
      <c r="G113" s="335"/>
      <c r="H113" s="335"/>
      <c r="I113" s="111"/>
      <c r="J113" s="111"/>
      <c r="K113" s="334"/>
      <c r="L113" s="111"/>
      <c r="M113" s="111"/>
      <c r="O113" s="332"/>
      <c r="P113" s="333"/>
      <c r="Q113" s="334"/>
      <c r="R113" s="335"/>
      <c r="CF113" s="12" t="s">
        <v>737</v>
      </c>
      <c r="CG113" s="41">
        <v>5</v>
      </c>
      <c r="CH113" s="105" t="s">
        <v>510</v>
      </c>
    </row>
    <row r="114" spans="2:86">
      <c r="B114" s="111"/>
      <c r="C114" s="111"/>
      <c r="D114" s="335"/>
      <c r="E114" s="334"/>
      <c r="F114" s="335"/>
      <c r="G114" s="335"/>
      <c r="H114" s="335"/>
      <c r="I114" s="111"/>
      <c r="J114" s="111"/>
      <c r="K114" s="334"/>
      <c r="L114" s="111"/>
      <c r="M114" s="111"/>
      <c r="O114" s="332"/>
      <c r="P114" s="333"/>
      <c r="Q114" s="334"/>
      <c r="R114" s="335"/>
      <c r="CF114" s="12" t="s">
        <v>737</v>
      </c>
      <c r="CG114" s="41">
        <v>6</v>
      </c>
      <c r="CH114" s="105" t="s">
        <v>693</v>
      </c>
    </row>
    <row r="115" spans="2:86">
      <c r="B115" s="111"/>
      <c r="C115" s="111"/>
      <c r="D115" s="335"/>
      <c r="E115" s="334"/>
      <c r="F115" s="335"/>
      <c r="G115" s="335"/>
      <c r="H115" s="335"/>
      <c r="I115" s="111"/>
      <c r="J115" s="111"/>
      <c r="K115" s="334"/>
      <c r="L115" s="111"/>
      <c r="M115" s="111"/>
      <c r="O115" s="332"/>
      <c r="P115" s="333"/>
      <c r="Q115" s="334"/>
      <c r="R115" s="335"/>
      <c r="CF115" s="12" t="s">
        <v>737</v>
      </c>
      <c r="CG115" s="41">
        <v>7</v>
      </c>
      <c r="CH115" s="105" t="s">
        <v>723</v>
      </c>
    </row>
    <row r="116" spans="2:86">
      <c r="B116" s="111"/>
      <c r="C116" s="111"/>
      <c r="D116" s="335"/>
      <c r="E116" s="334"/>
      <c r="F116" s="335"/>
      <c r="G116" s="335"/>
      <c r="H116" s="335"/>
      <c r="I116" s="111"/>
      <c r="J116" s="111"/>
      <c r="K116" s="334"/>
      <c r="L116" s="111"/>
      <c r="M116" s="111"/>
      <c r="O116" s="332"/>
      <c r="P116" s="333"/>
      <c r="Q116" s="334"/>
      <c r="R116" s="335"/>
      <c r="CF116" s="12" t="s">
        <v>737</v>
      </c>
      <c r="CG116" s="41">
        <v>8</v>
      </c>
      <c r="CH116" s="105" t="s">
        <v>717</v>
      </c>
    </row>
    <row r="117" spans="2:86">
      <c r="B117" s="111"/>
      <c r="C117" s="111"/>
      <c r="D117" s="335"/>
      <c r="E117" s="334"/>
      <c r="F117" s="335"/>
      <c r="G117" s="335"/>
      <c r="H117" s="335"/>
      <c r="I117" s="111"/>
      <c r="J117" s="111"/>
      <c r="K117" s="334"/>
      <c r="L117" s="111"/>
      <c r="M117" s="111"/>
      <c r="O117" s="332"/>
      <c r="P117" s="333"/>
      <c r="Q117" s="334"/>
      <c r="R117" s="335"/>
      <c r="CF117" s="12" t="s">
        <v>737</v>
      </c>
      <c r="CG117" s="41">
        <v>9</v>
      </c>
      <c r="CH117" s="105" t="s">
        <v>717</v>
      </c>
    </row>
    <row r="118" spans="2:86">
      <c r="B118" s="111"/>
      <c r="C118" s="111"/>
      <c r="D118" s="335"/>
      <c r="E118" s="334"/>
      <c r="F118" s="335"/>
      <c r="G118" s="335"/>
      <c r="H118" s="335"/>
      <c r="I118" s="111"/>
      <c r="J118" s="111"/>
      <c r="K118" s="334"/>
      <c r="L118" s="111"/>
      <c r="M118" s="111"/>
      <c r="O118" s="332"/>
      <c r="P118" s="333"/>
      <c r="Q118" s="334"/>
      <c r="R118" s="335"/>
      <c r="CF118" s="12" t="s">
        <v>737</v>
      </c>
      <c r="CG118" s="41">
        <v>10</v>
      </c>
      <c r="CH118" s="105" t="s">
        <v>717</v>
      </c>
    </row>
    <row r="119" spans="2:86">
      <c r="B119" s="111"/>
      <c r="C119" s="111"/>
      <c r="D119" s="335"/>
      <c r="E119" s="334"/>
      <c r="F119" s="335"/>
      <c r="G119" s="335"/>
      <c r="H119" s="335"/>
      <c r="I119" s="111"/>
      <c r="J119" s="111"/>
      <c r="K119" s="334"/>
      <c r="L119" s="111"/>
      <c r="M119" s="111"/>
      <c r="O119" s="332"/>
      <c r="P119" s="333"/>
      <c r="Q119" s="334"/>
      <c r="R119" s="335"/>
      <c r="CF119" s="12" t="s">
        <v>754</v>
      </c>
      <c r="CG119" s="107">
        <v>2</v>
      </c>
      <c r="CH119" s="105" t="s">
        <v>594</v>
      </c>
    </row>
    <row r="120" spans="2:86">
      <c r="B120" s="111"/>
      <c r="C120" s="111"/>
      <c r="D120" s="335"/>
      <c r="E120" s="334"/>
      <c r="F120" s="335"/>
      <c r="G120" s="335"/>
      <c r="H120" s="335"/>
      <c r="I120" s="111"/>
      <c r="J120" s="111"/>
      <c r="K120" s="334"/>
      <c r="L120" s="111"/>
      <c r="M120" s="111"/>
      <c r="O120" s="332"/>
      <c r="P120" s="333"/>
      <c r="Q120" s="334"/>
      <c r="R120" s="335"/>
      <c r="CF120" s="12" t="s">
        <v>754</v>
      </c>
      <c r="CG120" s="41">
        <v>3</v>
      </c>
      <c r="CH120" s="105" t="s">
        <v>594</v>
      </c>
    </row>
    <row r="121" spans="2:86">
      <c r="B121" s="111"/>
      <c r="C121" s="111"/>
      <c r="D121" s="335"/>
      <c r="E121" s="334"/>
      <c r="F121" s="335"/>
      <c r="G121" s="335"/>
      <c r="H121" s="335"/>
      <c r="I121" s="111"/>
      <c r="J121" s="111"/>
      <c r="K121" s="334"/>
      <c r="L121" s="111"/>
      <c r="M121" s="111"/>
      <c r="O121" s="332"/>
      <c r="P121" s="333"/>
      <c r="Q121" s="334"/>
      <c r="R121" s="335"/>
      <c r="CF121" s="12" t="s">
        <v>754</v>
      </c>
      <c r="CG121" s="41">
        <v>4</v>
      </c>
      <c r="CH121" s="105" t="s">
        <v>593</v>
      </c>
    </row>
    <row r="122" spans="2:86">
      <c r="B122" s="111"/>
      <c r="C122" s="111"/>
      <c r="D122" s="335"/>
      <c r="E122" s="334"/>
      <c r="F122" s="335"/>
      <c r="G122" s="335"/>
      <c r="H122" s="335"/>
      <c r="I122" s="111"/>
      <c r="J122" s="111"/>
      <c r="K122" s="334"/>
      <c r="L122" s="111"/>
      <c r="M122" s="111"/>
      <c r="O122" s="332"/>
      <c r="P122" s="333"/>
      <c r="Q122" s="334"/>
      <c r="R122" s="335"/>
      <c r="CF122" s="12" t="s">
        <v>754</v>
      </c>
      <c r="CG122" s="41">
        <v>5</v>
      </c>
      <c r="CH122" s="105" t="s">
        <v>593</v>
      </c>
    </row>
    <row r="123" spans="2:86">
      <c r="B123" s="111"/>
      <c r="C123" s="111"/>
      <c r="D123" s="335"/>
      <c r="E123" s="334"/>
      <c r="F123" s="335"/>
      <c r="G123" s="335"/>
      <c r="H123" s="335"/>
      <c r="I123" s="111"/>
      <c r="J123" s="111"/>
      <c r="K123" s="334"/>
      <c r="L123" s="111"/>
      <c r="M123" s="111"/>
      <c r="O123" s="332"/>
      <c r="P123" s="333"/>
      <c r="Q123" s="334"/>
      <c r="R123" s="335"/>
      <c r="CF123" s="12" t="s">
        <v>754</v>
      </c>
      <c r="CG123" s="41">
        <v>6</v>
      </c>
      <c r="CH123" s="105" t="s">
        <v>510</v>
      </c>
    </row>
    <row r="124" spans="2:86">
      <c r="B124" s="111"/>
      <c r="C124" s="111"/>
      <c r="D124" s="335"/>
      <c r="E124" s="334"/>
      <c r="F124" s="335"/>
      <c r="G124" s="335"/>
      <c r="H124" s="335"/>
      <c r="I124" s="111"/>
      <c r="J124" s="111"/>
      <c r="K124" s="334"/>
      <c r="L124" s="111"/>
      <c r="M124" s="111"/>
      <c r="O124" s="332"/>
      <c r="P124" s="333"/>
      <c r="Q124" s="334"/>
      <c r="R124" s="335"/>
      <c r="CF124" s="12" t="s">
        <v>754</v>
      </c>
      <c r="CG124" s="41">
        <v>7</v>
      </c>
      <c r="CH124" s="105" t="s">
        <v>510</v>
      </c>
    </row>
    <row r="125" spans="2:86">
      <c r="B125" s="111"/>
      <c r="C125" s="111"/>
      <c r="D125" s="335"/>
      <c r="E125" s="334"/>
      <c r="F125" s="335"/>
      <c r="G125" s="335"/>
      <c r="H125" s="335"/>
      <c r="I125" s="111"/>
      <c r="J125" s="111"/>
      <c r="K125" s="334"/>
      <c r="L125" s="111"/>
      <c r="M125" s="111"/>
      <c r="O125" s="332"/>
      <c r="P125" s="333"/>
      <c r="Q125" s="334"/>
      <c r="R125" s="335"/>
      <c r="CF125" s="12" t="s">
        <v>754</v>
      </c>
      <c r="CG125" s="41">
        <v>8</v>
      </c>
      <c r="CH125" s="105" t="s">
        <v>693</v>
      </c>
    </row>
    <row r="126" spans="2:86">
      <c r="B126" s="111"/>
      <c r="C126" s="111"/>
      <c r="D126" s="335"/>
      <c r="E126" s="334"/>
      <c r="F126" s="335"/>
      <c r="G126" s="335"/>
      <c r="H126" s="335"/>
      <c r="I126" s="111"/>
      <c r="J126" s="111"/>
      <c r="K126" s="334"/>
      <c r="L126" s="111"/>
      <c r="M126" s="111"/>
      <c r="O126" s="332"/>
      <c r="P126" s="333"/>
      <c r="Q126" s="334"/>
      <c r="R126" s="335"/>
      <c r="CF126" s="12" t="s">
        <v>754</v>
      </c>
      <c r="CG126" s="41">
        <v>9</v>
      </c>
      <c r="CH126" s="105" t="s">
        <v>693</v>
      </c>
    </row>
    <row r="127" spans="2:86">
      <c r="B127" s="111"/>
      <c r="C127" s="111"/>
      <c r="D127" s="335"/>
      <c r="E127" s="334"/>
      <c r="F127" s="335"/>
      <c r="G127" s="335"/>
      <c r="H127" s="335"/>
      <c r="I127" s="111"/>
      <c r="J127" s="111"/>
      <c r="K127" s="334"/>
      <c r="L127" s="111"/>
      <c r="M127" s="111"/>
      <c r="O127" s="332"/>
      <c r="P127" s="333"/>
      <c r="Q127" s="334"/>
      <c r="R127" s="335"/>
      <c r="CF127" s="12" t="s">
        <v>754</v>
      </c>
      <c r="CG127" s="41">
        <v>10</v>
      </c>
      <c r="CH127" s="105" t="s">
        <v>717</v>
      </c>
    </row>
    <row r="128" spans="2:86">
      <c r="B128" s="111"/>
      <c r="C128" s="111"/>
      <c r="D128" s="335"/>
      <c r="E128" s="334"/>
      <c r="F128" s="335"/>
      <c r="G128" s="335"/>
      <c r="H128" s="335"/>
      <c r="I128" s="111"/>
      <c r="J128" s="111"/>
      <c r="K128" s="334"/>
      <c r="L128" s="111"/>
      <c r="M128" s="111"/>
      <c r="O128" s="332"/>
      <c r="P128" s="333"/>
      <c r="Q128" s="334"/>
      <c r="R128" s="335"/>
      <c r="CF128" s="12" t="s">
        <v>743</v>
      </c>
      <c r="CG128" s="107">
        <v>2</v>
      </c>
      <c r="CH128" s="105" t="s">
        <v>597</v>
      </c>
    </row>
    <row r="129" spans="2:94">
      <c r="B129" s="111"/>
      <c r="C129" s="111"/>
      <c r="D129" s="335"/>
      <c r="E129" s="334"/>
      <c r="F129" s="335"/>
      <c r="G129" s="335"/>
      <c r="H129" s="335"/>
      <c r="I129" s="111"/>
      <c r="J129" s="111"/>
      <c r="K129" s="334"/>
      <c r="L129" s="111"/>
      <c r="M129" s="111"/>
      <c r="O129" s="332"/>
      <c r="P129" s="333"/>
      <c r="Q129" s="334"/>
      <c r="R129" s="335"/>
      <c r="CF129" s="12" t="s">
        <v>743</v>
      </c>
      <c r="CG129" s="41">
        <v>3</v>
      </c>
      <c r="CH129" s="105" t="s">
        <v>595</v>
      </c>
    </row>
    <row r="130" spans="2:94">
      <c r="B130" s="111"/>
      <c r="C130" s="111"/>
      <c r="D130" s="335"/>
      <c r="E130" s="334"/>
      <c r="F130" s="335"/>
      <c r="G130" s="335"/>
      <c r="H130" s="335"/>
      <c r="I130" s="111"/>
      <c r="J130" s="111"/>
      <c r="K130" s="334"/>
      <c r="L130" s="111"/>
      <c r="M130" s="111"/>
      <c r="O130" s="332"/>
      <c r="P130" s="333"/>
      <c r="Q130" s="334"/>
      <c r="R130" s="335"/>
      <c r="CF130" s="12" t="s">
        <v>743</v>
      </c>
      <c r="CG130" s="41">
        <v>4</v>
      </c>
      <c r="CH130" s="105" t="s">
        <v>594</v>
      </c>
    </row>
    <row r="131" spans="2:94">
      <c r="B131" s="111"/>
      <c r="C131" s="111"/>
      <c r="D131" s="335"/>
      <c r="E131" s="334"/>
      <c r="F131" s="335"/>
      <c r="G131" s="335"/>
      <c r="H131" s="335"/>
      <c r="I131" s="111"/>
      <c r="J131" s="111"/>
      <c r="K131" s="334"/>
      <c r="L131" s="111"/>
      <c r="M131" s="111"/>
      <c r="O131" s="332"/>
      <c r="P131" s="333"/>
      <c r="Q131" s="334"/>
      <c r="R131" s="335"/>
      <c r="CF131" s="12" t="s">
        <v>743</v>
      </c>
      <c r="CG131" s="41">
        <v>5</v>
      </c>
      <c r="CH131" s="105" t="s">
        <v>593</v>
      </c>
    </row>
    <row r="132" spans="2:94">
      <c r="B132" s="111"/>
      <c r="C132" s="111"/>
      <c r="D132" s="335"/>
      <c r="E132" s="334"/>
      <c r="F132" s="335"/>
      <c r="G132" s="335"/>
      <c r="H132" s="335"/>
      <c r="I132" s="111"/>
      <c r="J132" s="111"/>
      <c r="K132" s="334"/>
      <c r="L132" s="111"/>
      <c r="M132" s="111"/>
      <c r="O132" s="332"/>
      <c r="P132" s="333"/>
      <c r="Q132" s="334"/>
      <c r="R132" s="335"/>
      <c r="CF132" s="12" t="s">
        <v>743</v>
      </c>
      <c r="CG132" s="41">
        <v>6</v>
      </c>
      <c r="CH132" s="105" t="s">
        <v>589</v>
      </c>
    </row>
    <row r="133" spans="2:94">
      <c r="B133" s="111"/>
      <c r="C133" s="111"/>
      <c r="D133" s="335"/>
      <c r="E133" s="334"/>
      <c r="F133" s="335"/>
      <c r="G133" s="335"/>
      <c r="H133" s="335"/>
      <c r="I133" s="111"/>
      <c r="J133" s="111"/>
      <c r="K133" s="334"/>
      <c r="L133" s="111"/>
      <c r="M133" s="111"/>
      <c r="O133" s="332"/>
      <c r="P133" s="333"/>
      <c r="Q133" s="334"/>
      <c r="R133" s="335"/>
      <c r="CF133" s="12" t="s">
        <v>743</v>
      </c>
      <c r="CG133" s="41">
        <v>7</v>
      </c>
      <c r="CH133" s="105" t="s">
        <v>510</v>
      </c>
    </row>
    <row r="134" spans="2:94">
      <c r="B134" s="111"/>
      <c r="C134" s="111"/>
      <c r="D134" s="335"/>
      <c r="E134" s="334"/>
      <c r="F134" s="335"/>
      <c r="G134" s="335"/>
      <c r="H134" s="335"/>
      <c r="I134" s="111"/>
      <c r="J134" s="111"/>
      <c r="K134" s="334"/>
      <c r="L134" s="111"/>
      <c r="M134" s="111"/>
      <c r="O134" s="332"/>
      <c r="P134" s="333"/>
      <c r="Q134" s="334"/>
      <c r="R134" s="335"/>
      <c r="CF134" s="12" t="s">
        <v>743</v>
      </c>
      <c r="CG134" s="41">
        <v>8</v>
      </c>
      <c r="CH134" s="105" t="s">
        <v>693</v>
      </c>
    </row>
    <row r="135" spans="2:94">
      <c r="B135" s="111"/>
      <c r="C135" s="111"/>
      <c r="D135" s="335"/>
      <c r="E135" s="334"/>
      <c r="F135" s="335"/>
      <c r="G135" s="335"/>
      <c r="H135" s="335"/>
      <c r="I135" s="111"/>
      <c r="J135" s="111"/>
      <c r="K135" s="334"/>
      <c r="L135" s="111"/>
      <c r="M135" s="111"/>
      <c r="O135" s="332"/>
      <c r="P135" s="333"/>
      <c r="Q135" s="334"/>
      <c r="R135" s="335"/>
      <c r="CF135" s="12" t="s">
        <v>743</v>
      </c>
      <c r="CG135" s="41">
        <v>9</v>
      </c>
      <c r="CH135" s="105" t="s">
        <v>510</v>
      </c>
    </row>
    <row r="136" spans="2:94">
      <c r="B136" s="111"/>
      <c r="C136" s="111"/>
      <c r="D136" s="335"/>
      <c r="E136" s="334"/>
      <c r="F136" s="335"/>
      <c r="G136" s="335"/>
      <c r="H136" s="335"/>
      <c r="I136" s="111"/>
      <c r="J136" s="111"/>
      <c r="K136" s="334"/>
      <c r="L136" s="111"/>
      <c r="M136" s="111"/>
      <c r="O136" s="332"/>
      <c r="P136" s="333"/>
      <c r="Q136" s="334"/>
      <c r="R136" s="335"/>
      <c r="CF136" s="12" t="s">
        <v>743</v>
      </c>
      <c r="CG136" s="41">
        <v>10</v>
      </c>
      <c r="CH136" s="105" t="s">
        <v>693</v>
      </c>
    </row>
    <row r="137" spans="2:94">
      <c r="B137" s="111"/>
      <c r="C137" s="111"/>
      <c r="D137" s="335"/>
      <c r="E137" s="334"/>
      <c r="F137" s="335"/>
      <c r="G137" s="335"/>
      <c r="H137" s="335"/>
      <c r="I137" s="111"/>
      <c r="J137" s="111"/>
      <c r="K137" s="334"/>
      <c r="L137" s="111"/>
      <c r="M137" s="111"/>
      <c r="O137" s="332"/>
      <c r="P137" s="333"/>
      <c r="Q137" s="334"/>
      <c r="R137" s="335"/>
      <c r="CF137" s="12" t="s">
        <v>760</v>
      </c>
      <c r="CG137" s="107">
        <v>2</v>
      </c>
      <c r="CH137" s="105" t="s">
        <v>593</v>
      </c>
    </row>
    <row r="138" spans="2:94">
      <c r="B138" s="111"/>
      <c r="C138" s="111"/>
      <c r="D138" s="335"/>
      <c r="E138" s="334"/>
      <c r="F138" s="335"/>
      <c r="G138" s="335"/>
      <c r="H138" s="335"/>
      <c r="I138" s="111"/>
      <c r="J138" s="111"/>
      <c r="K138" s="334"/>
      <c r="L138" s="111"/>
      <c r="M138" s="111"/>
      <c r="O138" s="332"/>
      <c r="P138" s="333"/>
      <c r="Q138" s="334"/>
      <c r="R138" s="335"/>
      <c r="CF138" s="12" t="s">
        <v>760</v>
      </c>
      <c r="CG138" s="41">
        <v>3</v>
      </c>
      <c r="CH138" s="105" t="s">
        <v>593</v>
      </c>
    </row>
    <row r="139" spans="2:94">
      <c r="B139" s="111"/>
      <c r="C139" s="111"/>
      <c r="D139" s="335"/>
      <c r="E139" s="334"/>
      <c r="F139" s="335"/>
      <c r="G139" s="335"/>
      <c r="H139" s="335"/>
      <c r="I139" s="111"/>
      <c r="J139" s="111"/>
      <c r="K139" s="334"/>
      <c r="L139" s="111"/>
      <c r="M139" s="111"/>
      <c r="O139" s="332"/>
      <c r="P139" s="333"/>
      <c r="Q139" s="334"/>
      <c r="R139" s="335"/>
      <c r="CF139" s="12" t="s">
        <v>760</v>
      </c>
      <c r="CG139" s="41">
        <v>4</v>
      </c>
      <c r="CH139" s="105" t="s">
        <v>589</v>
      </c>
      <c r="CI139" s="105"/>
      <c r="CJ139" s="105"/>
      <c r="CK139" s="105"/>
      <c r="CL139" s="105"/>
      <c r="CM139" s="105"/>
      <c r="CN139" s="105"/>
      <c r="CO139" s="105"/>
      <c r="CP139" s="105"/>
    </row>
    <row r="140" spans="2:94">
      <c r="B140" s="111"/>
      <c r="C140" s="111"/>
      <c r="D140" s="335"/>
      <c r="E140" s="334"/>
      <c r="F140" s="335"/>
      <c r="G140" s="335"/>
      <c r="H140" s="335"/>
      <c r="I140" s="111"/>
      <c r="J140" s="111"/>
      <c r="K140" s="334"/>
      <c r="L140" s="111"/>
      <c r="M140" s="111"/>
      <c r="O140" s="332"/>
      <c r="P140" s="333"/>
      <c r="Q140" s="334"/>
      <c r="R140" s="335"/>
      <c r="CF140" s="12" t="s">
        <v>760</v>
      </c>
      <c r="CG140" s="41">
        <v>5</v>
      </c>
      <c r="CH140" s="105" t="s">
        <v>589</v>
      </c>
      <c r="CI140" s="105"/>
      <c r="CJ140" s="105"/>
      <c r="CK140" s="105"/>
      <c r="CL140" s="105"/>
      <c r="CM140" s="105"/>
      <c r="CN140" s="105"/>
      <c r="CO140" s="105"/>
      <c r="CP140" s="105"/>
    </row>
    <row r="141" spans="2:94">
      <c r="B141" s="111"/>
      <c r="C141" s="111"/>
      <c r="D141" s="335"/>
      <c r="E141" s="334"/>
      <c r="F141" s="335"/>
      <c r="G141" s="335"/>
      <c r="H141" s="335"/>
      <c r="I141" s="111"/>
      <c r="J141" s="111"/>
      <c r="K141" s="334"/>
      <c r="L141" s="111"/>
      <c r="M141" s="111"/>
      <c r="O141" s="332"/>
      <c r="P141" s="333"/>
      <c r="Q141" s="334"/>
      <c r="R141" s="335"/>
      <c r="CF141" s="12" t="s">
        <v>760</v>
      </c>
      <c r="CG141" s="41">
        <v>6</v>
      </c>
      <c r="CH141" s="105" t="s">
        <v>510</v>
      </c>
      <c r="CI141" s="105"/>
      <c r="CJ141" s="105"/>
      <c r="CK141" s="105"/>
      <c r="CL141" s="105"/>
      <c r="CM141" s="105"/>
      <c r="CN141" s="105"/>
      <c r="CO141" s="105"/>
      <c r="CP141" s="105"/>
    </row>
    <row r="142" spans="2:94">
      <c r="B142" s="111"/>
      <c r="C142" s="111"/>
      <c r="D142" s="335"/>
      <c r="E142" s="334"/>
      <c r="F142" s="335"/>
      <c r="G142" s="335"/>
      <c r="H142" s="335"/>
      <c r="I142" s="111"/>
      <c r="J142" s="111"/>
      <c r="K142" s="334"/>
      <c r="L142" s="111"/>
      <c r="M142" s="111"/>
      <c r="O142" s="332"/>
      <c r="P142" s="333"/>
      <c r="Q142" s="334"/>
      <c r="R142" s="335"/>
      <c r="CF142" s="12" t="s">
        <v>760</v>
      </c>
      <c r="CG142" s="41">
        <v>7</v>
      </c>
      <c r="CH142" s="105" t="s">
        <v>510</v>
      </c>
      <c r="CI142" s="105"/>
      <c r="CJ142" s="105"/>
      <c r="CK142" s="105"/>
      <c r="CL142" s="105"/>
      <c r="CM142" s="105"/>
      <c r="CN142" s="105"/>
      <c r="CO142" s="105"/>
      <c r="CP142" s="105"/>
    </row>
    <row r="143" spans="2:94">
      <c r="B143" s="111"/>
      <c r="C143" s="111"/>
      <c r="D143" s="335"/>
      <c r="E143" s="334"/>
      <c r="F143" s="335"/>
      <c r="G143" s="335"/>
      <c r="H143" s="335"/>
      <c r="I143" s="111"/>
      <c r="J143" s="111"/>
      <c r="K143" s="334"/>
      <c r="L143" s="111"/>
      <c r="M143" s="111"/>
      <c r="O143" s="332"/>
      <c r="P143" s="333"/>
      <c r="Q143" s="334"/>
      <c r="R143" s="335"/>
      <c r="CF143" s="12" t="s">
        <v>760</v>
      </c>
      <c r="CG143" s="41">
        <v>8</v>
      </c>
      <c r="CH143" s="105" t="s">
        <v>510</v>
      </c>
    </row>
    <row r="144" spans="2:94">
      <c r="B144" s="111"/>
      <c r="C144" s="111"/>
      <c r="D144" s="335"/>
      <c r="E144" s="334"/>
      <c r="F144" s="335"/>
      <c r="G144" s="335"/>
      <c r="H144" s="335"/>
      <c r="I144" s="111"/>
      <c r="J144" s="111"/>
      <c r="K144" s="334"/>
      <c r="L144" s="111"/>
      <c r="M144" s="111"/>
      <c r="O144" s="332"/>
      <c r="P144" s="333"/>
      <c r="Q144" s="334"/>
      <c r="R144" s="335"/>
      <c r="CF144" s="12" t="s">
        <v>760</v>
      </c>
      <c r="CG144" s="41">
        <v>9</v>
      </c>
      <c r="CH144" s="105" t="s">
        <v>589</v>
      </c>
    </row>
    <row r="145" spans="2:86">
      <c r="B145" s="111"/>
      <c r="C145" s="111"/>
      <c r="D145" s="335"/>
      <c r="E145" s="334"/>
      <c r="F145" s="335"/>
      <c r="G145" s="335"/>
      <c r="H145" s="335"/>
      <c r="I145" s="111"/>
      <c r="J145" s="111"/>
      <c r="K145" s="334"/>
      <c r="L145" s="111"/>
      <c r="M145" s="111"/>
      <c r="O145" s="332"/>
      <c r="P145" s="333"/>
      <c r="Q145" s="334"/>
      <c r="R145" s="335"/>
      <c r="CF145" s="12" t="s">
        <v>760</v>
      </c>
      <c r="CG145" s="41">
        <v>10</v>
      </c>
      <c r="CH145" s="105" t="s">
        <v>589</v>
      </c>
    </row>
    <row r="146" spans="2:86">
      <c r="B146" s="111"/>
      <c r="C146" s="111"/>
      <c r="D146" s="335"/>
      <c r="E146" s="334"/>
      <c r="F146" s="335"/>
      <c r="G146" s="335"/>
      <c r="H146" s="335"/>
      <c r="I146" s="111"/>
      <c r="J146" s="111"/>
      <c r="K146" s="334"/>
      <c r="L146" s="111"/>
      <c r="M146" s="111"/>
      <c r="O146" s="332"/>
      <c r="P146" s="333"/>
      <c r="Q146" s="334"/>
      <c r="R146" s="335"/>
      <c r="CF146" s="12" t="s">
        <v>765</v>
      </c>
      <c r="CG146" s="107">
        <v>2</v>
      </c>
      <c r="CH146" s="105" t="s">
        <v>589</v>
      </c>
    </row>
    <row r="147" spans="2:86">
      <c r="B147" s="111"/>
      <c r="C147" s="111"/>
      <c r="D147" s="335"/>
      <c r="E147" s="334"/>
      <c r="F147" s="335"/>
      <c r="G147" s="335"/>
      <c r="H147" s="335"/>
      <c r="I147" s="111"/>
      <c r="J147" s="111"/>
      <c r="K147" s="334"/>
      <c r="L147" s="111"/>
      <c r="M147" s="111"/>
      <c r="O147" s="332"/>
      <c r="P147" s="333"/>
      <c r="Q147" s="334"/>
      <c r="R147" s="335"/>
      <c r="CF147" s="12" t="s">
        <v>765</v>
      </c>
      <c r="CG147" s="41">
        <v>3</v>
      </c>
      <c r="CH147" s="105" t="s">
        <v>589</v>
      </c>
    </row>
    <row r="148" spans="2:86">
      <c r="B148" s="111"/>
      <c r="C148" s="111"/>
      <c r="D148" s="335"/>
      <c r="E148" s="334"/>
      <c r="F148" s="335"/>
      <c r="G148" s="335"/>
      <c r="H148" s="335"/>
      <c r="I148" s="111"/>
      <c r="J148" s="111"/>
      <c r="K148" s="334"/>
      <c r="L148" s="111"/>
      <c r="M148" s="111"/>
      <c r="O148" s="332"/>
      <c r="P148" s="333"/>
      <c r="Q148" s="334"/>
      <c r="R148" s="335"/>
      <c r="CF148" s="12" t="s">
        <v>765</v>
      </c>
      <c r="CG148" s="41">
        <v>4</v>
      </c>
      <c r="CH148" s="105" t="s">
        <v>589</v>
      </c>
    </row>
    <row r="149" spans="2:86">
      <c r="B149" s="111"/>
      <c r="C149" s="111"/>
      <c r="D149" s="335"/>
      <c r="E149" s="334"/>
      <c r="F149" s="335"/>
      <c r="G149" s="335"/>
      <c r="H149" s="335"/>
      <c r="I149" s="111"/>
      <c r="J149" s="111"/>
      <c r="K149" s="334"/>
      <c r="L149" s="111"/>
      <c r="M149" s="111"/>
      <c r="O149" s="332"/>
      <c r="P149" s="333"/>
      <c r="Q149" s="334"/>
      <c r="R149" s="335"/>
      <c r="CF149" s="12" t="s">
        <v>765</v>
      </c>
      <c r="CG149" s="41">
        <v>5</v>
      </c>
      <c r="CH149" s="105" t="s">
        <v>510</v>
      </c>
    </row>
    <row r="150" spans="2:86">
      <c r="B150" s="111"/>
      <c r="C150" s="111"/>
      <c r="D150" s="335"/>
      <c r="E150" s="334"/>
      <c r="F150" s="335"/>
      <c r="G150" s="335"/>
      <c r="H150" s="335"/>
      <c r="I150" s="111"/>
      <c r="J150" s="111"/>
      <c r="K150" s="334"/>
      <c r="L150" s="111"/>
      <c r="M150" s="111"/>
      <c r="O150" s="332"/>
      <c r="P150" s="333"/>
      <c r="Q150" s="334"/>
      <c r="R150" s="335"/>
      <c r="CF150" s="12" t="s">
        <v>765</v>
      </c>
      <c r="CG150" s="41">
        <v>6</v>
      </c>
      <c r="CH150" s="105" t="s">
        <v>510</v>
      </c>
    </row>
    <row r="151" spans="2:86">
      <c r="B151" s="111"/>
      <c r="C151" s="111"/>
      <c r="D151" s="335"/>
      <c r="E151" s="334"/>
      <c r="F151" s="335"/>
      <c r="G151" s="335"/>
      <c r="H151" s="335"/>
      <c r="I151" s="111"/>
      <c r="J151" s="111"/>
      <c r="K151" s="334"/>
      <c r="L151" s="111"/>
      <c r="M151" s="111"/>
      <c r="O151" s="332"/>
      <c r="P151" s="333"/>
      <c r="Q151" s="334"/>
      <c r="R151" s="335"/>
      <c r="CF151" s="12" t="s">
        <v>765</v>
      </c>
      <c r="CG151" s="41">
        <v>7</v>
      </c>
      <c r="CH151" s="105" t="s">
        <v>510</v>
      </c>
    </row>
    <row r="152" spans="2:86">
      <c r="B152" s="111"/>
      <c r="C152" s="111"/>
      <c r="D152" s="335"/>
      <c r="E152" s="334"/>
      <c r="F152" s="335"/>
      <c r="G152" s="335"/>
      <c r="H152" s="335"/>
      <c r="I152" s="111"/>
      <c r="J152" s="111"/>
      <c r="K152" s="334"/>
      <c r="L152" s="111"/>
      <c r="M152" s="111"/>
      <c r="O152" s="332"/>
      <c r="P152" s="333"/>
      <c r="Q152" s="334"/>
      <c r="R152" s="335"/>
      <c r="CF152" s="12" t="s">
        <v>765</v>
      </c>
      <c r="CG152" s="41">
        <v>8</v>
      </c>
      <c r="CH152" s="105" t="s">
        <v>693</v>
      </c>
    </row>
    <row r="153" spans="2:86">
      <c r="B153" s="111"/>
      <c r="C153" s="111"/>
      <c r="D153" s="335"/>
      <c r="E153" s="334"/>
      <c r="F153" s="335"/>
      <c r="G153" s="335"/>
      <c r="H153" s="335"/>
      <c r="I153" s="111"/>
      <c r="J153" s="111"/>
      <c r="K153" s="334"/>
      <c r="L153" s="111"/>
      <c r="M153" s="111"/>
      <c r="O153" s="332"/>
      <c r="P153" s="333"/>
      <c r="Q153" s="334"/>
      <c r="R153" s="335"/>
      <c r="CF153" s="12" t="s">
        <v>765</v>
      </c>
      <c r="CG153" s="41">
        <v>9</v>
      </c>
      <c r="CH153" s="105" t="s">
        <v>510</v>
      </c>
    </row>
    <row r="154" spans="2:86">
      <c r="B154" s="111"/>
      <c r="C154" s="111"/>
      <c r="D154" s="335"/>
      <c r="E154" s="334"/>
      <c r="F154" s="335"/>
      <c r="G154" s="335"/>
      <c r="H154" s="335"/>
      <c r="I154" s="111"/>
      <c r="J154" s="111"/>
      <c r="K154" s="334"/>
      <c r="L154" s="111"/>
      <c r="M154" s="111"/>
      <c r="O154" s="332"/>
      <c r="P154" s="333"/>
      <c r="Q154" s="334"/>
      <c r="R154" s="335"/>
      <c r="CF154" s="12" t="s">
        <v>765</v>
      </c>
      <c r="CG154" s="41">
        <v>10</v>
      </c>
      <c r="CH154" s="105" t="s">
        <v>693</v>
      </c>
    </row>
    <row r="155" spans="2:86">
      <c r="B155" s="111"/>
      <c r="C155" s="111"/>
      <c r="D155" s="335"/>
      <c r="E155" s="334"/>
      <c r="F155" s="335"/>
      <c r="G155" s="335"/>
      <c r="H155" s="335"/>
      <c r="I155" s="111"/>
      <c r="J155" s="111"/>
      <c r="K155" s="334"/>
      <c r="L155" s="111"/>
      <c r="M155" s="111"/>
      <c r="O155" s="332"/>
      <c r="P155" s="333"/>
      <c r="Q155" s="334"/>
      <c r="R155" s="335"/>
      <c r="CF155" s="12" t="s">
        <v>771</v>
      </c>
      <c r="CG155" s="107">
        <v>2</v>
      </c>
      <c r="CH155" s="105" t="s">
        <v>601</v>
      </c>
    </row>
    <row r="156" spans="2:86">
      <c r="B156" s="111"/>
      <c r="C156" s="111"/>
      <c r="D156" s="335"/>
      <c r="E156" s="334"/>
      <c r="F156" s="335"/>
      <c r="G156" s="335"/>
      <c r="H156" s="335"/>
      <c r="I156" s="111"/>
      <c r="J156" s="111"/>
      <c r="K156" s="334"/>
      <c r="L156" s="111"/>
      <c r="M156" s="111"/>
      <c r="O156" s="332"/>
      <c r="P156" s="333"/>
      <c r="Q156" s="334"/>
      <c r="R156" s="335"/>
      <c r="CF156" s="12" t="s">
        <v>771</v>
      </c>
      <c r="CG156" s="41">
        <v>3</v>
      </c>
      <c r="CH156" s="105" t="s">
        <v>597</v>
      </c>
    </row>
    <row r="157" spans="2:86">
      <c r="B157" s="111"/>
      <c r="C157" s="111"/>
      <c r="D157" s="335"/>
      <c r="E157" s="334"/>
      <c r="F157" s="335"/>
      <c r="G157" s="335"/>
      <c r="H157" s="335"/>
      <c r="I157" s="111"/>
      <c r="J157" s="111"/>
      <c r="K157" s="334"/>
      <c r="L157" s="111"/>
      <c r="M157" s="111"/>
      <c r="O157" s="332"/>
      <c r="P157" s="333"/>
      <c r="Q157" s="334"/>
      <c r="R157" s="335"/>
      <c r="CF157" s="12" t="s">
        <v>771</v>
      </c>
      <c r="CG157" s="41">
        <v>4</v>
      </c>
      <c r="CH157" s="105" t="s">
        <v>594</v>
      </c>
    </row>
    <row r="158" spans="2:86">
      <c r="B158" s="111"/>
      <c r="C158" s="111"/>
      <c r="D158" s="335"/>
      <c r="E158" s="334"/>
      <c r="F158" s="335"/>
      <c r="G158" s="335"/>
      <c r="H158" s="335"/>
      <c r="I158" s="111"/>
      <c r="J158" s="111"/>
      <c r="K158" s="334"/>
      <c r="L158" s="111"/>
      <c r="M158" s="111"/>
      <c r="O158" s="332"/>
      <c r="P158" s="333"/>
      <c r="Q158" s="334"/>
      <c r="R158" s="335"/>
      <c r="CF158" s="12" t="s">
        <v>771</v>
      </c>
      <c r="CG158" s="41">
        <v>5</v>
      </c>
      <c r="CH158" s="105" t="s">
        <v>589</v>
      </c>
    </row>
    <row r="159" spans="2:86">
      <c r="B159" s="111"/>
      <c r="C159" s="111"/>
      <c r="D159" s="335"/>
      <c r="E159" s="334"/>
      <c r="F159" s="335"/>
      <c r="G159" s="335"/>
      <c r="H159" s="335"/>
      <c r="I159" s="111"/>
      <c r="J159" s="111"/>
      <c r="K159" s="334"/>
      <c r="L159" s="111"/>
      <c r="M159" s="111"/>
      <c r="O159" s="332"/>
      <c r="P159" s="333"/>
      <c r="Q159" s="334"/>
      <c r="R159" s="335"/>
      <c r="CF159" s="12" t="s">
        <v>771</v>
      </c>
      <c r="CG159" s="41">
        <v>6</v>
      </c>
      <c r="CH159" s="105" t="s">
        <v>510</v>
      </c>
    </row>
    <row r="160" spans="2:86">
      <c r="B160" s="111"/>
      <c r="C160" s="111"/>
      <c r="D160" s="335"/>
      <c r="E160" s="334"/>
      <c r="F160" s="335"/>
      <c r="G160" s="335"/>
      <c r="H160" s="335"/>
      <c r="I160" s="111"/>
      <c r="J160" s="111"/>
      <c r="K160" s="334"/>
      <c r="L160" s="111"/>
      <c r="M160" s="111"/>
      <c r="O160" s="332"/>
      <c r="P160" s="333"/>
      <c r="Q160" s="334"/>
      <c r="R160" s="335"/>
      <c r="CF160" s="12" t="s">
        <v>771</v>
      </c>
      <c r="CG160" s="41">
        <v>7</v>
      </c>
      <c r="CH160" s="105" t="s">
        <v>510</v>
      </c>
    </row>
    <row r="161" spans="2:86">
      <c r="B161" s="111"/>
      <c r="C161" s="111"/>
      <c r="D161" s="335"/>
      <c r="E161" s="334"/>
      <c r="F161" s="335"/>
      <c r="G161" s="335"/>
      <c r="H161" s="335"/>
      <c r="I161" s="111"/>
      <c r="J161" s="111"/>
      <c r="K161" s="334"/>
      <c r="L161" s="111"/>
      <c r="M161" s="111"/>
      <c r="O161" s="332"/>
      <c r="P161" s="333"/>
      <c r="Q161" s="334"/>
      <c r="R161" s="335"/>
      <c r="CF161" s="12" t="s">
        <v>771</v>
      </c>
      <c r="CG161" s="41">
        <v>8</v>
      </c>
      <c r="CH161" s="105" t="s">
        <v>723</v>
      </c>
    </row>
    <row r="162" spans="2:86">
      <c r="B162" s="111"/>
      <c r="C162" s="111"/>
      <c r="D162" s="335"/>
      <c r="E162" s="334"/>
      <c r="F162" s="335"/>
      <c r="G162" s="335"/>
      <c r="H162" s="335"/>
      <c r="I162" s="111"/>
      <c r="J162" s="111"/>
      <c r="K162" s="334"/>
      <c r="L162" s="111"/>
      <c r="M162" s="111"/>
      <c r="O162" s="332"/>
      <c r="P162" s="333"/>
      <c r="Q162" s="334"/>
      <c r="R162" s="335"/>
      <c r="CF162" s="12" t="s">
        <v>771</v>
      </c>
      <c r="CG162" s="41">
        <v>9</v>
      </c>
      <c r="CH162" s="105" t="s">
        <v>510</v>
      </c>
    </row>
    <row r="163" spans="2:86">
      <c r="B163" s="111"/>
      <c r="C163" s="111"/>
      <c r="D163" s="335"/>
      <c r="E163" s="334"/>
      <c r="F163" s="335"/>
      <c r="G163" s="335"/>
      <c r="H163" s="335"/>
      <c r="I163" s="111"/>
      <c r="J163" s="111"/>
      <c r="K163" s="334"/>
      <c r="L163" s="111"/>
      <c r="M163" s="111"/>
      <c r="O163" s="332"/>
      <c r="P163" s="333"/>
      <c r="Q163" s="334"/>
      <c r="R163" s="335"/>
      <c r="CF163" s="12" t="s">
        <v>771</v>
      </c>
      <c r="CG163" s="41">
        <v>10</v>
      </c>
      <c r="CH163" s="105" t="s">
        <v>706</v>
      </c>
    </row>
    <row r="164" spans="2:86">
      <c r="B164" s="111"/>
      <c r="C164" s="111"/>
      <c r="D164" s="335"/>
      <c r="E164" s="334"/>
      <c r="F164" s="335"/>
      <c r="G164" s="335"/>
      <c r="H164" s="335"/>
      <c r="I164" s="111"/>
      <c r="J164" s="111"/>
      <c r="K164" s="334"/>
      <c r="L164" s="111"/>
      <c r="M164" s="111"/>
      <c r="O164" s="332"/>
      <c r="P164" s="333"/>
      <c r="Q164" s="334"/>
      <c r="R164" s="335"/>
      <c r="CF164" s="12" t="s">
        <v>692</v>
      </c>
      <c r="CG164" s="107">
        <v>2</v>
      </c>
      <c r="CH164" s="105" t="s">
        <v>723</v>
      </c>
    </row>
    <row r="165" spans="2:86">
      <c r="B165" s="111"/>
      <c r="C165" s="111"/>
      <c r="D165" s="335"/>
      <c r="E165" s="334"/>
      <c r="F165" s="335"/>
      <c r="G165" s="335"/>
      <c r="H165" s="335"/>
      <c r="I165" s="111"/>
      <c r="J165" s="111"/>
      <c r="K165" s="334"/>
      <c r="L165" s="111"/>
      <c r="M165" s="111"/>
      <c r="O165" s="332"/>
      <c r="P165" s="333"/>
      <c r="Q165" s="334"/>
      <c r="R165" s="335"/>
      <c r="CF165" s="12" t="s">
        <v>692</v>
      </c>
      <c r="CG165" s="41">
        <v>3</v>
      </c>
      <c r="CH165" s="105" t="s">
        <v>723</v>
      </c>
    </row>
    <row r="166" spans="2:86">
      <c r="B166" s="111"/>
      <c r="C166" s="111"/>
      <c r="D166" s="335"/>
      <c r="E166" s="334"/>
      <c r="F166" s="335"/>
      <c r="G166" s="335"/>
      <c r="H166" s="335"/>
      <c r="I166" s="111"/>
      <c r="J166" s="111"/>
      <c r="K166" s="334"/>
      <c r="L166" s="111"/>
      <c r="M166" s="111"/>
      <c r="O166" s="332"/>
      <c r="P166" s="333"/>
      <c r="Q166" s="334"/>
      <c r="R166" s="335"/>
      <c r="CF166" s="12" t="s">
        <v>692</v>
      </c>
      <c r="CG166" s="41">
        <v>4</v>
      </c>
      <c r="CH166" s="105" t="s">
        <v>693</v>
      </c>
    </row>
    <row r="167" spans="2:86">
      <c r="B167" s="111"/>
      <c r="C167" s="111"/>
      <c r="D167" s="335"/>
      <c r="E167" s="334"/>
      <c r="F167" s="335"/>
      <c r="G167" s="335"/>
      <c r="H167" s="335"/>
      <c r="I167" s="111"/>
      <c r="J167" s="111"/>
      <c r="K167" s="334"/>
      <c r="L167" s="111"/>
      <c r="M167" s="111"/>
      <c r="O167" s="332"/>
      <c r="P167" s="333"/>
      <c r="Q167" s="334"/>
      <c r="R167" s="335"/>
      <c r="CF167" s="12" t="s">
        <v>692</v>
      </c>
      <c r="CG167" s="41">
        <v>5</v>
      </c>
      <c r="CH167" s="105" t="s">
        <v>723</v>
      </c>
    </row>
    <row r="168" spans="2:86">
      <c r="B168" s="111"/>
      <c r="C168" s="111"/>
      <c r="D168" s="335"/>
      <c r="E168" s="334"/>
      <c r="F168" s="335"/>
      <c r="G168" s="335"/>
      <c r="H168" s="335"/>
      <c r="I168" s="111"/>
      <c r="J168" s="111"/>
      <c r="K168" s="334"/>
      <c r="L168" s="111"/>
      <c r="M168" s="111"/>
      <c r="O168" s="332"/>
      <c r="P168" s="333"/>
      <c r="Q168" s="334"/>
      <c r="R168" s="335"/>
      <c r="CF168" s="12" t="s">
        <v>692</v>
      </c>
      <c r="CG168" s="41">
        <v>6</v>
      </c>
      <c r="CH168" s="105" t="s">
        <v>693</v>
      </c>
    </row>
    <row r="169" spans="2:86">
      <c r="B169" s="111"/>
      <c r="C169" s="111"/>
      <c r="D169" s="335"/>
      <c r="E169" s="334"/>
      <c r="F169" s="335"/>
      <c r="G169" s="335"/>
      <c r="H169" s="335"/>
      <c r="I169" s="111"/>
      <c r="J169" s="111"/>
      <c r="K169" s="334"/>
      <c r="L169" s="111"/>
      <c r="M169" s="111"/>
      <c r="O169" s="332"/>
      <c r="P169" s="333"/>
      <c r="Q169" s="334"/>
      <c r="R169" s="335"/>
      <c r="CF169" s="12" t="s">
        <v>692</v>
      </c>
      <c r="CG169" s="41">
        <v>7</v>
      </c>
      <c r="CH169" s="105" t="s">
        <v>693</v>
      </c>
    </row>
    <row r="170" spans="2:86">
      <c r="B170" s="111"/>
      <c r="C170" s="111"/>
      <c r="D170" s="335"/>
      <c r="E170" s="334"/>
      <c r="F170" s="335"/>
      <c r="G170" s="335"/>
      <c r="H170" s="335"/>
      <c r="I170" s="111"/>
      <c r="J170" s="111"/>
      <c r="K170" s="334"/>
      <c r="L170" s="111"/>
      <c r="M170" s="111"/>
      <c r="O170" s="332"/>
      <c r="P170" s="333"/>
      <c r="Q170" s="334"/>
      <c r="R170" s="335"/>
      <c r="CF170" s="12" t="s">
        <v>692</v>
      </c>
      <c r="CG170" s="41">
        <v>8</v>
      </c>
      <c r="CH170" s="105" t="s">
        <v>693</v>
      </c>
    </row>
    <row r="171" spans="2:86">
      <c r="B171" s="111"/>
      <c r="C171" s="111"/>
      <c r="D171" s="335"/>
      <c r="E171" s="334"/>
      <c r="F171" s="335"/>
      <c r="G171" s="335"/>
      <c r="H171" s="335"/>
      <c r="I171" s="111"/>
      <c r="J171" s="111"/>
      <c r="K171" s="334"/>
      <c r="L171" s="111"/>
      <c r="M171" s="111"/>
      <c r="O171" s="332"/>
      <c r="P171" s="333"/>
      <c r="Q171" s="334"/>
      <c r="R171" s="335"/>
      <c r="CF171" s="12" t="s">
        <v>692</v>
      </c>
      <c r="CG171" s="41">
        <v>9</v>
      </c>
      <c r="CH171" s="105" t="s">
        <v>693</v>
      </c>
    </row>
    <row r="172" spans="2:86">
      <c r="B172" s="111"/>
      <c r="C172" s="111"/>
      <c r="D172" s="335"/>
      <c r="E172" s="334"/>
      <c r="F172" s="335"/>
      <c r="G172" s="335"/>
      <c r="H172" s="335"/>
      <c r="I172" s="111"/>
      <c r="J172" s="111"/>
      <c r="K172" s="334"/>
      <c r="L172" s="111"/>
      <c r="M172" s="111"/>
      <c r="O172" s="332"/>
      <c r="P172" s="333"/>
      <c r="Q172" s="334"/>
      <c r="R172" s="335"/>
      <c r="CF172" s="12" t="s">
        <v>692</v>
      </c>
      <c r="CG172" s="41">
        <v>10</v>
      </c>
      <c r="CH172" s="105" t="s">
        <v>589</v>
      </c>
    </row>
    <row r="173" spans="2:86">
      <c r="B173" s="111"/>
      <c r="C173" s="111"/>
      <c r="D173" s="335"/>
      <c r="E173" s="334"/>
      <c r="F173" s="335"/>
      <c r="G173" s="335"/>
      <c r="H173" s="335"/>
      <c r="I173" s="111"/>
      <c r="J173" s="111"/>
      <c r="K173" s="334"/>
      <c r="L173" s="111"/>
      <c r="M173" s="111"/>
      <c r="O173" s="332"/>
      <c r="P173" s="333"/>
      <c r="Q173" s="334"/>
      <c r="R173" s="335"/>
      <c r="CF173" s="12" t="s">
        <v>778</v>
      </c>
      <c r="CG173" s="107">
        <v>2</v>
      </c>
      <c r="CH173" s="105" t="s">
        <v>510</v>
      </c>
    </row>
    <row r="174" spans="2:86">
      <c r="B174" s="111"/>
      <c r="C174" s="111"/>
      <c r="D174" s="335"/>
      <c r="E174" s="334"/>
      <c r="F174" s="335"/>
      <c r="G174" s="335"/>
      <c r="H174" s="335"/>
      <c r="I174" s="111"/>
      <c r="J174" s="111"/>
      <c r="K174" s="334"/>
      <c r="L174" s="111"/>
      <c r="M174" s="111"/>
      <c r="O174" s="332"/>
      <c r="P174" s="333"/>
      <c r="Q174" s="334"/>
      <c r="R174" s="335"/>
      <c r="CF174" s="12" t="s">
        <v>778</v>
      </c>
      <c r="CG174" s="41">
        <v>3</v>
      </c>
      <c r="CH174" s="105" t="s">
        <v>510</v>
      </c>
    </row>
    <row r="175" spans="2:86">
      <c r="B175" s="111"/>
      <c r="C175" s="111"/>
      <c r="D175" s="335"/>
      <c r="E175" s="334"/>
      <c r="F175" s="335"/>
      <c r="G175" s="335"/>
      <c r="H175" s="335"/>
      <c r="I175" s="111"/>
      <c r="J175" s="111"/>
      <c r="K175" s="334"/>
      <c r="L175" s="111"/>
      <c r="M175" s="111"/>
      <c r="O175" s="332"/>
      <c r="P175" s="333"/>
      <c r="Q175" s="334"/>
      <c r="R175" s="335"/>
      <c r="CF175" s="12" t="s">
        <v>778</v>
      </c>
      <c r="CG175" s="41">
        <v>4</v>
      </c>
      <c r="CH175" s="105" t="s">
        <v>510</v>
      </c>
    </row>
    <row r="176" spans="2:86">
      <c r="B176" s="111"/>
      <c r="C176" s="111"/>
      <c r="D176" s="335"/>
      <c r="E176" s="334"/>
      <c r="F176" s="335"/>
      <c r="G176" s="335"/>
      <c r="H176" s="335"/>
      <c r="I176" s="111"/>
      <c r="J176" s="111"/>
      <c r="K176" s="334"/>
      <c r="L176" s="111"/>
      <c r="M176" s="111"/>
      <c r="O176" s="332"/>
      <c r="P176" s="333"/>
      <c r="Q176" s="334"/>
      <c r="R176" s="335"/>
      <c r="CF176" s="12" t="s">
        <v>778</v>
      </c>
      <c r="CG176" s="41">
        <v>5</v>
      </c>
      <c r="CH176" s="105" t="s">
        <v>510</v>
      </c>
    </row>
    <row r="177" spans="2:94">
      <c r="B177" s="111"/>
      <c r="C177" s="111"/>
      <c r="D177" s="335"/>
      <c r="E177" s="334"/>
      <c r="F177" s="335"/>
      <c r="G177" s="335"/>
      <c r="H177" s="335"/>
      <c r="I177" s="111"/>
      <c r="J177" s="111"/>
      <c r="K177" s="334"/>
      <c r="L177" s="111"/>
      <c r="M177" s="111"/>
      <c r="O177" s="332"/>
      <c r="P177" s="333"/>
      <c r="Q177" s="334"/>
      <c r="R177" s="335"/>
      <c r="CF177" s="12" t="s">
        <v>778</v>
      </c>
      <c r="CG177" s="41">
        <v>6</v>
      </c>
      <c r="CH177" s="105" t="s">
        <v>510</v>
      </c>
      <c r="CI177" s="105"/>
      <c r="CJ177" s="105"/>
      <c r="CK177" s="105"/>
      <c r="CL177" s="105"/>
      <c r="CM177" s="105"/>
      <c r="CN177" s="105"/>
      <c r="CO177" s="105"/>
      <c r="CP177" s="105"/>
    </row>
    <row r="178" spans="2:94">
      <c r="B178" s="111"/>
      <c r="C178" s="111"/>
      <c r="D178" s="335"/>
      <c r="E178" s="334"/>
      <c r="F178" s="335"/>
      <c r="G178" s="335"/>
      <c r="H178" s="335"/>
      <c r="I178" s="111"/>
      <c r="J178" s="111"/>
      <c r="K178" s="334"/>
      <c r="L178" s="111"/>
      <c r="M178" s="111"/>
      <c r="O178" s="332"/>
      <c r="P178" s="333"/>
      <c r="Q178" s="334"/>
      <c r="R178" s="335"/>
      <c r="CF178" s="12" t="s">
        <v>778</v>
      </c>
      <c r="CG178" s="41">
        <v>7</v>
      </c>
      <c r="CH178" s="105" t="s">
        <v>693</v>
      </c>
      <c r="CI178" s="105"/>
      <c r="CJ178" s="105"/>
      <c r="CK178" s="105"/>
      <c r="CL178" s="105"/>
      <c r="CM178" s="105"/>
      <c r="CN178" s="105"/>
      <c r="CO178" s="105"/>
      <c r="CP178" s="105"/>
    </row>
    <row r="179" spans="2:94">
      <c r="B179" s="111"/>
      <c r="C179" s="111"/>
      <c r="D179" s="335"/>
      <c r="E179" s="334"/>
      <c r="F179" s="335"/>
      <c r="G179" s="335"/>
      <c r="H179" s="335"/>
      <c r="I179" s="111"/>
      <c r="J179" s="111"/>
      <c r="K179" s="334"/>
      <c r="L179" s="111"/>
      <c r="M179" s="111"/>
      <c r="O179" s="332"/>
      <c r="P179" s="333"/>
      <c r="Q179" s="334"/>
      <c r="R179" s="335"/>
      <c r="CF179" s="12" t="s">
        <v>778</v>
      </c>
      <c r="CG179" s="41">
        <v>8</v>
      </c>
      <c r="CH179" s="105" t="s">
        <v>693</v>
      </c>
      <c r="CI179" s="105"/>
      <c r="CJ179" s="105"/>
      <c r="CK179" s="105"/>
      <c r="CL179" s="105"/>
      <c r="CM179" s="105"/>
      <c r="CN179" s="105"/>
      <c r="CO179" s="105"/>
      <c r="CP179" s="105"/>
    </row>
    <row r="180" spans="2:94">
      <c r="B180" s="111"/>
      <c r="C180" s="111"/>
      <c r="D180" s="335"/>
      <c r="E180" s="334"/>
      <c r="F180" s="335"/>
      <c r="G180" s="335"/>
      <c r="H180" s="335"/>
      <c r="I180" s="111"/>
      <c r="J180" s="111"/>
      <c r="K180" s="334"/>
      <c r="L180" s="111"/>
      <c r="M180" s="111"/>
      <c r="O180" s="332"/>
      <c r="P180" s="333"/>
      <c r="Q180" s="334"/>
      <c r="R180" s="335"/>
      <c r="CF180" s="12" t="s">
        <v>778</v>
      </c>
      <c r="CG180" s="41">
        <v>9</v>
      </c>
      <c r="CH180" s="105" t="s">
        <v>693</v>
      </c>
      <c r="CI180" s="105"/>
      <c r="CJ180" s="105"/>
      <c r="CK180" s="105"/>
      <c r="CL180" s="105"/>
      <c r="CM180" s="105"/>
      <c r="CN180" s="105"/>
      <c r="CO180" s="105"/>
      <c r="CP180" s="105"/>
    </row>
    <row r="181" spans="2:94">
      <c r="B181" s="111"/>
      <c r="C181" s="111"/>
      <c r="D181" s="335"/>
      <c r="E181" s="334"/>
      <c r="F181" s="335"/>
      <c r="G181" s="335"/>
      <c r="H181" s="335"/>
      <c r="I181" s="111"/>
      <c r="J181" s="111"/>
      <c r="K181" s="334"/>
      <c r="L181" s="111"/>
      <c r="M181" s="111"/>
      <c r="O181" s="332"/>
      <c r="P181" s="333"/>
      <c r="Q181" s="334"/>
      <c r="R181" s="335"/>
      <c r="CF181" s="12" t="s">
        <v>778</v>
      </c>
      <c r="CG181" s="41">
        <v>10</v>
      </c>
      <c r="CH181" s="105" t="s">
        <v>510</v>
      </c>
    </row>
    <row r="182" spans="2:94">
      <c r="B182" s="111"/>
      <c r="C182" s="111"/>
      <c r="D182" s="335"/>
      <c r="E182" s="334"/>
      <c r="F182" s="335"/>
      <c r="G182" s="335"/>
      <c r="H182" s="335"/>
      <c r="I182" s="111"/>
      <c r="J182" s="111"/>
      <c r="K182" s="334"/>
      <c r="L182" s="111"/>
      <c r="M182" s="111"/>
      <c r="O182" s="332"/>
      <c r="P182" s="333"/>
      <c r="Q182" s="334"/>
      <c r="R182" s="335"/>
      <c r="CF182" s="12" t="s">
        <v>782</v>
      </c>
      <c r="CG182" s="107">
        <v>2</v>
      </c>
      <c r="CH182" s="105" t="s">
        <v>593</v>
      </c>
    </row>
    <row r="183" spans="2:94">
      <c r="B183" s="111"/>
      <c r="C183" s="111"/>
      <c r="D183" s="335"/>
      <c r="E183" s="334"/>
      <c r="F183" s="335"/>
      <c r="G183" s="335"/>
      <c r="H183" s="335"/>
      <c r="I183" s="111"/>
      <c r="J183" s="111"/>
      <c r="K183" s="334"/>
      <c r="L183" s="111"/>
      <c r="M183" s="111"/>
      <c r="O183" s="332"/>
      <c r="P183" s="333"/>
      <c r="Q183" s="334"/>
      <c r="R183" s="335"/>
      <c r="CF183" s="12" t="s">
        <v>782</v>
      </c>
      <c r="CG183" s="41">
        <v>3</v>
      </c>
      <c r="CH183" s="105" t="s">
        <v>593</v>
      </c>
    </row>
    <row r="184" spans="2:94">
      <c r="B184" s="111"/>
      <c r="C184" s="111"/>
      <c r="D184" s="335"/>
      <c r="E184" s="334"/>
      <c r="F184" s="335"/>
      <c r="G184" s="335"/>
      <c r="H184" s="335"/>
      <c r="I184" s="111"/>
      <c r="J184" s="111"/>
      <c r="K184" s="334"/>
      <c r="L184" s="111"/>
      <c r="M184" s="111"/>
      <c r="O184" s="332"/>
      <c r="P184" s="333"/>
      <c r="Q184" s="334"/>
      <c r="R184" s="335"/>
      <c r="CF184" s="12" t="s">
        <v>782</v>
      </c>
      <c r="CG184" s="41">
        <v>4</v>
      </c>
      <c r="CH184" s="105" t="s">
        <v>589</v>
      </c>
    </row>
    <row r="185" spans="2:94">
      <c r="B185" s="111"/>
      <c r="C185" s="111"/>
      <c r="D185" s="335"/>
      <c r="E185" s="334"/>
      <c r="F185" s="335"/>
      <c r="G185" s="335"/>
      <c r="H185" s="335"/>
      <c r="I185" s="111"/>
      <c r="J185" s="111"/>
      <c r="K185" s="334"/>
      <c r="L185" s="111"/>
      <c r="M185" s="111"/>
      <c r="O185" s="332"/>
      <c r="P185" s="333"/>
      <c r="Q185" s="334"/>
      <c r="R185" s="335"/>
      <c r="CF185" s="12" t="s">
        <v>782</v>
      </c>
      <c r="CG185" s="41">
        <v>5</v>
      </c>
      <c r="CH185" s="105" t="s">
        <v>510</v>
      </c>
    </row>
    <row r="186" spans="2:94">
      <c r="B186" s="111"/>
      <c r="C186" s="111"/>
      <c r="D186" s="335"/>
      <c r="E186" s="334"/>
      <c r="F186" s="335"/>
      <c r="G186" s="335"/>
      <c r="H186" s="335"/>
      <c r="I186" s="111"/>
      <c r="J186" s="111"/>
      <c r="K186" s="334"/>
      <c r="L186" s="111"/>
      <c r="M186" s="111"/>
      <c r="O186" s="332"/>
      <c r="P186" s="333"/>
      <c r="Q186" s="334"/>
      <c r="R186" s="335"/>
      <c r="CF186" s="12" t="s">
        <v>782</v>
      </c>
      <c r="CG186" s="41">
        <v>6</v>
      </c>
      <c r="CH186" s="105" t="s">
        <v>510</v>
      </c>
    </row>
    <row r="187" spans="2:94">
      <c r="B187" s="111"/>
      <c r="C187" s="111"/>
      <c r="D187" s="335"/>
      <c r="E187" s="334"/>
      <c r="F187" s="335"/>
      <c r="G187" s="335"/>
      <c r="H187" s="335"/>
      <c r="I187" s="111"/>
      <c r="J187" s="111"/>
      <c r="K187" s="334"/>
      <c r="L187" s="111"/>
      <c r="M187" s="111"/>
      <c r="O187" s="332"/>
      <c r="P187" s="333"/>
      <c r="Q187" s="334"/>
      <c r="R187" s="335"/>
      <c r="CF187" s="12" t="s">
        <v>782</v>
      </c>
      <c r="CG187" s="41">
        <v>7</v>
      </c>
      <c r="CH187" s="105" t="s">
        <v>693</v>
      </c>
    </row>
    <row r="188" spans="2:94">
      <c r="B188" s="111"/>
      <c r="C188" s="111"/>
      <c r="D188" s="335"/>
      <c r="E188" s="334"/>
      <c r="F188" s="335"/>
      <c r="G188" s="335"/>
      <c r="H188" s="335"/>
      <c r="I188" s="111"/>
      <c r="J188" s="111"/>
      <c r="K188" s="334"/>
      <c r="L188" s="111"/>
      <c r="M188" s="111"/>
      <c r="O188" s="332"/>
      <c r="P188" s="333"/>
      <c r="Q188" s="334"/>
      <c r="R188" s="335"/>
      <c r="CF188" s="12" t="s">
        <v>782</v>
      </c>
      <c r="CG188" s="41">
        <v>8</v>
      </c>
      <c r="CH188" s="105" t="s">
        <v>693</v>
      </c>
    </row>
    <row r="189" spans="2:94">
      <c r="B189" s="111"/>
      <c r="C189" s="111"/>
      <c r="D189" s="335"/>
      <c r="E189" s="334"/>
      <c r="F189" s="335"/>
      <c r="G189" s="335"/>
      <c r="H189" s="335"/>
      <c r="I189" s="111"/>
      <c r="J189" s="111"/>
      <c r="K189" s="334"/>
      <c r="L189" s="111"/>
      <c r="M189" s="111"/>
      <c r="O189" s="332"/>
      <c r="P189" s="333"/>
      <c r="Q189" s="334"/>
      <c r="R189" s="335"/>
      <c r="CF189" s="12" t="s">
        <v>782</v>
      </c>
      <c r="CG189" s="41">
        <v>9</v>
      </c>
      <c r="CH189" s="105" t="s">
        <v>510</v>
      </c>
    </row>
    <row r="190" spans="2:94">
      <c r="B190" s="111"/>
      <c r="C190" s="111"/>
      <c r="D190" s="335"/>
      <c r="E190" s="334"/>
      <c r="F190" s="335"/>
      <c r="G190" s="335"/>
      <c r="H190" s="335"/>
      <c r="I190" s="111"/>
      <c r="J190" s="111"/>
      <c r="K190" s="334"/>
      <c r="L190" s="111"/>
      <c r="M190" s="111"/>
      <c r="O190" s="332"/>
      <c r="P190" s="333"/>
      <c r="Q190" s="334"/>
      <c r="R190" s="335"/>
      <c r="CF190" s="12" t="s">
        <v>782</v>
      </c>
      <c r="CG190" s="41">
        <v>10</v>
      </c>
      <c r="CH190" s="105" t="s">
        <v>693</v>
      </c>
    </row>
    <row r="191" spans="2:94">
      <c r="B191" s="111"/>
      <c r="C191" s="111"/>
      <c r="D191" s="335"/>
      <c r="E191" s="334"/>
      <c r="F191" s="335"/>
      <c r="G191" s="335"/>
      <c r="H191" s="335"/>
      <c r="I191" s="111"/>
      <c r="J191" s="111"/>
      <c r="K191" s="334"/>
      <c r="L191" s="111"/>
      <c r="M191" s="111"/>
      <c r="O191" s="332"/>
      <c r="P191" s="333"/>
      <c r="Q191" s="334"/>
      <c r="R191" s="335"/>
      <c r="CF191" s="12" t="s">
        <v>785</v>
      </c>
      <c r="CG191" s="107">
        <v>2</v>
      </c>
      <c r="CH191" s="105" t="s">
        <v>589</v>
      </c>
    </row>
    <row r="192" spans="2:94">
      <c r="B192" s="111"/>
      <c r="C192" s="111"/>
      <c r="D192" s="335"/>
      <c r="E192" s="334"/>
      <c r="F192" s="335"/>
      <c r="G192" s="335"/>
      <c r="H192" s="335"/>
      <c r="I192" s="111"/>
      <c r="J192" s="111"/>
      <c r="K192" s="334"/>
      <c r="L192" s="111"/>
      <c r="M192" s="111"/>
      <c r="O192" s="332"/>
      <c r="P192" s="333"/>
      <c r="Q192" s="334"/>
      <c r="R192" s="335"/>
      <c r="CF192" s="12" t="s">
        <v>785</v>
      </c>
      <c r="CG192" s="41">
        <v>3</v>
      </c>
      <c r="CH192" s="105" t="s">
        <v>589</v>
      </c>
    </row>
    <row r="193" spans="2:86">
      <c r="B193" s="111"/>
      <c r="C193" s="111"/>
      <c r="D193" s="335"/>
      <c r="E193" s="334"/>
      <c r="F193" s="335"/>
      <c r="G193" s="335"/>
      <c r="H193" s="335"/>
      <c r="I193" s="111"/>
      <c r="J193" s="111"/>
      <c r="K193" s="334"/>
      <c r="L193" s="111"/>
      <c r="M193" s="111"/>
      <c r="O193" s="332"/>
      <c r="P193" s="333"/>
      <c r="Q193" s="334"/>
      <c r="R193" s="335"/>
      <c r="CF193" s="12" t="s">
        <v>785</v>
      </c>
      <c r="CG193" s="41">
        <v>4</v>
      </c>
      <c r="CH193" s="105" t="s">
        <v>510</v>
      </c>
    </row>
    <row r="194" spans="2:86">
      <c r="B194" s="111"/>
      <c r="C194" s="111"/>
      <c r="D194" s="335"/>
      <c r="E194" s="334"/>
      <c r="F194" s="335"/>
      <c r="G194" s="335"/>
      <c r="H194" s="335"/>
      <c r="I194" s="111"/>
      <c r="J194" s="111"/>
      <c r="K194" s="334"/>
      <c r="L194" s="111"/>
      <c r="M194" s="111"/>
      <c r="O194" s="332"/>
      <c r="P194" s="333"/>
      <c r="Q194" s="334"/>
      <c r="R194" s="335"/>
      <c r="CF194" s="12" t="s">
        <v>785</v>
      </c>
      <c r="CG194" s="41">
        <v>5</v>
      </c>
      <c r="CH194" s="105" t="s">
        <v>510</v>
      </c>
    </row>
    <row r="195" spans="2:86">
      <c r="B195" s="111"/>
      <c r="C195" s="111"/>
      <c r="D195" s="335"/>
      <c r="E195" s="334"/>
      <c r="F195" s="335"/>
      <c r="G195" s="335"/>
      <c r="H195" s="335"/>
      <c r="I195" s="111"/>
      <c r="J195" s="111"/>
      <c r="K195" s="334"/>
      <c r="L195" s="111"/>
      <c r="M195" s="111"/>
      <c r="O195" s="332"/>
      <c r="P195" s="333"/>
      <c r="Q195" s="334"/>
      <c r="R195" s="335"/>
      <c r="CF195" s="12" t="s">
        <v>785</v>
      </c>
      <c r="CG195" s="41">
        <v>6</v>
      </c>
      <c r="CH195" s="105" t="s">
        <v>510</v>
      </c>
    </row>
    <row r="196" spans="2:86">
      <c r="B196" s="111"/>
      <c r="C196" s="111"/>
      <c r="D196" s="335"/>
      <c r="E196" s="334"/>
      <c r="F196" s="335"/>
      <c r="G196" s="335"/>
      <c r="H196" s="335"/>
      <c r="I196" s="111"/>
      <c r="J196" s="111"/>
      <c r="K196" s="334"/>
      <c r="L196" s="111"/>
      <c r="M196" s="111"/>
      <c r="O196" s="332"/>
      <c r="P196" s="333"/>
      <c r="Q196" s="334"/>
      <c r="R196" s="335"/>
      <c r="CF196" s="12" t="s">
        <v>785</v>
      </c>
      <c r="CG196" s="41">
        <v>7</v>
      </c>
      <c r="CH196" s="105" t="s">
        <v>510</v>
      </c>
    </row>
    <row r="197" spans="2:86">
      <c r="B197" s="111"/>
      <c r="C197" s="111"/>
      <c r="D197" s="335"/>
      <c r="E197" s="334"/>
      <c r="F197" s="335"/>
      <c r="G197" s="335"/>
      <c r="H197" s="335"/>
      <c r="I197" s="111"/>
      <c r="J197" s="111"/>
      <c r="K197" s="334"/>
      <c r="L197" s="111"/>
      <c r="M197" s="111"/>
      <c r="O197" s="332"/>
      <c r="P197" s="333"/>
      <c r="Q197" s="334"/>
      <c r="R197" s="335"/>
      <c r="CF197" s="12" t="s">
        <v>785</v>
      </c>
      <c r="CG197" s="41">
        <v>8</v>
      </c>
      <c r="CH197" s="105" t="s">
        <v>510</v>
      </c>
    </row>
    <row r="198" spans="2:86">
      <c r="B198" s="111"/>
      <c r="C198" s="111"/>
      <c r="D198" s="335"/>
      <c r="E198" s="334"/>
      <c r="F198" s="335"/>
      <c r="G198" s="335"/>
      <c r="H198" s="335"/>
      <c r="I198" s="111"/>
      <c r="J198" s="111"/>
      <c r="K198" s="334"/>
      <c r="L198" s="111"/>
      <c r="M198" s="111"/>
      <c r="O198" s="332"/>
      <c r="P198" s="333"/>
      <c r="Q198" s="334"/>
      <c r="R198" s="335"/>
      <c r="CF198" s="12" t="s">
        <v>785</v>
      </c>
      <c r="CG198" s="41">
        <v>9</v>
      </c>
      <c r="CH198" s="105" t="s">
        <v>510</v>
      </c>
    </row>
    <row r="199" spans="2:86">
      <c r="B199" s="111"/>
      <c r="C199" s="111"/>
      <c r="D199" s="335"/>
      <c r="E199" s="334"/>
      <c r="F199" s="335"/>
      <c r="G199" s="335"/>
      <c r="H199" s="335"/>
      <c r="I199" s="111"/>
      <c r="J199" s="111"/>
      <c r="K199" s="334"/>
      <c r="L199" s="111"/>
      <c r="M199" s="111"/>
      <c r="O199" s="332"/>
      <c r="P199" s="333"/>
      <c r="Q199" s="334"/>
      <c r="R199" s="335"/>
      <c r="CF199" s="12" t="s">
        <v>785</v>
      </c>
      <c r="CG199" s="41">
        <v>10</v>
      </c>
      <c r="CH199" s="105" t="s">
        <v>510</v>
      </c>
    </row>
    <row r="200" spans="2:86">
      <c r="B200" s="111"/>
      <c r="C200" s="111"/>
      <c r="D200" s="335"/>
      <c r="E200" s="334"/>
      <c r="F200" s="335"/>
      <c r="G200" s="335"/>
      <c r="H200" s="335"/>
      <c r="I200" s="111"/>
      <c r="J200" s="111"/>
      <c r="K200" s="334"/>
      <c r="L200" s="111"/>
      <c r="M200" s="111"/>
      <c r="O200" s="332"/>
      <c r="P200" s="333"/>
      <c r="Q200" s="334"/>
      <c r="R200" s="335"/>
      <c r="CF200" s="12" t="s">
        <v>788</v>
      </c>
      <c r="CG200" s="107">
        <v>2</v>
      </c>
      <c r="CH200" s="105" t="s">
        <v>589</v>
      </c>
    </row>
    <row r="201" spans="2:86">
      <c r="B201" s="111"/>
      <c r="C201" s="111"/>
      <c r="D201" s="335"/>
      <c r="E201" s="334"/>
      <c r="F201" s="335"/>
      <c r="G201" s="335"/>
      <c r="H201" s="335"/>
      <c r="I201" s="111"/>
      <c r="J201" s="111"/>
      <c r="K201" s="334"/>
      <c r="L201" s="111"/>
      <c r="M201" s="111"/>
      <c r="O201" s="332"/>
      <c r="P201" s="333"/>
      <c r="Q201" s="334"/>
      <c r="R201" s="335"/>
      <c r="CF201" s="12" t="s">
        <v>788</v>
      </c>
      <c r="CG201" s="41">
        <v>3</v>
      </c>
      <c r="CH201" s="105" t="s">
        <v>589</v>
      </c>
    </row>
    <row r="202" spans="2:86">
      <c r="B202" s="111"/>
      <c r="C202" s="111"/>
      <c r="D202" s="335"/>
      <c r="E202" s="334"/>
      <c r="F202" s="335"/>
      <c r="G202" s="335"/>
      <c r="H202" s="335"/>
      <c r="I202" s="111"/>
      <c r="J202" s="111"/>
      <c r="K202" s="334"/>
      <c r="L202" s="111"/>
      <c r="M202" s="111"/>
      <c r="O202" s="332"/>
      <c r="P202" s="333"/>
      <c r="Q202" s="334"/>
      <c r="R202" s="335"/>
      <c r="CF202" s="12" t="s">
        <v>788</v>
      </c>
      <c r="CG202" s="41">
        <v>4</v>
      </c>
      <c r="CH202" s="105" t="s">
        <v>510</v>
      </c>
    </row>
    <row r="203" spans="2:86">
      <c r="B203" s="111"/>
      <c r="C203" s="111"/>
      <c r="D203" s="335"/>
      <c r="E203" s="334"/>
      <c r="F203" s="335"/>
      <c r="G203" s="335"/>
      <c r="H203" s="335"/>
      <c r="I203" s="111"/>
      <c r="J203" s="111"/>
      <c r="K203" s="334"/>
      <c r="L203" s="111"/>
      <c r="M203" s="111"/>
      <c r="O203" s="332"/>
      <c r="P203" s="333"/>
      <c r="Q203" s="334"/>
      <c r="R203" s="335"/>
      <c r="CF203" s="12" t="s">
        <v>788</v>
      </c>
      <c r="CG203" s="41">
        <v>5</v>
      </c>
      <c r="CH203" s="105" t="s">
        <v>510</v>
      </c>
    </row>
    <row r="204" spans="2:86">
      <c r="B204" s="111"/>
      <c r="C204" s="111"/>
      <c r="D204" s="335"/>
      <c r="E204" s="334"/>
      <c r="F204" s="335"/>
      <c r="G204" s="335"/>
      <c r="H204" s="335"/>
      <c r="I204" s="111"/>
      <c r="J204" s="111"/>
      <c r="K204" s="334"/>
      <c r="L204" s="111"/>
      <c r="M204" s="111"/>
      <c r="O204" s="332"/>
      <c r="P204" s="333"/>
      <c r="Q204" s="334"/>
      <c r="R204" s="335"/>
      <c r="CF204" s="12" t="s">
        <v>788</v>
      </c>
      <c r="CG204" s="41">
        <v>6</v>
      </c>
      <c r="CH204" s="105" t="s">
        <v>510</v>
      </c>
    </row>
    <row r="205" spans="2:86">
      <c r="B205" s="111"/>
      <c r="C205" s="111"/>
      <c r="D205" s="335"/>
      <c r="E205" s="334"/>
      <c r="F205" s="335"/>
      <c r="G205" s="335"/>
      <c r="H205" s="335"/>
      <c r="I205" s="111"/>
      <c r="J205" s="111"/>
      <c r="K205" s="334"/>
      <c r="L205" s="111"/>
      <c r="M205" s="111"/>
      <c r="O205" s="332"/>
      <c r="P205" s="333"/>
      <c r="Q205" s="334"/>
      <c r="R205" s="335"/>
      <c r="CF205" s="12" t="s">
        <v>788</v>
      </c>
      <c r="CG205" s="41">
        <v>7</v>
      </c>
      <c r="CH205" s="105" t="s">
        <v>510</v>
      </c>
    </row>
    <row r="206" spans="2:86">
      <c r="B206" s="111"/>
      <c r="C206" s="111"/>
      <c r="D206" s="335"/>
      <c r="E206" s="334"/>
      <c r="F206" s="335"/>
      <c r="G206" s="335"/>
      <c r="H206" s="335"/>
      <c r="I206" s="111"/>
      <c r="J206" s="111"/>
      <c r="K206" s="334"/>
      <c r="L206" s="111"/>
      <c r="M206" s="111"/>
      <c r="O206" s="332"/>
      <c r="P206" s="333"/>
      <c r="Q206" s="334"/>
      <c r="R206" s="335"/>
      <c r="CF206" s="12" t="s">
        <v>788</v>
      </c>
      <c r="CG206" s="41">
        <v>8</v>
      </c>
      <c r="CH206" s="105" t="s">
        <v>510</v>
      </c>
    </row>
    <row r="207" spans="2:86">
      <c r="B207" s="111"/>
      <c r="C207" s="111"/>
      <c r="D207" s="335"/>
      <c r="E207" s="334"/>
      <c r="F207" s="335"/>
      <c r="G207" s="335"/>
      <c r="H207" s="335"/>
      <c r="I207" s="111"/>
      <c r="J207" s="111"/>
      <c r="K207" s="334"/>
      <c r="L207" s="111"/>
      <c r="M207" s="111"/>
      <c r="O207" s="332"/>
      <c r="P207" s="333"/>
      <c r="Q207" s="334"/>
      <c r="R207" s="335"/>
      <c r="CF207" s="12" t="s">
        <v>788</v>
      </c>
      <c r="CG207" s="41">
        <v>9</v>
      </c>
      <c r="CH207" s="105" t="s">
        <v>510</v>
      </c>
    </row>
    <row r="208" spans="2:86">
      <c r="B208" s="111"/>
      <c r="C208" s="111"/>
      <c r="D208" s="335"/>
      <c r="E208" s="334"/>
      <c r="F208" s="335"/>
      <c r="G208" s="335"/>
      <c r="H208" s="335"/>
      <c r="I208" s="111"/>
      <c r="J208" s="111"/>
      <c r="K208" s="334"/>
      <c r="L208" s="111"/>
      <c r="M208" s="111"/>
      <c r="O208" s="332"/>
      <c r="P208" s="333"/>
      <c r="Q208" s="334"/>
      <c r="R208" s="335"/>
      <c r="CF208" s="12" t="s">
        <v>788</v>
      </c>
      <c r="CG208" s="41">
        <v>10</v>
      </c>
      <c r="CH208" s="105" t="s">
        <v>510</v>
      </c>
    </row>
    <row r="209" spans="2:94">
      <c r="B209" s="111"/>
      <c r="C209" s="111"/>
      <c r="D209" s="335"/>
      <c r="E209" s="334"/>
      <c r="F209" s="335"/>
      <c r="G209" s="335"/>
      <c r="H209" s="335"/>
      <c r="I209" s="111"/>
      <c r="J209" s="111"/>
      <c r="K209" s="334"/>
      <c r="L209" s="111"/>
      <c r="M209" s="111"/>
      <c r="O209" s="332"/>
      <c r="P209" s="333"/>
      <c r="Q209" s="334"/>
      <c r="R209" s="335"/>
      <c r="CF209" s="12" t="s">
        <v>792</v>
      </c>
      <c r="CG209" s="107">
        <v>2</v>
      </c>
      <c r="CH209" s="105" t="s">
        <v>593</v>
      </c>
    </row>
    <row r="210" spans="2:94">
      <c r="B210" s="111"/>
      <c r="C210" s="111"/>
      <c r="D210" s="335"/>
      <c r="E210" s="334"/>
      <c r="F210" s="335"/>
      <c r="G210" s="335"/>
      <c r="H210" s="335"/>
      <c r="I210" s="111"/>
      <c r="J210" s="111"/>
      <c r="K210" s="334"/>
      <c r="L210" s="111"/>
      <c r="M210" s="111"/>
      <c r="O210" s="332"/>
      <c r="P210" s="333"/>
      <c r="Q210" s="334"/>
      <c r="R210" s="335"/>
      <c r="CF210" s="12" t="s">
        <v>792</v>
      </c>
      <c r="CG210" s="41">
        <v>3</v>
      </c>
      <c r="CH210" s="105" t="s">
        <v>593</v>
      </c>
    </row>
    <row r="211" spans="2:94">
      <c r="B211" s="111"/>
      <c r="C211" s="111"/>
      <c r="D211" s="335"/>
      <c r="E211" s="334"/>
      <c r="F211" s="335"/>
      <c r="G211" s="335"/>
      <c r="H211" s="335"/>
      <c r="I211" s="111"/>
      <c r="J211" s="111"/>
      <c r="K211" s="334"/>
      <c r="L211" s="111"/>
      <c r="M211" s="111"/>
      <c r="O211" s="332"/>
      <c r="P211" s="333"/>
      <c r="Q211" s="334"/>
      <c r="R211" s="335"/>
      <c r="CF211" s="12" t="s">
        <v>792</v>
      </c>
      <c r="CG211" s="41">
        <v>4</v>
      </c>
      <c r="CH211" s="105" t="s">
        <v>589</v>
      </c>
    </row>
    <row r="212" spans="2:94">
      <c r="B212" s="111"/>
      <c r="C212" s="111"/>
      <c r="D212" s="335"/>
      <c r="E212" s="334"/>
      <c r="F212" s="335"/>
      <c r="G212" s="335"/>
      <c r="H212" s="335"/>
      <c r="I212" s="111"/>
      <c r="J212" s="111"/>
      <c r="K212" s="334"/>
      <c r="L212" s="111"/>
      <c r="M212" s="111"/>
      <c r="O212" s="332"/>
      <c r="P212" s="333"/>
      <c r="Q212" s="334"/>
      <c r="R212" s="335"/>
      <c r="CF212" s="12" t="s">
        <v>792</v>
      </c>
      <c r="CG212" s="41">
        <v>5</v>
      </c>
      <c r="CH212" s="105" t="s">
        <v>589</v>
      </c>
      <c r="CI212" s="105"/>
      <c r="CJ212" s="105"/>
      <c r="CK212" s="105"/>
      <c r="CL212" s="105"/>
      <c r="CM212" s="105"/>
      <c r="CN212" s="105"/>
      <c r="CO212" s="105"/>
      <c r="CP212" s="105"/>
    </row>
    <row r="213" spans="2:94">
      <c r="B213" s="111"/>
      <c r="C213" s="111"/>
      <c r="D213" s="335"/>
      <c r="E213" s="334"/>
      <c r="F213" s="335"/>
      <c r="G213" s="335"/>
      <c r="H213" s="335"/>
      <c r="I213" s="111"/>
      <c r="J213" s="111"/>
      <c r="K213" s="334"/>
      <c r="L213" s="111"/>
      <c r="M213" s="111"/>
      <c r="O213" s="332"/>
      <c r="P213" s="333"/>
      <c r="Q213" s="334"/>
      <c r="R213" s="335"/>
      <c r="CF213" s="12" t="s">
        <v>792</v>
      </c>
      <c r="CG213" s="41">
        <v>6</v>
      </c>
      <c r="CH213" s="105" t="s">
        <v>510</v>
      </c>
      <c r="CI213" s="105"/>
      <c r="CJ213" s="105"/>
      <c r="CK213" s="105"/>
      <c r="CL213" s="105"/>
      <c r="CM213" s="105"/>
      <c r="CN213" s="105"/>
      <c r="CO213" s="105"/>
      <c r="CP213" s="105"/>
    </row>
    <row r="214" spans="2:94">
      <c r="B214" s="111"/>
      <c r="C214" s="111"/>
      <c r="D214" s="335"/>
      <c r="E214" s="334"/>
      <c r="F214" s="335"/>
      <c r="G214" s="335"/>
      <c r="H214" s="335"/>
      <c r="I214" s="111"/>
      <c r="J214" s="111"/>
      <c r="K214" s="334"/>
      <c r="L214" s="111"/>
      <c r="M214" s="111"/>
      <c r="O214" s="332"/>
      <c r="P214" s="333"/>
      <c r="Q214" s="334"/>
      <c r="R214" s="335"/>
      <c r="CF214" s="12" t="s">
        <v>792</v>
      </c>
      <c r="CG214" s="41">
        <v>7</v>
      </c>
      <c r="CH214" s="105" t="s">
        <v>510</v>
      </c>
      <c r="CI214" s="105"/>
      <c r="CJ214" s="105"/>
      <c r="CK214" s="105"/>
      <c r="CL214" s="105"/>
      <c r="CM214" s="105"/>
      <c r="CN214" s="105"/>
      <c r="CO214" s="105"/>
      <c r="CP214" s="105"/>
    </row>
    <row r="215" spans="2:94">
      <c r="B215" s="111"/>
      <c r="C215" s="111"/>
      <c r="D215" s="335"/>
      <c r="E215" s="334"/>
      <c r="F215" s="335"/>
      <c r="G215" s="335"/>
      <c r="H215" s="335"/>
      <c r="I215" s="111"/>
      <c r="J215" s="111"/>
      <c r="K215" s="334"/>
      <c r="L215" s="111"/>
      <c r="M215" s="111"/>
      <c r="O215" s="332"/>
      <c r="P215" s="333"/>
      <c r="Q215" s="334"/>
      <c r="R215" s="335"/>
      <c r="CF215" s="12" t="s">
        <v>792</v>
      </c>
      <c r="CG215" s="41">
        <v>8</v>
      </c>
      <c r="CH215" s="105" t="s">
        <v>510</v>
      </c>
      <c r="CI215" s="105"/>
      <c r="CJ215" s="105"/>
      <c r="CK215" s="105"/>
      <c r="CL215" s="105"/>
      <c r="CM215" s="105"/>
      <c r="CN215" s="105"/>
      <c r="CO215" s="105"/>
      <c r="CP215" s="105"/>
    </row>
    <row r="216" spans="2:94">
      <c r="B216" s="111"/>
      <c r="C216" s="111"/>
      <c r="D216" s="335"/>
      <c r="E216" s="334"/>
      <c r="F216" s="335"/>
      <c r="G216" s="335"/>
      <c r="H216" s="335"/>
      <c r="I216" s="111"/>
      <c r="J216" s="111"/>
      <c r="K216" s="334"/>
      <c r="L216" s="111"/>
      <c r="M216" s="111"/>
      <c r="O216" s="332"/>
      <c r="P216" s="333"/>
      <c r="Q216" s="334"/>
      <c r="R216" s="335"/>
      <c r="CF216" s="12" t="s">
        <v>792</v>
      </c>
      <c r="CG216" s="41">
        <v>9</v>
      </c>
      <c r="CH216" s="105" t="s">
        <v>589</v>
      </c>
    </row>
    <row r="217" spans="2:94">
      <c r="B217" s="111"/>
      <c r="C217" s="111"/>
      <c r="D217" s="335"/>
      <c r="E217" s="334"/>
      <c r="F217" s="335"/>
      <c r="G217" s="335"/>
      <c r="H217" s="335"/>
      <c r="I217" s="111"/>
      <c r="J217" s="111"/>
      <c r="K217" s="334"/>
      <c r="L217" s="111"/>
      <c r="M217" s="111"/>
      <c r="O217" s="332"/>
      <c r="P217" s="333"/>
      <c r="Q217" s="334"/>
      <c r="R217" s="335"/>
      <c r="CF217" s="12" t="s">
        <v>792</v>
      </c>
      <c r="CG217" s="41">
        <v>10</v>
      </c>
      <c r="CH217" s="105" t="s">
        <v>589</v>
      </c>
    </row>
    <row r="218" spans="2:94">
      <c r="B218" s="111"/>
      <c r="C218" s="111"/>
      <c r="D218" s="335"/>
      <c r="E218" s="334"/>
      <c r="F218" s="335"/>
      <c r="G218" s="335"/>
      <c r="H218" s="335"/>
      <c r="I218" s="111"/>
      <c r="J218" s="111"/>
      <c r="K218" s="334"/>
      <c r="L218" s="111"/>
      <c r="M218" s="111"/>
      <c r="O218" s="332"/>
      <c r="P218" s="333"/>
      <c r="Q218" s="334"/>
      <c r="R218" s="335"/>
      <c r="CF218" s="12" t="s">
        <v>795</v>
      </c>
      <c r="CG218" s="107">
        <v>2</v>
      </c>
      <c r="CH218" s="105" t="s">
        <v>589</v>
      </c>
    </row>
    <row r="219" spans="2:94">
      <c r="B219" s="111"/>
      <c r="C219" s="111"/>
      <c r="D219" s="335"/>
      <c r="E219" s="334"/>
      <c r="F219" s="335"/>
      <c r="G219" s="335"/>
      <c r="H219" s="335"/>
      <c r="I219" s="111"/>
      <c r="J219" s="111"/>
      <c r="K219" s="334"/>
      <c r="L219" s="111"/>
      <c r="M219" s="111"/>
      <c r="O219" s="332"/>
      <c r="P219" s="333"/>
      <c r="Q219" s="334"/>
      <c r="R219" s="335"/>
      <c r="CF219" s="12" t="s">
        <v>795</v>
      </c>
      <c r="CG219" s="41">
        <v>3</v>
      </c>
      <c r="CH219" s="105" t="s">
        <v>589</v>
      </c>
    </row>
    <row r="220" spans="2:94">
      <c r="B220" s="111"/>
      <c r="C220" s="111"/>
      <c r="D220" s="335"/>
      <c r="E220" s="334"/>
      <c r="F220" s="335"/>
      <c r="G220" s="335"/>
      <c r="H220" s="335"/>
      <c r="I220" s="111"/>
      <c r="J220" s="111"/>
      <c r="K220" s="334"/>
      <c r="L220" s="111"/>
      <c r="M220" s="111"/>
      <c r="O220" s="332"/>
      <c r="P220" s="333"/>
      <c r="Q220" s="334"/>
      <c r="R220" s="335"/>
      <c r="CF220" s="12" t="s">
        <v>795</v>
      </c>
      <c r="CG220" s="41">
        <v>4</v>
      </c>
      <c r="CH220" s="105" t="s">
        <v>510</v>
      </c>
    </row>
    <row r="221" spans="2:94">
      <c r="B221" s="111"/>
      <c r="C221" s="111"/>
      <c r="D221" s="335"/>
      <c r="E221" s="334"/>
      <c r="F221" s="335"/>
      <c r="G221" s="335"/>
      <c r="H221" s="335"/>
      <c r="I221" s="111"/>
      <c r="J221" s="111"/>
      <c r="K221" s="334"/>
      <c r="L221" s="111"/>
      <c r="M221" s="111"/>
      <c r="O221" s="332"/>
      <c r="P221" s="333"/>
      <c r="Q221" s="334"/>
      <c r="R221" s="335"/>
      <c r="CF221" s="12" t="s">
        <v>795</v>
      </c>
      <c r="CG221" s="41">
        <v>5</v>
      </c>
      <c r="CH221" s="105" t="s">
        <v>693</v>
      </c>
    </row>
    <row r="222" spans="2:94">
      <c r="B222" s="111"/>
      <c r="C222" s="111"/>
      <c r="D222" s="335"/>
      <c r="E222" s="334"/>
      <c r="F222" s="335"/>
      <c r="G222" s="335"/>
      <c r="H222" s="335"/>
      <c r="I222" s="111"/>
      <c r="J222" s="111"/>
      <c r="K222" s="334"/>
      <c r="L222" s="111"/>
      <c r="M222" s="111"/>
      <c r="O222" s="332"/>
      <c r="P222" s="333"/>
      <c r="Q222" s="334"/>
      <c r="R222" s="335"/>
      <c r="CF222" s="12" t="s">
        <v>795</v>
      </c>
      <c r="CG222" s="41">
        <v>6</v>
      </c>
      <c r="CH222" s="105" t="s">
        <v>693</v>
      </c>
    </row>
    <row r="223" spans="2:94">
      <c r="B223" s="111"/>
      <c r="C223" s="111"/>
      <c r="D223" s="335"/>
      <c r="E223" s="334"/>
      <c r="F223" s="335"/>
      <c r="G223" s="335"/>
      <c r="H223" s="335"/>
      <c r="I223" s="111"/>
      <c r="J223" s="111"/>
      <c r="K223" s="334"/>
      <c r="L223" s="111"/>
      <c r="M223" s="111"/>
      <c r="O223" s="332"/>
      <c r="P223" s="333"/>
      <c r="Q223" s="334"/>
      <c r="R223" s="335"/>
      <c r="CF223" s="12" t="s">
        <v>795</v>
      </c>
      <c r="CG223" s="41">
        <v>7</v>
      </c>
      <c r="CH223" s="105" t="s">
        <v>693</v>
      </c>
    </row>
    <row r="224" spans="2:94">
      <c r="B224" s="111"/>
      <c r="C224" s="111"/>
      <c r="D224" s="335"/>
      <c r="E224" s="334"/>
      <c r="F224" s="335"/>
      <c r="G224" s="335"/>
      <c r="H224" s="335"/>
      <c r="I224" s="111"/>
      <c r="J224" s="111"/>
      <c r="K224" s="334"/>
      <c r="L224" s="111"/>
      <c r="M224" s="111"/>
      <c r="O224" s="332"/>
      <c r="P224" s="333"/>
      <c r="Q224" s="334"/>
      <c r="R224" s="335"/>
      <c r="CF224" s="12" t="s">
        <v>795</v>
      </c>
      <c r="CG224" s="41">
        <v>8</v>
      </c>
      <c r="CH224" s="105" t="s">
        <v>510</v>
      </c>
    </row>
    <row r="225" spans="2:86">
      <c r="B225" s="111"/>
      <c r="C225" s="111"/>
      <c r="D225" s="335"/>
      <c r="E225" s="334"/>
      <c r="F225" s="335"/>
      <c r="G225" s="335"/>
      <c r="H225" s="335"/>
      <c r="I225" s="111"/>
      <c r="J225" s="111"/>
      <c r="K225" s="334"/>
      <c r="L225" s="111"/>
      <c r="M225" s="111"/>
      <c r="O225" s="332"/>
      <c r="P225" s="333"/>
      <c r="Q225" s="334"/>
      <c r="R225" s="335"/>
      <c r="CF225" s="12" t="s">
        <v>795</v>
      </c>
      <c r="CG225" s="41">
        <v>9</v>
      </c>
      <c r="CH225" s="105" t="s">
        <v>510</v>
      </c>
    </row>
    <row r="226" spans="2:86">
      <c r="B226" s="111"/>
      <c r="C226" s="111"/>
      <c r="D226" s="335"/>
      <c r="E226" s="334"/>
      <c r="F226" s="335"/>
      <c r="G226" s="335"/>
      <c r="H226" s="335"/>
      <c r="I226" s="111"/>
      <c r="J226" s="111"/>
      <c r="K226" s="334"/>
      <c r="L226" s="111"/>
      <c r="M226" s="111"/>
      <c r="O226" s="332"/>
      <c r="P226" s="333"/>
      <c r="Q226" s="334"/>
      <c r="R226" s="335"/>
      <c r="CF226" s="12" t="s">
        <v>795</v>
      </c>
      <c r="CG226" s="41">
        <v>10</v>
      </c>
      <c r="CH226" s="105" t="s">
        <v>510</v>
      </c>
    </row>
    <row r="227" spans="2:86">
      <c r="B227" s="111"/>
      <c r="C227" s="111"/>
      <c r="D227" s="335"/>
      <c r="E227" s="334"/>
      <c r="F227" s="335"/>
      <c r="G227" s="335"/>
      <c r="H227" s="335"/>
      <c r="I227" s="111"/>
      <c r="J227" s="111"/>
      <c r="K227" s="334"/>
      <c r="L227" s="111"/>
      <c r="M227" s="111"/>
      <c r="O227" s="332"/>
      <c r="P227" s="333"/>
      <c r="Q227" s="334"/>
      <c r="R227" s="335"/>
      <c r="CF227" s="12" t="s">
        <v>729</v>
      </c>
      <c r="CG227" s="107">
        <v>2</v>
      </c>
      <c r="CH227" s="105" t="s">
        <v>693</v>
      </c>
    </row>
    <row r="228" spans="2:86">
      <c r="B228" s="111"/>
      <c r="C228" s="111"/>
      <c r="D228" s="335"/>
      <c r="E228" s="334"/>
      <c r="F228" s="335"/>
      <c r="G228" s="335"/>
      <c r="H228" s="335"/>
      <c r="I228" s="111"/>
      <c r="J228" s="111"/>
      <c r="K228" s="334"/>
      <c r="L228" s="111"/>
      <c r="M228" s="111"/>
      <c r="O228" s="332"/>
      <c r="P228" s="333"/>
      <c r="Q228" s="334"/>
      <c r="R228" s="335"/>
      <c r="CF228" s="12" t="s">
        <v>729</v>
      </c>
      <c r="CG228" s="41">
        <v>3</v>
      </c>
      <c r="CH228" s="105" t="s">
        <v>693</v>
      </c>
    </row>
    <row r="229" spans="2:86">
      <c r="B229" s="111"/>
      <c r="C229" s="111"/>
      <c r="D229" s="335"/>
      <c r="E229" s="334"/>
      <c r="F229" s="335"/>
      <c r="G229" s="335"/>
      <c r="H229" s="335"/>
      <c r="I229" s="111"/>
      <c r="J229" s="111"/>
      <c r="K229" s="334"/>
      <c r="L229" s="111"/>
      <c r="M229" s="111"/>
      <c r="O229" s="332"/>
      <c r="P229" s="333"/>
      <c r="Q229" s="334"/>
      <c r="R229" s="335"/>
      <c r="CF229" s="12" t="s">
        <v>729</v>
      </c>
      <c r="CG229" s="41">
        <v>4</v>
      </c>
      <c r="CH229" s="105" t="s">
        <v>693</v>
      </c>
    </row>
    <row r="230" spans="2:86">
      <c r="B230" s="111"/>
      <c r="C230" s="111"/>
      <c r="D230" s="335"/>
      <c r="E230" s="334"/>
      <c r="F230" s="335"/>
      <c r="G230" s="335"/>
      <c r="H230" s="335"/>
      <c r="I230" s="111"/>
      <c r="J230" s="111"/>
      <c r="K230" s="334"/>
      <c r="L230" s="111"/>
      <c r="M230" s="111"/>
      <c r="O230" s="332"/>
      <c r="P230" s="333"/>
      <c r="Q230" s="334"/>
      <c r="R230" s="335"/>
      <c r="CF230" s="12" t="s">
        <v>729</v>
      </c>
      <c r="CG230" s="41">
        <v>5</v>
      </c>
      <c r="CH230" s="105" t="s">
        <v>723</v>
      </c>
    </row>
    <row r="231" spans="2:86">
      <c r="B231" s="111"/>
      <c r="C231" s="111"/>
      <c r="D231" s="335"/>
      <c r="E231" s="334"/>
      <c r="F231" s="335"/>
      <c r="G231" s="335"/>
      <c r="H231" s="335"/>
      <c r="I231" s="111"/>
      <c r="J231" s="111"/>
      <c r="K231" s="334"/>
      <c r="L231" s="111"/>
      <c r="M231" s="111"/>
      <c r="O231" s="332"/>
      <c r="P231" s="333"/>
      <c r="Q231" s="334"/>
      <c r="R231" s="335"/>
      <c r="CF231" s="12" t="s">
        <v>729</v>
      </c>
      <c r="CG231" s="41">
        <v>6</v>
      </c>
      <c r="CH231" s="105" t="s">
        <v>723</v>
      </c>
    </row>
    <row r="232" spans="2:86">
      <c r="B232" s="111"/>
      <c r="C232" s="111"/>
      <c r="D232" s="335"/>
      <c r="E232" s="334"/>
      <c r="F232" s="335"/>
      <c r="G232" s="335"/>
      <c r="H232" s="335"/>
      <c r="I232" s="111"/>
      <c r="J232" s="111"/>
      <c r="K232" s="334"/>
      <c r="L232" s="111"/>
      <c r="M232" s="111"/>
      <c r="O232" s="332"/>
      <c r="P232" s="333"/>
      <c r="Q232" s="334"/>
      <c r="R232" s="335"/>
      <c r="CF232" s="12" t="s">
        <v>729</v>
      </c>
      <c r="CG232" s="41">
        <v>7</v>
      </c>
      <c r="CH232" s="105" t="s">
        <v>723</v>
      </c>
    </row>
    <row r="233" spans="2:86">
      <c r="B233" s="111"/>
      <c r="C233" s="111"/>
      <c r="D233" s="335"/>
      <c r="E233" s="334"/>
      <c r="F233" s="335"/>
      <c r="G233" s="335"/>
      <c r="H233" s="335"/>
      <c r="I233" s="111"/>
      <c r="J233" s="111"/>
      <c r="K233" s="334"/>
      <c r="L233" s="111"/>
      <c r="M233" s="111"/>
      <c r="O233" s="332"/>
      <c r="P233" s="333"/>
      <c r="Q233" s="334"/>
      <c r="R233" s="335"/>
      <c r="CF233" s="12" t="s">
        <v>729</v>
      </c>
      <c r="CG233" s="41">
        <v>8</v>
      </c>
      <c r="CH233" s="105" t="s">
        <v>693</v>
      </c>
    </row>
    <row r="234" spans="2:86">
      <c r="B234" s="111"/>
      <c r="C234" s="111"/>
      <c r="D234" s="335"/>
      <c r="E234" s="334"/>
      <c r="F234" s="335"/>
      <c r="G234" s="335"/>
      <c r="H234" s="335"/>
      <c r="I234" s="111"/>
      <c r="J234" s="111"/>
      <c r="K234" s="334"/>
      <c r="L234" s="111"/>
      <c r="M234" s="111"/>
      <c r="O234" s="332"/>
      <c r="P234" s="333"/>
      <c r="Q234" s="334"/>
      <c r="R234" s="335"/>
      <c r="CF234" s="12" t="s">
        <v>729</v>
      </c>
      <c r="CG234" s="41">
        <v>9</v>
      </c>
      <c r="CH234" s="105" t="s">
        <v>693</v>
      </c>
    </row>
    <row r="235" spans="2:86">
      <c r="B235" s="111"/>
      <c r="C235" s="111"/>
      <c r="D235" s="335"/>
      <c r="E235" s="334"/>
      <c r="F235" s="335"/>
      <c r="G235" s="335"/>
      <c r="H235" s="335"/>
      <c r="I235" s="111"/>
      <c r="J235" s="111"/>
      <c r="K235" s="334"/>
      <c r="L235" s="111"/>
      <c r="M235" s="111"/>
      <c r="O235" s="332"/>
      <c r="P235" s="333"/>
      <c r="Q235" s="334"/>
      <c r="R235" s="335"/>
      <c r="CF235" s="12" t="s">
        <v>729</v>
      </c>
      <c r="CG235" s="41">
        <v>10</v>
      </c>
      <c r="CH235" s="105" t="s">
        <v>510</v>
      </c>
    </row>
    <row r="236" spans="2:86">
      <c r="B236" s="111"/>
      <c r="C236" s="111"/>
      <c r="D236" s="335"/>
      <c r="E236" s="334"/>
      <c r="F236" s="335"/>
      <c r="G236" s="335"/>
      <c r="H236" s="335"/>
      <c r="I236" s="111"/>
      <c r="J236" s="111"/>
      <c r="K236" s="334"/>
      <c r="L236" s="111"/>
      <c r="M236" s="111"/>
      <c r="O236" s="332"/>
      <c r="P236" s="333"/>
      <c r="Q236" s="334"/>
      <c r="R236" s="335"/>
      <c r="CF236" s="12" t="s">
        <v>802</v>
      </c>
      <c r="CG236" s="107">
        <v>2</v>
      </c>
      <c r="CH236" s="105" t="s">
        <v>510</v>
      </c>
    </row>
    <row r="237" spans="2:86">
      <c r="B237" s="111"/>
      <c r="C237" s="111"/>
      <c r="D237" s="335"/>
      <c r="E237" s="334"/>
      <c r="F237" s="335"/>
      <c r="G237" s="335"/>
      <c r="H237" s="335"/>
      <c r="I237" s="111"/>
      <c r="J237" s="111"/>
      <c r="K237" s="334"/>
      <c r="L237" s="111"/>
      <c r="M237" s="111"/>
      <c r="O237" s="332"/>
      <c r="P237" s="333"/>
      <c r="Q237" s="334"/>
      <c r="R237" s="335"/>
      <c r="CF237" s="12" t="s">
        <v>802</v>
      </c>
      <c r="CG237" s="41">
        <v>3</v>
      </c>
      <c r="CH237" s="105" t="s">
        <v>693</v>
      </c>
    </row>
    <row r="238" spans="2:86">
      <c r="B238" s="111"/>
      <c r="C238" s="111"/>
      <c r="D238" s="335"/>
      <c r="E238" s="334"/>
      <c r="F238" s="335"/>
      <c r="G238" s="335"/>
      <c r="H238" s="335"/>
      <c r="I238" s="111"/>
      <c r="J238" s="111"/>
      <c r="K238" s="334"/>
      <c r="L238" s="111"/>
      <c r="M238" s="111"/>
      <c r="O238" s="332"/>
      <c r="P238" s="333"/>
      <c r="Q238" s="334"/>
      <c r="R238" s="335"/>
      <c r="CF238" s="12" t="s">
        <v>802</v>
      </c>
      <c r="CG238" s="41">
        <v>4</v>
      </c>
      <c r="CH238" s="105" t="s">
        <v>510</v>
      </c>
    </row>
    <row r="239" spans="2:86">
      <c r="B239" s="111"/>
      <c r="C239" s="111"/>
      <c r="D239" s="335"/>
      <c r="E239" s="334"/>
      <c r="F239" s="335"/>
      <c r="G239" s="335"/>
      <c r="H239" s="335"/>
      <c r="I239" s="111"/>
      <c r="J239" s="111"/>
      <c r="K239" s="334"/>
      <c r="L239" s="111"/>
      <c r="M239" s="111"/>
      <c r="O239" s="332"/>
      <c r="P239" s="333"/>
      <c r="Q239" s="334"/>
      <c r="R239" s="335"/>
      <c r="CF239" s="12" t="s">
        <v>802</v>
      </c>
      <c r="CG239" s="41">
        <v>5</v>
      </c>
      <c r="CH239" s="105" t="s">
        <v>693</v>
      </c>
    </row>
    <row r="240" spans="2:86">
      <c r="B240" s="111"/>
      <c r="C240" s="111"/>
      <c r="D240" s="335"/>
      <c r="E240" s="334"/>
      <c r="F240" s="335"/>
      <c r="G240" s="335"/>
      <c r="H240" s="335"/>
      <c r="I240" s="111"/>
      <c r="J240" s="111"/>
      <c r="K240" s="334"/>
      <c r="L240" s="111"/>
      <c r="M240" s="111"/>
      <c r="O240" s="332"/>
      <c r="P240" s="333"/>
      <c r="Q240" s="334"/>
      <c r="R240" s="335"/>
      <c r="CF240" s="12" t="s">
        <v>802</v>
      </c>
      <c r="CG240" s="41">
        <v>6</v>
      </c>
      <c r="CH240" s="105" t="s">
        <v>510</v>
      </c>
    </row>
    <row r="241" spans="2:94">
      <c r="B241" s="111"/>
      <c r="C241" s="111"/>
      <c r="D241" s="335"/>
      <c r="E241" s="334"/>
      <c r="F241" s="335"/>
      <c r="G241" s="335"/>
      <c r="H241" s="335"/>
      <c r="I241" s="111"/>
      <c r="J241" s="111"/>
      <c r="K241" s="334"/>
      <c r="L241" s="111"/>
      <c r="M241" s="111"/>
      <c r="O241" s="332"/>
      <c r="P241" s="333"/>
      <c r="Q241" s="334"/>
      <c r="R241" s="335"/>
      <c r="CF241" s="12" t="s">
        <v>802</v>
      </c>
      <c r="CG241" s="41">
        <v>7</v>
      </c>
      <c r="CH241" s="105" t="s">
        <v>510</v>
      </c>
    </row>
    <row r="242" spans="2:94">
      <c r="B242" s="111"/>
      <c r="C242" s="111"/>
      <c r="D242" s="335"/>
      <c r="E242" s="334"/>
      <c r="F242" s="335"/>
      <c r="G242" s="335"/>
      <c r="H242" s="335"/>
      <c r="I242" s="111"/>
      <c r="J242" s="111"/>
      <c r="K242" s="334"/>
      <c r="L242" s="111"/>
      <c r="M242" s="111"/>
      <c r="O242" s="332"/>
      <c r="P242" s="333"/>
      <c r="Q242" s="334"/>
      <c r="R242" s="335"/>
      <c r="CF242" s="12" t="s">
        <v>802</v>
      </c>
      <c r="CG242" s="41">
        <v>8</v>
      </c>
      <c r="CH242" s="105" t="s">
        <v>510</v>
      </c>
    </row>
    <row r="243" spans="2:94">
      <c r="B243" s="111"/>
      <c r="C243" s="111"/>
      <c r="D243" s="335"/>
      <c r="E243" s="334"/>
      <c r="F243" s="335"/>
      <c r="G243" s="335"/>
      <c r="H243" s="335"/>
      <c r="I243" s="111"/>
      <c r="J243" s="111"/>
      <c r="K243" s="334"/>
      <c r="L243" s="111"/>
      <c r="M243" s="111"/>
      <c r="O243" s="332"/>
      <c r="P243" s="333"/>
      <c r="Q243" s="334"/>
      <c r="R243" s="335"/>
      <c r="CF243" s="12" t="s">
        <v>802</v>
      </c>
      <c r="CG243" s="41">
        <v>9</v>
      </c>
      <c r="CH243" s="105" t="s">
        <v>510</v>
      </c>
    </row>
    <row r="244" spans="2:94">
      <c r="B244" s="111"/>
      <c r="C244" s="111"/>
      <c r="D244" s="335"/>
      <c r="E244" s="334"/>
      <c r="F244" s="335"/>
      <c r="G244" s="335"/>
      <c r="H244" s="335"/>
      <c r="I244" s="111"/>
      <c r="J244" s="111"/>
      <c r="K244" s="334"/>
      <c r="L244" s="111"/>
      <c r="M244" s="111"/>
      <c r="O244" s="332"/>
      <c r="P244" s="333"/>
      <c r="Q244" s="334"/>
      <c r="R244" s="335"/>
      <c r="CF244" s="12" t="s">
        <v>802</v>
      </c>
      <c r="CG244" s="41">
        <v>10</v>
      </c>
      <c r="CH244" s="105" t="s">
        <v>510</v>
      </c>
    </row>
    <row r="245" spans="2:94">
      <c r="B245" s="111"/>
      <c r="C245" s="111"/>
      <c r="D245" s="335"/>
      <c r="E245" s="334"/>
      <c r="F245" s="335"/>
      <c r="G245" s="335"/>
      <c r="H245" s="335"/>
      <c r="I245" s="111"/>
      <c r="J245" s="111"/>
      <c r="K245" s="334"/>
      <c r="L245" s="111"/>
      <c r="M245" s="111"/>
      <c r="O245" s="332"/>
      <c r="P245" s="333"/>
      <c r="Q245" s="334"/>
      <c r="R245" s="335"/>
      <c r="CF245" s="12" t="s">
        <v>810</v>
      </c>
      <c r="CG245" s="107">
        <v>2</v>
      </c>
      <c r="CH245" s="105" t="s">
        <v>693</v>
      </c>
    </row>
    <row r="246" spans="2:94">
      <c r="B246" s="111"/>
      <c r="C246" s="111"/>
      <c r="D246" s="335"/>
      <c r="E246" s="334"/>
      <c r="F246" s="335"/>
      <c r="G246" s="335"/>
      <c r="H246" s="335"/>
      <c r="I246" s="111"/>
      <c r="J246" s="111"/>
      <c r="K246" s="334"/>
      <c r="L246" s="111"/>
      <c r="M246" s="111"/>
      <c r="O246" s="332"/>
      <c r="P246" s="333"/>
      <c r="Q246" s="334"/>
      <c r="R246" s="335"/>
      <c r="CF246" s="12" t="s">
        <v>810</v>
      </c>
      <c r="CG246" s="41">
        <v>3</v>
      </c>
      <c r="CH246" s="105" t="s">
        <v>693</v>
      </c>
    </row>
    <row r="247" spans="2:94">
      <c r="B247" s="111"/>
      <c r="C247" s="111"/>
      <c r="D247" s="335"/>
      <c r="E247" s="334"/>
      <c r="F247" s="335"/>
      <c r="G247" s="335"/>
      <c r="H247" s="335"/>
      <c r="I247" s="111"/>
      <c r="J247" s="111"/>
      <c r="K247" s="334"/>
      <c r="L247" s="111"/>
      <c r="M247" s="111"/>
      <c r="O247" s="332"/>
      <c r="P247" s="333"/>
      <c r="Q247" s="334"/>
      <c r="R247" s="335"/>
      <c r="CF247" s="12" t="s">
        <v>810</v>
      </c>
      <c r="CG247" s="41">
        <v>4</v>
      </c>
      <c r="CH247" s="105" t="s">
        <v>723</v>
      </c>
      <c r="CI247" s="105"/>
      <c r="CJ247" s="105"/>
      <c r="CK247" s="105"/>
      <c r="CL247" s="105"/>
      <c r="CM247" s="105"/>
      <c r="CN247" s="105"/>
      <c r="CO247" s="105"/>
      <c r="CP247" s="105"/>
    </row>
    <row r="248" spans="2:94">
      <c r="B248" s="111"/>
      <c r="C248" s="111"/>
      <c r="D248" s="335"/>
      <c r="E248" s="334"/>
      <c r="F248" s="335"/>
      <c r="G248" s="335"/>
      <c r="H248" s="335"/>
      <c r="I248" s="111"/>
      <c r="J248" s="111"/>
      <c r="K248" s="334"/>
      <c r="L248" s="111"/>
      <c r="M248" s="111"/>
      <c r="O248" s="332"/>
      <c r="P248" s="333"/>
      <c r="Q248" s="334"/>
      <c r="R248" s="335"/>
      <c r="CF248" s="12" t="s">
        <v>810</v>
      </c>
      <c r="CG248" s="41">
        <v>5</v>
      </c>
      <c r="CH248" s="105" t="s">
        <v>723</v>
      </c>
      <c r="CI248" s="105"/>
      <c r="CJ248" s="105"/>
      <c r="CK248" s="105"/>
      <c r="CL248" s="105"/>
      <c r="CM248" s="105"/>
      <c r="CN248" s="105"/>
      <c r="CO248" s="105"/>
      <c r="CP248" s="105"/>
    </row>
    <row r="249" spans="2:94">
      <c r="B249" s="111"/>
      <c r="C249" s="111"/>
      <c r="D249" s="335"/>
      <c r="E249" s="334"/>
      <c r="F249" s="335"/>
      <c r="G249" s="335"/>
      <c r="H249" s="335"/>
      <c r="I249" s="111"/>
      <c r="J249" s="111"/>
      <c r="K249" s="334"/>
      <c r="L249" s="111"/>
      <c r="M249" s="111"/>
      <c r="O249" s="332"/>
      <c r="P249" s="333"/>
      <c r="Q249" s="334"/>
      <c r="R249" s="335"/>
      <c r="CF249" s="12" t="s">
        <v>810</v>
      </c>
      <c r="CG249" s="41">
        <v>6</v>
      </c>
      <c r="CH249" s="105" t="s">
        <v>723</v>
      </c>
      <c r="CI249" s="105"/>
      <c r="CJ249" s="105"/>
      <c r="CK249" s="105"/>
      <c r="CL249" s="105"/>
      <c r="CM249" s="105"/>
      <c r="CN249" s="105"/>
      <c r="CO249" s="105"/>
      <c r="CP249" s="105"/>
    </row>
    <row r="250" spans="2:94">
      <c r="B250" s="111"/>
      <c r="C250" s="111"/>
      <c r="D250" s="335"/>
      <c r="E250" s="334"/>
      <c r="F250" s="335"/>
      <c r="G250" s="335"/>
      <c r="H250" s="335"/>
      <c r="I250" s="111"/>
      <c r="J250" s="111"/>
      <c r="K250" s="334"/>
      <c r="L250" s="111"/>
      <c r="M250" s="111"/>
      <c r="O250" s="332"/>
      <c r="P250" s="333"/>
      <c r="Q250" s="334"/>
      <c r="R250" s="335"/>
      <c r="CF250" s="12" t="s">
        <v>810</v>
      </c>
      <c r="CG250" s="41">
        <v>7</v>
      </c>
      <c r="CH250" s="105" t="s">
        <v>693</v>
      </c>
      <c r="CI250" s="105"/>
      <c r="CJ250" s="105"/>
      <c r="CK250" s="105"/>
      <c r="CL250" s="105"/>
      <c r="CM250" s="105"/>
      <c r="CN250" s="105"/>
      <c r="CO250" s="105"/>
      <c r="CP250" s="105"/>
    </row>
    <row r="251" spans="2:94">
      <c r="B251" s="111"/>
      <c r="C251" s="111"/>
      <c r="D251" s="335"/>
      <c r="E251" s="334"/>
      <c r="F251" s="335"/>
      <c r="G251" s="335"/>
      <c r="H251" s="335"/>
      <c r="I251" s="111"/>
      <c r="J251" s="111"/>
      <c r="K251" s="334"/>
      <c r="L251" s="111"/>
      <c r="M251" s="111"/>
      <c r="O251" s="332"/>
      <c r="P251" s="333"/>
      <c r="Q251" s="334"/>
      <c r="R251" s="335"/>
      <c r="CF251" s="12" t="s">
        <v>810</v>
      </c>
      <c r="CG251" s="41">
        <v>8</v>
      </c>
      <c r="CH251" s="105" t="s">
        <v>693</v>
      </c>
    </row>
    <row r="252" spans="2:94">
      <c r="B252" s="111"/>
      <c r="C252" s="111"/>
      <c r="D252" s="335"/>
      <c r="E252" s="334"/>
      <c r="F252" s="335"/>
      <c r="G252" s="335"/>
      <c r="H252" s="335"/>
      <c r="I252" s="111"/>
      <c r="J252" s="111"/>
      <c r="K252" s="334"/>
      <c r="L252" s="111"/>
      <c r="M252" s="111"/>
      <c r="O252" s="332"/>
      <c r="P252" s="333"/>
      <c r="Q252" s="334"/>
      <c r="R252" s="335"/>
      <c r="CF252" s="12" t="s">
        <v>810</v>
      </c>
      <c r="CG252" s="41">
        <v>9</v>
      </c>
      <c r="CH252" s="105" t="s">
        <v>510</v>
      </c>
    </row>
    <row r="253" spans="2:94">
      <c r="B253" s="111"/>
      <c r="C253" s="111"/>
      <c r="D253" s="335"/>
      <c r="E253" s="334"/>
      <c r="F253" s="335"/>
      <c r="G253" s="335"/>
      <c r="H253" s="335"/>
      <c r="I253" s="111"/>
      <c r="J253" s="111"/>
      <c r="K253" s="334"/>
      <c r="L253" s="111"/>
      <c r="M253" s="111"/>
      <c r="O253" s="332"/>
      <c r="P253" s="333"/>
      <c r="Q253" s="334"/>
      <c r="R253" s="335"/>
      <c r="CF253" s="12" t="s">
        <v>810</v>
      </c>
      <c r="CG253" s="41">
        <v>10</v>
      </c>
      <c r="CH253" s="105" t="s">
        <v>510</v>
      </c>
    </row>
    <row r="254" spans="2:94">
      <c r="B254" s="111"/>
      <c r="C254" s="111"/>
      <c r="D254" s="335"/>
      <c r="E254" s="334"/>
      <c r="F254" s="335"/>
      <c r="G254" s="335"/>
      <c r="H254" s="335"/>
      <c r="I254" s="111"/>
      <c r="J254" s="111"/>
      <c r="K254" s="334"/>
      <c r="L254" s="111"/>
      <c r="M254" s="111"/>
      <c r="O254" s="332"/>
      <c r="P254" s="333"/>
      <c r="Q254" s="334"/>
      <c r="R254" s="335"/>
      <c r="CF254" s="12" t="s">
        <v>749</v>
      </c>
      <c r="CG254" s="107">
        <v>2</v>
      </c>
      <c r="CH254" s="105" t="s">
        <v>597</v>
      </c>
    </row>
    <row r="255" spans="2:94">
      <c r="B255" s="111"/>
      <c r="C255" s="111"/>
      <c r="D255" s="335"/>
      <c r="E255" s="334"/>
      <c r="F255" s="335"/>
      <c r="G255" s="335"/>
      <c r="H255" s="335"/>
      <c r="I255" s="111"/>
      <c r="J255" s="111"/>
      <c r="K255" s="334"/>
      <c r="L255" s="111"/>
      <c r="M255" s="111"/>
      <c r="O255" s="332"/>
      <c r="P255" s="333"/>
      <c r="Q255" s="334"/>
      <c r="R255" s="335"/>
      <c r="CF255" s="12" t="s">
        <v>749</v>
      </c>
      <c r="CG255" s="41">
        <v>3</v>
      </c>
      <c r="CH255" s="105" t="s">
        <v>595</v>
      </c>
    </row>
    <row r="256" spans="2:94">
      <c r="B256" s="111"/>
      <c r="C256" s="111"/>
      <c r="D256" s="335"/>
      <c r="E256" s="334"/>
      <c r="F256" s="335"/>
      <c r="G256" s="335"/>
      <c r="H256" s="335"/>
      <c r="I256" s="111"/>
      <c r="J256" s="111"/>
      <c r="K256" s="334"/>
      <c r="L256" s="111"/>
      <c r="M256" s="111"/>
      <c r="O256" s="332"/>
      <c r="P256" s="333"/>
      <c r="Q256" s="334"/>
      <c r="R256" s="335"/>
      <c r="CF256" s="12" t="s">
        <v>749</v>
      </c>
      <c r="CG256" s="41">
        <v>4</v>
      </c>
      <c r="CH256" s="105" t="s">
        <v>594</v>
      </c>
    </row>
    <row r="257" spans="2:86">
      <c r="B257" s="111"/>
      <c r="C257" s="111"/>
      <c r="D257" s="335"/>
      <c r="E257" s="334"/>
      <c r="F257" s="335"/>
      <c r="G257" s="335"/>
      <c r="H257" s="335"/>
      <c r="I257" s="111"/>
      <c r="J257" s="111"/>
      <c r="K257" s="334"/>
      <c r="L257" s="111"/>
      <c r="M257" s="111"/>
      <c r="O257" s="332"/>
      <c r="P257" s="333"/>
      <c r="Q257" s="334"/>
      <c r="R257" s="335"/>
      <c r="CF257" s="12" t="s">
        <v>749</v>
      </c>
      <c r="CG257" s="41">
        <v>5</v>
      </c>
      <c r="CH257" s="105" t="s">
        <v>593</v>
      </c>
    </row>
    <row r="258" spans="2:86">
      <c r="B258" s="111"/>
      <c r="C258" s="111"/>
      <c r="D258" s="335"/>
      <c r="E258" s="334"/>
      <c r="F258" s="335"/>
      <c r="G258" s="335"/>
      <c r="H258" s="335"/>
      <c r="I258" s="111"/>
      <c r="J258" s="111"/>
      <c r="K258" s="334"/>
      <c r="L258" s="111"/>
      <c r="M258" s="111"/>
      <c r="O258" s="332"/>
      <c r="P258" s="333"/>
      <c r="Q258" s="334"/>
      <c r="R258" s="335"/>
      <c r="CF258" s="12" t="s">
        <v>749</v>
      </c>
      <c r="CG258" s="41">
        <v>6</v>
      </c>
      <c r="CH258" s="105" t="s">
        <v>589</v>
      </c>
    </row>
    <row r="259" spans="2:86">
      <c r="B259" s="111"/>
      <c r="C259" s="111"/>
      <c r="D259" s="335"/>
      <c r="E259" s="334"/>
      <c r="F259" s="335"/>
      <c r="G259" s="335"/>
      <c r="H259" s="335"/>
      <c r="I259" s="111"/>
      <c r="J259" s="111"/>
      <c r="K259" s="334"/>
      <c r="L259" s="111"/>
      <c r="M259" s="111"/>
      <c r="O259" s="332"/>
      <c r="P259" s="333"/>
      <c r="Q259" s="334"/>
      <c r="R259" s="335"/>
      <c r="CF259" s="12" t="s">
        <v>749</v>
      </c>
      <c r="CG259" s="41">
        <v>7</v>
      </c>
      <c r="CH259" s="105" t="s">
        <v>510</v>
      </c>
    </row>
    <row r="260" spans="2:86">
      <c r="B260" s="111"/>
      <c r="C260" s="111"/>
      <c r="D260" s="335"/>
      <c r="E260" s="334"/>
      <c r="F260" s="335"/>
      <c r="G260" s="335"/>
      <c r="H260" s="335"/>
      <c r="I260" s="111"/>
      <c r="J260" s="111"/>
      <c r="K260" s="334"/>
      <c r="L260" s="111"/>
      <c r="M260" s="111"/>
      <c r="O260" s="332"/>
      <c r="P260" s="333"/>
      <c r="Q260" s="334"/>
      <c r="R260" s="335"/>
      <c r="CF260" s="12" t="s">
        <v>749</v>
      </c>
      <c r="CG260" s="41">
        <v>8</v>
      </c>
      <c r="CH260" s="105" t="s">
        <v>693</v>
      </c>
    </row>
    <row r="261" spans="2:86">
      <c r="B261" s="111"/>
      <c r="C261" s="111"/>
      <c r="D261" s="335"/>
      <c r="E261" s="334"/>
      <c r="F261" s="335"/>
      <c r="G261" s="335"/>
      <c r="H261" s="335"/>
      <c r="I261" s="111"/>
      <c r="J261" s="111"/>
      <c r="K261" s="334"/>
      <c r="L261" s="111"/>
      <c r="M261" s="111"/>
      <c r="O261" s="332"/>
      <c r="P261" s="333"/>
      <c r="Q261" s="334"/>
      <c r="R261" s="335"/>
      <c r="CF261" s="12" t="s">
        <v>749</v>
      </c>
      <c r="CG261" s="41">
        <v>9</v>
      </c>
      <c r="CH261" s="105" t="s">
        <v>510</v>
      </c>
    </row>
    <row r="262" spans="2:86">
      <c r="B262" s="111"/>
      <c r="C262" s="111"/>
      <c r="D262" s="335"/>
      <c r="E262" s="334"/>
      <c r="F262" s="335"/>
      <c r="G262" s="335"/>
      <c r="H262" s="335"/>
      <c r="I262" s="111"/>
      <c r="J262" s="111"/>
      <c r="K262" s="334"/>
      <c r="L262" s="111"/>
      <c r="M262" s="111"/>
      <c r="O262" s="332"/>
      <c r="P262" s="333"/>
      <c r="Q262" s="334"/>
      <c r="R262" s="335"/>
      <c r="CF262" s="12" t="s">
        <v>749</v>
      </c>
      <c r="CG262" s="41">
        <v>10</v>
      </c>
      <c r="CH262" s="105" t="s">
        <v>693</v>
      </c>
    </row>
    <row r="263" spans="2:86">
      <c r="B263" s="111"/>
      <c r="C263" s="111"/>
      <c r="D263" s="335"/>
      <c r="E263" s="334"/>
      <c r="F263" s="335"/>
      <c r="G263" s="335"/>
      <c r="H263" s="335"/>
      <c r="I263" s="111"/>
      <c r="J263" s="111"/>
      <c r="K263" s="334"/>
      <c r="L263" s="111"/>
      <c r="M263" s="111"/>
      <c r="O263" s="332"/>
      <c r="P263" s="333"/>
      <c r="Q263" s="334"/>
      <c r="R263" s="335"/>
      <c r="CF263" s="12" t="s">
        <v>816</v>
      </c>
      <c r="CG263" s="107">
        <v>2</v>
      </c>
      <c r="CH263" s="105" t="s">
        <v>603</v>
      </c>
    </row>
    <row r="264" spans="2:86">
      <c r="B264" s="111"/>
      <c r="C264" s="111"/>
      <c r="D264" s="335"/>
      <c r="E264" s="334"/>
      <c r="F264" s="335"/>
      <c r="G264" s="335"/>
      <c r="H264" s="335"/>
      <c r="I264" s="111"/>
      <c r="J264" s="111"/>
      <c r="K264" s="334"/>
      <c r="L264" s="111"/>
      <c r="M264" s="111"/>
      <c r="O264" s="332"/>
      <c r="P264" s="333"/>
      <c r="Q264" s="334"/>
      <c r="R264" s="335"/>
      <c r="CF264" s="12" t="s">
        <v>816</v>
      </c>
      <c r="CG264" s="41">
        <v>3</v>
      </c>
      <c r="CH264" s="105" t="s">
        <v>599</v>
      </c>
    </row>
    <row r="265" spans="2:86">
      <c r="B265" s="111"/>
      <c r="C265" s="111"/>
      <c r="D265" s="335"/>
      <c r="E265" s="334"/>
      <c r="F265" s="335"/>
      <c r="G265" s="335"/>
      <c r="H265" s="335"/>
      <c r="I265" s="111"/>
      <c r="J265" s="111"/>
      <c r="K265" s="334"/>
      <c r="L265" s="111"/>
      <c r="M265" s="111"/>
      <c r="O265" s="332"/>
      <c r="P265" s="333"/>
      <c r="Q265" s="334"/>
      <c r="R265" s="335"/>
      <c r="CF265" s="12" t="s">
        <v>816</v>
      </c>
      <c r="CG265" s="41">
        <v>4</v>
      </c>
      <c r="CH265" s="105" t="s">
        <v>595</v>
      </c>
    </row>
    <row r="266" spans="2:86">
      <c r="B266" s="111"/>
      <c r="C266" s="111"/>
      <c r="D266" s="335"/>
      <c r="E266" s="334"/>
      <c r="F266" s="335"/>
      <c r="G266" s="335"/>
      <c r="H266" s="335"/>
      <c r="I266" s="111"/>
      <c r="J266" s="111"/>
      <c r="K266" s="334"/>
      <c r="L266" s="111"/>
      <c r="M266" s="111"/>
      <c r="O266" s="332"/>
      <c r="P266" s="333"/>
      <c r="Q266" s="334"/>
      <c r="R266" s="335"/>
      <c r="CF266" s="12" t="s">
        <v>816</v>
      </c>
      <c r="CG266" s="41">
        <v>5</v>
      </c>
      <c r="CH266" s="105" t="s">
        <v>593</v>
      </c>
    </row>
    <row r="267" spans="2:86">
      <c r="B267" s="111"/>
      <c r="C267" s="111"/>
      <c r="D267" s="335"/>
      <c r="E267" s="334"/>
      <c r="F267" s="335"/>
      <c r="G267" s="335"/>
      <c r="H267" s="335"/>
      <c r="I267" s="111"/>
      <c r="J267" s="111"/>
      <c r="K267" s="334"/>
      <c r="L267" s="111"/>
      <c r="M267" s="111"/>
      <c r="O267" s="332"/>
      <c r="P267" s="333"/>
      <c r="Q267" s="334"/>
      <c r="R267" s="335"/>
      <c r="CF267" s="12" t="s">
        <v>816</v>
      </c>
      <c r="CG267" s="41">
        <v>6</v>
      </c>
      <c r="CH267" s="105" t="s">
        <v>589</v>
      </c>
    </row>
    <row r="268" spans="2:86">
      <c r="B268" s="111"/>
      <c r="C268" s="111"/>
      <c r="D268" s="335"/>
      <c r="E268" s="334"/>
      <c r="F268" s="335"/>
      <c r="G268" s="335"/>
      <c r="H268" s="335"/>
      <c r="I268" s="111"/>
      <c r="J268" s="111"/>
      <c r="K268" s="334"/>
      <c r="L268" s="111"/>
      <c r="M268" s="111"/>
      <c r="O268" s="332"/>
      <c r="P268" s="333"/>
      <c r="Q268" s="334"/>
      <c r="R268" s="335"/>
      <c r="CF268" s="12" t="s">
        <v>816</v>
      </c>
      <c r="CG268" s="41">
        <v>7</v>
      </c>
      <c r="CH268" s="105" t="s">
        <v>510</v>
      </c>
    </row>
    <row r="269" spans="2:86">
      <c r="B269" s="111"/>
      <c r="C269" s="111"/>
      <c r="D269" s="335"/>
      <c r="E269" s="334"/>
      <c r="F269" s="335"/>
      <c r="G269" s="335"/>
      <c r="H269" s="335"/>
      <c r="I269" s="111"/>
      <c r="J269" s="111"/>
      <c r="K269" s="334"/>
      <c r="L269" s="111"/>
      <c r="M269" s="111"/>
      <c r="O269" s="332"/>
      <c r="P269" s="333"/>
      <c r="Q269" s="334"/>
      <c r="R269" s="335"/>
      <c r="CF269" s="12" t="s">
        <v>816</v>
      </c>
      <c r="CG269" s="41">
        <v>8</v>
      </c>
      <c r="CH269" s="105" t="s">
        <v>693</v>
      </c>
    </row>
    <row r="270" spans="2:86">
      <c r="B270" s="111"/>
      <c r="C270" s="111"/>
      <c r="D270" s="335"/>
      <c r="E270" s="334"/>
      <c r="F270" s="335"/>
      <c r="G270" s="335"/>
      <c r="H270" s="335"/>
      <c r="I270" s="111"/>
      <c r="J270" s="111"/>
      <c r="K270" s="334"/>
      <c r="L270" s="111"/>
      <c r="M270" s="111"/>
      <c r="O270" s="332"/>
      <c r="P270" s="333"/>
      <c r="Q270" s="334"/>
      <c r="R270" s="335"/>
      <c r="CF270" s="12" t="s">
        <v>816</v>
      </c>
      <c r="CG270" s="41">
        <v>9</v>
      </c>
      <c r="CH270" s="105" t="s">
        <v>510</v>
      </c>
    </row>
    <row r="271" spans="2:86">
      <c r="B271" s="111"/>
      <c r="C271" s="111"/>
      <c r="D271" s="335"/>
      <c r="E271" s="334"/>
      <c r="F271" s="335"/>
      <c r="G271" s="335"/>
      <c r="H271" s="335"/>
      <c r="I271" s="111"/>
      <c r="J271" s="111"/>
      <c r="K271" s="334"/>
      <c r="L271" s="111"/>
      <c r="M271" s="111"/>
      <c r="O271" s="332"/>
      <c r="P271" s="333"/>
      <c r="Q271" s="334"/>
      <c r="R271" s="335"/>
      <c r="CF271" s="12" t="s">
        <v>816</v>
      </c>
      <c r="CG271" s="41">
        <v>10</v>
      </c>
      <c r="CH271" s="105" t="s">
        <v>723</v>
      </c>
    </row>
    <row r="272" spans="2:86">
      <c r="B272" s="111"/>
      <c r="C272" s="111"/>
      <c r="D272" s="335"/>
      <c r="E272" s="334"/>
      <c r="F272" s="335"/>
      <c r="G272" s="335"/>
      <c r="H272" s="335"/>
      <c r="I272" s="111"/>
      <c r="J272" s="111"/>
      <c r="K272" s="334"/>
      <c r="L272" s="111"/>
      <c r="M272" s="111"/>
      <c r="O272" s="332"/>
      <c r="P272" s="333"/>
      <c r="Q272" s="334"/>
      <c r="R272" s="335"/>
      <c r="CF272" s="12" t="s">
        <v>823</v>
      </c>
      <c r="CG272" s="107">
        <v>2</v>
      </c>
      <c r="CH272" s="105" t="s">
        <v>717</v>
      </c>
    </row>
    <row r="273" spans="2:86">
      <c r="B273" s="111"/>
      <c r="C273" s="111"/>
      <c r="D273" s="335"/>
      <c r="E273" s="334"/>
      <c r="F273" s="335"/>
      <c r="G273" s="335"/>
      <c r="H273" s="335"/>
      <c r="I273" s="111"/>
      <c r="J273" s="111"/>
      <c r="K273" s="334"/>
      <c r="L273" s="111"/>
      <c r="M273" s="111"/>
      <c r="O273" s="332"/>
      <c r="P273" s="333"/>
      <c r="Q273" s="334"/>
      <c r="R273" s="335"/>
      <c r="CF273" s="12" t="s">
        <v>823</v>
      </c>
      <c r="CG273" s="41">
        <v>3</v>
      </c>
      <c r="CH273" s="105" t="s">
        <v>717</v>
      </c>
    </row>
    <row r="274" spans="2:86">
      <c r="B274" s="111"/>
      <c r="C274" s="111"/>
      <c r="D274" s="335"/>
      <c r="E274" s="334"/>
      <c r="F274" s="335"/>
      <c r="G274" s="335"/>
      <c r="H274" s="335"/>
      <c r="I274" s="111"/>
      <c r="J274" s="111"/>
      <c r="K274" s="334"/>
      <c r="L274" s="111"/>
      <c r="M274" s="111"/>
      <c r="O274" s="332"/>
      <c r="P274" s="333"/>
      <c r="Q274" s="334"/>
      <c r="R274" s="335"/>
      <c r="CF274" s="12" t="s">
        <v>823</v>
      </c>
      <c r="CG274" s="41">
        <v>4</v>
      </c>
      <c r="CH274" s="105" t="s">
        <v>723</v>
      </c>
    </row>
    <row r="275" spans="2:86">
      <c r="B275" s="111"/>
      <c r="C275" s="111"/>
      <c r="D275" s="335"/>
      <c r="E275" s="334"/>
      <c r="F275" s="335"/>
      <c r="G275" s="335"/>
      <c r="H275" s="335"/>
      <c r="I275" s="111"/>
      <c r="J275" s="111"/>
      <c r="K275" s="334"/>
      <c r="L275" s="111"/>
      <c r="M275" s="111"/>
      <c r="O275" s="332"/>
      <c r="P275" s="333"/>
      <c r="Q275" s="334"/>
      <c r="R275" s="335"/>
      <c r="CF275" s="12" t="s">
        <v>823</v>
      </c>
      <c r="CG275" s="41">
        <v>5</v>
      </c>
      <c r="CH275" s="105" t="s">
        <v>723</v>
      </c>
    </row>
    <row r="276" spans="2:86">
      <c r="B276" s="111"/>
      <c r="C276" s="111"/>
      <c r="D276" s="335"/>
      <c r="E276" s="334"/>
      <c r="F276" s="335"/>
      <c r="G276" s="335"/>
      <c r="H276" s="335"/>
      <c r="I276" s="111"/>
      <c r="J276" s="111"/>
      <c r="K276" s="334"/>
      <c r="L276" s="111"/>
      <c r="M276" s="111"/>
      <c r="O276" s="332"/>
      <c r="P276" s="333"/>
      <c r="Q276" s="334"/>
      <c r="R276" s="335"/>
      <c r="CF276" s="12" t="s">
        <v>823</v>
      </c>
      <c r="CG276" s="41">
        <v>6</v>
      </c>
      <c r="CH276" s="105" t="s">
        <v>723</v>
      </c>
    </row>
    <row r="277" spans="2:86">
      <c r="B277" s="111"/>
      <c r="C277" s="111"/>
      <c r="D277" s="335"/>
      <c r="E277" s="334"/>
      <c r="F277" s="335"/>
      <c r="G277" s="335"/>
      <c r="H277" s="335"/>
      <c r="I277" s="111"/>
      <c r="J277" s="111"/>
      <c r="K277" s="334"/>
      <c r="L277" s="111"/>
      <c r="M277" s="111"/>
      <c r="O277" s="332"/>
      <c r="P277" s="333"/>
      <c r="Q277" s="334"/>
      <c r="R277" s="335"/>
      <c r="CF277" s="12" t="s">
        <v>823</v>
      </c>
      <c r="CG277" s="41">
        <v>7</v>
      </c>
      <c r="CH277" s="105" t="s">
        <v>693</v>
      </c>
    </row>
    <row r="278" spans="2:86">
      <c r="B278" s="111"/>
      <c r="C278" s="111"/>
      <c r="D278" s="335"/>
      <c r="E278" s="334"/>
      <c r="F278" s="335"/>
      <c r="G278" s="335"/>
      <c r="H278" s="335"/>
      <c r="I278" s="111"/>
      <c r="J278" s="111"/>
      <c r="K278" s="334"/>
      <c r="L278" s="111"/>
      <c r="M278" s="111"/>
      <c r="O278" s="332"/>
      <c r="P278" s="333"/>
      <c r="Q278" s="334"/>
      <c r="R278" s="335"/>
      <c r="CF278" s="12" t="s">
        <v>823</v>
      </c>
      <c r="CG278" s="41">
        <v>8</v>
      </c>
      <c r="CH278" s="105" t="s">
        <v>693</v>
      </c>
    </row>
    <row r="279" spans="2:86">
      <c r="B279" s="111"/>
      <c r="C279" s="111"/>
      <c r="D279" s="335"/>
      <c r="E279" s="334"/>
      <c r="F279" s="335"/>
      <c r="G279" s="335"/>
      <c r="H279" s="335"/>
      <c r="I279" s="111"/>
      <c r="J279" s="111"/>
      <c r="K279" s="334"/>
      <c r="L279" s="111"/>
      <c r="M279" s="111"/>
      <c r="O279" s="332"/>
      <c r="P279" s="333"/>
      <c r="Q279" s="334"/>
      <c r="R279" s="335"/>
      <c r="CF279" s="12" t="s">
        <v>823</v>
      </c>
      <c r="CG279" s="41">
        <v>9</v>
      </c>
      <c r="CH279" s="105" t="s">
        <v>510</v>
      </c>
    </row>
    <row r="280" spans="2:86">
      <c r="B280" s="111"/>
      <c r="C280" s="111"/>
      <c r="D280" s="335"/>
      <c r="E280" s="334"/>
      <c r="F280" s="335"/>
      <c r="G280" s="335"/>
      <c r="H280" s="335"/>
      <c r="I280" s="111"/>
      <c r="J280" s="111"/>
      <c r="K280" s="334"/>
      <c r="L280" s="111"/>
      <c r="M280" s="111"/>
      <c r="O280" s="332"/>
      <c r="P280" s="333"/>
      <c r="Q280" s="334"/>
      <c r="R280" s="335"/>
      <c r="CF280" s="12" t="s">
        <v>823</v>
      </c>
      <c r="CG280" s="41">
        <v>10</v>
      </c>
      <c r="CH280" s="105" t="s">
        <v>510</v>
      </c>
    </row>
    <row r="281" spans="2:86">
      <c r="B281" s="111"/>
      <c r="C281" s="111"/>
      <c r="D281" s="335"/>
      <c r="E281" s="334"/>
      <c r="F281" s="335"/>
      <c r="G281" s="335"/>
      <c r="H281" s="335"/>
      <c r="I281" s="111"/>
      <c r="J281" s="111"/>
      <c r="K281" s="334"/>
      <c r="L281" s="111"/>
      <c r="M281" s="111"/>
      <c r="O281" s="332"/>
      <c r="P281" s="333"/>
      <c r="Q281" s="334"/>
      <c r="R281" s="335"/>
      <c r="CF281" s="12" t="s">
        <v>830</v>
      </c>
      <c r="CG281" s="107">
        <v>2</v>
      </c>
      <c r="CH281" s="105" t="s">
        <v>593</v>
      </c>
    </row>
    <row r="282" spans="2:86">
      <c r="B282" s="111"/>
      <c r="C282" s="111"/>
      <c r="D282" s="335"/>
      <c r="E282" s="334"/>
      <c r="F282" s="335"/>
      <c r="G282" s="335"/>
      <c r="H282" s="335"/>
      <c r="I282" s="111"/>
      <c r="J282" s="111"/>
      <c r="K282" s="334"/>
      <c r="L282" s="111"/>
      <c r="M282" s="111"/>
      <c r="O282" s="332"/>
      <c r="P282" s="333"/>
      <c r="Q282" s="334"/>
      <c r="R282" s="335"/>
      <c r="CF282" s="12" t="s">
        <v>830</v>
      </c>
      <c r="CG282" s="41">
        <v>3</v>
      </c>
      <c r="CH282" s="105" t="s">
        <v>593</v>
      </c>
    </row>
    <row r="283" spans="2:86">
      <c r="B283" s="111"/>
      <c r="C283" s="111"/>
      <c r="D283" s="335"/>
      <c r="E283" s="334"/>
      <c r="F283" s="335"/>
      <c r="G283" s="335"/>
      <c r="H283" s="335"/>
      <c r="I283" s="111"/>
      <c r="J283" s="111"/>
      <c r="K283" s="334"/>
      <c r="L283" s="111"/>
      <c r="M283" s="111"/>
      <c r="O283" s="332"/>
      <c r="P283" s="333"/>
      <c r="Q283" s="334"/>
      <c r="R283" s="335"/>
      <c r="CF283" s="12" t="s">
        <v>830</v>
      </c>
      <c r="CG283" s="41">
        <v>4</v>
      </c>
      <c r="CH283" s="105" t="s">
        <v>589</v>
      </c>
    </row>
    <row r="284" spans="2:86">
      <c r="B284" s="111"/>
      <c r="C284" s="111"/>
      <c r="D284" s="335"/>
      <c r="E284" s="334"/>
      <c r="F284" s="335"/>
      <c r="G284" s="335"/>
      <c r="H284" s="335"/>
      <c r="I284" s="111"/>
      <c r="J284" s="111"/>
      <c r="K284" s="334"/>
      <c r="L284" s="111"/>
      <c r="M284" s="111"/>
      <c r="O284" s="332"/>
      <c r="P284" s="333"/>
      <c r="Q284" s="334"/>
      <c r="R284" s="335"/>
      <c r="CF284" s="12" t="s">
        <v>830</v>
      </c>
      <c r="CG284" s="41">
        <v>5</v>
      </c>
      <c r="CH284" s="105" t="s">
        <v>510</v>
      </c>
    </row>
    <row r="285" spans="2:86">
      <c r="B285" s="111"/>
      <c r="C285" s="111"/>
      <c r="D285" s="335"/>
      <c r="E285" s="334"/>
      <c r="F285" s="335"/>
      <c r="G285" s="335"/>
      <c r="H285" s="335"/>
      <c r="I285" s="111"/>
      <c r="J285" s="111"/>
      <c r="K285" s="334"/>
      <c r="L285" s="111"/>
      <c r="M285" s="111"/>
      <c r="O285" s="332"/>
      <c r="P285" s="333"/>
      <c r="Q285" s="334"/>
      <c r="R285" s="335"/>
      <c r="CF285" s="12" t="s">
        <v>830</v>
      </c>
      <c r="CG285" s="41">
        <v>6</v>
      </c>
      <c r="CH285" s="105" t="s">
        <v>510</v>
      </c>
    </row>
    <row r="286" spans="2:86">
      <c r="B286" s="111"/>
      <c r="C286" s="111"/>
      <c r="D286" s="335"/>
      <c r="E286" s="334"/>
      <c r="F286" s="335"/>
      <c r="G286" s="335"/>
      <c r="H286" s="335"/>
      <c r="I286" s="111"/>
      <c r="J286" s="111"/>
      <c r="K286" s="334"/>
      <c r="L286" s="111"/>
      <c r="M286" s="111"/>
      <c r="O286" s="332"/>
      <c r="P286" s="333"/>
      <c r="Q286" s="334"/>
      <c r="R286" s="335"/>
      <c r="CF286" s="12" t="s">
        <v>830</v>
      </c>
      <c r="CG286" s="41">
        <v>7</v>
      </c>
      <c r="CH286" s="105" t="s">
        <v>510</v>
      </c>
    </row>
    <row r="287" spans="2:86">
      <c r="B287" s="111"/>
      <c r="C287" s="111"/>
      <c r="D287" s="335"/>
      <c r="E287" s="334"/>
      <c r="F287" s="335"/>
      <c r="G287" s="335"/>
      <c r="H287" s="335"/>
      <c r="I287" s="111"/>
      <c r="J287" s="111"/>
      <c r="K287" s="334"/>
      <c r="L287" s="111"/>
      <c r="M287" s="111"/>
      <c r="O287" s="332"/>
      <c r="P287" s="333"/>
      <c r="Q287" s="334"/>
      <c r="R287" s="335"/>
      <c r="CF287" s="12" t="s">
        <v>830</v>
      </c>
      <c r="CG287" s="41">
        <v>8</v>
      </c>
      <c r="CH287" s="105" t="s">
        <v>510</v>
      </c>
    </row>
    <row r="288" spans="2:86">
      <c r="B288" s="111"/>
      <c r="C288" s="111"/>
      <c r="D288" s="335"/>
      <c r="E288" s="334"/>
      <c r="F288" s="335"/>
      <c r="G288" s="335"/>
      <c r="H288" s="335"/>
      <c r="I288" s="111"/>
      <c r="J288" s="111"/>
      <c r="K288" s="334"/>
      <c r="L288" s="111"/>
      <c r="M288" s="111"/>
      <c r="O288" s="332"/>
      <c r="P288" s="333"/>
      <c r="Q288" s="334"/>
      <c r="R288" s="335"/>
      <c r="CF288" s="12" t="s">
        <v>830</v>
      </c>
      <c r="CG288" s="41">
        <v>9</v>
      </c>
      <c r="CH288" s="105" t="s">
        <v>510</v>
      </c>
    </row>
    <row r="289" spans="2:94">
      <c r="B289" s="111"/>
      <c r="C289" s="111"/>
      <c r="D289" s="335"/>
      <c r="E289" s="334"/>
      <c r="F289" s="335"/>
      <c r="G289" s="335"/>
      <c r="H289" s="335"/>
      <c r="I289" s="111"/>
      <c r="J289" s="111"/>
      <c r="K289" s="334"/>
      <c r="L289" s="111"/>
      <c r="M289" s="111"/>
      <c r="O289" s="332"/>
      <c r="P289" s="333"/>
      <c r="Q289" s="334"/>
      <c r="R289" s="335"/>
      <c r="CF289" s="12" t="s">
        <v>830</v>
      </c>
      <c r="CG289" s="41">
        <v>10</v>
      </c>
      <c r="CH289" s="105" t="s">
        <v>510</v>
      </c>
    </row>
    <row r="290" spans="2:94">
      <c r="B290" s="111"/>
      <c r="C290" s="111"/>
      <c r="D290" s="335"/>
      <c r="E290" s="334"/>
      <c r="F290" s="335"/>
      <c r="G290" s="335"/>
      <c r="H290" s="335"/>
      <c r="I290" s="111"/>
      <c r="J290" s="111"/>
      <c r="K290" s="334"/>
      <c r="L290" s="111"/>
      <c r="M290" s="111"/>
      <c r="O290" s="332"/>
      <c r="P290" s="333"/>
      <c r="Q290" s="334"/>
      <c r="R290" s="335"/>
      <c r="CF290" s="12" t="s">
        <v>837</v>
      </c>
      <c r="CG290" s="107">
        <v>2</v>
      </c>
      <c r="CH290" s="105" t="s">
        <v>510</v>
      </c>
    </row>
    <row r="291" spans="2:94">
      <c r="B291" s="111"/>
      <c r="C291" s="111"/>
      <c r="D291" s="335"/>
      <c r="E291" s="334"/>
      <c r="F291" s="335"/>
      <c r="G291" s="335"/>
      <c r="H291" s="335"/>
      <c r="I291" s="111"/>
      <c r="J291" s="111"/>
      <c r="K291" s="334"/>
      <c r="L291" s="111"/>
      <c r="M291" s="111"/>
      <c r="O291" s="332"/>
      <c r="P291" s="333"/>
      <c r="Q291" s="334"/>
      <c r="R291" s="335"/>
      <c r="CF291" s="12" t="s">
        <v>837</v>
      </c>
      <c r="CG291" s="41">
        <v>3</v>
      </c>
      <c r="CH291" s="105" t="s">
        <v>693</v>
      </c>
    </row>
    <row r="292" spans="2:94">
      <c r="B292" s="111"/>
      <c r="C292" s="111"/>
      <c r="D292" s="335"/>
      <c r="E292" s="334"/>
      <c r="F292" s="335"/>
      <c r="G292" s="335"/>
      <c r="H292" s="335"/>
      <c r="I292" s="111"/>
      <c r="J292" s="111"/>
      <c r="K292" s="334"/>
      <c r="L292" s="111"/>
      <c r="M292" s="111"/>
      <c r="O292" s="332"/>
      <c r="P292" s="333"/>
      <c r="Q292" s="334"/>
      <c r="R292" s="335"/>
      <c r="CF292" s="12" t="s">
        <v>837</v>
      </c>
      <c r="CG292" s="41">
        <v>4</v>
      </c>
      <c r="CH292" s="105" t="s">
        <v>693</v>
      </c>
    </row>
    <row r="293" spans="2:94">
      <c r="B293" s="111"/>
      <c r="C293" s="111"/>
      <c r="D293" s="335"/>
      <c r="E293" s="334"/>
      <c r="F293" s="335"/>
      <c r="G293" s="335"/>
      <c r="H293" s="335"/>
      <c r="I293" s="111"/>
      <c r="J293" s="111"/>
      <c r="K293" s="334"/>
      <c r="L293" s="111"/>
      <c r="M293" s="111"/>
      <c r="O293" s="332"/>
      <c r="P293" s="333"/>
      <c r="Q293" s="334"/>
      <c r="R293" s="335"/>
      <c r="CF293" s="12" t="s">
        <v>837</v>
      </c>
      <c r="CG293" s="41">
        <v>5</v>
      </c>
      <c r="CH293" s="105" t="s">
        <v>693</v>
      </c>
    </row>
    <row r="294" spans="2:94">
      <c r="B294" s="111"/>
      <c r="C294" s="111"/>
      <c r="D294" s="335"/>
      <c r="E294" s="334"/>
      <c r="F294" s="335"/>
      <c r="G294" s="335"/>
      <c r="H294" s="335"/>
      <c r="I294" s="111"/>
      <c r="J294" s="111"/>
      <c r="K294" s="334"/>
      <c r="L294" s="111"/>
      <c r="M294" s="111"/>
      <c r="O294" s="332"/>
      <c r="P294" s="333"/>
      <c r="Q294" s="334"/>
      <c r="R294" s="335"/>
      <c r="CF294" s="12" t="s">
        <v>837</v>
      </c>
      <c r="CG294" s="41">
        <v>6</v>
      </c>
      <c r="CH294" s="105" t="s">
        <v>693</v>
      </c>
      <c r="CI294" s="105"/>
      <c r="CJ294" s="105"/>
      <c r="CK294" s="105"/>
      <c r="CL294" s="105"/>
      <c r="CM294" s="105"/>
      <c r="CN294" s="105"/>
      <c r="CO294" s="105"/>
      <c r="CP294" s="105"/>
    </row>
    <row r="295" spans="2:94">
      <c r="B295" s="111"/>
      <c r="C295" s="111"/>
      <c r="D295" s="335"/>
      <c r="E295" s="334"/>
      <c r="F295" s="335"/>
      <c r="G295" s="335"/>
      <c r="H295" s="335"/>
      <c r="I295" s="111"/>
      <c r="J295" s="111"/>
      <c r="K295" s="334"/>
      <c r="L295" s="111"/>
      <c r="M295" s="111"/>
      <c r="O295" s="332"/>
      <c r="P295" s="333"/>
      <c r="Q295" s="334"/>
      <c r="R295" s="335"/>
      <c r="CF295" s="12" t="s">
        <v>837</v>
      </c>
      <c r="CG295" s="41">
        <v>7</v>
      </c>
      <c r="CH295" s="105" t="s">
        <v>510</v>
      </c>
      <c r="CI295" s="105"/>
      <c r="CJ295" s="105"/>
      <c r="CK295" s="105"/>
      <c r="CL295" s="105"/>
      <c r="CM295" s="105"/>
      <c r="CN295" s="105"/>
      <c r="CO295" s="105"/>
      <c r="CP295" s="105"/>
    </row>
    <row r="296" spans="2:94">
      <c r="B296" s="111"/>
      <c r="C296" s="111"/>
      <c r="D296" s="335"/>
      <c r="E296" s="334"/>
      <c r="F296" s="335"/>
      <c r="G296" s="335"/>
      <c r="H296" s="335"/>
      <c r="I296" s="111"/>
      <c r="J296" s="111"/>
      <c r="K296" s="334"/>
      <c r="L296" s="111"/>
      <c r="M296" s="111"/>
      <c r="O296" s="332"/>
      <c r="P296" s="333"/>
      <c r="Q296" s="334"/>
      <c r="R296" s="335"/>
      <c r="CF296" s="12" t="s">
        <v>837</v>
      </c>
      <c r="CG296" s="41">
        <v>8</v>
      </c>
      <c r="CH296" s="105" t="s">
        <v>510</v>
      </c>
      <c r="CI296" s="105"/>
      <c r="CJ296" s="105"/>
      <c r="CK296" s="105"/>
      <c r="CL296" s="105"/>
      <c r="CM296" s="105"/>
      <c r="CN296" s="105"/>
      <c r="CO296" s="105"/>
      <c r="CP296" s="105"/>
    </row>
    <row r="297" spans="2:94">
      <c r="B297" s="111"/>
      <c r="C297" s="111"/>
      <c r="D297" s="335"/>
      <c r="E297" s="334"/>
      <c r="F297" s="335"/>
      <c r="G297" s="335"/>
      <c r="H297" s="335"/>
      <c r="I297" s="111"/>
      <c r="J297" s="111"/>
      <c r="K297" s="334"/>
      <c r="L297" s="111"/>
      <c r="M297" s="111"/>
      <c r="O297" s="332"/>
      <c r="P297" s="333"/>
      <c r="Q297" s="334"/>
      <c r="R297" s="335"/>
      <c r="CF297" s="12" t="s">
        <v>837</v>
      </c>
      <c r="CG297" s="41">
        <v>9</v>
      </c>
      <c r="CH297" s="105" t="s">
        <v>510</v>
      </c>
      <c r="CI297" s="105"/>
      <c r="CJ297" s="105"/>
      <c r="CK297" s="105"/>
      <c r="CL297" s="105"/>
      <c r="CM297" s="105"/>
      <c r="CN297" s="105"/>
      <c r="CO297" s="105"/>
      <c r="CP297" s="105"/>
    </row>
    <row r="298" spans="2:94">
      <c r="B298" s="111"/>
      <c r="C298" s="111"/>
      <c r="D298" s="335"/>
      <c r="E298" s="334"/>
      <c r="F298" s="335"/>
      <c r="G298" s="335"/>
      <c r="H298" s="335"/>
      <c r="I298" s="111"/>
      <c r="J298" s="111"/>
      <c r="K298" s="334"/>
      <c r="L298" s="111"/>
      <c r="M298" s="111"/>
      <c r="O298" s="332"/>
      <c r="P298" s="333"/>
      <c r="Q298" s="334"/>
      <c r="R298" s="335"/>
      <c r="CF298" s="12" t="s">
        <v>837</v>
      </c>
      <c r="CG298" s="41">
        <v>10</v>
      </c>
      <c r="CH298" s="105" t="s">
        <v>510</v>
      </c>
      <c r="CI298" s="105"/>
      <c r="CJ298" s="105"/>
      <c r="CK298" s="105"/>
      <c r="CL298" s="105"/>
      <c r="CM298" s="105"/>
      <c r="CN298" s="105"/>
      <c r="CO298" s="105"/>
      <c r="CP298" s="105"/>
    </row>
    <row r="299" spans="2:94">
      <c r="B299" s="111"/>
      <c r="C299" s="111"/>
      <c r="D299" s="335"/>
      <c r="E299" s="334"/>
      <c r="F299" s="335"/>
      <c r="G299" s="335"/>
      <c r="H299" s="335"/>
      <c r="I299" s="111"/>
      <c r="J299" s="111"/>
      <c r="K299" s="334"/>
      <c r="L299" s="111"/>
      <c r="M299" s="111"/>
      <c r="O299" s="332"/>
      <c r="P299" s="333"/>
      <c r="Q299" s="334"/>
      <c r="R299" s="335"/>
      <c r="CF299" s="12" t="s">
        <v>844</v>
      </c>
      <c r="CG299" s="107">
        <v>2</v>
      </c>
      <c r="CH299" s="105" t="s">
        <v>693</v>
      </c>
    </row>
    <row r="300" spans="2:94">
      <c r="B300" s="111"/>
      <c r="C300" s="111"/>
      <c r="D300" s="335"/>
      <c r="E300" s="334"/>
      <c r="F300" s="335"/>
      <c r="G300" s="335"/>
      <c r="H300" s="335"/>
      <c r="I300" s="111"/>
      <c r="J300" s="111"/>
      <c r="K300" s="334"/>
      <c r="L300" s="111"/>
      <c r="M300" s="111"/>
      <c r="O300" s="332"/>
      <c r="P300" s="333"/>
      <c r="Q300" s="334"/>
      <c r="R300" s="335"/>
      <c r="CF300" s="12" t="s">
        <v>844</v>
      </c>
      <c r="CG300" s="41">
        <v>3</v>
      </c>
      <c r="CH300" s="105" t="s">
        <v>693</v>
      </c>
    </row>
    <row r="301" spans="2:94">
      <c r="B301" s="111"/>
      <c r="C301" s="111"/>
      <c r="D301" s="335"/>
      <c r="E301" s="334"/>
      <c r="F301" s="335"/>
      <c r="G301" s="335"/>
      <c r="H301" s="335"/>
      <c r="I301" s="111"/>
      <c r="J301" s="111"/>
      <c r="K301" s="334"/>
      <c r="L301" s="111"/>
      <c r="M301" s="111"/>
      <c r="O301" s="332"/>
      <c r="P301" s="333"/>
      <c r="Q301" s="334"/>
      <c r="R301" s="335"/>
      <c r="CF301" s="12" t="s">
        <v>844</v>
      </c>
      <c r="CG301" s="41">
        <v>4</v>
      </c>
      <c r="CH301" s="105" t="s">
        <v>510</v>
      </c>
    </row>
    <row r="302" spans="2:94">
      <c r="B302" s="111"/>
      <c r="C302" s="111"/>
      <c r="D302" s="335"/>
      <c r="E302" s="334"/>
      <c r="F302" s="335"/>
      <c r="G302" s="335"/>
      <c r="H302" s="335"/>
      <c r="I302" s="111"/>
      <c r="J302" s="111"/>
      <c r="K302" s="334"/>
      <c r="L302" s="111"/>
      <c r="M302" s="111"/>
      <c r="O302" s="332"/>
      <c r="P302" s="333"/>
      <c r="Q302" s="334"/>
      <c r="R302" s="335"/>
      <c r="CF302" s="12" t="s">
        <v>844</v>
      </c>
      <c r="CG302" s="41">
        <v>5</v>
      </c>
      <c r="CH302" s="105" t="s">
        <v>510</v>
      </c>
    </row>
    <row r="303" spans="2:94">
      <c r="B303" s="111"/>
      <c r="C303" s="111"/>
      <c r="D303" s="335"/>
      <c r="E303" s="334"/>
      <c r="F303" s="335"/>
      <c r="G303" s="335"/>
      <c r="H303" s="335"/>
      <c r="I303" s="111"/>
      <c r="J303" s="111"/>
      <c r="K303" s="334"/>
      <c r="L303" s="111"/>
      <c r="M303" s="111"/>
      <c r="O303" s="332"/>
      <c r="P303" s="333"/>
      <c r="Q303" s="334"/>
      <c r="R303" s="335"/>
      <c r="CF303" s="12" t="s">
        <v>844</v>
      </c>
      <c r="CG303" s="41">
        <v>6</v>
      </c>
      <c r="CH303" s="105" t="s">
        <v>510</v>
      </c>
    </row>
    <row r="304" spans="2:94">
      <c r="B304" s="111"/>
      <c r="C304" s="111"/>
      <c r="D304" s="335"/>
      <c r="E304" s="334"/>
      <c r="F304" s="335"/>
      <c r="G304" s="335"/>
      <c r="H304" s="335"/>
      <c r="I304" s="111"/>
      <c r="J304" s="111"/>
      <c r="K304" s="334"/>
      <c r="L304" s="111"/>
      <c r="M304" s="111"/>
      <c r="O304" s="332"/>
      <c r="P304" s="333"/>
      <c r="Q304" s="334"/>
      <c r="R304" s="335"/>
      <c r="CF304" s="12" t="s">
        <v>844</v>
      </c>
      <c r="CG304" s="41">
        <v>7</v>
      </c>
      <c r="CH304" s="105" t="s">
        <v>510</v>
      </c>
    </row>
    <row r="305" spans="2:86">
      <c r="B305" s="111"/>
      <c r="C305" s="111"/>
      <c r="D305" s="335"/>
      <c r="E305" s="334"/>
      <c r="F305" s="335"/>
      <c r="G305" s="335"/>
      <c r="H305" s="335"/>
      <c r="I305" s="111"/>
      <c r="J305" s="111"/>
      <c r="K305" s="334"/>
      <c r="L305" s="111"/>
      <c r="M305" s="111"/>
      <c r="O305" s="332"/>
      <c r="P305" s="333"/>
      <c r="Q305" s="334"/>
      <c r="R305" s="335"/>
      <c r="CF305" s="12" t="s">
        <v>844</v>
      </c>
      <c r="CG305" s="41">
        <v>8</v>
      </c>
      <c r="CH305" s="105" t="s">
        <v>510</v>
      </c>
    </row>
    <row r="306" spans="2:86">
      <c r="B306" s="111"/>
      <c r="C306" s="111"/>
      <c r="D306" s="335"/>
      <c r="E306" s="334"/>
      <c r="F306" s="335"/>
      <c r="G306" s="335"/>
      <c r="H306" s="335"/>
      <c r="I306" s="111"/>
      <c r="J306" s="111"/>
      <c r="K306" s="334"/>
      <c r="L306" s="111"/>
      <c r="M306" s="111"/>
      <c r="O306" s="332"/>
      <c r="P306" s="333"/>
      <c r="Q306" s="334"/>
      <c r="R306" s="335"/>
      <c r="CF306" s="12" t="s">
        <v>844</v>
      </c>
      <c r="CG306" s="41">
        <v>9</v>
      </c>
      <c r="CH306" s="105" t="s">
        <v>693</v>
      </c>
    </row>
    <row r="307" spans="2:86">
      <c r="B307" s="111"/>
      <c r="C307" s="111"/>
      <c r="D307" s="335"/>
      <c r="E307" s="334"/>
      <c r="F307" s="335"/>
      <c r="G307" s="335"/>
      <c r="H307" s="335"/>
      <c r="I307" s="111"/>
      <c r="J307" s="111"/>
      <c r="K307" s="334"/>
      <c r="L307" s="111"/>
      <c r="M307" s="111"/>
      <c r="O307" s="332"/>
      <c r="P307" s="333"/>
      <c r="Q307" s="334"/>
      <c r="R307" s="335"/>
      <c r="CF307" s="12" t="s">
        <v>844</v>
      </c>
      <c r="CG307" s="41">
        <v>10</v>
      </c>
      <c r="CH307" s="105" t="s">
        <v>589</v>
      </c>
    </row>
    <row r="308" spans="2:86">
      <c r="B308" s="111"/>
      <c r="C308" s="111"/>
      <c r="D308" s="335"/>
      <c r="E308" s="334"/>
      <c r="F308" s="335"/>
      <c r="G308" s="335"/>
      <c r="H308" s="335"/>
      <c r="I308" s="111"/>
      <c r="J308" s="111"/>
      <c r="K308" s="334"/>
      <c r="L308" s="111"/>
      <c r="M308" s="111"/>
      <c r="O308" s="332"/>
      <c r="P308" s="333"/>
      <c r="Q308" s="334"/>
      <c r="R308" s="335"/>
      <c r="CF308" s="12" t="s">
        <v>851</v>
      </c>
      <c r="CG308" s="107">
        <v>2</v>
      </c>
      <c r="CH308" s="105" t="s">
        <v>693</v>
      </c>
    </row>
    <row r="309" spans="2:86">
      <c r="B309" s="111"/>
      <c r="C309" s="111"/>
      <c r="D309" s="335"/>
      <c r="E309" s="334"/>
      <c r="F309" s="335"/>
      <c r="G309" s="335"/>
      <c r="H309" s="335"/>
      <c r="I309" s="111"/>
      <c r="J309" s="111"/>
      <c r="K309" s="334"/>
      <c r="L309" s="111"/>
      <c r="M309" s="111"/>
      <c r="O309" s="332"/>
      <c r="P309" s="333"/>
      <c r="Q309" s="334"/>
      <c r="R309" s="335"/>
      <c r="CF309" s="12" t="s">
        <v>851</v>
      </c>
      <c r="CG309" s="41">
        <v>3</v>
      </c>
      <c r="CH309" s="105" t="s">
        <v>693</v>
      </c>
    </row>
    <row r="310" spans="2:86">
      <c r="B310" s="111"/>
      <c r="C310" s="111"/>
      <c r="D310" s="335"/>
      <c r="E310" s="334"/>
      <c r="F310" s="335"/>
      <c r="G310" s="335"/>
      <c r="H310" s="335"/>
      <c r="I310" s="111"/>
      <c r="J310" s="111"/>
      <c r="K310" s="334"/>
      <c r="L310" s="111"/>
      <c r="M310" s="111"/>
      <c r="O310" s="332"/>
      <c r="P310" s="333"/>
      <c r="Q310" s="334"/>
      <c r="R310" s="335"/>
      <c r="CF310" s="12" t="s">
        <v>851</v>
      </c>
      <c r="CG310" s="41">
        <v>4</v>
      </c>
      <c r="CH310" s="105" t="s">
        <v>510</v>
      </c>
    </row>
    <row r="311" spans="2:86">
      <c r="B311" s="111"/>
      <c r="C311" s="111"/>
      <c r="D311" s="335"/>
      <c r="E311" s="334"/>
      <c r="F311" s="335"/>
      <c r="G311" s="335"/>
      <c r="H311" s="335"/>
      <c r="I311" s="111"/>
      <c r="J311" s="111"/>
      <c r="K311" s="334"/>
      <c r="L311" s="111"/>
      <c r="M311" s="111"/>
      <c r="O311" s="332"/>
      <c r="P311" s="333"/>
      <c r="Q311" s="334"/>
      <c r="R311" s="335"/>
      <c r="CF311" s="12" t="s">
        <v>851</v>
      </c>
      <c r="CG311" s="41">
        <v>5</v>
      </c>
      <c r="CH311" s="105" t="s">
        <v>510</v>
      </c>
    </row>
    <row r="312" spans="2:86">
      <c r="B312" s="111"/>
      <c r="C312" s="111"/>
      <c r="D312" s="335"/>
      <c r="E312" s="334"/>
      <c r="F312" s="335"/>
      <c r="G312" s="335"/>
      <c r="H312" s="335"/>
      <c r="I312" s="111"/>
      <c r="J312" s="111"/>
      <c r="K312" s="334"/>
      <c r="L312" s="111"/>
      <c r="M312" s="111"/>
      <c r="O312" s="332"/>
      <c r="P312" s="333"/>
      <c r="Q312" s="334"/>
      <c r="R312" s="335"/>
      <c r="CF312" s="12" t="s">
        <v>851</v>
      </c>
      <c r="CG312" s="41">
        <v>6</v>
      </c>
      <c r="CH312" s="105" t="s">
        <v>510</v>
      </c>
    </row>
    <row r="313" spans="2:86">
      <c r="B313" s="111"/>
      <c r="C313" s="111"/>
      <c r="D313" s="335"/>
      <c r="E313" s="334"/>
      <c r="F313" s="335"/>
      <c r="G313" s="335"/>
      <c r="H313" s="335"/>
      <c r="I313" s="111"/>
      <c r="J313" s="111"/>
      <c r="K313" s="334"/>
      <c r="L313" s="111"/>
      <c r="M313" s="111"/>
      <c r="O313" s="332"/>
      <c r="P313" s="333"/>
      <c r="Q313" s="334"/>
      <c r="R313" s="335"/>
      <c r="CF313" s="12" t="s">
        <v>851</v>
      </c>
      <c r="CG313" s="41">
        <v>7</v>
      </c>
      <c r="CH313" s="105" t="s">
        <v>510</v>
      </c>
    </row>
    <row r="314" spans="2:86">
      <c r="B314" s="111"/>
      <c r="C314" s="111"/>
      <c r="D314" s="335"/>
      <c r="E314" s="334"/>
      <c r="F314" s="335"/>
      <c r="G314" s="335"/>
      <c r="H314" s="335"/>
      <c r="I314" s="111"/>
      <c r="J314" s="111"/>
      <c r="K314" s="334"/>
      <c r="L314" s="111"/>
      <c r="M314" s="111"/>
      <c r="O314" s="332"/>
      <c r="P314" s="333"/>
      <c r="Q314" s="334"/>
      <c r="R314" s="335"/>
      <c r="CF314" s="12" t="s">
        <v>851</v>
      </c>
      <c r="CG314" s="41">
        <v>8</v>
      </c>
      <c r="CH314" s="105" t="s">
        <v>510</v>
      </c>
    </row>
    <row r="315" spans="2:86">
      <c r="B315" s="111"/>
      <c r="C315" s="111"/>
      <c r="D315" s="335"/>
      <c r="E315" s="334"/>
      <c r="F315" s="335"/>
      <c r="G315" s="335"/>
      <c r="H315" s="335"/>
      <c r="I315" s="111"/>
      <c r="J315" s="111"/>
      <c r="K315" s="334"/>
      <c r="L315" s="111"/>
      <c r="M315" s="111"/>
      <c r="O315" s="332"/>
      <c r="P315" s="333"/>
      <c r="Q315" s="334"/>
      <c r="R315" s="335"/>
      <c r="CF315" s="12" t="s">
        <v>851</v>
      </c>
      <c r="CG315" s="41">
        <v>9</v>
      </c>
      <c r="CH315" s="105" t="s">
        <v>510</v>
      </c>
    </row>
    <row r="316" spans="2:86">
      <c r="B316" s="111"/>
      <c r="C316" s="111"/>
      <c r="D316" s="335"/>
      <c r="E316" s="334"/>
      <c r="F316" s="335"/>
      <c r="G316" s="335"/>
      <c r="H316" s="335"/>
      <c r="I316" s="111"/>
      <c r="J316" s="111"/>
      <c r="K316" s="334"/>
      <c r="L316" s="111"/>
      <c r="M316" s="111"/>
      <c r="O316" s="332"/>
      <c r="P316" s="333"/>
      <c r="Q316" s="334"/>
      <c r="R316" s="335"/>
      <c r="CF316" s="12" t="s">
        <v>851</v>
      </c>
      <c r="CG316" s="41">
        <v>10</v>
      </c>
      <c r="CH316" s="105" t="s">
        <v>510</v>
      </c>
    </row>
    <row r="317" spans="2:86">
      <c r="B317" s="111"/>
      <c r="C317" s="111"/>
      <c r="D317" s="335"/>
      <c r="E317" s="334"/>
      <c r="F317" s="335"/>
      <c r="G317" s="335"/>
      <c r="H317" s="335"/>
      <c r="I317" s="111"/>
      <c r="J317" s="111"/>
      <c r="K317" s="334"/>
      <c r="L317" s="111"/>
      <c r="M317" s="111"/>
      <c r="O317" s="332"/>
      <c r="P317" s="333"/>
      <c r="Q317" s="334"/>
      <c r="R317" s="335"/>
      <c r="CF317" s="12" t="s">
        <v>858</v>
      </c>
      <c r="CG317" s="107">
        <v>2</v>
      </c>
      <c r="CH317" s="105" t="s">
        <v>510</v>
      </c>
    </row>
    <row r="318" spans="2:86">
      <c r="B318" s="111"/>
      <c r="C318" s="111"/>
      <c r="D318" s="335"/>
      <c r="E318" s="334"/>
      <c r="F318" s="335"/>
      <c r="G318" s="335"/>
      <c r="H318" s="335"/>
      <c r="I318" s="111"/>
      <c r="J318" s="111"/>
      <c r="K318" s="334"/>
      <c r="L318" s="111"/>
      <c r="M318" s="111"/>
      <c r="O318" s="332"/>
      <c r="P318" s="333"/>
      <c r="Q318" s="334"/>
      <c r="R318" s="335"/>
      <c r="CF318" s="12" t="s">
        <v>858</v>
      </c>
      <c r="CG318" s="41">
        <v>3</v>
      </c>
      <c r="CH318" s="105" t="s">
        <v>693</v>
      </c>
    </row>
    <row r="319" spans="2:86">
      <c r="B319" s="111"/>
      <c r="C319" s="111"/>
      <c r="D319" s="335"/>
      <c r="E319" s="334"/>
      <c r="F319" s="335"/>
      <c r="G319" s="335"/>
      <c r="H319" s="335"/>
      <c r="I319" s="111"/>
      <c r="J319" s="111"/>
      <c r="K319" s="334"/>
      <c r="L319" s="111"/>
      <c r="M319" s="111"/>
      <c r="O319" s="332"/>
      <c r="P319" s="333"/>
      <c r="Q319" s="334"/>
      <c r="R319" s="335"/>
      <c r="CF319" s="12" t="s">
        <v>858</v>
      </c>
      <c r="CG319" s="41">
        <v>4</v>
      </c>
      <c r="CH319" s="105" t="s">
        <v>693</v>
      </c>
    </row>
    <row r="320" spans="2:86">
      <c r="B320" s="111"/>
      <c r="C320" s="111"/>
      <c r="D320" s="335"/>
      <c r="E320" s="334"/>
      <c r="F320" s="335"/>
      <c r="G320" s="335"/>
      <c r="H320" s="335"/>
      <c r="I320" s="111"/>
      <c r="J320" s="111"/>
      <c r="K320" s="334"/>
      <c r="L320" s="111"/>
      <c r="M320" s="111"/>
      <c r="O320" s="332"/>
      <c r="P320" s="333"/>
      <c r="Q320" s="334"/>
      <c r="R320" s="335"/>
      <c r="CF320" s="12" t="s">
        <v>858</v>
      </c>
      <c r="CG320" s="41">
        <v>5</v>
      </c>
      <c r="CH320" s="105" t="s">
        <v>693</v>
      </c>
    </row>
    <row r="321" spans="2:94">
      <c r="B321" s="111"/>
      <c r="C321" s="111"/>
      <c r="D321" s="335"/>
      <c r="E321" s="334"/>
      <c r="F321" s="335"/>
      <c r="G321" s="335"/>
      <c r="H321" s="335"/>
      <c r="I321" s="111"/>
      <c r="J321" s="111"/>
      <c r="K321" s="334"/>
      <c r="L321" s="111"/>
      <c r="M321" s="111"/>
      <c r="O321" s="332"/>
      <c r="P321" s="333"/>
      <c r="Q321" s="334"/>
      <c r="R321" s="335"/>
      <c r="CF321" s="12" t="s">
        <v>858</v>
      </c>
      <c r="CG321" s="41">
        <v>6</v>
      </c>
      <c r="CH321" s="105" t="s">
        <v>693</v>
      </c>
    </row>
    <row r="322" spans="2:94">
      <c r="B322" s="111"/>
      <c r="C322" s="111"/>
      <c r="D322" s="335"/>
      <c r="E322" s="334"/>
      <c r="F322" s="335"/>
      <c r="G322" s="335"/>
      <c r="H322" s="335"/>
      <c r="I322" s="111"/>
      <c r="J322" s="111"/>
      <c r="K322" s="334"/>
      <c r="L322" s="111"/>
      <c r="M322" s="111"/>
      <c r="O322" s="332"/>
      <c r="P322" s="333"/>
      <c r="Q322" s="334"/>
      <c r="R322" s="335"/>
      <c r="CF322" s="12" t="s">
        <v>858</v>
      </c>
      <c r="CG322" s="41">
        <v>7</v>
      </c>
      <c r="CH322" s="105" t="s">
        <v>693</v>
      </c>
    </row>
    <row r="323" spans="2:94">
      <c r="B323" s="111"/>
      <c r="C323" s="111"/>
      <c r="D323" s="335"/>
      <c r="E323" s="334"/>
      <c r="F323" s="335"/>
      <c r="G323" s="335"/>
      <c r="H323" s="335"/>
      <c r="I323" s="111"/>
      <c r="J323" s="111"/>
      <c r="K323" s="334"/>
      <c r="L323" s="111"/>
      <c r="M323" s="111"/>
      <c r="O323" s="332"/>
      <c r="P323" s="333"/>
      <c r="Q323" s="334"/>
      <c r="R323" s="335"/>
      <c r="CF323" s="12" t="s">
        <v>858</v>
      </c>
      <c r="CG323" s="41">
        <v>8</v>
      </c>
      <c r="CH323" s="105" t="s">
        <v>693</v>
      </c>
    </row>
    <row r="324" spans="2:94">
      <c r="B324" s="111"/>
      <c r="C324" s="111"/>
      <c r="D324" s="335"/>
      <c r="E324" s="334"/>
      <c r="F324" s="335"/>
      <c r="G324" s="335"/>
      <c r="H324" s="335"/>
      <c r="I324" s="111"/>
      <c r="J324" s="111"/>
      <c r="K324" s="334"/>
      <c r="L324" s="111"/>
      <c r="M324" s="111"/>
      <c r="O324" s="332"/>
      <c r="P324" s="333"/>
      <c r="Q324" s="334"/>
      <c r="R324" s="335"/>
      <c r="CF324" s="12" t="s">
        <v>858</v>
      </c>
      <c r="CG324" s="41">
        <v>9</v>
      </c>
      <c r="CH324" s="105" t="s">
        <v>723</v>
      </c>
    </row>
    <row r="325" spans="2:94">
      <c r="B325" s="111"/>
      <c r="C325" s="111"/>
      <c r="D325" s="335"/>
      <c r="E325" s="334"/>
      <c r="F325" s="335"/>
      <c r="G325" s="335"/>
      <c r="H325" s="335"/>
      <c r="I325" s="111"/>
      <c r="J325" s="111"/>
      <c r="K325" s="334"/>
      <c r="L325" s="111"/>
      <c r="M325" s="111"/>
      <c r="O325" s="332"/>
      <c r="P325" s="333"/>
      <c r="Q325" s="334"/>
      <c r="R325" s="335"/>
      <c r="CF325" s="12" t="s">
        <v>858</v>
      </c>
      <c r="CG325" s="41">
        <v>10</v>
      </c>
      <c r="CH325" s="105" t="s">
        <v>723</v>
      </c>
    </row>
    <row r="326" spans="2:94">
      <c r="B326" s="111"/>
      <c r="C326" s="111"/>
      <c r="D326" s="335"/>
      <c r="E326" s="334"/>
      <c r="F326" s="335"/>
      <c r="G326" s="335"/>
      <c r="H326" s="335"/>
      <c r="I326" s="111"/>
      <c r="J326" s="111"/>
      <c r="K326" s="334"/>
      <c r="L326" s="111"/>
      <c r="M326" s="111"/>
      <c r="O326" s="332"/>
      <c r="P326" s="333"/>
      <c r="Q326" s="334"/>
      <c r="R326" s="335"/>
      <c r="CF326" s="12" t="s">
        <v>864</v>
      </c>
      <c r="CG326" s="107">
        <v>2</v>
      </c>
      <c r="CH326" s="105" t="s">
        <v>510</v>
      </c>
    </row>
    <row r="327" spans="2:94">
      <c r="B327" s="111"/>
      <c r="C327" s="111"/>
      <c r="D327" s="335"/>
      <c r="E327" s="334"/>
      <c r="F327" s="335"/>
      <c r="G327" s="335"/>
      <c r="H327" s="335"/>
      <c r="I327" s="111"/>
      <c r="J327" s="111"/>
      <c r="K327" s="334"/>
      <c r="L327" s="111"/>
      <c r="M327" s="111"/>
      <c r="O327" s="332"/>
      <c r="P327" s="333"/>
      <c r="Q327" s="334"/>
      <c r="R327" s="335"/>
      <c r="CF327" s="12" t="s">
        <v>864</v>
      </c>
      <c r="CG327" s="41">
        <v>3</v>
      </c>
      <c r="CH327" s="105" t="s">
        <v>510</v>
      </c>
    </row>
    <row r="328" spans="2:94">
      <c r="B328" s="111"/>
      <c r="C328" s="111"/>
      <c r="D328" s="335"/>
      <c r="E328" s="334"/>
      <c r="F328" s="335"/>
      <c r="G328" s="335"/>
      <c r="H328" s="335"/>
      <c r="I328" s="111"/>
      <c r="J328" s="111"/>
      <c r="K328" s="334"/>
      <c r="L328" s="111"/>
      <c r="M328" s="111"/>
      <c r="O328" s="332"/>
      <c r="P328" s="333"/>
      <c r="Q328" s="334"/>
      <c r="R328" s="335"/>
      <c r="CF328" s="12" t="s">
        <v>864</v>
      </c>
      <c r="CG328" s="41">
        <v>4</v>
      </c>
      <c r="CH328" s="105" t="s">
        <v>510</v>
      </c>
    </row>
    <row r="329" spans="2:94">
      <c r="B329" s="111"/>
      <c r="C329" s="111"/>
      <c r="D329" s="335"/>
      <c r="E329" s="334"/>
      <c r="F329" s="335"/>
      <c r="G329" s="335"/>
      <c r="H329" s="335"/>
      <c r="I329" s="111"/>
      <c r="J329" s="111"/>
      <c r="K329" s="334"/>
      <c r="L329" s="111"/>
      <c r="M329" s="111"/>
      <c r="O329" s="332"/>
      <c r="P329" s="333"/>
      <c r="Q329" s="334"/>
      <c r="R329" s="335"/>
      <c r="CF329" s="12" t="s">
        <v>864</v>
      </c>
      <c r="CG329" s="41">
        <v>5</v>
      </c>
      <c r="CH329" s="105" t="s">
        <v>510</v>
      </c>
      <c r="CI329" s="105"/>
      <c r="CJ329" s="105"/>
      <c r="CK329" s="105"/>
      <c r="CL329" s="105"/>
      <c r="CM329" s="105"/>
      <c r="CN329" s="105"/>
      <c r="CO329" s="105"/>
      <c r="CP329" s="105"/>
    </row>
    <row r="330" spans="2:94">
      <c r="B330" s="111"/>
      <c r="C330" s="111"/>
      <c r="D330" s="335"/>
      <c r="E330" s="334"/>
      <c r="F330" s="335"/>
      <c r="G330" s="335"/>
      <c r="H330" s="335"/>
      <c r="I330" s="111"/>
      <c r="J330" s="111"/>
      <c r="K330" s="334"/>
      <c r="L330" s="111"/>
      <c r="M330" s="111"/>
      <c r="O330" s="332"/>
      <c r="P330" s="333"/>
      <c r="Q330" s="334"/>
      <c r="R330" s="335"/>
      <c r="CF330" s="12" t="s">
        <v>864</v>
      </c>
      <c r="CG330" s="41">
        <v>6</v>
      </c>
      <c r="CH330" s="105" t="s">
        <v>510</v>
      </c>
      <c r="CI330" s="105"/>
      <c r="CJ330" s="105"/>
      <c r="CK330" s="105"/>
      <c r="CL330" s="105"/>
      <c r="CM330" s="105"/>
      <c r="CN330" s="105"/>
      <c r="CO330" s="105"/>
      <c r="CP330" s="105"/>
    </row>
    <row r="331" spans="2:94">
      <c r="B331" s="111"/>
      <c r="C331" s="111"/>
      <c r="D331" s="335"/>
      <c r="E331" s="334"/>
      <c r="F331" s="335"/>
      <c r="G331" s="335"/>
      <c r="H331" s="335"/>
      <c r="I331" s="111"/>
      <c r="J331" s="111"/>
      <c r="K331" s="334"/>
      <c r="L331" s="111"/>
      <c r="M331" s="111"/>
      <c r="O331" s="332"/>
      <c r="P331" s="333"/>
      <c r="Q331" s="334"/>
      <c r="R331" s="335"/>
      <c r="CF331" s="12" t="s">
        <v>864</v>
      </c>
      <c r="CG331" s="41">
        <v>7</v>
      </c>
      <c r="CH331" s="105" t="s">
        <v>510</v>
      </c>
      <c r="CI331" s="105"/>
      <c r="CJ331" s="105"/>
      <c r="CK331" s="105"/>
      <c r="CL331" s="105"/>
      <c r="CM331" s="105"/>
      <c r="CN331" s="105"/>
      <c r="CO331" s="105"/>
      <c r="CP331" s="105"/>
    </row>
    <row r="332" spans="2:94">
      <c r="B332" s="111"/>
      <c r="C332" s="111"/>
      <c r="D332" s="335"/>
      <c r="E332" s="334"/>
      <c r="F332" s="335"/>
      <c r="G332" s="335"/>
      <c r="H332" s="335"/>
      <c r="I332" s="111"/>
      <c r="J332" s="111"/>
      <c r="K332" s="334"/>
      <c r="L332" s="111"/>
      <c r="M332" s="111"/>
      <c r="O332" s="332"/>
      <c r="P332" s="333"/>
      <c r="Q332" s="334"/>
      <c r="R332" s="335"/>
      <c r="CF332" s="12" t="s">
        <v>864</v>
      </c>
      <c r="CG332" s="41">
        <v>8</v>
      </c>
      <c r="CH332" s="105" t="s">
        <v>510</v>
      </c>
      <c r="CI332" s="105"/>
      <c r="CJ332" s="105"/>
      <c r="CK332" s="105"/>
      <c r="CL332" s="105"/>
      <c r="CM332" s="105"/>
      <c r="CN332" s="105"/>
      <c r="CO332" s="105"/>
      <c r="CP332" s="105"/>
    </row>
    <row r="333" spans="2:94">
      <c r="B333" s="111"/>
      <c r="C333" s="111"/>
      <c r="D333" s="335"/>
      <c r="E333" s="334"/>
      <c r="F333" s="335"/>
      <c r="G333" s="335"/>
      <c r="H333" s="335"/>
      <c r="I333" s="111"/>
      <c r="J333" s="111"/>
      <c r="K333" s="334"/>
      <c r="L333" s="111"/>
      <c r="M333" s="111"/>
      <c r="O333" s="332"/>
      <c r="P333" s="333"/>
      <c r="Q333" s="334"/>
      <c r="R333" s="335"/>
      <c r="CF333" s="12" t="s">
        <v>864</v>
      </c>
      <c r="CG333" s="41">
        <v>9</v>
      </c>
      <c r="CH333" s="105" t="s">
        <v>510</v>
      </c>
    </row>
    <row r="334" spans="2:94">
      <c r="B334" s="111"/>
      <c r="C334" s="111"/>
      <c r="D334" s="335"/>
      <c r="E334" s="334"/>
      <c r="F334" s="335"/>
      <c r="G334" s="335"/>
      <c r="H334" s="335"/>
      <c r="I334" s="111"/>
      <c r="J334" s="111"/>
      <c r="K334" s="334"/>
      <c r="L334" s="111"/>
      <c r="M334" s="111"/>
      <c r="O334" s="332"/>
      <c r="P334" s="333"/>
      <c r="Q334" s="334"/>
      <c r="R334" s="335"/>
      <c r="CF334" s="12" t="s">
        <v>864</v>
      </c>
      <c r="CG334" s="41">
        <v>10</v>
      </c>
      <c r="CH334" s="105" t="s">
        <v>510</v>
      </c>
    </row>
    <row r="335" spans="2:94">
      <c r="B335" s="111"/>
      <c r="C335" s="111"/>
      <c r="D335" s="335"/>
      <c r="E335" s="334"/>
      <c r="F335" s="335"/>
      <c r="G335" s="335"/>
      <c r="H335" s="335"/>
      <c r="I335" s="111"/>
      <c r="J335" s="111"/>
      <c r="K335" s="334"/>
      <c r="L335" s="111"/>
      <c r="M335" s="111"/>
      <c r="O335" s="332"/>
      <c r="P335" s="333"/>
      <c r="Q335" s="334"/>
      <c r="R335" s="335"/>
      <c r="CF335" s="12" t="s">
        <v>870</v>
      </c>
      <c r="CG335" s="107">
        <v>2</v>
      </c>
      <c r="CH335" s="105" t="s">
        <v>723</v>
      </c>
    </row>
    <row r="336" spans="2:94">
      <c r="B336" s="111"/>
      <c r="C336" s="111"/>
      <c r="D336" s="335"/>
      <c r="E336" s="334"/>
      <c r="F336" s="335"/>
      <c r="G336" s="335"/>
      <c r="H336" s="335"/>
      <c r="I336" s="111"/>
      <c r="J336" s="111"/>
      <c r="K336" s="334"/>
      <c r="L336" s="111"/>
      <c r="M336" s="111"/>
      <c r="O336" s="332"/>
      <c r="P336" s="333"/>
      <c r="Q336" s="334"/>
      <c r="R336" s="335"/>
      <c r="CF336" s="12" t="s">
        <v>870</v>
      </c>
      <c r="CG336" s="41">
        <v>3</v>
      </c>
      <c r="CH336" s="105" t="s">
        <v>723</v>
      </c>
    </row>
    <row r="337" spans="2:86">
      <c r="B337" s="111"/>
      <c r="C337" s="111"/>
      <c r="D337" s="335"/>
      <c r="E337" s="334"/>
      <c r="F337" s="335"/>
      <c r="G337" s="335"/>
      <c r="H337" s="335"/>
      <c r="I337" s="111"/>
      <c r="J337" s="111"/>
      <c r="K337" s="334"/>
      <c r="L337" s="111"/>
      <c r="M337" s="111"/>
      <c r="O337" s="332"/>
      <c r="P337" s="333"/>
      <c r="Q337" s="334"/>
      <c r="R337" s="335"/>
      <c r="CF337" s="12" t="s">
        <v>870</v>
      </c>
      <c r="CG337" s="41">
        <v>4</v>
      </c>
      <c r="CH337" s="105" t="s">
        <v>693</v>
      </c>
    </row>
    <row r="338" spans="2:86">
      <c r="B338" s="111"/>
      <c r="C338" s="111"/>
      <c r="D338" s="335"/>
      <c r="E338" s="334"/>
      <c r="F338" s="335"/>
      <c r="G338" s="335"/>
      <c r="H338" s="335"/>
      <c r="I338" s="111"/>
      <c r="J338" s="111"/>
      <c r="K338" s="334"/>
      <c r="L338" s="111"/>
      <c r="M338" s="111"/>
      <c r="O338" s="332"/>
      <c r="P338" s="333"/>
      <c r="Q338" s="334"/>
      <c r="R338" s="335"/>
      <c r="CF338" s="12" t="s">
        <v>870</v>
      </c>
      <c r="CG338" s="41">
        <v>5</v>
      </c>
      <c r="CH338" s="105" t="s">
        <v>693</v>
      </c>
    </row>
    <row r="339" spans="2:86">
      <c r="B339" s="111"/>
      <c r="C339" s="111"/>
      <c r="D339" s="335"/>
      <c r="E339" s="334"/>
      <c r="F339" s="335"/>
      <c r="G339" s="335"/>
      <c r="H339" s="335"/>
      <c r="I339" s="111"/>
      <c r="J339" s="111"/>
      <c r="K339" s="334"/>
      <c r="L339" s="111"/>
      <c r="M339" s="111"/>
      <c r="O339" s="332"/>
      <c r="P339" s="333"/>
      <c r="Q339" s="334"/>
      <c r="R339" s="335"/>
      <c r="CF339" s="12" t="s">
        <v>870</v>
      </c>
      <c r="CG339" s="41">
        <v>6</v>
      </c>
      <c r="CH339" s="105" t="s">
        <v>510</v>
      </c>
    </row>
    <row r="340" spans="2:86">
      <c r="B340" s="111"/>
      <c r="C340" s="111"/>
      <c r="D340" s="335"/>
      <c r="E340" s="334"/>
      <c r="F340" s="335"/>
      <c r="G340" s="335"/>
      <c r="H340" s="335"/>
      <c r="I340" s="111"/>
      <c r="J340" s="111"/>
      <c r="K340" s="334"/>
      <c r="L340" s="111"/>
      <c r="M340" s="111"/>
      <c r="O340" s="332"/>
      <c r="P340" s="333"/>
      <c r="Q340" s="334"/>
      <c r="R340" s="335"/>
      <c r="CF340" s="12" t="s">
        <v>870</v>
      </c>
      <c r="CG340" s="41">
        <v>7</v>
      </c>
      <c r="CH340" s="105" t="s">
        <v>589</v>
      </c>
    </row>
    <row r="341" spans="2:86">
      <c r="B341" s="111"/>
      <c r="C341" s="111"/>
      <c r="D341" s="335"/>
      <c r="E341" s="334"/>
      <c r="F341" s="335"/>
      <c r="G341" s="335"/>
      <c r="H341" s="335"/>
      <c r="I341" s="111"/>
      <c r="J341" s="111"/>
      <c r="K341" s="334"/>
      <c r="L341" s="111"/>
      <c r="M341" s="111"/>
      <c r="O341" s="332"/>
      <c r="P341" s="333"/>
      <c r="Q341" s="334"/>
      <c r="R341" s="335"/>
      <c r="CF341" s="12" t="s">
        <v>870</v>
      </c>
      <c r="CG341" s="41">
        <v>8</v>
      </c>
      <c r="CH341" s="105" t="s">
        <v>589</v>
      </c>
    </row>
    <row r="342" spans="2:86">
      <c r="B342" s="111"/>
      <c r="C342" s="111"/>
      <c r="D342" s="335"/>
      <c r="E342" s="334"/>
      <c r="F342" s="335"/>
      <c r="G342" s="335"/>
      <c r="H342" s="335"/>
      <c r="I342" s="111"/>
      <c r="J342" s="111"/>
      <c r="K342" s="334"/>
      <c r="L342" s="111"/>
      <c r="M342" s="111"/>
      <c r="O342" s="332"/>
      <c r="P342" s="333"/>
      <c r="Q342" s="334"/>
      <c r="R342" s="335"/>
      <c r="CF342" s="12" t="s">
        <v>870</v>
      </c>
      <c r="CG342" s="41">
        <v>9</v>
      </c>
      <c r="CH342" s="105" t="s">
        <v>589</v>
      </c>
    </row>
    <row r="343" spans="2:86">
      <c r="B343" s="111"/>
      <c r="C343" s="111"/>
      <c r="D343" s="335"/>
      <c r="E343" s="334"/>
      <c r="F343" s="335"/>
      <c r="G343" s="335"/>
      <c r="H343" s="335"/>
      <c r="I343" s="111"/>
      <c r="J343" s="111"/>
      <c r="K343" s="334"/>
      <c r="L343" s="111"/>
      <c r="M343" s="111"/>
      <c r="O343" s="332"/>
      <c r="P343" s="333"/>
      <c r="Q343" s="334"/>
      <c r="R343" s="335"/>
      <c r="CF343" s="12" t="s">
        <v>870</v>
      </c>
      <c r="CG343" s="41">
        <v>10</v>
      </c>
      <c r="CH343" s="105" t="s">
        <v>593</v>
      </c>
    </row>
    <row r="344" spans="2:86">
      <c r="B344" s="111"/>
      <c r="C344" s="111"/>
      <c r="D344" s="335"/>
      <c r="E344" s="334"/>
      <c r="F344" s="335"/>
      <c r="G344" s="335"/>
      <c r="H344" s="335"/>
      <c r="I344" s="111"/>
      <c r="J344" s="111"/>
      <c r="K344" s="334"/>
      <c r="L344" s="111"/>
      <c r="M344" s="111"/>
      <c r="O344" s="332"/>
      <c r="P344" s="333"/>
      <c r="Q344" s="334"/>
      <c r="R344" s="335"/>
      <c r="CF344" s="12" t="s">
        <v>875</v>
      </c>
      <c r="CG344" s="107">
        <v>2</v>
      </c>
      <c r="CH344" s="105" t="s">
        <v>693</v>
      </c>
    </row>
    <row r="345" spans="2:86">
      <c r="B345" s="111"/>
      <c r="C345" s="111"/>
      <c r="D345" s="335"/>
      <c r="E345" s="334"/>
      <c r="F345" s="335"/>
      <c r="G345" s="335"/>
      <c r="H345" s="335"/>
      <c r="I345" s="111"/>
      <c r="J345" s="111"/>
      <c r="K345" s="334"/>
      <c r="L345" s="111"/>
      <c r="M345" s="111"/>
      <c r="O345" s="332"/>
      <c r="P345" s="333"/>
      <c r="Q345" s="334"/>
      <c r="R345" s="335"/>
      <c r="CF345" s="12" t="s">
        <v>875</v>
      </c>
      <c r="CG345" s="41">
        <v>3</v>
      </c>
      <c r="CH345" s="105" t="s">
        <v>693</v>
      </c>
    </row>
    <row r="346" spans="2:86">
      <c r="B346" s="111"/>
      <c r="C346" s="111"/>
      <c r="D346" s="335"/>
      <c r="E346" s="334"/>
      <c r="F346" s="335"/>
      <c r="G346" s="335"/>
      <c r="H346" s="335"/>
      <c r="I346" s="111"/>
      <c r="J346" s="111"/>
      <c r="K346" s="334"/>
      <c r="L346" s="111"/>
      <c r="M346" s="111"/>
      <c r="O346" s="332"/>
      <c r="P346" s="333"/>
      <c r="Q346" s="334"/>
      <c r="R346" s="335"/>
      <c r="CF346" s="12" t="s">
        <v>875</v>
      </c>
      <c r="CG346" s="41">
        <v>4</v>
      </c>
      <c r="CH346" s="105" t="s">
        <v>693</v>
      </c>
    </row>
    <row r="347" spans="2:86">
      <c r="B347" s="111"/>
      <c r="C347" s="111"/>
      <c r="D347" s="335"/>
      <c r="E347" s="334"/>
      <c r="F347" s="335"/>
      <c r="G347" s="335"/>
      <c r="H347" s="335"/>
      <c r="I347" s="111"/>
      <c r="J347" s="111"/>
      <c r="K347" s="334"/>
      <c r="L347" s="111"/>
      <c r="M347" s="111"/>
      <c r="O347" s="332"/>
      <c r="P347" s="333"/>
      <c r="Q347" s="334"/>
      <c r="R347" s="335"/>
      <c r="CF347" s="12" t="s">
        <v>875</v>
      </c>
      <c r="CG347" s="41">
        <v>5</v>
      </c>
      <c r="CH347" s="105" t="s">
        <v>693</v>
      </c>
    </row>
    <row r="348" spans="2:86">
      <c r="B348" s="111"/>
      <c r="C348" s="111"/>
      <c r="D348" s="335"/>
      <c r="E348" s="334"/>
      <c r="F348" s="335"/>
      <c r="G348" s="335"/>
      <c r="H348" s="335"/>
      <c r="I348" s="111"/>
      <c r="J348" s="111"/>
      <c r="K348" s="334"/>
      <c r="L348" s="111"/>
      <c r="M348" s="111"/>
      <c r="O348" s="332"/>
      <c r="P348" s="333"/>
      <c r="Q348" s="334"/>
      <c r="R348" s="335"/>
      <c r="CF348" s="12" t="s">
        <v>875</v>
      </c>
      <c r="CG348" s="41">
        <v>6</v>
      </c>
      <c r="CH348" s="105" t="s">
        <v>510</v>
      </c>
    </row>
    <row r="349" spans="2:86">
      <c r="B349" s="111"/>
      <c r="C349" s="111"/>
      <c r="D349" s="335"/>
      <c r="E349" s="334"/>
      <c r="F349" s="335"/>
      <c r="G349" s="335"/>
      <c r="H349" s="335"/>
      <c r="I349" s="111"/>
      <c r="J349" s="111"/>
      <c r="K349" s="334"/>
      <c r="L349" s="111"/>
      <c r="M349" s="111"/>
      <c r="O349" s="332"/>
      <c r="P349" s="333"/>
      <c r="Q349" s="334"/>
      <c r="R349" s="335"/>
      <c r="CF349" s="12" t="s">
        <v>875</v>
      </c>
      <c r="CG349" s="41">
        <v>7</v>
      </c>
      <c r="CH349" s="105" t="s">
        <v>510</v>
      </c>
    </row>
    <row r="350" spans="2:86">
      <c r="B350" s="111"/>
      <c r="C350" s="111"/>
      <c r="D350" s="335"/>
      <c r="E350" s="334"/>
      <c r="F350" s="335"/>
      <c r="G350" s="335"/>
      <c r="H350" s="335"/>
      <c r="I350" s="111"/>
      <c r="J350" s="111"/>
      <c r="K350" s="334"/>
      <c r="L350" s="111"/>
      <c r="M350" s="111"/>
      <c r="O350" s="332"/>
      <c r="P350" s="333"/>
      <c r="Q350" s="334"/>
      <c r="R350" s="335"/>
      <c r="CF350" s="12" t="s">
        <v>875</v>
      </c>
      <c r="CG350" s="41">
        <v>8</v>
      </c>
      <c r="CH350" s="105" t="s">
        <v>589</v>
      </c>
    </row>
    <row r="351" spans="2:86">
      <c r="B351" s="111"/>
      <c r="C351" s="111"/>
      <c r="D351" s="335"/>
      <c r="E351" s="334"/>
      <c r="F351" s="335"/>
      <c r="G351" s="335"/>
      <c r="H351" s="335"/>
      <c r="I351" s="111"/>
      <c r="J351" s="111"/>
      <c r="K351" s="334"/>
      <c r="L351" s="111"/>
      <c r="M351" s="111"/>
      <c r="O351" s="332"/>
      <c r="P351" s="333"/>
      <c r="Q351" s="334"/>
      <c r="R351" s="335"/>
      <c r="CF351" s="12" t="s">
        <v>875</v>
      </c>
      <c r="CG351" s="41">
        <v>9</v>
      </c>
      <c r="CH351" s="105" t="s">
        <v>589</v>
      </c>
    </row>
    <row r="352" spans="2:86">
      <c r="B352" s="111"/>
      <c r="C352" s="111"/>
      <c r="D352" s="335"/>
      <c r="E352" s="334"/>
      <c r="F352" s="335"/>
      <c r="G352" s="335"/>
      <c r="H352" s="335"/>
      <c r="I352" s="111"/>
      <c r="J352" s="111"/>
      <c r="K352" s="334"/>
      <c r="L352" s="111"/>
      <c r="M352" s="111"/>
      <c r="O352" s="332"/>
      <c r="P352" s="333"/>
      <c r="Q352" s="334"/>
      <c r="R352" s="335"/>
      <c r="CF352" s="12" t="s">
        <v>875</v>
      </c>
      <c r="CG352" s="41">
        <v>10</v>
      </c>
      <c r="CH352" s="105" t="s">
        <v>589</v>
      </c>
    </row>
    <row r="353" spans="2:94">
      <c r="B353" s="111"/>
      <c r="C353" s="111"/>
      <c r="D353" s="335"/>
      <c r="E353" s="334"/>
      <c r="F353" s="335"/>
      <c r="G353" s="335"/>
      <c r="H353" s="335"/>
      <c r="I353" s="111"/>
      <c r="J353" s="111"/>
      <c r="K353" s="334"/>
      <c r="L353" s="111"/>
      <c r="M353" s="111"/>
      <c r="O353" s="332"/>
      <c r="P353" s="333"/>
      <c r="Q353" s="334"/>
      <c r="R353" s="335"/>
      <c r="CF353" s="12" t="s">
        <v>880</v>
      </c>
      <c r="CG353" s="107">
        <v>2</v>
      </c>
      <c r="CH353" s="105" t="s">
        <v>589</v>
      </c>
    </row>
    <row r="354" spans="2:94">
      <c r="B354" s="111"/>
      <c r="C354" s="111"/>
      <c r="D354" s="335"/>
      <c r="E354" s="334"/>
      <c r="F354" s="335"/>
      <c r="G354" s="335"/>
      <c r="H354" s="335"/>
      <c r="I354" s="111"/>
      <c r="J354" s="111"/>
      <c r="K354" s="334"/>
      <c r="L354" s="111"/>
      <c r="M354" s="111"/>
      <c r="O354" s="332"/>
      <c r="P354" s="333"/>
      <c r="Q354" s="334"/>
      <c r="R354" s="335"/>
      <c r="CF354" s="12" t="s">
        <v>880</v>
      </c>
      <c r="CG354" s="41">
        <v>3</v>
      </c>
      <c r="CH354" s="105" t="s">
        <v>510</v>
      </c>
    </row>
    <row r="355" spans="2:94">
      <c r="B355" s="111"/>
      <c r="C355" s="111"/>
      <c r="D355" s="335"/>
      <c r="E355" s="334"/>
      <c r="F355" s="335"/>
      <c r="G355" s="335"/>
      <c r="H355" s="335"/>
      <c r="I355" s="111"/>
      <c r="J355" s="111"/>
      <c r="K355" s="334"/>
      <c r="L355" s="111"/>
      <c r="M355" s="111"/>
      <c r="O355" s="332"/>
      <c r="P355" s="333"/>
      <c r="Q355" s="334"/>
      <c r="R355" s="335"/>
      <c r="CF355" s="12" t="s">
        <v>880</v>
      </c>
      <c r="CG355" s="41">
        <v>4</v>
      </c>
      <c r="CH355" s="105" t="s">
        <v>510</v>
      </c>
    </row>
    <row r="356" spans="2:94">
      <c r="B356" s="111"/>
      <c r="C356" s="111"/>
      <c r="D356" s="335"/>
      <c r="E356" s="334"/>
      <c r="F356" s="335"/>
      <c r="G356" s="335"/>
      <c r="H356" s="335"/>
      <c r="I356" s="111"/>
      <c r="J356" s="111"/>
      <c r="K356" s="334"/>
      <c r="L356" s="111"/>
      <c r="M356" s="111"/>
      <c r="O356" s="332"/>
      <c r="P356" s="333"/>
      <c r="Q356" s="334"/>
      <c r="R356" s="335"/>
      <c r="CF356" s="12" t="s">
        <v>880</v>
      </c>
      <c r="CG356" s="41">
        <v>5</v>
      </c>
      <c r="CH356" s="105" t="s">
        <v>510</v>
      </c>
    </row>
    <row r="357" spans="2:94">
      <c r="B357" s="111"/>
      <c r="C357" s="111"/>
      <c r="D357" s="335"/>
      <c r="E357" s="334"/>
      <c r="F357" s="335"/>
      <c r="G357" s="335"/>
      <c r="H357" s="335"/>
      <c r="I357" s="111"/>
      <c r="J357" s="111"/>
      <c r="K357" s="334"/>
      <c r="L357" s="111"/>
      <c r="M357" s="111"/>
      <c r="O357" s="332"/>
      <c r="P357" s="333"/>
      <c r="Q357" s="334"/>
      <c r="R357" s="335"/>
      <c r="CF357" s="12" t="s">
        <v>880</v>
      </c>
      <c r="CG357" s="41">
        <v>6</v>
      </c>
      <c r="CH357" s="105" t="s">
        <v>510</v>
      </c>
    </row>
    <row r="358" spans="2:94">
      <c r="B358" s="111"/>
      <c r="C358" s="111"/>
      <c r="D358" s="335"/>
      <c r="E358" s="334"/>
      <c r="F358" s="335"/>
      <c r="G358" s="335"/>
      <c r="H358" s="335"/>
      <c r="I358" s="111"/>
      <c r="J358" s="111"/>
      <c r="K358" s="334"/>
      <c r="L358" s="111"/>
      <c r="M358" s="111"/>
      <c r="O358" s="332"/>
      <c r="P358" s="333"/>
      <c r="Q358" s="334"/>
      <c r="R358" s="335"/>
      <c r="CF358" s="12" t="s">
        <v>880</v>
      </c>
      <c r="CG358" s="41">
        <v>7</v>
      </c>
      <c r="CH358" s="105" t="s">
        <v>510</v>
      </c>
    </row>
    <row r="359" spans="2:94">
      <c r="B359" s="111"/>
      <c r="C359" s="111"/>
      <c r="D359" s="335"/>
      <c r="E359" s="334"/>
      <c r="F359" s="335"/>
      <c r="G359" s="335"/>
      <c r="H359" s="335"/>
      <c r="I359" s="111"/>
      <c r="J359" s="111"/>
      <c r="K359" s="334"/>
      <c r="L359" s="111"/>
      <c r="M359" s="111"/>
      <c r="O359" s="332"/>
      <c r="P359" s="333"/>
      <c r="Q359" s="334"/>
      <c r="R359" s="335"/>
      <c r="CF359" s="12" t="s">
        <v>880</v>
      </c>
      <c r="CG359" s="41">
        <v>8</v>
      </c>
      <c r="CH359" s="105" t="s">
        <v>510</v>
      </c>
    </row>
    <row r="360" spans="2:94">
      <c r="B360" s="111"/>
      <c r="C360" s="111"/>
      <c r="D360" s="335"/>
      <c r="E360" s="334"/>
      <c r="F360" s="335"/>
      <c r="G360" s="335"/>
      <c r="H360" s="335"/>
      <c r="I360" s="111"/>
      <c r="J360" s="111"/>
      <c r="K360" s="334"/>
      <c r="L360" s="111"/>
      <c r="M360" s="111"/>
      <c r="O360" s="332"/>
      <c r="P360" s="333"/>
      <c r="Q360" s="334"/>
      <c r="R360" s="335"/>
      <c r="CF360" s="12" t="s">
        <v>880</v>
      </c>
      <c r="CG360" s="41">
        <v>9</v>
      </c>
      <c r="CH360" s="105" t="s">
        <v>589</v>
      </c>
    </row>
    <row r="361" spans="2:94">
      <c r="B361" s="111"/>
      <c r="C361" s="111"/>
      <c r="D361" s="335"/>
      <c r="E361" s="334"/>
      <c r="F361" s="335"/>
      <c r="G361" s="335"/>
      <c r="H361" s="335"/>
      <c r="I361" s="111"/>
      <c r="J361" s="111"/>
      <c r="K361" s="334"/>
      <c r="L361" s="111"/>
      <c r="M361" s="111"/>
      <c r="O361" s="332"/>
      <c r="P361" s="333"/>
      <c r="Q361" s="334"/>
      <c r="R361" s="335"/>
      <c r="CF361" s="12" t="s">
        <v>880</v>
      </c>
      <c r="CG361" s="41">
        <v>10</v>
      </c>
      <c r="CH361" s="105" t="s">
        <v>593</v>
      </c>
    </row>
    <row r="362" spans="2:94">
      <c r="B362" s="111"/>
      <c r="C362" s="111"/>
      <c r="D362" s="335"/>
      <c r="E362" s="334"/>
      <c r="F362" s="335"/>
      <c r="G362" s="335"/>
      <c r="H362" s="335"/>
      <c r="I362" s="111"/>
      <c r="J362" s="111"/>
      <c r="K362" s="334"/>
      <c r="L362" s="111"/>
      <c r="M362" s="111"/>
      <c r="O362" s="332"/>
      <c r="P362" s="333"/>
      <c r="Q362" s="334"/>
      <c r="R362" s="335"/>
      <c r="CF362" s="12" t="s">
        <v>885</v>
      </c>
      <c r="CG362" s="107">
        <v>2</v>
      </c>
      <c r="CH362" s="105" t="s">
        <v>593</v>
      </c>
    </row>
    <row r="363" spans="2:94">
      <c r="B363" s="111"/>
      <c r="C363" s="111"/>
      <c r="D363" s="335"/>
      <c r="E363" s="334"/>
      <c r="F363" s="335"/>
      <c r="G363" s="335"/>
      <c r="H363" s="335"/>
      <c r="I363" s="111"/>
      <c r="J363" s="111"/>
      <c r="K363" s="334"/>
      <c r="L363" s="111"/>
      <c r="M363" s="111"/>
      <c r="O363" s="332"/>
      <c r="P363" s="333"/>
      <c r="Q363" s="334"/>
      <c r="R363" s="335"/>
      <c r="CF363" s="12" t="s">
        <v>885</v>
      </c>
      <c r="CG363" s="41">
        <v>3</v>
      </c>
      <c r="CH363" s="105" t="s">
        <v>589</v>
      </c>
    </row>
    <row r="364" spans="2:94">
      <c r="B364" s="111"/>
      <c r="C364" s="111"/>
      <c r="D364" s="335"/>
      <c r="E364" s="334"/>
      <c r="F364" s="335"/>
      <c r="G364" s="335"/>
      <c r="H364" s="335"/>
      <c r="I364" s="111"/>
      <c r="J364" s="111"/>
      <c r="K364" s="334"/>
      <c r="L364" s="111"/>
      <c r="M364" s="111"/>
      <c r="O364" s="332"/>
      <c r="P364" s="333"/>
      <c r="Q364" s="334"/>
      <c r="R364" s="335"/>
      <c r="CF364" s="12" t="s">
        <v>885</v>
      </c>
      <c r="CG364" s="41">
        <v>4</v>
      </c>
      <c r="CH364" s="105" t="s">
        <v>589</v>
      </c>
    </row>
    <row r="365" spans="2:94">
      <c r="B365" s="111"/>
      <c r="C365" s="111"/>
      <c r="D365" s="335"/>
      <c r="E365" s="334"/>
      <c r="F365" s="335"/>
      <c r="G365" s="335"/>
      <c r="H365" s="335"/>
      <c r="I365" s="111"/>
      <c r="J365" s="111"/>
      <c r="K365" s="334"/>
      <c r="L365" s="111"/>
      <c r="M365" s="111"/>
      <c r="O365" s="332"/>
      <c r="P365" s="333"/>
      <c r="Q365" s="334"/>
      <c r="R365" s="335"/>
      <c r="CF365" s="12" t="s">
        <v>885</v>
      </c>
      <c r="CG365" s="41">
        <v>5</v>
      </c>
      <c r="CH365" s="105" t="s">
        <v>510</v>
      </c>
    </row>
    <row r="366" spans="2:94">
      <c r="B366" s="111"/>
      <c r="C366" s="111"/>
      <c r="D366" s="335"/>
      <c r="E366" s="334"/>
      <c r="F366" s="335"/>
      <c r="G366" s="335"/>
      <c r="H366" s="335"/>
      <c r="I366" s="111"/>
      <c r="J366" s="111"/>
      <c r="K366" s="334"/>
      <c r="L366" s="111"/>
      <c r="M366" s="111"/>
      <c r="O366" s="332"/>
      <c r="P366" s="333"/>
      <c r="Q366" s="334"/>
      <c r="R366" s="335"/>
      <c r="CF366" s="12" t="s">
        <v>885</v>
      </c>
      <c r="CG366" s="41">
        <v>6</v>
      </c>
      <c r="CH366" s="105" t="s">
        <v>510</v>
      </c>
    </row>
    <row r="367" spans="2:94">
      <c r="B367" s="111"/>
      <c r="C367" s="111"/>
      <c r="D367" s="335"/>
      <c r="E367" s="334"/>
      <c r="F367" s="335"/>
      <c r="G367" s="335"/>
      <c r="H367" s="335"/>
      <c r="I367" s="111"/>
      <c r="J367" s="111"/>
      <c r="K367" s="334"/>
      <c r="L367" s="111"/>
      <c r="M367" s="111"/>
      <c r="O367" s="332"/>
      <c r="P367" s="333"/>
      <c r="Q367" s="334"/>
      <c r="R367" s="335"/>
      <c r="CF367" s="12" t="s">
        <v>885</v>
      </c>
      <c r="CG367" s="41">
        <v>7</v>
      </c>
      <c r="CH367" s="105" t="s">
        <v>510</v>
      </c>
      <c r="CI367" s="105"/>
      <c r="CJ367" s="105"/>
      <c r="CK367" s="105"/>
      <c r="CL367" s="105"/>
      <c r="CM367" s="105"/>
      <c r="CN367" s="105"/>
      <c r="CO367" s="105"/>
      <c r="CP367" s="105"/>
    </row>
    <row r="368" spans="2:94">
      <c r="B368" s="111"/>
      <c r="C368" s="111"/>
      <c r="D368" s="335"/>
      <c r="E368" s="334"/>
      <c r="F368" s="335"/>
      <c r="G368" s="335"/>
      <c r="H368" s="335"/>
      <c r="I368" s="111"/>
      <c r="J368" s="111"/>
      <c r="K368" s="334"/>
      <c r="L368" s="111"/>
      <c r="M368" s="111"/>
      <c r="O368" s="332"/>
      <c r="P368" s="333"/>
      <c r="Q368" s="334"/>
      <c r="R368" s="335"/>
      <c r="CF368" s="12" t="s">
        <v>885</v>
      </c>
      <c r="CG368" s="41">
        <v>8</v>
      </c>
      <c r="CH368" s="105" t="s">
        <v>510</v>
      </c>
      <c r="CI368" s="105"/>
      <c r="CJ368" s="105"/>
      <c r="CK368" s="105"/>
      <c r="CL368" s="105"/>
      <c r="CM368" s="105"/>
      <c r="CN368" s="105"/>
      <c r="CO368" s="105"/>
      <c r="CP368" s="105"/>
    </row>
    <row r="369" spans="2:94">
      <c r="B369" s="111"/>
      <c r="C369" s="111"/>
      <c r="D369" s="335"/>
      <c r="E369" s="334"/>
      <c r="F369" s="335"/>
      <c r="G369" s="335"/>
      <c r="H369" s="335"/>
      <c r="I369" s="111"/>
      <c r="J369" s="111"/>
      <c r="K369" s="334"/>
      <c r="L369" s="111"/>
      <c r="M369" s="111"/>
      <c r="O369" s="332"/>
      <c r="P369" s="333"/>
      <c r="Q369" s="334"/>
      <c r="R369" s="335"/>
      <c r="CF369" s="12" t="s">
        <v>885</v>
      </c>
      <c r="CG369" s="41">
        <v>9</v>
      </c>
      <c r="CH369" s="105" t="s">
        <v>510</v>
      </c>
      <c r="CI369" s="105"/>
      <c r="CJ369" s="105"/>
      <c r="CK369" s="105"/>
      <c r="CL369" s="105"/>
      <c r="CM369" s="105"/>
      <c r="CN369" s="105"/>
      <c r="CO369" s="105"/>
      <c r="CP369" s="105"/>
    </row>
    <row r="370" spans="2:94">
      <c r="B370" s="111"/>
      <c r="C370" s="111"/>
      <c r="D370" s="335"/>
      <c r="E370" s="334"/>
      <c r="F370" s="335"/>
      <c r="G370" s="335"/>
      <c r="H370" s="335"/>
      <c r="I370" s="111"/>
      <c r="J370" s="111"/>
      <c r="K370" s="334"/>
      <c r="L370" s="111"/>
      <c r="M370" s="111"/>
      <c r="O370" s="332"/>
      <c r="P370" s="333"/>
      <c r="Q370" s="334"/>
      <c r="R370" s="335"/>
      <c r="CF370" s="12" t="s">
        <v>885</v>
      </c>
      <c r="CG370" s="41">
        <v>10</v>
      </c>
      <c r="CH370" s="105" t="s">
        <v>693</v>
      </c>
    </row>
    <row r="371" spans="2:94">
      <c r="B371" s="111"/>
      <c r="C371" s="111"/>
      <c r="D371" s="335"/>
      <c r="E371" s="334"/>
      <c r="F371" s="335"/>
      <c r="G371" s="335"/>
      <c r="H371" s="335"/>
      <c r="I371" s="111"/>
      <c r="J371" s="111"/>
      <c r="K371" s="334"/>
      <c r="L371" s="111"/>
      <c r="M371" s="111"/>
      <c r="O371" s="332"/>
      <c r="P371" s="333"/>
      <c r="Q371" s="334"/>
      <c r="R371" s="335"/>
      <c r="CF371" s="12" t="s">
        <v>890</v>
      </c>
      <c r="CG371" s="107">
        <v>2</v>
      </c>
      <c r="CH371" s="105" t="s">
        <v>594</v>
      </c>
    </row>
    <row r="372" spans="2:94">
      <c r="B372" s="111"/>
      <c r="C372" s="111"/>
      <c r="D372" s="335"/>
      <c r="E372" s="334"/>
      <c r="F372" s="335"/>
      <c r="G372" s="335"/>
      <c r="H372" s="335"/>
      <c r="I372" s="111"/>
      <c r="J372" s="111"/>
      <c r="K372" s="334"/>
      <c r="L372" s="111"/>
      <c r="M372" s="111"/>
      <c r="O372" s="332"/>
      <c r="P372" s="333"/>
      <c r="Q372" s="334"/>
      <c r="R372" s="335"/>
      <c r="CF372" s="12" t="s">
        <v>890</v>
      </c>
      <c r="CG372" s="41">
        <v>3</v>
      </c>
      <c r="CH372" s="105" t="s">
        <v>593</v>
      </c>
    </row>
    <row r="373" spans="2:94">
      <c r="B373" s="111"/>
      <c r="C373" s="111"/>
      <c r="D373" s="335"/>
      <c r="E373" s="334"/>
      <c r="F373" s="335"/>
      <c r="G373" s="335"/>
      <c r="H373" s="335"/>
      <c r="I373" s="111"/>
      <c r="J373" s="111"/>
      <c r="K373" s="334"/>
      <c r="L373" s="111"/>
      <c r="M373" s="111"/>
      <c r="O373" s="332"/>
      <c r="P373" s="333"/>
      <c r="Q373" s="334"/>
      <c r="R373" s="335"/>
      <c r="CF373" s="12" t="s">
        <v>890</v>
      </c>
      <c r="CG373" s="41">
        <v>4</v>
      </c>
      <c r="CH373" s="105" t="s">
        <v>593</v>
      </c>
    </row>
    <row r="374" spans="2:94">
      <c r="B374" s="111"/>
      <c r="C374" s="111"/>
      <c r="D374" s="335"/>
      <c r="E374" s="334"/>
      <c r="F374" s="335"/>
      <c r="G374" s="335"/>
      <c r="H374" s="335"/>
      <c r="I374" s="111"/>
      <c r="J374" s="111"/>
      <c r="K374" s="334"/>
      <c r="L374" s="111"/>
      <c r="M374" s="111"/>
      <c r="O374" s="332"/>
      <c r="P374" s="333"/>
      <c r="Q374" s="334"/>
      <c r="R374" s="335"/>
      <c r="CF374" s="12" t="s">
        <v>890</v>
      </c>
      <c r="CG374" s="41">
        <v>5</v>
      </c>
      <c r="CH374" s="105" t="s">
        <v>589</v>
      </c>
    </row>
    <row r="375" spans="2:94">
      <c r="B375" s="111"/>
      <c r="C375" s="111"/>
      <c r="D375" s="335"/>
      <c r="E375" s="334"/>
      <c r="F375" s="335"/>
      <c r="G375" s="335"/>
      <c r="H375" s="335"/>
      <c r="I375" s="111"/>
      <c r="J375" s="111"/>
      <c r="K375" s="334"/>
      <c r="L375" s="111"/>
      <c r="M375" s="111"/>
      <c r="O375" s="332"/>
      <c r="P375" s="333"/>
      <c r="Q375" s="334"/>
      <c r="R375" s="335"/>
      <c r="CF375" s="12" t="s">
        <v>890</v>
      </c>
      <c r="CG375" s="41">
        <v>6</v>
      </c>
      <c r="CH375" s="105" t="s">
        <v>510</v>
      </c>
    </row>
    <row r="376" spans="2:94">
      <c r="B376" s="111"/>
      <c r="C376" s="111"/>
      <c r="D376" s="335"/>
      <c r="E376" s="334"/>
      <c r="F376" s="335"/>
      <c r="G376" s="335"/>
      <c r="H376" s="335"/>
      <c r="I376" s="111"/>
      <c r="J376" s="111"/>
      <c r="K376" s="334"/>
      <c r="L376" s="111"/>
      <c r="M376" s="111"/>
      <c r="O376" s="332"/>
      <c r="P376" s="333"/>
      <c r="Q376" s="334"/>
      <c r="R376" s="335"/>
      <c r="CF376" s="12" t="s">
        <v>890</v>
      </c>
      <c r="CG376" s="41">
        <v>7</v>
      </c>
      <c r="CH376" s="105" t="s">
        <v>510</v>
      </c>
    </row>
    <row r="377" spans="2:94">
      <c r="B377" s="111"/>
      <c r="C377" s="111"/>
      <c r="D377" s="335"/>
      <c r="E377" s="334"/>
      <c r="F377" s="335"/>
      <c r="G377" s="335"/>
      <c r="H377" s="335"/>
      <c r="I377" s="111"/>
      <c r="J377" s="111"/>
      <c r="K377" s="334"/>
      <c r="L377" s="111"/>
      <c r="M377" s="111"/>
      <c r="O377" s="332"/>
      <c r="P377" s="333"/>
      <c r="Q377" s="334"/>
      <c r="R377" s="335"/>
      <c r="CF377" s="12" t="s">
        <v>890</v>
      </c>
      <c r="CG377" s="41">
        <v>8</v>
      </c>
      <c r="CH377" s="105" t="s">
        <v>693</v>
      </c>
    </row>
    <row r="378" spans="2:94">
      <c r="B378" s="111"/>
      <c r="C378" s="111"/>
      <c r="D378" s="335"/>
      <c r="E378" s="334"/>
      <c r="F378" s="335"/>
      <c r="G378" s="335"/>
      <c r="H378" s="335"/>
      <c r="I378" s="111"/>
      <c r="J378" s="111"/>
      <c r="K378" s="334"/>
      <c r="L378" s="111"/>
      <c r="M378" s="111"/>
      <c r="O378" s="332"/>
      <c r="P378" s="333"/>
      <c r="Q378" s="334"/>
      <c r="R378" s="335"/>
      <c r="CF378" s="12" t="s">
        <v>890</v>
      </c>
      <c r="CG378" s="41">
        <v>9</v>
      </c>
      <c r="CH378" s="105" t="s">
        <v>693</v>
      </c>
    </row>
    <row r="379" spans="2:94">
      <c r="B379" s="111"/>
      <c r="C379" s="111"/>
      <c r="D379" s="335"/>
      <c r="E379" s="334"/>
      <c r="F379" s="335"/>
      <c r="G379" s="335"/>
      <c r="H379" s="335"/>
      <c r="I379" s="111"/>
      <c r="J379" s="111"/>
      <c r="K379" s="334"/>
      <c r="L379" s="111"/>
      <c r="M379" s="111"/>
      <c r="O379" s="332"/>
      <c r="P379" s="333"/>
      <c r="Q379" s="334"/>
      <c r="R379" s="335"/>
      <c r="CF379" s="12" t="s">
        <v>890</v>
      </c>
      <c r="CG379" s="41">
        <v>10</v>
      </c>
      <c r="CH379" s="105" t="s">
        <v>717</v>
      </c>
    </row>
    <row r="380" spans="2:94">
      <c r="B380" s="111"/>
      <c r="C380" s="111"/>
      <c r="D380" s="335"/>
      <c r="E380" s="334"/>
      <c r="F380" s="335"/>
      <c r="G380" s="335"/>
      <c r="H380" s="335"/>
      <c r="I380" s="111"/>
      <c r="J380" s="111"/>
      <c r="K380" s="334"/>
      <c r="L380" s="111"/>
      <c r="M380" s="111"/>
      <c r="O380" s="332"/>
      <c r="P380" s="333"/>
      <c r="Q380" s="334"/>
      <c r="R380" s="335"/>
      <c r="CF380" s="12" t="s">
        <v>755</v>
      </c>
      <c r="CG380" s="107">
        <v>2</v>
      </c>
      <c r="CH380" s="105" t="s">
        <v>593</v>
      </c>
    </row>
    <row r="381" spans="2:94">
      <c r="B381" s="111"/>
      <c r="C381" s="111"/>
      <c r="D381" s="335"/>
      <c r="E381" s="334"/>
      <c r="F381" s="335"/>
      <c r="G381" s="335"/>
      <c r="H381" s="335"/>
      <c r="I381" s="111"/>
      <c r="J381" s="111"/>
      <c r="K381" s="334"/>
      <c r="L381" s="111"/>
      <c r="M381" s="111"/>
      <c r="O381" s="332"/>
      <c r="P381" s="333"/>
      <c r="Q381" s="334"/>
      <c r="R381" s="335"/>
      <c r="CF381" s="12" t="s">
        <v>755</v>
      </c>
      <c r="CG381" s="41">
        <v>3</v>
      </c>
      <c r="CH381" s="105" t="s">
        <v>593</v>
      </c>
    </row>
    <row r="382" spans="2:94">
      <c r="B382" s="111"/>
      <c r="C382" s="111"/>
      <c r="D382" s="335"/>
      <c r="E382" s="334"/>
      <c r="F382" s="335"/>
      <c r="G382" s="335"/>
      <c r="H382" s="335"/>
      <c r="I382" s="111"/>
      <c r="J382" s="111"/>
      <c r="K382" s="334"/>
      <c r="L382" s="111"/>
      <c r="M382" s="111"/>
      <c r="O382" s="332"/>
      <c r="P382" s="333"/>
      <c r="Q382" s="334"/>
      <c r="R382" s="335"/>
      <c r="CF382" s="12" t="s">
        <v>755</v>
      </c>
      <c r="CG382" s="41">
        <v>4</v>
      </c>
      <c r="CH382" s="105" t="s">
        <v>589</v>
      </c>
    </row>
    <row r="383" spans="2:94">
      <c r="B383" s="111"/>
      <c r="C383" s="111"/>
      <c r="D383" s="335"/>
      <c r="E383" s="334"/>
      <c r="F383" s="335"/>
      <c r="G383" s="335"/>
      <c r="H383" s="335"/>
      <c r="I383" s="111"/>
      <c r="J383" s="111"/>
      <c r="K383" s="334"/>
      <c r="L383" s="111"/>
      <c r="M383" s="111"/>
      <c r="O383" s="332"/>
      <c r="P383" s="333"/>
      <c r="Q383" s="334"/>
      <c r="R383" s="335"/>
      <c r="CF383" s="12" t="s">
        <v>755</v>
      </c>
      <c r="CG383" s="41">
        <v>5</v>
      </c>
      <c r="CH383" s="105" t="s">
        <v>510</v>
      </c>
    </row>
    <row r="384" spans="2:94">
      <c r="B384" s="111"/>
      <c r="C384" s="111"/>
      <c r="D384" s="335"/>
      <c r="E384" s="334"/>
      <c r="F384" s="335"/>
      <c r="G384" s="335"/>
      <c r="H384" s="335"/>
      <c r="I384" s="111"/>
      <c r="J384" s="111"/>
      <c r="K384" s="334"/>
      <c r="L384" s="111"/>
      <c r="M384" s="111"/>
      <c r="O384" s="332"/>
      <c r="P384" s="333"/>
      <c r="Q384" s="334"/>
      <c r="R384" s="335"/>
      <c r="CF384" s="12" t="s">
        <v>755</v>
      </c>
      <c r="CG384" s="41">
        <v>6</v>
      </c>
      <c r="CH384" s="105" t="s">
        <v>510</v>
      </c>
    </row>
    <row r="385" spans="2:94">
      <c r="B385" s="111"/>
      <c r="C385" s="111"/>
      <c r="D385" s="335"/>
      <c r="E385" s="334"/>
      <c r="F385" s="335"/>
      <c r="G385" s="335"/>
      <c r="H385" s="335"/>
      <c r="I385" s="111"/>
      <c r="J385" s="111"/>
      <c r="K385" s="334"/>
      <c r="L385" s="111"/>
      <c r="M385" s="111"/>
      <c r="O385" s="332"/>
      <c r="P385" s="333"/>
      <c r="Q385" s="334"/>
      <c r="R385" s="335"/>
      <c r="CF385" s="12" t="s">
        <v>755</v>
      </c>
      <c r="CG385" s="41">
        <v>7</v>
      </c>
      <c r="CH385" s="105" t="s">
        <v>510</v>
      </c>
    </row>
    <row r="386" spans="2:94">
      <c r="B386" s="111"/>
      <c r="C386" s="111"/>
      <c r="D386" s="335"/>
      <c r="E386" s="334"/>
      <c r="F386" s="335"/>
      <c r="G386" s="335"/>
      <c r="H386" s="335"/>
      <c r="I386" s="111"/>
      <c r="J386" s="111"/>
      <c r="K386" s="334"/>
      <c r="L386" s="111"/>
      <c r="M386" s="111"/>
      <c r="O386" s="332"/>
      <c r="P386" s="333"/>
      <c r="Q386" s="334"/>
      <c r="R386" s="335"/>
      <c r="CF386" s="12" t="s">
        <v>755</v>
      </c>
      <c r="CG386" s="41">
        <v>8</v>
      </c>
      <c r="CH386" s="105" t="s">
        <v>723</v>
      </c>
    </row>
    <row r="387" spans="2:94">
      <c r="B387" s="111"/>
      <c r="C387" s="111"/>
      <c r="D387" s="335"/>
      <c r="E387" s="334"/>
      <c r="F387" s="335"/>
      <c r="G387" s="335"/>
      <c r="H387" s="335"/>
      <c r="I387" s="111"/>
      <c r="J387" s="111"/>
      <c r="K387" s="334"/>
      <c r="L387" s="111"/>
      <c r="M387" s="111"/>
      <c r="O387" s="332"/>
      <c r="P387" s="333"/>
      <c r="Q387" s="334"/>
      <c r="R387" s="335"/>
      <c r="CF387" s="12" t="s">
        <v>755</v>
      </c>
      <c r="CG387" s="41">
        <v>9</v>
      </c>
      <c r="CH387" s="105" t="s">
        <v>693</v>
      </c>
    </row>
    <row r="388" spans="2:94">
      <c r="B388" s="111"/>
      <c r="C388" s="111"/>
      <c r="D388" s="335"/>
      <c r="E388" s="334"/>
      <c r="F388" s="335"/>
      <c r="G388" s="335"/>
      <c r="H388" s="335"/>
      <c r="I388" s="111"/>
      <c r="J388" s="111"/>
      <c r="K388" s="334"/>
      <c r="L388" s="111"/>
      <c r="M388" s="111"/>
      <c r="O388" s="332"/>
      <c r="P388" s="333"/>
      <c r="Q388" s="334"/>
      <c r="R388" s="335"/>
      <c r="CF388" s="12" t="s">
        <v>755</v>
      </c>
      <c r="CG388" s="41">
        <v>10</v>
      </c>
      <c r="CH388" s="105" t="s">
        <v>717</v>
      </c>
    </row>
    <row r="389" spans="2:94">
      <c r="B389" s="111"/>
      <c r="C389" s="111"/>
      <c r="D389" s="335"/>
      <c r="E389" s="334"/>
      <c r="F389" s="335"/>
      <c r="G389" s="335"/>
      <c r="H389" s="335"/>
      <c r="I389" s="111"/>
      <c r="J389" s="111"/>
      <c r="K389" s="334"/>
      <c r="L389" s="111"/>
      <c r="M389" s="111"/>
      <c r="O389" s="332"/>
      <c r="P389" s="333"/>
      <c r="Q389" s="334"/>
      <c r="R389" s="335"/>
      <c r="CF389" s="12" t="s">
        <v>761</v>
      </c>
      <c r="CG389" s="107">
        <v>2</v>
      </c>
      <c r="CH389" s="105" t="s">
        <v>597</v>
      </c>
    </row>
    <row r="390" spans="2:94">
      <c r="B390" s="111"/>
      <c r="C390" s="111"/>
      <c r="D390" s="335"/>
      <c r="E390" s="334"/>
      <c r="F390" s="335"/>
      <c r="G390" s="335"/>
      <c r="H390" s="335"/>
      <c r="I390" s="111"/>
      <c r="J390" s="111"/>
      <c r="K390" s="334"/>
      <c r="L390" s="111"/>
      <c r="M390" s="111"/>
      <c r="O390" s="332"/>
      <c r="P390" s="333"/>
      <c r="Q390" s="334"/>
      <c r="R390" s="335"/>
      <c r="CF390" s="12" t="s">
        <v>761</v>
      </c>
      <c r="CG390" s="41">
        <v>3</v>
      </c>
      <c r="CH390" s="105" t="s">
        <v>595</v>
      </c>
    </row>
    <row r="391" spans="2:94">
      <c r="B391" s="111"/>
      <c r="C391" s="111"/>
      <c r="D391" s="335"/>
      <c r="E391" s="334"/>
      <c r="F391" s="335"/>
      <c r="G391" s="335"/>
      <c r="H391" s="335"/>
      <c r="I391" s="111"/>
      <c r="J391" s="111"/>
      <c r="K391" s="334"/>
      <c r="L391" s="111"/>
      <c r="M391" s="111"/>
      <c r="O391" s="332"/>
      <c r="P391" s="333"/>
      <c r="Q391" s="334"/>
      <c r="R391" s="335"/>
      <c r="CF391" s="12" t="s">
        <v>761</v>
      </c>
      <c r="CG391" s="41">
        <v>4</v>
      </c>
      <c r="CH391" s="105" t="s">
        <v>593</v>
      </c>
    </row>
    <row r="392" spans="2:94">
      <c r="B392" s="111"/>
      <c r="C392" s="111"/>
      <c r="D392" s="335"/>
      <c r="E392" s="334"/>
      <c r="F392" s="335"/>
      <c r="G392" s="335"/>
      <c r="H392" s="335"/>
      <c r="I392" s="111"/>
      <c r="J392" s="111"/>
      <c r="K392" s="334"/>
      <c r="L392" s="111"/>
      <c r="M392" s="111"/>
      <c r="O392" s="332"/>
      <c r="P392" s="333"/>
      <c r="Q392" s="334"/>
      <c r="R392" s="335"/>
      <c r="CF392" s="12" t="s">
        <v>761</v>
      </c>
      <c r="CG392" s="41">
        <v>5</v>
      </c>
      <c r="CH392" s="105" t="s">
        <v>589</v>
      </c>
      <c r="CI392" s="105"/>
      <c r="CJ392" s="105"/>
      <c r="CK392" s="105"/>
      <c r="CL392" s="105"/>
      <c r="CM392" s="105"/>
      <c r="CN392" s="105"/>
      <c r="CO392" s="105"/>
      <c r="CP392" s="105"/>
    </row>
    <row r="393" spans="2:94">
      <c r="B393" s="111"/>
      <c r="C393" s="111"/>
      <c r="D393" s="335"/>
      <c r="E393" s="334"/>
      <c r="F393" s="335"/>
      <c r="G393" s="335"/>
      <c r="H393" s="335"/>
      <c r="I393" s="111"/>
      <c r="J393" s="111"/>
      <c r="K393" s="334"/>
      <c r="L393" s="111"/>
      <c r="M393" s="111"/>
      <c r="O393" s="332"/>
      <c r="P393" s="333"/>
      <c r="Q393" s="334"/>
      <c r="R393" s="335"/>
      <c r="CF393" s="12" t="s">
        <v>761</v>
      </c>
      <c r="CG393" s="41">
        <v>6</v>
      </c>
      <c r="CH393" s="105" t="s">
        <v>510</v>
      </c>
      <c r="CI393" s="105"/>
      <c r="CJ393" s="105"/>
      <c r="CK393" s="105"/>
      <c r="CL393" s="105"/>
      <c r="CM393" s="105"/>
      <c r="CN393" s="105"/>
      <c r="CO393" s="105"/>
      <c r="CP393" s="105"/>
    </row>
    <row r="394" spans="2:94">
      <c r="B394" s="111"/>
      <c r="C394" s="111"/>
      <c r="D394" s="335"/>
      <c r="E394" s="334"/>
      <c r="F394" s="335"/>
      <c r="G394" s="335"/>
      <c r="H394" s="335"/>
      <c r="I394" s="111"/>
      <c r="J394" s="111"/>
      <c r="K394" s="334"/>
      <c r="L394" s="111"/>
      <c r="M394" s="111"/>
      <c r="O394" s="332"/>
      <c r="P394" s="333"/>
      <c r="Q394" s="334"/>
      <c r="R394" s="335"/>
      <c r="CF394" s="12" t="s">
        <v>761</v>
      </c>
      <c r="CG394" s="41">
        <v>7</v>
      </c>
      <c r="CH394" s="105" t="s">
        <v>510</v>
      </c>
      <c r="CI394" s="105"/>
      <c r="CJ394" s="105"/>
      <c r="CK394" s="105"/>
      <c r="CL394" s="105"/>
      <c r="CM394" s="105"/>
      <c r="CN394" s="105"/>
      <c r="CO394" s="105"/>
      <c r="CP394" s="105"/>
    </row>
    <row r="395" spans="2:94">
      <c r="B395" s="111"/>
      <c r="C395" s="111"/>
      <c r="D395" s="335"/>
      <c r="E395" s="334"/>
      <c r="F395" s="335"/>
      <c r="G395" s="335"/>
      <c r="H395" s="335"/>
      <c r="I395" s="111"/>
      <c r="J395" s="111"/>
      <c r="K395" s="334"/>
      <c r="L395" s="111"/>
      <c r="M395" s="111"/>
      <c r="O395" s="332"/>
      <c r="P395" s="333"/>
      <c r="Q395" s="334"/>
      <c r="R395" s="335"/>
      <c r="CF395" s="12" t="s">
        <v>761</v>
      </c>
      <c r="CG395" s="41">
        <v>8</v>
      </c>
      <c r="CH395" s="105" t="s">
        <v>723</v>
      </c>
      <c r="CI395" s="105"/>
      <c r="CJ395" s="105"/>
      <c r="CK395" s="105"/>
      <c r="CL395" s="105"/>
      <c r="CM395" s="105"/>
      <c r="CN395" s="105"/>
      <c r="CO395" s="105"/>
      <c r="CP395" s="105"/>
    </row>
    <row r="396" spans="2:94">
      <c r="B396" s="111"/>
      <c r="C396" s="111"/>
      <c r="D396" s="335"/>
      <c r="E396" s="334"/>
      <c r="F396" s="335"/>
      <c r="G396" s="335"/>
      <c r="H396" s="335"/>
      <c r="I396" s="111"/>
      <c r="J396" s="111"/>
      <c r="K396" s="334"/>
      <c r="L396" s="111"/>
      <c r="M396" s="111"/>
      <c r="O396" s="332"/>
      <c r="P396" s="333"/>
      <c r="Q396" s="334"/>
      <c r="R396" s="335"/>
      <c r="CF396" s="12" t="s">
        <v>761</v>
      </c>
      <c r="CG396" s="41">
        <v>9</v>
      </c>
      <c r="CH396" s="105" t="s">
        <v>693</v>
      </c>
    </row>
    <row r="397" spans="2:94">
      <c r="B397" s="111"/>
      <c r="C397" s="111"/>
      <c r="D397" s="335"/>
      <c r="E397" s="334"/>
      <c r="F397" s="335"/>
      <c r="G397" s="335"/>
      <c r="H397" s="335"/>
      <c r="I397" s="111"/>
      <c r="J397" s="111"/>
      <c r="K397" s="334"/>
      <c r="L397" s="111"/>
      <c r="M397" s="111"/>
      <c r="O397" s="332"/>
      <c r="P397" s="333"/>
      <c r="Q397" s="334"/>
      <c r="R397" s="335"/>
      <c r="CF397" s="12" t="s">
        <v>761</v>
      </c>
      <c r="CG397" s="41">
        <v>10</v>
      </c>
      <c r="CH397" s="105" t="s">
        <v>717</v>
      </c>
    </row>
    <row r="398" spans="2:94">
      <c r="B398" s="111"/>
      <c r="C398" s="111"/>
      <c r="D398" s="335"/>
      <c r="E398" s="334"/>
      <c r="F398" s="335"/>
      <c r="G398" s="335"/>
      <c r="H398" s="335"/>
      <c r="I398" s="111"/>
      <c r="J398" s="111"/>
      <c r="K398" s="334"/>
      <c r="L398" s="111"/>
      <c r="M398" s="111"/>
      <c r="O398" s="332"/>
      <c r="P398" s="333"/>
      <c r="Q398" s="334"/>
      <c r="R398" s="335"/>
      <c r="CF398" s="12" t="s">
        <v>766</v>
      </c>
      <c r="CG398" s="107">
        <v>2</v>
      </c>
      <c r="CH398" s="105" t="s">
        <v>593</v>
      </c>
    </row>
    <row r="399" spans="2:94">
      <c r="B399" s="111"/>
      <c r="C399" s="111"/>
      <c r="D399" s="335"/>
      <c r="E399" s="334"/>
      <c r="F399" s="335"/>
      <c r="G399" s="335"/>
      <c r="H399" s="335"/>
      <c r="I399" s="111"/>
      <c r="J399" s="111"/>
      <c r="K399" s="334"/>
      <c r="L399" s="111"/>
      <c r="M399" s="111"/>
      <c r="O399" s="332"/>
      <c r="P399" s="333"/>
      <c r="Q399" s="334"/>
      <c r="R399" s="335"/>
      <c r="CF399" s="12" t="s">
        <v>766</v>
      </c>
      <c r="CG399" s="41">
        <v>3</v>
      </c>
      <c r="CH399" s="105" t="s">
        <v>589</v>
      </c>
    </row>
    <row r="400" spans="2:94">
      <c r="B400" s="111"/>
      <c r="C400" s="111"/>
      <c r="D400" s="335"/>
      <c r="E400" s="334"/>
      <c r="F400" s="335"/>
      <c r="G400" s="335"/>
      <c r="H400" s="335"/>
      <c r="I400" s="111"/>
      <c r="J400" s="111"/>
      <c r="K400" s="334"/>
      <c r="L400" s="111"/>
      <c r="M400" s="111"/>
      <c r="O400" s="332"/>
      <c r="P400" s="333"/>
      <c r="Q400" s="334"/>
      <c r="R400" s="335"/>
      <c r="CF400" s="12" t="s">
        <v>766</v>
      </c>
      <c r="CG400" s="41">
        <v>4</v>
      </c>
      <c r="CH400" s="105" t="s">
        <v>589</v>
      </c>
    </row>
    <row r="401" spans="2:86">
      <c r="B401" s="111"/>
      <c r="C401" s="111"/>
      <c r="D401" s="335"/>
      <c r="E401" s="334"/>
      <c r="F401" s="335"/>
      <c r="G401" s="335"/>
      <c r="H401" s="335"/>
      <c r="I401" s="111"/>
      <c r="J401" s="111"/>
      <c r="K401" s="334"/>
      <c r="L401" s="111"/>
      <c r="M401" s="111"/>
      <c r="O401" s="332"/>
      <c r="P401" s="333"/>
      <c r="Q401" s="334"/>
      <c r="R401" s="335"/>
      <c r="CF401" s="12" t="s">
        <v>766</v>
      </c>
      <c r="CG401" s="41">
        <v>5</v>
      </c>
      <c r="CH401" s="105" t="s">
        <v>589</v>
      </c>
    </row>
    <row r="402" spans="2:86">
      <c r="B402" s="111"/>
      <c r="C402" s="111"/>
      <c r="D402" s="335"/>
      <c r="E402" s="334"/>
      <c r="F402" s="335"/>
      <c r="G402" s="335"/>
      <c r="H402" s="335"/>
      <c r="I402" s="111"/>
      <c r="J402" s="111"/>
      <c r="K402" s="334"/>
      <c r="L402" s="111"/>
      <c r="M402" s="111"/>
      <c r="O402" s="332"/>
      <c r="P402" s="333"/>
      <c r="Q402" s="334"/>
      <c r="R402" s="335"/>
      <c r="CF402" s="12" t="s">
        <v>766</v>
      </c>
      <c r="CG402" s="41">
        <v>6</v>
      </c>
      <c r="CH402" s="105" t="s">
        <v>510</v>
      </c>
    </row>
    <row r="403" spans="2:86">
      <c r="B403" s="111"/>
      <c r="C403" s="111"/>
      <c r="D403" s="335"/>
      <c r="E403" s="334"/>
      <c r="F403" s="335"/>
      <c r="G403" s="335"/>
      <c r="H403" s="335"/>
      <c r="I403" s="111"/>
      <c r="J403" s="111"/>
      <c r="K403" s="334"/>
      <c r="L403" s="111"/>
      <c r="M403" s="111"/>
      <c r="O403" s="332"/>
      <c r="P403" s="333"/>
      <c r="Q403" s="334"/>
      <c r="R403" s="335"/>
      <c r="CF403" s="12" t="s">
        <v>766</v>
      </c>
      <c r="CG403" s="41">
        <v>7</v>
      </c>
      <c r="CH403" s="105" t="s">
        <v>510</v>
      </c>
    </row>
    <row r="404" spans="2:86">
      <c r="B404" s="111"/>
      <c r="C404" s="111"/>
      <c r="D404" s="335"/>
      <c r="E404" s="334"/>
      <c r="F404" s="335"/>
      <c r="G404" s="335"/>
      <c r="H404" s="335"/>
      <c r="I404" s="111"/>
      <c r="J404" s="111"/>
      <c r="K404" s="334"/>
      <c r="L404" s="111"/>
      <c r="M404" s="111"/>
      <c r="O404" s="332"/>
      <c r="P404" s="333"/>
      <c r="Q404" s="334"/>
      <c r="R404" s="335"/>
      <c r="CF404" s="12" t="s">
        <v>766</v>
      </c>
      <c r="CG404" s="41">
        <v>8</v>
      </c>
      <c r="CH404" s="105" t="s">
        <v>510</v>
      </c>
    </row>
    <row r="405" spans="2:86">
      <c r="B405" s="111"/>
      <c r="C405" s="111"/>
      <c r="D405" s="335"/>
      <c r="E405" s="334"/>
      <c r="F405" s="335"/>
      <c r="G405" s="335"/>
      <c r="H405" s="335"/>
      <c r="I405" s="111"/>
      <c r="J405" s="111"/>
      <c r="K405" s="334"/>
      <c r="L405" s="111"/>
      <c r="M405" s="111"/>
      <c r="O405" s="332"/>
      <c r="P405" s="333"/>
      <c r="Q405" s="334"/>
      <c r="R405" s="335"/>
      <c r="CF405" s="12" t="s">
        <v>766</v>
      </c>
      <c r="CG405" s="41">
        <v>9</v>
      </c>
      <c r="CH405" s="105" t="s">
        <v>510</v>
      </c>
    </row>
    <row r="406" spans="2:86">
      <c r="B406" s="111"/>
      <c r="C406" s="111"/>
      <c r="D406" s="335"/>
      <c r="E406" s="334"/>
      <c r="F406" s="335"/>
      <c r="G406" s="335"/>
      <c r="H406" s="335"/>
      <c r="I406" s="111"/>
      <c r="J406" s="111"/>
      <c r="K406" s="334"/>
      <c r="L406" s="111"/>
      <c r="M406" s="111"/>
      <c r="O406" s="332"/>
      <c r="P406" s="333"/>
      <c r="Q406" s="334"/>
      <c r="R406" s="335"/>
      <c r="CF406" s="12" t="s">
        <v>766</v>
      </c>
      <c r="CG406" s="41">
        <v>10</v>
      </c>
      <c r="CH406" s="105" t="s">
        <v>510</v>
      </c>
    </row>
    <row r="407" spans="2:86">
      <c r="B407" s="111"/>
      <c r="C407" s="111"/>
      <c r="D407" s="335"/>
      <c r="E407" s="334"/>
      <c r="F407" s="335"/>
      <c r="G407" s="335"/>
      <c r="H407" s="335"/>
      <c r="I407" s="111"/>
      <c r="J407" s="111"/>
      <c r="K407" s="334"/>
      <c r="L407" s="111"/>
      <c r="M407" s="111"/>
      <c r="O407" s="332"/>
      <c r="P407" s="333"/>
      <c r="Q407" s="334"/>
      <c r="R407" s="335"/>
      <c r="CF407" s="12" t="s">
        <v>899</v>
      </c>
      <c r="CG407" s="107">
        <v>2</v>
      </c>
      <c r="CH407" s="105" t="s">
        <v>593</v>
      </c>
    </row>
    <row r="408" spans="2:86">
      <c r="B408" s="111"/>
      <c r="C408" s="111"/>
      <c r="D408" s="335"/>
      <c r="E408" s="334"/>
      <c r="F408" s="335"/>
      <c r="G408" s="335"/>
      <c r="H408" s="335"/>
      <c r="I408" s="111"/>
      <c r="J408" s="111"/>
      <c r="K408" s="334"/>
      <c r="L408" s="111"/>
      <c r="M408" s="111"/>
      <c r="O408" s="332"/>
      <c r="P408" s="333"/>
      <c r="Q408" s="334"/>
      <c r="R408" s="335"/>
      <c r="CF408" s="12" t="s">
        <v>899</v>
      </c>
      <c r="CG408" s="41">
        <v>3</v>
      </c>
      <c r="CH408" s="105" t="s">
        <v>589</v>
      </c>
    </row>
    <row r="409" spans="2:86">
      <c r="B409" s="111"/>
      <c r="C409" s="111"/>
      <c r="D409" s="335"/>
      <c r="E409" s="334"/>
      <c r="F409" s="335"/>
      <c r="G409" s="335"/>
      <c r="H409" s="335"/>
      <c r="I409" s="111"/>
      <c r="J409" s="111"/>
      <c r="K409" s="334"/>
      <c r="L409" s="111"/>
      <c r="M409" s="111"/>
      <c r="O409" s="332"/>
      <c r="P409" s="333"/>
      <c r="Q409" s="334"/>
      <c r="R409" s="335"/>
      <c r="CF409" s="12" t="s">
        <v>899</v>
      </c>
      <c r="CG409" s="41">
        <v>4</v>
      </c>
      <c r="CH409" s="105" t="s">
        <v>510</v>
      </c>
    </row>
    <row r="410" spans="2:86">
      <c r="B410" s="111"/>
      <c r="C410" s="111"/>
      <c r="D410" s="335"/>
      <c r="E410" s="334"/>
      <c r="F410" s="335"/>
      <c r="G410" s="335"/>
      <c r="H410" s="335"/>
      <c r="I410" s="111"/>
      <c r="J410" s="111"/>
      <c r="K410" s="334"/>
      <c r="L410" s="111"/>
      <c r="M410" s="111"/>
      <c r="O410" s="332"/>
      <c r="P410" s="333"/>
      <c r="Q410" s="334"/>
      <c r="R410" s="335"/>
      <c r="CF410" s="12" t="s">
        <v>899</v>
      </c>
      <c r="CG410" s="41">
        <v>5</v>
      </c>
      <c r="CH410" s="105" t="s">
        <v>510</v>
      </c>
    </row>
    <row r="411" spans="2:86">
      <c r="B411" s="111"/>
      <c r="C411" s="111"/>
      <c r="D411" s="335"/>
      <c r="E411" s="334"/>
      <c r="F411" s="335"/>
      <c r="G411" s="335"/>
      <c r="H411" s="335"/>
      <c r="I411" s="111"/>
      <c r="J411" s="111"/>
      <c r="K411" s="334"/>
      <c r="L411" s="111"/>
      <c r="M411" s="111"/>
      <c r="O411" s="332"/>
      <c r="P411" s="333"/>
      <c r="Q411" s="334"/>
      <c r="R411" s="335"/>
      <c r="CF411" s="12" t="s">
        <v>899</v>
      </c>
      <c r="CG411" s="41">
        <v>6</v>
      </c>
      <c r="CH411" s="105" t="s">
        <v>510</v>
      </c>
    </row>
    <row r="412" spans="2:86">
      <c r="B412" s="111"/>
      <c r="C412" s="111"/>
      <c r="D412" s="335"/>
      <c r="E412" s="334"/>
      <c r="F412" s="335"/>
      <c r="G412" s="335"/>
      <c r="H412" s="335"/>
      <c r="I412" s="111"/>
      <c r="J412" s="111"/>
      <c r="K412" s="334"/>
      <c r="L412" s="111"/>
      <c r="M412" s="111"/>
      <c r="O412" s="332"/>
      <c r="P412" s="333"/>
      <c r="Q412" s="334"/>
      <c r="R412" s="335"/>
      <c r="CF412" s="12" t="s">
        <v>899</v>
      </c>
      <c r="CG412" s="41">
        <v>7</v>
      </c>
      <c r="CH412" s="105" t="s">
        <v>510</v>
      </c>
    </row>
    <row r="413" spans="2:86">
      <c r="B413" s="111"/>
      <c r="C413" s="111"/>
      <c r="D413" s="335"/>
      <c r="E413" s="334"/>
      <c r="F413" s="335"/>
      <c r="G413" s="335"/>
      <c r="H413" s="335"/>
      <c r="I413" s="111"/>
      <c r="J413" s="111"/>
      <c r="K413" s="334"/>
      <c r="L413" s="111"/>
      <c r="M413" s="111"/>
      <c r="O413" s="332"/>
      <c r="P413" s="333"/>
      <c r="Q413" s="334"/>
      <c r="R413" s="335"/>
      <c r="CF413" s="12" t="s">
        <v>899</v>
      </c>
      <c r="CG413" s="41">
        <v>8</v>
      </c>
      <c r="CH413" s="105" t="s">
        <v>510</v>
      </c>
    </row>
    <row r="414" spans="2:86">
      <c r="B414" s="111"/>
      <c r="C414" s="111"/>
      <c r="D414" s="335"/>
      <c r="E414" s="334"/>
      <c r="F414" s="335"/>
      <c r="G414" s="335"/>
      <c r="H414" s="335"/>
      <c r="I414" s="111"/>
      <c r="J414" s="111"/>
      <c r="K414" s="334"/>
      <c r="L414" s="111"/>
      <c r="M414" s="111"/>
      <c r="O414" s="332"/>
      <c r="P414" s="333"/>
      <c r="Q414" s="334"/>
      <c r="R414" s="335"/>
      <c r="CF414" s="12" t="s">
        <v>899</v>
      </c>
      <c r="CG414" s="41">
        <v>9</v>
      </c>
      <c r="CH414" s="105" t="s">
        <v>693</v>
      </c>
    </row>
    <row r="415" spans="2:86">
      <c r="B415" s="111"/>
      <c r="C415" s="111"/>
      <c r="D415" s="335"/>
      <c r="E415" s="334"/>
      <c r="F415" s="335"/>
      <c r="G415" s="335"/>
      <c r="H415" s="335"/>
      <c r="I415" s="111"/>
      <c r="J415" s="111"/>
      <c r="K415" s="334"/>
      <c r="L415" s="111"/>
      <c r="M415" s="111"/>
      <c r="O415" s="332"/>
      <c r="P415" s="333"/>
      <c r="Q415" s="334"/>
      <c r="R415" s="335"/>
      <c r="CF415" s="12" t="s">
        <v>899</v>
      </c>
      <c r="CG415" s="41">
        <v>10</v>
      </c>
      <c r="CH415" s="105" t="s">
        <v>723</v>
      </c>
    </row>
    <row r="416" spans="2:86">
      <c r="B416" s="111"/>
      <c r="C416" s="111"/>
      <c r="D416" s="335"/>
      <c r="E416" s="334"/>
      <c r="F416" s="335"/>
      <c r="G416" s="335"/>
      <c r="H416" s="335"/>
      <c r="I416" s="111"/>
      <c r="J416" s="111"/>
      <c r="K416" s="334"/>
      <c r="L416" s="111"/>
      <c r="M416" s="111"/>
      <c r="O416" s="332"/>
      <c r="P416" s="333"/>
      <c r="Q416" s="334"/>
      <c r="R416" s="335"/>
      <c r="CF416" s="12" t="s">
        <v>904</v>
      </c>
      <c r="CG416" s="107">
        <v>2</v>
      </c>
      <c r="CH416" s="105" t="s">
        <v>601</v>
      </c>
    </row>
    <row r="417" spans="2:94">
      <c r="B417" s="111"/>
      <c r="C417" s="111"/>
      <c r="D417" s="335"/>
      <c r="E417" s="334"/>
      <c r="F417" s="335"/>
      <c r="G417" s="335"/>
      <c r="H417" s="335"/>
      <c r="I417" s="111"/>
      <c r="J417" s="111"/>
      <c r="K417" s="334"/>
      <c r="L417" s="111"/>
      <c r="M417" s="111"/>
      <c r="O417" s="332"/>
      <c r="P417" s="333"/>
      <c r="Q417" s="334"/>
      <c r="R417" s="335"/>
      <c r="CF417" s="12" t="s">
        <v>904</v>
      </c>
      <c r="CG417" s="41">
        <v>3</v>
      </c>
      <c r="CH417" s="105" t="s">
        <v>597</v>
      </c>
    </row>
    <row r="418" spans="2:94">
      <c r="B418" s="111"/>
      <c r="C418" s="111"/>
      <c r="D418" s="335"/>
      <c r="E418" s="334"/>
      <c r="F418" s="335"/>
      <c r="G418" s="335"/>
      <c r="H418" s="335"/>
      <c r="I418" s="111"/>
      <c r="J418" s="111"/>
      <c r="K418" s="334"/>
      <c r="L418" s="111"/>
      <c r="M418" s="111"/>
      <c r="O418" s="332"/>
      <c r="P418" s="333"/>
      <c r="Q418" s="334"/>
      <c r="R418" s="335"/>
      <c r="CF418" s="12" t="s">
        <v>904</v>
      </c>
      <c r="CG418" s="41">
        <v>4</v>
      </c>
      <c r="CH418" s="105" t="s">
        <v>594</v>
      </c>
    </row>
    <row r="419" spans="2:94">
      <c r="B419" s="111"/>
      <c r="C419" s="111"/>
      <c r="D419" s="335"/>
      <c r="E419" s="334"/>
      <c r="F419" s="335"/>
      <c r="G419" s="335"/>
      <c r="H419" s="335"/>
      <c r="I419" s="111"/>
      <c r="J419" s="111"/>
      <c r="K419" s="334"/>
      <c r="L419" s="111"/>
      <c r="M419" s="111"/>
      <c r="O419" s="332"/>
      <c r="P419" s="333"/>
      <c r="Q419" s="334"/>
      <c r="R419" s="335"/>
      <c r="CF419" s="12" t="s">
        <v>904</v>
      </c>
      <c r="CG419" s="41">
        <v>5</v>
      </c>
      <c r="CH419" s="105" t="s">
        <v>589</v>
      </c>
    </row>
    <row r="420" spans="2:94">
      <c r="B420" s="111"/>
      <c r="C420" s="111"/>
      <c r="D420" s="335"/>
      <c r="E420" s="334"/>
      <c r="F420" s="335"/>
      <c r="G420" s="335"/>
      <c r="H420" s="335"/>
      <c r="I420" s="111"/>
      <c r="J420" s="111"/>
      <c r="K420" s="334"/>
      <c r="L420" s="111"/>
      <c r="M420" s="111"/>
      <c r="O420" s="332"/>
      <c r="P420" s="333"/>
      <c r="Q420" s="334"/>
      <c r="R420" s="335"/>
      <c r="CF420" s="12" t="s">
        <v>904</v>
      </c>
      <c r="CG420" s="41">
        <v>6</v>
      </c>
      <c r="CH420" s="105" t="s">
        <v>510</v>
      </c>
    </row>
    <row r="421" spans="2:94">
      <c r="B421" s="111"/>
      <c r="C421" s="111"/>
      <c r="D421" s="335"/>
      <c r="E421" s="334"/>
      <c r="F421" s="335"/>
      <c r="G421" s="335"/>
      <c r="H421" s="335"/>
      <c r="I421" s="111"/>
      <c r="J421" s="111"/>
      <c r="K421" s="334"/>
      <c r="L421" s="111"/>
      <c r="M421" s="111"/>
      <c r="O421" s="332"/>
      <c r="P421" s="333"/>
      <c r="Q421" s="334"/>
      <c r="R421" s="335"/>
      <c r="CF421" s="12" t="s">
        <v>904</v>
      </c>
      <c r="CG421" s="41">
        <v>7</v>
      </c>
      <c r="CH421" s="105" t="s">
        <v>510</v>
      </c>
    </row>
    <row r="422" spans="2:94">
      <c r="B422" s="111"/>
      <c r="C422" s="111"/>
      <c r="D422" s="335"/>
      <c r="E422" s="334"/>
      <c r="F422" s="335"/>
      <c r="G422" s="335"/>
      <c r="H422" s="335"/>
      <c r="I422" s="111"/>
      <c r="J422" s="111"/>
      <c r="K422" s="334"/>
      <c r="L422" s="111"/>
      <c r="M422" s="111"/>
      <c r="O422" s="332"/>
      <c r="P422" s="333"/>
      <c r="Q422" s="334"/>
      <c r="R422" s="335"/>
      <c r="CF422" s="12" t="s">
        <v>904</v>
      </c>
      <c r="CG422" s="41">
        <v>8</v>
      </c>
      <c r="CH422" s="105" t="s">
        <v>693</v>
      </c>
    </row>
    <row r="423" spans="2:94">
      <c r="B423" s="111"/>
      <c r="C423" s="111"/>
      <c r="D423" s="335"/>
      <c r="E423" s="334"/>
      <c r="F423" s="335"/>
      <c r="G423" s="335"/>
      <c r="H423" s="335"/>
      <c r="I423" s="111"/>
      <c r="J423" s="111"/>
      <c r="K423" s="334"/>
      <c r="L423" s="111"/>
      <c r="M423" s="111"/>
      <c r="O423" s="332"/>
      <c r="P423" s="333"/>
      <c r="Q423" s="334"/>
      <c r="R423" s="335"/>
      <c r="CF423" s="12" t="s">
        <v>904</v>
      </c>
      <c r="CG423" s="41">
        <v>9</v>
      </c>
      <c r="CH423" s="105" t="s">
        <v>693</v>
      </c>
    </row>
    <row r="424" spans="2:94">
      <c r="B424" s="111"/>
      <c r="C424" s="111"/>
      <c r="D424" s="335"/>
      <c r="E424" s="334"/>
      <c r="F424" s="335"/>
      <c r="G424" s="335"/>
      <c r="H424" s="335"/>
      <c r="I424" s="111"/>
      <c r="J424" s="111"/>
      <c r="K424" s="334"/>
      <c r="L424" s="111"/>
      <c r="M424" s="111"/>
      <c r="O424" s="332"/>
      <c r="P424" s="333"/>
      <c r="Q424" s="334"/>
      <c r="R424" s="335"/>
      <c r="CF424" s="12" t="s">
        <v>904</v>
      </c>
      <c r="CG424" s="41">
        <v>10</v>
      </c>
      <c r="CH424" s="105" t="s">
        <v>693</v>
      </c>
    </row>
    <row r="425" spans="2:94">
      <c r="B425" s="111"/>
      <c r="C425" s="111"/>
      <c r="D425" s="335"/>
      <c r="E425" s="334"/>
      <c r="F425" s="335"/>
      <c r="G425" s="335"/>
      <c r="H425" s="335"/>
      <c r="I425" s="111"/>
      <c r="J425" s="111"/>
      <c r="K425" s="334"/>
      <c r="L425" s="111"/>
      <c r="M425" s="111"/>
      <c r="O425" s="332"/>
      <c r="P425" s="333"/>
      <c r="Q425" s="334"/>
      <c r="R425" s="335"/>
      <c r="CF425" s="12" t="s">
        <v>908</v>
      </c>
      <c r="CG425" s="107">
        <v>2</v>
      </c>
      <c r="CH425" s="105" t="s">
        <v>510</v>
      </c>
    </row>
    <row r="426" spans="2:94">
      <c r="B426" s="111"/>
      <c r="C426" s="111"/>
      <c r="D426" s="335"/>
      <c r="E426" s="334"/>
      <c r="F426" s="335"/>
      <c r="G426" s="335"/>
      <c r="H426" s="335"/>
      <c r="I426" s="111"/>
      <c r="J426" s="111"/>
      <c r="K426" s="334"/>
      <c r="L426" s="111"/>
      <c r="M426" s="111"/>
      <c r="O426" s="332"/>
      <c r="P426" s="333"/>
      <c r="Q426" s="334"/>
      <c r="R426" s="335"/>
      <c r="CF426" s="12" t="s">
        <v>908</v>
      </c>
      <c r="CG426" s="41">
        <v>3</v>
      </c>
      <c r="CH426" s="105" t="s">
        <v>510</v>
      </c>
    </row>
    <row r="427" spans="2:94">
      <c r="B427" s="111"/>
      <c r="C427" s="111"/>
      <c r="D427" s="335"/>
      <c r="E427" s="334"/>
      <c r="F427" s="335"/>
      <c r="G427" s="335"/>
      <c r="H427" s="335"/>
      <c r="I427" s="111"/>
      <c r="J427" s="111"/>
      <c r="K427" s="334"/>
      <c r="L427" s="111"/>
      <c r="M427" s="111"/>
      <c r="O427" s="332"/>
      <c r="P427" s="333"/>
      <c r="Q427" s="334"/>
      <c r="R427" s="335"/>
      <c r="CF427" s="12" t="s">
        <v>908</v>
      </c>
      <c r="CG427" s="41">
        <v>4</v>
      </c>
      <c r="CH427" s="105" t="s">
        <v>693</v>
      </c>
    </row>
    <row r="428" spans="2:94">
      <c r="B428" s="111"/>
      <c r="C428" s="111"/>
      <c r="D428" s="335"/>
      <c r="E428" s="334"/>
      <c r="F428" s="335"/>
      <c r="G428" s="335"/>
      <c r="H428" s="335"/>
      <c r="I428" s="111"/>
      <c r="J428" s="111"/>
      <c r="K428" s="334"/>
      <c r="L428" s="111"/>
      <c r="M428" s="111"/>
      <c r="O428" s="332"/>
      <c r="P428" s="333"/>
      <c r="Q428" s="334"/>
      <c r="R428" s="335"/>
      <c r="CF428" s="12" t="s">
        <v>908</v>
      </c>
      <c r="CG428" s="41">
        <v>5</v>
      </c>
      <c r="CH428" s="105" t="s">
        <v>693</v>
      </c>
    </row>
    <row r="429" spans="2:94">
      <c r="B429" s="111"/>
      <c r="C429" s="111"/>
      <c r="D429" s="335"/>
      <c r="E429" s="334"/>
      <c r="F429" s="335"/>
      <c r="G429" s="335"/>
      <c r="H429" s="335"/>
      <c r="I429" s="111"/>
      <c r="J429" s="111"/>
      <c r="K429" s="334"/>
      <c r="L429" s="111"/>
      <c r="M429" s="111"/>
      <c r="O429" s="332"/>
      <c r="P429" s="333"/>
      <c r="Q429" s="334"/>
      <c r="R429" s="335"/>
      <c r="CF429" s="12" t="s">
        <v>908</v>
      </c>
      <c r="CG429" s="41">
        <v>6</v>
      </c>
      <c r="CH429" s="105" t="s">
        <v>693</v>
      </c>
    </row>
    <row r="430" spans="2:94">
      <c r="B430" s="111"/>
      <c r="C430" s="111"/>
      <c r="D430" s="335"/>
      <c r="E430" s="334"/>
      <c r="F430" s="335"/>
      <c r="G430" s="335"/>
      <c r="H430" s="335"/>
      <c r="I430" s="111"/>
      <c r="J430" s="111"/>
      <c r="K430" s="334"/>
      <c r="L430" s="111"/>
      <c r="M430" s="111"/>
      <c r="O430" s="332"/>
      <c r="P430" s="333"/>
      <c r="Q430" s="334"/>
      <c r="R430" s="335"/>
      <c r="CF430" s="12" t="s">
        <v>908</v>
      </c>
      <c r="CG430" s="41">
        <v>7</v>
      </c>
      <c r="CH430" s="105" t="s">
        <v>693</v>
      </c>
      <c r="CI430" s="105"/>
      <c r="CJ430" s="105"/>
      <c r="CK430" s="105"/>
      <c r="CL430" s="105"/>
      <c r="CM430" s="105"/>
      <c r="CN430" s="105"/>
      <c r="CO430" s="105"/>
      <c r="CP430" s="105"/>
    </row>
    <row r="431" spans="2:94">
      <c r="B431" s="111"/>
      <c r="C431" s="111"/>
      <c r="D431" s="335"/>
      <c r="E431" s="334"/>
      <c r="F431" s="335"/>
      <c r="G431" s="335"/>
      <c r="H431" s="335"/>
      <c r="I431" s="111"/>
      <c r="J431" s="111"/>
      <c r="K431" s="334"/>
      <c r="L431" s="111"/>
      <c r="M431" s="111"/>
      <c r="O431" s="332"/>
      <c r="P431" s="333"/>
      <c r="Q431" s="334"/>
      <c r="R431" s="335"/>
      <c r="CF431" s="12" t="s">
        <v>908</v>
      </c>
      <c r="CG431" s="41">
        <v>8</v>
      </c>
      <c r="CH431" s="105" t="s">
        <v>693</v>
      </c>
      <c r="CI431" s="105"/>
      <c r="CJ431" s="105"/>
      <c r="CK431" s="105"/>
      <c r="CL431" s="105"/>
      <c r="CM431" s="105"/>
      <c r="CN431" s="105"/>
      <c r="CO431" s="105"/>
      <c r="CP431" s="105"/>
    </row>
    <row r="432" spans="2:94">
      <c r="B432" s="111"/>
      <c r="C432" s="111"/>
      <c r="D432" s="335"/>
      <c r="E432" s="334"/>
      <c r="F432" s="335"/>
      <c r="G432" s="335"/>
      <c r="H432" s="335"/>
      <c r="I432" s="111"/>
      <c r="J432" s="111"/>
      <c r="K432" s="334"/>
      <c r="L432" s="111"/>
      <c r="M432" s="111"/>
      <c r="O432" s="332"/>
      <c r="P432" s="333"/>
      <c r="Q432" s="334"/>
      <c r="R432" s="335"/>
      <c r="CF432" s="12" t="s">
        <v>908</v>
      </c>
      <c r="CG432" s="41">
        <v>9</v>
      </c>
      <c r="CH432" s="105" t="s">
        <v>693</v>
      </c>
      <c r="CI432" s="105"/>
      <c r="CJ432" s="105"/>
      <c r="CK432" s="105"/>
      <c r="CL432" s="105"/>
      <c r="CM432" s="105"/>
      <c r="CN432" s="105"/>
      <c r="CO432" s="105"/>
      <c r="CP432" s="105"/>
    </row>
    <row r="433" spans="2:94">
      <c r="B433" s="111"/>
      <c r="C433" s="111"/>
      <c r="D433" s="335"/>
      <c r="E433" s="334"/>
      <c r="F433" s="335"/>
      <c r="G433" s="335"/>
      <c r="H433" s="335"/>
      <c r="I433" s="111"/>
      <c r="J433" s="111"/>
      <c r="K433" s="334"/>
      <c r="L433" s="111"/>
      <c r="M433" s="111"/>
      <c r="O433" s="332"/>
      <c r="P433" s="333"/>
      <c r="Q433" s="334"/>
      <c r="R433" s="335"/>
      <c r="CF433" s="12" t="s">
        <v>908</v>
      </c>
      <c r="CG433" s="41">
        <v>10</v>
      </c>
      <c r="CH433" s="105" t="s">
        <v>510</v>
      </c>
      <c r="CI433" s="105"/>
      <c r="CJ433" s="105"/>
      <c r="CK433" s="105"/>
      <c r="CL433" s="105"/>
      <c r="CM433" s="105"/>
      <c r="CN433" s="105"/>
      <c r="CO433" s="105"/>
      <c r="CP433" s="105"/>
    </row>
    <row r="434" spans="2:94">
      <c r="B434" s="111"/>
      <c r="C434" s="111"/>
      <c r="D434" s="335"/>
      <c r="E434" s="334"/>
      <c r="F434" s="335"/>
      <c r="G434" s="335"/>
      <c r="H434" s="335"/>
      <c r="I434" s="111"/>
      <c r="J434" s="111"/>
      <c r="K434" s="334"/>
      <c r="L434" s="111"/>
      <c r="M434" s="111"/>
      <c r="O434" s="332"/>
      <c r="P434" s="333"/>
      <c r="Q434" s="334"/>
      <c r="R434" s="335"/>
      <c r="CF434" s="12" t="s">
        <v>912</v>
      </c>
      <c r="CG434" s="107">
        <v>2</v>
      </c>
      <c r="CH434" s="105" t="s">
        <v>594</v>
      </c>
      <c r="CI434" s="105"/>
      <c r="CJ434" s="105"/>
      <c r="CK434" s="105"/>
      <c r="CL434" s="105"/>
      <c r="CM434" s="105"/>
      <c r="CN434" s="105"/>
      <c r="CO434" s="105"/>
      <c r="CP434" s="105"/>
    </row>
    <row r="435" spans="2:94">
      <c r="B435" s="111"/>
      <c r="C435" s="111"/>
      <c r="D435" s="335"/>
      <c r="E435" s="334"/>
      <c r="F435" s="335"/>
      <c r="G435" s="335"/>
      <c r="H435" s="335"/>
      <c r="I435" s="111"/>
      <c r="J435" s="111"/>
      <c r="K435" s="334"/>
      <c r="L435" s="111"/>
      <c r="M435" s="111"/>
      <c r="O435" s="332"/>
      <c r="P435" s="333"/>
      <c r="Q435" s="334"/>
      <c r="R435" s="335"/>
      <c r="CF435" s="12" t="s">
        <v>912</v>
      </c>
      <c r="CG435" s="41">
        <v>3</v>
      </c>
      <c r="CH435" s="105" t="s">
        <v>593</v>
      </c>
      <c r="CI435" s="105"/>
      <c r="CJ435" s="105"/>
      <c r="CK435" s="105"/>
      <c r="CL435" s="105"/>
      <c r="CM435" s="105"/>
      <c r="CN435" s="105"/>
      <c r="CO435" s="105"/>
      <c r="CP435" s="105"/>
    </row>
    <row r="436" spans="2:94">
      <c r="B436" s="111"/>
      <c r="C436" s="111"/>
      <c r="D436" s="335"/>
      <c r="E436" s="334"/>
      <c r="F436" s="335"/>
      <c r="G436" s="335"/>
      <c r="H436" s="335"/>
      <c r="I436" s="111"/>
      <c r="J436" s="111"/>
      <c r="K436" s="334"/>
      <c r="L436" s="111"/>
      <c r="M436" s="111"/>
      <c r="O436" s="332"/>
      <c r="P436" s="333"/>
      <c r="Q436" s="334"/>
      <c r="R436" s="335"/>
      <c r="CF436" s="12" t="s">
        <v>912</v>
      </c>
      <c r="CG436" s="41">
        <v>4</v>
      </c>
      <c r="CH436" s="105" t="s">
        <v>589</v>
      </c>
    </row>
    <row r="437" spans="2:94">
      <c r="B437" s="111"/>
      <c r="C437" s="111"/>
      <c r="D437" s="335"/>
      <c r="E437" s="334"/>
      <c r="F437" s="335"/>
      <c r="G437" s="335"/>
      <c r="H437" s="335"/>
      <c r="I437" s="111"/>
      <c r="J437" s="111"/>
      <c r="K437" s="334"/>
      <c r="L437" s="111"/>
      <c r="M437" s="111"/>
      <c r="O437" s="332"/>
      <c r="P437" s="333"/>
      <c r="Q437" s="334"/>
      <c r="R437" s="335"/>
      <c r="CF437" s="12" t="s">
        <v>912</v>
      </c>
      <c r="CG437" s="41">
        <v>5</v>
      </c>
      <c r="CH437" s="105" t="s">
        <v>510</v>
      </c>
    </row>
    <row r="438" spans="2:94">
      <c r="B438" s="111"/>
      <c r="C438" s="111"/>
      <c r="D438" s="335"/>
      <c r="E438" s="334"/>
      <c r="F438" s="335"/>
      <c r="G438" s="335"/>
      <c r="H438" s="335"/>
      <c r="I438" s="111"/>
      <c r="J438" s="111"/>
      <c r="K438" s="334"/>
      <c r="L438" s="111"/>
      <c r="M438" s="111"/>
      <c r="O438" s="332"/>
      <c r="P438" s="333"/>
      <c r="Q438" s="334"/>
      <c r="R438" s="335"/>
      <c r="CF438" s="12" t="s">
        <v>912</v>
      </c>
      <c r="CG438" s="41">
        <v>6</v>
      </c>
      <c r="CH438" s="105" t="s">
        <v>510</v>
      </c>
    </row>
    <row r="439" spans="2:94">
      <c r="B439" s="111"/>
      <c r="C439" s="111"/>
      <c r="D439" s="335"/>
      <c r="E439" s="334"/>
      <c r="F439" s="335"/>
      <c r="G439" s="335"/>
      <c r="H439" s="335"/>
      <c r="I439" s="111"/>
      <c r="J439" s="111"/>
      <c r="K439" s="334"/>
      <c r="L439" s="111"/>
      <c r="M439" s="111"/>
      <c r="O439" s="332"/>
      <c r="P439" s="333"/>
      <c r="Q439" s="334"/>
      <c r="R439" s="335"/>
      <c r="CF439" s="12" t="s">
        <v>912</v>
      </c>
      <c r="CG439" s="41">
        <v>7</v>
      </c>
      <c r="CH439" s="105" t="s">
        <v>693</v>
      </c>
    </row>
    <row r="440" spans="2:94">
      <c r="B440" s="111"/>
      <c r="C440" s="111"/>
      <c r="D440" s="335"/>
      <c r="E440" s="334"/>
      <c r="F440" s="335"/>
      <c r="G440" s="335"/>
      <c r="H440" s="335"/>
      <c r="I440" s="111"/>
      <c r="J440" s="111"/>
      <c r="K440" s="334"/>
      <c r="L440" s="111"/>
      <c r="M440" s="111"/>
      <c r="O440" s="332"/>
      <c r="P440" s="333"/>
      <c r="Q440" s="334"/>
      <c r="R440" s="335"/>
      <c r="CF440" s="12" t="s">
        <v>912</v>
      </c>
      <c r="CG440" s="41">
        <v>8</v>
      </c>
      <c r="CH440" s="105" t="s">
        <v>693</v>
      </c>
    </row>
    <row r="441" spans="2:94">
      <c r="B441" s="111"/>
      <c r="C441" s="111"/>
      <c r="D441" s="335"/>
      <c r="E441" s="334"/>
      <c r="F441" s="335"/>
      <c r="G441" s="335"/>
      <c r="H441" s="335"/>
      <c r="I441" s="111"/>
      <c r="J441" s="111"/>
      <c r="K441" s="334"/>
      <c r="L441" s="111"/>
      <c r="M441" s="111"/>
      <c r="O441" s="332"/>
      <c r="P441" s="333"/>
      <c r="Q441" s="334"/>
      <c r="R441" s="335"/>
      <c r="CF441" s="12" t="s">
        <v>912</v>
      </c>
      <c r="CG441" s="41">
        <v>9</v>
      </c>
      <c r="CH441" s="105" t="s">
        <v>693</v>
      </c>
    </row>
    <row r="442" spans="2:94">
      <c r="B442" s="111"/>
      <c r="C442" s="111"/>
      <c r="D442" s="335"/>
      <c r="E442" s="334"/>
      <c r="F442" s="335"/>
      <c r="G442" s="335"/>
      <c r="H442" s="335"/>
      <c r="I442" s="111"/>
      <c r="J442" s="111"/>
      <c r="K442" s="334"/>
      <c r="L442" s="111"/>
      <c r="M442" s="111"/>
      <c r="O442" s="332"/>
      <c r="P442" s="333"/>
      <c r="Q442" s="334"/>
      <c r="R442" s="335"/>
      <c r="CF442" s="12" t="s">
        <v>912</v>
      </c>
      <c r="CG442" s="41">
        <v>10</v>
      </c>
      <c r="CH442" s="105" t="s">
        <v>723</v>
      </c>
    </row>
    <row r="443" spans="2:94">
      <c r="B443" s="111"/>
      <c r="C443" s="111"/>
      <c r="D443" s="335"/>
      <c r="E443" s="334"/>
      <c r="F443" s="335"/>
      <c r="G443" s="335"/>
      <c r="H443" s="335"/>
      <c r="I443" s="111"/>
      <c r="J443" s="111"/>
      <c r="K443" s="334"/>
      <c r="L443" s="111"/>
      <c r="M443" s="111"/>
      <c r="O443" s="332"/>
      <c r="P443" s="333"/>
      <c r="Q443" s="334"/>
      <c r="R443" s="335"/>
      <c r="CF443" s="12" t="s">
        <v>916</v>
      </c>
      <c r="CG443" s="107">
        <v>2</v>
      </c>
      <c r="CH443" s="105" t="s">
        <v>593</v>
      </c>
    </row>
    <row r="444" spans="2:94">
      <c r="B444" s="111"/>
      <c r="C444" s="111"/>
      <c r="D444" s="335"/>
      <c r="E444" s="334"/>
      <c r="F444" s="335"/>
      <c r="G444" s="335"/>
      <c r="H444" s="335"/>
      <c r="I444" s="111"/>
      <c r="J444" s="111"/>
      <c r="K444" s="334"/>
      <c r="L444" s="111"/>
      <c r="M444" s="111"/>
      <c r="O444" s="332"/>
      <c r="P444" s="333"/>
      <c r="Q444" s="334"/>
      <c r="R444" s="335"/>
      <c r="CF444" s="12" t="s">
        <v>916</v>
      </c>
      <c r="CG444" s="41">
        <v>3</v>
      </c>
      <c r="CH444" s="105" t="s">
        <v>589</v>
      </c>
    </row>
    <row r="445" spans="2:94">
      <c r="B445" s="111"/>
      <c r="C445" s="111"/>
      <c r="D445" s="335"/>
      <c r="E445" s="334"/>
      <c r="F445" s="335"/>
      <c r="G445" s="335"/>
      <c r="H445" s="335"/>
      <c r="I445" s="111"/>
      <c r="J445" s="111"/>
      <c r="K445" s="334"/>
      <c r="L445" s="111"/>
      <c r="M445" s="111"/>
      <c r="O445" s="332"/>
      <c r="P445" s="333"/>
      <c r="Q445" s="334"/>
      <c r="R445" s="335"/>
      <c r="CF445" s="12" t="s">
        <v>916</v>
      </c>
      <c r="CG445" s="41">
        <v>4</v>
      </c>
      <c r="CH445" s="105" t="s">
        <v>510</v>
      </c>
    </row>
    <row r="446" spans="2:94">
      <c r="B446" s="111"/>
      <c r="C446" s="111"/>
      <c r="D446" s="335"/>
      <c r="E446" s="334"/>
      <c r="F446" s="335"/>
      <c r="G446" s="335"/>
      <c r="H446" s="335"/>
      <c r="I446" s="111"/>
      <c r="J446" s="111"/>
      <c r="K446" s="334"/>
      <c r="L446" s="111"/>
      <c r="M446" s="111"/>
      <c r="O446" s="332"/>
      <c r="P446" s="333"/>
      <c r="Q446" s="334"/>
      <c r="R446" s="335"/>
      <c r="CF446" s="12" t="s">
        <v>916</v>
      </c>
      <c r="CG446" s="41">
        <v>5</v>
      </c>
      <c r="CH446" s="105" t="s">
        <v>510</v>
      </c>
    </row>
    <row r="447" spans="2:94">
      <c r="B447" s="111"/>
      <c r="C447" s="111"/>
      <c r="D447" s="335"/>
      <c r="E447" s="334"/>
      <c r="F447" s="335"/>
      <c r="G447" s="335"/>
      <c r="H447" s="335"/>
      <c r="I447" s="111"/>
      <c r="J447" s="111"/>
      <c r="K447" s="334"/>
      <c r="L447" s="111"/>
      <c r="M447" s="111"/>
      <c r="O447" s="332"/>
      <c r="P447" s="333"/>
      <c r="Q447" s="334"/>
      <c r="R447" s="335"/>
      <c r="CF447" s="12" t="s">
        <v>916</v>
      </c>
      <c r="CG447" s="41">
        <v>6</v>
      </c>
      <c r="CH447" s="105" t="s">
        <v>510</v>
      </c>
    </row>
    <row r="448" spans="2:94">
      <c r="B448" s="111"/>
      <c r="C448" s="111"/>
      <c r="D448" s="335"/>
      <c r="E448" s="334"/>
      <c r="F448" s="335"/>
      <c r="G448" s="335"/>
      <c r="H448" s="335"/>
      <c r="I448" s="111"/>
      <c r="J448" s="111"/>
      <c r="K448" s="334"/>
      <c r="L448" s="111"/>
      <c r="M448" s="111"/>
      <c r="O448" s="332"/>
      <c r="P448" s="333"/>
      <c r="Q448" s="334"/>
      <c r="R448" s="335"/>
      <c r="CF448" s="12" t="s">
        <v>916</v>
      </c>
      <c r="CG448" s="41">
        <v>7</v>
      </c>
      <c r="CH448" s="105" t="s">
        <v>510</v>
      </c>
    </row>
    <row r="449" spans="2:86">
      <c r="B449" s="111"/>
      <c r="C449" s="111"/>
      <c r="D449" s="335"/>
      <c r="E449" s="334"/>
      <c r="F449" s="335"/>
      <c r="G449" s="335"/>
      <c r="H449" s="335"/>
      <c r="I449" s="111"/>
      <c r="J449" s="111"/>
      <c r="K449" s="334"/>
      <c r="L449" s="111"/>
      <c r="M449" s="111"/>
      <c r="O449" s="332"/>
      <c r="P449" s="333"/>
      <c r="Q449" s="334"/>
      <c r="R449" s="335"/>
      <c r="CF449" s="12" t="s">
        <v>916</v>
      </c>
      <c r="CG449" s="41">
        <v>8</v>
      </c>
      <c r="CH449" s="105" t="s">
        <v>510</v>
      </c>
    </row>
    <row r="450" spans="2:86">
      <c r="B450" s="111"/>
      <c r="C450" s="111"/>
      <c r="D450" s="335"/>
      <c r="E450" s="334"/>
      <c r="F450" s="335"/>
      <c r="G450" s="335"/>
      <c r="H450" s="335"/>
      <c r="I450" s="111"/>
      <c r="J450" s="111"/>
      <c r="K450" s="334"/>
      <c r="L450" s="111"/>
      <c r="M450" s="111"/>
      <c r="O450" s="332"/>
      <c r="P450" s="333"/>
      <c r="Q450" s="334"/>
      <c r="R450" s="335"/>
      <c r="CF450" s="12" t="s">
        <v>916</v>
      </c>
      <c r="CG450" s="41">
        <v>9</v>
      </c>
      <c r="CH450" s="105" t="s">
        <v>693</v>
      </c>
    </row>
    <row r="451" spans="2:86">
      <c r="B451" s="111"/>
      <c r="C451" s="111"/>
      <c r="D451" s="335"/>
      <c r="E451" s="334"/>
      <c r="F451" s="335"/>
      <c r="G451" s="335"/>
      <c r="H451" s="335"/>
      <c r="I451" s="111"/>
      <c r="J451" s="111"/>
      <c r="K451" s="334"/>
      <c r="L451" s="111"/>
      <c r="M451" s="111"/>
      <c r="O451" s="332"/>
      <c r="P451" s="333"/>
      <c r="Q451" s="334"/>
      <c r="R451" s="335"/>
      <c r="CF451" s="12" t="s">
        <v>916</v>
      </c>
      <c r="CG451" s="41">
        <v>10</v>
      </c>
      <c r="CH451" s="105" t="s">
        <v>723</v>
      </c>
    </row>
    <row r="452" spans="2:86">
      <c r="B452" s="111"/>
      <c r="C452" s="111"/>
      <c r="D452" s="335"/>
      <c r="E452" s="334"/>
      <c r="F452" s="335"/>
      <c r="G452" s="335"/>
      <c r="H452" s="335"/>
      <c r="I452" s="111"/>
      <c r="J452" s="111"/>
      <c r="K452" s="334"/>
      <c r="L452" s="111"/>
      <c r="M452" s="111"/>
      <c r="O452" s="332"/>
      <c r="P452" s="333"/>
      <c r="Q452" s="334"/>
      <c r="R452" s="335"/>
      <c r="CF452" s="12" t="s">
        <v>715</v>
      </c>
      <c r="CG452" s="107">
        <v>2</v>
      </c>
      <c r="CH452" s="105" t="s">
        <v>594</v>
      </c>
    </row>
    <row r="453" spans="2:86">
      <c r="B453" s="111"/>
      <c r="C453" s="111"/>
      <c r="D453" s="335"/>
      <c r="E453" s="334"/>
      <c r="F453" s="335"/>
      <c r="G453" s="335"/>
      <c r="H453" s="335"/>
      <c r="I453" s="111"/>
      <c r="J453" s="111"/>
      <c r="K453" s="334"/>
      <c r="L453" s="111"/>
      <c r="M453" s="111"/>
      <c r="O453" s="332"/>
      <c r="P453" s="333"/>
      <c r="Q453" s="334"/>
      <c r="R453" s="335"/>
      <c r="CF453" s="12" t="s">
        <v>715</v>
      </c>
      <c r="CG453" s="41">
        <v>3</v>
      </c>
      <c r="CH453" s="105" t="s">
        <v>593</v>
      </c>
    </row>
    <row r="454" spans="2:86">
      <c r="B454" s="111"/>
      <c r="C454" s="111"/>
      <c r="D454" s="335"/>
      <c r="E454" s="334"/>
      <c r="F454" s="335"/>
      <c r="G454" s="335"/>
      <c r="H454" s="335"/>
      <c r="I454" s="111"/>
      <c r="J454" s="111"/>
      <c r="K454" s="334"/>
      <c r="L454" s="111"/>
      <c r="M454" s="111"/>
      <c r="O454" s="332"/>
      <c r="P454" s="333"/>
      <c r="Q454" s="334"/>
      <c r="R454" s="335"/>
      <c r="CF454" s="12" t="s">
        <v>715</v>
      </c>
      <c r="CG454" s="41">
        <v>4</v>
      </c>
      <c r="CH454" s="105" t="s">
        <v>589</v>
      </c>
    </row>
    <row r="455" spans="2:86">
      <c r="B455" s="111"/>
      <c r="C455" s="111"/>
      <c r="D455" s="335"/>
      <c r="E455" s="334"/>
      <c r="F455" s="335"/>
      <c r="G455" s="335"/>
      <c r="H455" s="335"/>
      <c r="I455" s="111"/>
      <c r="J455" s="111"/>
      <c r="K455" s="334"/>
      <c r="L455" s="111"/>
      <c r="M455" s="111"/>
      <c r="O455" s="332"/>
      <c r="P455" s="333"/>
      <c r="Q455" s="334"/>
      <c r="R455" s="335"/>
      <c r="CF455" s="12" t="s">
        <v>715</v>
      </c>
      <c r="CG455" s="41">
        <v>5</v>
      </c>
      <c r="CH455" s="105" t="s">
        <v>510</v>
      </c>
    </row>
    <row r="456" spans="2:86">
      <c r="B456" s="111"/>
      <c r="C456" s="111"/>
      <c r="D456" s="335"/>
      <c r="E456" s="334"/>
      <c r="F456" s="335"/>
      <c r="G456" s="335"/>
      <c r="H456" s="335"/>
      <c r="I456" s="111"/>
      <c r="J456" s="111"/>
      <c r="K456" s="334"/>
      <c r="L456" s="111"/>
      <c r="M456" s="111"/>
      <c r="O456" s="332"/>
      <c r="P456" s="333"/>
      <c r="Q456" s="334"/>
      <c r="R456" s="335"/>
      <c r="CF456" s="12" t="s">
        <v>715</v>
      </c>
      <c r="CG456" s="41">
        <v>6</v>
      </c>
      <c r="CH456" s="105" t="s">
        <v>510</v>
      </c>
    </row>
    <row r="457" spans="2:86">
      <c r="B457" s="111"/>
      <c r="C457" s="111"/>
      <c r="D457" s="335"/>
      <c r="E457" s="334"/>
      <c r="F457" s="335"/>
      <c r="G457" s="335"/>
      <c r="H457" s="335"/>
      <c r="I457" s="111"/>
      <c r="J457" s="111"/>
      <c r="K457" s="334"/>
      <c r="L457" s="111"/>
      <c r="M457" s="111"/>
      <c r="O457" s="332"/>
      <c r="P457" s="333"/>
      <c r="Q457" s="334"/>
      <c r="R457" s="335"/>
      <c r="CF457" s="12" t="s">
        <v>715</v>
      </c>
      <c r="CG457" s="41">
        <v>7</v>
      </c>
      <c r="CH457" s="105" t="s">
        <v>510</v>
      </c>
    </row>
    <row r="458" spans="2:86">
      <c r="B458" s="111"/>
      <c r="C458" s="111"/>
      <c r="D458" s="335"/>
      <c r="E458" s="334"/>
      <c r="F458" s="335"/>
      <c r="G458" s="335"/>
      <c r="H458" s="335"/>
      <c r="I458" s="111"/>
      <c r="J458" s="111"/>
      <c r="K458" s="334"/>
      <c r="L458" s="111"/>
      <c r="M458" s="111"/>
      <c r="O458" s="332"/>
      <c r="P458" s="333"/>
      <c r="Q458" s="334"/>
      <c r="R458" s="335"/>
      <c r="CF458" s="12" t="s">
        <v>715</v>
      </c>
      <c r="CG458" s="41">
        <v>8</v>
      </c>
      <c r="CH458" s="105" t="s">
        <v>693</v>
      </c>
    </row>
    <row r="459" spans="2:86">
      <c r="B459" s="111"/>
      <c r="C459" s="111"/>
      <c r="D459" s="335"/>
      <c r="E459" s="334"/>
      <c r="F459" s="335"/>
      <c r="G459" s="335"/>
      <c r="H459" s="335"/>
      <c r="I459" s="111"/>
      <c r="J459" s="111"/>
      <c r="K459" s="334"/>
      <c r="L459" s="111"/>
      <c r="M459" s="111"/>
      <c r="O459" s="332"/>
      <c r="P459" s="333"/>
      <c r="Q459" s="334"/>
      <c r="R459" s="335"/>
      <c r="CF459" s="12" t="s">
        <v>715</v>
      </c>
      <c r="CG459" s="41">
        <v>9</v>
      </c>
      <c r="CH459" s="105" t="s">
        <v>510</v>
      </c>
    </row>
    <row r="460" spans="2:86">
      <c r="B460" s="111"/>
      <c r="C460" s="111"/>
      <c r="D460" s="335"/>
      <c r="E460" s="334"/>
      <c r="F460" s="335"/>
      <c r="G460" s="335"/>
      <c r="H460" s="335"/>
      <c r="I460" s="111"/>
      <c r="J460" s="111"/>
      <c r="K460" s="334"/>
      <c r="L460" s="111"/>
      <c r="M460" s="111"/>
      <c r="O460" s="332"/>
      <c r="P460" s="333"/>
      <c r="Q460" s="334"/>
      <c r="R460" s="335"/>
      <c r="CF460" s="12" t="s">
        <v>715</v>
      </c>
      <c r="CG460" s="41">
        <v>10</v>
      </c>
      <c r="CH460" s="105" t="s">
        <v>723</v>
      </c>
    </row>
    <row r="461" spans="2:86">
      <c r="B461" s="111"/>
      <c r="C461" s="111"/>
      <c r="D461" s="335"/>
      <c r="E461" s="334"/>
      <c r="F461" s="335"/>
      <c r="G461" s="335"/>
      <c r="H461" s="335"/>
      <c r="I461" s="111"/>
      <c r="J461" s="111"/>
      <c r="K461" s="334"/>
      <c r="L461" s="111"/>
      <c r="M461" s="111"/>
      <c r="O461" s="332"/>
      <c r="P461" s="333"/>
      <c r="Q461" s="334"/>
      <c r="R461" s="335"/>
      <c r="CF461" s="12" t="s">
        <v>923</v>
      </c>
      <c r="CG461" s="107">
        <v>2</v>
      </c>
      <c r="CH461" s="105" t="s">
        <v>723</v>
      </c>
    </row>
    <row r="462" spans="2:86">
      <c r="B462" s="111"/>
      <c r="C462" s="111"/>
      <c r="D462" s="335"/>
      <c r="E462" s="334"/>
      <c r="F462" s="335"/>
      <c r="G462" s="335"/>
      <c r="H462" s="335"/>
      <c r="I462" s="111"/>
      <c r="J462" s="111"/>
      <c r="K462" s="334"/>
      <c r="L462" s="111"/>
      <c r="M462" s="111"/>
      <c r="O462" s="332"/>
      <c r="P462" s="333"/>
      <c r="Q462" s="334"/>
      <c r="R462" s="335"/>
      <c r="CF462" s="12" t="s">
        <v>923</v>
      </c>
      <c r="CG462" s="41">
        <v>3</v>
      </c>
      <c r="CH462" s="105" t="s">
        <v>723</v>
      </c>
    </row>
    <row r="463" spans="2:86">
      <c r="B463" s="111"/>
      <c r="C463" s="111"/>
      <c r="D463" s="335"/>
      <c r="E463" s="334"/>
      <c r="F463" s="335"/>
      <c r="G463" s="335"/>
      <c r="H463" s="335"/>
      <c r="I463" s="111"/>
      <c r="J463" s="111"/>
      <c r="K463" s="334"/>
      <c r="L463" s="111"/>
      <c r="M463" s="111"/>
      <c r="O463" s="332"/>
      <c r="P463" s="333"/>
      <c r="Q463" s="334"/>
      <c r="R463" s="335"/>
      <c r="CF463" s="12" t="s">
        <v>923</v>
      </c>
      <c r="CG463" s="41">
        <v>4</v>
      </c>
      <c r="CH463" s="105" t="s">
        <v>723</v>
      </c>
    </row>
    <row r="464" spans="2:86">
      <c r="B464" s="111"/>
      <c r="C464" s="111"/>
      <c r="D464" s="335"/>
      <c r="E464" s="334"/>
      <c r="F464" s="335"/>
      <c r="G464" s="335"/>
      <c r="H464" s="335"/>
      <c r="I464" s="111"/>
      <c r="J464" s="111"/>
      <c r="K464" s="334"/>
      <c r="L464" s="111"/>
      <c r="M464" s="111"/>
      <c r="O464" s="332"/>
      <c r="P464" s="333"/>
      <c r="Q464" s="334"/>
      <c r="R464" s="335"/>
      <c r="CF464" s="12" t="s">
        <v>923</v>
      </c>
      <c r="CG464" s="41">
        <v>5</v>
      </c>
      <c r="CH464" s="105" t="s">
        <v>723</v>
      </c>
    </row>
    <row r="465" spans="2:86">
      <c r="B465" s="111"/>
      <c r="C465" s="111"/>
      <c r="D465" s="335"/>
      <c r="E465" s="334"/>
      <c r="F465" s="335"/>
      <c r="G465" s="335"/>
      <c r="H465" s="335"/>
      <c r="I465" s="111"/>
      <c r="J465" s="111"/>
      <c r="K465" s="334"/>
      <c r="L465" s="111"/>
      <c r="M465" s="111"/>
      <c r="O465" s="332"/>
      <c r="P465" s="333"/>
      <c r="Q465" s="334"/>
      <c r="R465" s="335"/>
      <c r="CF465" s="12" t="s">
        <v>923</v>
      </c>
      <c r="CG465" s="41">
        <v>6</v>
      </c>
      <c r="CH465" s="105" t="s">
        <v>717</v>
      </c>
    </row>
    <row r="466" spans="2:86">
      <c r="B466" s="111"/>
      <c r="C466" s="111"/>
      <c r="D466" s="335"/>
      <c r="E466" s="334"/>
      <c r="F466" s="335"/>
      <c r="G466" s="335"/>
      <c r="H466" s="335"/>
      <c r="I466" s="111"/>
      <c r="J466" s="111"/>
      <c r="K466" s="334"/>
      <c r="L466" s="111"/>
      <c r="M466" s="111"/>
      <c r="O466" s="332"/>
      <c r="P466" s="333"/>
      <c r="Q466" s="334"/>
      <c r="R466" s="335"/>
      <c r="CF466" s="12" t="s">
        <v>923</v>
      </c>
      <c r="CG466" s="41">
        <v>7</v>
      </c>
      <c r="CH466" s="105" t="s">
        <v>717</v>
      </c>
    </row>
    <row r="467" spans="2:86">
      <c r="B467" s="111"/>
      <c r="C467" s="111"/>
      <c r="D467" s="335"/>
      <c r="E467" s="334"/>
      <c r="F467" s="335"/>
      <c r="G467" s="335"/>
      <c r="H467" s="335"/>
      <c r="I467" s="111"/>
      <c r="J467" s="111"/>
      <c r="K467" s="334"/>
      <c r="L467" s="111"/>
      <c r="M467" s="111"/>
      <c r="O467" s="332"/>
      <c r="P467" s="333"/>
      <c r="Q467" s="334"/>
      <c r="R467" s="335"/>
      <c r="CF467" s="12" t="s">
        <v>923</v>
      </c>
      <c r="CG467" s="41">
        <v>8</v>
      </c>
      <c r="CH467" s="105" t="s">
        <v>717</v>
      </c>
    </row>
    <row r="468" spans="2:86">
      <c r="B468" s="111"/>
      <c r="C468" s="111"/>
      <c r="D468" s="335"/>
      <c r="E468" s="334"/>
      <c r="F468" s="335"/>
      <c r="G468" s="335"/>
      <c r="H468" s="335"/>
      <c r="I468" s="111"/>
      <c r="J468" s="111"/>
      <c r="K468" s="334"/>
      <c r="L468" s="111"/>
      <c r="M468" s="111"/>
      <c r="O468" s="332"/>
      <c r="P468" s="333"/>
      <c r="Q468" s="334"/>
      <c r="R468" s="335"/>
      <c r="CF468" s="12" t="s">
        <v>923</v>
      </c>
      <c r="CG468" s="41">
        <v>9</v>
      </c>
      <c r="CH468" s="105" t="s">
        <v>693</v>
      </c>
    </row>
    <row r="469" spans="2:86">
      <c r="B469" s="111"/>
      <c r="C469" s="111"/>
      <c r="D469" s="335"/>
      <c r="E469" s="334"/>
      <c r="F469" s="335"/>
      <c r="G469" s="335"/>
      <c r="H469" s="335"/>
      <c r="I469" s="111"/>
      <c r="J469" s="111"/>
      <c r="K469" s="334"/>
      <c r="L469" s="111"/>
      <c r="M469" s="111"/>
      <c r="O469" s="332"/>
      <c r="P469" s="333"/>
      <c r="Q469" s="334"/>
      <c r="R469" s="335"/>
      <c r="CF469" s="12" t="s">
        <v>923</v>
      </c>
      <c r="CG469" s="41">
        <v>10</v>
      </c>
      <c r="CH469" s="105" t="s">
        <v>510</v>
      </c>
    </row>
    <row r="470" spans="2:86">
      <c r="B470" s="111"/>
      <c r="C470" s="111"/>
      <c r="D470" s="335"/>
      <c r="E470" s="334"/>
      <c r="F470" s="335"/>
      <c r="G470" s="335"/>
      <c r="H470" s="335"/>
      <c r="I470" s="111"/>
      <c r="J470" s="111"/>
      <c r="K470" s="334"/>
      <c r="L470" s="111"/>
      <c r="M470" s="111"/>
      <c r="O470" s="332"/>
      <c r="P470" s="333"/>
      <c r="Q470" s="334"/>
      <c r="R470" s="335"/>
      <c r="CF470" s="12" t="s">
        <v>927</v>
      </c>
      <c r="CG470" s="107">
        <v>2</v>
      </c>
      <c r="CH470" s="105" t="s">
        <v>594</v>
      </c>
    </row>
    <row r="471" spans="2:86">
      <c r="B471" s="111"/>
      <c r="C471" s="111"/>
      <c r="D471" s="335"/>
      <c r="E471" s="334"/>
      <c r="F471" s="335"/>
      <c r="G471" s="335"/>
      <c r="H471" s="335"/>
      <c r="I471" s="111"/>
      <c r="J471" s="111"/>
      <c r="K471" s="334"/>
      <c r="L471" s="111"/>
      <c r="M471" s="111"/>
      <c r="O471" s="332"/>
      <c r="P471" s="333"/>
      <c r="Q471" s="334"/>
      <c r="R471" s="335"/>
      <c r="CF471" s="12" t="s">
        <v>927</v>
      </c>
      <c r="CG471" s="41">
        <v>3</v>
      </c>
      <c r="CH471" s="105" t="s">
        <v>593</v>
      </c>
    </row>
    <row r="472" spans="2:86">
      <c r="B472" s="111"/>
      <c r="C472" s="111"/>
      <c r="D472" s="335"/>
      <c r="E472" s="334"/>
      <c r="F472" s="335"/>
      <c r="G472" s="335"/>
      <c r="H472" s="335"/>
      <c r="I472" s="111"/>
      <c r="J472" s="111"/>
      <c r="K472" s="334"/>
      <c r="L472" s="111"/>
      <c r="M472" s="111"/>
      <c r="O472" s="332"/>
      <c r="P472" s="333"/>
      <c r="Q472" s="334"/>
      <c r="R472" s="335"/>
      <c r="CF472" s="12" t="s">
        <v>927</v>
      </c>
      <c r="CG472" s="41">
        <v>4</v>
      </c>
      <c r="CH472" s="105" t="s">
        <v>589</v>
      </c>
    </row>
    <row r="473" spans="2:86">
      <c r="B473" s="111"/>
      <c r="C473" s="111"/>
      <c r="D473" s="335"/>
      <c r="E473" s="334"/>
      <c r="F473" s="335"/>
      <c r="G473" s="335"/>
      <c r="H473" s="335"/>
      <c r="I473" s="111"/>
      <c r="J473" s="111"/>
      <c r="K473" s="334"/>
      <c r="L473" s="111"/>
      <c r="M473" s="111"/>
      <c r="O473" s="332"/>
      <c r="P473" s="333"/>
      <c r="Q473" s="334"/>
      <c r="R473" s="335"/>
      <c r="CF473" s="12" t="s">
        <v>927</v>
      </c>
      <c r="CG473" s="41">
        <v>5</v>
      </c>
      <c r="CH473" s="105" t="s">
        <v>589</v>
      </c>
    </row>
    <row r="474" spans="2:86">
      <c r="B474" s="111"/>
      <c r="C474" s="111"/>
      <c r="D474" s="335"/>
      <c r="E474" s="334"/>
      <c r="F474" s="335"/>
      <c r="G474" s="335"/>
      <c r="H474" s="335"/>
      <c r="I474" s="111"/>
      <c r="J474" s="111"/>
      <c r="K474" s="334"/>
      <c r="L474" s="111"/>
      <c r="M474" s="111"/>
      <c r="O474" s="332"/>
      <c r="P474" s="333"/>
      <c r="Q474" s="334"/>
      <c r="R474" s="335"/>
      <c r="CF474" s="12" t="s">
        <v>927</v>
      </c>
      <c r="CG474" s="41">
        <v>6</v>
      </c>
      <c r="CH474" s="105" t="s">
        <v>510</v>
      </c>
    </row>
    <row r="475" spans="2:86">
      <c r="B475" s="111"/>
      <c r="C475" s="111"/>
      <c r="D475" s="335"/>
      <c r="E475" s="334"/>
      <c r="F475" s="335"/>
      <c r="G475" s="335"/>
      <c r="H475" s="335"/>
      <c r="I475" s="111"/>
      <c r="J475" s="111"/>
      <c r="K475" s="334"/>
      <c r="L475" s="111"/>
      <c r="M475" s="111"/>
      <c r="O475" s="332"/>
      <c r="P475" s="333"/>
      <c r="Q475" s="334"/>
      <c r="R475" s="335"/>
      <c r="CF475" s="12" t="s">
        <v>927</v>
      </c>
      <c r="CG475" s="41">
        <v>7</v>
      </c>
      <c r="CH475" s="105" t="s">
        <v>510</v>
      </c>
    </row>
    <row r="476" spans="2:86">
      <c r="B476" s="111"/>
      <c r="C476" s="111"/>
      <c r="D476" s="335"/>
      <c r="E476" s="334"/>
      <c r="F476" s="335"/>
      <c r="G476" s="335"/>
      <c r="H476" s="335"/>
      <c r="I476" s="111"/>
      <c r="J476" s="111"/>
      <c r="K476" s="334"/>
      <c r="L476" s="111"/>
      <c r="M476" s="111"/>
      <c r="O476" s="332"/>
      <c r="P476" s="333"/>
      <c r="Q476" s="334"/>
      <c r="R476" s="335"/>
      <c r="CF476" s="12" t="s">
        <v>927</v>
      </c>
      <c r="CG476" s="41">
        <v>8</v>
      </c>
      <c r="CH476" s="105" t="s">
        <v>693</v>
      </c>
    </row>
    <row r="477" spans="2:86">
      <c r="B477" s="111"/>
      <c r="C477" s="111"/>
      <c r="D477" s="335"/>
      <c r="E477" s="334"/>
      <c r="F477" s="335"/>
      <c r="G477" s="335"/>
      <c r="H477" s="335"/>
      <c r="I477" s="111"/>
      <c r="J477" s="111"/>
      <c r="K477" s="334"/>
      <c r="L477" s="111"/>
      <c r="M477" s="111"/>
      <c r="O477" s="332"/>
      <c r="P477" s="333"/>
      <c r="Q477" s="334"/>
      <c r="R477" s="335"/>
      <c r="CF477" s="12" t="s">
        <v>927</v>
      </c>
      <c r="CG477" s="41">
        <v>9</v>
      </c>
      <c r="CH477" s="105" t="s">
        <v>510</v>
      </c>
    </row>
    <row r="478" spans="2:86">
      <c r="B478" s="111"/>
      <c r="C478" s="111"/>
      <c r="D478" s="335"/>
      <c r="E478" s="334"/>
      <c r="F478" s="335"/>
      <c r="G478" s="335"/>
      <c r="H478" s="335"/>
      <c r="I478" s="111"/>
      <c r="J478" s="111"/>
      <c r="K478" s="334"/>
      <c r="L478" s="111"/>
      <c r="M478" s="111"/>
      <c r="O478" s="332"/>
      <c r="P478" s="333"/>
      <c r="Q478" s="334"/>
      <c r="R478" s="335"/>
      <c r="CF478" s="12" t="s">
        <v>927</v>
      </c>
      <c r="CG478" s="41">
        <v>10</v>
      </c>
      <c r="CH478" s="105" t="s">
        <v>693</v>
      </c>
    </row>
    <row r="479" spans="2:86">
      <c r="B479" s="111"/>
      <c r="C479" s="111"/>
      <c r="D479" s="335"/>
      <c r="E479" s="334"/>
      <c r="F479" s="335"/>
      <c r="G479" s="335"/>
      <c r="H479" s="335"/>
      <c r="I479" s="111"/>
      <c r="J479" s="111"/>
      <c r="K479" s="334"/>
      <c r="L479" s="111"/>
      <c r="M479" s="111"/>
      <c r="O479" s="332"/>
      <c r="P479" s="333"/>
      <c r="Q479" s="334"/>
      <c r="R479" s="335"/>
      <c r="CF479" s="12" t="s">
        <v>931</v>
      </c>
      <c r="CG479" s="107">
        <v>2</v>
      </c>
      <c r="CH479" s="105">
        <v>-1</v>
      </c>
    </row>
    <row r="480" spans="2:86">
      <c r="B480" s="111"/>
      <c r="C480" s="111"/>
      <c r="D480" s="335"/>
      <c r="E480" s="334"/>
      <c r="F480" s="335"/>
      <c r="G480" s="335"/>
      <c r="H480" s="335"/>
      <c r="I480" s="111"/>
      <c r="J480" s="111"/>
      <c r="K480" s="334"/>
      <c r="L480" s="111"/>
      <c r="M480" s="111"/>
      <c r="O480" s="332"/>
      <c r="P480" s="333"/>
      <c r="Q480" s="334"/>
      <c r="R480" s="335"/>
      <c r="CF480" s="12" t="s">
        <v>931</v>
      </c>
      <c r="CG480" s="41">
        <v>3</v>
      </c>
      <c r="CH480" s="105">
        <v>-1</v>
      </c>
    </row>
    <row r="481" spans="2:86">
      <c r="B481" s="111"/>
      <c r="C481" s="111"/>
      <c r="D481" s="335"/>
      <c r="E481" s="334"/>
      <c r="F481" s="335"/>
      <c r="G481" s="335"/>
      <c r="H481" s="335"/>
      <c r="I481" s="111"/>
      <c r="J481" s="111"/>
      <c r="K481" s="334"/>
      <c r="L481" s="111"/>
      <c r="M481" s="111"/>
      <c r="O481" s="332"/>
      <c r="P481" s="333"/>
      <c r="Q481" s="334"/>
      <c r="R481" s="335"/>
      <c r="CF481" s="12" t="s">
        <v>931</v>
      </c>
      <c r="CG481" s="41">
        <v>4</v>
      </c>
      <c r="CH481" s="105">
        <v>0</v>
      </c>
    </row>
    <row r="482" spans="2:86">
      <c r="B482" s="111"/>
      <c r="C482" s="111"/>
      <c r="D482" s="335"/>
      <c r="E482" s="334"/>
      <c r="F482" s="335"/>
      <c r="G482" s="335"/>
      <c r="H482" s="335"/>
      <c r="I482" s="111"/>
      <c r="J482" s="111"/>
      <c r="K482" s="334"/>
      <c r="L482" s="111"/>
      <c r="M482" s="111"/>
      <c r="O482" s="332"/>
      <c r="P482" s="333"/>
      <c r="Q482" s="334"/>
      <c r="R482" s="335"/>
      <c r="CF482" s="12" t="s">
        <v>931</v>
      </c>
      <c r="CG482" s="41">
        <v>5</v>
      </c>
      <c r="CH482" s="105" t="s">
        <v>693</v>
      </c>
    </row>
    <row r="483" spans="2:86">
      <c r="B483" s="111"/>
      <c r="C483" s="111"/>
      <c r="D483" s="335"/>
      <c r="E483" s="334"/>
      <c r="F483" s="335"/>
      <c r="G483" s="335"/>
      <c r="H483" s="335"/>
      <c r="I483" s="111"/>
      <c r="J483" s="111"/>
      <c r="K483" s="334"/>
      <c r="L483" s="111"/>
      <c r="M483" s="111"/>
      <c r="O483" s="332"/>
      <c r="P483" s="333"/>
      <c r="Q483" s="334"/>
      <c r="R483" s="335"/>
      <c r="CF483" s="12" t="s">
        <v>931</v>
      </c>
      <c r="CG483" s="41">
        <v>6</v>
      </c>
      <c r="CH483" s="105" t="s">
        <v>693</v>
      </c>
    </row>
    <row r="484" spans="2:86">
      <c r="B484" s="111"/>
      <c r="C484" s="111"/>
      <c r="D484" s="335"/>
      <c r="E484" s="334"/>
      <c r="F484" s="335"/>
      <c r="G484" s="335"/>
      <c r="H484" s="335"/>
      <c r="I484" s="111"/>
      <c r="J484" s="111"/>
      <c r="K484" s="334"/>
      <c r="L484" s="111"/>
      <c r="M484" s="111"/>
      <c r="O484" s="332"/>
      <c r="P484" s="333"/>
      <c r="Q484" s="334"/>
      <c r="R484" s="335"/>
      <c r="CF484" s="12" t="s">
        <v>931</v>
      </c>
      <c r="CG484" s="41">
        <v>7</v>
      </c>
      <c r="CH484" s="105" t="s">
        <v>693</v>
      </c>
    </row>
    <row r="485" spans="2:86">
      <c r="B485" s="111"/>
      <c r="C485" s="111"/>
      <c r="D485" s="335"/>
      <c r="E485" s="334"/>
      <c r="F485" s="335"/>
      <c r="G485" s="335"/>
      <c r="H485" s="335"/>
      <c r="I485" s="111"/>
      <c r="J485" s="111"/>
      <c r="K485" s="334"/>
      <c r="L485" s="111"/>
      <c r="M485" s="111"/>
      <c r="O485" s="332"/>
      <c r="P485" s="333"/>
      <c r="Q485" s="334"/>
      <c r="R485" s="335"/>
      <c r="CF485" s="12" t="s">
        <v>931</v>
      </c>
      <c r="CG485" s="41">
        <v>8</v>
      </c>
      <c r="CH485" s="105">
        <v>0</v>
      </c>
    </row>
    <row r="486" spans="2:86">
      <c r="B486" s="111"/>
      <c r="C486" s="111"/>
      <c r="D486" s="335"/>
      <c r="E486" s="334"/>
      <c r="F486" s="335"/>
      <c r="G486" s="335"/>
      <c r="H486" s="335"/>
      <c r="I486" s="111"/>
      <c r="J486" s="111"/>
      <c r="K486" s="334"/>
      <c r="L486" s="111"/>
      <c r="M486" s="111"/>
      <c r="O486" s="332"/>
      <c r="P486" s="333"/>
      <c r="Q486" s="334"/>
      <c r="R486" s="335"/>
      <c r="CF486" s="12" t="s">
        <v>931</v>
      </c>
      <c r="CG486" s="41">
        <v>9</v>
      </c>
      <c r="CH486" s="105">
        <v>0</v>
      </c>
    </row>
    <row r="487" spans="2:86">
      <c r="B487" s="111"/>
      <c r="C487" s="111"/>
      <c r="D487" s="335"/>
      <c r="E487" s="334"/>
      <c r="F487" s="335"/>
      <c r="G487" s="335"/>
      <c r="H487" s="335"/>
      <c r="I487" s="111"/>
      <c r="J487" s="111"/>
      <c r="K487" s="334"/>
      <c r="L487" s="111"/>
      <c r="M487" s="111"/>
      <c r="O487" s="332"/>
      <c r="P487" s="333"/>
      <c r="Q487" s="334"/>
      <c r="R487" s="335"/>
      <c r="CF487" s="12" t="s">
        <v>931</v>
      </c>
      <c r="CG487" s="41">
        <v>10</v>
      </c>
      <c r="CH487" s="105">
        <v>0</v>
      </c>
    </row>
    <row r="488" spans="2:86">
      <c r="B488" s="111"/>
      <c r="C488" s="111"/>
      <c r="D488" s="335"/>
      <c r="E488" s="334"/>
      <c r="F488" s="335"/>
      <c r="G488" s="335"/>
      <c r="H488" s="335"/>
      <c r="I488" s="111"/>
      <c r="J488" s="111"/>
      <c r="K488" s="334"/>
      <c r="L488" s="111"/>
      <c r="M488" s="111"/>
      <c r="O488" s="332"/>
      <c r="P488" s="333"/>
      <c r="Q488" s="334"/>
      <c r="R488" s="335"/>
      <c r="CG488" s="107"/>
    </row>
    <row r="489" spans="2:86">
      <c r="B489" s="111"/>
      <c r="C489" s="111"/>
      <c r="D489" s="335"/>
      <c r="E489" s="334"/>
      <c r="F489" s="335"/>
      <c r="G489" s="335"/>
      <c r="H489" s="335"/>
      <c r="I489" s="111"/>
      <c r="J489" s="111"/>
      <c r="K489" s="334"/>
      <c r="L489" s="111"/>
      <c r="M489" s="111"/>
      <c r="O489" s="332"/>
      <c r="P489" s="333"/>
      <c r="Q489" s="334"/>
      <c r="R489" s="335"/>
    </row>
    <row r="490" spans="2:86">
      <c r="B490" s="111"/>
      <c r="C490" s="111"/>
      <c r="D490" s="335"/>
      <c r="E490" s="334"/>
      <c r="F490" s="335"/>
      <c r="G490" s="335"/>
      <c r="H490" s="335"/>
      <c r="I490" s="111"/>
      <c r="J490" s="111"/>
      <c r="K490" s="334"/>
      <c r="L490" s="111"/>
      <c r="M490" s="111"/>
      <c r="O490" s="332"/>
      <c r="P490" s="333"/>
      <c r="Q490" s="334"/>
      <c r="R490" s="335"/>
    </row>
    <row r="491" spans="2:86">
      <c r="B491" s="111"/>
      <c r="C491" s="111"/>
      <c r="D491" s="335"/>
      <c r="E491" s="334"/>
      <c r="F491" s="335"/>
      <c r="G491" s="335"/>
      <c r="H491" s="335"/>
      <c r="I491" s="111"/>
      <c r="J491" s="111"/>
      <c r="K491" s="334"/>
      <c r="L491" s="111"/>
      <c r="M491" s="111"/>
      <c r="O491" s="332"/>
      <c r="P491" s="333"/>
      <c r="Q491" s="334"/>
      <c r="R491" s="335"/>
    </row>
    <row r="492" spans="2:86">
      <c r="B492" s="111"/>
      <c r="C492" s="111"/>
      <c r="D492" s="335"/>
      <c r="E492" s="334"/>
      <c r="F492" s="335"/>
      <c r="G492" s="335"/>
      <c r="H492" s="335"/>
      <c r="I492" s="111"/>
      <c r="J492" s="111"/>
      <c r="K492" s="334"/>
      <c r="L492" s="111"/>
      <c r="M492" s="111"/>
      <c r="O492" s="332"/>
      <c r="P492" s="333"/>
      <c r="Q492" s="334"/>
      <c r="R492" s="335"/>
    </row>
    <row r="493" spans="2:86">
      <c r="B493" s="111"/>
      <c r="C493" s="111"/>
      <c r="D493" s="335"/>
      <c r="E493" s="334"/>
      <c r="F493" s="335"/>
      <c r="G493" s="335"/>
      <c r="H493" s="335"/>
      <c r="I493" s="111"/>
      <c r="J493" s="111"/>
      <c r="K493" s="334"/>
      <c r="L493" s="111"/>
      <c r="M493" s="111"/>
      <c r="O493" s="332"/>
      <c r="P493" s="333"/>
      <c r="Q493" s="334"/>
      <c r="R493" s="335"/>
    </row>
    <row r="494" spans="2:86">
      <c r="B494" s="111"/>
      <c r="C494" s="111"/>
      <c r="D494" s="335"/>
      <c r="E494" s="334"/>
      <c r="F494" s="335"/>
      <c r="G494" s="335"/>
      <c r="H494" s="335"/>
      <c r="I494" s="111"/>
      <c r="J494" s="111"/>
      <c r="K494" s="334"/>
      <c r="L494" s="111"/>
      <c r="M494" s="111"/>
      <c r="O494" s="332"/>
      <c r="P494" s="333"/>
      <c r="Q494" s="334"/>
      <c r="R494" s="335"/>
    </row>
    <row r="495" spans="2:86">
      <c r="B495" s="111"/>
      <c r="C495" s="111"/>
      <c r="D495" s="335"/>
      <c r="E495" s="334"/>
      <c r="F495" s="335"/>
      <c r="G495" s="335"/>
      <c r="H495" s="335"/>
      <c r="I495" s="111"/>
      <c r="J495" s="111"/>
      <c r="K495" s="334"/>
      <c r="L495" s="111"/>
      <c r="M495" s="111"/>
      <c r="O495" s="332"/>
      <c r="P495" s="333"/>
      <c r="Q495" s="334"/>
      <c r="R495" s="335"/>
    </row>
    <row r="496" spans="2:86">
      <c r="B496" s="111"/>
      <c r="C496" s="111"/>
      <c r="D496" s="335"/>
      <c r="E496" s="334"/>
      <c r="F496" s="335"/>
      <c r="G496" s="335"/>
      <c r="H496" s="335"/>
      <c r="I496" s="111"/>
      <c r="J496" s="111"/>
      <c r="K496" s="334"/>
      <c r="L496" s="111"/>
      <c r="M496" s="111"/>
      <c r="O496" s="332"/>
      <c r="P496" s="333"/>
      <c r="Q496" s="334"/>
      <c r="R496" s="335"/>
    </row>
    <row r="497" spans="2:85">
      <c r="B497" s="111"/>
      <c r="C497" s="111"/>
      <c r="D497" s="335"/>
      <c r="E497" s="334"/>
      <c r="F497" s="335"/>
      <c r="G497" s="335"/>
      <c r="H497" s="335"/>
      <c r="I497" s="111"/>
      <c r="J497" s="111"/>
      <c r="K497" s="334"/>
      <c r="L497" s="111"/>
      <c r="M497" s="111"/>
      <c r="O497" s="332"/>
      <c r="P497" s="333"/>
      <c r="Q497" s="334"/>
      <c r="R497" s="335"/>
      <c r="CG497" s="107"/>
    </row>
    <row r="498" spans="2:85">
      <c r="B498" s="111"/>
      <c r="C498" s="111"/>
      <c r="D498" s="335"/>
      <c r="E498" s="334"/>
      <c r="F498" s="335"/>
      <c r="G498" s="335"/>
      <c r="H498" s="335"/>
      <c r="I498" s="111"/>
      <c r="J498" s="111"/>
      <c r="K498" s="334"/>
      <c r="L498" s="111"/>
      <c r="M498" s="111"/>
      <c r="O498" s="332"/>
      <c r="P498" s="333"/>
      <c r="Q498" s="334"/>
      <c r="R498" s="335"/>
    </row>
    <row r="499" spans="2:85">
      <c r="B499" s="111"/>
      <c r="C499" s="111"/>
      <c r="D499" s="335"/>
      <c r="E499" s="334"/>
      <c r="F499" s="335"/>
      <c r="G499" s="335"/>
      <c r="H499" s="335"/>
      <c r="I499" s="111"/>
      <c r="J499" s="111"/>
      <c r="K499" s="334"/>
      <c r="L499" s="111"/>
      <c r="M499" s="111"/>
      <c r="O499" s="332"/>
      <c r="P499" s="333"/>
      <c r="Q499" s="334"/>
      <c r="R499" s="335"/>
    </row>
    <row r="500" spans="2:85">
      <c r="B500" s="111"/>
      <c r="C500" s="111"/>
      <c r="D500" s="335"/>
      <c r="E500" s="334"/>
      <c r="F500" s="335"/>
      <c r="G500" s="335"/>
      <c r="H500" s="335"/>
      <c r="I500" s="111"/>
      <c r="J500" s="111"/>
      <c r="K500" s="334"/>
      <c r="L500" s="111"/>
      <c r="M500" s="111"/>
      <c r="O500" s="332"/>
      <c r="P500" s="333"/>
      <c r="Q500" s="334"/>
      <c r="R500" s="335"/>
    </row>
    <row r="501" spans="2:85">
      <c r="B501" s="111"/>
      <c r="C501" s="111"/>
      <c r="D501" s="335"/>
      <c r="E501" s="334"/>
      <c r="F501" s="335"/>
      <c r="G501" s="335"/>
      <c r="H501" s="335"/>
      <c r="I501" s="111"/>
      <c r="J501" s="111"/>
      <c r="K501" s="334"/>
      <c r="L501" s="111"/>
      <c r="M501" s="111"/>
      <c r="O501" s="332"/>
      <c r="P501" s="333"/>
      <c r="Q501" s="334"/>
      <c r="R501" s="335"/>
    </row>
    <row r="502" spans="2:85">
      <c r="B502" s="111"/>
      <c r="C502" s="111"/>
      <c r="D502" s="335"/>
      <c r="E502" s="334"/>
      <c r="F502" s="335"/>
      <c r="G502" s="335"/>
      <c r="H502" s="335"/>
      <c r="I502" s="111"/>
      <c r="J502" s="111"/>
      <c r="K502" s="334"/>
      <c r="L502" s="111"/>
      <c r="M502" s="111"/>
      <c r="O502" s="332"/>
      <c r="P502" s="333"/>
      <c r="Q502" s="334"/>
      <c r="R502" s="335"/>
    </row>
    <row r="503" spans="2:85">
      <c r="B503" s="111"/>
      <c r="C503" s="111"/>
      <c r="D503" s="335"/>
      <c r="E503" s="334"/>
      <c r="F503" s="335"/>
      <c r="G503" s="335"/>
      <c r="H503" s="335"/>
      <c r="I503" s="111"/>
      <c r="J503" s="111"/>
      <c r="K503" s="334"/>
      <c r="L503" s="111"/>
      <c r="M503" s="111"/>
      <c r="O503" s="332"/>
      <c r="P503" s="333"/>
      <c r="Q503" s="334"/>
      <c r="R503" s="335"/>
    </row>
    <row r="504" spans="2:85">
      <c r="B504" s="111"/>
      <c r="C504" s="111"/>
      <c r="D504" s="335"/>
      <c r="E504" s="334"/>
      <c r="F504" s="335"/>
      <c r="G504" s="335"/>
      <c r="H504" s="335"/>
      <c r="I504" s="111"/>
      <c r="J504" s="111"/>
      <c r="K504" s="334"/>
      <c r="L504" s="111"/>
      <c r="M504" s="111"/>
      <c r="O504" s="332"/>
      <c r="P504" s="333"/>
      <c r="Q504" s="334"/>
      <c r="R504" s="335"/>
    </row>
    <row r="505" spans="2:85">
      <c r="B505" s="111"/>
      <c r="C505" s="111"/>
      <c r="D505" s="335"/>
      <c r="E505" s="334"/>
      <c r="F505" s="335"/>
      <c r="G505" s="335"/>
      <c r="H505" s="335"/>
      <c r="I505" s="111"/>
      <c r="J505" s="111"/>
      <c r="K505" s="334"/>
      <c r="L505" s="111"/>
      <c r="M505" s="111"/>
      <c r="O505" s="332"/>
      <c r="P505" s="333"/>
      <c r="Q505" s="334"/>
      <c r="R505" s="335"/>
    </row>
    <row r="506" spans="2:85">
      <c r="B506" s="111"/>
      <c r="C506" s="111"/>
      <c r="D506" s="335"/>
      <c r="E506" s="334"/>
      <c r="F506" s="335"/>
      <c r="G506" s="335"/>
      <c r="H506" s="335"/>
      <c r="I506" s="111"/>
      <c r="J506" s="111"/>
      <c r="K506" s="334"/>
      <c r="L506" s="111"/>
      <c r="M506" s="111"/>
      <c r="O506" s="332"/>
      <c r="P506" s="333"/>
      <c r="Q506" s="334"/>
      <c r="R506" s="335"/>
    </row>
    <row r="507" spans="2:85">
      <c r="B507" s="111"/>
      <c r="C507" s="111"/>
      <c r="D507" s="335"/>
      <c r="E507" s="334"/>
      <c r="F507" s="335"/>
      <c r="G507" s="335"/>
      <c r="H507" s="335"/>
      <c r="I507" s="111"/>
      <c r="J507" s="111"/>
      <c r="K507" s="334"/>
      <c r="L507" s="111"/>
      <c r="M507" s="111"/>
      <c r="O507" s="332"/>
      <c r="P507" s="333"/>
      <c r="Q507" s="334"/>
      <c r="R507" s="335"/>
    </row>
    <row r="508" spans="2:85">
      <c r="B508" s="111"/>
      <c r="C508" s="111"/>
      <c r="D508" s="335"/>
      <c r="E508" s="334"/>
      <c r="F508" s="335"/>
      <c r="G508" s="335"/>
      <c r="H508" s="335"/>
      <c r="I508" s="111"/>
      <c r="J508" s="111"/>
      <c r="K508" s="334"/>
      <c r="L508" s="111"/>
      <c r="M508" s="111"/>
      <c r="O508" s="332"/>
      <c r="P508" s="333"/>
      <c r="Q508" s="334"/>
      <c r="R508" s="335"/>
    </row>
    <row r="509" spans="2:85">
      <c r="B509" s="111"/>
      <c r="C509" s="111"/>
      <c r="D509" s="335"/>
      <c r="E509" s="334"/>
      <c r="F509" s="335"/>
      <c r="G509" s="335"/>
      <c r="H509" s="335"/>
      <c r="I509" s="111"/>
      <c r="J509" s="111"/>
      <c r="K509" s="334"/>
      <c r="L509" s="111"/>
      <c r="M509" s="111"/>
      <c r="O509" s="332"/>
      <c r="P509" s="333"/>
      <c r="Q509" s="334"/>
      <c r="R509" s="335"/>
    </row>
    <row r="510" spans="2:85">
      <c r="B510" s="111"/>
      <c r="C510" s="111"/>
      <c r="D510" s="335"/>
      <c r="E510" s="334"/>
      <c r="F510" s="335"/>
      <c r="G510" s="335"/>
      <c r="H510" s="335"/>
      <c r="I510" s="111"/>
      <c r="J510" s="111"/>
      <c r="K510" s="334"/>
      <c r="L510" s="111"/>
      <c r="M510" s="111"/>
      <c r="O510" s="332"/>
      <c r="P510" s="333"/>
      <c r="Q510" s="334"/>
      <c r="R510" s="335"/>
    </row>
    <row r="511" spans="2:85">
      <c r="B511" s="111"/>
      <c r="C511" s="111"/>
      <c r="D511" s="335"/>
      <c r="E511" s="334"/>
      <c r="F511" s="335"/>
      <c r="G511" s="335"/>
      <c r="H511" s="335"/>
      <c r="I511" s="111"/>
      <c r="J511" s="111"/>
      <c r="K511" s="334"/>
      <c r="L511" s="111"/>
      <c r="M511" s="111"/>
      <c r="O511" s="332"/>
      <c r="P511" s="333"/>
      <c r="Q511" s="334"/>
      <c r="R511" s="335"/>
    </row>
    <row r="512" spans="2:85">
      <c r="B512" s="111"/>
      <c r="C512" s="111"/>
      <c r="D512" s="335"/>
      <c r="E512" s="334"/>
      <c r="F512" s="335"/>
      <c r="G512" s="335"/>
      <c r="H512" s="335"/>
      <c r="I512" s="111"/>
      <c r="J512" s="111"/>
      <c r="K512" s="334"/>
      <c r="L512" s="111"/>
      <c r="M512" s="111"/>
      <c r="O512" s="332"/>
      <c r="P512" s="333"/>
      <c r="Q512" s="334"/>
      <c r="R512" s="335"/>
    </row>
    <row r="513" spans="2:18">
      <c r="B513" s="111"/>
      <c r="C513" s="111"/>
      <c r="D513" s="335"/>
      <c r="E513" s="334"/>
      <c r="F513" s="335"/>
      <c r="G513" s="335"/>
      <c r="H513" s="335"/>
      <c r="I513" s="111"/>
      <c r="J513" s="111"/>
      <c r="K513" s="334"/>
      <c r="L513" s="111"/>
      <c r="M513" s="111"/>
      <c r="O513" s="332"/>
      <c r="P513" s="333"/>
      <c r="Q513" s="334"/>
      <c r="R513" s="335"/>
    </row>
    <row r="514" spans="2:18">
      <c r="B514" s="111"/>
      <c r="C514" s="111"/>
      <c r="D514" s="335"/>
      <c r="E514" s="334"/>
      <c r="F514" s="335"/>
      <c r="G514" s="335"/>
      <c r="H514" s="335"/>
      <c r="I514" s="111"/>
      <c r="J514" s="111"/>
      <c r="K514" s="334"/>
      <c r="L514" s="111"/>
      <c r="M514" s="111"/>
      <c r="O514" s="332"/>
      <c r="P514" s="333"/>
      <c r="Q514" s="334"/>
      <c r="R514" s="335"/>
    </row>
    <row r="515" spans="2:18">
      <c r="B515" s="111"/>
      <c r="C515" s="111"/>
      <c r="D515" s="335"/>
      <c r="E515" s="334"/>
      <c r="F515" s="335"/>
      <c r="G515" s="335"/>
      <c r="H515" s="335"/>
      <c r="I515" s="111"/>
      <c r="J515" s="111"/>
      <c r="K515" s="334"/>
      <c r="L515" s="111"/>
      <c r="M515" s="111"/>
      <c r="O515" s="332"/>
      <c r="P515" s="333"/>
      <c r="Q515" s="334"/>
      <c r="R515" s="335"/>
    </row>
    <row r="516" spans="2:18">
      <c r="B516" s="111"/>
      <c r="C516" s="111"/>
      <c r="D516" s="335"/>
      <c r="E516" s="334"/>
      <c r="F516" s="335"/>
      <c r="G516" s="335"/>
      <c r="H516" s="335"/>
      <c r="I516" s="111"/>
      <c r="J516" s="111"/>
      <c r="K516" s="334"/>
      <c r="L516" s="111"/>
      <c r="M516" s="111"/>
      <c r="O516" s="332"/>
      <c r="P516" s="333"/>
      <c r="Q516" s="334"/>
      <c r="R516" s="335"/>
    </row>
    <row r="517" spans="2:18">
      <c r="B517" s="111"/>
      <c r="C517" s="111"/>
      <c r="D517" s="335"/>
      <c r="E517" s="334"/>
      <c r="F517" s="335"/>
      <c r="G517" s="335"/>
      <c r="H517" s="335"/>
      <c r="I517" s="111"/>
      <c r="J517" s="111"/>
      <c r="K517" s="334"/>
      <c r="L517" s="111"/>
      <c r="M517" s="111"/>
      <c r="O517" s="332"/>
      <c r="P517" s="333"/>
      <c r="Q517" s="334"/>
      <c r="R517" s="335"/>
    </row>
    <row r="518" spans="2:18">
      <c r="B518" s="111"/>
      <c r="C518" s="111"/>
      <c r="D518" s="335"/>
      <c r="E518" s="334"/>
      <c r="F518" s="335"/>
      <c r="G518" s="335"/>
      <c r="H518" s="335"/>
      <c r="I518" s="111"/>
      <c r="J518" s="111"/>
      <c r="K518" s="334"/>
      <c r="L518" s="111"/>
      <c r="M518" s="111"/>
      <c r="O518" s="332"/>
      <c r="P518" s="333"/>
      <c r="Q518" s="334"/>
      <c r="R518" s="335"/>
    </row>
    <row r="519" spans="2:18">
      <c r="B519" s="111"/>
      <c r="C519" s="111"/>
      <c r="D519" s="335"/>
      <c r="E519" s="334"/>
      <c r="F519" s="335"/>
      <c r="G519" s="335"/>
      <c r="H519" s="335"/>
      <c r="I519" s="111"/>
      <c r="J519" s="111"/>
      <c r="K519" s="334"/>
      <c r="L519" s="111"/>
      <c r="M519" s="111"/>
      <c r="O519" s="332"/>
      <c r="P519" s="333"/>
      <c r="Q519" s="334"/>
      <c r="R519" s="335"/>
    </row>
    <row r="520" spans="2:18">
      <c r="B520" s="111"/>
      <c r="C520" s="111"/>
      <c r="D520" s="335"/>
      <c r="E520" s="334"/>
      <c r="F520" s="335"/>
      <c r="G520" s="335"/>
      <c r="H520" s="335"/>
      <c r="I520" s="111"/>
      <c r="J520" s="111"/>
      <c r="K520" s="334"/>
      <c r="L520" s="111"/>
      <c r="M520" s="111"/>
      <c r="O520" s="332"/>
      <c r="P520" s="333"/>
      <c r="Q520" s="334"/>
      <c r="R520" s="335"/>
    </row>
    <row r="521" spans="2:18">
      <c r="B521" s="111"/>
      <c r="C521" s="111"/>
      <c r="D521" s="335"/>
      <c r="E521" s="334"/>
      <c r="F521" s="335"/>
      <c r="G521" s="335"/>
      <c r="H521" s="335"/>
      <c r="I521" s="111"/>
      <c r="J521" s="111"/>
      <c r="K521" s="334"/>
      <c r="L521" s="111"/>
      <c r="M521" s="111"/>
      <c r="O521" s="332"/>
      <c r="P521" s="333"/>
      <c r="Q521" s="334"/>
      <c r="R521" s="335"/>
    </row>
    <row r="522" spans="2:18">
      <c r="B522" s="111"/>
      <c r="C522" s="111"/>
      <c r="D522" s="335"/>
      <c r="E522" s="334"/>
      <c r="F522" s="335"/>
      <c r="G522" s="335"/>
      <c r="H522" s="335"/>
      <c r="I522" s="111"/>
      <c r="J522" s="111"/>
      <c r="K522" s="334"/>
      <c r="L522" s="111"/>
      <c r="M522" s="111"/>
      <c r="O522" s="332"/>
      <c r="P522" s="333"/>
      <c r="Q522" s="334"/>
      <c r="R522" s="335"/>
    </row>
    <row r="523" spans="2:18">
      <c r="B523" s="111"/>
      <c r="C523" s="111"/>
      <c r="D523" s="335"/>
      <c r="E523" s="334"/>
      <c r="F523" s="335"/>
      <c r="G523" s="335"/>
      <c r="H523" s="335"/>
      <c r="I523" s="111"/>
      <c r="J523" s="111"/>
      <c r="K523" s="334"/>
      <c r="L523" s="111"/>
      <c r="M523" s="111"/>
      <c r="O523" s="332"/>
      <c r="P523" s="333"/>
      <c r="Q523" s="334"/>
      <c r="R523" s="335"/>
    </row>
    <row r="524" spans="2:18">
      <c r="B524" s="111"/>
      <c r="C524" s="111"/>
      <c r="D524" s="335"/>
      <c r="E524" s="334"/>
      <c r="F524" s="335"/>
      <c r="G524" s="335"/>
      <c r="H524" s="335"/>
      <c r="I524" s="111"/>
      <c r="J524" s="111"/>
      <c r="K524" s="334"/>
      <c r="L524" s="111"/>
      <c r="M524" s="111"/>
      <c r="O524" s="332"/>
      <c r="P524" s="333"/>
      <c r="Q524" s="334"/>
      <c r="R524" s="335"/>
    </row>
    <row r="525" spans="2:18">
      <c r="B525" s="111"/>
      <c r="C525" s="111"/>
      <c r="D525" s="335"/>
      <c r="E525" s="334"/>
      <c r="F525" s="335"/>
      <c r="G525" s="335"/>
      <c r="H525" s="335"/>
      <c r="I525" s="111"/>
      <c r="J525" s="111"/>
      <c r="K525" s="334"/>
      <c r="L525" s="111"/>
      <c r="M525" s="111"/>
      <c r="O525" s="332"/>
      <c r="P525" s="333"/>
      <c r="Q525" s="334"/>
      <c r="R525" s="335"/>
    </row>
    <row r="526" spans="2:18">
      <c r="B526" s="111"/>
      <c r="C526" s="111"/>
      <c r="D526" s="335"/>
      <c r="E526" s="334"/>
      <c r="F526" s="335"/>
      <c r="G526" s="335"/>
      <c r="H526" s="335"/>
      <c r="I526" s="111"/>
      <c r="J526" s="111"/>
      <c r="K526" s="334"/>
      <c r="L526" s="111"/>
      <c r="M526" s="111"/>
      <c r="O526" s="332"/>
      <c r="P526" s="333"/>
      <c r="Q526" s="334"/>
      <c r="R526" s="335"/>
    </row>
    <row r="527" spans="2:18">
      <c r="B527" s="111"/>
      <c r="C527" s="111"/>
      <c r="D527" s="335"/>
      <c r="E527" s="334"/>
      <c r="F527" s="335"/>
      <c r="G527" s="335"/>
      <c r="H527" s="335"/>
      <c r="I527" s="111"/>
      <c r="J527" s="111"/>
      <c r="K527" s="334"/>
      <c r="L527" s="111"/>
      <c r="M527" s="111"/>
      <c r="O527" s="332"/>
      <c r="P527" s="333"/>
      <c r="Q527" s="334"/>
      <c r="R527" s="335"/>
    </row>
    <row r="528" spans="2:18">
      <c r="B528" s="111"/>
      <c r="C528" s="111"/>
      <c r="D528" s="335"/>
      <c r="E528" s="334"/>
      <c r="F528" s="335"/>
      <c r="G528" s="335"/>
      <c r="H528" s="335"/>
      <c r="I528" s="111"/>
      <c r="J528" s="111"/>
      <c r="K528" s="334"/>
      <c r="L528" s="111"/>
      <c r="M528" s="111"/>
      <c r="O528" s="332"/>
      <c r="P528" s="333"/>
      <c r="Q528" s="334"/>
      <c r="R528" s="335"/>
    </row>
    <row r="529" spans="2:18">
      <c r="B529" s="111"/>
      <c r="C529" s="111"/>
      <c r="D529" s="335"/>
      <c r="E529" s="334"/>
      <c r="F529" s="335"/>
      <c r="G529" s="335"/>
      <c r="H529" s="335"/>
      <c r="I529" s="111"/>
      <c r="J529" s="111"/>
      <c r="K529" s="334"/>
      <c r="L529" s="111"/>
      <c r="M529" s="111"/>
      <c r="O529" s="332"/>
      <c r="P529" s="333"/>
      <c r="Q529" s="334"/>
      <c r="R529" s="335"/>
    </row>
    <row r="530" spans="2:18">
      <c r="B530" s="111"/>
      <c r="C530" s="111"/>
      <c r="D530" s="335"/>
      <c r="E530" s="334"/>
      <c r="F530" s="335"/>
      <c r="G530" s="335"/>
      <c r="H530" s="335"/>
      <c r="I530" s="111"/>
      <c r="J530" s="111"/>
      <c r="K530" s="334"/>
      <c r="L530" s="111"/>
      <c r="M530" s="111"/>
      <c r="O530" s="332"/>
      <c r="P530" s="333"/>
      <c r="Q530" s="334"/>
      <c r="R530" s="335"/>
    </row>
    <row r="531" spans="2:18">
      <c r="B531" s="111"/>
      <c r="C531" s="111"/>
      <c r="D531" s="335"/>
      <c r="E531" s="334"/>
      <c r="F531" s="335"/>
      <c r="G531" s="335"/>
      <c r="H531" s="335"/>
      <c r="I531" s="111"/>
      <c r="J531" s="111"/>
      <c r="K531" s="334"/>
      <c r="L531" s="111"/>
      <c r="M531" s="111"/>
      <c r="O531" s="332"/>
      <c r="P531" s="333"/>
      <c r="Q531" s="334"/>
      <c r="R531" s="335"/>
    </row>
    <row r="532" spans="2:18">
      <c r="B532" s="111"/>
      <c r="C532" s="111"/>
      <c r="D532" s="335"/>
      <c r="E532" s="334"/>
      <c r="F532" s="335"/>
      <c r="G532" s="335"/>
      <c r="H532" s="335"/>
      <c r="I532" s="111"/>
      <c r="J532" s="111"/>
      <c r="K532" s="334"/>
      <c r="L532" s="111"/>
      <c r="M532" s="111"/>
      <c r="O532" s="332"/>
      <c r="P532" s="333"/>
      <c r="Q532" s="334"/>
      <c r="R532" s="335"/>
    </row>
    <row r="533" spans="2:18">
      <c r="B533" s="111"/>
      <c r="C533" s="111"/>
      <c r="D533" s="335"/>
      <c r="E533" s="334"/>
      <c r="F533" s="335"/>
      <c r="G533" s="335"/>
      <c r="H533" s="335"/>
      <c r="I533" s="111"/>
      <c r="J533" s="111"/>
      <c r="K533" s="334"/>
      <c r="L533" s="111"/>
      <c r="M533" s="111"/>
      <c r="O533" s="332"/>
      <c r="P533" s="333"/>
      <c r="Q533" s="334"/>
      <c r="R533" s="335"/>
    </row>
    <row r="534" spans="2:18">
      <c r="B534" s="111"/>
      <c r="C534" s="111"/>
      <c r="D534" s="335"/>
      <c r="E534" s="334"/>
      <c r="F534" s="335"/>
      <c r="G534" s="335"/>
      <c r="H534" s="335"/>
      <c r="I534" s="111"/>
      <c r="J534" s="111"/>
      <c r="K534" s="334"/>
      <c r="L534" s="111"/>
      <c r="M534" s="111"/>
      <c r="O534" s="332"/>
      <c r="P534" s="333"/>
      <c r="Q534" s="334"/>
      <c r="R534" s="335"/>
    </row>
    <row r="535" spans="2:18">
      <c r="B535" s="111"/>
      <c r="C535" s="111"/>
      <c r="D535" s="335"/>
      <c r="E535" s="334"/>
      <c r="F535" s="335"/>
      <c r="G535" s="335"/>
      <c r="H535" s="335"/>
      <c r="I535" s="111"/>
      <c r="J535" s="111"/>
      <c r="K535" s="334"/>
      <c r="L535" s="111"/>
      <c r="M535" s="111"/>
      <c r="O535" s="332"/>
      <c r="P535" s="333"/>
      <c r="Q535" s="334"/>
      <c r="R535" s="335"/>
    </row>
    <row r="536" spans="2:18">
      <c r="B536" s="111"/>
      <c r="C536" s="111"/>
      <c r="D536" s="335"/>
      <c r="E536" s="334"/>
      <c r="F536" s="335"/>
      <c r="G536" s="335"/>
      <c r="H536" s="335"/>
      <c r="I536" s="111"/>
      <c r="J536" s="111"/>
      <c r="K536" s="334"/>
      <c r="L536" s="111"/>
      <c r="M536" s="111"/>
      <c r="O536" s="332"/>
      <c r="P536" s="333"/>
      <c r="Q536" s="334"/>
      <c r="R536" s="335"/>
    </row>
    <row r="537" spans="2:18">
      <c r="B537" s="111"/>
      <c r="C537" s="111"/>
      <c r="D537" s="335"/>
      <c r="E537" s="334"/>
      <c r="F537" s="335"/>
      <c r="G537" s="335"/>
      <c r="H537" s="335"/>
      <c r="I537" s="111"/>
      <c r="J537" s="111"/>
      <c r="K537" s="334"/>
      <c r="L537" s="111"/>
      <c r="M537" s="111"/>
      <c r="O537" s="332"/>
      <c r="P537" s="333"/>
      <c r="Q537" s="334"/>
      <c r="R537" s="335"/>
    </row>
    <row r="538" spans="2:18">
      <c r="B538" s="111"/>
      <c r="C538" s="111"/>
      <c r="D538" s="335"/>
      <c r="E538" s="334"/>
      <c r="F538" s="335"/>
      <c r="G538" s="335"/>
      <c r="H538" s="335"/>
      <c r="I538" s="111"/>
      <c r="J538" s="111"/>
      <c r="K538" s="334"/>
      <c r="L538" s="111"/>
      <c r="M538" s="111"/>
      <c r="O538" s="332"/>
      <c r="P538" s="333"/>
      <c r="Q538" s="334"/>
      <c r="R538" s="335"/>
    </row>
    <row r="539" spans="2:18">
      <c r="B539" s="111"/>
      <c r="C539" s="111"/>
      <c r="D539" s="335"/>
      <c r="E539" s="334"/>
      <c r="F539" s="335"/>
      <c r="G539" s="335"/>
      <c r="H539" s="335"/>
      <c r="I539" s="111"/>
      <c r="J539" s="111"/>
      <c r="K539" s="334"/>
      <c r="L539" s="111"/>
      <c r="M539" s="111"/>
      <c r="O539" s="332"/>
      <c r="P539" s="333"/>
      <c r="Q539" s="334"/>
      <c r="R539" s="335"/>
    </row>
    <row r="540" spans="2:18">
      <c r="B540" s="111"/>
      <c r="C540" s="111"/>
      <c r="D540" s="335"/>
      <c r="E540" s="334"/>
      <c r="F540" s="335"/>
      <c r="G540" s="335"/>
      <c r="H540" s="335"/>
      <c r="I540" s="111"/>
      <c r="J540" s="111"/>
      <c r="K540" s="334"/>
      <c r="L540" s="111"/>
      <c r="M540" s="111"/>
      <c r="O540" s="332"/>
      <c r="P540" s="333"/>
      <c r="Q540" s="334"/>
      <c r="R540" s="335"/>
    </row>
    <row r="541" spans="2:18">
      <c r="B541" s="111"/>
      <c r="C541" s="111"/>
      <c r="D541" s="335"/>
      <c r="E541" s="334"/>
      <c r="F541" s="335"/>
      <c r="G541" s="335"/>
      <c r="H541" s="335"/>
      <c r="I541" s="111"/>
      <c r="J541" s="111"/>
      <c r="K541" s="334"/>
      <c r="L541" s="111"/>
      <c r="M541" s="111"/>
      <c r="O541" s="332"/>
      <c r="P541" s="333"/>
      <c r="Q541" s="334"/>
      <c r="R541" s="335"/>
    </row>
    <row r="542" spans="2:18">
      <c r="B542" s="111"/>
      <c r="C542" s="111"/>
      <c r="D542" s="335"/>
      <c r="E542" s="334"/>
      <c r="F542" s="335"/>
      <c r="G542" s="335"/>
      <c r="H542" s="335"/>
      <c r="I542" s="111"/>
      <c r="J542" s="111"/>
      <c r="K542" s="334"/>
      <c r="L542" s="111"/>
      <c r="M542" s="111"/>
      <c r="O542" s="332"/>
      <c r="P542" s="333"/>
      <c r="Q542" s="334"/>
      <c r="R542" s="335"/>
    </row>
    <row r="543" spans="2:18">
      <c r="B543" s="111"/>
      <c r="C543" s="111"/>
      <c r="D543" s="335"/>
      <c r="E543" s="334"/>
      <c r="F543" s="335"/>
      <c r="G543" s="335"/>
      <c r="H543" s="335"/>
      <c r="I543" s="111"/>
      <c r="J543" s="111"/>
      <c r="K543" s="334"/>
      <c r="L543" s="111"/>
      <c r="M543" s="111"/>
      <c r="O543" s="332"/>
      <c r="P543" s="333"/>
      <c r="Q543" s="334"/>
      <c r="R543" s="335"/>
    </row>
    <row r="544" spans="2:18">
      <c r="B544" s="111"/>
      <c r="C544" s="111"/>
      <c r="D544" s="335"/>
      <c r="E544" s="334"/>
      <c r="F544" s="335"/>
      <c r="G544" s="335"/>
      <c r="H544" s="335"/>
      <c r="I544" s="111"/>
      <c r="J544" s="111"/>
      <c r="K544" s="334"/>
      <c r="L544" s="111"/>
      <c r="M544" s="111"/>
      <c r="O544" s="332"/>
      <c r="P544" s="333"/>
      <c r="Q544" s="334"/>
      <c r="R544" s="335"/>
    </row>
    <row r="545" spans="2:18">
      <c r="B545" s="111"/>
      <c r="C545" s="111"/>
      <c r="D545" s="335"/>
      <c r="E545" s="334"/>
      <c r="F545" s="335"/>
      <c r="G545" s="335"/>
      <c r="H545" s="335"/>
      <c r="I545" s="111"/>
      <c r="J545" s="111"/>
      <c r="K545" s="334"/>
      <c r="L545" s="111"/>
      <c r="M545" s="111"/>
      <c r="O545" s="332"/>
      <c r="P545" s="333"/>
      <c r="Q545" s="334"/>
      <c r="R545" s="335"/>
    </row>
    <row r="546" spans="2:18">
      <c r="B546" s="111"/>
      <c r="C546" s="111"/>
      <c r="D546" s="335"/>
      <c r="E546" s="334"/>
      <c r="F546" s="335"/>
      <c r="G546" s="335"/>
      <c r="H546" s="335"/>
      <c r="I546" s="111"/>
      <c r="J546" s="111"/>
      <c r="K546" s="334"/>
      <c r="L546" s="111"/>
      <c r="M546" s="111"/>
      <c r="O546" s="332"/>
      <c r="P546" s="333"/>
      <c r="Q546" s="334"/>
      <c r="R546" s="335"/>
    </row>
    <row r="547" spans="2:18">
      <c r="B547" s="111"/>
      <c r="C547" s="111"/>
      <c r="D547" s="335"/>
      <c r="E547" s="334"/>
      <c r="F547" s="335"/>
      <c r="G547" s="335"/>
      <c r="H547" s="335"/>
      <c r="I547" s="111"/>
      <c r="J547" s="111"/>
      <c r="K547" s="334"/>
      <c r="L547" s="111"/>
      <c r="M547" s="111"/>
      <c r="O547" s="332"/>
      <c r="P547" s="333"/>
      <c r="Q547" s="334"/>
      <c r="R547" s="335"/>
    </row>
    <row r="548" spans="2:18">
      <c r="B548" s="111"/>
      <c r="C548" s="111"/>
      <c r="D548" s="335"/>
      <c r="E548" s="334"/>
      <c r="F548" s="335"/>
      <c r="G548" s="335"/>
      <c r="H548" s="335"/>
      <c r="I548" s="111"/>
      <c r="J548" s="111"/>
      <c r="K548" s="334"/>
      <c r="L548" s="111"/>
      <c r="M548" s="111"/>
      <c r="O548" s="332"/>
      <c r="P548" s="333"/>
      <c r="Q548" s="334"/>
      <c r="R548" s="335"/>
    </row>
    <row r="549" spans="2:18">
      <c r="B549" s="111"/>
      <c r="C549" s="111"/>
      <c r="D549" s="335"/>
      <c r="E549" s="334"/>
      <c r="F549" s="335"/>
      <c r="G549" s="335"/>
      <c r="H549" s="335"/>
      <c r="I549" s="111"/>
      <c r="J549" s="111"/>
      <c r="K549" s="334"/>
      <c r="L549" s="111"/>
      <c r="M549" s="111"/>
      <c r="O549" s="332"/>
      <c r="P549" s="333"/>
      <c r="Q549" s="334"/>
      <c r="R549" s="335"/>
    </row>
    <row r="550" spans="2:18">
      <c r="B550" s="111"/>
      <c r="C550" s="111"/>
      <c r="D550" s="335"/>
      <c r="E550" s="334"/>
      <c r="F550" s="335"/>
      <c r="G550" s="335"/>
      <c r="H550" s="335"/>
      <c r="I550" s="111"/>
      <c r="J550" s="111"/>
      <c r="K550" s="334"/>
      <c r="L550" s="111"/>
      <c r="M550" s="111"/>
      <c r="O550" s="332"/>
      <c r="P550" s="333"/>
      <c r="Q550" s="334"/>
      <c r="R550" s="335"/>
    </row>
    <row r="551" spans="2:18">
      <c r="B551" s="111"/>
      <c r="C551" s="111"/>
      <c r="D551" s="335"/>
      <c r="E551" s="334"/>
      <c r="F551" s="335"/>
      <c r="G551" s="335"/>
      <c r="H551" s="335"/>
      <c r="I551" s="111"/>
      <c r="J551" s="111"/>
      <c r="K551" s="334"/>
      <c r="L551" s="111"/>
      <c r="M551" s="111"/>
      <c r="O551" s="332"/>
      <c r="P551" s="333"/>
      <c r="Q551" s="334"/>
      <c r="R551" s="335"/>
    </row>
    <row r="552" spans="2:18">
      <c r="B552" s="111"/>
      <c r="C552" s="111"/>
      <c r="D552" s="335"/>
      <c r="E552" s="334"/>
      <c r="F552" s="335"/>
      <c r="G552" s="335"/>
      <c r="H552" s="335"/>
      <c r="I552" s="111"/>
      <c r="J552" s="111"/>
      <c r="K552" s="334"/>
      <c r="L552" s="111"/>
      <c r="M552" s="111"/>
      <c r="O552" s="332"/>
      <c r="P552" s="333"/>
      <c r="Q552" s="334"/>
      <c r="R552" s="335"/>
    </row>
    <row r="553" spans="2:18">
      <c r="B553" s="111"/>
      <c r="C553" s="111"/>
      <c r="D553" s="335"/>
      <c r="E553" s="334"/>
      <c r="F553" s="335"/>
      <c r="G553" s="335"/>
      <c r="H553" s="335"/>
      <c r="I553" s="111"/>
      <c r="J553" s="111"/>
      <c r="K553" s="334"/>
      <c r="L553" s="111"/>
      <c r="M553" s="111"/>
      <c r="O553" s="332"/>
      <c r="P553" s="333"/>
      <c r="Q553" s="334"/>
      <c r="R553" s="335"/>
    </row>
    <row r="554" spans="2:18">
      <c r="B554" s="111"/>
      <c r="C554" s="111"/>
      <c r="D554" s="335"/>
      <c r="E554" s="334"/>
      <c r="F554" s="335"/>
      <c r="G554" s="335"/>
      <c r="H554" s="335"/>
      <c r="I554" s="111"/>
      <c r="J554" s="111"/>
      <c r="K554" s="334"/>
      <c r="L554" s="111"/>
      <c r="M554" s="111"/>
      <c r="O554" s="332"/>
      <c r="P554" s="333"/>
      <c r="Q554" s="334"/>
      <c r="R554" s="335"/>
    </row>
    <row r="555" spans="2:18">
      <c r="B555" s="111"/>
      <c r="C555" s="111"/>
      <c r="D555" s="335"/>
      <c r="E555" s="334"/>
      <c r="F555" s="335"/>
      <c r="G555" s="335"/>
      <c r="H555" s="335"/>
      <c r="I555" s="111"/>
      <c r="J555" s="111"/>
      <c r="K555" s="334"/>
      <c r="L555" s="111"/>
      <c r="M555" s="111"/>
      <c r="O555" s="332"/>
      <c r="P555" s="333"/>
      <c r="Q555" s="334"/>
      <c r="R555" s="335"/>
    </row>
    <row r="556" spans="2:18">
      <c r="B556" s="111"/>
      <c r="C556" s="111"/>
      <c r="D556" s="335"/>
      <c r="E556" s="334"/>
      <c r="F556" s="335"/>
      <c r="G556" s="335"/>
      <c r="H556" s="335"/>
      <c r="I556" s="111"/>
      <c r="J556" s="111"/>
      <c r="K556" s="334"/>
      <c r="L556" s="111"/>
      <c r="M556" s="111"/>
      <c r="O556" s="332"/>
      <c r="P556" s="333"/>
      <c r="Q556" s="334"/>
      <c r="R556" s="335"/>
    </row>
    <row r="557" spans="2:18">
      <c r="B557" s="111"/>
      <c r="C557" s="111"/>
      <c r="D557" s="335"/>
      <c r="E557" s="334"/>
      <c r="F557" s="335"/>
      <c r="G557" s="335"/>
      <c r="H557" s="335"/>
      <c r="I557" s="111"/>
      <c r="J557" s="111"/>
      <c r="K557" s="334"/>
      <c r="L557" s="111"/>
      <c r="M557" s="111"/>
      <c r="O557" s="332"/>
      <c r="P557" s="333"/>
      <c r="Q557" s="334"/>
      <c r="R557" s="335"/>
    </row>
    <row r="558" spans="2:18">
      <c r="B558" s="111"/>
      <c r="C558" s="111"/>
      <c r="D558" s="335"/>
      <c r="E558" s="334"/>
      <c r="F558" s="335"/>
      <c r="G558" s="335"/>
      <c r="H558" s="335"/>
      <c r="I558" s="111"/>
      <c r="J558" s="111"/>
      <c r="K558" s="334"/>
      <c r="L558" s="111"/>
      <c r="M558" s="111"/>
      <c r="O558" s="332"/>
      <c r="P558" s="333"/>
      <c r="Q558" s="334"/>
      <c r="R558" s="335"/>
    </row>
    <row r="559" spans="2:18">
      <c r="B559" s="111"/>
      <c r="C559" s="111"/>
      <c r="D559" s="335"/>
      <c r="E559" s="334"/>
      <c r="F559" s="335"/>
      <c r="G559" s="335"/>
      <c r="H559" s="335"/>
      <c r="I559" s="111"/>
      <c r="J559" s="111"/>
      <c r="K559" s="334"/>
      <c r="L559" s="111"/>
      <c r="M559" s="111"/>
      <c r="O559" s="332"/>
      <c r="P559" s="333"/>
      <c r="Q559" s="334"/>
      <c r="R559" s="335"/>
    </row>
    <row r="560" spans="2:18">
      <c r="B560" s="111"/>
      <c r="C560" s="111"/>
      <c r="D560" s="335"/>
      <c r="E560" s="334"/>
      <c r="F560" s="335"/>
      <c r="G560" s="335"/>
      <c r="H560" s="335"/>
      <c r="I560" s="111"/>
      <c r="J560" s="111"/>
      <c r="K560" s="334"/>
      <c r="L560" s="111"/>
      <c r="M560" s="111"/>
      <c r="O560" s="332"/>
      <c r="P560" s="333"/>
      <c r="Q560" s="334"/>
      <c r="R560" s="335"/>
    </row>
    <row r="561" spans="2:18">
      <c r="B561" s="111"/>
      <c r="C561" s="111"/>
      <c r="D561" s="335"/>
      <c r="E561" s="334"/>
      <c r="F561" s="335"/>
      <c r="G561" s="335"/>
      <c r="H561" s="335"/>
      <c r="I561" s="111"/>
      <c r="J561" s="111"/>
      <c r="K561" s="334"/>
      <c r="L561" s="111"/>
      <c r="M561" s="111"/>
      <c r="O561" s="332"/>
      <c r="P561" s="333"/>
      <c r="Q561" s="334"/>
      <c r="R561" s="335"/>
    </row>
    <row r="562" spans="2:18">
      <c r="B562" s="111"/>
      <c r="C562" s="111"/>
      <c r="D562" s="335"/>
      <c r="E562" s="334"/>
      <c r="F562" s="335"/>
      <c r="G562" s="335"/>
      <c r="H562" s="335"/>
      <c r="I562" s="111"/>
      <c r="J562" s="111"/>
      <c r="K562" s="334"/>
      <c r="L562" s="111"/>
      <c r="M562" s="111"/>
      <c r="O562" s="332"/>
      <c r="P562" s="333"/>
      <c r="Q562" s="334"/>
      <c r="R562" s="335"/>
    </row>
    <row r="563" spans="2:18">
      <c r="B563" s="111"/>
      <c r="C563" s="111"/>
      <c r="D563" s="335"/>
      <c r="E563" s="334"/>
      <c r="F563" s="335"/>
      <c r="G563" s="335"/>
      <c r="H563" s="335"/>
      <c r="I563" s="111"/>
      <c r="J563" s="111"/>
      <c r="K563" s="334"/>
      <c r="L563" s="111"/>
      <c r="M563" s="111"/>
      <c r="O563" s="332"/>
      <c r="P563" s="333"/>
      <c r="Q563" s="334"/>
      <c r="R563" s="335"/>
    </row>
    <row r="564" spans="2:18">
      <c r="B564" s="111"/>
      <c r="C564" s="111"/>
      <c r="D564" s="335"/>
      <c r="E564" s="334"/>
      <c r="F564" s="335"/>
      <c r="G564" s="335"/>
      <c r="H564" s="335"/>
      <c r="I564" s="111"/>
      <c r="J564" s="111"/>
      <c r="K564" s="334"/>
      <c r="L564" s="111"/>
      <c r="M564" s="111"/>
      <c r="O564" s="332"/>
      <c r="P564" s="333"/>
      <c r="Q564" s="334"/>
      <c r="R564" s="335"/>
    </row>
    <row r="565" spans="2:18">
      <c r="B565" s="111"/>
      <c r="C565" s="111"/>
      <c r="D565" s="335"/>
      <c r="E565" s="334"/>
      <c r="F565" s="335"/>
      <c r="G565" s="335"/>
      <c r="H565" s="335"/>
      <c r="I565" s="111"/>
      <c r="J565" s="111"/>
      <c r="K565" s="334"/>
      <c r="L565" s="111"/>
      <c r="M565" s="111"/>
      <c r="O565" s="332"/>
      <c r="P565" s="333"/>
      <c r="Q565" s="334"/>
      <c r="R565" s="335"/>
    </row>
    <row r="566" spans="2:18">
      <c r="B566" s="111"/>
      <c r="C566" s="111"/>
      <c r="D566" s="335"/>
      <c r="E566" s="334"/>
      <c r="F566" s="335"/>
      <c r="G566" s="335"/>
      <c r="H566" s="335"/>
      <c r="I566" s="111"/>
      <c r="J566" s="111"/>
      <c r="K566" s="334"/>
      <c r="L566" s="111"/>
      <c r="M566" s="111"/>
      <c r="O566" s="332"/>
      <c r="P566" s="333"/>
      <c r="Q566" s="334"/>
      <c r="R566" s="335"/>
    </row>
    <row r="567" spans="2:18">
      <c r="B567" s="111"/>
      <c r="C567" s="111"/>
      <c r="D567" s="335"/>
      <c r="E567" s="334"/>
      <c r="F567" s="335"/>
      <c r="G567" s="335"/>
      <c r="H567" s="335"/>
      <c r="I567" s="111"/>
      <c r="J567" s="111"/>
      <c r="K567" s="334"/>
      <c r="L567" s="111"/>
      <c r="M567" s="111"/>
      <c r="O567" s="332"/>
      <c r="P567" s="333"/>
      <c r="Q567" s="334"/>
      <c r="R567" s="335"/>
    </row>
    <row r="568" spans="2:18">
      <c r="B568" s="111"/>
      <c r="C568" s="111"/>
      <c r="D568" s="335"/>
      <c r="E568" s="334"/>
      <c r="F568" s="335"/>
      <c r="G568" s="335"/>
      <c r="H568" s="335"/>
      <c r="I568" s="111"/>
      <c r="J568" s="111"/>
      <c r="K568" s="334"/>
      <c r="L568" s="111"/>
      <c r="M568" s="111"/>
      <c r="O568" s="332"/>
      <c r="P568" s="333"/>
      <c r="Q568" s="334"/>
      <c r="R568" s="335"/>
    </row>
    <row r="569" spans="2:18">
      <c r="B569" s="111"/>
      <c r="C569" s="111"/>
      <c r="D569" s="335"/>
      <c r="E569" s="334"/>
      <c r="F569" s="335"/>
      <c r="G569" s="335"/>
      <c r="H569" s="335"/>
      <c r="I569" s="111"/>
      <c r="J569" s="111"/>
      <c r="K569" s="334"/>
      <c r="L569" s="111"/>
      <c r="M569" s="111"/>
      <c r="O569" s="332"/>
      <c r="P569" s="333"/>
      <c r="Q569" s="334"/>
      <c r="R569" s="335"/>
    </row>
    <row r="570" spans="2:18">
      <c r="B570" s="111"/>
      <c r="C570" s="111"/>
      <c r="D570" s="335"/>
      <c r="E570" s="334"/>
      <c r="F570" s="335"/>
      <c r="G570" s="335"/>
      <c r="H570" s="335"/>
      <c r="I570" s="111"/>
      <c r="J570" s="111"/>
      <c r="K570" s="334"/>
      <c r="L570" s="111"/>
      <c r="M570" s="111"/>
      <c r="O570" s="332"/>
      <c r="P570" s="333"/>
      <c r="Q570" s="334"/>
      <c r="R570" s="335"/>
    </row>
    <row r="571" spans="2:18">
      <c r="B571" s="111"/>
      <c r="C571" s="111"/>
      <c r="D571" s="335"/>
      <c r="E571" s="334"/>
      <c r="F571" s="335"/>
      <c r="G571" s="335"/>
      <c r="H571" s="335"/>
      <c r="I571" s="111"/>
      <c r="J571" s="111"/>
      <c r="K571" s="334"/>
      <c r="L571" s="111"/>
      <c r="M571" s="111"/>
      <c r="O571" s="332"/>
      <c r="P571" s="333"/>
      <c r="Q571" s="334"/>
      <c r="R571" s="335"/>
    </row>
    <row r="572" spans="2:18">
      <c r="B572" s="111"/>
      <c r="C572" s="111"/>
      <c r="D572" s="335"/>
      <c r="E572" s="334"/>
      <c r="F572" s="335"/>
      <c r="G572" s="335"/>
      <c r="H572" s="335"/>
      <c r="I572" s="111"/>
      <c r="J572" s="111"/>
      <c r="K572" s="334"/>
      <c r="L572" s="111"/>
      <c r="M572" s="111"/>
      <c r="O572" s="332"/>
      <c r="P572" s="333"/>
      <c r="Q572" s="334"/>
      <c r="R572" s="335"/>
    </row>
    <row r="573" spans="2:18">
      <c r="B573" s="111"/>
      <c r="C573" s="111"/>
      <c r="D573" s="335"/>
      <c r="E573" s="334"/>
      <c r="F573" s="335"/>
      <c r="G573" s="335"/>
      <c r="H573" s="335"/>
      <c r="I573" s="111"/>
      <c r="J573" s="111"/>
      <c r="K573" s="334"/>
      <c r="L573" s="111"/>
      <c r="M573" s="111"/>
      <c r="O573" s="332"/>
      <c r="P573" s="333"/>
      <c r="Q573" s="334"/>
      <c r="R573" s="335"/>
    </row>
    <row r="574" spans="2:18">
      <c r="B574" s="111"/>
      <c r="C574" s="111"/>
      <c r="D574" s="335"/>
      <c r="E574" s="334"/>
      <c r="F574" s="335"/>
      <c r="G574" s="335"/>
      <c r="H574" s="335"/>
      <c r="I574" s="111"/>
      <c r="J574" s="111"/>
      <c r="K574" s="334"/>
      <c r="L574" s="111"/>
      <c r="M574" s="111"/>
      <c r="O574" s="332"/>
      <c r="P574" s="333"/>
      <c r="Q574" s="334"/>
      <c r="R574" s="335"/>
    </row>
    <row r="575" spans="2:18">
      <c r="B575" s="111"/>
      <c r="C575" s="111"/>
      <c r="D575" s="335"/>
      <c r="E575" s="334"/>
      <c r="F575" s="335"/>
      <c r="G575" s="335"/>
      <c r="H575" s="335"/>
      <c r="I575" s="111"/>
      <c r="J575" s="111"/>
      <c r="K575" s="334"/>
      <c r="L575" s="111"/>
      <c r="M575" s="111"/>
      <c r="O575" s="332"/>
      <c r="P575" s="333"/>
      <c r="Q575" s="334"/>
      <c r="R575" s="335"/>
    </row>
    <row r="576" spans="2:18">
      <c r="B576" s="111"/>
      <c r="C576" s="111"/>
      <c r="D576" s="335"/>
      <c r="E576" s="334"/>
      <c r="F576" s="335"/>
      <c r="G576" s="335"/>
      <c r="H576" s="335"/>
      <c r="I576" s="111"/>
      <c r="J576" s="111"/>
      <c r="K576" s="334"/>
      <c r="L576" s="111"/>
      <c r="M576" s="111"/>
      <c r="O576" s="332"/>
      <c r="P576" s="333"/>
      <c r="Q576" s="334"/>
      <c r="R576" s="335"/>
    </row>
    <row r="577" spans="2:18">
      <c r="B577" s="111"/>
      <c r="C577" s="111"/>
      <c r="D577" s="335"/>
      <c r="E577" s="334"/>
      <c r="F577" s="335"/>
      <c r="G577" s="335"/>
      <c r="H577" s="335"/>
      <c r="I577" s="111"/>
      <c r="J577" s="111"/>
      <c r="K577" s="334"/>
      <c r="L577" s="111"/>
      <c r="M577" s="111"/>
      <c r="O577" s="332"/>
      <c r="P577" s="333"/>
      <c r="Q577" s="334"/>
      <c r="R577" s="335"/>
    </row>
    <row r="578" spans="2:18">
      <c r="B578" s="111"/>
      <c r="C578" s="111"/>
      <c r="D578" s="335"/>
      <c r="E578" s="334"/>
      <c r="F578" s="335"/>
      <c r="G578" s="335"/>
      <c r="H578" s="335"/>
      <c r="I578" s="111"/>
      <c r="J578" s="111"/>
      <c r="K578" s="334"/>
      <c r="L578" s="111"/>
      <c r="M578" s="111"/>
      <c r="O578" s="332"/>
      <c r="P578" s="333"/>
      <c r="Q578" s="334"/>
      <c r="R578" s="335"/>
    </row>
    <row r="579" spans="2:18">
      <c r="B579" s="111"/>
      <c r="C579" s="111"/>
      <c r="D579" s="335"/>
      <c r="E579" s="334"/>
      <c r="F579" s="335"/>
      <c r="G579" s="335"/>
      <c r="H579" s="335"/>
      <c r="I579" s="111"/>
      <c r="J579" s="111"/>
      <c r="K579" s="334"/>
      <c r="L579" s="111"/>
      <c r="M579" s="111"/>
      <c r="O579" s="332"/>
      <c r="P579" s="333"/>
      <c r="Q579" s="334"/>
      <c r="R579" s="335"/>
    </row>
    <row r="580" spans="2:18">
      <c r="B580" s="111"/>
      <c r="C580" s="111"/>
      <c r="D580" s="335"/>
      <c r="E580" s="334"/>
      <c r="F580" s="335"/>
      <c r="G580" s="335"/>
      <c r="H580" s="335"/>
      <c r="I580" s="111"/>
      <c r="J580" s="111"/>
      <c r="K580" s="334"/>
      <c r="L580" s="111"/>
      <c r="M580" s="111"/>
      <c r="O580" s="332"/>
      <c r="P580" s="333"/>
      <c r="Q580" s="334"/>
      <c r="R580" s="335"/>
    </row>
    <row r="581" spans="2:18">
      <c r="B581" s="111"/>
      <c r="C581" s="111"/>
      <c r="D581" s="335"/>
      <c r="E581" s="334"/>
      <c r="F581" s="335"/>
      <c r="G581" s="335"/>
      <c r="H581" s="335"/>
      <c r="I581" s="111"/>
      <c r="J581" s="111"/>
      <c r="K581" s="334"/>
      <c r="L581" s="111"/>
      <c r="M581" s="111"/>
      <c r="O581" s="332"/>
      <c r="P581" s="333"/>
      <c r="Q581" s="334"/>
      <c r="R581" s="335"/>
    </row>
    <row r="582" spans="2:18">
      <c r="B582" s="111"/>
      <c r="C582" s="111"/>
      <c r="D582" s="335"/>
      <c r="E582" s="334"/>
      <c r="F582" s="335"/>
      <c r="G582" s="335"/>
      <c r="H582" s="335"/>
      <c r="I582" s="111"/>
      <c r="J582" s="111"/>
      <c r="K582" s="334"/>
      <c r="L582" s="111"/>
      <c r="M582" s="111"/>
      <c r="O582" s="332"/>
      <c r="P582" s="333"/>
      <c r="Q582" s="334"/>
      <c r="R582" s="335"/>
    </row>
    <row r="583" spans="2:18">
      <c r="B583" s="111"/>
      <c r="C583" s="111"/>
      <c r="D583" s="335"/>
      <c r="E583" s="334"/>
      <c r="F583" s="335"/>
      <c r="G583" s="335"/>
      <c r="H583" s="335"/>
      <c r="I583" s="111"/>
      <c r="J583" s="111"/>
      <c r="K583" s="334"/>
      <c r="L583" s="111"/>
      <c r="M583" s="111"/>
      <c r="O583" s="332"/>
      <c r="P583" s="333"/>
      <c r="Q583" s="334"/>
      <c r="R583" s="335"/>
    </row>
    <row r="584" spans="2:18">
      <c r="B584" s="111"/>
      <c r="C584" s="111"/>
      <c r="D584" s="335"/>
      <c r="E584" s="334"/>
      <c r="F584" s="335"/>
      <c r="G584" s="335"/>
      <c r="H584" s="335"/>
      <c r="I584" s="111"/>
      <c r="J584" s="111"/>
      <c r="K584" s="334"/>
      <c r="L584" s="111"/>
      <c r="M584" s="111"/>
      <c r="O584" s="332"/>
      <c r="P584" s="333"/>
      <c r="Q584" s="334"/>
      <c r="R584" s="335"/>
    </row>
    <row r="585" spans="2:18">
      <c r="B585" s="111"/>
      <c r="C585" s="111"/>
      <c r="D585" s="335"/>
      <c r="E585" s="334"/>
      <c r="F585" s="335"/>
      <c r="G585" s="335"/>
      <c r="H585" s="335"/>
      <c r="I585" s="111"/>
      <c r="J585" s="111"/>
      <c r="K585" s="334"/>
      <c r="L585" s="111"/>
      <c r="M585" s="111"/>
      <c r="O585" s="332"/>
      <c r="P585" s="333"/>
      <c r="Q585" s="334"/>
      <c r="R585" s="335"/>
    </row>
    <row r="586" spans="2:18">
      <c r="B586" s="111"/>
      <c r="C586" s="111"/>
      <c r="D586" s="335"/>
      <c r="E586" s="334"/>
      <c r="F586" s="335"/>
      <c r="G586" s="335"/>
      <c r="H586" s="335"/>
      <c r="I586" s="111"/>
      <c r="J586" s="111"/>
      <c r="K586" s="334"/>
      <c r="L586" s="111"/>
      <c r="M586" s="111"/>
      <c r="O586" s="332"/>
      <c r="P586" s="333"/>
      <c r="Q586" s="334"/>
      <c r="R586" s="335"/>
    </row>
    <row r="587" spans="2:18">
      <c r="B587" s="111"/>
      <c r="C587" s="111"/>
      <c r="D587" s="335"/>
      <c r="E587" s="334"/>
      <c r="F587" s="335"/>
      <c r="G587" s="335"/>
      <c r="H587" s="335"/>
      <c r="I587" s="111"/>
      <c r="J587" s="111"/>
      <c r="K587" s="334"/>
      <c r="L587" s="111"/>
      <c r="M587" s="111"/>
      <c r="O587" s="332"/>
      <c r="P587" s="333"/>
      <c r="Q587" s="334"/>
      <c r="R587" s="335"/>
    </row>
    <row r="588" spans="2:18">
      <c r="B588" s="111"/>
      <c r="C588" s="111"/>
      <c r="D588" s="335"/>
      <c r="E588" s="334"/>
      <c r="F588" s="335"/>
      <c r="G588" s="335"/>
      <c r="H588" s="335"/>
      <c r="I588" s="111"/>
      <c r="J588" s="111"/>
      <c r="K588" s="334"/>
      <c r="L588" s="111"/>
      <c r="M588" s="111"/>
      <c r="O588" s="332"/>
      <c r="P588" s="333"/>
      <c r="Q588" s="334"/>
      <c r="R588" s="335"/>
    </row>
    <row r="589" spans="2:18">
      <c r="B589" s="111"/>
      <c r="C589" s="111"/>
      <c r="D589" s="335"/>
      <c r="E589" s="334"/>
      <c r="F589" s="335"/>
      <c r="G589" s="335"/>
      <c r="H589" s="335"/>
      <c r="I589" s="111"/>
      <c r="J589" s="111"/>
      <c r="K589" s="334"/>
      <c r="L589" s="111"/>
      <c r="M589" s="111"/>
      <c r="O589" s="332"/>
      <c r="P589" s="333"/>
      <c r="Q589" s="334"/>
      <c r="R589" s="335"/>
    </row>
    <row r="590" spans="2:18">
      <c r="B590" s="111"/>
      <c r="C590" s="111"/>
      <c r="D590" s="335"/>
      <c r="E590" s="334"/>
      <c r="F590" s="335"/>
      <c r="G590" s="335"/>
      <c r="H590" s="335"/>
      <c r="I590" s="111"/>
      <c r="J590" s="111"/>
      <c r="K590" s="334"/>
      <c r="L590" s="111"/>
      <c r="M590" s="111"/>
      <c r="O590" s="332"/>
      <c r="P590" s="333"/>
      <c r="Q590" s="334"/>
      <c r="R590" s="335"/>
    </row>
    <row r="591" spans="2:18">
      <c r="B591" s="111"/>
      <c r="C591" s="111"/>
      <c r="D591" s="335"/>
      <c r="E591" s="334"/>
      <c r="F591" s="335"/>
      <c r="G591" s="335"/>
      <c r="H591" s="335"/>
      <c r="I591" s="111"/>
      <c r="J591" s="111"/>
      <c r="K591" s="334"/>
      <c r="L591" s="111"/>
      <c r="M591" s="111"/>
      <c r="O591" s="332"/>
      <c r="P591" s="333"/>
      <c r="Q591" s="334"/>
      <c r="R591" s="335"/>
    </row>
    <row r="592" spans="2:18">
      <c r="B592" s="111"/>
      <c r="C592" s="111"/>
      <c r="D592" s="335"/>
      <c r="E592" s="334"/>
      <c r="F592" s="335"/>
      <c r="G592" s="335"/>
      <c r="H592" s="335"/>
      <c r="I592" s="111"/>
      <c r="J592" s="111"/>
      <c r="K592" s="334"/>
      <c r="L592" s="111"/>
      <c r="M592" s="111"/>
      <c r="O592" s="332"/>
      <c r="P592" s="333"/>
      <c r="Q592" s="334"/>
      <c r="R592" s="335"/>
    </row>
    <row r="593" spans="2:18">
      <c r="B593" s="111"/>
      <c r="C593" s="111"/>
      <c r="D593" s="335"/>
      <c r="E593" s="334"/>
      <c r="F593" s="335"/>
      <c r="G593" s="335"/>
      <c r="H593" s="335"/>
      <c r="I593" s="111"/>
      <c r="J593" s="111"/>
      <c r="K593" s="334"/>
      <c r="L593" s="111"/>
      <c r="M593" s="111"/>
      <c r="O593" s="332"/>
      <c r="P593" s="333"/>
      <c r="Q593" s="334"/>
      <c r="R593" s="335"/>
    </row>
    <row r="594" spans="2:18">
      <c r="B594" s="111"/>
      <c r="C594" s="111"/>
      <c r="D594" s="335"/>
      <c r="E594" s="334"/>
      <c r="F594" s="335"/>
      <c r="G594" s="335"/>
      <c r="H594" s="335"/>
      <c r="I594" s="111"/>
      <c r="J594" s="111"/>
      <c r="K594" s="334"/>
      <c r="L594" s="111"/>
      <c r="M594" s="111"/>
      <c r="O594" s="332"/>
      <c r="P594" s="333"/>
      <c r="Q594" s="334"/>
      <c r="R594" s="335"/>
    </row>
    <row r="595" spans="2:18">
      <c r="B595" s="111"/>
      <c r="C595" s="111"/>
      <c r="D595" s="335"/>
      <c r="E595" s="334"/>
      <c r="F595" s="335"/>
      <c r="G595" s="335"/>
      <c r="H595" s="335"/>
      <c r="I595" s="111"/>
      <c r="J595" s="111"/>
      <c r="K595" s="334"/>
      <c r="L595" s="111"/>
      <c r="M595" s="111"/>
      <c r="O595" s="332"/>
      <c r="P595" s="333"/>
      <c r="Q595" s="334"/>
      <c r="R595" s="335"/>
    </row>
    <row r="596" spans="2:18">
      <c r="B596" s="111"/>
      <c r="C596" s="111"/>
      <c r="D596" s="335"/>
      <c r="E596" s="334"/>
      <c r="F596" s="335"/>
      <c r="G596" s="335"/>
      <c r="H596" s="335"/>
      <c r="I596" s="111"/>
      <c r="J596" s="111"/>
      <c r="K596" s="334"/>
      <c r="L596" s="111"/>
      <c r="M596" s="111"/>
      <c r="O596" s="332"/>
      <c r="P596" s="333"/>
      <c r="Q596" s="334"/>
      <c r="R596" s="335"/>
    </row>
    <row r="597" spans="2:18">
      <c r="B597" s="111"/>
      <c r="C597" s="111"/>
      <c r="D597" s="335"/>
      <c r="E597" s="334"/>
      <c r="F597" s="335"/>
      <c r="G597" s="335"/>
      <c r="H597" s="335"/>
      <c r="I597" s="111"/>
      <c r="J597" s="111"/>
      <c r="K597" s="334"/>
      <c r="L597" s="111"/>
      <c r="M597" s="111"/>
      <c r="O597" s="332"/>
      <c r="P597" s="333"/>
      <c r="Q597" s="334"/>
      <c r="R597" s="335"/>
    </row>
    <row r="598" spans="2:18">
      <c r="B598" s="111"/>
      <c r="C598" s="111"/>
      <c r="D598" s="335"/>
      <c r="E598" s="334"/>
      <c r="F598" s="335"/>
      <c r="G598" s="335"/>
      <c r="H598" s="335"/>
      <c r="I598" s="111"/>
      <c r="J598" s="111"/>
      <c r="K598" s="334"/>
      <c r="L598" s="111"/>
      <c r="M598" s="111"/>
      <c r="O598" s="332"/>
      <c r="P598" s="333"/>
      <c r="Q598" s="334"/>
      <c r="R598" s="335"/>
    </row>
    <row r="599" spans="2:18">
      <c r="B599" s="111"/>
      <c r="C599" s="111"/>
      <c r="D599" s="335"/>
      <c r="E599" s="334"/>
      <c r="F599" s="335"/>
      <c r="G599" s="335"/>
      <c r="H599" s="335"/>
      <c r="I599" s="111"/>
      <c r="J599" s="111"/>
      <c r="K599" s="334"/>
      <c r="L599" s="111"/>
      <c r="M599" s="111"/>
      <c r="O599" s="332"/>
      <c r="P599" s="333"/>
      <c r="Q599" s="334"/>
      <c r="R599" s="335"/>
    </row>
    <row r="600" spans="2:18">
      <c r="B600" s="111"/>
      <c r="C600" s="111"/>
      <c r="D600" s="335"/>
      <c r="E600" s="334"/>
      <c r="F600" s="335"/>
      <c r="G600" s="335"/>
      <c r="H600" s="335"/>
      <c r="I600" s="111"/>
      <c r="J600" s="111"/>
      <c r="K600" s="334"/>
      <c r="L600" s="111"/>
      <c r="M600" s="111"/>
      <c r="O600" s="332"/>
      <c r="P600" s="333"/>
      <c r="Q600" s="334"/>
      <c r="R600" s="335"/>
    </row>
    <row r="601" spans="2:18">
      <c r="B601" s="111"/>
      <c r="C601" s="111"/>
      <c r="D601" s="335"/>
      <c r="E601" s="334"/>
      <c r="F601" s="335"/>
      <c r="G601" s="335"/>
      <c r="H601" s="335"/>
      <c r="I601" s="111"/>
      <c r="J601" s="111"/>
      <c r="K601" s="334"/>
      <c r="L601" s="111"/>
      <c r="M601" s="111"/>
      <c r="O601" s="332"/>
      <c r="P601" s="333"/>
      <c r="Q601" s="334"/>
      <c r="R601" s="335"/>
    </row>
    <row r="602" spans="2:18">
      <c r="B602" s="111"/>
      <c r="C602" s="111"/>
      <c r="D602" s="335"/>
      <c r="E602" s="334"/>
      <c r="F602" s="335"/>
      <c r="G602" s="335"/>
      <c r="H602" s="335"/>
      <c r="I602" s="111"/>
      <c r="J602" s="111"/>
      <c r="K602" s="334"/>
      <c r="L602" s="111"/>
      <c r="M602" s="111"/>
      <c r="O602" s="332"/>
      <c r="P602" s="333"/>
      <c r="Q602" s="334"/>
      <c r="R602" s="335"/>
    </row>
    <row r="603" spans="2:18">
      <c r="B603" s="111"/>
      <c r="C603" s="111"/>
      <c r="D603" s="335"/>
      <c r="E603" s="334"/>
      <c r="F603" s="335"/>
      <c r="G603" s="335"/>
      <c r="H603" s="335"/>
      <c r="I603" s="111"/>
      <c r="J603" s="111"/>
      <c r="K603" s="334"/>
      <c r="L603" s="111"/>
      <c r="M603" s="111"/>
      <c r="O603" s="332"/>
      <c r="P603" s="333"/>
      <c r="Q603" s="334"/>
      <c r="R603" s="335"/>
    </row>
    <row r="604" spans="2:18">
      <c r="B604" s="111"/>
      <c r="C604" s="111"/>
      <c r="D604" s="335"/>
      <c r="E604" s="334"/>
      <c r="F604" s="335"/>
      <c r="G604" s="335"/>
      <c r="H604" s="335"/>
      <c r="I604" s="111"/>
      <c r="J604" s="111"/>
      <c r="K604" s="334"/>
      <c r="L604" s="111"/>
      <c r="M604" s="111"/>
      <c r="O604" s="332"/>
      <c r="P604" s="333"/>
      <c r="Q604" s="334"/>
      <c r="R604" s="335"/>
    </row>
    <row r="605" spans="2:18">
      <c r="B605" s="111"/>
      <c r="C605" s="111"/>
      <c r="D605" s="335"/>
      <c r="E605" s="334"/>
      <c r="F605" s="335"/>
      <c r="G605" s="335"/>
      <c r="H605" s="335"/>
      <c r="I605" s="111"/>
      <c r="J605" s="111"/>
      <c r="K605" s="334"/>
      <c r="L605" s="111"/>
      <c r="M605" s="111"/>
      <c r="O605" s="332"/>
      <c r="P605" s="333"/>
      <c r="Q605" s="334"/>
      <c r="R605" s="335"/>
    </row>
    <row r="606" spans="2:18">
      <c r="B606" s="111"/>
      <c r="C606" s="111"/>
      <c r="D606" s="335"/>
      <c r="E606" s="334"/>
      <c r="F606" s="335"/>
      <c r="G606" s="335"/>
      <c r="H606" s="335"/>
      <c r="I606" s="111"/>
      <c r="J606" s="111"/>
      <c r="K606" s="334"/>
      <c r="L606" s="111"/>
      <c r="M606" s="111"/>
      <c r="O606" s="332"/>
      <c r="P606" s="333"/>
      <c r="Q606" s="334"/>
      <c r="R606" s="335"/>
    </row>
    <row r="607" spans="2:18">
      <c r="B607" s="111"/>
      <c r="C607" s="111"/>
      <c r="D607" s="335"/>
      <c r="E607" s="334"/>
      <c r="F607" s="335"/>
      <c r="G607" s="335"/>
      <c r="H607" s="335"/>
      <c r="I607" s="111"/>
      <c r="J607" s="111"/>
      <c r="K607" s="334"/>
      <c r="L607" s="111"/>
      <c r="M607" s="111"/>
      <c r="O607" s="332"/>
      <c r="P607" s="333"/>
      <c r="Q607" s="334"/>
      <c r="R607" s="335"/>
    </row>
    <row r="608" spans="2:18">
      <c r="B608" s="111"/>
      <c r="C608" s="111"/>
      <c r="D608" s="335"/>
      <c r="E608" s="334"/>
      <c r="F608" s="335"/>
      <c r="G608" s="335"/>
      <c r="H608" s="335"/>
      <c r="I608" s="111"/>
      <c r="J608" s="111"/>
      <c r="K608" s="334"/>
      <c r="L608" s="111"/>
      <c r="M608" s="111"/>
      <c r="O608" s="332"/>
      <c r="P608" s="333"/>
      <c r="Q608" s="334"/>
      <c r="R608" s="335"/>
    </row>
    <row r="609" spans="2:18">
      <c r="B609" s="111"/>
      <c r="C609" s="111"/>
      <c r="D609" s="335"/>
      <c r="E609" s="334"/>
      <c r="F609" s="335"/>
      <c r="G609" s="335"/>
      <c r="H609" s="335"/>
      <c r="I609" s="111"/>
      <c r="J609" s="111"/>
      <c r="K609" s="334"/>
      <c r="L609" s="111"/>
      <c r="M609" s="111"/>
      <c r="O609" s="332"/>
      <c r="P609" s="333"/>
      <c r="Q609" s="334"/>
      <c r="R609" s="335"/>
    </row>
    <row r="610" spans="2:18">
      <c r="B610" s="111"/>
      <c r="C610" s="111"/>
      <c r="D610" s="335"/>
      <c r="E610" s="334"/>
      <c r="F610" s="335"/>
      <c r="G610" s="335"/>
      <c r="H610" s="335"/>
      <c r="I610" s="111"/>
      <c r="J610" s="111"/>
      <c r="K610" s="334"/>
      <c r="L610" s="111"/>
      <c r="M610" s="111"/>
      <c r="O610" s="332"/>
      <c r="P610" s="333"/>
      <c r="Q610" s="334"/>
      <c r="R610" s="335"/>
    </row>
    <row r="611" spans="2:18">
      <c r="B611" s="111"/>
      <c r="C611" s="111"/>
      <c r="D611" s="335"/>
      <c r="E611" s="334"/>
      <c r="F611" s="335"/>
      <c r="G611" s="335"/>
      <c r="H611" s="335"/>
      <c r="I611" s="111"/>
      <c r="J611" s="111"/>
      <c r="K611" s="334"/>
      <c r="L611" s="111"/>
      <c r="M611" s="111"/>
      <c r="O611" s="332"/>
      <c r="P611" s="333"/>
      <c r="Q611" s="334"/>
      <c r="R611" s="335"/>
    </row>
    <row r="612" spans="2:18">
      <c r="B612" s="111"/>
      <c r="C612" s="111"/>
      <c r="D612" s="335"/>
      <c r="E612" s="334"/>
      <c r="F612" s="335"/>
      <c r="G612" s="335"/>
      <c r="H612" s="335"/>
      <c r="I612" s="111"/>
      <c r="J612" s="111"/>
      <c r="K612" s="334"/>
      <c r="L612" s="111"/>
      <c r="M612" s="111"/>
      <c r="O612" s="332"/>
      <c r="P612" s="333"/>
      <c r="Q612" s="334"/>
      <c r="R612" s="335"/>
    </row>
    <row r="613" spans="2:18">
      <c r="B613" s="111"/>
      <c r="C613" s="111"/>
      <c r="D613" s="335"/>
      <c r="E613" s="334"/>
      <c r="F613" s="335"/>
      <c r="G613" s="335"/>
      <c r="H613" s="335"/>
      <c r="I613" s="111"/>
      <c r="J613" s="111"/>
      <c r="K613" s="334"/>
      <c r="L613" s="111"/>
      <c r="M613" s="111"/>
      <c r="O613" s="332"/>
      <c r="P613" s="333"/>
      <c r="Q613" s="334"/>
      <c r="R613" s="335"/>
    </row>
    <row r="614" spans="2:18">
      <c r="B614" s="111"/>
      <c r="C614" s="111"/>
      <c r="D614" s="335"/>
      <c r="E614" s="334"/>
      <c r="F614" s="335"/>
      <c r="G614" s="335"/>
      <c r="H614" s="335"/>
      <c r="I614" s="111"/>
      <c r="J614" s="111"/>
      <c r="K614" s="334"/>
      <c r="L614" s="111"/>
      <c r="M614" s="111"/>
      <c r="O614" s="332"/>
      <c r="P614" s="333"/>
      <c r="Q614" s="334"/>
      <c r="R614" s="335"/>
    </row>
    <row r="615" spans="2:18">
      <c r="B615" s="111"/>
      <c r="C615" s="111"/>
      <c r="D615" s="335"/>
      <c r="E615" s="334"/>
      <c r="F615" s="335"/>
      <c r="G615" s="335"/>
      <c r="H615" s="335"/>
      <c r="I615" s="111"/>
      <c r="J615" s="111"/>
      <c r="K615" s="334"/>
      <c r="L615" s="111"/>
      <c r="M615" s="111"/>
      <c r="O615" s="332"/>
      <c r="P615" s="333"/>
      <c r="Q615" s="334"/>
      <c r="R615" s="335"/>
    </row>
    <row r="616" spans="2:18">
      <c r="B616" s="111"/>
      <c r="C616" s="111"/>
      <c r="D616" s="335"/>
      <c r="E616" s="334"/>
      <c r="F616" s="335"/>
      <c r="G616" s="335"/>
      <c r="H616" s="335"/>
      <c r="I616" s="111"/>
      <c r="J616" s="111"/>
      <c r="K616" s="334"/>
      <c r="L616" s="111"/>
      <c r="M616" s="111"/>
      <c r="O616" s="332"/>
      <c r="P616" s="333"/>
      <c r="Q616" s="334"/>
      <c r="R616" s="335"/>
    </row>
    <row r="617" spans="2:18">
      <c r="B617" s="111"/>
      <c r="C617" s="111"/>
      <c r="D617" s="335"/>
      <c r="E617" s="334"/>
      <c r="F617" s="335"/>
      <c r="G617" s="335"/>
      <c r="H617" s="335"/>
      <c r="I617" s="111"/>
      <c r="J617" s="111"/>
      <c r="K617" s="334"/>
      <c r="L617" s="111"/>
      <c r="M617" s="111"/>
      <c r="O617" s="332"/>
      <c r="P617" s="333"/>
      <c r="Q617" s="334"/>
      <c r="R617" s="335"/>
    </row>
    <row r="618" spans="2:18">
      <c r="B618" s="111"/>
      <c r="C618" s="111"/>
      <c r="D618" s="335"/>
      <c r="E618" s="334"/>
      <c r="F618" s="335"/>
      <c r="G618" s="335"/>
      <c r="H618" s="335"/>
      <c r="I618" s="111"/>
      <c r="J618" s="111"/>
      <c r="K618" s="334"/>
      <c r="L618" s="111"/>
      <c r="M618" s="111"/>
      <c r="O618" s="332"/>
      <c r="P618" s="333"/>
      <c r="Q618" s="334"/>
      <c r="R618" s="335"/>
    </row>
    <row r="619" spans="2:18">
      <c r="B619" s="111"/>
      <c r="C619" s="111"/>
      <c r="D619" s="335"/>
      <c r="E619" s="334"/>
      <c r="F619" s="335"/>
      <c r="G619" s="335"/>
      <c r="H619" s="335"/>
      <c r="I619" s="111"/>
      <c r="J619" s="111"/>
      <c r="K619" s="334"/>
      <c r="L619" s="111"/>
      <c r="M619" s="111"/>
      <c r="O619" s="332"/>
      <c r="P619" s="333"/>
      <c r="Q619" s="334"/>
      <c r="R619" s="335"/>
    </row>
    <row r="620" spans="2:18">
      <c r="B620" s="111"/>
      <c r="C620" s="111"/>
      <c r="D620" s="335"/>
      <c r="E620" s="334"/>
      <c r="F620" s="335"/>
      <c r="G620" s="335"/>
      <c r="H620" s="335"/>
      <c r="I620" s="111"/>
      <c r="J620" s="111"/>
      <c r="K620" s="334"/>
      <c r="L620" s="111"/>
      <c r="M620" s="111"/>
      <c r="O620" s="332"/>
      <c r="P620" s="333"/>
      <c r="Q620" s="334"/>
      <c r="R620" s="335"/>
    </row>
    <row r="621" spans="2:18">
      <c r="B621" s="111"/>
      <c r="C621" s="111"/>
      <c r="D621" s="335"/>
      <c r="E621" s="334"/>
      <c r="F621" s="335"/>
      <c r="G621" s="335"/>
      <c r="H621" s="335"/>
      <c r="I621" s="111"/>
      <c r="J621" s="111"/>
      <c r="K621" s="334"/>
      <c r="L621" s="111"/>
      <c r="M621" s="111"/>
      <c r="O621" s="332"/>
      <c r="P621" s="333"/>
      <c r="Q621" s="334"/>
      <c r="R621" s="335"/>
    </row>
    <row r="622" spans="2:18">
      <c r="B622" s="111"/>
      <c r="C622" s="111"/>
      <c r="D622" s="335"/>
      <c r="E622" s="334"/>
      <c r="F622" s="335"/>
      <c r="G622" s="335"/>
      <c r="H622" s="335"/>
      <c r="I622" s="111"/>
      <c r="J622" s="111"/>
      <c r="K622" s="334"/>
      <c r="L622" s="111"/>
      <c r="M622" s="111"/>
      <c r="O622" s="332"/>
      <c r="P622" s="333"/>
      <c r="Q622" s="334"/>
      <c r="R622" s="335"/>
    </row>
    <row r="623" spans="2:18">
      <c r="B623" s="111"/>
      <c r="C623" s="111"/>
      <c r="D623" s="335"/>
      <c r="E623" s="334"/>
      <c r="F623" s="335"/>
      <c r="G623" s="335"/>
      <c r="H623" s="335"/>
      <c r="I623" s="111"/>
      <c r="J623" s="111"/>
      <c r="K623" s="334"/>
      <c r="L623" s="111"/>
      <c r="M623" s="111"/>
      <c r="O623" s="332"/>
      <c r="P623" s="333"/>
      <c r="Q623" s="334"/>
      <c r="R623" s="335"/>
    </row>
    <row r="624" spans="2:18">
      <c r="B624" s="111"/>
      <c r="C624" s="111"/>
      <c r="D624" s="335"/>
      <c r="E624" s="334"/>
      <c r="F624" s="335"/>
      <c r="G624" s="335"/>
      <c r="H624" s="335"/>
      <c r="I624" s="111"/>
      <c r="J624" s="111"/>
      <c r="K624" s="334"/>
      <c r="L624" s="111"/>
      <c r="M624" s="111"/>
      <c r="O624" s="332"/>
      <c r="P624" s="333"/>
      <c r="Q624" s="334"/>
      <c r="R624" s="335"/>
    </row>
    <row r="625" spans="2:18">
      <c r="B625" s="111"/>
      <c r="C625" s="111"/>
      <c r="D625" s="335"/>
      <c r="E625" s="334"/>
      <c r="F625" s="335"/>
      <c r="G625" s="335"/>
      <c r="H625" s="335"/>
      <c r="I625" s="111"/>
      <c r="J625" s="111"/>
      <c r="K625" s="334"/>
      <c r="L625" s="111"/>
      <c r="M625" s="111"/>
      <c r="O625" s="332"/>
      <c r="P625" s="333"/>
      <c r="Q625" s="334"/>
      <c r="R625" s="335"/>
    </row>
    <row r="626" spans="2:18">
      <c r="B626" s="111"/>
      <c r="C626" s="111"/>
      <c r="D626" s="335"/>
      <c r="E626" s="334"/>
      <c r="F626" s="335"/>
      <c r="G626" s="335"/>
      <c r="H626" s="335"/>
      <c r="I626" s="111"/>
      <c r="J626" s="111"/>
      <c r="K626" s="334"/>
      <c r="L626" s="111"/>
      <c r="M626" s="111"/>
      <c r="O626" s="332"/>
      <c r="P626" s="333"/>
      <c r="Q626" s="334"/>
      <c r="R626" s="335"/>
    </row>
    <row r="627" spans="2:18">
      <c r="B627" s="111"/>
      <c r="C627" s="111"/>
      <c r="D627" s="335"/>
      <c r="E627" s="334"/>
      <c r="F627" s="335"/>
      <c r="G627" s="335"/>
      <c r="H627" s="335"/>
      <c r="I627" s="111"/>
      <c r="J627" s="111"/>
      <c r="K627" s="334"/>
      <c r="L627" s="111"/>
      <c r="M627" s="111"/>
      <c r="O627" s="332"/>
      <c r="P627" s="333"/>
      <c r="Q627" s="334"/>
      <c r="R627" s="335"/>
    </row>
    <row r="628" spans="2:18">
      <c r="B628" s="111"/>
      <c r="C628" s="111"/>
      <c r="D628" s="335"/>
      <c r="E628" s="334"/>
      <c r="F628" s="335"/>
      <c r="G628" s="335"/>
      <c r="H628" s="335"/>
      <c r="I628" s="111"/>
      <c r="J628" s="111"/>
      <c r="K628" s="334"/>
      <c r="L628" s="111"/>
      <c r="M628" s="111"/>
      <c r="O628" s="332"/>
      <c r="P628" s="333"/>
      <c r="Q628" s="334"/>
      <c r="R628" s="335"/>
    </row>
    <row r="629" spans="2:18">
      <c r="B629" s="111"/>
      <c r="C629" s="111"/>
      <c r="D629" s="335"/>
      <c r="E629" s="334"/>
      <c r="F629" s="335"/>
      <c r="G629" s="335"/>
      <c r="H629" s="335"/>
      <c r="I629" s="111"/>
      <c r="J629" s="111"/>
      <c r="K629" s="334"/>
      <c r="L629" s="111"/>
      <c r="M629" s="111"/>
      <c r="O629" s="332"/>
      <c r="P629" s="333"/>
      <c r="Q629" s="334"/>
      <c r="R629" s="335"/>
    </row>
    <row r="630" spans="2:18">
      <c r="B630" s="111"/>
      <c r="C630" s="111"/>
      <c r="D630" s="335"/>
      <c r="E630" s="334"/>
      <c r="F630" s="335"/>
      <c r="G630" s="335"/>
      <c r="H630" s="335"/>
      <c r="I630" s="111"/>
      <c r="J630" s="111"/>
      <c r="K630" s="334"/>
      <c r="L630" s="111"/>
      <c r="M630" s="111"/>
      <c r="O630" s="332"/>
      <c r="P630" s="333"/>
      <c r="Q630" s="334"/>
      <c r="R630" s="335"/>
    </row>
    <row r="631" spans="2:18">
      <c r="B631" s="111"/>
      <c r="C631" s="111"/>
      <c r="D631" s="335"/>
      <c r="E631" s="334"/>
      <c r="F631" s="335"/>
      <c r="G631" s="335"/>
      <c r="H631" s="335"/>
      <c r="I631" s="111"/>
      <c r="J631" s="111"/>
      <c r="K631" s="334"/>
      <c r="L631" s="111"/>
      <c r="M631" s="111"/>
      <c r="O631" s="332"/>
      <c r="P631" s="333"/>
      <c r="Q631" s="334"/>
      <c r="R631" s="335"/>
    </row>
    <row r="632" spans="2:18">
      <c r="B632" s="111"/>
      <c r="C632" s="111"/>
      <c r="D632" s="335"/>
      <c r="E632" s="334"/>
      <c r="F632" s="335"/>
      <c r="G632" s="335"/>
      <c r="H632" s="335"/>
      <c r="I632" s="111"/>
      <c r="J632" s="111"/>
      <c r="K632" s="334"/>
      <c r="L632" s="111"/>
      <c r="M632" s="111"/>
      <c r="O632" s="332"/>
      <c r="P632" s="333"/>
      <c r="Q632" s="334"/>
      <c r="R632" s="335"/>
    </row>
    <row r="633" spans="2:18">
      <c r="B633" s="111"/>
      <c r="C633" s="111"/>
      <c r="D633" s="335"/>
      <c r="E633" s="334"/>
      <c r="F633" s="335"/>
      <c r="G633" s="335"/>
      <c r="H633" s="335"/>
      <c r="I633" s="111"/>
      <c r="J633" s="111"/>
      <c r="K633" s="334"/>
      <c r="L633" s="111"/>
      <c r="M633" s="111"/>
      <c r="O633" s="332"/>
      <c r="P633" s="333"/>
      <c r="Q633" s="334"/>
      <c r="R633" s="335"/>
    </row>
    <row r="634" spans="2:18">
      <c r="B634" s="111"/>
      <c r="C634" s="111"/>
      <c r="D634" s="335"/>
      <c r="E634" s="334"/>
      <c r="F634" s="335"/>
      <c r="G634" s="335"/>
      <c r="H634" s="335"/>
      <c r="I634" s="111"/>
      <c r="J634" s="111"/>
      <c r="K634" s="334"/>
      <c r="L634" s="111"/>
      <c r="M634" s="111"/>
      <c r="O634" s="332"/>
      <c r="P634" s="333"/>
      <c r="Q634" s="334"/>
      <c r="R634" s="335"/>
    </row>
    <row r="635" spans="2:18">
      <c r="B635" s="111"/>
      <c r="C635" s="111"/>
      <c r="D635" s="335"/>
      <c r="E635" s="334"/>
      <c r="F635" s="335"/>
      <c r="G635" s="335"/>
      <c r="H635" s="335"/>
      <c r="I635" s="111"/>
      <c r="J635" s="111"/>
      <c r="K635" s="334"/>
      <c r="L635" s="111"/>
      <c r="M635" s="111"/>
      <c r="O635" s="332"/>
      <c r="P635" s="333"/>
      <c r="Q635" s="334"/>
      <c r="R635" s="335"/>
    </row>
    <row r="636" spans="2:18">
      <c r="B636" s="111"/>
      <c r="C636" s="111"/>
      <c r="D636" s="335"/>
      <c r="E636" s="334"/>
      <c r="F636" s="335"/>
      <c r="G636" s="335"/>
      <c r="H636" s="335"/>
      <c r="I636" s="111"/>
      <c r="J636" s="111"/>
      <c r="K636" s="334"/>
      <c r="L636" s="111"/>
      <c r="M636" s="111"/>
      <c r="O636" s="332"/>
      <c r="P636" s="333"/>
      <c r="Q636" s="334"/>
      <c r="R636" s="335"/>
    </row>
    <row r="637" spans="2:18">
      <c r="B637" s="111"/>
      <c r="C637" s="111"/>
      <c r="D637" s="335"/>
      <c r="E637" s="334"/>
      <c r="F637" s="335"/>
      <c r="G637" s="335"/>
      <c r="H637" s="335"/>
      <c r="I637" s="111"/>
      <c r="J637" s="111"/>
      <c r="K637" s="334"/>
      <c r="L637" s="111"/>
      <c r="M637" s="111"/>
      <c r="O637" s="332"/>
      <c r="P637" s="333"/>
      <c r="Q637" s="334"/>
      <c r="R637" s="335"/>
    </row>
    <row r="638" spans="2:18">
      <c r="B638" s="111"/>
      <c r="C638" s="111"/>
      <c r="D638" s="335"/>
      <c r="E638" s="334"/>
      <c r="F638" s="335"/>
      <c r="G638" s="335"/>
      <c r="H638" s="335"/>
      <c r="I638" s="111"/>
      <c r="J638" s="111"/>
      <c r="K638" s="334"/>
      <c r="L638" s="111"/>
      <c r="M638" s="111"/>
      <c r="O638" s="332"/>
      <c r="P638" s="333"/>
      <c r="Q638" s="334"/>
      <c r="R638" s="335"/>
    </row>
    <row r="639" spans="2:18">
      <c r="B639" s="111"/>
      <c r="C639" s="111"/>
      <c r="D639" s="335"/>
      <c r="E639" s="334"/>
      <c r="F639" s="335"/>
      <c r="G639" s="335"/>
      <c r="H639" s="335"/>
      <c r="I639" s="111"/>
      <c r="J639" s="111"/>
      <c r="K639" s="334"/>
      <c r="L639" s="111"/>
      <c r="M639" s="111"/>
      <c r="O639" s="332"/>
      <c r="P639" s="333"/>
      <c r="Q639" s="334"/>
      <c r="R639" s="335"/>
    </row>
    <row r="640" spans="2:18">
      <c r="B640" s="111"/>
      <c r="C640" s="111"/>
      <c r="D640" s="335"/>
      <c r="E640" s="334"/>
      <c r="F640" s="335"/>
      <c r="G640" s="335"/>
      <c r="H640" s="335"/>
      <c r="I640" s="111"/>
      <c r="J640" s="111"/>
      <c r="K640" s="334"/>
      <c r="L640" s="111"/>
      <c r="M640" s="111"/>
      <c r="O640" s="332"/>
      <c r="P640" s="333"/>
      <c r="Q640" s="334"/>
      <c r="R640" s="335"/>
    </row>
    <row r="641" spans="2:18">
      <c r="B641" s="111"/>
      <c r="C641" s="111"/>
      <c r="D641" s="335"/>
      <c r="E641" s="334"/>
      <c r="F641" s="335"/>
      <c r="G641" s="335"/>
      <c r="H641" s="335"/>
      <c r="I641" s="111"/>
      <c r="J641" s="111"/>
      <c r="K641" s="334"/>
      <c r="L641" s="111"/>
      <c r="M641" s="111"/>
      <c r="O641" s="332"/>
      <c r="P641" s="333"/>
      <c r="Q641" s="334"/>
      <c r="R641" s="335"/>
    </row>
    <row r="642" spans="2:18">
      <c r="B642" s="111"/>
      <c r="C642" s="111"/>
      <c r="D642" s="335"/>
      <c r="E642" s="334"/>
      <c r="F642" s="335"/>
      <c r="G642" s="335"/>
      <c r="H642" s="335"/>
      <c r="I642" s="111"/>
      <c r="J642" s="111"/>
      <c r="K642" s="334"/>
      <c r="L642" s="111"/>
      <c r="M642" s="111"/>
      <c r="O642" s="332"/>
      <c r="P642" s="333"/>
      <c r="Q642" s="334"/>
      <c r="R642" s="335"/>
    </row>
    <row r="643" spans="2:18">
      <c r="B643" s="111"/>
      <c r="C643" s="111"/>
      <c r="D643" s="335"/>
      <c r="E643" s="334"/>
      <c r="F643" s="335"/>
      <c r="G643" s="335"/>
      <c r="H643" s="335"/>
      <c r="I643" s="111"/>
      <c r="J643" s="111"/>
      <c r="K643" s="334"/>
      <c r="L643" s="111"/>
      <c r="M643" s="111"/>
      <c r="O643" s="332"/>
      <c r="P643" s="333"/>
      <c r="Q643" s="334"/>
      <c r="R643" s="335"/>
    </row>
    <row r="644" spans="2:18">
      <c r="B644" s="111"/>
      <c r="C644" s="111"/>
      <c r="D644" s="335"/>
      <c r="E644" s="334"/>
      <c r="F644" s="335"/>
      <c r="G644" s="335"/>
      <c r="H644" s="335"/>
      <c r="I644" s="111"/>
      <c r="J644" s="111"/>
      <c r="K644" s="334"/>
      <c r="L644" s="111"/>
      <c r="M644" s="111"/>
      <c r="O644" s="332"/>
      <c r="P644" s="333"/>
      <c r="Q644" s="334"/>
      <c r="R644" s="335"/>
    </row>
    <row r="645" spans="2:18">
      <c r="B645" s="111"/>
      <c r="C645" s="111"/>
      <c r="D645" s="335"/>
      <c r="E645" s="334"/>
      <c r="F645" s="335"/>
      <c r="G645" s="335"/>
      <c r="H645" s="335"/>
      <c r="I645" s="111"/>
      <c r="J645" s="111"/>
      <c r="K645" s="334"/>
      <c r="L645" s="111"/>
      <c r="M645" s="111"/>
      <c r="O645" s="332"/>
      <c r="P645" s="333"/>
      <c r="Q645" s="334"/>
      <c r="R645" s="335"/>
    </row>
    <row r="646" spans="2:18">
      <c r="B646" s="111"/>
      <c r="C646" s="111"/>
      <c r="D646" s="335"/>
      <c r="E646" s="334"/>
      <c r="F646" s="335"/>
      <c r="G646" s="335"/>
      <c r="H646" s="335"/>
      <c r="I646" s="111"/>
      <c r="J646" s="111"/>
      <c r="K646" s="334"/>
      <c r="L646" s="111"/>
      <c r="M646" s="111"/>
      <c r="O646" s="332"/>
      <c r="P646" s="333"/>
      <c r="Q646" s="334"/>
      <c r="R646" s="335"/>
    </row>
    <row r="647" spans="2:18">
      <c r="B647" s="111"/>
      <c r="C647" s="111"/>
      <c r="D647" s="335"/>
      <c r="E647" s="334"/>
      <c r="F647" s="335"/>
      <c r="G647" s="335"/>
      <c r="H647" s="335"/>
      <c r="I647" s="111"/>
      <c r="J647" s="111"/>
      <c r="K647" s="334"/>
      <c r="L647" s="111"/>
      <c r="M647" s="111"/>
      <c r="O647" s="332"/>
      <c r="P647" s="333"/>
      <c r="Q647" s="334"/>
      <c r="R647" s="335"/>
    </row>
    <row r="648" spans="2:18">
      <c r="B648" s="111"/>
      <c r="C648" s="111"/>
      <c r="D648" s="335"/>
      <c r="E648" s="334"/>
      <c r="F648" s="335"/>
      <c r="G648" s="335"/>
      <c r="H648" s="335"/>
      <c r="I648" s="111"/>
      <c r="J648" s="111"/>
      <c r="K648" s="334"/>
      <c r="L648" s="111"/>
      <c r="M648" s="111"/>
      <c r="O648" s="332"/>
      <c r="P648" s="333"/>
      <c r="Q648" s="334"/>
      <c r="R648" s="335"/>
    </row>
    <row r="649" spans="2:18">
      <c r="B649" s="111"/>
      <c r="C649" s="111"/>
      <c r="D649" s="335"/>
      <c r="E649" s="334"/>
      <c r="F649" s="335"/>
      <c r="G649" s="335"/>
      <c r="H649" s="335"/>
      <c r="I649" s="111"/>
      <c r="J649" s="111"/>
      <c r="K649" s="334"/>
      <c r="L649" s="111"/>
      <c r="M649" s="111"/>
      <c r="O649" s="332"/>
      <c r="P649" s="333"/>
      <c r="Q649" s="334"/>
      <c r="R649" s="335"/>
    </row>
    <row r="650" spans="2:18">
      <c r="B650" s="111"/>
      <c r="C650" s="111"/>
      <c r="D650" s="335"/>
      <c r="E650" s="334"/>
      <c r="F650" s="335"/>
      <c r="G650" s="335"/>
      <c r="H650" s="335"/>
      <c r="I650" s="111"/>
      <c r="J650" s="111"/>
      <c r="K650" s="334"/>
      <c r="L650" s="111"/>
      <c r="M650" s="111"/>
      <c r="O650" s="332"/>
      <c r="P650" s="333"/>
      <c r="Q650" s="334"/>
      <c r="R650" s="335"/>
    </row>
    <row r="651" spans="2:18">
      <c r="B651" s="111"/>
      <c r="C651" s="111"/>
      <c r="D651" s="335"/>
      <c r="E651" s="334"/>
      <c r="F651" s="335"/>
      <c r="G651" s="335"/>
      <c r="H651" s="335"/>
      <c r="I651" s="111"/>
      <c r="J651" s="111"/>
      <c r="K651" s="334"/>
      <c r="L651" s="111"/>
      <c r="M651" s="111"/>
      <c r="O651" s="332"/>
      <c r="P651" s="333"/>
      <c r="Q651" s="334"/>
      <c r="R651" s="335"/>
    </row>
    <row r="652" spans="2:18">
      <c r="B652" s="111"/>
      <c r="C652" s="111"/>
      <c r="D652" s="335"/>
      <c r="E652" s="334"/>
      <c r="F652" s="335"/>
      <c r="G652" s="335"/>
      <c r="H652" s="335"/>
      <c r="I652" s="111"/>
      <c r="J652" s="111"/>
      <c r="K652" s="334"/>
      <c r="L652" s="111"/>
      <c r="M652" s="111"/>
      <c r="O652" s="332"/>
      <c r="P652" s="333"/>
      <c r="Q652" s="334"/>
      <c r="R652" s="335"/>
    </row>
    <row r="653" spans="2:18">
      <c r="B653" s="111"/>
      <c r="C653" s="111"/>
      <c r="D653" s="335"/>
      <c r="E653" s="334"/>
      <c r="F653" s="335"/>
      <c r="G653" s="335"/>
      <c r="H653" s="335"/>
      <c r="I653" s="111"/>
      <c r="J653" s="111"/>
      <c r="K653" s="334"/>
      <c r="L653" s="111"/>
      <c r="M653" s="111"/>
      <c r="O653" s="332"/>
      <c r="P653" s="333"/>
      <c r="Q653" s="334"/>
      <c r="R653" s="335"/>
    </row>
    <row r="654" spans="2:18">
      <c r="B654" s="111"/>
      <c r="C654" s="111"/>
      <c r="D654" s="335"/>
      <c r="E654" s="334"/>
      <c r="F654" s="335"/>
      <c r="G654" s="335"/>
      <c r="H654" s="335"/>
      <c r="I654" s="111"/>
      <c r="J654" s="111"/>
      <c r="K654" s="334"/>
      <c r="L654" s="111"/>
      <c r="M654" s="111"/>
      <c r="O654" s="332"/>
      <c r="P654" s="333"/>
      <c r="Q654" s="334"/>
      <c r="R654" s="335"/>
    </row>
    <row r="655" spans="2:18">
      <c r="B655" s="111"/>
      <c r="C655" s="111"/>
      <c r="D655" s="335"/>
      <c r="E655" s="334"/>
      <c r="F655" s="335"/>
      <c r="G655" s="335"/>
      <c r="H655" s="335"/>
      <c r="I655" s="111"/>
      <c r="J655" s="111"/>
      <c r="K655" s="334"/>
      <c r="L655" s="111"/>
      <c r="M655" s="111"/>
      <c r="O655" s="332"/>
      <c r="P655" s="333"/>
      <c r="Q655" s="334"/>
      <c r="R655" s="335"/>
    </row>
    <row r="656" spans="2:18">
      <c r="B656" s="111"/>
      <c r="C656" s="111"/>
      <c r="D656" s="335"/>
      <c r="E656" s="334"/>
      <c r="F656" s="335"/>
      <c r="G656" s="335"/>
      <c r="H656" s="335"/>
      <c r="I656" s="111"/>
      <c r="J656" s="111"/>
      <c r="K656" s="334"/>
      <c r="L656" s="111"/>
      <c r="M656" s="111"/>
      <c r="O656" s="332"/>
      <c r="P656" s="333"/>
      <c r="Q656" s="334"/>
      <c r="R656" s="335"/>
    </row>
    <row r="657" spans="2:18">
      <c r="B657" s="111"/>
      <c r="C657" s="111"/>
      <c r="D657" s="335"/>
      <c r="E657" s="334"/>
      <c r="F657" s="335"/>
      <c r="G657" s="335"/>
      <c r="H657" s="335"/>
      <c r="I657" s="111"/>
      <c r="J657" s="111"/>
      <c r="K657" s="334"/>
      <c r="L657" s="111"/>
      <c r="M657" s="111"/>
      <c r="O657" s="332"/>
      <c r="P657" s="333"/>
      <c r="Q657" s="334"/>
      <c r="R657" s="335"/>
    </row>
    <row r="658" spans="2:18">
      <c r="B658" s="111"/>
      <c r="C658" s="111"/>
      <c r="D658" s="335"/>
      <c r="E658" s="334"/>
      <c r="F658" s="335"/>
      <c r="G658" s="335"/>
      <c r="H658" s="335"/>
      <c r="I658" s="111"/>
      <c r="J658" s="111"/>
      <c r="K658" s="334"/>
      <c r="L658" s="111"/>
      <c r="M658" s="111"/>
      <c r="O658" s="332"/>
      <c r="P658" s="333"/>
      <c r="Q658" s="334"/>
      <c r="R658" s="335"/>
    </row>
    <row r="659" spans="2:18">
      <c r="B659" s="111"/>
      <c r="C659" s="111"/>
      <c r="D659" s="335"/>
      <c r="E659" s="334"/>
      <c r="F659" s="335"/>
      <c r="G659" s="335"/>
      <c r="H659" s="335"/>
      <c r="I659" s="111"/>
      <c r="J659" s="111"/>
      <c r="K659" s="334"/>
      <c r="L659" s="111"/>
      <c r="M659" s="111"/>
      <c r="O659" s="332"/>
      <c r="P659" s="333"/>
      <c r="Q659" s="334"/>
      <c r="R659" s="335"/>
    </row>
    <row r="660" spans="2:18">
      <c r="B660" s="111"/>
      <c r="C660" s="111"/>
      <c r="D660" s="335"/>
      <c r="E660" s="334"/>
      <c r="F660" s="335"/>
      <c r="G660" s="335"/>
      <c r="H660" s="335"/>
      <c r="I660" s="111"/>
      <c r="J660" s="111"/>
      <c r="K660" s="334"/>
      <c r="L660" s="111"/>
      <c r="M660" s="111"/>
      <c r="O660" s="332"/>
      <c r="P660" s="333"/>
      <c r="Q660" s="334"/>
      <c r="R660" s="335"/>
    </row>
    <row r="661" spans="2:18">
      <c r="B661" s="111"/>
      <c r="C661" s="111"/>
      <c r="D661" s="335"/>
      <c r="E661" s="334"/>
      <c r="F661" s="335"/>
      <c r="G661" s="335"/>
      <c r="H661" s="335"/>
      <c r="I661" s="111"/>
      <c r="J661" s="111"/>
      <c r="K661" s="334"/>
      <c r="L661" s="111"/>
      <c r="M661" s="111"/>
      <c r="O661" s="332"/>
      <c r="P661" s="333"/>
      <c r="Q661" s="334"/>
      <c r="R661" s="335"/>
    </row>
    <row r="662" spans="2:18">
      <c r="B662" s="111"/>
      <c r="C662" s="111"/>
      <c r="D662" s="335"/>
      <c r="E662" s="334"/>
      <c r="F662" s="335"/>
      <c r="G662" s="335"/>
      <c r="H662" s="335"/>
      <c r="I662" s="111"/>
      <c r="J662" s="111"/>
      <c r="K662" s="334"/>
      <c r="L662" s="111"/>
      <c r="M662" s="111"/>
      <c r="O662" s="332"/>
      <c r="P662" s="333"/>
      <c r="Q662" s="334"/>
      <c r="R662" s="335"/>
    </row>
    <row r="663" spans="2:18">
      <c r="B663" s="111"/>
      <c r="C663" s="111"/>
      <c r="D663" s="335"/>
      <c r="E663" s="334"/>
      <c r="F663" s="335"/>
      <c r="G663" s="335"/>
      <c r="H663" s="335"/>
      <c r="I663" s="111"/>
      <c r="J663" s="111"/>
      <c r="K663" s="334"/>
      <c r="L663" s="111"/>
      <c r="M663" s="111"/>
      <c r="O663" s="332"/>
      <c r="P663" s="333"/>
      <c r="Q663" s="334"/>
      <c r="R663" s="335"/>
    </row>
    <row r="664" spans="2:18">
      <c r="B664" s="111"/>
      <c r="C664" s="111"/>
      <c r="D664" s="335"/>
      <c r="E664" s="334"/>
      <c r="F664" s="335"/>
      <c r="G664" s="335"/>
      <c r="H664" s="335"/>
      <c r="I664" s="111"/>
      <c r="J664" s="111"/>
      <c r="K664" s="334"/>
      <c r="L664" s="111"/>
      <c r="M664" s="111"/>
      <c r="O664" s="332"/>
      <c r="P664" s="333"/>
      <c r="Q664" s="334"/>
      <c r="R664" s="335"/>
    </row>
    <row r="665" spans="2:18">
      <c r="B665" s="111"/>
      <c r="C665" s="111"/>
      <c r="D665" s="335"/>
      <c r="E665" s="334"/>
      <c r="F665" s="335"/>
      <c r="G665" s="335"/>
      <c r="H665" s="335"/>
      <c r="I665" s="111"/>
      <c r="J665" s="111"/>
      <c r="K665" s="334"/>
      <c r="L665" s="111"/>
      <c r="M665" s="111"/>
      <c r="O665" s="332"/>
      <c r="P665" s="333"/>
      <c r="Q665" s="334"/>
      <c r="R665" s="335"/>
    </row>
    <row r="666" spans="2:18">
      <c r="B666" s="111"/>
      <c r="C666" s="111"/>
      <c r="D666" s="335"/>
      <c r="E666" s="334"/>
      <c r="F666" s="335"/>
      <c r="G666" s="335"/>
      <c r="H666" s="335"/>
      <c r="I666" s="111"/>
      <c r="J666" s="111"/>
      <c r="K666" s="334"/>
      <c r="L666" s="111"/>
      <c r="M666" s="111"/>
      <c r="O666" s="332"/>
      <c r="P666" s="333"/>
      <c r="Q666" s="334"/>
      <c r="R666" s="335"/>
    </row>
    <row r="667" spans="2:18">
      <c r="B667" s="111"/>
      <c r="C667" s="111"/>
      <c r="D667" s="335"/>
      <c r="E667" s="334"/>
      <c r="F667" s="335"/>
      <c r="G667" s="335"/>
      <c r="H667" s="335"/>
      <c r="I667" s="111"/>
      <c r="J667" s="111"/>
      <c r="K667" s="334"/>
      <c r="L667" s="111"/>
      <c r="M667" s="111"/>
      <c r="O667" s="332"/>
      <c r="P667" s="333"/>
      <c r="Q667" s="334"/>
      <c r="R667" s="335"/>
    </row>
    <row r="668" spans="2:18">
      <c r="B668" s="111"/>
      <c r="C668" s="111"/>
      <c r="D668" s="335"/>
      <c r="E668" s="334"/>
      <c r="F668" s="335"/>
      <c r="G668" s="335"/>
      <c r="H668" s="335"/>
      <c r="I668" s="111"/>
      <c r="J668" s="111"/>
      <c r="K668" s="334"/>
      <c r="L668" s="111"/>
      <c r="M668" s="111"/>
      <c r="O668" s="332"/>
      <c r="P668" s="333"/>
      <c r="Q668" s="334"/>
      <c r="R668" s="335"/>
    </row>
    <row r="669" spans="2:18">
      <c r="B669" s="111"/>
      <c r="C669" s="111"/>
      <c r="D669" s="335"/>
      <c r="E669" s="334"/>
      <c r="F669" s="335"/>
      <c r="G669" s="335"/>
      <c r="H669" s="335"/>
      <c r="I669" s="111"/>
      <c r="J669" s="111"/>
      <c r="K669" s="334"/>
      <c r="L669" s="111"/>
      <c r="M669" s="111"/>
      <c r="O669" s="332"/>
      <c r="P669" s="333"/>
      <c r="Q669" s="334"/>
      <c r="R669" s="335"/>
    </row>
    <row r="670" spans="2:18">
      <c r="B670" s="111"/>
      <c r="C670" s="111"/>
      <c r="D670" s="335"/>
      <c r="E670" s="334"/>
      <c r="F670" s="335"/>
      <c r="G670" s="335"/>
      <c r="H670" s="335"/>
      <c r="I670" s="111"/>
      <c r="J670" s="111"/>
      <c r="K670" s="334"/>
      <c r="L670" s="111"/>
      <c r="M670" s="111"/>
      <c r="O670" s="332"/>
      <c r="P670" s="333"/>
      <c r="Q670" s="334"/>
      <c r="R670" s="335"/>
    </row>
    <row r="671" spans="2:18">
      <c r="B671" s="111"/>
      <c r="C671" s="111"/>
      <c r="D671" s="335"/>
      <c r="E671" s="334"/>
      <c r="F671" s="335"/>
      <c r="G671" s="335"/>
      <c r="H671" s="335"/>
      <c r="I671" s="111"/>
      <c r="J671" s="111"/>
      <c r="K671" s="334"/>
      <c r="L671" s="111"/>
      <c r="M671" s="111"/>
      <c r="O671" s="332"/>
      <c r="P671" s="333"/>
      <c r="Q671" s="334"/>
      <c r="R671" s="335"/>
    </row>
    <row r="672" spans="2:18">
      <c r="B672" s="111"/>
      <c r="C672" s="111"/>
      <c r="D672" s="335"/>
      <c r="E672" s="334"/>
      <c r="F672" s="335"/>
      <c r="G672" s="335"/>
      <c r="H672" s="335"/>
      <c r="I672" s="111"/>
      <c r="J672" s="111"/>
      <c r="K672" s="334"/>
      <c r="L672" s="111"/>
      <c r="M672" s="111"/>
      <c r="O672" s="332"/>
      <c r="P672" s="333"/>
      <c r="Q672" s="334"/>
      <c r="R672" s="335"/>
    </row>
    <row r="673" spans="2:18">
      <c r="B673" s="111"/>
      <c r="C673" s="111"/>
      <c r="D673" s="335"/>
      <c r="E673" s="334"/>
      <c r="F673" s="335"/>
      <c r="G673" s="335"/>
      <c r="H673" s="335"/>
      <c r="I673" s="111"/>
      <c r="J673" s="111"/>
      <c r="K673" s="334"/>
      <c r="L673" s="111"/>
      <c r="M673" s="111"/>
      <c r="O673" s="332"/>
      <c r="P673" s="333"/>
      <c r="Q673" s="334"/>
      <c r="R673" s="335"/>
    </row>
    <row r="674" spans="2:18">
      <c r="B674" s="111"/>
      <c r="C674" s="111"/>
      <c r="D674" s="335"/>
      <c r="E674" s="334"/>
      <c r="F674" s="335"/>
      <c r="G674" s="335"/>
      <c r="H674" s="335"/>
      <c r="I674" s="111"/>
      <c r="J674" s="111"/>
      <c r="K674" s="334"/>
      <c r="L674" s="111"/>
      <c r="M674" s="111"/>
      <c r="O674" s="332"/>
      <c r="P674" s="333"/>
      <c r="Q674" s="334"/>
      <c r="R674" s="335"/>
    </row>
    <row r="675" spans="2:18">
      <c r="B675" s="111"/>
      <c r="C675" s="111"/>
      <c r="D675" s="335"/>
      <c r="E675" s="334"/>
      <c r="F675" s="335"/>
      <c r="G675" s="335"/>
      <c r="H675" s="335"/>
      <c r="I675" s="111"/>
      <c r="J675" s="111"/>
      <c r="K675" s="334"/>
      <c r="L675" s="111"/>
      <c r="M675" s="111"/>
      <c r="O675" s="332"/>
      <c r="P675" s="333"/>
      <c r="Q675" s="334"/>
      <c r="R675" s="335"/>
    </row>
    <row r="676" spans="2:18">
      <c r="B676" s="111"/>
      <c r="C676" s="111"/>
      <c r="D676" s="335"/>
      <c r="E676" s="334"/>
      <c r="F676" s="335"/>
      <c r="G676" s="335"/>
      <c r="H676" s="335"/>
      <c r="I676" s="111"/>
      <c r="J676" s="111"/>
      <c r="K676" s="334"/>
      <c r="L676" s="111"/>
      <c r="M676" s="111"/>
      <c r="O676" s="332"/>
      <c r="P676" s="333"/>
      <c r="Q676" s="334"/>
      <c r="R676" s="335"/>
    </row>
    <row r="677" spans="2:18">
      <c r="B677" s="111"/>
      <c r="C677" s="111"/>
      <c r="D677" s="335"/>
      <c r="E677" s="334"/>
      <c r="F677" s="335"/>
      <c r="G677" s="335"/>
      <c r="H677" s="335"/>
      <c r="I677" s="111"/>
      <c r="J677" s="111"/>
      <c r="K677" s="334"/>
      <c r="L677" s="111"/>
      <c r="M677" s="111"/>
      <c r="O677" s="332"/>
      <c r="P677" s="333"/>
      <c r="Q677" s="334"/>
      <c r="R677" s="335"/>
    </row>
    <row r="678" spans="2:18">
      <c r="B678" s="111"/>
      <c r="C678" s="111"/>
      <c r="D678" s="335"/>
      <c r="E678" s="334"/>
      <c r="F678" s="335"/>
      <c r="G678" s="335"/>
      <c r="H678" s="335"/>
      <c r="I678" s="111"/>
      <c r="J678" s="111"/>
      <c r="K678" s="334"/>
      <c r="L678" s="111"/>
      <c r="M678" s="111"/>
      <c r="O678" s="332"/>
      <c r="P678" s="333"/>
      <c r="Q678" s="334"/>
      <c r="R678" s="335"/>
    </row>
    <row r="679" spans="2:18">
      <c r="B679" s="111"/>
      <c r="C679" s="111"/>
      <c r="D679" s="335"/>
      <c r="E679" s="334"/>
      <c r="F679" s="335"/>
      <c r="G679" s="335"/>
      <c r="H679" s="335"/>
      <c r="I679" s="111"/>
      <c r="J679" s="111"/>
      <c r="K679" s="334"/>
      <c r="L679" s="111"/>
      <c r="M679" s="111"/>
      <c r="O679" s="332"/>
      <c r="P679" s="333"/>
      <c r="Q679" s="334"/>
      <c r="R679" s="335"/>
    </row>
    <row r="680" spans="2:18">
      <c r="B680" s="111"/>
      <c r="C680" s="111"/>
      <c r="D680" s="335"/>
      <c r="E680" s="334"/>
      <c r="F680" s="335"/>
      <c r="G680" s="335"/>
      <c r="H680" s="335"/>
      <c r="I680" s="111"/>
      <c r="J680" s="111"/>
      <c r="K680" s="334"/>
      <c r="L680" s="111"/>
      <c r="M680" s="111"/>
      <c r="O680" s="332"/>
      <c r="P680" s="333"/>
      <c r="Q680" s="334"/>
      <c r="R680" s="335"/>
    </row>
    <row r="681" spans="2:18">
      <c r="B681" s="111"/>
      <c r="C681" s="111"/>
      <c r="D681" s="335"/>
      <c r="E681" s="334"/>
      <c r="F681" s="335"/>
      <c r="G681" s="335"/>
      <c r="H681" s="335"/>
      <c r="I681" s="111"/>
      <c r="J681" s="111"/>
      <c r="K681" s="334"/>
      <c r="L681" s="111"/>
      <c r="M681" s="111"/>
      <c r="O681" s="332"/>
      <c r="P681" s="333"/>
      <c r="Q681" s="334"/>
      <c r="R681" s="335"/>
    </row>
    <row r="682" spans="2:18">
      <c r="B682" s="111"/>
      <c r="C682" s="111"/>
      <c r="D682" s="335"/>
      <c r="E682" s="334"/>
      <c r="F682" s="335"/>
      <c r="G682" s="335"/>
      <c r="H682" s="335"/>
      <c r="I682" s="111"/>
      <c r="J682" s="111"/>
      <c r="K682" s="334"/>
      <c r="L682" s="111"/>
      <c r="M682" s="111"/>
      <c r="O682" s="332"/>
      <c r="P682" s="333"/>
      <c r="Q682" s="334"/>
      <c r="R682" s="335"/>
    </row>
    <row r="683" spans="2:18">
      <c r="B683" s="111"/>
      <c r="C683" s="111"/>
      <c r="D683" s="335"/>
      <c r="E683" s="334"/>
      <c r="F683" s="335"/>
      <c r="G683" s="335"/>
      <c r="H683" s="335"/>
      <c r="I683" s="111"/>
      <c r="J683" s="111"/>
      <c r="K683" s="334"/>
      <c r="L683" s="111"/>
      <c r="M683" s="111"/>
      <c r="O683" s="332"/>
      <c r="P683" s="333"/>
      <c r="Q683" s="334"/>
      <c r="R683" s="335"/>
    </row>
    <row r="684" spans="2:18">
      <c r="B684" s="111"/>
      <c r="C684" s="111"/>
      <c r="D684" s="335"/>
      <c r="E684" s="334"/>
      <c r="F684" s="335"/>
      <c r="G684" s="335"/>
      <c r="H684" s="335"/>
      <c r="I684" s="111"/>
      <c r="J684" s="111"/>
      <c r="K684" s="334"/>
      <c r="L684" s="111"/>
      <c r="M684" s="111"/>
      <c r="O684" s="332"/>
      <c r="P684" s="333"/>
      <c r="Q684" s="334"/>
      <c r="R684" s="335"/>
    </row>
    <row r="685" spans="2:18">
      <c r="B685" s="111"/>
      <c r="C685" s="111"/>
      <c r="D685" s="335"/>
      <c r="E685" s="334"/>
      <c r="F685" s="335"/>
      <c r="G685" s="335"/>
      <c r="H685" s="335"/>
      <c r="I685" s="111"/>
      <c r="J685" s="111"/>
      <c r="K685" s="334"/>
      <c r="L685" s="111"/>
      <c r="M685" s="111"/>
      <c r="O685" s="332"/>
      <c r="P685" s="333"/>
      <c r="Q685" s="334"/>
      <c r="R685" s="335"/>
    </row>
    <row r="686" spans="2:18">
      <c r="B686" s="111"/>
      <c r="C686" s="111"/>
      <c r="D686" s="335"/>
      <c r="E686" s="334"/>
      <c r="F686" s="335"/>
      <c r="G686" s="335"/>
      <c r="H686" s="335"/>
      <c r="I686" s="111"/>
      <c r="J686" s="111"/>
      <c r="K686" s="334"/>
      <c r="L686" s="111"/>
      <c r="M686" s="111"/>
      <c r="O686" s="332"/>
      <c r="P686" s="333"/>
      <c r="Q686" s="334"/>
      <c r="R686" s="335"/>
    </row>
    <row r="687" spans="2:18">
      <c r="B687" s="111"/>
      <c r="C687" s="111"/>
      <c r="D687" s="335"/>
      <c r="E687" s="334"/>
      <c r="F687" s="335"/>
      <c r="G687" s="335"/>
      <c r="H687" s="335"/>
      <c r="I687" s="111"/>
      <c r="J687" s="111"/>
      <c r="K687" s="334"/>
      <c r="L687" s="111"/>
      <c r="M687" s="111"/>
      <c r="O687" s="332"/>
      <c r="P687" s="333"/>
      <c r="Q687" s="334"/>
      <c r="R687" s="335"/>
    </row>
    <row r="688" spans="2:18">
      <c r="B688" s="111"/>
      <c r="C688" s="111"/>
      <c r="D688" s="335"/>
      <c r="E688" s="334"/>
      <c r="F688" s="335"/>
      <c r="G688" s="335"/>
      <c r="H688" s="335"/>
      <c r="I688" s="111"/>
      <c r="J688" s="111"/>
      <c r="K688" s="334"/>
      <c r="L688" s="111"/>
      <c r="M688" s="111"/>
      <c r="O688" s="332"/>
      <c r="P688" s="333"/>
      <c r="Q688" s="334"/>
      <c r="R688" s="335"/>
    </row>
    <row r="689" spans="2:18">
      <c r="B689" s="111"/>
      <c r="C689" s="111"/>
      <c r="D689" s="335"/>
      <c r="E689" s="334"/>
      <c r="F689" s="335"/>
      <c r="G689" s="335"/>
      <c r="H689" s="335"/>
      <c r="I689" s="111"/>
      <c r="J689" s="111"/>
      <c r="K689" s="334"/>
      <c r="L689" s="111"/>
      <c r="M689" s="111"/>
      <c r="O689" s="332"/>
      <c r="P689" s="333"/>
      <c r="Q689" s="334"/>
      <c r="R689" s="335"/>
    </row>
    <row r="690" spans="2:18">
      <c r="B690" s="111"/>
      <c r="C690" s="111"/>
      <c r="D690" s="335"/>
      <c r="E690" s="334"/>
      <c r="F690" s="335"/>
      <c r="G690" s="335"/>
      <c r="H690" s="335"/>
      <c r="I690" s="111"/>
      <c r="J690" s="111"/>
      <c r="K690" s="334"/>
      <c r="L690" s="111"/>
      <c r="M690" s="111"/>
      <c r="O690" s="332"/>
      <c r="P690" s="333"/>
      <c r="Q690" s="334"/>
      <c r="R690" s="335"/>
    </row>
    <row r="691" spans="2:18">
      <c r="B691" s="111"/>
      <c r="C691" s="111"/>
      <c r="D691" s="335"/>
      <c r="E691" s="334"/>
      <c r="F691" s="335"/>
      <c r="G691" s="335"/>
      <c r="H691" s="335"/>
      <c r="I691" s="111"/>
      <c r="J691" s="111"/>
      <c r="K691" s="334"/>
      <c r="L691" s="111"/>
      <c r="M691" s="111"/>
      <c r="O691" s="332"/>
      <c r="P691" s="333"/>
      <c r="Q691" s="334"/>
      <c r="R691" s="335"/>
    </row>
    <row r="692" spans="2:18">
      <c r="B692" s="111"/>
      <c r="C692" s="111"/>
      <c r="D692" s="335"/>
      <c r="E692" s="334"/>
      <c r="F692" s="335"/>
      <c r="G692" s="335"/>
      <c r="H692" s="335"/>
      <c r="I692" s="111"/>
      <c r="J692" s="111"/>
      <c r="K692" s="334"/>
      <c r="L692" s="111"/>
      <c r="M692" s="111"/>
      <c r="O692" s="332"/>
      <c r="P692" s="333"/>
      <c r="Q692" s="334"/>
      <c r="R692" s="335"/>
    </row>
    <row r="693" spans="2:18">
      <c r="B693" s="111"/>
      <c r="C693" s="111"/>
      <c r="D693" s="335"/>
      <c r="E693" s="334"/>
      <c r="F693" s="335"/>
      <c r="G693" s="335"/>
      <c r="H693" s="335"/>
      <c r="I693" s="111"/>
      <c r="J693" s="111"/>
      <c r="K693" s="334"/>
      <c r="L693" s="111"/>
      <c r="M693" s="111"/>
      <c r="O693" s="332"/>
      <c r="P693" s="333"/>
      <c r="Q693" s="334"/>
      <c r="R693" s="335"/>
    </row>
    <row r="694" spans="2:18">
      <c r="B694" s="111"/>
      <c r="C694" s="111"/>
      <c r="D694" s="335"/>
      <c r="E694" s="334"/>
      <c r="F694" s="335"/>
      <c r="G694" s="335"/>
      <c r="H694" s="335"/>
      <c r="I694" s="111"/>
      <c r="J694" s="111"/>
      <c r="K694" s="334"/>
      <c r="L694" s="111"/>
      <c r="M694" s="111"/>
      <c r="O694" s="332"/>
      <c r="P694" s="333"/>
      <c r="Q694" s="334"/>
      <c r="R694" s="335"/>
    </row>
    <row r="695" spans="2:18">
      <c r="B695" s="111"/>
      <c r="C695" s="111"/>
      <c r="D695" s="335"/>
      <c r="E695" s="334"/>
      <c r="F695" s="335"/>
      <c r="G695" s="335"/>
      <c r="H695" s="335"/>
      <c r="I695" s="111"/>
      <c r="J695" s="111"/>
      <c r="K695" s="334"/>
      <c r="L695" s="111"/>
      <c r="M695" s="111"/>
      <c r="O695" s="332"/>
      <c r="P695" s="333"/>
      <c r="Q695" s="334"/>
      <c r="R695" s="335"/>
    </row>
    <row r="696" spans="2:18">
      <c r="B696" s="111"/>
      <c r="C696" s="111"/>
      <c r="D696" s="335"/>
      <c r="E696" s="334"/>
      <c r="F696" s="335"/>
      <c r="G696" s="335"/>
      <c r="H696" s="335"/>
      <c r="I696" s="111"/>
      <c r="J696" s="111"/>
      <c r="K696" s="334"/>
      <c r="L696" s="111"/>
      <c r="M696" s="111"/>
      <c r="O696" s="332"/>
      <c r="P696" s="333"/>
      <c r="Q696" s="334"/>
      <c r="R696" s="335"/>
    </row>
    <row r="697" spans="2:18">
      <c r="B697" s="111"/>
      <c r="C697" s="111"/>
      <c r="D697" s="335"/>
      <c r="E697" s="334"/>
      <c r="F697" s="335"/>
      <c r="G697" s="335"/>
      <c r="H697" s="335"/>
      <c r="I697" s="111"/>
      <c r="J697" s="111"/>
      <c r="K697" s="334"/>
      <c r="L697" s="111"/>
      <c r="M697" s="111"/>
      <c r="O697" s="332"/>
      <c r="P697" s="333"/>
      <c r="Q697" s="334"/>
      <c r="R697" s="335"/>
    </row>
    <row r="698" spans="2:18">
      <c r="B698" s="111"/>
      <c r="C698" s="111"/>
      <c r="D698" s="335"/>
      <c r="E698" s="334"/>
      <c r="F698" s="335"/>
      <c r="G698" s="335"/>
      <c r="H698" s="335"/>
      <c r="I698" s="111"/>
      <c r="J698" s="111"/>
      <c r="K698" s="334"/>
      <c r="L698" s="111"/>
      <c r="M698" s="111"/>
      <c r="O698" s="332"/>
      <c r="P698" s="333"/>
      <c r="Q698" s="334"/>
      <c r="R698" s="335"/>
    </row>
    <row r="699" spans="2:18">
      <c r="B699" s="111"/>
      <c r="C699" s="111"/>
      <c r="D699" s="335"/>
      <c r="E699" s="334"/>
      <c r="F699" s="335"/>
      <c r="G699" s="335"/>
      <c r="H699" s="335"/>
      <c r="I699" s="111"/>
      <c r="J699" s="111"/>
      <c r="K699" s="334"/>
      <c r="L699" s="111"/>
      <c r="M699" s="111"/>
      <c r="O699" s="332"/>
      <c r="P699" s="333"/>
      <c r="Q699" s="334"/>
      <c r="R699" s="335"/>
    </row>
    <row r="700" spans="2:18">
      <c r="B700" s="111"/>
      <c r="C700" s="111"/>
      <c r="D700" s="335"/>
      <c r="E700" s="334"/>
      <c r="F700" s="335"/>
      <c r="G700" s="335"/>
      <c r="H700" s="335"/>
      <c r="I700" s="111"/>
      <c r="J700" s="111"/>
      <c r="K700" s="334"/>
      <c r="L700" s="111"/>
      <c r="M700" s="111"/>
      <c r="O700" s="332"/>
      <c r="P700" s="333"/>
      <c r="Q700" s="334"/>
      <c r="R700" s="335"/>
    </row>
    <row r="701" spans="2:18">
      <c r="O701" s="332"/>
      <c r="P701" s="333"/>
      <c r="Q701" s="334"/>
      <c r="R701" s="335"/>
    </row>
  </sheetData>
  <mergeCells count="16">
    <mergeCell ref="M22:M24"/>
    <mergeCell ref="B15:C15"/>
    <mergeCell ref="B16:C16"/>
    <mergeCell ref="B17:C17"/>
    <mergeCell ref="B18:C18"/>
    <mergeCell ref="R14:S14"/>
    <mergeCell ref="L4:M4"/>
    <mergeCell ref="I18:J18"/>
    <mergeCell ref="R15:S15"/>
    <mergeCell ref="I19:J19"/>
    <mergeCell ref="L18:M18"/>
    <mergeCell ref="V2:Z11"/>
    <mergeCell ref="O1:T1"/>
    <mergeCell ref="B1:M1"/>
    <mergeCell ref="F2:G2"/>
    <mergeCell ref="F3:G3"/>
  </mergeCells>
  <conditionalFormatting sqref="U15 U29:U100">
    <cfRule type="cellIs" dxfId="876" priority="38" operator="equal">
      <formula>0</formula>
    </cfRule>
    <cfRule type="cellIs" dxfId="875" priority="41" operator="equal">
      <formula>0</formula>
    </cfRule>
  </conditionalFormatting>
  <conditionalFormatting sqref="Y49:Y100">
    <cfRule type="cellIs" dxfId="874" priority="40" operator="equal">
      <formula>0</formula>
    </cfRule>
  </conditionalFormatting>
  <conditionalFormatting sqref="Z49:Z100">
    <cfRule type="cellIs" dxfId="873" priority="39" operator="equal">
      <formula>0</formula>
    </cfRule>
  </conditionalFormatting>
  <conditionalFormatting sqref="Q8:R8">
    <cfRule type="cellIs" dxfId="872" priority="20" operator="equal">
      <formula>0</formula>
    </cfRule>
  </conditionalFormatting>
  <conditionalFormatting sqref="D8:F8">
    <cfRule type="cellIs" dxfId="871" priority="19" operator="equal">
      <formula>0</formula>
    </cfRule>
  </conditionalFormatting>
  <conditionalFormatting sqref="D18">
    <cfRule type="cellIs" dxfId="870" priority="18" operator="equal">
      <formula>0</formula>
    </cfRule>
  </conditionalFormatting>
  <conditionalFormatting sqref="H19">
    <cfRule type="cellIs" dxfId="869" priority="17" operator="lessThanOrEqual">
      <formula>0</formula>
    </cfRule>
  </conditionalFormatting>
  <conditionalFormatting sqref="R9">
    <cfRule type="cellIs" dxfId="868" priority="16" operator="equal">
      <formula>0</formula>
    </cfRule>
  </conditionalFormatting>
  <dataValidations count="6">
    <dataValidation type="list" allowBlank="1" showInputMessage="1" showErrorMessage="1" sqref="C3" xr:uid="{00000000-0002-0000-0A00-000000000000}">
      <formula1>$AP$12:$AP$14</formula1>
    </dataValidation>
    <dataValidation type="list" allowBlank="1" showInputMessage="1" showErrorMessage="1" sqref="D5:D6 D15:D16" xr:uid="{00000000-0002-0000-0A00-000001000000}">
      <formula1>$BM$2:$BM$11</formula1>
    </dataValidation>
    <dataValidation type="list" allowBlank="1" showInputMessage="1" showErrorMessage="1" sqref="F3:G3" xr:uid="{00000000-0002-0000-0A00-000002000000}">
      <formula1>$BR$2:$BR$14</formula1>
    </dataValidation>
    <dataValidation type="list" allowBlank="1" showInputMessage="1" showErrorMessage="1" sqref="L3" xr:uid="{00000000-0002-0000-0A00-000003000000}">
      <formula1>$AP$16:$AP$22</formula1>
    </dataValidation>
    <dataValidation type="list" allowBlank="1" showInputMessage="1" showErrorMessage="1" sqref="H5 H18" xr:uid="{00000000-0002-0000-0A00-000004000000}">
      <formula1>$BG$2:$BG$18</formula1>
    </dataValidation>
    <dataValidation type="list" allowBlank="1" showInputMessage="1" showErrorMessage="1" sqref="H13" xr:uid="{00000000-0002-0000-0A00-000005000000}">
      <formula1>$BI$2:$BI$22</formula1>
    </dataValidation>
  </dataValidations>
  <pageMargins left="0.7" right="0.7" top="0.75" bottom="0.75" header="0.3" footer="0.3"/>
  <pageSetup paperSize="119" orientation="portrait" horizontalDpi="4294967292"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6000000}">
          <x14:formula1>
            <xm:f>NPCPartyMaker!$BL$5:$BL$41</xm:f>
          </x14:formula1>
          <xm:sqref>G5</xm:sqref>
        </x14:dataValidation>
        <x14:dataValidation type="list" allowBlank="1" showInputMessage="1" showErrorMessage="1" xr:uid="{00000000-0002-0000-0A00-000007000000}">
          <x14:formula1>
            <xm:f>Stats!$CV$1:$CV$54</xm:f>
          </x14:formula1>
          <xm:sqref>G9 G7</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70340-911D-485C-9F84-FACB68AF0B14}">
  <sheetPr codeName="Sheet28">
    <tabColor theme="1"/>
  </sheetPr>
  <dimension ref="A1:AJ40"/>
  <sheetViews>
    <sheetView workbookViewId="0">
      <selection activeCell="W8" sqref="W8"/>
    </sheetView>
  </sheetViews>
  <sheetFormatPr defaultColWidth="8.7109375" defaultRowHeight="15"/>
  <cols>
    <col min="1" max="1" width="8.7109375" style="27"/>
    <col min="2" max="2" width="22.5703125" style="27" customWidth="1"/>
    <col min="3" max="6" width="8.7109375" style="27"/>
    <col min="7" max="7" width="12.7109375" style="27" customWidth="1"/>
    <col min="8" max="8" width="8.7109375" style="27"/>
    <col min="9" max="9" width="10.5703125" style="1105" customWidth="1"/>
    <col min="10" max="10" width="12.5703125" style="27" customWidth="1"/>
    <col min="11" max="11" width="8.7109375" style="27"/>
    <col min="12" max="12" width="10.5703125" style="1105" customWidth="1"/>
    <col min="13" max="13" width="4.5703125" style="27" customWidth="1"/>
    <col min="14" max="14" width="10.5703125" style="1105" customWidth="1"/>
    <col min="15" max="24" width="4.5703125" style="27" customWidth="1"/>
    <col min="25" max="25" width="8.7109375" style="27"/>
    <col min="26" max="26" width="18" style="27" customWidth="1"/>
    <col min="27" max="16384" width="8.7109375" style="27"/>
  </cols>
  <sheetData>
    <row r="1" spans="1:36" ht="25.15" customHeight="1">
      <c r="B1" s="2337" t="s">
        <v>2786</v>
      </c>
      <c r="C1" s="2337"/>
      <c r="D1" s="2337"/>
      <c r="E1" s="2337"/>
      <c r="F1" s="2337"/>
      <c r="I1" s="1105" t="s">
        <v>2867</v>
      </c>
      <c r="L1" s="1105" t="s">
        <v>2868</v>
      </c>
      <c r="O1" s="1735" t="s">
        <v>2793</v>
      </c>
      <c r="P1" s="1735"/>
      <c r="Q1" s="1735"/>
      <c r="R1" s="1735"/>
      <c r="S1" s="1735"/>
      <c r="T1" s="1735"/>
      <c r="U1" s="1735"/>
      <c r="V1" s="1735"/>
      <c r="W1" s="1735"/>
      <c r="X1" s="188"/>
    </row>
    <row r="2" spans="1:36" s="188" customFormat="1" ht="14.65" customHeight="1">
      <c r="B2" s="1150" t="s">
        <v>2855</v>
      </c>
      <c r="C2" s="1150" t="s">
        <v>443</v>
      </c>
      <c r="D2" s="1150" t="s">
        <v>444</v>
      </c>
      <c r="E2" s="1150" t="s">
        <v>445</v>
      </c>
      <c r="F2" s="1150" t="s">
        <v>447</v>
      </c>
      <c r="G2" s="1735" t="s">
        <v>2787</v>
      </c>
      <c r="H2" s="1735"/>
      <c r="I2" s="1150" t="s">
        <v>2788</v>
      </c>
      <c r="J2" s="1735" t="s">
        <v>2789</v>
      </c>
      <c r="K2" s="1735"/>
      <c r="L2" s="1150" t="s">
        <v>2790</v>
      </c>
      <c r="N2" s="1166" t="s">
        <v>2791</v>
      </c>
      <c r="O2" s="1150">
        <v>1</v>
      </c>
      <c r="P2" s="1150">
        <v>2</v>
      </c>
      <c r="Q2" s="1150">
        <v>3</v>
      </c>
      <c r="R2" s="1150">
        <v>4</v>
      </c>
      <c r="S2" s="1150">
        <v>5</v>
      </c>
      <c r="T2" s="1150">
        <v>6</v>
      </c>
      <c r="U2" s="1150">
        <v>7</v>
      </c>
      <c r="V2" s="1150">
        <v>8</v>
      </c>
      <c r="W2" s="1150">
        <v>9</v>
      </c>
      <c r="X2" s="2343" t="s">
        <v>2853</v>
      </c>
      <c r="AB2" s="2341" t="s">
        <v>2786</v>
      </c>
      <c r="AC2" s="2341"/>
      <c r="AD2" s="2341"/>
      <c r="AE2" s="2341"/>
      <c r="AF2" s="2341"/>
      <c r="AG2" s="2341"/>
      <c r="AH2" s="2341"/>
      <c r="AI2" s="2341"/>
      <c r="AJ2" s="2341"/>
    </row>
    <row r="3" spans="1:36" ht="14.65" customHeight="1">
      <c r="A3" s="27">
        <v>1</v>
      </c>
      <c r="B3" s="1153" t="s">
        <v>2865</v>
      </c>
      <c r="C3" s="1151">
        <v>9</v>
      </c>
      <c r="D3" s="1151">
        <v>9</v>
      </c>
      <c r="E3" s="1151"/>
      <c r="F3" s="1151">
        <v>8</v>
      </c>
      <c r="G3" s="1152">
        <v>1000</v>
      </c>
      <c r="H3" s="27" t="s">
        <v>2359</v>
      </c>
      <c r="I3" s="1154">
        <v>17</v>
      </c>
      <c r="J3" s="1152">
        <v>1000</v>
      </c>
      <c r="K3" s="27" t="s">
        <v>2359</v>
      </c>
      <c r="L3" s="1154">
        <v>10</v>
      </c>
      <c r="N3" s="1166">
        <f t="shared" ref="N3:N8" si="0">SUM(C3,D3,E3,F3,I3,L3)</f>
        <v>53</v>
      </c>
      <c r="O3" s="1150"/>
      <c r="P3" s="1150"/>
      <c r="Q3" s="1150"/>
      <c r="R3" s="1150"/>
      <c r="S3" s="1150"/>
      <c r="T3" s="1150"/>
      <c r="U3" s="1150"/>
      <c r="V3" s="1150"/>
      <c r="W3" s="1150"/>
      <c r="X3" s="2343"/>
      <c r="Y3" s="1156" t="s">
        <v>2339</v>
      </c>
      <c r="Z3" s="188" t="s">
        <v>2818</v>
      </c>
      <c r="AB3" s="2341"/>
      <c r="AC3" s="2341"/>
      <c r="AD3" s="2341"/>
      <c r="AE3" s="2341"/>
      <c r="AF3" s="2341"/>
      <c r="AG3" s="2341"/>
      <c r="AH3" s="2341"/>
      <c r="AI3" s="2341"/>
      <c r="AJ3" s="2341"/>
    </row>
    <row r="4" spans="1:36" ht="14.65" customHeight="1">
      <c r="A4" s="27">
        <v>2</v>
      </c>
      <c r="B4" s="1153" t="s">
        <v>2866</v>
      </c>
      <c r="C4" s="1151">
        <v>12</v>
      </c>
      <c r="D4" s="1151">
        <v>12</v>
      </c>
      <c r="E4" s="1151"/>
      <c r="F4" s="1151">
        <v>9</v>
      </c>
      <c r="G4" s="1152"/>
      <c r="H4" s="27" t="s">
        <v>2359</v>
      </c>
      <c r="I4" s="1154"/>
      <c r="J4" s="1152"/>
      <c r="K4" s="27" t="s">
        <v>2359</v>
      </c>
      <c r="L4" s="1154"/>
      <c r="N4" s="1166">
        <f t="shared" si="0"/>
        <v>33</v>
      </c>
      <c r="O4" s="1150"/>
      <c r="P4" s="1150"/>
      <c r="Q4" s="1150"/>
      <c r="R4" s="1150"/>
      <c r="S4" s="1150"/>
      <c r="T4" s="1150"/>
      <c r="U4" s="1150"/>
      <c r="V4" s="1150"/>
      <c r="W4" s="1150"/>
      <c r="X4" s="2343"/>
      <c r="Y4" s="1157" t="s">
        <v>2794</v>
      </c>
      <c r="Z4" s="1159" t="s">
        <v>2819</v>
      </c>
      <c r="AB4" s="2340" t="s">
        <v>2854</v>
      </c>
      <c r="AC4" s="2340"/>
      <c r="AD4" s="2340"/>
      <c r="AE4" s="2340"/>
      <c r="AF4" s="2340"/>
      <c r="AG4" s="2340"/>
      <c r="AH4" s="2340"/>
      <c r="AI4" s="2340"/>
      <c r="AJ4" s="2340"/>
    </row>
    <row r="5" spans="1:36" ht="14.65" customHeight="1">
      <c r="A5" s="27">
        <v>3</v>
      </c>
      <c r="B5" s="1153" t="s">
        <v>2869</v>
      </c>
      <c r="C5" s="1151">
        <v>10</v>
      </c>
      <c r="D5" s="1151">
        <v>12</v>
      </c>
      <c r="E5" s="1151"/>
      <c r="F5" s="1151">
        <v>5</v>
      </c>
      <c r="G5" s="1152">
        <v>1000</v>
      </c>
      <c r="H5" s="27" t="s">
        <v>2359</v>
      </c>
      <c r="I5" s="1154">
        <v>12</v>
      </c>
      <c r="J5" s="1152">
        <v>1000</v>
      </c>
      <c r="K5" s="27" t="s">
        <v>2359</v>
      </c>
      <c r="L5" s="1154">
        <v>15</v>
      </c>
      <c r="N5" s="1166">
        <f t="shared" si="0"/>
        <v>54</v>
      </c>
      <c r="O5" s="1150"/>
      <c r="P5" s="1150"/>
      <c r="Q5" s="1150"/>
      <c r="R5" s="1150"/>
      <c r="S5" s="1150"/>
      <c r="T5" s="1150"/>
      <c r="U5" s="1150"/>
      <c r="V5" s="1150"/>
      <c r="W5" s="1150"/>
      <c r="X5" s="2343"/>
      <c r="Y5" s="1158" t="s">
        <v>2795</v>
      </c>
      <c r="Z5" s="1160" t="s">
        <v>2820</v>
      </c>
      <c r="AB5" s="2340"/>
      <c r="AC5" s="2340"/>
      <c r="AD5" s="2340"/>
      <c r="AE5" s="2340"/>
      <c r="AF5" s="2340"/>
      <c r="AG5" s="2340"/>
      <c r="AH5" s="2340"/>
      <c r="AI5" s="2340"/>
      <c r="AJ5" s="2340"/>
    </row>
    <row r="6" spans="1:36" ht="14.65" customHeight="1">
      <c r="A6" s="27">
        <v>4</v>
      </c>
      <c r="B6" s="1153" t="s">
        <v>381</v>
      </c>
      <c r="C6" s="1151">
        <v>9</v>
      </c>
      <c r="D6" s="1151">
        <v>10</v>
      </c>
      <c r="E6" s="1151"/>
      <c r="F6" s="1151">
        <v>11</v>
      </c>
      <c r="G6" s="1152">
        <v>1000</v>
      </c>
      <c r="H6" s="27" t="s">
        <v>2359</v>
      </c>
      <c r="I6" s="1154">
        <v>8</v>
      </c>
      <c r="J6" s="1152"/>
      <c r="K6" s="27" t="s">
        <v>2359</v>
      </c>
      <c r="L6" s="1154"/>
      <c r="N6" s="1166">
        <f t="shared" si="0"/>
        <v>38</v>
      </c>
      <c r="O6" s="1150"/>
      <c r="P6" s="1150"/>
      <c r="Q6" s="1150"/>
      <c r="R6" s="1150"/>
      <c r="S6" s="1150"/>
      <c r="T6" s="1150"/>
      <c r="U6" s="1150"/>
      <c r="V6" s="1150"/>
      <c r="W6" s="1150"/>
      <c r="X6" s="2343"/>
      <c r="AB6" s="2340"/>
      <c r="AC6" s="2340"/>
      <c r="AD6" s="2340"/>
      <c r="AE6" s="2340"/>
      <c r="AF6" s="2340"/>
      <c r="AG6" s="2340"/>
      <c r="AH6" s="2340"/>
      <c r="AI6" s="2340"/>
      <c r="AJ6" s="2340"/>
    </row>
    <row r="7" spans="1:36" ht="14.65" customHeight="1">
      <c r="A7" s="27">
        <v>5</v>
      </c>
      <c r="B7" s="1153" t="s">
        <v>382</v>
      </c>
      <c r="C7" s="1151">
        <v>14</v>
      </c>
      <c r="D7" s="1151"/>
      <c r="E7" s="1151">
        <v>17</v>
      </c>
      <c r="F7" s="1151">
        <v>11</v>
      </c>
      <c r="G7" s="1152">
        <v>1000</v>
      </c>
      <c r="H7" s="27" t="s">
        <v>2359</v>
      </c>
      <c r="I7" s="1154">
        <v>17</v>
      </c>
      <c r="J7" s="1152">
        <v>1000</v>
      </c>
      <c r="K7" s="27" t="s">
        <v>2359</v>
      </c>
      <c r="L7" s="1154">
        <v>17</v>
      </c>
      <c r="N7" s="1166">
        <f t="shared" si="0"/>
        <v>76</v>
      </c>
      <c r="O7" s="1150"/>
      <c r="P7" s="1150"/>
      <c r="Q7" s="1150"/>
      <c r="R7" s="1150"/>
      <c r="S7" s="1150"/>
      <c r="T7" s="1150"/>
      <c r="U7" s="1150"/>
      <c r="V7" s="1150"/>
      <c r="W7" s="1150"/>
      <c r="X7" s="2343"/>
      <c r="AB7" s="2340"/>
      <c r="AC7" s="2340"/>
      <c r="AD7" s="2340"/>
      <c r="AE7" s="2340"/>
      <c r="AF7" s="2340"/>
      <c r="AG7" s="2340"/>
      <c r="AH7" s="2340"/>
      <c r="AI7" s="2340"/>
      <c r="AJ7" s="2340"/>
    </row>
    <row r="8" spans="1:36" ht="14.65" customHeight="1">
      <c r="A8" s="27">
        <v>6</v>
      </c>
      <c r="B8" s="1153"/>
      <c r="C8" s="1151"/>
      <c r="D8" s="1151"/>
      <c r="E8" s="1151"/>
      <c r="F8" s="1151"/>
      <c r="G8" s="1152"/>
      <c r="H8" s="27" t="s">
        <v>2359</v>
      </c>
      <c r="I8" s="1154"/>
      <c r="J8" s="1152"/>
      <c r="K8" s="27" t="s">
        <v>2359</v>
      </c>
      <c r="L8" s="1154"/>
      <c r="N8" s="1166">
        <f t="shared" si="0"/>
        <v>0</v>
      </c>
      <c r="O8" s="1150"/>
      <c r="P8" s="1150"/>
      <c r="Q8" s="1150"/>
      <c r="R8" s="1150"/>
      <c r="S8" s="1150"/>
      <c r="T8" s="1150"/>
      <c r="U8" s="1150"/>
      <c r="V8" s="1150"/>
      <c r="W8" s="1150"/>
      <c r="X8" s="2343"/>
      <c r="AB8" s="2340"/>
      <c r="AC8" s="2340"/>
      <c r="AD8" s="2340"/>
      <c r="AE8" s="2340"/>
      <c r="AF8" s="2340"/>
      <c r="AG8" s="2340"/>
      <c r="AH8" s="2340"/>
      <c r="AI8" s="2340"/>
      <c r="AJ8" s="2340"/>
    </row>
    <row r="9" spans="1:36" ht="14.65" customHeight="1">
      <c r="AB9" s="2340"/>
      <c r="AC9" s="2340"/>
      <c r="AD9" s="2340"/>
      <c r="AE9" s="2340"/>
      <c r="AF9" s="2340"/>
      <c r="AG9" s="2340"/>
      <c r="AH9" s="2340"/>
      <c r="AI9" s="2340"/>
      <c r="AJ9" s="2340"/>
    </row>
    <row r="10" spans="1:36" ht="14.65" customHeight="1">
      <c r="AB10" s="2340"/>
      <c r="AC10" s="2340"/>
      <c r="AD10" s="2340"/>
      <c r="AE10" s="2340"/>
      <c r="AF10" s="2340"/>
      <c r="AG10" s="2340"/>
      <c r="AH10" s="2340"/>
      <c r="AI10" s="2340"/>
      <c r="AJ10" s="2340"/>
    </row>
    <row r="11" spans="1:36" ht="14.65" customHeight="1">
      <c r="AB11" s="2340"/>
      <c r="AC11" s="2340"/>
      <c r="AD11" s="2340"/>
      <c r="AE11" s="2340"/>
      <c r="AF11" s="2340"/>
      <c r="AG11" s="2340"/>
      <c r="AH11" s="2340"/>
      <c r="AI11" s="2340"/>
      <c r="AJ11" s="2340"/>
    </row>
    <row r="12" spans="1:36" ht="14.65" customHeight="1">
      <c r="J12" s="2336" t="s">
        <v>2792</v>
      </c>
      <c r="K12" s="2336"/>
      <c r="L12" s="1155">
        <f>SUM(G3:G8,J3,J4,J5,J6,J7,J8)</f>
        <v>7000</v>
      </c>
      <c r="M12" s="188" t="s">
        <v>2359</v>
      </c>
      <c r="AB12" s="2340"/>
      <c r="AC12" s="2340"/>
      <c r="AD12" s="2340"/>
      <c r="AE12" s="2340"/>
      <c r="AF12" s="2340"/>
      <c r="AG12" s="2340"/>
      <c r="AH12" s="2340"/>
      <c r="AI12" s="2340"/>
      <c r="AJ12" s="2340"/>
    </row>
    <row r="13" spans="1:36" ht="25.15" customHeight="1">
      <c r="B13" s="2338" t="s">
        <v>2825</v>
      </c>
      <c r="C13" s="2338"/>
      <c r="D13" s="2338"/>
      <c r="E13" s="2338"/>
      <c r="F13" s="2338"/>
      <c r="G13" s="2338"/>
      <c r="H13" s="2338"/>
      <c r="N13" s="2342" t="s">
        <v>2835</v>
      </c>
      <c r="O13" s="2342"/>
      <c r="P13" s="2342"/>
      <c r="Q13" s="2342"/>
      <c r="R13" s="2342"/>
      <c r="S13" s="2342"/>
      <c r="T13" s="2342"/>
      <c r="U13" s="2342"/>
      <c r="V13" s="2342"/>
      <c r="W13" s="2342"/>
      <c r="X13" s="2342"/>
      <c r="Y13" s="2342"/>
      <c r="Z13" s="2342"/>
      <c r="AB13" s="2340"/>
      <c r="AC13" s="2340"/>
      <c r="AD13" s="2340"/>
      <c r="AE13" s="2340"/>
      <c r="AF13" s="2340"/>
      <c r="AG13" s="2340"/>
      <c r="AH13" s="2340"/>
      <c r="AI13" s="2340"/>
      <c r="AJ13" s="2340"/>
    </row>
    <row r="14" spans="1:36" s="1161" customFormat="1" ht="40.15" customHeight="1">
      <c r="B14" s="1164" t="s">
        <v>2796</v>
      </c>
      <c r="C14" s="2335" t="s">
        <v>2824</v>
      </c>
      <c r="D14" s="2335"/>
      <c r="E14" s="2335"/>
      <c r="F14" s="2335"/>
      <c r="G14" s="2335"/>
      <c r="H14" s="2335"/>
      <c r="I14" s="1162"/>
      <c r="L14" s="1162"/>
      <c r="N14" s="2339" t="s">
        <v>2826</v>
      </c>
      <c r="O14" s="2339"/>
      <c r="P14" s="2339"/>
      <c r="Q14" s="2339"/>
      <c r="R14" s="1779" t="s">
        <v>2856</v>
      </c>
      <c r="S14" s="1779"/>
      <c r="T14" s="1779"/>
      <c r="U14" s="1779"/>
      <c r="V14" s="1779"/>
      <c r="W14" s="1779"/>
      <c r="X14" s="1779"/>
      <c r="Y14" s="1779"/>
      <c r="Z14" s="1779"/>
      <c r="AB14" s="2340"/>
      <c r="AC14" s="2340"/>
      <c r="AD14" s="2340"/>
      <c r="AE14" s="2340"/>
      <c r="AF14" s="2340"/>
      <c r="AG14" s="2340"/>
      <c r="AH14" s="2340"/>
      <c r="AI14" s="2340"/>
      <c r="AJ14" s="2340"/>
    </row>
    <row r="15" spans="1:36" s="1161" customFormat="1" ht="28.15" customHeight="1">
      <c r="B15" s="1164" t="s">
        <v>2797</v>
      </c>
      <c r="C15" s="2335" t="s">
        <v>2798</v>
      </c>
      <c r="D15" s="2335"/>
      <c r="E15" s="2335"/>
      <c r="F15" s="2335"/>
      <c r="G15" s="2335"/>
      <c r="H15" s="2335"/>
      <c r="I15" s="1162"/>
      <c r="L15" s="1162"/>
      <c r="N15" s="1165"/>
      <c r="O15" s="1165"/>
      <c r="P15" s="1165"/>
      <c r="Q15" s="1165"/>
      <c r="R15" s="1779"/>
      <c r="S15" s="1779"/>
      <c r="T15" s="1779"/>
      <c r="U15" s="1779"/>
      <c r="V15" s="1779"/>
      <c r="W15" s="1779"/>
      <c r="X15" s="1779"/>
      <c r="Y15" s="1779"/>
      <c r="Z15" s="1779"/>
      <c r="AB15" s="2340"/>
      <c r="AC15" s="2340"/>
      <c r="AD15" s="2340"/>
      <c r="AE15" s="2340"/>
      <c r="AF15" s="2340"/>
      <c r="AG15" s="2340"/>
      <c r="AH15" s="2340"/>
      <c r="AI15" s="2340"/>
      <c r="AJ15" s="2340"/>
    </row>
    <row r="16" spans="1:36" s="1161" customFormat="1" ht="28.15" customHeight="1">
      <c r="B16" s="1164" t="s">
        <v>2799</v>
      </c>
      <c r="C16" s="2335" t="s">
        <v>2821</v>
      </c>
      <c r="D16" s="2335"/>
      <c r="E16" s="2335"/>
      <c r="F16" s="2335"/>
      <c r="G16" s="2335"/>
      <c r="H16" s="2335"/>
      <c r="I16" s="1162"/>
      <c r="L16" s="1162"/>
      <c r="N16" s="2339" t="s">
        <v>2827</v>
      </c>
      <c r="O16" s="2339"/>
      <c r="P16" s="2339"/>
      <c r="Q16" s="2339"/>
      <c r="R16" s="1779" t="s">
        <v>2828</v>
      </c>
      <c r="S16" s="1779"/>
      <c r="T16" s="1779"/>
      <c r="U16" s="1779"/>
      <c r="V16" s="1779"/>
      <c r="W16" s="1779"/>
      <c r="X16" s="1779"/>
      <c r="Y16" s="1779"/>
      <c r="Z16" s="1779"/>
      <c r="AB16" s="2340"/>
      <c r="AC16" s="2340"/>
      <c r="AD16" s="2340"/>
      <c r="AE16" s="2340"/>
      <c r="AF16" s="2340"/>
      <c r="AG16" s="2340"/>
      <c r="AH16" s="2340"/>
      <c r="AI16" s="2340"/>
      <c r="AJ16" s="2340"/>
    </row>
    <row r="17" spans="2:36" s="1161" customFormat="1" ht="28.15" customHeight="1">
      <c r="B17" s="1164" t="s">
        <v>2800</v>
      </c>
      <c r="C17" s="2335" t="s">
        <v>2801</v>
      </c>
      <c r="D17" s="2335"/>
      <c r="E17" s="2335"/>
      <c r="F17" s="2335"/>
      <c r="G17" s="2335"/>
      <c r="H17" s="2335"/>
      <c r="I17" s="1162"/>
      <c r="L17" s="1162"/>
      <c r="N17" s="1165"/>
      <c r="O17" s="1165"/>
      <c r="P17" s="1165"/>
      <c r="Q17" s="1165"/>
      <c r="R17" s="1779"/>
      <c r="S17" s="1779"/>
      <c r="T17" s="1779"/>
      <c r="U17" s="1779"/>
      <c r="V17" s="1779"/>
      <c r="W17" s="1779"/>
      <c r="X17" s="1779"/>
      <c r="Y17" s="1779"/>
      <c r="Z17" s="1779"/>
      <c r="AB17" s="2340"/>
      <c r="AC17" s="2340"/>
      <c r="AD17" s="2340"/>
      <c r="AE17" s="2340"/>
      <c r="AF17" s="2340"/>
      <c r="AG17" s="2340"/>
      <c r="AH17" s="2340"/>
      <c r="AI17" s="2340"/>
      <c r="AJ17" s="2340"/>
    </row>
    <row r="18" spans="2:36" s="1161" customFormat="1" ht="28.15" customHeight="1">
      <c r="B18" s="1163"/>
      <c r="C18" s="2335"/>
      <c r="D18" s="2335"/>
      <c r="E18" s="2335"/>
      <c r="F18" s="2335"/>
      <c r="G18" s="2335"/>
      <c r="H18" s="2335"/>
      <c r="I18" s="1162"/>
      <c r="L18" s="1162"/>
      <c r="N18" s="2339" t="s">
        <v>2859</v>
      </c>
      <c r="O18" s="2339"/>
      <c r="P18" s="2339"/>
      <c r="Q18" s="2339"/>
      <c r="R18" s="1779" t="s">
        <v>2829</v>
      </c>
      <c r="S18" s="1779"/>
      <c r="T18" s="1779"/>
      <c r="U18" s="1779"/>
      <c r="V18" s="1779"/>
      <c r="W18" s="1779"/>
      <c r="X18" s="1779"/>
      <c r="Y18" s="1779"/>
      <c r="Z18" s="1779"/>
      <c r="AB18" s="2340"/>
      <c r="AC18" s="2340"/>
      <c r="AD18" s="2340"/>
      <c r="AE18" s="2340"/>
      <c r="AF18" s="2340"/>
      <c r="AG18" s="2340"/>
      <c r="AH18" s="2340"/>
      <c r="AI18" s="2340"/>
      <c r="AJ18" s="2340"/>
    </row>
    <row r="19" spans="2:36" s="1161" customFormat="1" ht="40.15" customHeight="1">
      <c r="B19" s="1164" t="s">
        <v>2802</v>
      </c>
      <c r="C19" s="2335" t="s">
        <v>2803</v>
      </c>
      <c r="D19" s="2335"/>
      <c r="E19" s="2335"/>
      <c r="F19" s="2335"/>
      <c r="G19" s="2335"/>
      <c r="H19" s="2335"/>
      <c r="I19" s="1162"/>
      <c r="L19" s="1162"/>
      <c r="N19" s="1165"/>
      <c r="O19" s="1165"/>
      <c r="P19" s="1165"/>
      <c r="Q19" s="1165"/>
      <c r="R19" s="1779"/>
      <c r="S19" s="1779"/>
      <c r="T19" s="1779"/>
      <c r="U19" s="1779"/>
      <c r="V19" s="1779"/>
      <c r="W19" s="1779"/>
      <c r="X19" s="1779"/>
      <c r="Y19" s="1779"/>
      <c r="Z19" s="1779"/>
      <c r="AB19" s="2340"/>
      <c r="AC19" s="2340"/>
      <c r="AD19" s="2340"/>
      <c r="AE19" s="2340"/>
      <c r="AF19" s="2340"/>
      <c r="AG19" s="2340"/>
      <c r="AH19" s="2340"/>
      <c r="AI19" s="2340"/>
      <c r="AJ19" s="2340"/>
    </row>
    <row r="20" spans="2:36" s="1161" customFormat="1" ht="28.15" customHeight="1">
      <c r="B20" s="1163"/>
      <c r="C20" s="2335"/>
      <c r="D20" s="2335"/>
      <c r="E20" s="2335"/>
      <c r="F20" s="2335"/>
      <c r="G20" s="2335"/>
      <c r="H20" s="2335"/>
      <c r="I20" s="1162"/>
      <c r="L20" s="1162"/>
      <c r="N20" s="2339" t="s">
        <v>2830</v>
      </c>
      <c r="O20" s="2339"/>
      <c r="P20" s="2339"/>
      <c r="Q20" s="2339"/>
      <c r="R20" s="1779" t="s">
        <v>2831</v>
      </c>
      <c r="S20" s="1779"/>
      <c r="T20" s="1779"/>
      <c r="U20" s="1779"/>
      <c r="V20" s="1779"/>
      <c r="W20" s="1779"/>
      <c r="X20" s="1779"/>
      <c r="Y20" s="1779"/>
      <c r="Z20" s="1779"/>
      <c r="AB20" s="2340"/>
      <c r="AC20" s="2340"/>
      <c r="AD20" s="2340"/>
      <c r="AE20" s="2340"/>
      <c r="AF20" s="2340"/>
      <c r="AG20" s="2340"/>
      <c r="AH20" s="2340"/>
      <c r="AI20" s="2340"/>
      <c r="AJ20" s="2340"/>
    </row>
    <row r="21" spans="2:36" s="1161" customFormat="1" ht="28.15" customHeight="1">
      <c r="B21" s="1164" t="s">
        <v>2804</v>
      </c>
      <c r="C21" s="2335" t="s">
        <v>2805</v>
      </c>
      <c r="D21" s="2335"/>
      <c r="E21" s="2335"/>
      <c r="F21" s="2335"/>
      <c r="G21" s="2335"/>
      <c r="H21" s="2335"/>
      <c r="I21" s="1162"/>
      <c r="L21" s="1162"/>
      <c r="N21" s="1165"/>
      <c r="O21" s="1165"/>
      <c r="P21" s="1165"/>
      <c r="Q21" s="1165"/>
      <c r="R21" s="1779"/>
      <c r="S21" s="1779"/>
      <c r="T21" s="1779"/>
      <c r="U21" s="1779"/>
      <c r="V21" s="1779"/>
      <c r="W21" s="1779"/>
      <c r="X21" s="1779"/>
      <c r="Y21" s="1779"/>
      <c r="Z21" s="1779"/>
      <c r="AB21" s="2340"/>
      <c r="AC21" s="2340"/>
      <c r="AD21" s="2340"/>
      <c r="AE21" s="2340"/>
      <c r="AF21" s="2340"/>
      <c r="AG21" s="2340"/>
      <c r="AH21" s="2340"/>
      <c r="AI21" s="2340"/>
      <c r="AJ21" s="2340"/>
    </row>
    <row r="22" spans="2:36" s="1161" customFormat="1" ht="35.25" customHeight="1">
      <c r="B22" s="1164" t="s">
        <v>2806</v>
      </c>
      <c r="C22" s="2335" t="s">
        <v>2807</v>
      </c>
      <c r="D22" s="2335"/>
      <c r="E22" s="2335"/>
      <c r="F22" s="2335"/>
      <c r="G22" s="2335"/>
      <c r="H22" s="2335"/>
      <c r="I22" s="1162"/>
      <c r="L22" s="1162"/>
      <c r="N22" s="2339" t="s">
        <v>2860</v>
      </c>
      <c r="O22" s="2339"/>
      <c r="P22" s="2339"/>
      <c r="Q22" s="2339"/>
      <c r="R22" s="1779" t="s">
        <v>2832</v>
      </c>
      <c r="S22" s="1779"/>
      <c r="T22" s="1779"/>
      <c r="U22" s="1779"/>
      <c r="V22" s="1779"/>
      <c r="W22" s="1779"/>
      <c r="X22" s="1779"/>
      <c r="Y22" s="1779"/>
      <c r="Z22" s="1779"/>
      <c r="AB22" s="2340"/>
      <c r="AC22" s="2340"/>
      <c r="AD22" s="2340"/>
      <c r="AE22" s="2340"/>
      <c r="AF22" s="2340"/>
      <c r="AG22" s="2340"/>
      <c r="AH22" s="2340"/>
      <c r="AI22" s="2340"/>
      <c r="AJ22" s="2340"/>
    </row>
    <row r="23" spans="2:36" s="1161" customFormat="1" ht="28.15" customHeight="1">
      <c r="B23" s="1164" t="s">
        <v>2808</v>
      </c>
      <c r="C23" s="2335" t="s">
        <v>2809</v>
      </c>
      <c r="D23" s="2335"/>
      <c r="E23" s="2335"/>
      <c r="F23" s="2335"/>
      <c r="G23" s="2335"/>
      <c r="H23" s="2335"/>
      <c r="I23" s="1162"/>
      <c r="L23" s="1162"/>
      <c r="N23" s="1165"/>
      <c r="O23" s="1165"/>
      <c r="P23" s="1165"/>
      <c r="Q23" s="1165"/>
      <c r="R23" s="1779"/>
      <c r="S23" s="1779"/>
      <c r="T23" s="1779"/>
      <c r="U23" s="1779"/>
      <c r="V23" s="1779"/>
      <c r="W23" s="1779"/>
      <c r="X23" s="1779"/>
      <c r="Y23" s="1779"/>
      <c r="Z23" s="1779"/>
      <c r="AB23" s="2340"/>
      <c r="AC23" s="2340"/>
      <c r="AD23" s="2340"/>
      <c r="AE23" s="2340"/>
      <c r="AF23" s="2340"/>
      <c r="AG23" s="2340"/>
      <c r="AH23" s="2340"/>
      <c r="AI23" s="2340"/>
      <c r="AJ23" s="2340"/>
    </row>
    <row r="24" spans="2:36" s="1161" customFormat="1" ht="40.15" customHeight="1">
      <c r="B24" s="1164" t="s">
        <v>2810</v>
      </c>
      <c r="C24" s="2335" t="s">
        <v>2811</v>
      </c>
      <c r="D24" s="2335"/>
      <c r="E24" s="2335"/>
      <c r="F24" s="2335"/>
      <c r="G24" s="2335"/>
      <c r="H24" s="2335"/>
      <c r="I24" s="1162"/>
      <c r="L24" s="1162"/>
      <c r="N24" s="2339" t="s">
        <v>2833</v>
      </c>
      <c r="O24" s="2339"/>
      <c r="P24" s="2339"/>
      <c r="Q24" s="2339"/>
      <c r="R24" s="1779" t="s">
        <v>2834</v>
      </c>
      <c r="S24" s="1779"/>
      <c r="T24" s="1779"/>
      <c r="U24" s="1779"/>
      <c r="V24" s="1779"/>
      <c r="W24" s="1779"/>
      <c r="X24" s="1779"/>
      <c r="Y24" s="1779"/>
      <c r="Z24" s="1779"/>
      <c r="AB24" s="2340"/>
      <c r="AC24" s="2340"/>
      <c r="AD24" s="2340"/>
      <c r="AE24" s="2340"/>
      <c r="AF24" s="2340"/>
      <c r="AG24" s="2340"/>
      <c r="AH24" s="2340"/>
      <c r="AI24" s="2340"/>
      <c r="AJ24" s="2340"/>
    </row>
    <row r="25" spans="2:36" s="1161" customFormat="1" ht="40.15" customHeight="1">
      <c r="B25" s="1163"/>
      <c r="C25" s="2335"/>
      <c r="D25" s="2335"/>
      <c r="E25" s="2335"/>
      <c r="F25" s="2335"/>
      <c r="G25" s="2335"/>
      <c r="H25" s="2335"/>
      <c r="I25" s="1162"/>
      <c r="L25" s="1162"/>
      <c r="R25" s="1779"/>
      <c r="S25" s="1779"/>
      <c r="T25" s="1779"/>
      <c r="U25" s="1779"/>
      <c r="V25" s="1779"/>
      <c r="W25" s="1779"/>
      <c r="X25" s="1779"/>
      <c r="Y25" s="1779"/>
      <c r="Z25" s="1779"/>
      <c r="AB25" s="2340"/>
      <c r="AC25" s="2340"/>
      <c r="AD25" s="2340"/>
      <c r="AE25" s="2340"/>
      <c r="AF25" s="2340"/>
      <c r="AG25" s="2340"/>
      <c r="AH25" s="2340"/>
      <c r="AI25" s="2340"/>
      <c r="AJ25" s="2340"/>
    </row>
    <row r="26" spans="2:36" s="1161" customFormat="1" ht="35.25" customHeight="1">
      <c r="B26" s="1164" t="s">
        <v>2858</v>
      </c>
      <c r="C26" s="2335" t="s">
        <v>2812</v>
      </c>
      <c r="D26" s="2335"/>
      <c r="E26" s="2335"/>
      <c r="F26" s="2335"/>
      <c r="G26" s="2335"/>
      <c r="H26" s="2335"/>
      <c r="I26" s="1162"/>
      <c r="L26" s="1162"/>
      <c r="N26" s="2344" t="s">
        <v>2836</v>
      </c>
      <c r="O26" s="2345"/>
      <c r="P26" s="2346" t="s">
        <v>2837</v>
      </c>
      <c r="Q26" s="2347"/>
      <c r="R26" s="2347"/>
      <c r="S26" s="2347"/>
      <c r="T26" s="2345" t="s">
        <v>2838</v>
      </c>
      <c r="U26" s="2345"/>
      <c r="V26" s="2345"/>
      <c r="W26" s="2345"/>
      <c r="X26" s="2348" t="s">
        <v>2839</v>
      </c>
      <c r="Y26" s="2345"/>
      <c r="Z26" s="1168" t="s">
        <v>2840</v>
      </c>
      <c r="AB26" s="2340"/>
      <c r="AC26" s="2340"/>
      <c r="AD26" s="2340"/>
      <c r="AE26" s="2340"/>
      <c r="AF26" s="2340"/>
      <c r="AG26" s="2340"/>
      <c r="AH26" s="2340"/>
      <c r="AI26" s="2340"/>
      <c r="AJ26" s="2340"/>
    </row>
    <row r="27" spans="2:36" s="1161" customFormat="1" ht="35.25" customHeight="1">
      <c r="B27" s="1164" t="s">
        <v>2857</v>
      </c>
      <c r="C27" s="2335" t="s">
        <v>2813</v>
      </c>
      <c r="D27" s="2335"/>
      <c r="E27" s="2335"/>
      <c r="F27" s="2335"/>
      <c r="G27" s="2335"/>
      <c r="H27" s="2335"/>
      <c r="I27" s="1162"/>
      <c r="L27" s="1162"/>
      <c r="N27" s="2349" t="s">
        <v>2841</v>
      </c>
      <c r="O27" s="2350"/>
      <c r="P27" s="2355" t="s">
        <v>2845</v>
      </c>
      <c r="Q27" s="2356"/>
      <c r="R27" s="2356"/>
      <c r="S27" s="2356"/>
      <c r="T27" s="2351" t="s">
        <v>2846</v>
      </c>
      <c r="U27" s="2352"/>
      <c r="V27" s="2352"/>
      <c r="W27" s="2352"/>
      <c r="X27" s="2361"/>
      <c r="Y27" s="2350"/>
      <c r="Z27" s="1169"/>
      <c r="AB27" s="2340"/>
      <c r="AC27" s="2340"/>
      <c r="AD27" s="2340"/>
      <c r="AE27" s="2340"/>
      <c r="AF27" s="2340"/>
      <c r="AG27" s="2340"/>
      <c r="AH27" s="2340"/>
      <c r="AI27" s="2340"/>
      <c r="AJ27" s="2340"/>
    </row>
    <row r="28" spans="2:36" s="1161" customFormat="1" ht="35.25" customHeight="1">
      <c r="B28" s="1164" t="s">
        <v>2814</v>
      </c>
      <c r="C28" s="2335" t="s">
        <v>2815</v>
      </c>
      <c r="D28" s="2335"/>
      <c r="E28" s="2335"/>
      <c r="F28" s="2335"/>
      <c r="G28" s="2335"/>
      <c r="H28" s="2335"/>
      <c r="I28" s="1162"/>
      <c r="L28" s="1162"/>
      <c r="N28" s="2349" t="s">
        <v>2842</v>
      </c>
      <c r="O28" s="2350"/>
      <c r="P28" s="2355" t="s">
        <v>2845</v>
      </c>
      <c r="Q28" s="2356"/>
      <c r="R28" s="2356"/>
      <c r="S28" s="2356"/>
      <c r="T28" s="2351" t="s">
        <v>2849</v>
      </c>
      <c r="U28" s="2352"/>
      <c r="V28" s="2352"/>
      <c r="W28" s="2352"/>
      <c r="X28" s="2361"/>
      <c r="Y28" s="2350"/>
      <c r="Z28" s="1169"/>
      <c r="AB28" s="2340"/>
      <c r="AC28" s="2340"/>
      <c r="AD28" s="2340"/>
      <c r="AE28" s="2340"/>
      <c r="AF28" s="2340"/>
      <c r="AG28" s="2340"/>
      <c r="AH28" s="2340"/>
      <c r="AI28" s="2340"/>
      <c r="AJ28" s="2340"/>
    </row>
    <row r="29" spans="2:36" s="1161" customFormat="1" ht="28.15" customHeight="1">
      <c r="B29" s="1164" t="s">
        <v>2822</v>
      </c>
      <c r="C29" s="2335" t="s">
        <v>2816</v>
      </c>
      <c r="D29" s="2335"/>
      <c r="E29" s="2335"/>
      <c r="F29" s="2335"/>
      <c r="G29" s="2335"/>
      <c r="H29" s="2335"/>
      <c r="I29" s="1162"/>
      <c r="L29" s="1162"/>
      <c r="N29" s="2349" t="s">
        <v>2843</v>
      </c>
      <c r="O29" s="2350"/>
      <c r="P29" s="2355" t="s">
        <v>2845</v>
      </c>
      <c r="Q29" s="2356"/>
      <c r="R29" s="2356"/>
      <c r="S29" s="2356"/>
      <c r="T29" s="2351" t="s">
        <v>2848</v>
      </c>
      <c r="U29" s="2352"/>
      <c r="V29" s="2352"/>
      <c r="W29" s="2352"/>
      <c r="X29" s="2361"/>
      <c r="Y29" s="2350"/>
      <c r="Z29" s="1169"/>
      <c r="AB29" s="2340"/>
      <c r="AC29" s="2340"/>
      <c r="AD29" s="2340"/>
      <c r="AE29" s="2340"/>
      <c r="AF29" s="2340"/>
      <c r="AG29" s="2340"/>
      <c r="AH29" s="2340"/>
      <c r="AI29" s="2340"/>
      <c r="AJ29" s="2340"/>
    </row>
    <row r="30" spans="2:36" s="1161" customFormat="1" ht="40.15" customHeight="1">
      <c r="B30" s="1164" t="s">
        <v>2823</v>
      </c>
      <c r="C30" s="2335" t="s">
        <v>2817</v>
      </c>
      <c r="D30" s="2335"/>
      <c r="E30" s="2335"/>
      <c r="F30" s="2335"/>
      <c r="G30" s="2335"/>
      <c r="H30" s="2335"/>
      <c r="I30" s="1162"/>
      <c r="L30" s="1162"/>
      <c r="N30" s="2353" t="s">
        <v>2844</v>
      </c>
      <c r="O30" s="2354"/>
      <c r="P30" s="2357" t="s">
        <v>2845</v>
      </c>
      <c r="Q30" s="2358"/>
      <c r="R30" s="2358"/>
      <c r="S30" s="2358"/>
      <c r="T30" s="2359" t="s">
        <v>2847</v>
      </c>
      <c r="U30" s="2360"/>
      <c r="V30" s="2360"/>
      <c r="W30" s="2360"/>
      <c r="X30" s="2362"/>
      <c r="Y30" s="2354"/>
      <c r="Z30" s="1170"/>
      <c r="AB30" s="2340"/>
      <c r="AC30" s="2340"/>
      <c r="AD30" s="2340"/>
      <c r="AE30" s="2340"/>
      <c r="AF30" s="2340"/>
      <c r="AG30" s="2340"/>
      <c r="AH30" s="2340"/>
      <c r="AI30" s="2340"/>
      <c r="AJ30" s="2340"/>
    </row>
    <row r="31" spans="2:36" s="1161" customFormat="1" ht="28.15" customHeight="1">
      <c r="C31" s="2335"/>
      <c r="D31" s="2335"/>
      <c r="E31" s="2335"/>
      <c r="F31" s="2335"/>
      <c r="G31" s="2335"/>
      <c r="H31" s="2335"/>
      <c r="I31" s="1162"/>
      <c r="L31" s="1162"/>
      <c r="N31" s="1162"/>
      <c r="AB31" s="2340"/>
      <c r="AC31" s="2340"/>
      <c r="AD31" s="2340"/>
      <c r="AE31" s="2340"/>
      <c r="AF31" s="2340"/>
      <c r="AG31" s="2340"/>
      <c r="AH31" s="2340"/>
      <c r="AI31" s="2340"/>
      <c r="AJ31" s="2340"/>
    </row>
    <row r="32" spans="2:36" ht="14.65" customHeight="1">
      <c r="AB32" s="2340"/>
      <c r="AC32" s="2340"/>
      <c r="AD32" s="2340"/>
      <c r="AE32" s="2340"/>
      <c r="AF32" s="2340"/>
      <c r="AG32" s="2340"/>
      <c r="AH32" s="2340"/>
      <c r="AI32" s="2340"/>
      <c r="AJ32" s="2340"/>
    </row>
    <row r="33" spans="28:36" ht="14.65" customHeight="1">
      <c r="AB33" s="2340"/>
      <c r="AC33" s="2340"/>
      <c r="AD33" s="2340"/>
      <c r="AE33" s="2340"/>
      <c r="AF33" s="2340"/>
      <c r="AG33" s="2340"/>
      <c r="AH33" s="2340"/>
      <c r="AI33" s="2340"/>
      <c r="AJ33" s="2340"/>
    </row>
    <row r="34" spans="28:36" ht="14.65" customHeight="1">
      <c r="AB34" s="2340"/>
      <c r="AC34" s="2340"/>
      <c r="AD34" s="2340"/>
      <c r="AE34" s="2340"/>
      <c r="AF34" s="2340"/>
      <c r="AG34" s="2340"/>
      <c r="AH34" s="2340"/>
      <c r="AI34" s="2340"/>
      <c r="AJ34" s="2340"/>
    </row>
    <row r="35" spans="28:36" ht="14.65" customHeight="1">
      <c r="AB35" s="2340"/>
      <c r="AC35" s="2340"/>
      <c r="AD35" s="2340"/>
      <c r="AE35" s="2340"/>
      <c r="AF35" s="2340"/>
      <c r="AG35" s="2340"/>
      <c r="AH35" s="2340"/>
      <c r="AI35" s="2340"/>
      <c r="AJ35" s="2340"/>
    </row>
    <row r="36" spans="28:36" ht="14.65" customHeight="1">
      <c r="AB36" s="2340"/>
      <c r="AC36" s="2340"/>
      <c r="AD36" s="2340"/>
      <c r="AE36" s="2340"/>
      <c r="AF36" s="2340"/>
      <c r="AG36" s="2340"/>
      <c r="AH36" s="2340"/>
      <c r="AI36" s="2340"/>
      <c r="AJ36" s="2340"/>
    </row>
    <row r="37" spans="28:36" ht="14.65" customHeight="1">
      <c r="AB37" s="2340"/>
      <c r="AC37" s="2340"/>
      <c r="AD37" s="2340"/>
      <c r="AE37" s="2340"/>
      <c r="AF37" s="2340"/>
      <c r="AG37" s="2340"/>
      <c r="AH37" s="2340"/>
      <c r="AI37" s="2340"/>
      <c r="AJ37" s="2340"/>
    </row>
    <row r="38" spans="28:36" ht="14.65" customHeight="1">
      <c r="AB38" s="2340"/>
      <c r="AC38" s="2340"/>
      <c r="AD38" s="2340"/>
      <c r="AE38" s="2340"/>
      <c r="AF38" s="2340"/>
      <c r="AG38" s="2340"/>
      <c r="AH38" s="2340"/>
      <c r="AI38" s="2340"/>
      <c r="AJ38" s="2340"/>
    </row>
    <row r="39" spans="28:36">
      <c r="AB39" s="1167"/>
      <c r="AC39" s="1167"/>
      <c r="AD39" s="1167"/>
      <c r="AE39" s="1167"/>
      <c r="AF39" s="1167"/>
      <c r="AG39" s="1167"/>
      <c r="AH39" s="1167"/>
      <c r="AI39" s="1167"/>
      <c r="AJ39" s="1167"/>
    </row>
    <row r="40" spans="28:36">
      <c r="AB40" s="1167"/>
      <c r="AC40" s="1167"/>
      <c r="AD40" s="1167"/>
      <c r="AE40" s="1167"/>
      <c r="AF40" s="1167"/>
      <c r="AG40" s="1167"/>
      <c r="AH40" s="1167"/>
      <c r="AI40" s="1167"/>
      <c r="AJ40" s="1167"/>
    </row>
  </sheetData>
  <mergeCells count="56">
    <mergeCell ref="T28:W28"/>
    <mergeCell ref="T29:W29"/>
    <mergeCell ref="T30:W30"/>
    <mergeCell ref="X27:Y27"/>
    <mergeCell ref="X28:Y28"/>
    <mergeCell ref="X29:Y29"/>
    <mergeCell ref="X30:Y30"/>
    <mergeCell ref="N28:O28"/>
    <mergeCell ref="N29:O29"/>
    <mergeCell ref="N30:O30"/>
    <mergeCell ref="P27:S27"/>
    <mergeCell ref="P28:S28"/>
    <mergeCell ref="P29:S29"/>
    <mergeCell ref="P30:S30"/>
    <mergeCell ref="AB4:AJ38"/>
    <mergeCell ref="AB2:AJ3"/>
    <mergeCell ref="N13:Z13"/>
    <mergeCell ref="R14:Z15"/>
    <mergeCell ref="R16:Z17"/>
    <mergeCell ref="R18:Z19"/>
    <mergeCell ref="R20:Z21"/>
    <mergeCell ref="R22:Z23"/>
    <mergeCell ref="R24:Z25"/>
    <mergeCell ref="X2:X8"/>
    <mergeCell ref="N26:O26"/>
    <mergeCell ref="P26:S26"/>
    <mergeCell ref="T26:W26"/>
    <mergeCell ref="X26:Y26"/>
    <mergeCell ref="N27:O27"/>
    <mergeCell ref="T27:W27"/>
    <mergeCell ref="C28:H28"/>
    <mergeCell ref="C29:H29"/>
    <mergeCell ref="C30:H31"/>
    <mergeCell ref="B13:H13"/>
    <mergeCell ref="N14:Q14"/>
    <mergeCell ref="N16:Q16"/>
    <mergeCell ref="N18:Q18"/>
    <mergeCell ref="N20:Q20"/>
    <mergeCell ref="N22:Q22"/>
    <mergeCell ref="N24:Q24"/>
    <mergeCell ref="C21:H21"/>
    <mergeCell ref="C22:H22"/>
    <mergeCell ref="C23:H23"/>
    <mergeCell ref="C24:H25"/>
    <mergeCell ref="C26:H26"/>
    <mergeCell ref="C27:H27"/>
    <mergeCell ref="C19:H20"/>
    <mergeCell ref="G2:H2"/>
    <mergeCell ref="J2:K2"/>
    <mergeCell ref="J12:K12"/>
    <mergeCell ref="O1:W1"/>
    <mergeCell ref="B1:F1"/>
    <mergeCell ref="C14:H14"/>
    <mergeCell ref="C15:H15"/>
    <mergeCell ref="C16:H16"/>
    <mergeCell ref="C17:H18"/>
  </mergeCells>
  <conditionalFormatting sqref="O3:W8">
    <cfRule type="cellIs" dxfId="867" priority="1" operator="equal">
      <formula>"c"</formula>
    </cfRule>
    <cfRule type="cellIs" dxfId="866" priority="2" operator="equal">
      <formula>"m"</formula>
    </cfRule>
  </conditionalFormatting>
  <dataValidations count="1">
    <dataValidation type="list" allowBlank="1" showInputMessage="1" showErrorMessage="1" sqref="O3:W8" xr:uid="{D0300893-4002-475B-8AA1-E4A1AD916E20}">
      <formula1>$Y$3:$Y$5</formula1>
    </dataValidation>
  </dataValidations>
  <pageMargins left="0.7" right="0.7" top="0.75" bottom="0.75" header="0.3" footer="0.3"/>
  <pageSetup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9">
    <tabColor rgb="FFFF99CC"/>
  </sheetPr>
  <dimension ref="A1:AE42"/>
  <sheetViews>
    <sheetView workbookViewId="0">
      <pane ySplit="17" topLeftCell="A18" activePane="bottomLeft" state="frozen"/>
      <selection pane="bottomLeft" activeCell="A29" sqref="A29:XFD29"/>
    </sheetView>
  </sheetViews>
  <sheetFormatPr defaultColWidth="9" defaultRowHeight="15"/>
  <cols>
    <col min="1" max="1" width="25.5703125" customWidth="1"/>
    <col min="2" max="2" width="9" style="41"/>
    <col min="3" max="3" width="12.5703125" style="41" customWidth="1"/>
    <col min="4" max="4" width="9" style="41"/>
    <col min="5" max="5" width="190.5703125" style="102" customWidth="1"/>
    <col min="6" max="31" width="9" style="970"/>
  </cols>
  <sheetData>
    <row r="1" spans="1:31" s="980" customFormat="1" ht="30">
      <c r="A1" s="1126" t="s">
        <v>2377</v>
      </c>
      <c r="B1" s="981" t="s">
        <v>2378</v>
      </c>
      <c r="C1" s="2366" t="s">
        <v>2379</v>
      </c>
      <c r="D1" s="2366"/>
      <c r="E1" s="982"/>
      <c r="F1" s="983"/>
      <c r="G1" s="983"/>
      <c r="H1" s="983"/>
      <c r="I1" s="983"/>
      <c r="J1" s="983"/>
      <c r="K1" s="983"/>
      <c r="L1" s="983"/>
      <c r="M1" s="983"/>
      <c r="N1" s="983"/>
      <c r="O1" s="983"/>
      <c r="P1" s="983"/>
      <c r="Q1" s="983"/>
      <c r="R1" s="983"/>
      <c r="S1" s="983"/>
      <c r="T1" s="983"/>
      <c r="U1" s="983"/>
      <c r="V1" s="983"/>
      <c r="W1" s="983"/>
      <c r="X1" s="983"/>
      <c r="Y1" s="983"/>
      <c r="Z1" s="983"/>
      <c r="AA1" s="983"/>
      <c r="AB1" s="983"/>
      <c r="AC1" s="983"/>
      <c r="AD1" s="983"/>
      <c r="AE1" s="983"/>
    </row>
    <row r="2" spans="1:31" s="973" customFormat="1">
      <c r="A2" s="973" t="s">
        <v>2380</v>
      </c>
      <c r="B2" s="974">
        <v>0</v>
      </c>
      <c r="C2" s="2365" t="s">
        <v>489</v>
      </c>
      <c r="D2" s="2365"/>
      <c r="E2" s="2365"/>
      <c r="F2" s="975"/>
      <c r="G2" s="975"/>
      <c r="H2" s="975"/>
      <c r="I2" s="975"/>
      <c r="J2" s="975"/>
      <c r="K2" s="975"/>
      <c r="L2" s="975"/>
      <c r="M2" s="975"/>
      <c r="N2" s="975"/>
      <c r="O2" s="975"/>
      <c r="P2" s="975"/>
      <c r="Q2" s="975"/>
      <c r="R2" s="975"/>
      <c r="S2" s="975"/>
      <c r="T2" s="975"/>
      <c r="U2" s="975"/>
      <c r="V2" s="975"/>
      <c r="W2" s="975"/>
      <c r="X2" s="975"/>
      <c r="Y2" s="975"/>
      <c r="Z2" s="975"/>
      <c r="AA2" s="975"/>
      <c r="AB2" s="975"/>
      <c r="AC2" s="975"/>
      <c r="AD2" s="975"/>
      <c r="AE2" s="975"/>
    </row>
    <row r="3" spans="1:31" s="992" customFormat="1">
      <c r="A3" s="992" t="s">
        <v>2381</v>
      </c>
      <c r="B3" s="993">
        <v>1</v>
      </c>
      <c r="C3" s="2364" t="s">
        <v>2382</v>
      </c>
      <c r="D3" s="2364"/>
      <c r="E3" s="2364"/>
      <c r="F3" s="994"/>
      <c r="G3" s="994"/>
      <c r="H3" s="994"/>
      <c r="I3" s="994"/>
      <c r="J3" s="994"/>
      <c r="K3" s="994"/>
      <c r="L3" s="994"/>
      <c r="M3" s="994"/>
      <c r="N3" s="994"/>
      <c r="O3" s="994"/>
      <c r="P3" s="994"/>
      <c r="Q3" s="994"/>
      <c r="R3" s="994"/>
      <c r="S3" s="994"/>
      <c r="T3" s="994"/>
      <c r="U3" s="994"/>
      <c r="V3" s="994"/>
      <c r="W3" s="994"/>
      <c r="X3" s="994"/>
      <c r="Y3" s="994"/>
      <c r="Z3" s="994"/>
      <c r="AA3" s="994"/>
      <c r="AB3" s="994"/>
      <c r="AC3" s="994"/>
      <c r="AD3" s="994"/>
      <c r="AE3" s="994"/>
    </row>
    <row r="4" spans="1:31" s="973" customFormat="1">
      <c r="A4" s="973" t="s">
        <v>2383</v>
      </c>
      <c r="B4" s="974">
        <v>1</v>
      </c>
      <c r="C4" s="2365" t="s">
        <v>2384</v>
      </c>
      <c r="D4" s="2365"/>
      <c r="E4" s="2365"/>
      <c r="F4" s="975"/>
      <c r="G4" s="975"/>
      <c r="H4" s="975"/>
      <c r="I4" s="975"/>
      <c r="J4" s="975"/>
      <c r="K4" s="975"/>
      <c r="L4" s="975"/>
      <c r="M4" s="975"/>
      <c r="N4" s="975"/>
      <c r="O4" s="975"/>
      <c r="P4" s="975"/>
      <c r="Q4" s="975"/>
      <c r="R4" s="975"/>
      <c r="S4" s="975"/>
      <c r="T4" s="975"/>
      <c r="U4" s="975"/>
      <c r="V4" s="975"/>
      <c r="W4" s="975"/>
      <c r="X4" s="975"/>
      <c r="Y4" s="975"/>
      <c r="Z4" s="975"/>
      <c r="AA4" s="975"/>
      <c r="AB4" s="975"/>
      <c r="AC4" s="975"/>
      <c r="AD4" s="975"/>
      <c r="AE4" s="975"/>
    </row>
    <row r="5" spans="1:31" s="992" customFormat="1">
      <c r="A5" s="992" t="s">
        <v>2385</v>
      </c>
      <c r="B5" s="993">
        <v>2</v>
      </c>
      <c r="C5" s="2364" t="s">
        <v>2386</v>
      </c>
      <c r="D5" s="2364"/>
      <c r="E5" s="2364"/>
      <c r="F5" s="994"/>
      <c r="G5" s="994"/>
      <c r="H5" s="994"/>
      <c r="I5" s="994"/>
      <c r="J5" s="994"/>
      <c r="K5" s="994"/>
      <c r="L5" s="994"/>
      <c r="M5" s="994"/>
      <c r="N5" s="994"/>
      <c r="O5" s="994"/>
      <c r="P5" s="994"/>
      <c r="Q5" s="994"/>
      <c r="R5" s="994"/>
      <c r="S5" s="994"/>
      <c r="T5" s="994"/>
      <c r="U5" s="994"/>
      <c r="V5" s="994"/>
      <c r="W5" s="994"/>
      <c r="X5" s="994"/>
      <c r="Y5" s="994"/>
      <c r="Z5" s="994"/>
      <c r="AA5" s="994"/>
      <c r="AB5" s="994"/>
      <c r="AC5" s="994"/>
      <c r="AD5" s="994"/>
      <c r="AE5" s="994"/>
    </row>
    <row r="6" spans="1:31" s="973" customFormat="1">
      <c r="A6" s="973" t="s">
        <v>2387</v>
      </c>
      <c r="B6" s="974">
        <v>3</v>
      </c>
      <c r="C6" s="2365" t="s">
        <v>2388</v>
      </c>
      <c r="D6" s="2365"/>
      <c r="E6" s="2365"/>
      <c r="F6" s="975"/>
      <c r="G6" s="975"/>
      <c r="H6" s="975"/>
      <c r="I6" s="975"/>
      <c r="J6" s="975"/>
      <c r="K6" s="975"/>
      <c r="L6" s="975"/>
      <c r="M6" s="975"/>
      <c r="N6" s="975"/>
      <c r="O6" s="975"/>
      <c r="P6" s="975"/>
      <c r="Q6" s="975"/>
      <c r="R6" s="975"/>
      <c r="S6" s="975"/>
      <c r="T6" s="975"/>
      <c r="U6" s="975"/>
      <c r="V6" s="975"/>
      <c r="W6" s="975"/>
      <c r="X6" s="975"/>
      <c r="Y6" s="975"/>
      <c r="Z6" s="975"/>
      <c r="AA6" s="975"/>
      <c r="AB6" s="975"/>
      <c r="AC6" s="975"/>
      <c r="AD6" s="975"/>
      <c r="AE6" s="975"/>
    </row>
    <row r="7" spans="1:31" s="992" customFormat="1">
      <c r="A7" s="992" t="s">
        <v>2389</v>
      </c>
      <c r="B7" s="993">
        <v>5</v>
      </c>
      <c r="C7" s="2364" t="s">
        <v>2390</v>
      </c>
      <c r="D7" s="2364"/>
      <c r="E7" s="2364"/>
      <c r="F7" s="994"/>
      <c r="G7" s="994"/>
      <c r="H7" s="994"/>
      <c r="I7" s="994"/>
      <c r="J7" s="994"/>
      <c r="K7" s="994"/>
      <c r="L7" s="994"/>
      <c r="M7" s="994"/>
      <c r="N7" s="994"/>
      <c r="O7" s="994"/>
      <c r="P7" s="994"/>
      <c r="Q7" s="994"/>
      <c r="R7" s="994"/>
      <c r="S7" s="994"/>
      <c r="T7" s="994"/>
      <c r="U7" s="994"/>
      <c r="V7" s="994"/>
      <c r="W7" s="994"/>
      <c r="X7" s="994"/>
      <c r="Y7" s="994"/>
      <c r="Z7" s="994"/>
      <c r="AA7" s="994"/>
      <c r="AB7" s="994"/>
      <c r="AC7" s="994"/>
      <c r="AD7" s="994"/>
      <c r="AE7" s="994"/>
    </row>
    <row r="8" spans="1:31" s="973" customFormat="1">
      <c r="A8" s="973" t="s">
        <v>2391</v>
      </c>
      <c r="B8" s="974">
        <v>8</v>
      </c>
      <c r="C8" s="2365" t="s">
        <v>2392</v>
      </c>
      <c r="D8" s="2365"/>
      <c r="E8" s="2365"/>
      <c r="F8" s="975"/>
      <c r="G8" s="975"/>
      <c r="H8" s="975"/>
      <c r="I8" s="975"/>
      <c r="J8" s="975"/>
      <c r="K8" s="975"/>
      <c r="L8" s="975"/>
      <c r="M8" s="975"/>
      <c r="N8" s="975"/>
      <c r="O8" s="975"/>
      <c r="P8" s="975"/>
      <c r="Q8" s="975"/>
      <c r="R8" s="975"/>
      <c r="S8" s="975"/>
      <c r="T8" s="975"/>
      <c r="U8" s="975"/>
      <c r="V8" s="975"/>
      <c r="W8" s="975"/>
      <c r="X8" s="975"/>
      <c r="Y8" s="975"/>
      <c r="Z8" s="975"/>
      <c r="AA8" s="975"/>
      <c r="AB8" s="975"/>
      <c r="AC8" s="975"/>
      <c r="AD8" s="975"/>
      <c r="AE8" s="975"/>
    </row>
    <row r="9" spans="1:31" s="992" customFormat="1">
      <c r="A9" s="992" t="s">
        <v>2393</v>
      </c>
      <c r="B9" s="993">
        <v>13</v>
      </c>
      <c r="C9" s="2364" t="s">
        <v>2394</v>
      </c>
      <c r="D9" s="2364"/>
      <c r="E9" s="2364"/>
      <c r="F9" s="994"/>
      <c r="G9" s="994"/>
      <c r="H9" s="994"/>
      <c r="I9" s="994"/>
      <c r="J9" s="994"/>
      <c r="K9" s="994"/>
      <c r="L9" s="994"/>
      <c r="M9" s="994"/>
      <c r="N9" s="994"/>
      <c r="O9" s="994"/>
      <c r="P9" s="994"/>
      <c r="Q9" s="994"/>
      <c r="R9" s="994"/>
      <c r="S9" s="994"/>
      <c r="T9" s="994"/>
      <c r="U9" s="994"/>
      <c r="V9" s="994"/>
      <c r="W9" s="994"/>
      <c r="X9" s="994"/>
      <c r="Y9" s="994"/>
      <c r="Z9" s="994"/>
      <c r="AA9" s="994"/>
      <c r="AB9" s="994"/>
      <c r="AC9" s="994"/>
      <c r="AD9" s="994"/>
      <c r="AE9" s="994"/>
    </row>
    <row r="10" spans="1:31" s="973" customFormat="1">
      <c r="A10" s="973" t="s">
        <v>2395</v>
      </c>
      <c r="B10" s="974">
        <v>21</v>
      </c>
      <c r="C10" s="2365" t="s">
        <v>2396</v>
      </c>
      <c r="D10" s="2365"/>
      <c r="E10" s="2365"/>
      <c r="F10" s="975"/>
      <c r="G10" s="975"/>
      <c r="H10" s="975"/>
      <c r="I10" s="975"/>
      <c r="J10" s="975"/>
      <c r="K10" s="975"/>
      <c r="L10" s="975"/>
      <c r="M10" s="975"/>
      <c r="N10" s="975"/>
      <c r="O10" s="975"/>
      <c r="P10" s="975"/>
      <c r="Q10" s="975"/>
      <c r="R10" s="975"/>
      <c r="S10" s="975"/>
      <c r="T10" s="975"/>
      <c r="U10" s="975"/>
      <c r="V10" s="975"/>
      <c r="W10" s="975"/>
      <c r="X10" s="975"/>
      <c r="Y10" s="975"/>
      <c r="Z10" s="975"/>
      <c r="AA10" s="975"/>
      <c r="AB10" s="975"/>
      <c r="AC10" s="975"/>
      <c r="AD10" s="975"/>
      <c r="AE10" s="975"/>
    </row>
    <row r="11" spans="1:31" s="992" customFormat="1">
      <c r="A11" s="992" t="s">
        <v>2397</v>
      </c>
      <c r="B11" s="993">
        <v>34</v>
      </c>
      <c r="C11" s="2364" t="s">
        <v>2398</v>
      </c>
      <c r="D11" s="2364"/>
      <c r="E11" s="2364"/>
      <c r="F11" s="994"/>
      <c r="G11" s="994"/>
      <c r="H11" s="994"/>
      <c r="I11" s="994"/>
      <c r="J11" s="994"/>
      <c r="K11" s="994"/>
      <c r="L11" s="994"/>
      <c r="M11" s="994"/>
      <c r="N11" s="994"/>
      <c r="O11" s="994"/>
      <c r="P11" s="994"/>
      <c r="Q11" s="994"/>
      <c r="R11" s="994"/>
      <c r="S11" s="994"/>
      <c r="T11" s="994"/>
      <c r="U11" s="994"/>
      <c r="V11" s="994"/>
      <c r="W11" s="994"/>
      <c r="X11" s="994"/>
      <c r="Y11" s="994"/>
      <c r="Z11" s="994"/>
      <c r="AA11" s="994"/>
      <c r="AB11" s="994"/>
      <c r="AC11" s="994"/>
      <c r="AD11" s="994"/>
      <c r="AE11" s="994"/>
    </row>
    <row r="12" spans="1:31" s="973" customFormat="1">
      <c r="A12" s="973" t="s">
        <v>2399</v>
      </c>
      <c r="B12" s="974">
        <v>55</v>
      </c>
      <c r="C12" s="2365" t="s">
        <v>2400</v>
      </c>
      <c r="D12" s="2365"/>
      <c r="E12" s="2365"/>
      <c r="F12" s="975"/>
      <c r="G12" s="975"/>
      <c r="H12" s="975"/>
      <c r="I12" s="975"/>
      <c r="J12" s="975"/>
      <c r="K12" s="975"/>
      <c r="L12" s="975"/>
      <c r="M12" s="975"/>
      <c r="N12" s="975"/>
      <c r="O12" s="975"/>
      <c r="P12" s="975"/>
      <c r="Q12" s="975"/>
      <c r="R12" s="975"/>
      <c r="S12" s="975"/>
      <c r="T12" s="975"/>
      <c r="U12" s="975"/>
      <c r="V12" s="975"/>
      <c r="W12" s="975"/>
      <c r="X12" s="975"/>
      <c r="Y12" s="975"/>
      <c r="Z12" s="975"/>
      <c r="AA12" s="975"/>
      <c r="AB12" s="975"/>
      <c r="AC12" s="975"/>
      <c r="AD12" s="975"/>
      <c r="AE12" s="975"/>
    </row>
    <row r="13" spans="1:31" s="992" customFormat="1">
      <c r="A13" s="992" t="s">
        <v>2401</v>
      </c>
      <c r="B13" s="993">
        <v>89</v>
      </c>
      <c r="C13" s="2364" t="s">
        <v>2402</v>
      </c>
      <c r="D13" s="2364"/>
      <c r="E13" s="2364"/>
      <c r="F13" s="994"/>
      <c r="G13" s="994"/>
      <c r="H13" s="994"/>
      <c r="I13" s="994"/>
      <c r="J13" s="994"/>
      <c r="K13" s="994"/>
      <c r="L13" s="994"/>
      <c r="M13" s="994"/>
      <c r="N13" s="994"/>
      <c r="O13" s="994"/>
      <c r="P13" s="994"/>
      <c r="Q13" s="994"/>
      <c r="R13" s="994"/>
      <c r="S13" s="994"/>
      <c r="T13" s="994"/>
      <c r="U13" s="994"/>
      <c r="V13" s="994"/>
      <c r="W13" s="994"/>
      <c r="X13" s="994"/>
      <c r="Y13" s="994"/>
      <c r="Z13" s="994"/>
      <c r="AA13" s="994"/>
      <c r="AB13" s="994"/>
      <c r="AC13" s="994"/>
      <c r="AD13" s="994"/>
      <c r="AE13" s="994"/>
    </row>
    <row r="14" spans="1:31" s="973" customFormat="1" ht="45">
      <c r="A14" s="976" t="s">
        <v>2403</v>
      </c>
      <c r="B14" s="995">
        <v>144</v>
      </c>
      <c r="C14" s="2363" t="s">
        <v>2404</v>
      </c>
      <c r="D14" s="2363"/>
      <c r="E14" s="2363"/>
      <c r="F14" s="975"/>
      <c r="G14" s="975"/>
      <c r="H14" s="975"/>
      <c r="I14" s="975"/>
      <c r="J14" s="975"/>
      <c r="K14" s="975"/>
      <c r="L14" s="975"/>
      <c r="M14" s="975"/>
      <c r="N14" s="975"/>
      <c r="O14" s="975"/>
      <c r="P14" s="975"/>
      <c r="Q14" s="975"/>
      <c r="R14" s="975"/>
      <c r="S14" s="975"/>
      <c r="T14" s="975"/>
      <c r="U14" s="975"/>
      <c r="V14" s="975"/>
      <c r="W14" s="975"/>
      <c r="X14" s="975"/>
      <c r="Y14" s="975"/>
      <c r="Z14" s="975"/>
      <c r="AA14" s="975"/>
      <c r="AB14" s="975"/>
      <c r="AC14" s="975"/>
      <c r="AD14" s="975"/>
      <c r="AE14" s="975"/>
    </row>
    <row r="15" spans="1:31" s="992" customFormat="1">
      <c r="A15" s="992" t="s">
        <v>2405</v>
      </c>
      <c r="B15" s="993">
        <v>233</v>
      </c>
      <c r="C15" s="2364"/>
      <c r="D15" s="2364"/>
      <c r="E15" s="2364"/>
      <c r="F15" s="994"/>
      <c r="G15" s="994"/>
      <c r="H15" s="994"/>
      <c r="I15" s="994"/>
      <c r="J15" s="994"/>
      <c r="K15" s="994"/>
      <c r="L15" s="994"/>
      <c r="M15" s="994"/>
      <c r="N15" s="994"/>
      <c r="O15" s="994"/>
      <c r="P15" s="994"/>
      <c r="Q15" s="994"/>
      <c r="R15" s="994"/>
      <c r="S15" s="994"/>
      <c r="T15" s="994"/>
      <c r="U15" s="994"/>
      <c r="V15" s="994"/>
      <c r="W15" s="994"/>
      <c r="X15" s="994"/>
      <c r="Y15" s="994"/>
      <c r="Z15" s="994"/>
      <c r="AA15" s="994"/>
      <c r="AB15" s="994"/>
      <c r="AC15" s="994"/>
      <c r="AD15" s="994"/>
      <c r="AE15" s="994"/>
    </row>
    <row r="16" spans="1:31" s="973" customFormat="1">
      <c r="A16" s="973" t="s">
        <v>2406</v>
      </c>
      <c r="B16" s="974">
        <v>377</v>
      </c>
      <c r="C16" s="2365"/>
      <c r="D16" s="2365"/>
      <c r="E16" s="2365"/>
      <c r="F16" s="975"/>
      <c r="G16" s="975"/>
      <c r="H16" s="975"/>
      <c r="I16" s="975"/>
      <c r="J16" s="975"/>
      <c r="K16" s="975"/>
      <c r="L16" s="975"/>
      <c r="M16" s="975"/>
      <c r="N16" s="975"/>
      <c r="O16" s="975"/>
      <c r="P16" s="975"/>
      <c r="Q16" s="975"/>
      <c r="R16" s="975"/>
      <c r="S16" s="975"/>
      <c r="T16" s="975"/>
      <c r="U16" s="975"/>
      <c r="V16" s="975"/>
      <c r="W16" s="975"/>
      <c r="X16" s="975"/>
      <c r="Y16" s="975"/>
      <c r="Z16" s="975"/>
      <c r="AA16" s="975"/>
      <c r="AB16" s="975"/>
      <c r="AC16" s="975"/>
      <c r="AD16" s="975"/>
      <c r="AE16" s="975"/>
    </row>
    <row r="17" spans="1:31" s="977" customFormat="1" ht="30">
      <c r="A17" s="977" t="s">
        <v>2407</v>
      </c>
      <c r="B17" s="978" t="s">
        <v>2378</v>
      </c>
      <c r="C17" s="977" t="s">
        <v>689</v>
      </c>
      <c r="D17" s="977" t="s">
        <v>2408</v>
      </c>
      <c r="E17" s="977" t="s">
        <v>47</v>
      </c>
      <c r="F17" s="979"/>
      <c r="G17" s="979"/>
      <c r="H17" s="979"/>
      <c r="I17" s="979"/>
      <c r="J17" s="979"/>
      <c r="K17" s="979"/>
      <c r="L17" s="979"/>
      <c r="M17" s="979"/>
      <c r="N17" s="979"/>
      <c r="O17" s="979"/>
      <c r="P17" s="979"/>
      <c r="Q17" s="979"/>
      <c r="R17" s="979"/>
      <c r="S17" s="979"/>
      <c r="T17" s="979"/>
      <c r="U17" s="979"/>
      <c r="V17" s="979"/>
      <c r="W17" s="979"/>
      <c r="X17" s="979"/>
      <c r="Y17" s="979"/>
      <c r="Z17" s="979"/>
      <c r="AA17" s="979"/>
      <c r="AB17" s="979"/>
      <c r="AC17" s="979"/>
      <c r="AD17" s="979"/>
      <c r="AE17" s="979"/>
    </row>
    <row r="18" spans="1:31">
      <c r="A18" s="984" t="s">
        <v>2409</v>
      </c>
      <c r="B18" s="985" t="s">
        <v>564</v>
      </c>
      <c r="C18" s="985" t="s">
        <v>516</v>
      </c>
      <c r="D18" s="985" t="s">
        <v>411</v>
      </c>
      <c r="E18" s="986" t="s">
        <v>2410</v>
      </c>
    </row>
    <row r="19" spans="1:31" s="970" customFormat="1">
      <c r="A19" s="1175" t="s">
        <v>67</v>
      </c>
      <c r="B19" s="1176" t="s">
        <v>539</v>
      </c>
      <c r="C19" s="1176" t="s">
        <v>557</v>
      </c>
      <c r="D19" s="1176" t="s">
        <v>411</v>
      </c>
      <c r="E19" s="1177"/>
    </row>
    <row r="20" spans="1:31">
      <c r="A20" s="970" t="s">
        <v>2411</v>
      </c>
      <c r="B20" s="971" t="s">
        <v>2412</v>
      </c>
      <c r="C20" s="971" t="s">
        <v>540</v>
      </c>
      <c r="D20" s="971" t="s">
        <v>572</v>
      </c>
      <c r="E20" s="972" t="s">
        <v>2413</v>
      </c>
    </row>
    <row r="21" spans="1:31">
      <c r="A21" s="1175" t="s">
        <v>382</v>
      </c>
      <c r="B21" s="1176" t="s">
        <v>539</v>
      </c>
      <c r="C21" s="1176" t="s">
        <v>573</v>
      </c>
      <c r="D21" s="1176" t="s">
        <v>539</v>
      </c>
      <c r="E21" s="1177"/>
    </row>
    <row r="22" spans="1:31" s="970" customFormat="1">
      <c r="A22" s="984" t="s">
        <v>2414</v>
      </c>
      <c r="B22" s="985" t="s">
        <v>2415</v>
      </c>
      <c r="C22" s="985" t="s">
        <v>516</v>
      </c>
      <c r="D22" s="985" t="s">
        <v>586</v>
      </c>
      <c r="E22" s="986" t="s">
        <v>2852</v>
      </c>
    </row>
    <row r="23" spans="1:31">
      <c r="A23" s="1175" t="s">
        <v>113</v>
      </c>
      <c r="B23" s="1176" t="s">
        <v>539</v>
      </c>
      <c r="C23" s="1176" t="s">
        <v>491</v>
      </c>
      <c r="D23" s="1176" t="s">
        <v>539</v>
      </c>
      <c r="E23" s="1177"/>
    </row>
    <row r="24" spans="1:31" s="970" customFormat="1">
      <c r="A24" s="970" t="s">
        <v>89</v>
      </c>
      <c r="B24" s="971">
        <v>0</v>
      </c>
      <c r="C24" s="971" t="s">
        <v>516</v>
      </c>
      <c r="D24" s="971" t="s">
        <v>411</v>
      </c>
      <c r="E24" s="972" t="s">
        <v>2850</v>
      </c>
    </row>
    <row r="25" spans="1:31">
      <c r="A25" s="984" t="s">
        <v>2416</v>
      </c>
      <c r="B25" s="985" t="s">
        <v>539</v>
      </c>
      <c r="C25" s="985" t="s">
        <v>2417</v>
      </c>
      <c r="D25" s="985" t="s">
        <v>2418</v>
      </c>
      <c r="E25" s="986" t="s">
        <v>2419</v>
      </c>
    </row>
    <row r="26" spans="1:31">
      <c r="A26" s="970" t="s">
        <v>2420</v>
      </c>
      <c r="B26" s="971" t="s">
        <v>586</v>
      </c>
      <c r="C26" s="971" t="s">
        <v>557</v>
      </c>
      <c r="D26" s="971" t="s">
        <v>576</v>
      </c>
      <c r="E26" s="972" t="s">
        <v>2421</v>
      </c>
    </row>
    <row r="27" spans="1:31">
      <c r="A27" s="1175" t="s">
        <v>189</v>
      </c>
      <c r="B27" s="1176" t="s">
        <v>539</v>
      </c>
      <c r="C27" s="1176" t="s">
        <v>516</v>
      </c>
      <c r="D27" s="1176" t="s">
        <v>539</v>
      </c>
      <c r="E27" s="1177"/>
    </row>
    <row r="28" spans="1:31">
      <c r="A28" s="984" t="s">
        <v>2422</v>
      </c>
      <c r="B28" s="985" t="s">
        <v>410</v>
      </c>
      <c r="C28" s="985" t="s">
        <v>573</v>
      </c>
      <c r="D28" s="985" t="s">
        <v>2423</v>
      </c>
      <c r="E28" s="986" t="s">
        <v>2424</v>
      </c>
      <c r="AA28" s="1178"/>
    </row>
    <row r="29" spans="1:31">
      <c r="A29" s="984" t="s">
        <v>2425</v>
      </c>
      <c r="B29" s="985" t="s">
        <v>564</v>
      </c>
      <c r="C29" s="985" t="s">
        <v>557</v>
      </c>
      <c r="D29" s="985" t="s">
        <v>590</v>
      </c>
      <c r="E29" s="986"/>
    </row>
    <row r="30" spans="1:31" s="970" customFormat="1">
      <c r="A30" s="1175" t="s">
        <v>2426</v>
      </c>
      <c r="B30" s="1176" t="s">
        <v>408</v>
      </c>
      <c r="C30" s="1176" t="s">
        <v>524</v>
      </c>
      <c r="D30" s="1176" t="s">
        <v>2851</v>
      </c>
      <c r="E30" s="1177"/>
    </row>
    <row r="31" spans="1:31">
      <c r="A31" s="984" t="s">
        <v>2427</v>
      </c>
      <c r="B31" s="985" t="s">
        <v>409</v>
      </c>
      <c r="C31" s="985" t="s">
        <v>2428</v>
      </c>
      <c r="D31" s="985" t="s">
        <v>576</v>
      </c>
      <c r="E31" s="986" t="s">
        <v>2429</v>
      </c>
    </row>
    <row r="32" spans="1:31" s="984" customFormat="1">
      <c r="A32" s="970" t="s">
        <v>2430</v>
      </c>
      <c r="B32" s="971" t="s">
        <v>2415</v>
      </c>
      <c r="C32" s="971" t="s">
        <v>2431</v>
      </c>
      <c r="D32" s="971" t="s">
        <v>2432</v>
      </c>
      <c r="E32" s="972" t="s">
        <v>2433</v>
      </c>
      <c r="F32" s="1179"/>
      <c r="G32" s="1179"/>
      <c r="H32" s="1179"/>
      <c r="I32" s="1179"/>
      <c r="J32" s="1179"/>
      <c r="K32" s="1179"/>
      <c r="L32" s="1179"/>
      <c r="M32" s="1179"/>
      <c r="N32" s="1179"/>
      <c r="O32" s="1179"/>
      <c r="P32" s="1179"/>
      <c r="Q32" s="1179"/>
      <c r="R32" s="1179"/>
      <c r="S32" s="1179"/>
      <c r="T32" s="1179"/>
      <c r="U32" s="1179"/>
      <c r="V32" s="1179"/>
      <c r="W32" s="1179"/>
      <c r="X32" s="1179"/>
      <c r="Y32" s="1179"/>
      <c r="Z32" s="1179"/>
      <c r="AA32" s="1179"/>
      <c r="AB32" s="1179"/>
      <c r="AC32" s="1179"/>
      <c r="AD32" s="1179"/>
      <c r="AE32" s="1179"/>
    </row>
    <row r="33" spans="1:31">
      <c r="A33" s="1175" t="s">
        <v>2434</v>
      </c>
      <c r="B33" s="1176" t="s">
        <v>539</v>
      </c>
      <c r="C33" s="1176" t="s">
        <v>2435</v>
      </c>
      <c r="D33" s="1176" t="s">
        <v>555</v>
      </c>
      <c r="E33" s="1177"/>
      <c r="F33" s="1180"/>
      <c r="G33" s="1180"/>
      <c r="H33" s="1180"/>
      <c r="I33" s="1180"/>
      <c r="J33" s="1180"/>
      <c r="K33" s="1180"/>
      <c r="L33" s="1180"/>
      <c r="M33" s="1180"/>
      <c r="N33" s="1180"/>
      <c r="O33" s="1180"/>
      <c r="P33" s="1180"/>
      <c r="Q33" s="1180"/>
      <c r="R33" s="1180"/>
      <c r="S33" s="1180"/>
      <c r="T33" s="1180"/>
      <c r="U33" s="1180"/>
      <c r="V33" s="1180"/>
      <c r="W33" s="1180"/>
      <c r="X33" s="1180"/>
      <c r="Y33" s="1180"/>
      <c r="Z33" s="1180"/>
      <c r="AA33" s="1180"/>
      <c r="AB33" s="1180"/>
      <c r="AC33" s="1180"/>
      <c r="AD33" s="1180"/>
      <c r="AE33" s="1180"/>
    </row>
    <row r="34" spans="1:31" s="984" customFormat="1">
      <c r="A34" s="970" t="s">
        <v>2436</v>
      </c>
      <c r="B34" s="971" t="s">
        <v>408</v>
      </c>
      <c r="C34" s="971"/>
      <c r="D34" s="971"/>
      <c r="E34" s="972" t="s">
        <v>2437</v>
      </c>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row>
    <row r="35" spans="1:31">
      <c r="A35" s="1175" t="s">
        <v>384</v>
      </c>
      <c r="B35" s="1176" t="s">
        <v>539</v>
      </c>
      <c r="C35" s="1176" t="s">
        <v>516</v>
      </c>
      <c r="D35" s="1176" t="s">
        <v>408</v>
      </c>
      <c r="E35" s="1177"/>
    </row>
    <row r="36" spans="1:31">
      <c r="A36" s="984" t="s">
        <v>2438</v>
      </c>
      <c r="B36" s="985" t="s">
        <v>409</v>
      </c>
      <c r="C36" s="985" t="s">
        <v>2439</v>
      </c>
      <c r="D36" s="985" t="s">
        <v>411</v>
      </c>
      <c r="E36" s="984"/>
    </row>
    <row r="37" spans="1:31">
      <c r="A37" s="984" t="s">
        <v>2440</v>
      </c>
      <c r="B37" s="985" t="s">
        <v>564</v>
      </c>
      <c r="C37" s="985" t="s">
        <v>573</v>
      </c>
      <c r="D37" s="985" t="s">
        <v>2441</v>
      </c>
      <c r="E37" s="986"/>
    </row>
    <row r="38" spans="1:31">
      <c r="A38" s="1175" t="s">
        <v>381</v>
      </c>
      <c r="B38" s="1176" t="s">
        <v>539</v>
      </c>
      <c r="C38" s="1176" t="s">
        <v>557</v>
      </c>
      <c r="D38" s="1176" t="s">
        <v>411</v>
      </c>
      <c r="E38" s="1177"/>
    </row>
    <row r="39" spans="1:31">
      <c r="A39" s="1175" t="s">
        <v>383</v>
      </c>
      <c r="B39" s="1176" t="s">
        <v>539</v>
      </c>
      <c r="C39" s="1176" t="s">
        <v>540</v>
      </c>
      <c r="D39" s="1176" t="s">
        <v>408</v>
      </c>
      <c r="E39" s="1177"/>
    </row>
    <row r="40" spans="1:31">
      <c r="A40" s="1175" t="s">
        <v>380</v>
      </c>
      <c r="B40" s="1176" t="s">
        <v>539</v>
      </c>
      <c r="C40" s="1176" t="s">
        <v>2439</v>
      </c>
      <c r="D40" s="1176" t="s">
        <v>411</v>
      </c>
      <c r="E40" s="1177"/>
    </row>
    <row r="41" spans="1:31">
      <c r="A41" s="1175" t="s">
        <v>69</v>
      </c>
      <c r="B41" s="1176" t="s">
        <v>539</v>
      </c>
      <c r="C41" s="1176" t="s">
        <v>2439</v>
      </c>
      <c r="D41" s="1176" t="s">
        <v>409</v>
      </c>
      <c r="E41" s="1177"/>
    </row>
    <row r="42" spans="1:31">
      <c r="A42" s="1175" t="s">
        <v>122</v>
      </c>
      <c r="B42" s="1176" t="s">
        <v>539</v>
      </c>
      <c r="C42" s="1176" t="s">
        <v>3512</v>
      </c>
      <c r="D42" s="1176" t="s">
        <v>548</v>
      </c>
      <c r="E42" s="1177"/>
    </row>
  </sheetData>
  <sortState xmlns:xlrd2="http://schemas.microsoft.com/office/spreadsheetml/2017/richdata2" ref="A19:E41">
    <sortCondition ref="A18"/>
  </sortState>
  <mergeCells count="16">
    <mergeCell ref="C14:E14"/>
    <mergeCell ref="C15:E15"/>
    <mergeCell ref="C16:E16"/>
    <mergeCell ref="C1:D1"/>
    <mergeCell ref="C8:E8"/>
    <mergeCell ref="C9:E9"/>
    <mergeCell ref="C10:E10"/>
    <mergeCell ref="C11:E11"/>
    <mergeCell ref="C12:E12"/>
    <mergeCell ref="C13:E13"/>
    <mergeCell ref="C2:E2"/>
    <mergeCell ref="C3:E3"/>
    <mergeCell ref="C4:E4"/>
    <mergeCell ref="C5:E5"/>
    <mergeCell ref="C6:E6"/>
    <mergeCell ref="C7:E7"/>
  </mergeCells>
  <hyperlinks>
    <hyperlink ref="A28" r:id="rId1" xr:uid="{00000000-0004-0000-1000-000000000000}"/>
  </hyperlinks>
  <pageMargins left="0.7" right="0.7" top="0.75" bottom="0.75" header="0.3" footer="0.3"/>
  <pageSetup orientation="portrait" horizontalDpi="4294967293" verticalDpi="0"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0">
    <tabColor theme="5" tint="0.39997558519241921"/>
  </sheetPr>
  <dimension ref="A1:DY197"/>
  <sheetViews>
    <sheetView zoomScale="175" zoomScaleNormal="175" workbookViewId="0">
      <pane xSplit="3" ySplit="1" topLeftCell="D2" activePane="bottomRight" state="frozen"/>
      <selection pane="topRight" activeCell="D1" sqref="D1"/>
      <selection pane="bottomLeft" activeCell="A3" sqref="A3"/>
      <selection pane="bottomRight" activeCell="D2" sqref="D2"/>
    </sheetView>
  </sheetViews>
  <sheetFormatPr defaultRowHeight="15"/>
  <cols>
    <col min="1" max="1" width="2.5703125" customWidth="1"/>
    <col min="2" max="2" width="13.5703125" style="102" customWidth="1"/>
    <col min="3" max="3" width="10.5703125" customWidth="1"/>
    <col min="4" max="9" width="4.5703125" customWidth="1"/>
    <col min="10" max="10" width="200.5703125" customWidth="1"/>
    <col min="11" max="19" width="4.5703125" customWidth="1"/>
    <col min="20" max="20" width="5.140625" customWidth="1"/>
    <col min="21" max="28" width="4.5703125" customWidth="1"/>
    <col min="29" max="29" width="5.5703125" customWidth="1"/>
    <col min="30" max="30" width="4.5703125" customWidth="1"/>
    <col min="31" max="31" width="5.5703125" customWidth="1"/>
    <col min="32" max="32" width="4.5703125" style="816" customWidth="1"/>
    <col min="33" max="33" width="4.5703125" style="821" customWidth="1"/>
    <col min="34" max="34" width="4.5703125" style="826" customWidth="1"/>
    <col min="36" max="37" width="4.5703125" customWidth="1"/>
    <col min="38" max="38" width="5.5703125" style="174" customWidth="1"/>
    <col min="40" max="40" width="4.5703125" customWidth="1"/>
    <col min="47" max="47" width="8.7109375" hidden="1" customWidth="1"/>
    <col min="48" max="48" width="9" style="816"/>
    <col min="49" max="49" width="9" style="821"/>
    <col min="50" max="50" width="9" style="826"/>
    <col min="51" max="51" width="4.5703125" style="146" customWidth="1"/>
    <col min="52" max="53" width="4.5703125" customWidth="1"/>
    <col min="59" max="59" width="8.7109375" hidden="1" customWidth="1"/>
    <col min="60" max="60" width="9"/>
    <col min="61" max="67" width="9" hidden="1" customWidth="1"/>
    <col min="68" max="68" width="9" customWidth="1"/>
    <col min="70" max="72" width="9" hidden="1" customWidth="1"/>
    <col min="73" max="73" width="0" style="29" hidden="1" customWidth="1"/>
    <col min="74" max="89" width="9" style="29"/>
  </cols>
  <sheetData>
    <row r="1" spans="1:129" s="765" customFormat="1" ht="42.75">
      <c r="A1" s="758"/>
      <c r="B1" s="844" t="s">
        <v>440</v>
      </c>
      <c r="C1" s="845" t="s">
        <v>441</v>
      </c>
      <c r="D1" s="846" t="s">
        <v>442</v>
      </c>
      <c r="E1" s="846" t="s">
        <v>443</v>
      </c>
      <c r="F1" s="846" t="s">
        <v>444</v>
      </c>
      <c r="G1" s="846" t="s">
        <v>445</v>
      </c>
      <c r="H1" s="846" t="s">
        <v>446</v>
      </c>
      <c r="I1" s="846" t="s">
        <v>447</v>
      </c>
      <c r="J1" s="847" t="s">
        <v>448</v>
      </c>
      <c r="K1" s="848" t="s">
        <v>449</v>
      </c>
      <c r="L1" s="849" t="s">
        <v>386</v>
      </c>
      <c r="M1" s="850" t="s">
        <v>450</v>
      </c>
      <c r="N1" s="899" t="s">
        <v>451</v>
      </c>
      <c r="O1" s="900" t="s">
        <v>452</v>
      </c>
      <c r="P1" s="899" t="s">
        <v>453</v>
      </c>
      <c r="Q1" s="900" t="s">
        <v>454</v>
      </c>
      <c r="R1" s="899" t="s">
        <v>455</v>
      </c>
      <c r="S1" s="901" t="s">
        <v>456</v>
      </c>
      <c r="T1" s="902" t="s">
        <v>457</v>
      </c>
      <c r="U1" s="903" t="s">
        <v>458</v>
      </c>
      <c r="V1" s="902" t="s">
        <v>459</v>
      </c>
      <c r="W1" s="903" t="s">
        <v>460</v>
      </c>
      <c r="X1" s="902" t="s">
        <v>461</v>
      </c>
      <c r="Y1" s="903" t="s">
        <v>462</v>
      </c>
      <c r="Z1" s="902" t="s">
        <v>463</v>
      </c>
      <c r="AA1" s="904" t="s">
        <v>464</v>
      </c>
      <c r="AB1" s="902" t="s">
        <v>465</v>
      </c>
      <c r="AC1" s="904" t="s">
        <v>466</v>
      </c>
      <c r="AD1" s="902" t="s">
        <v>467</v>
      </c>
      <c r="AE1" s="901" t="s">
        <v>468</v>
      </c>
      <c r="AF1" s="853" t="s">
        <v>469</v>
      </c>
      <c r="AG1" s="854" t="s">
        <v>470</v>
      </c>
      <c r="AH1" s="855" t="s">
        <v>471</v>
      </c>
      <c r="AI1" s="851" t="s">
        <v>472</v>
      </c>
      <c r="AJ1" s="852" t="s">
        <v>473</v>
      </c>
      <c r="AK1" s="851" t="s">
        <v>474</v>
      </c>
      <c r="AL1" s="856" t="s">
        <v>475</v>
      </c>
      <c r="AM1" s="852" t="s">
        <v>476</v>
      </c>
      <c r="AN1" s="857" t="s">
        <v>428</v>
      </c>
      <c r="AO1" s="894" t="s">
        <v>429</v>
      </c>
      <c r="AP1" s="894" t="s">
        <v>477</v>
      </c>
      <c r="AQ1" s="895" t="s">
        <v>430</v>
      </c>
      <c r="AR1" s="895" t="s">
        <v>477</v>
      </c>
      <c r="AS1" s="896" t="s">
        <v>431</v>
      </c>
      <c r="AT1" s="896" t="s">
        <v>477</v>
      </c>
      <c r="AU1" s="858" t="s">
        <v>440</v>
      </c>
      <c r="AV1" s="891" t="s">
        <v>478</v>
      </c>
      <c r="AW1" s="892" t="s">
        <v>479</v>
      </c>
      <c r="AX1" s="893" t="s">
        <v>480</v>
      </c>
      <c r="AY1" s="2367" t="s">
        <v>481</v>
      </c>
      <c r="AZ1" s="2367"/>
      <c r="BA1" s="2367"/>
      <c r="BB1" s="1104" t="s">
        <v>482</v>
      </c>
      <c r="BC1" s="859" t="s">
        <v>483</v>
      </c>
      <c r="BD1" s="859" t="s">
        <v>484</v>
      </c>
      <c r="BE1" s="860" t="s">
        <v>485</v>
      </c>
      <c r="BF1" s="860" t="s">
        <v>3226</v>
      </c>
      <c r="BG1" s="759" t="s">
        <v>486</v>
      </c>
      <c r="BH1" s="784" t="s">
        <v>487</v>
      </c>
      <c r="BI1" s="760"/>
      <c r="BJ1" s="761"/>
      <c r="BK1" s="761"/>
      <c r="BL1" s="762"/>
      <c r="BM1" s="761"/>
      <c r="BN1" s="761"/>
      <c r="BO1" s="763"/>
      <c r="BP1" s="1289" t="s">
        <v>3674</v>
      </c>
      <c r="BQ1" s="1205" t="s">
        <v>3225</v>
      </c>
      <c r="BR1" s="761"/>
      <c r="BS1" s="764" t="s">
        <v>488</v>
      </c>
      <c r="BT1" s="764" t="s">
        <v>489</v>
      </c>
      <c r="BV1" s="956" t="s">
        <v>490</v>
      </c>
      <c r="BW1" s="766"/>
      <c r="BX1" s="766"/>
      <c r="BY1" s="766"/>
      <c r="BZ1" s="766"/>
      <c r="CA1" s="766"/>
      <c r="CB1" s="790"/>
      <c r="CC1" s="767"/>
      <c r="CD1" s="767"/>
      <c r="CE1" s="767"/>
      <c r="CF1" s="768"/>
      <c r="CG1" s="769"/>
      <c r="CH1" s="770"/>
      <c r="CM1" s="771"/>
      <c r="CN1" s="772"/>
      <c r="CO1" s="773"/>
      <c r="CP1" s="774"/>
      <c r="CQ1" s="774"/>
      <c r="CR1" s="775"/>
      <c r="CS1" s="774"/>
      <c r="CT1" s="774"/>
    </row>
    <row r="2" spans="1:129" s="658" customFormat="1" ht="15.75">
      <c r="A2" s="746">
        <v>1</v>
      </c>
      <c r="B2" s="1317" t="s">
        <v>113</v>
      </c>
      <c r="C2" s="646" t="s">
        <v>491</v>
      </c>
      <c r="D2" s="1505" t="s">
        <v>4332</v>
      </c>
      <c r="E2" s="644">
        <v>18</v>
      </c>
      <c r="F2" s="644">
        <v>18</v>
      </c>
      <c r="G2" s="644">
        <v>19</v>
      </c>
      <c r="H2" s="1315">
        <v>16</v>
      </c>
      <c r="I2" s="644">
        <v>7</v>
      </c>
      <c r="J2" s="750" t="s">
        <v>4306</v>
      </c>
      <c r="K2" s="655">
        <v>95</v>
      </c>
      <c r="L2" s="657">
        <v>-5</v>
      </c>
      <c r="M2" s="697">
        <v>8</v>
      </c>
      <c r="N2" s="647">
        <v>5</v>
      </c>
      <c r="O2" s="662">
        <v>6</v>
      </c>
      <c r="P2" s="647">
        <v>8</v>
      </c>
      <c r="Q2" s="662">
        <v>5</v>
      </c>
      <c r="R2" s="647">
        <v>8</v>
      </c>
      <c r="S2" s="646">
        <v>9</v>
      </c>
      <c r="T2" s="685">
        <v>0.9</v>
      </c>
      <c r="U2" s="686"/>
      <c r="V2" s="685"/>
      <c r="W2" s="686"/>
      <c r="X2" s="685"/>
      <c r="Y2" s="686"/>
      <c r="Z2" s="685"/>
      <c r="AA2" s="705"/>
      <c r="AB2" s="685"/>
      <c r="AC2" s="708"/>
      <c r="AD2" s="1103"/>
      <c r="AE2" s="693"/>
      <c r="AF2" s="812">
        <v>13</v>
      </c>
      <c r="AG2" s="819"/>
      <c r="AH2" s="824"/>
      <c r="AI2" s="730" t="s">
        <v>492</v>
      </c>
      <c r="AJ2" s="721" t="s">
        <v>517</v>
      </c>
      <c r="AK2" s="1102">
        <v>10</v>
      </c>
      <c r="AL2" s="808" t="s">
        <v>570</v>
      </c>
      <c r="AM2" s="721" t="s">
        <v>494</v>
      </c>
      <c r="AN2" s="1101" t="s">
        <v>509</v>
      </c>
      <c r="AO2" s="799">
        <v>1330415</v>
      </c>
      <c r="AP2" s="801">
        <f t="shared" ref="AP2:AP12" si="0">SUM(AV2-AO2)</f>
        <v>294585</v>
      </c>
      <c r="AQ2" s="797"/>
      <c r="AR2" s="805">
        <f t="shared" ref="AR2:AR12" si="1">SUM(AW2-AQ2)</f>
        <v>0</v>
      </c>
      <c r="AS2" s="803"/>
      <c r="AT2" s="806">
        <f t="shared" ref="AT2:AT12" si="2">SUM(AX2-AS2)</f>
        <v>0</v>
      </c>
      <c r="AU2" s="754" t="str">
        <f t="shared" ref="AU2:AU33" si="3">B2</f>
        <v>Centien</v>
      </c>
      <c r="AV2" s="836">
        <v>1625000</v>
      </c>
      <c r="AW2" s="832"/>
      <c r="AX2" s="828"/>
      <c r="AY2" s="793" t="s">
        <v>510</v>
      </c>
      <c r="AZ2" s="722" t="s">
        <v>497</v>
      </c>
      <c r="BA2" s="725">
        <f t="shared" ref="BA2:BA12" si="4">F2</f>
        <v>18</v>
      </c>
      <c r="BB2" s="721" t="s">
        <v>498</v>
      </c>
      <c r="BC2" s="721" t="s">
        <v>499</v>
      </c>
      <c r="BD2" s="721">
        <v>7</v>
      </c>
      <c r="BE2" s="721">
        <v>443</v>
      </c>
      <c r="BF2" s="733" t="s">
        <v>500</v>
      </c>
      <c r="BG2" s="863">
        <v>1</v>
      </c>
      <c r="BH2" s="1427" t="s">
        <v>1463</v>
      </c>
      <c r="BI2" s="640" t="s">
        <v>501</v>
      </c>
      <c r="BJ2" s="641">
        <v>1</v>
      </c>
      <c r="BK2" s="641">
        <v>1</v>
      </c>
      <c r="BL2" s="642"/>
      <c r="BM2" s="640">
        <v>3</v>
      </c>
      <c r="BN2" s="641" t="s">
        <v>502</v>
      </c>
      <c r="BO2" s="644" t="str">
        <f>'DM Party Sheet'!E$3</f>
        <v>Senna</v>
      </c>
      <c r="BP2" s="1290">
        <f t="shared" ref="BP2:BP3" si="5">SUM(BH2-AL2)</f>
        <v>11</v>
      </c>
      <c r="BQ2" s="721">
        <v>260</v>
      </c>
      <c r="BR2" s="638"/>
      <c r="BS2" s="585" t="s">
        <v>410</v>
      </c>
      <c r="BT2" s="585" t="s">
        <v>503</v>
      </c>
      <c r="BV2" s="955">
        <f t="shared" ref="BV2:BV23" si="6">AVERAGE(D2:I2)</f>
        <v>15.6</v>
      </c>
      <c r="BW2" s="955"/>
      <c r="BX2" s="716"/>
      <c r="BY2" s="716"/>
      <c r="BZ2" s="716"/>
      <c r="CA2" s="716"/>
      <c r="CB2" s="659"/>
      <c r="CC2" s="719"/>
      <c r="CD2" s="719"/>
      <c r="CE2" s="719"/>
      <c r="CF2" s="728"/>
      <c r="CG2" s="727"/>
      <c r="CH2" s="729"/>
      <c r="CM2" s="679"/>
      <c r="CN2" s="729"/>
      <c r="CO2" s="680"/>
      <c r="CP2" s="660"/>
      <c r="CQ2" s="660"/>
      <c r="CR2" s="681"/>
      <c r="CS2" s="660"/>
      <c r="CT2" s="660"/>
    </row>
    <row r="3" spans="1:129" s="658" customFormat="1" ht="15.75">
      <c r="A3" s="746">
        <v>2</v>
      </c>
      <c r="B3" s="1320" t="s">
        <v>3579</v>
      </c>
      <c r="C3" s="646" t="s">
        <v>617</v>
      </c>
      <c r="D3" s="644">
        <v>17</v>
      </c>
      <c r="E3" s="644">
        <v>8</v>
      </c>
      <c r="F3" s="644">
        <v>14</v>
      </c>
      <c r="G3" s="644">
        <v>12</v>
      </c>
      <c r="H3" s="644">
        <v>17</v>
      </c>
      <c r="I3" s="644">
        <v>17</v>
      </c>
      <c r="J3" s="750" t="s">
        <v>4302</v>
      </c>
      <c r="K3" s="655">
        <v>78</v>
      </c>
      <c r="L3" s="657">
        <v>-2</v>
      </c>
      <c r="M3" s="697">
        <v>10</v>
      </c>
      <c r="N3" s="647">
        <v>8</v>
      </c>
      <c r="O3" s="662">
        <v>9</v>
      </c>
      <c r="P3" s="647">
        <v>10</v>
      </c>
      <c r="Q3" s="662">
        <v>9</v>
      </c>
      <c r="R3" s="647">
        <v>11</v>
      </c>
      <c r="S3" s="646">
        <v>12</v>
      </c>
      <c r="T3" s="685"/>
      <c r="U3" s="686"/>
      <c r="V3" s="685"/>
      <c r="W3" s="686"/>
      <c r="X3" s="685"/>
      <c r="Y3" s="686"/>
      <c r="Z3" s="685"/>
      <c r="AA3" s="705"/>
      <c r="AB3" s="685"/>
      <c r="AC3" s="708"/>
      <c r="AD3" s="1103"/>
      <c r="AE3" s="693"/>
      <c r="AF3" s="812">
        <v>11</v>
      </c>
      <c r="AG3" s="819"/>
      <c r="AH3" s="824"/>
      <c r="AI3" s="730" t="s">
        <v>566</v>
      </c>
      <c r="AJ3" s="721" t="s">
        <v>517</v>
      </c>
      <c r="AK3" s="1102">
        <v>12</v>
      </c>
      <c r="AL3" s="808" t="s">
        <v>537</v>
      </c>
      <c r="AM3" s="721" t="s">
        <v>567</v>
      </c>
      <c r="AN3" s="1101" t="s">
        <v>509</v>
      </c>
      <c r="AO3" s="799">
        <v>1262814</v>
      </c>
      <c r="AP3" s="801">
        <f t="shared" ref="AP3" si="7">SUM(AV3-AO3)</f>
        <v>17186</v>
      </c>
      <c r="AQ3" s="797"/>
      <c r="AR3" s="805">
        <f t="shared" ref="AR3" si="8">SUM(AW3-AQ3)</f>
        <v>0</v>
      </c>
      <c r="AS3" s="803"/>
      <c r="AT3" s="806">
        <f t="shared" ref="AT3" si="9">SUM(AX3-AS3)</f>
        <v>0</v>
      </c>
      <c r="AU3" s="861" t="str">
        <f t="shared" ref="AU3" si="10">B3</f>
        <v>Bryn</v>
      </c>
      <c r="AV3" s="836">
        <v>1280000</v>
      </c>
      <c r="AW3" s="832"/>
      <c r="AX3" s="828"/>
      <c r="AY3" s="793" t="s">
        <v>510</v>
      </c>
      <c r="AZ3" s="722" t="s">
        <v>497</v>
      </c>
      <c r="BA3" s="725">
        <f t="shared" ref="BA3" si="11">F3</f>
        <v>14</v>
      </c>
      <c r="BB3" s="721" t="s">
        <v>3382</v>
      </c>
      <c r="BC3" s="721" t="s">
        <v>499</v>
      </c>
      <c r="BD3" s="721">
        <v>1</v>
      </c>
      <c r="BE3" s="721">
        <v>445</v>
      </c>
      <c r="BF3" s="862" t="s">
        <v>644</v>
      </c>
      <c r="BG3" s="863">
        <v>1</v>
      </c>
      <c r="BH3" s="783">
        <f>SUM('DM Party Sheet'!$AI$1-'EOTP Characters'!BE3+'EOTP Characters'!AL3)</f>
        <v>28</v>
      </c>
      <c r="BI3" s="640" t="s">
        <v>528</v>
      </c>
      <c r="BJ3" s="641">
        <v>4</v>
      </c>
      <c r="BK3" s="641">
        <v>4</v>
      </c>
      <c r="BL3" s="642" t="s">
        <v>529</v>
      </c>
      <c r="BM3" s="640">
        <v>12</v>
      </c>
      <c r="BN3" s="641" t="s">
        <v>530</v>
      </c>
      <c r="BO3" s="644">
        <f>'DM Party Sheet'!K$3</f>
        <v>0</v>
      </c>
      <c r="BP3" s="1290">
        <f t="shared" si="5"/>
        <v>20</v>
      </c>
      <c r="BQ3" s="721">
        <v>185</v>
      </c>
      <c r="BR3" s="638"/>
      <c r="BS3" s="585" t="s">
        <v>409</v>
      </c>
      <c r="BT3" s="585" t="s">
        <v>515</v>
      </c>
      <c r="BV3" s="955">
        <f t="shared" si="6"/>
        <v>14.166666666666666</v>
      </c>
      <c r="BW3" s="716"/>
      <c r="BX3" s="716"/>
      <c r="BY3" s="716"/>
      <c r="BZ3" s="716"/>
      <c r="CA3" s="716"/>
      <c r="CB3" s="659"/>
      <c r="CC3" s="719"/>
      <c r="CD3" s="719"/>
      <c r="CE3" s="719"/>
      <c r="CF3" s="728"/>
      <c r="CG3" s="727"/>
      <c r="CH3" s="729"/>
      <c r="CM3" s="679"/>
      <c r="CN3" s="729"/>
      <c r="CO3" s="680"/>
      <c r="CP3" s="660"/>
      <c r="CQ3" s="660"/>
      <c r="CR3" s="681"/>
      <c r="CS3" s="660"/>
      <c r="CT3" s="660"/>
    </row>
    <row r="4" spans="1:129" s="873" customFormat="1" ht="15.75">
      <c r="A4" s="864">
        <v>3</v>
      </c>
      <c r="B4" s="1319" t="s">
        <v>3349</v>
      </c>
      <c r="C4" s="668" t="s">
        <v>516</v>
      </c>
      <c r="D4" s="667">
        <v>17</v>
      </c>
      <c r="E4" s="667">
        <v>9</v>
      </c>
      <c r="F4" s="667">
        <v>17</v>
      </c>
      <c r="G4" s="667">
        <v>16</v>
      </c>
      <c r="H4" s="1315">
        <v>11</v>
      </c>
      <c r="I4" s="667">
        <v>16</v>
      </c>
      <c r="J4" s="751" t="s">
        <v>4303</v>
      </c>
      <c r="K4" s="669">
        <v>54</v>
      </c>
      <c r="L4" s="670">
        <v>-2</v>
      </c>
      <c r="M4" s="698">
        <v>8</v>
      </c>
      <c r="N4" s="671">
        <v>5</v>
      </c>
      <c r="O4" s="672">
        <v>8</v>
      </c>
      <c r="P4" s="671">
        <v>6</v>
      </c>
      <c r="Q4" s="672">
        <v>11</v>
      </c>
      <c r="R4" s="671">
        <v>7</v>
      </c>
      <c r="S4" s="668">
        <v>12</v>
      </c>
      <c r="T4" s="687"/>
      <c r="U4" s="688"/>
      <c r="V4" s="687"/>
      <c r="W4" s="688"/>
      <c r="X4" s="687"/>
      <c r="Y4" s="688"/>
      <c r="Z4" s="687"/>
      <c r="AA4" s="706"/>
      <c r="AB4" s="687"/>
      <c r="AC4" s="709"/>
      <c r="AD4" s="689"/>
      <c r="AE4" s="694"/>
      <c r="AF4" s="811">
        <v>17</v>
      </c>
      <c r="AG4" s="818"/>
      <c r="AH4" s="823"/>
      <c r="AI4" s="731" t="s">
        <v>492</v>
      </c>
      <c r="AJ4" s="1472" t="s">
        <v>558</v>
      </c>
      <c r="AK4" s="674">
        <v>14</v>
      </c>
      <c r="AL4" s="807" t="s">
        <v>1453</v>
      </c>
      <c r="AM4" s="673" t="s">
        <v>508</v>
      </c>
      <c r="AN4" s="711" t="s">
        <v>509</v>
      </c>
      <c r="AO4" s="798">
        <v>2351467</v>
      </c>
      <c r="AP4" s="800">
        <f t="shared" si="0"/>
        <v>123533</v>
      </c>
      <c r="AQ4" s="796"/>
      <c r="AR4" s="804">
        <f t="shared" si="1"/>
        <v>0</v>
      </c>
      <c r="AS4" s="802"/>
      <c r="AT4" s="840">
        <f t="shared" si="2"/>
        <v>0</v>
      </c>
      <c r="AU4" s="839" t="str">
        <f t="shared" si="3"/>
        <v>Evanore Lysand</v>
      </c>
      <c r="AV4" s="838">
        <v>2475000</v>
      </c>
      <c r="AW4" s="831"/>
      <c r="AX4" s="827"/>
      <c r="AY4" s="794" t="s">
        <v>510</v>
      </c>
      <c r="AZ4" s="723" t="s">
        <v>497</v>
      </c>
      <c r="BA4" s="726">
        <f t="shared" si="4"/>
        <v>17</v>
      </c>
      <c r="BB4" s="673" t="s">
        <v>518</v>
      </c>
      <c r="BC4" s="673" t="s">
        <v>519</v>
      </c>
      <c r="BD4" s="673">
        <v>10</v>
      </c>
      <c r="BE4" s="673">
        <v>438</v>
      </c>
      <c r="BF4" s="865" t="s">
        <v>520</v>
      </c>
      <c r="BG4" s="866">
        <v>1</v>
      </c>
      <c r="BH4" s="867">
        <f>SUM('DM Party Sheet'!$AI$1-'EOTP Characters'!BE4+'EOTP Characters'!AL4)</f>
        <v>40</v>
      </c>
      <c r="BI4" s="868" t="s">
        <v>521</v>
      </c>
      <c r="BJ4" s="869">
        <v>3</v>
      </c>
      <c r="BK4" s="869">
        <v>3</v>
      </c>
      <c r="BL4" s="870" t="s">
        <v>522</v>
      </c>
      <c r="BM4" s="868">
        <v>9</v>
      </c>
      <c r="BN4" s="869" t="s">
        <v>493</v>
      </c>
      <c r="BO4" s="667" t="str">
        <f>'DM Party Sheet'!I$3</f>
        <v>Mortimer</v>
      </c>
      <c r="BP4" s="1290">
        <f t="shared" ref="BP4:BP15" si="12">SUM(BH4-AL4)</f>
        <v>27</v>
      </c>
      <c r="BQ4" s="673">
        <v>123</v>
      </c>
      <c r="BR4" s="871"/>
      <c r="BS4" s="872" t="s">
        <v>408</v>
      </c>
      <c r="BT4" s="872" t="s">
        <v>523</v>
      </c>
      <c r="BV4" s="989">
        <f t="shared" si="6"/>
        <v>14.333333333333334</v>
      </c>
      <c r="BW4" s="874"/>
      <c r="BX4" s="874"/>
      <c r="BY4" s="874"/>
      <c r="BZ4" s="874"/>
      <c r="CA4" s="874"/>
      <c r="CB4" s="676"/>
      <c r="CC4" s="875"/>
      <c r="CD4" s="875"/>
      <c r="CE4" s="875"/>
      <c r="CF4" s="876"/>
      <c r="CG4" s="877"/>
      <c r="CH4" s="878"/>
      <c r="CM4" s="879"/>
      <c r="CN4" s="878"/>
      <c r="CO4" s="880"/>
      <c r="CP4" s="881"/>
      <c r="CQ4" s="881"/>
      <c r="CR4" s="882"/>
      <c r="CS4" s="881"/>
      <c r="CT4" s="881"/>
    </row>
    <row r="5" spans="1:129" s="658" customFormat="1" ht="15.75">
      <c r="A5" s="746">
        <v>4</v>
      </c>
      <c r="B5" s="1317" t="s">
        <v>4093</v>
      </c>
      <c r="C5" s="646" t="s">
        <v>505</v>
      </c>
      <c r="D5" s="644">
        <v>10</v>
      </c>
      <c r="E5" s="644">
        <v>18</v>
      </c>
      <c r="F5" s="644">
        <v>9</v>
      </c>
      <c r="G5" s="644">
        <v>16</v>
      </c>
      <c r="H5" s="644">
        <v>15</v>
      </c>
      <c r="I5" s="644">
        <v>11</v>
      </c>
      <c r="J5" s="750" t="s">
        <v>4307</v>
      </c>
      <c r="K5" s="655">
        <v>41</v>
      </c>
      <c r="L5" s="657">
        <v>1</v>
      </c>
      <c r="M5" s="697">
        <v>8</v>
      </c>
      <c r="N5" s="647">
        <v>12</v>
      </c>
      <c r="O5" s="662">
        <v>10</v>
      </c>
      <c r="P5" s="647">
        <v>8</v>
      </c>
      <c r="Q5" s="662">
        <v>12</v>
      </c>
      <c r="R5" s="647">
        <v>9</v>
      </c>
      <c r="S5" s="646">
        <v>12</v>
      </c>
      <c r="T5" s="685"/>
      <c r="U5" s="686"/>
      <c r="V5" s="685"/>
      <c r="W5" s="686"/>
      <c r="X5" s="685"/>
      <c r="Y5" s="686"/>
      <c r="Z5" s="685"/>
      <c r="AA5" s="705"/>
      <c r="AB5" s="685"/>
      <c r="AC5" s="708"/>
      <c r="AD5" s="1103"/>
      <c r="AE5" s="693"/>
      <c r="AF5" s="812">
        <v>12</v>
      </c>
      <c r="AG5" s="819"/>
      <c r="AH5" s="824"/>
      <c r="AI5" s="730" t="s">
        <v>532</v>
      </c>
      <c r="AJ5" s="721" t="s">
        <v>558</v>
      </c>
      <c r="AK5" s="1102">
        <v>9</v>
      </c>
      <c r="AL5" s="808" t="s">
        <v>547</v>
      </c>
      <c r="AM5" s="721" t="s">
        <v>4094</v>
      </c>
      <c r="AN5" s="1101" t="s">
        <v>509</v>
      </c>
      <c r="AO5" s="799">
        <v>1107871</v>
      </c>
      <c r="AP5" s="801">
        <f t="shared" ref="AP5" si="13">SUM(AV5-AO5)</f>
        <v>17129</v>
      </c>
      <c r="AQ5" s="797"/>
      <c r="AR5" s="805">
        <f t="shared" ref="AR5" si="14">SUM(AW5-AQ5)</f>
        <v>0</v>
      </c>
      <c r="AS5" s="803"/>
      <c r="AT5" s="806">
        <f t="shared" ref="AT5" si="15">SUM(AX5-AS5)</f>
        <v>0</v>
      </c>
      <c r="AU5" s="861" t="str">
        <f t="shared" ref="AU5" si="16">B5</f>
        <v>Senna</v>
      </c>
      <c r="AV5" s="836">
        <v>1125000</v>
      </c>
      <c r="AW5" s="832"/>
      <c r="AX5" s="828"/>
      <c r="AY5" s="793" t="s">
        <v>510</v>
      </c>
      <c r="AZ5" s="722" t="s">
        <v>497</v>
      </c>
      <c r="BA5" s="725">
        <f t="shared" ref="BA5" si="17">F5</f>
        <v>9</v>
      </c>
      <c r="BB5" s="721" t="s">
        <v>642</v>
      </c>
      <c r="BC5" s="721" t="s">
        <v>639</v>
      </c>
      <c r="BD5" s="721">
        <v>24</v>
      </c>
      <c r="BE5" s="721">
        <v>440</v>
      </c>
      <c r="BF5" s="733" t="s">
        <v>2102</v>
      </c>
      <c r="BG5" s="744">
        <v>1</v>
      </c>
      <c r="BH5" s="783">
        <f>SUM('DM Party Sheet'!$AI$1-'EOTP Characters'!BE5+'EOTP Characters'!AL5)</f>
        <v>32</v>
      </c>
      <c r="BI5" s="640" t="s">
        <v>561</v>
      </c>
      <c r="BJ5" s="641">
        <v>8</v>
      </c>
      <c r="BK5" s="641">
        <v>8</v>
      </c>
      <c r="BL5" s="642" t="s">
        <v>562</v>
      </c>
      <c r="BM5" s="640">
        <v>24</v>
      </c>
      <c r="BN5" s="641" t="s">
        <v>563</v>
      </c>
      <c r="BO5" s="644" t="str">
        <f>'DM Party Sheet'!S$3</f>
        <v>Illitran (GS)</v>
      </c>
      <c r="BP5" s="1290">
        <f t="shared" ref="BP5" si="18">SUM(BH5-AL5)</f>
        <v>25</v>
      </c>
      <c r="BQ5" s="721">
        <v>120</v>
      </c>
      <c r="BR5" s="638"/>
      <c r="BS5" s="585" t="s">
        <v>411</v>
      </c>
      <c r="BT5" s="585" t="s">
        <v>531</v>
      </c>
      <c r="BV5" s="955">
        <f t="shared" si="6"/>
        <v>13.166666666666666</v>
      </c>
      <c r="BW5" s="716"/>
      <c r="BX5" s="716"/>
      <c r="BY5" s="716"/>
      <c r="BZ5" s="716"/>
      <c r="CA5" s="716"/>
      <c r="CB5" s="659"/>
      <c r="CC5" s="719"/>
      <c r="CD5" s="719"/>
      <c r="CE5" s="719"/>
      <c r="CF5" s="728"/>
      <c r="CG5" s="727"/>
      <c r="CH5" s="729"/>
      <c r="CM5" s="679"/>
      <c r="CN5" s="729"/>
      <c r="CO5" s="680"/>
      <c r="CP5" s="660"/>
      <c r="CQ5" s="660"/>
      <c r="CR5" s="681"/>
      <c r="CS5" s="660"/>
      <c r="CT5" s="660"/>
    </row>
    <row r="6" spans="1:129" s="658" customFormat="1" ht="15.75">
      <c r="A6" s="746">
        <v>5</v>
      </c>
      <c r="B6" s="1318" t="s">
        <v>213</v>
      </c>
      <c r="C6" s="646" t="s">
        <v>505</v>
      </c>
      <c r="D6" s="644">
        <v>9</v>
      </c>
      <c r="E6" s="644">
        <v>19</v>
      </c>
      <c r="F6" s="644">
        <v>11</v>
      </c>
      <c r="G6" s="644">
        <v>16</v>
      </c>
      <c r="H6" s="1315">
        <v>12</v>
      </c>
      <c r="I6" s="644">
        <v>14</v>
      </c>
      <c r="J6" s="750" t="s">
        <v>4308</v>
      </c>
      <c r="K6" s="655">
        <v>46</v>
      </c>
      <c r="L6" s="657">
        <v>-5</v>
      </c>
      <c r="M6" s="697">
        <v>6</v>
      </c>
      <c r="N6" s="647">
        <v>11</v>
      </c>
      <c r="O6" s="662">
        <v>9</v>
      </c>
      <c r="P6" s="647">
        <v>7</v>
      </c>
      <c r="Q6" s="662">
        <v>11</v>
      </c>
      <c r="R6" s="647">
        <v>8</v>
      </c>
      <c r="S6" s="646">
        <v>12</v>
      </c>
      <c r="T6" s="685"/>
      <c r="U6" s="686"/>
      <c r="V6" s="685"/>
      <c r="W6" s="686"/>
      <c r="X6" s="685"/>
      <c r="Y6" s="686"/>
      <c r="Z6" s="685"/>
      <c r="AA6" s="705"/>
      <c r="AB6" s="685"/>
      <c r="AC6" s="708"/>
      <c r="AD6" s="1103"/>
      <c r="AE6" s="693">
        <v>0.25</v>
      </c>
      <c r="AF6" s="812">
        <v>17</v>
      </c>
      <c r="AG6" s="819"/>
      <c r="AH6" s="824"/>
      <c r="AI6" s="730" t="s">
        <v>532</v>
      </c>
      <c r="AJ6" s="1197" t="s">
        <v>517</v>
      </c>
      <c r="AK6" s="1102">
        <v>14</v>
      </c>
      <c r="AL6" s="808" t="s">
        <v>3940</v>
      </c>
      <c r="AM6" s="721" t="s">
        <v>534</v>
      </c>
      <c r="AN6" s="1101" t="s">
        <v>509</v>
      </c>
      <c r="AO6" s="799">
        <v>2796444</v>
      </c>
      <c r="AP6" s="801">
        <f t="shared" si="0"/>
        <v>203556</v>
      </c>
      <c r="AQ6" s="797"/>
      <c r="AR6" s="805">
        <f t="shared" si="1"/>
        <v>0</v>
      </c>
      <c r="AS6" s="803"/>
      <c r="AT6" s="806">
        <f t="shared" si="2"/>
        <v>0</v>
      </c>
      <c r="AU6" s="861" t="str">
        <f t="shared" si="3"/>
        <v>Mortimer</v>
      </c>
      <c r="AV6" s="836">
        <v>3000000</v>
      </c>
      <c r="AW6" s="832"/>
      <c r="AX6" s="828"/>
      <c r="AY6" s="793" t="s">
        <v>510</v>
      </c>
      <c r="AZ6" s="722" t="s">
        <v>497</v>
      </c>
      <c r="BA6" s="725">
        <f t="shared" si="4"/>
        <v>11</v>
      </c>
      <c r="BB6" s="721" t="s">
        <v>535</v>
      </c>
      <c r="BC6" s="721" t="s">
        <v>536</v>
      </c>
      <c r="BD6" s="721">
        <v>11</v>
      </c>
      <c r="BE6" s="721">
        <v>426</v>
      </c>
      <c r="BF6" s="862" t="s">
        <v>545</v>
      </c>
      <c r="BG6" s="863">
        <v>1</v>
      </c>
      <c r="BH6" s="1427" t="s">
        <v>1535</v>
      </c>
      <c r="BI6" s="640" t="s">
        <v>516</v>
      </c>
      <c r="BJ6" s="641">
        <v>5</v>
      </c>
      <c r="BK6" s="641">
        <v>5</v>
      </c>
      <c r="BL6" s="642" t="s">
        <v>537</v>
      </c>
      <c r="BM6" s="640">
        <v>15</v>
      </c>
      <c r="BN6" s="641" t="s">
        <v>538</v>
      </c>
      <c r="BO6" s="644" t="str">
        <f>'DM Party Sheet'!M$3</f>
        <v>Bryn</v>
      </c>
      <c r="BP6" s="1290">
        <f t="shared" si="12"/>
        <v>38</v>
      </c>
      <c r="BQ6" s="721">
        <v>170</v>
      </c>
      <c r="BR6" s="638"/>
      <c r="BS6" s="585" t="s">
        <v>539</v>
      </c>
      <c r="BT6" s="585" t="s">
        <v>385</v>
      </c>
      <c r="BV6" s="955">
        <f t="shared" si="6"/>
        <v>13.5</v>
      </c>
      <c r="BW6" s="716"/>
      <c r="BX6" s="716"/>
      <c r="BY6" s="716"/>
      <c r="BZ6" s="716"/>
      <c r="CA6" s="716"/>
      <c r="CB6" s="659"/>
      <c r="CC6" s="719"/>
      <c r="CD6" s="719"/>
      <c r="CE6" s="719"/>
      <c r="CF6" s="728"/>
      <c r="CG6" s="727"/>
      <c r="CH6" s="729"/>
      <c r="CM6" s="679"/>
      <c r="CN6" s="729"/>
      <c r="CO6" s="680"/>
      <c r="CP6" s="660"/>
      <c r="CQ6" s="660"/>
      <c r="CR6" s="681"/>
      <c r="CS6" s="660"/>
      <c r="CT6" s="660"/>
    </row>
    <row r="7" spans="1:129" s="873" customFormat="1" ht="15.75">
      <c r="A7" s="864">
        <v>6</v>
      </c>
      <c r="B7" s="1321" t="s">
        <v>122</v>
      </c>
      <c r="C7" s="668" t="s">
        <v>617</v>
      </c>
      <c r="D7" s="667">
        <v>18</v>
      </c>
      <c r="E7" s="667">
        <v>10</v>
      </c>
      <c r="F7" s="667">
        <v>15</v>
      </c>
      <c r="G7" s="667">
        <v>11</v>
      </c>
      <c r="H7" s="1315">
        <v>11</v>
      </c>
      <c r="I7" s="667">
        <v>19</v>
      </c>
      <c r="J7" s="751" t="s">
        <v>4304</v>
      </c>
      <c r="K7" s="669">
        <v>58</v>
      </c>
      <c r="L7" s="670">
        <v>-1</v>
      </c>
      <c r="M7" s="698">
        <v>8</v>
      </c>
      <c r="N7" s="671">
        <v>11</v>
      </c>
      <c r="O7" s="672">
        <v>12</v>
      </c>
      <c r="P7" s="671">
        <v>13</v>
      </c>
      <c r="Q7" s="672">
        <v>14</v>
      </c>
      <c r="R7" s="671">
        <v>14</v>
      </c>
      <c r="S7" s="668">
        <v>12</v>
      </c>
      <c r="T7" s="687"/>
      <c r="U7" s="688"/>
      <c r="V7" s="687"/>
      <c r="W7" s="688"/>
      <c r="X7" s="687"/>
      <c r="Y7" s="688"/>
      <c r="Z7" s="687"/>
      <c r="AA7" s="706"/>
      <c r="AB7" s="687"/>
      <c r="AC7" s="709"/>
      <c r="AD7" s="689"/>
      <c r="AE7" s="694"/>
      <c r="AF7" s="811">
        <v>12</v>
      </c>
      <c r="AG7" s="818"/>
      <c r="AH7" s="823"/>
      <c r="AI7" s="731" t="s">
        <v>541</v>
      </c>
      <c r="AJ7" s="1471" t="s">
        <v>507</v>
      </c>
      <c r="AK7" s="674">
        <v>20</v>
      </c>
      <c r="AL7" s="807" t="s">
        <v>575</v>
      </c>
      <c r="AM7" s="673" t="s">
        <v>542</v>
      </c>
      <c r="AN7" s="711" t="s">
        <v>495</v>
      </c>
      <c r="AO7" s="798">
        <v>2778079</v>
      </c>
      <c r="AP7" s="800">
        <f t="shared" si="0"/>
        <v>221921</v>
      </c>
      <c r="AQ7" s="796"/>
      <c r="AR7" s="804">
        <f t="shared" si="1"/>
        <v>0</v>
      </c>
      <c r="AS7" s="802"/>
      <c r="AT7" s="840">
        <f t="shared" si="2"/>
        <v>0</v>
      </c>
      <c r="AU7" s="755" t="str">
        <f t="shared" si="3"/>
        <v>Ibram</v>
      </c>
      <c r="AV7" s="838">
        <v>3000000</v>
      </c>
      <c r="AW7" s="831"/>
      <c r="AX7" s="827"/>
      <c r="AY7" s="794" t="s">
        <v>510</v>
      </c>
      <c r="AZ7" s="723" t="s">
        <v>497</v>
      </c>
      <c r="BA7" s="726">
        <f t="shared" si="4"/>
        <v>15</v>
      </c>
      <c r="BB7" s="673" t="s">
        <v>543</v>
      </c>
      <c r="BC7" s="673" t="s">
        <v>544</v>
      </c>
      <c r="BD7" s="673">
        <v>13</v>
      </c>
      <c r="BE7" s="673">
        <v>437</v>
      </c>
      <c r="BF7" s="734" t="s">
        <v>545</v>
      </c>
      <c r="BG7" s="866">
        <v>1</v>
      </c>
      <c r="BH7" s="867">
        <f>SUM('DM Party Sheet'!$AI$1-'EOTP Characters'!BE7+'EOTP Characters'!AL7)</f>
        <v>31</v>
      </c>
      <c r="BI7" s="868" t="s">
        <v>546</v>
      </c>
      <c r="BJ7" s="869">
        <v>6</v>
      </c>
      <c r="BK7" s="869">
        <v>6</v>
      </c>
      <c r="BL7" s="870" t="s">
        <v>547</v>
      </c>
      <c r="BM7" s="868">
        <v>18</v>
      </c>
      <c r="BN7" s="869" t="s">
        <v>533</v>
      </c>
      <c r="BO7" s="667" t="str">
        <f>'DM Party Sheet'!O$3</f>
        <v>Ibram</v>
      </c>
      <c r="BP7" s="1290">
        <f t="shared" si="12"/>
        <v>28</v>
      </c>
      <c r="BQ7" s="673">
        <v>215</v>
      </c>
      <c r="BR7" s="871"/>
      <c r="BS7" s="872" t="s">
        <v>548</v>
      </c>
      <c r="BT7" s="872" t="s">
        <v>549</v>
      </c>
      <c r="BV7" s="989">
        <f t="shared" si="6"/>
        <v>14</v>
      </c>
      <c r="BW7" s="874"/>
      <c r="BX7" s="874"/>
      <c r="BY7" s="874"/>
      <c r="BZ7" s="874"/>
      <c r="CA7" s="874"/>
      <c r="CB7" s="676"/>
      <c r="CC7" s="875"/>
      <c r="CD7" s="875"/>
      <c r="CE7" s="875"/>
      <c r="CF7" s="876"/>
      <c r="CG7" s="877"/>
      <c r="CH7" s="878"/>
      <c r="CM7" s="879"/>
      <c r="CN7" s="878"/>
      <c r="CO7" s="880"/>
      <c r="CP7" s="881"/>
      <c r="CQ7" s="881"/>
      <c r="CR7" s="882"/>
      <c r="CS7" s="881"/>
      <c r="CT7" s="881"/>
    </row>
    <row r="8" spans="1:129" s="658" customFormat="1" ht="15.75">
      <c r="A8" s="746">
        <v>7</v>
      </c>
      <c r="B8" s="1322"/>
      <c r="C8" s="646"/>
      <c r="D8" s="644"/>
      <c r="E8" s="644"/>
      <c r="F8" s="644"/>
      <c r="G8" s="644"/>
      <c r="H8" s="1315"/>
      <c r="I8" s="644"/>
      <c r="J8" s="750"/>
      <c r="K8" s="655"/>
      <c r="L8" s="657"/>
      <c r="M8" s="697"/>
      <c r="N8" s="647"/>
      <c r="O8" s="662"/>
      <c r="P8" s="647"/>
      <c r="Q8" s="662"/>
      <c r="R8" s="647"/>
      <c r="S8" s="646"/>
      <c r="T8" s="685"/>
      <c r="U8" s="686"/>
      <c r="V8" s="685"/>
      <c r="W8" s="686"/>
      <c r="X8" s="685"/>
      <c r="Y8" s="686"/>
      <c r="Z8" s="685"/>
      <c r="AA8" s="705"/>
      <c r="AB8" s="685"/>
      <c r="AC8" s="708"/>
      <c r="AD8" s="1103"/>
      <c r="AE8" s="693"/>
      <c r="AF8" s="812"/>
      <c r="AG8" s="819"/>
      <c r="AH8" s="824"/>
      <c r="AI8" s="730"/>
      <c r="AJ8" s="1109"/>
      <c r="AK8" s="1102"/>
      <c r="AL8" s="808"/>
      <c r="AM8" s="721"/>
      <c r="AN8" s="1101"/>
      <c r="AO8" s="799"/>
      <c r="AP8" s="801"/>
      <c r="AQ8" s="797"/>
      <c r="AR8" s="805">
        <f t="shared" ref="AR8" si="19">SUM(AW8-AQ8)</f>
        <v>0</v>
      </c>
      <c r="AS8" s="803"/>
      <c r="AT8" s="806">
        <f t="shared" ref="AT8:AT9" si="20">SUM(AX8-AS8)</f>
        <v>0</v>
      </c>
      <c r="AU8" s="754">
        <f t="shared" ref="AU8:AU10" si="21">B8</f>
        <v>0</v>
      </c>
      <c r="AV8" s="836"/>
      <c r="AW8" s="832"/>
      <c r="AX8" s="828"/>
      <c r="AY8" s="793" t="s">
        <v>510</v>
      </c>
      <c r="AZ8" s="722" t="s">
        <v>497</v>
      </c>
      <c r="BA8" s="725">
        <f t="shared" ref="BA8:BA10" si="22">F8</f>
        <v>0</v>
      </c>
      <c r="BB8" s="721"/>
      <c r="BC8" s="721"/>
      <c r="BD8" s="721"/>
      <c r="BE8" s="721"/>
      <c r="BF8" s="733"/>
      <c r="BG8" s="744">
        <v>1</v>
      </c>
      <c r="BH8" s="783">
        <f>SUM('DM Party Sheet'!$AI$1-'EOTP Characters'!BE8+'EOTP Characters'!AL8)</f>
        <v>465</v>
      </c>
      <c r="BI8" s="640" t="s">
        <v>579</v>
      </c>
      <c r="BJ8" s="641">
        <v>11</v>
      </c>
      <c r="BK8" s="641">
        <v>11</v>
      </c>
      <c r="BL8" s="642" t="s">
        <v>496</v>
      </c>
      <c r="BM8" s="641"/>
      <c r="BN8" s="641"/>
      <c r="BO8" s="644">
        <f>'DM Party Sheet'!Y$3</f>
        <v>0</v>
      </c>
      <c r="BP8" s="1290">
        <f t="shared" ref="BP8" si="23">SUM(BH8-AL8)</f>
        <v>465</v>
      </c>
      <c r="BQ8" s="721"/>
      <c r="BR8" s="638"/>
      <c r="BS8" s="585" t="s">
        <v>555</v>
      </c>
      <c r="BT8" s="585" t="s">
        <v>556</v>
      </c>
      <c r="BV8" s="955" t="e">
        <f t="shared" si="6"/>
        <v>#DIV/0!</v>
      </c>
      <c r="BW8" s="716"/>
      <c r="BX8" s="716"/>
      <c r="BY8" s="716"/>
      <c r="BZ8" s="716"/>
      <c r="CA8" s="716"/>
      <c r="CB8" s="659"/>
      <c r="CC8" s="719"/>
      <c r="CD8" s="719"/>
      <c r="CE8" s="719"/>
      <c r="CF8" s="728"/>
      <c r="CG8" s="727"/>
      <c r="CH8" s="729"/>
      <c r="CM8" s="679"/>
      <c r="CN8" s="729"/>
      <c r="CO8" s="680"/>
      <c r="CP8" s="660"/>
      <c r="CQ8" s="660"/>
      <c r="CR8" s="681"/>
      <c r="CS8" s="660"/>
      <c r="CT8" s="660"/>
    </row>
    <row r="9" spans="1:129" s="658" customFormat="1">
      <c r="A9" s="746">
        <v>8</v>
      </c>
      <c r="B9" s="1322" t="s">
        <v>3586</v>
      </c>
      <c r="C9" s="646" t="s">
        <v>528</v>
      </c>
      <c r="D9" s="644">
        <v>17</v>
      </c>
      <c r="E9" s="644">
        <v>17</v>
      </c>
      <c r="F9" s="644">
        <v>16</v>
      </c>
      <c r="G9" s="644">
        <v>15</v>
      </c>
      <c r="H9" s="644">
        <v>18</v>
      </c>
      <c r="I9" s="644">
        <v>17</v>
      </c>
      <c r="J9" s="750" t="s">
        <v>4305</v>
      </c>
      <c r="K9" s="655">
        <v>156</v>
      </c>
      <c r="L9" s="657">
        <v>-5</v>
      </c>
      <c r="M9" s="697">
        <v>6</v>
      </c>
      <c r="N9" s="647">
        <v>8</v>
      </c>
      <c r="O9" s="662">
        <v>9</v>
      </c>
      <c r="P9" s="647">
        <v>8</v>
      </c>
      <c r="Q9" s="662">
        <v>12</v>
      </c>
      <c r="R9" s="647">
        <v>9</v>
      </c>
      <c r="S9" s="646">
        <v>12</v>
      </c>
      <c r="T9" s="685"/>
      <c r="U9" s="686">
        <v>0.8</v>
      </c>
      <c r="V9" s="685">
        <v>0.67</v>
      </c>
      <c r="W9" s="686">
        <v>0.6</v>
      </c>
      <c r="X9" s="685">
        <v>0.72</v>
      </c>
      <c r="Y9" s="686">
        <v>0.65</v>
      </c>
      <c r="Z9" s="685">
        <v>0.3</v>
      </c>
      <c r="AA9" s="705">
        <v>0.94</v>
      </c>
      <c r="AB9" s="685">
        <v>0.5</v>
      </c>
      <c r="AC9" s="708">
        <v>0.53</v>
      </c>
      <c r="AD9" s="1103">
        <v>0.6</v>
      </c>
      <c r="AE9" s="693"/>
      <c r="AF9" s="812">
        <v>13</v>
      </c>
      <c r="AG9" s="819"/>
      <c r="AH9" s="824"/>
      <c r="AI9" s="730" t="s">
        <v>3581</v>
      </c>
      <c r="AJ9" s="721" t="s">
        <v>517</v>
      </c>
      <c r="AK9" s="1102">
        <v>18</v>
      </c>
      <c r="AL9" s="808" t="s">
        <v>1458</v>
      </c>
      <c r="AM9" s="721" t="s">
        <v>624</v>
      </c>
      <c r="AN9" s="1101" t="s">
        <v>495</v>
      </c>
      <c r="AO9" s="1447">
        <v>507709</v>
      </c>
      <c r="AP9" s="801">
        <f t="shared" ref="AP9" si="24">SUM(AV9-AO9)</f>
        <v>92291</v>
      </c>
      <c r="AQ9" s="1447"/>
      <c r="AR9" s="805">
        <f>SUM(AW9-AQ9)</f>
        <v>0</v>
      </c>
      <c r="AS9" s="803"/>
      <c r="AT9" s="806">
        <f t="shared" si="20"/>
        <v>0</v>
      </c>
      <c r="AU9" s="842" t="str">
        <f t="shared" ref="AU9" si="25">B9</f>
        <v>Illitran (GS)</v>
      </c>
      <c r="AV9" s="836">
        <v>600000</v>
      </c>
      <c r="AW9" s="832"/>
      <c r="AX9" s="828"/>
      <c r="AY9" s="793"/>
      <c r="AZ9" s="722" t="s">
        <v>497</v>
      </c>
      <c r="BA9" s="725">
        <f t="shared" ref="BA9" si="26">F9</f>
        <v>16</v>
      </c>
      <c r="BB9" s="721" t="s">
        <v>3709</v>
      </c>
      <c r="BC9" s="721" t="s">
        <v>3710</v>
      </c>
      <c r="BD9" s="721">
        <v>5</v>
      </c>
      <c r="BE9" s="721">
        <v>208</v>
      </c>
      <c r="BF9" s="733" t="s">
        <v>3578</v>
      </c>
      <c r="BG9" s="744">
        <v>1</v>
      </c>
      <c r="BH9" s="783">
        <f>SUM('DM Party Sheet'!$AI$1-'EOTP Characters'!BE9+'EOTP Characters'!AL9)</f>
        <v>271</v>
      </c>
      <c r="BI9" s="640" t="s">
        <v>573</v>
      </c>
      <c r="BJ9" s="641">
        <v>17</v>
      </c>
      <c r="BK9" s="641">
        <v>17</v>
      </c>
      <c r="BL9" s="642" t="s">
        <v>595</v>
      </c>
      <c r="BM9" s="641"/>
      <c r="BN9" s="641"/>
      <c r="BO9" s="638"/>
      <c r="BP9" s="1290">
        <f>SUM(BH9-AL9)</f>
        <v>257</v>
      </c>
      <c r="BQ9" s="721">
        <v>165</v>
      </c>
      <c r="BR9" s="638"/>
      <c r="BS9" s="585" t="s">
        <v>564</v>
      </c>
      <c r="BT9" s="585" t="s">
        <v>565</v>
      </c>
      <c r="BV9" s="955">
        <f t="shared" si="6"/>
        <v>16.666666666666668</v>
      </c>
      <c r="BW9" s="716"/>
      <c r="BX9" s="716"/>
      <c r="BY9" s="716"/>
      <c r="BZ9" s="716"/>
      <c r="CA9" s="716"/>
      <c r="CB9" s="756"/>
      <c r="CC9" s="719"/>
      <c r="CD9" s="719"/>
      <c r="CE9" s="719"/>
      <c r="CF9" s="728"/>
      <c r="CG9" s="727"/>
      <c r="CH9" s="729"/>
      <c r="CM9" s="736"/>
      <c r="CN9" s="745"/>
      <c r="CO9" s="680"/>
      <c r="CP9" s="660"/>
      <c r="CQ9" s="660"/>
      <c r="CR9" s="681"/>
      <c r="CS9" s="660"/>
      <c r="CT9" s="660"/>
    </row>
    <row r="10" spans="1:129" s="873" customFormat="1">
      <c r="A10" s="864">
        <v>9</v>
      </c>
      <c r="B10" s="1322"/>
      <c r="C10" s="646"/>
      <c r="D10" s="644"/>
      <c r="E10" s="644"/>
      <c r="F10" s="644"/>
      <c r="G10" s="644"/>
      <c r="H10" s="644"/>
      <c r="I10" s="644"/>
      <c r="J10" s="750"/>
      <c r="K10" s="655"/>
      <c r="L10" s="657"/>
      <c r="M10" s="697"/>
      <c r="N10" s="647"/>
      <c r="O10" s="662"/>
      <c r="P10" s="647"/>
      <c r="Q10" s="662"/>
      <c r="R10" s="647"/>
      <c r="S10" s="646"/>
      <c r="T10" s="685"/>
      <c r="U10" s="686"/>
      <c r="V10" s="685"/>
      <c r="W10" s="686"/>
      <c r="X10" s="685"/>
      <c r="Y10" s="686"/>
      <c r="Z10" s="685"/>
      <c r="AA10" s="705"/>
      <c r="AB10" s="685"/>
      <c r="AC10" s="708"/>
      <c r="AD10" s="1103"/>
      <c r="AE10" s="693"/>
      <c r="AF10" s="812"/>
      <c r="AG10" s="819"/>
      <c r="AH10" s="824"/>
      <c r="AI10" s="730"/>
      <c r="AJ10" s="721"/>
      <c r="AK10" s="1102"/>
      <c r="AL10" s="808"/>
      <c r="AM10" s="721"/>
      <c r="AN10" s="1101"/>
      <c r="AO10" s="1447"/>
      <c r="AP10" s="801"/>
      <c r="AQ10" s="1447"/>
      <c r="AR10" s="805">
        <f>SUM(AW10-AQ10)</f>
        <v>0</v>
      </c>
      <c r="AS10" s="803"/>
      <c r="AT10" s="806">
        <f t="shared" ref="AT10" si="27">SUM(AX10-AS10)</f>
        <v>0</v>
      </c>
      <c r="AU10" s="842">
        <f t="shared" si="21"/>
        <v>0</v>
      </c>
      <c r="AV10" s="836"/>
      <c r="AW10" s="832"/>
      <c r="AX10" s="828"/>
      <c r="AY10" s="793"/>
      <c r="AZ10" s="722" t="s">
        <v>497</v>
      </c>
      <c r="BA10" s="725">
        <f t="shared" si="22"/>
        <v>0</v>
      </c>
      <c r="BB10" s="721"/>
      <c r="BC10" s="721"/>
      <c r="BD10" s="721"/>
      <c r="BE10" s="721"/>
      <c r="BF10" s="733"/>
      <c r="BG10" s="744">
        <v>1</v>
      </c>
      <c r="BH10" s="783"/>
      <c r="BI10" s="640" t="s">
        <v>573</v>
      </c>
      <c r="BJ10" s="641">
        <v>17</v>
      </c>
      <c r="BK10" s="641">
        <v>17</v>
      </c>
      <c r="BL10" s="642" t="s">
        <v>595</v>
      </c>
      <c r="BM10" s="641"/>
      <c r="BN10" s="641"/>
      <c r="BO10" s="638"/>
      <c r="BP10" s="1290"/>
      <c r="BQ10" s="721"/>
      <c r="BR10" s="871"/>
      <c r="BS10" s="872" t="s">
        <v>572</v>
      </c>
      <c r="BT10" s="872"/>
      <c r="BV10" s="989" t="e">
        <f t="shared" si="6"/>
        <v>#DIV/0!</v>
      </c>
      <c r="BW10" s="874"/>
      <c r="BX10" s="874"/>
      <c r="BY10" s="874"/>
      <c r="BZ10" s="874"/>
      <c r="CA10" s="874"/>
      <c r="CB10" s="676"/>
      <c r="CC10" s="875"/>
      <c r="CD10" s="875"/>
      <c r="CE10" s="875"/>
      <c r="CF10" s="876"/>
      <c r="CG10" s="877"/>
      <c r="CH10" s="878"/>
      <c r="CM10" s="879"/>
      <c r="CN10" s="878"/>
      <c r="CO10" s="880"/>
      <c r="CP10" s="881"/>
      <c r="CQ10" s="881"/>
      <c r="CR10" s="882"/>
      <c r="CS10" s="881"/>
      <c r="CT10" s="881"/>
    </row>
    <row r="11" spans="1:129" s="258" customFormat="1" ht="15.75">
      <c r="A11" s="864">
        <v>10</v>
      </c>
      <c r="B11" s="1319"/>
      <c r="C11" s="668"/>
      <c r="D11" s="667"/>
      <c r="E11" s="667"/>
      <c r="F11" s="667"/>
      <c r="G11" s="667"/>
      <c r="H11" s="667"/>
      <c r="I11" s="667"/>
      <c r="J11" s="751"/>
      <c r="K11" s="669"/>
      <c r="L11" s="670"/>
      <c r="M11" s="698"/>
      <c r="N11" s="671"/>
      <c r="O11" s="672"/>
      <c r="P11" s="671"/>
      <c r="Q11" s="672"/>
      <c r="R11" s="671"/>
      <c r="S11" s="668"/>
      <c r="T11" s="687"/>
      <c r="U11" s="688"/>
      <c r="V11" s="687"/>
      <c r="W11" s="688"/>
      <c r="X11" s="687"/>
      <c r="Y11" s="688"/>
      <c r="Z11" s="687"/>
      <c r="AA11" s="706"/>
      <c r="AB11" s="687"/>
      <c r="AC11" s="709"/>
      <c r="AD11" s="689"/>
      <c r="AE11" s="694"/>
      <c r="AF11" s="811"/>
      <c r="AG11" s="818"/>
      <c r="AH11" s="823"/>
      <c r="AI11" s="731"/>
      <c r="AJ11" s="721"/>
      <c r="AK11" s="674"/>
      <c r="AL11" s="807"/>
      <c r="AM11" s="673"/>
      <c r="AN11" s="711"/>
      <c r="AO11" s="798"/>
      <c r="AP11" s="800">
        <f>SUM(AV11-AO11)</f>
        <v>0</v>
      </c>
      <c r="AQ11" s="796"/>
      <c r="AR11" s="804">
        <f>SUM(AW11-AQ11)</f>
        <v>0</v>
      </c>
      <c r="AS11" s="802"/>
      <c r="AT11" s="840">
        <f>SUM(AX11-AS11)</f>
        <v>0</v>
      </c>
      <c r="AU11" s="839">
        <f>B11</f>
        <v>0</v>
      </c>
      <c r="AV11" s="838"/>
      <c r="AW11" s="831"/>
      <c r="AX11" s="827"/>
      <c r="AY11" s="794" t="s">
        <v>510</v>
      </c>
      <c r="AZ11" s="723" t="s">
        <v>497</v>
      </c>
      <c r="BA11" s="726">
        <f>F11</f>
        <v>0</v>
      </c>
      <c r="BB11" s="673"/>
      <c r="BC11" s="673"/>
      <c r="BD11" s="673"/>
      <c r="BE11" s="673"/>
      <c r="BF11" s="865"/>
      <c r="BG11" s="866">
        <v>1</v>
      </c>
      <c r="BH11" s="867">
        <f>SUM('DM Party Sheet'!$AI$1-'EOTP Characters'!BE11+'EOTP Characters'!AL11)</f>
        <v>465</v>
      </c>
      <c r="BI11" s="868" t="s">
        <v>557</v>
      </c>
      <c r="BJ11" s="869">
        <v>9</v>
      </c>
      <c r="BK11" s="869">
        <v>9</v>
      </c>
      <c r="BL11" s="870" t="s">
        <v>570</v>
      </c>
      <c r="BM11" s="868">
        <v>27</v>
      </c>
      <c r="BN11" s="869" t="s">
        <v>571</v>
      </c>
      <c r="BO11" s="667">
        <f>'DM Party Sheet'!U$3</f>
        <v>0</v>
      </c>
      <c r="BP11" s="1290">
        <f t="shared" si="12"/>
        <v>465</v>
      </c>
      <c r="BQ11" s="673"/>
      <c r="BR11" s="871"/>
      <c r="BS11" s="872" t="s">
        <v>576</v>
      </c>
      <c r="BT11" s="872"/>
      <c r="BU11" s="873"/>
      <c r="BV11" s="989" t="e">
        <f>AVERAGE(D11:I11)</f>
        <v>#DIV/0!</v>
      </c>
      <c r="BW11" s="874"/>
      <c r="BX11" s="874"/>
      <c r="BY11" s="874"/>
      <c r="BZ11" s="874"/>
      <c r="CA11" s="874"/>
      <c r="CB11" s="676"/>
      <c r="CC11" s="875"/>
      <c r="CD11" s="875"/>
      <c r="CE11" s="875"/>
      <c r="CF11" s="876"/>
      <c r="CG11" s="877"/>
      <c r="CH11" s="906"/>
      <c r="CI11" s="186"/>
      <c r="CJ11" s="186"/>
      <c r="CK11" s="186"/>
      <c r="CL11" s="17"/>
      <c r="CM11" s="890"/>
      <c r="CN11" s="866"/>
      <c r="CO11" s="887"/>
      <c r="CP11" s="1129"/>
      <c r="CQ11" s="1129"/>
      <c r="CR11" s="888"/>
      <c r="CS11" s="1129"/>
      <c r="CT11" s="1129"/>
      <c r="DA11" s="873"/>
      <c r="DB11" s="873"/>
      <c r="DC11" s="873"/>
      <c r="DD11" s="873"/>
      <c r="DE11" s="873"/>
      <c r="DF11" s="873"/>
      <c r="DG11" s="873"/>
      <c r="DH11" s="873"/>
      <c r="DI11" s="873"/>
      <c r="DJ11" s="873"/>
      <c r="DK11" s="873"/>
      <c r="DL11" s="873"/>
      <c r="DM11" s="873"/>
      <c r="DN11" s="873"/>
      <c r="DO11" s="873"/>
      <c r="DP11" s="873"/>
      <c r="DQ11" s="873"/>
      <c r="DR11" s="873"/>
      <c r="DS11" s="873"/>
      <c r="DT11" s="873"/>
      <c r="DU11" s="873"/>
      <c r="DV11" s="873"/>
      <c r="DW11" s="873"/>
      <c r="DX11" s="873"/>
      <c r="DY11" s="873"/>
    </row>
    <row r="12" spans="1:129" s="658" customFormat="1" ht="15.75">
      <c r="A12" s="746">
        <v>11</v>
      </c>
      <c r="B12" s="1322"/>
      <c r="C12" s="646"/>
      <c r="D12" s="644"/>
      <c r="E12" s="644"/>
      <c r="F12" s="644"/>
      <c r="G12" s="644"/>
      <c r="H12" s="644"/>
      <c r="I12" s="644"/>
      <c r="J12" s="750"/>
      <c r="K12" s="655"/>
      <c r="L12" s="657"/>
      <c r="M12" s="697"/>
      <c r="N12" s="647"/>
      <c r="O12" s="662"/>
      <c r="P12" s="647"/>
      <c r="Q12" s="662"/>
      <c r="R12" s="647"/>
      <c r="S12" s="646"/>
      <c r="T12" s="685"/>
      <c r="U12" s="686"/>
      <c r="V12" s="685"/>
      <c r="W12" s="686"/>
      <c r="X12" s="685"/>
      <c r="Y12" s="686"/>
      <c r="Z12" s="685"/>
      <c r="AA12" s="705"/>
      <c r="AB12" s="685"/>
      <c r="AC12" s="708"/>
      <c r="AD12" s="1103"/>
      <c r="AE12" s="693"/>
      <c r="AF12" s="812"/>
      <c r="AG12" s="819"/>
      <c r="AH12" s="824"/>
      <c r="AI12" s="730"/>
      <c r="AJ12" s="1275"/>
      <c r="AK12" s="1102">
        <v>10</v>
      </c>
      <c r="AL12" s="808"/>
      <c r="AM12" s="721"/>
      <c r="AN12" s="1101"/>
      <c r="AO12" s="799"/>
      <c r="AP12" s="801">
        <f t="shared" si="0"/>
        <v>0</v>
      </c>
      <c r="AQ12" s="797"/>
      <c r="AR12" s="805">
        <f t="shared" si="1"/>
        <v>0</v>
      </c>
      <c r="AS12" s="803"/>
      <c r="AT12" s="806">
        <f t="shared" si="2"/>
        <v>0</v>
      </c>
      <c r="AU12" s="754">
        <f t="shared" si="3"/>
        <v>0</v>
      </c>
      <c r="AV12" s="836"/>
      <c r="AW12" s="832"/>
      <c r="AX12" s="828"/>
      <c r="AY12" s="793" t="s">
        <v>510</v>
      </c>
      <c r="AZ12" s="722" t="s">
        <v>497</v>
      </c>
      <c r="BA12" s="725">
        <f t="shared" si="4"/>
        <v>0</v>
      </c>
      <c r="BB12" s="721"/>
      <c r="BC12" s="721"/>
      <c r="BD12" s="721"/>
      <c r="BE12" s="721">
        <v>435</v>
      </c>
      <c r="BF12" s="733"/>
      <c r="BG12" s="744">
        <v>1</v>
      </c>
      <c r="BH12" s="783">
        <f>SUM('DM Party Sheet'!$AI$1-'EOTP Characters'!BE12+'EOTP Characters'!AL12)</f>
        <v>30</v>
      </c>
      <c r="BI12" s="640" t="s">
        <v>579</v>
      </c>
      <c r="BJ12" s="641">
        <v>11</v>
      </c>
      <c r="BK12" s="641">
        <v>11</v>
      </c>
      <c r="BL12" s="642" t="s">
        <v>496</v>
      </c>
      <c r="BM12" s="641"/>
      <c r="BN12" s="641"/>
      <c r="BO12" s="644">
        <f>'DM Party Sheet'!Y$3</f>
        <v>0</v>
      </c>
      <c r="BP12" s="1290">
        <f t="shared" si="12"/>
        <v>30</v>
      </c>
      <c r="BQ12" s="721"/>
      <c r="BR12" s="638"/>
      <c r="BS12" s="585" t="s">
        <v>580</v>
      </c>
      <c r="BT12" s="585"/>
      <c r="BV12" s="989" t="e">
        <f t="shared" si="6"/>
        <v>#DIV/0!</v>
      </c>
      <c r="BW12" s="716"/>
      <c r="BX12" s="716"/>
      <c r="BY12" s="716"/>
      <c r="BZ12" s="716"/>
      <c r="CA12" s="716"/>
      <c r="CB12" s="756"/>
      <c r="CC12" s="719"/>
      <c r="CD12" s="719"/>
      <c r="CE12" s="719"/>
      <c r="CF12" s="728"/>
      <c r="CG12" s="727"/>
      <c r="CH12" s="729"/>
      <c r="CM12" s="736"/>
      <c r="CN12" s="745"/>
      <c r="CO12" s="680"/>
      <c r="CP12" s="660"/>
      <c r="CQ12" s="660"/>
      <c r="CR12" s="681"/>
      <c r="CS12" s="660"/>
      <c r="CT12" s="660"/>
    </row>
    <row r="13" spans="1:129" s="873" customFormat="1" ht="15.75">
      <c r="A13" s="864">
        <v>12</v>
      </c>
      <c r="B13" s="1321" t="s">
        <v>3588</v>
      </c>
      <c r="C13" s="668" t="s">
        <v>617</v>
      </c>
      <c r="D13" s="667">
        <v>16</v>
      </c>
      <c r="E13" s="667">
        <v>14</v>
      </c>
      <c r="F13" s="667">
        <v>12</v>
      </c>
      <c r="G13" s="667">
        <v>17</v>
      </c>
      <c r="H13" s="667">
        <v>16</v>
      </c>
      <c r="I13" s="667">
        <v>14</v>
      </c>
      <c r="J13" s="751" t="s">
        <v>3580</v>
      </c>
      <c r="K13" s="669">
        <v>31</v>
      </c>
      <c r="L13" s="670">
        <v>3</v>
      </c>
      <c r="M13" s="698">
        <v>8</v>
      </c>
      <c r="N13" s="671">
        <v>15</v>
      </c>
      <c r="O13" s="672">
        <v>12</v>
      </c>
      <c r="P13" s="671">
        <v>11</v>
      </c>
      <c r="Q13" s="672">
        <v>15</v>
      </c>
      <c r="R13" s="671">
        <v>12</v>
      </c>
      <c r="S13" s="668">
        <v>12</v>
      </c>
      <c r="T13" s="687"/>
      <c r="U13" s="688">
        <v>0.45</v>
      </c>
      <c r="V13" s="687">
        <v>0.34</v>
      </c>
      <c r="W13" s="688">
        <v>0.25</v>
      </c>
      <c r="X13" s="687">
        <v>0.31</v>
      </c>
      <c r="Y13" s="688">
        <v>0.3</v>
      </c>
      <c r="Z13" s="687">
        <v>0.15</v>
      </c>
      <c r="AA13" s="706">
        <v>0.86</v>
      </c>
      <c r="AB13" s="687">
        <v>0</v>
      </c>
      <c r="AC13" s="709"/>
      <c r="AD13" s="689"/>
      <c r="AE13" s="694"/>
      <c r="AF13" s="811">
        <v>4</v>
      </c>
      <c r="AG13" s="818">
        <v>4</v>
      </c>
      <c r="AH13" s="823">
        <v>4</v>
      </c>
      <c r="AI13" s="731" t="s">
        <v>3581</v>
      </c>
      <c r="AJ13" s="673" t="s">
        <v>525</v>
      </c>
      <c r="AK13" s="674">
        <v>15</v>
      </c>
      <c r="AL13" s="807"/>
      <c r="AM13" s="673" t="s">
        <v>508</v>
      </c>
      <c r="AN13" s="711" t="s">
        <v>509</v>
      </c>
      <c r="AO13" s="798">
        <v>11925</v>
      </c>
      <c r="AP13" s="800">
        <f>SUM(AV13-AO13)</f>
        <v>6075</v>
      </c>
      <c r="AQ13" s="796">
        <v>5001</v>
      </c>
      <c r="AR13" s="804">
        <f>SUM(AW13-AQ13)</f>
        <v>4999</v>
      </c>
      <c r="AS13" s="802">
        <v>10001</v>
      </c>
      <c r="AT13" s="840">
        <f>SUM(AX13-AS13)</f>
        <v>12499</v>
      </c>
      <c r="AU13" s="755" t="str">
        <f t="shared" si="3"/>
        <v>Ella (GS)</v>
      </c>
      <c r="AV13" s="838">
        <v>18000</v>
      </c>
      <c r="AW13" s="831">
        <v>10000</v>
      </c>
      <c r="AX13" s="827">
        <v>22500</v>
      </c>
      <c r="AY13" s="794" t="s">
        <v>510</v>
      </c>
      <c r="AZ13" s="723" t="s">
        <v>497</v>
      </c>
      <c r="BA13" s="726">
        <f>F13</f>
        <v>12</v>
      </c>
      <c r="BB13" s="673" t="s">
        <v>518</v>
      </c>
      <c r="BC13" s="673" t="s">
        <v>3582</v>
      </c>
      <c r="BD13" s="673">
        <v>16</v>
      </c>
      <c r="BE13" s="673">
        <v>201</v>
      </c>
      <c r="BF13" s="734" t="s">
        <v>3583</v>
      </c>
      <c r="BG13" s="866">
        <v>1</v>
      </c>
      <c r="BH13" s="867">
        <f>SUM('DM Party Sheet'!$AI$1-'EOTP Characters'!BE13+'EOTP Characters'!AL13)</f>
        <v>264</v>
      </c>
      <c r="BI13" s="868" t="s">
        <v>546</v>
      </c>
      <c r="BJ13" s="869">
        <v>6</v>
      </c>
      <c r="BK13" s="869">
        <v>6</v>
      </c>
      <c r="BL13" s="870" t="s">
        <v>547</v>
      </c>
      <c r="BM13" s="868">
        <v>18</v>
      </c>
      <c r="BN13" s="869" t="s">
        <v>533</v>
      </c>
      <c r="BO13" s="667" t="str">
        <f>'DM Party Sheet'!O$3</f>
        <v>Ibram</v>
      </c>
      <c r="BP13" s="1290">
        <f t="shared" si="12"/>
        <v>264</v>
      </c>
      <c r="BQ13" s="673">
        <v>175</v>
      </c>
      <c r="BR13" s="871"/>
      <c r="BS13" s="872" t="s">
        <v>2441</v>
      </c>
      <c r="BT13" s="872" t="s">
        <v>549</v>
      </c>
      <c r="BV13" s="989">
        <f t="shared" si="6"/>
        <v>14.833333333333334</v>
      </c>
      <c r="BW13" s="874"/>
      <c r="BX13" s="874"/>
      <c r="BY13" s="874"/>
      <c r="BZ13" s="874"/>
      <c r="CA13" s="874"/>
      <c r="CB13" s="905"/>
      <c r="CC13" s="875"/>
      <c r="CD13" s="875"/>
      <c r="CE13" s="875"/>
      <c r="CF13" s="876"/>
      <c r="CG13" s="877"/>
      <c r="CH13" s="878"/>
      <c r="CM13" s="897"/>
      <c r="CN13" s="898"/>
      <c r="CO13" s="880"/>
      <c r="CP13" s="881"/>
      <c r="CQ13" s="881"/>
      <c r="CR13" s="882"/>
      <c r="CS13" s="881"/>
      <c r="CT13" s="881"/>
    </row>
    <row r="14" spans="1:129" s="658" customFormat="1" ht="15.75">
      <c r="A14" s="746">
        <v>13</v>
      </c>
      <c r="B14" s="1322" t="s">
        <v>186</v>
      </c>
      <c r="C14" s="646" t="s">
        <v>574</v>
      </c>
      <c r="D14" s="644">
        <v>13</v>
      </c>
      <c r="E14" s="644">
        <v>16</v>
      </c>
      <c r="F14" s="644">
        <v>11</v>
      </c>
      <c r="G14" s="644">
        <v>17</v>
      </c>
      <c r="H14" s="644">
        <v>14</v>
      </c>
      <c r="I14" s="644">
        <v>15</v>
      </c>
      <c r="J14" s="750" t="s">
        <v>3718</v>
      </c>
      <c r="K14" s="655">
        <v>14</v>
      </c>
      <c r="L14" s="657">
        <v>-2</v>
      </c>
      <c r="M14" s="697">
        <v>8</v>
      </c>
      <c r="N14" s="647">
        <v>14</v>
      </c>
      <c r="O14" s="662">
        <v>13</v>
      </c>
      <c r="P14" s="647">
        <v>11</v>
      </c>
      <c r="Q14" s="662">
        <v>15</v>
      </c>
      <c r="R14" s="647">
        <v>12</v>
      </c>
      <c r="S14" s="646">
        <v>12</v>
      </c>
      <c r="T14" s="685"/>
      <c r="U14" s="686"/>
      <c r="V14" s="685"/>
      <c r="W14" s="686"/>
      <c r="X14" s="685"/>
      <c r="Y14" s="686"/>
      <c r="Z14" s="685"/>
      <c r="AA14" s="705"/>
      <c r="AB14" s="685"/>
      <c r="AC14" s="708"/>
      <c r="AD14" s="1103"/>
      <c r="AE14" s="693"/>
      <c r="AF14" s="812">
        <v>4</v>
      </c>
      <c r="AG14" s="819"/>
      <c r="AH14" s="824"/>
      <c r="AI14" s="730" t="s">
        <v>541</v>
      </c>
      <c r="AJ14" s="721" t="s">
        <v>517</v>
      </c>
      <c r="AK14" s="1102">
        <v>15</v>
      </c>
      <c r="AL14" s="808" t="s">
        <v>522</v>
      </c>
      <c r="AM14" s="721" t="s">
        <v>508</v>
      </c>
      <c r="AN14" s="1101" t="s">
        <v>495</v>
      </c>
      <c r="AO14" s="799">
        <v>14404</v>
      </c>
      <c r="AP14" s="801">
        <f t="shared" ref="AP14:AP65" si="28">SUM(AV14-AO14)</f>
        <v>3596</v>
      </c>
      <c r="AQ14" s="797"/>
      <c r="AR14" s="805">
        <f t="shared" ref="AR14:AR66" si="29">SUM(AW14-AQ14)</f>
        <v>0</v>
      </c>
      <c r="AS14" s="803"/>
      <c r="AT14" s="806">
        <f t="shared" ref="AT14:AT66" si="30">SUM(AX14-AS14)</f>
        <v>0</v>
      </c>
      <c r="AU14" s="841" t="str">
        <f t="shared" si="3"/>
        <v>Bijan</v>
      </c>
      <c r="AV14" s="836">
        <v>18000</v>
      </c>
      <c r="AW14" s="832"/>
      <c r="AX14" s="828"/>
      <c r="AY14" s="793" t="s">
        <v>510</v>
      </c>
      <c r="AZ14" s="722" t="s">
        <v>497</v>
      </c>
      <c r="BA14" s="725">
        <f t="shared" ref="BA14:BA45" si="31">F14</f>
        <v>11</v>
      </c>
      <c r="BB14" s="721" t="s">
        <v>583</v>
      </c>
      <c r="BC14" s="721" t="s">
        <v>584</v>
      </c>
      <c r="BD14" s="721">
        <v>14</v>
      </c>
      <c r="BE14" s="721">
        <v>440</v>
      </c>
      <c r="BF14" s="733" t="s">
        <v>585</v>
      </c>
      <c r="BG14" s="744">
        <v>1</v>
      </c>
      <c r="BH14" s="783">
        <f>SUM('DM Party Sheet'!$AI$1-'EOTP Characters'!BE14+'EOTP Characters'!AL14)</f>
        <v>35</v>
      </c>
      <c r="BI14" s="640" t="s">
        <v>524</v>
      </c>
      <c r="BJ14" s="641">
        <v>13</v>
      </c>
      <c r="BK14" s="641">
        <v>13</v>
      </c>
      <c r="BL14" s="642" t="s">
        <v>510</v>
      </c>
      <c r="BM14" s="641"/>
      <c r="BN14" s="641"/>
      <c r="BO14" s="644">
        <f>'DM Party Sheet'!AC$3</f>
        <v>0</v>
      </c>
      <c r="BP14" s="1290">
        <f t="shared" si="12"/>
        <v>25</v>
      </c>
      <c r="BQ14" s="721">
        <v>210</v>
      </c>
      <c r="BR14" s="638"/>
      <c r="BS14" s="585" t="s">
        <v>586</v>
      </c>
      <c r="BT14" s="585"/>
      <c r="BV14" s="989">
        <f t="shared" si="6"/>
        <v>14.333333333333334</v>
      </c>
      <c r="BW14" s="716"/>
      <c r="BX14" s="716"/>
      <c r="BY14" s="716"/>
      <c r="BZ14" s="716"/>
      <c r="CA14" s="716"/>
      <c r="CB14" s="756"/>
      <c r="CC14" s="719"/>
      <c r="CD14" s="719"/>
      <c r="CE14" s="719"/>
      <c r="CF14" s="728"/>
      <c r="CG14" s="727"/>
      <c r="CH14" s="729"/>
      <c r="CM14" s="736"/>
      <c r="CN14" s="745"/>
      <c r="CO14" s="680"/>
      <c r="CP14" s="660"/>
      <c r="CQ14" s="660"/>
      <c r="CR14" s="681"/>
      <c r="CS14" s="660"/>
      <c r="CT14" s="660"/>
    </row>
    <row r="15" spans="1:129" s="658" customFormat="1">
      <c r="A15" s="746">
        <v>14</v>
      </c>
      <c r="B15" s="1322" t="s">
        <v>3587</v>
      </c>
      <c r="C15" s="646" t="s">
        <v>617</v>
      </c>
      <c r="D15" s="644">
        <v>12</v>
      </c>
      <c r="E15" s="644">
        <v>17</v>
      </c>
      <c r="F15" s="644">
        <v>15</v>
      </c>
      <c r="G15" s="644">
        <v>17</v>
      </c>
      <c r="H15" s="644">
        <v>12</v>
      </c>
      <c r="I15" s="644">
        <v>13</v>
      </c>
      <c r="J15" s="750" t="s">
        <v>3714</v>
      </c>
      <c r="K15" s="655">
        <v>10</v>
      </c>
      <c r="L15" s="657">
        <v>6</v>
      </c>
      <c r="M15" s="697">
        <v>6</v>
      </c>
      <c r="N15" s="647">
        <v>14</v>
      </c>
      <c r="O15" s="662">
        <v>13</v>
      </c>
      <c r="P15" s="647">
        <v>10</v>
      </c>
      <c r="Q15" s="662">
        <v>15</v>
      </c>
      <c r="R15" s="647">
        <v>11</v>
      </c>
      <c r="S15" s="646">
        <v>12</v>
      </c>
      <c r="T15" s="685"/>
      <c r="U15" s="686"/>
      <c r="V15" s="685"/>
      <c r="W15" s="686"/>
      <c r="X15" s="685"/>
      <c r="Y15" s="686"/>
      <c r="Z15" s="685"/>
      <c r="AA15" s="705"/>
      <c r="AB15" s="685"/>
      <c r="AC15" s="708"/>
      <c r="AD15" s="1103"/>
      <c r="AE15" s="693"/>
      <c r="AF15" s="812">
        <v>4</v>
      </c>
      <c r="AG15" s="819"/>
      <c r="AH15" s="824"/>
      <c r="AI15" s="730" t="s">
        <v>492</v>
      </c>
      <c r="AJ15" s="1275" t="s">
        <v>558</v>
      </c>
      <c r="AK15" s="1102">
        <v>13</v>
      </c>
      <c r="AL15" s="808"/>
      <c r="AM15" s="721" t="s">
        <v>494</v>
      </c>
      <c r="AN15" s="1101" t="s">
        <v>495</v>
      </c>
      <c r="AO15" s="799">
        <v>19112</v>
      </c>
      <c r="AP15" s="801">
        <f t="shared" si="28"/>
        <v>5388</v>
      </c>
      <c r="AQ15" s="797"/>
      <c r="AR15" s="805">
        <f t="shared" si="29"/>
        <v>0</v>
      </c>
      <c r="AS15" s="803"/>
      <c r="AT15" s="806">
        <f t="shared" si="30"/>
        <v>0</v>
      </c>
      <c r="AU15" s="842" t="str">
        <f t="shared" si="3"/>
        <v>Avery Tempest (GS)</v>
      </c>
      <c r="AV15" s="836">
        <v>24500</v>
      </c>
      <c r="AW15" s="832"/>
      <c r="AX15" s="828"/>
      <c r="AY15" s="793" t="s">
        <v>510</v>
      </c>
      <c r="AZ15" s="722" t="s">
        <v>497</v>
      </c>
      <c r="BA15" s="725">
        <f t="shared" si="31"/>
        <v>15</v>
      </c>
      <c r="BB15" s="721" t="s">
        <v>3584</v>
      </c>
      <c r="BC15" s="721" t="s">
        <v>578</v>
      </c>
      <c r="BD15" s="721">
        <v>21</v>
      </c>
      <c r="BE15" s="721">
        <v>431</v>
      </c>
      <c r="BF15" s="733" t="s">
        <v>3578</v>
      </c>
      <c r="BG15" s="744">
        <v>1</v>
      </c>
      <c r="BH15" s="783">
        <f>SUM('DM Party Sheet'!$AI$1-'EOTP Characters'!BE15+'EOTP Characters'!AL15)</f>
        <v>34</v>
      </c>
      <c r="BI15" s="640" t="s">
        <v>505</v>
      </c>
      <c r="BJ15" s="641">
        <v>14</v>
      </c>
      <c r="BK15" s="641">
        <v>14</v>
      </c>
      <c r="BL15" s="642" t="s">
        <v>589</v>
      </c>
      <c r="BM15" s="641"/>
      <c r="BN15" s="641"/>
      <c r="BO15" s="644">
        <f>'DM Party Sheet'!AE$3</f>
        <v>0</v>
      </c>
      <c r="BP15" s="1290">
        <f t="shared" si="12"/>
        <v>34</v>
      </c>
      <c r="BQ15" s="721">
        <v>125</v>
      </c>
      <c r="BR15" s="638"/>
      <c r="BS15" s="585" t="s">
        <v>590</v>
      </c>
      <c r="BT15" s="585"/>
      <c r="BV15" s="989">
        <f t="shared" si="6"/>
        <v>14.333333333333334</v>
      </c>
      <c r="BW15" s="716"/>
      <c r="BX15" s="716"/>
      <c r="BY15" s="716"/>
      <c r="BZ15" s="716"/>
      <c r="CA15" s="716"/>
      <c r="CB15" s="756"/>
      <c r="CC15" s="719"/>
      <c r="CD15" s="719"/>
      <c r="CE15" s="719"/>
      <c r="CF15" s="728"/>
      <c r="CG15" s="727"/>
      <c r="CH15" s="729"/>
      <c r="CM15" s="736"/>
      <c r="CN15" s="745"/>
      <c r="CO15" s="680"/>
      <c r="CP15" s="660"/>
      <c r="CQ15" s="660"/>
      <c r="CR15" s="681"/>
      <c r="CS15" s="660"/>
      <c r="CT15" s="660"/>
    </row>
    <row r="16" spans="1:129" s="658" customFormat="1">
      <c r="A16" s="746">
        <v>15</v>
      </c>
      <c r="B16" s="1322" t="s">
        <v>3897</v>
      </c>
      <c r="C16" s="646" t="s">
        <v>505</v>
      </c>
      <c r="D16" s="644">
        <v>11</v>
      </c>
      <c r="E16" s="644">
        <v>14</v>
      </c>
      <c r="F16" s="644">
        <v>13</v>
      </c>
      <c r="G16" s="644">
        <v>13</v>
      </c>
      <c r="H16" s="644">
        <v>16</v>
      </c>
      <c r="I16" s="644">
        <v>13</v>
      </c>
      <c r="J16" s="750"/>
      <c r="K16" s="655">
        <v>21</v>
      </c>
      <c r="L16" s="657">
        <v>5</v>
      </c>
      <c r="M16" s="697" t="s">
        <v>1022</v>
      </c>
      <c r="N16" s="647">
        <v>14</v>
      </c>
      <c r="O16" s="662">
        <v>13</v>
      </c>
      <c r="P16" s="647">
        <v>11</v>
      </c>
      <c r="Q16" s="662">
        <v>15</v>
      </c>
      <c r="R16" s="647">
        <v>12</v>
      </c>
      <c r="S16" s="646">
        <v>12</v>
      </c>
      <c r="T16" s="685"/>
      <c r="U16" s="686"/>
      <c r="V16" s="685"/>
      <c r="W16" s="686"/>
      <c r="X16" s="685"/>
      <c r="Y16" s="686"/>
      <c r="Z16" s="685"/>
      <c r="AA16" s="705"/>
      <c r="AB16" s="685" t="s">
        <v>3898</v>
      </c>
      <c r="AC16" s="708"/>
      <c r="AD16" s="1103">
        <v>0.54</v>
      </c>
      <c r="AE16" s="693"/>
      <c r="AF16" s="812">
        <v>6</v>
      </c>
      <c r="AG16" s="819"/>
      <c r="AH16" s="824"/>
      <c r="AI16" s="730" t="s">
        <v>3729</v>
      </c>
      <c r="AJ16" s="721" t="s">
        <v>558</v>
      </c>
      <c r="AK16" s="1102">
        <v>17</v>
      </c>
      <c r="AL16" s="808"/>
      <c r="AM16" s="721" t="s">
        <v>567</v>
      </c>
      <c r="AN16" s="1101" t="s">
        <v>495</v>
      </c>
      <c r="AO16" s="799">
        <v>58499</v>
      </c>
      <c r="AP16" s="801">
        <f t="shared" ref="AP16" si="32">SUM(AV16-AO16)</f>
        <v>1501</v>
      </c>
      <c r="AQ16" s="797"/>
      <c r="AR16" s="805">
        <f t="shared" ref="AR16" si="33">SUM(AW16-AQ16)</f>
        <v>0</v>
      </c>
      <c r="AS16" s="803"/>
      <c r="AT16" s="806">
        <f t="shared" ref="AT16" si="34">SUM(AX16-AS16)</f>
        <v>0</v>
      </c>
      <c r="AU16" s="842" t="str">
        <f t="shared" ref="AU16" si="35">B16</f>
        <v>Velkaris Welkin</v>
      </c>
      <c r="AV16" s="836">
        <v>60000</v>
      </c>
      <c r="AW16" s="832"/>
      <c r="AX16" s="828"/>
      <c r="AY16" s="793" t="s">
        <v>510</v>
      </c>
      <c r="AZ16" s="722" t="s">
        <v>497</v>
      </c>
      <c r="BA16" s="725">
        <f t="shared" ref="BA16" si="36">F16</f>
        <v>13</v>
      </c>
      <c r="BB16" s="721" t="s">
        <v>3729</v>
      </c>
      <c r="BC16" s="721" t="s">
        <v>560</v>
      </c>
      <c r="BD16" s="721">
        <v>5</v>
      </c>
      <c r="BE16" s="721">
        <v>290</v>
      </c>
      <c r="BF16" s="733" t="s">
        <v>489</v>
      </c>
      <c r="BG16" s="744">
        <v>1</v>
      </c>
      <c r="BH16" s="783">
        <f>SUM('DM Party Sheet'!$AI$1-'EOTP Characters'!BE16+'EOTP Characters'!AL16)</f>
        <v>175</v>
      </c>
      <c r="BI16" s="640" t="s">
        <v>598</v>
      </c>
      <c r="BJ16" s="684">
        <v>18.5</v>
      </c>
      <c r="BK16" s="641">
        <v>19</v>
      </c>
      <c r="BL16" s="642" t="s">
        <v>599</v>
      </c>
      <c r="BM16" s="641"/>
      <c r="BN16" s="641"/>
      <c r="BO16" s="638"/>
      <c r="BP16" s="638"/>
      <c r="BQ16" s="721">
        <v>120</v>
      </c>
      <c r="BR16" s="638"/>
      <c r="BS16" s="585"/>
      <c r="BT16" s="585"/>
      <c r="BV16" s="989">
        <f t="shared" si="6"/>
        <v>13.333333333333334</v>
      </c>
      <c r="BW16" s="716"/>
      <c r="BX16" s="716"/>
      <c r="BY16" s="716"/>
      <c r="BZ16" s="716"/>
      <c r="CA16" s="716"/>
      <c r="CB16" s="756"/>
      <c r="CC16" s="719"/>
      <c r="CD16" s="719"/>
      <c r="CE16" s="719"/>
      <c r="CF16" s="728"/>
      <c r="CG16" s="727"/>
      <c r="CH16" s="729"/>
      <c r="CM16" s="736"/>
      <c r="CN16" s="745"/>
      <c r="CO16" s="680"/>
      <c r="CP16" s="660"/>
      <c r="CQ16" s="660"/>
      <c r="CR16" s="681"/>
      <c r="CS16" s="660"/>
      <c r="CT16" s="660"/>
    </row>
    <row r="17" spans="1:98" s="658" customFormat="1" ht="15.75">
      <c r="A17" s="746">
        <v>16</v>
      </c>
      <c r="B17" s="1320" t="s">
        <v>3383</v>
      </c>
      <c r="C17" s="646" t="s">
        <v>598</v>
      </c>
      <c r="D17" s="1276">
        <v>18</v>
      </c>
      <c r="E17" s="644">
        <v>8</v>
      </c>
      <c r="F17" s="644">
        <v>9</v>
      </c>
      <c r="G17" s="644">
        <v>10</v>
      </c>
      <c r="H17" s="644">
        <v>17</v>
      </c>
      <c r="I17" s="644">
        <v>4</v>
      </c>
      <c r="J17" s="750" t="s">
        <v>3342</v>
      </c>
      <c r="K17" s="655">
        <v>16</v>
      </c>
      <c r="L17" s="657">
        <v>1</v>
      </c>
      <c r="M17" s="697">
        <v>14</v>
      </c>
      <c r="N17" s="647">
        <v>14</v>
      </c>
      <c r="O17" s="662">
        <v>15</v>
      </c>
      <c r="P17" s="647">
        <v>16</v>
      </c>
      <c r="Q17" s="662">
        <v>17</v>
      </c>
      <c r="R17" s="647">
        <v>17</v>
      </c>
      <c r="S17" s="646">
        <v>6</v>
      </c>
      <c r="T17" s="685"/>
      <c r="U17" s="686"/>
      <c r="V17" s="685"/>
      <c r="W17" s="686"/>
      <c r="X17" s="685"/>
      <c r="Y17" s="686"/>
      <c r="Z17" s="685"/>
      <c r="AA17" s="705"/>
      <c r="AB17" s="685"/>
      <c r="AC17" s="708"/>
      <c r="AD17" s="1103"/>
      <c r="AE17" s="693"/>
      <c r="AF17" s="812">
        <v>2</v>
      </c>
      <c r="AG17" s="819">
        <v>2</v>
      </c>
      <c r="AH17" s="824"/>
      <c r="AI17" s="730" t="s">
        <v>3384</v>
      </c>
      <c r="AJ17" s="1275" t="s">
        <v>517</v>
      </c>
      <c r="AK17" s="1102">
        <v>8</v>
      </c>
      <c r="AL17" s="808"/>
      <c r="AM17" s="721" t="s">
        <v>494</v>
      </c>
      <c r="AN17" s="1101" t="s">
        <v>495</v>
      </c>
      <c r="AO17" s="799">
        <v>2376</v>
      </c>
      <c r="AP17" s="801">
        <f t="shared" ref="AP17" si="37">SUM(AV17-AO17)</f>
        <v>624</v>
      </c>
      <c r="AQ17" s="797">
        <v>2875</v>
      </c>
      <c r="AR17" s="805">
        <f t="shared" ref="AR17:AR18" si="38">SUM(AW17-AQ17)</f>
        <v>1125</v>
      </c>
      <c r="AS17" s="803"/>
      <c r="AT17" s="806">
        <f t="shared" ref="AT17:AT18" si="39">SUM(AX17-AS17)</f>
        <v>0</v>
      </c>
      <c r="AU17" s="861" t="str">
        <f t="shared" ref="AU17:AU18" si="40">B17</f>
        <v>Warrig</v>
      </c>
      <c r="AV17" s="836">
        <v>3000</v>
      </c>
      <c r="AW17" s="832">
        <v>4000</v>
      </c>
      <c r="AX17" s="828"/>
      <c r="AY17" s="793" t="s">
        <v>510</v>
      </c>
      <c r="AZ17" s="722" t="s">
        <v>497</v>
      </c>
      <c r="BA17" s="725">
        <f t="shared" si="31"/>
        <v>9</v>
      </c>
      <c r="BB17" s="721" t="s">
        <v>3385</v>
      </c>
      <c r="BC17" s="721" t="s">
        <v>536</v>
      </c>
      <c r="BD17" s="721">
        <v>13</v>
      </c>
      <c r="BE17" s="721">
        <v>439</v>
      </c>
      <c r="BF17" s="862" t="s">
        <v>644</v>
      </c>
      <c r="BG17" s="863">
        <v>1</v>
      </c>
      <c r="BH17" s="783">
        <f>SUM('DM Party Sheet'!$AI$1-'EOTP Characters'!BE17+'EOTP Characters'!AL17)</f>
        <v>26</v>
      </c>
      <c r="BI17" s="640" t="s">
        <v>552</v>
      </c>
      <c r="BJ17" s="641">
        <v>7</v>
      </c>
      <c r="BK17" s="641">
        <v>7</v>
      </c>
      <c r="BL17" s="642" t="s">
        <v>553</v>
      </c>
      <c r="BM17" s="640">
        <v>21</v>
      </c>
      <c r="BN17" s="641" t="s">
        <v>554</v>
      </c>
      <c r="BO17" s="644" t="str">
        <f>'DM Party Sheet'!Q$3</f>
        <v>Centien</v>
      </c>
      <c r="BP17" s="1290">
        <f t="shared" ref="BP17:BP18" si="41">SUM(BH17-AL17)</f>
        <v>26</v>
      </c>
      <c r="BQ17" s="721">
        <v>362</v>
      </c>
      <c r="BR17" s="638"/>
      <c r="BS17" s="585"/>
      <c r="BT17" s="585"/>
      <c r="BV17" s="989">
        <f t="shared" si="6"/>
        <v>11</v>
      </c>
      <c r="BW17" s="716"/>
      <c r="BX17" s="716"/>
      <c r="BY17" s="716"/>
      <c r="BZ17" s="716"/>
      <c r="CA17" s="716"/>
      <c r="CB17" s="756"/>
      <c r="CC17" s="719"/>
      <c r="CD17" s="719"/>
      <c r="CE17" s="719"/>
      <c r="CF17" s="728"/>
      <c r="CG17" s="727"/>
      <c r="CH17" s="729"/>
      <c r="CM17" s="736"/>
      <c r="CN17" s="745"/>
      <c r="CO17" s="680"/>
      <c r="CP17" s="660"/>
      <c r="CQ17" s="660"/>
      <c r="CR17" s="681"/>
      <c r="CS17" s="660"/>
      <c r="CT17" s="660"/>
    </row>
    <row r="18" spans="1:98" s="658" customFormat="1">
      <c r="A18" s="746">
        <v>17</v>
      </c>
      <c r="B18" s="1321" t="s">
        <v>3585</v>
      </c>
      <c r="C18" s="668" t="s">
        <v>516</v>
      </c>
      <c r="D18" s="667">
        <v>3</v>
      </c>
      <c r="E18" s="667">
        <v>17</v>
      </c>
      <c r="F18" s="667">
        <v>18</v>
      </c>
      <c r="G18" s="667">
        <v>3</v>
      </c>
      <c r="H18" s="667">
        <v>3</v>
      </c>
      <c r="I18" s="667">
        <v>15</v>
      </c>
      <c r="J18" s="751" t="s">
        <v>4098</v>
      </c>
      <c r="K18" s="655">
        <v>17</v>
      </c>
      <c r="L18" s="670">
        <v>14</v>
      </c>
      <c r="M18" s="698">
        <v>4</v>
      </c>
      <c r="N18" s="671">
        <v>9</v>
      </c>
      <c r="O18" s="672">
        <v>12</v>
      </c>
      <c r="P18" s="671">
        <v>9</v>
      </c>
      <c r="Q18" s="672">
        <v>15</v>
      </c>
      <c r="R18" s="671">
        <v>10</v>
      </c>
      <c r="S18" s="668">
        <v>12</v>
      </c>
      <c r="T18" s="687"/>
      <c r="U18" s="688"/>
      <c r="V18" s="687"/>
      <c r="W18" s="688"/>
      <c r="X18" s="687"/>
      <c r="Y18" s="688"/>
      <c r="Z18" s="687"/>
      <c r="AA18" s="706"/>
      <c r="AB18" s="687"/>
      <c r="AC18" s="709"/>
      <c r="AD18" s="689"/>
      <c r="AE18" s="694"/>
      <c r="AF18" s="811">
        <v>8</v>
      </c>
      <c r="AG18" s="818"/>
      <c r="AH18" s="823"/>
      <c r="AI18" s="731" t="s">
        <v>532</v>
      </c>
      <c r="AJ18" s="1471" t="s">
        <v>525</v>
      </c>
      <c r="AK18" s="674">
        <v>15</v>
      </c>
      <c r="AL18" s="807" t="s">
        <v>593</v>
      </c>
      <c r="AM18" s="673" t="s">
        <v>542</v>
      </c>
      <c r="AN18" s="711" t="s">
        <v>509</v>
      </c>
      <c r="AO18" s="798">
        <v>176119</v>
      </c>
      <c r="AP18" s="800">
        <f t="shared" ref="AP18" si="42">SUM(AV18-AO18)</f>
        <v>48881</v>
      </c>
      <c r="AQ18" s="796"/>
      <c r="AR18" s="804">
        <f t="shared" si="38"/>
        <v>0</v>
      </c>
      <c r="AS18" s="802"/>
      <c r="AT18" s="840">
        <f t="shared" si="39"/>
        <v>0</v>
      </c>
      <c r="AU18" s="843" t="str">
        <f t="shared" si="40"/>
        <v>Scalia</v>
      </c>
      <c r="AV18" s="838">
        <v>225000</v>
      </c>
      <c r="AW18" s="831"/>
      <c r="AX18" s="827"/>
      <c r="AY18" s="794" t="s">
        <v>510</v>
      </c>
      <c r="AZ18" s="723" t="s">
        <v>497</v>
      </c>
      <c r="BA18" s="726">
        <f t="shared" si="31"/>
        <v>18</v>
      </c>
      <c r="BB18" s="673" t="s">
        <v>3615</v>
      </c>
      <c r="BC18" s="673" t="s">
        <v>536</v>
      </c>
      <c r="BD18" s="673">
        <v>1</v>
      </c>
      <c r="BE18" s="673">
        <v>438</v>
      </c>
      <c r="BF18" s="734" t="s">
        <v>545</v>
      </c>
      <c r="BG18" s="744">
        <v>1</v>
      </c>
      <c r="BH18" s="1427" t="s">
        <v>1535</v>
      </c>
      <c r="BI18" s="640" t="s">
        <v>540</v>
      </c>
      <c r="BJ18" s="641">
        <v>15</v>
      </c>
      <c r="BK18" s="641">
        <v>15</v>
      </c>
      <c r="BL18" s="642" t="s">
        <v>593</v>
      </c>
      <c r="BM18" s="641"/>
      <c r="BN18" s="641"/>
      <c r="BO18" s="638"/>
      <c r="BP18" s="1290">
        <f t="shared" si="41"/>
        <v>26</v>
      </c>
      <c r="BQ18" s="673">
        <v>108</v>
      </c>
      <c r="BR18" s="638"/>
      <c r="BS18" s="585"/>
      <c r="BT18" s="585"/>
      <c r="BV18" s="989">
        <f t="shared" si="6"/>
        <v>9.8333333333333339</v>
      </c>
      <c r="BW18" s="716"/>
      <c r="BX18" s="716"/>
      <c r="BY18" s="716"/>
      <c r="BZ18" s="716"/>
      <c r="CA18" s="716"/>
      <c r="CB18" s="756"/>
      <c r="CC18" s="719"/>
      <c r="CD18" s="719"/>
      <c r="CE18" s="719"/>
      <c r="CF18" s="728"/>
      <c r="CG18" s="727"/>
      <c r="CH18" s="729"/>
      <c r="CM18" s="736"/>
      <c r="CN18" s="745"/>
      <c r="CO18" s="680"/>
      <c r="CP18" s="660"/>
      <c r="CQ18" s="660"/>
      <c r="CR18" s="681"/>
      <c r="CS18" s="660"/>
      <c r="CT18" s="660"/>
    </row>
    <row r="19" spans="1:98" s="658" customFormat="1">
      <c r="A19" s="746">
        <v>18</v>
      </c>
      <c r="B19" s="1321"/>
      <c r="C19" s="668"/>
      <c r="D19" s="667"/>
      <c r="E19" s="667"/>
      <c r="F19" s="667"/>
      <c r="G19" s="667"/>
      <c r="H19" s="1315"/>
      <c r="I19" s="667"/>
      <c r="J19" s="751"/>
      <c r="K19" s="655"/>
      <c r="L19" s="670"/>
      <c r="M19" s="698"/>
      <c r="N19" s="671"/>
      <c r="O19" s="672"/>
      <c r="P19" s="671"/>
      <c r="Q19" s="672"/>
      <c r="R19" s="671"/>
      <c r="S19" s="668"/>
      <c r="T19" s="687"/>
      <c r="U19" s="688"/>
      <c r="V19" s="687"/>
      <c r="W19" s="688"/>
      <c r="X19" s="687"/>
      <c r="Y19" s="688"/>
      <c r="Z19" s="687"/>
      <c r="AA19" s="706"/>
      <c r="AB19" s="687"/>
      <c r="AC19" s="709"/>
      <c r="AD19" s="689"/>
      <c r="AE19" s="694"/>
      <c r="AF19" s="811"/>
      <c r="AG19" s="818"/>
      <c r="AH19" s="823"/>
      <c r="AI19" s="731"/>
      <c r="AJ19" s="673"/>
      <c r="AK19" s="674"/>
      <c r="AL19" s="807"/>
      <c r="AM19" s="673"/>
      <c r="AN19" s="711"/>
      <c r="AO19" s="798"/>
      <c r="AP19" s="800">
        <f t="shared" si="28"/>
        <v>0</v>
      </c>
      <c r="AQ19" s="796"/>
      <c r="AR19" s="804">
        <f t="shared" si="29"/>
        <v>0</v>
      </c>
      <c r="AS19" s="802"/>
      <c r="AT19" s="840">
        <f t="shared" si="30"/>
        <v>0</v>
      </c>
      <c r="AU19" s="843">
        <f t="shared" si="3"/>
        <v>0</v>
      </c>
      <c r="AV19" s="838"/>
      <c r="AW19" s="831"/>
      <c r="AX19" s="827"/>
      <c r="AY19" s="794"/>
      <c r="AZ19" s="723" t="s">
        <v>497</v>
      </c>
      <c r="BA19" s="726">
        <f t="shared" si="31"/>
        <v>0</v>
      </c>
      <c r="BB19" s="673"/>
      <c r="BC19" s="673"/>
      <c r="BD19" s="673"/>
      <c r="BE19" s="673"/>
      <c r="BF19" s="734"/>
      <c r="BG19" s="744">
        <v>1</v>
      </c>
      <c r="BH19" s="783">
        <f>SUM('DM Party Sheet'!$AI$1-'EOTP Characters'!BE19+'EOTP Characters'!AL19)</f>
        <v>465</v>
      </c>
      <c r="BI19" s="640" t="s">
        <v>596</v>
      </c>
      <c r="BJ19" s="641">
        <v>18</v>
      </c>
      <c r="BK19" s="641">
        <v>18</v>
      </c>
      <c r="BL19" s="642" t="s">
        <v>597</v>
      </c>
      <c r="BM19" s="641"/>
      <c r="BN19" s="641"/>
      <c r="BO19" s="638"/>
      <c r="BP19" s="1290">
        <f>SUM(BH19-AL19)</f>
        <v>465</v>
      </c>
      <c r="BQ19" s="673">
        <v>120</v>
      </c>
      <c r="BR19" s="638"/>
      <c r="BS19" s="585"/>
      <c r="BT19" s="585"/>
      <c r="BV19" s="989" t="e">
        <f t="shared" si="6"/>
        <v>#DIV/0!</v>
      </c>
      <c r="BW19" s="716"/>
      <c r="BX19" s="716"/>
      <c r="BY19" s="716"/>
      <c r="BZ19" s="716"/>
      <c r="CA19" s="716"/>
      <c r="CB19" s="756"/>
      <c r="CC19" s="719"/>
      <c r="CD19" s="719"/>
      <c r="CE19" s="719"/>
      <c r="CF19" s="728"/>
      <c r="CG19" s="727"/>
      <c r="CH19" s="729"/>
      <c r="CM19" s="736"/>
      <c r="CN19" s="745"/>
      <c r="CO19" s="680"/>
      <c r="CP19" s="660"/>
      <c r="CQ19" s="660"/>
      <c r="CR19" s="681"/>
      <c r="CS19" s="660"/>
      <c r="CT19" s="660"/>
    </row>
    <row r="20" spans="1:98" s="658" customFormat="1">
      <c r="A20" s="746">
        <v>19</v>
      </c>
      <c r="B20" s="1322"/>
      <c r="C20" s="646"/>
      <c r="D20" s="644"/>
      <c r="E20" s="644"/>
      <c r="F20" s="644"/>
      <c r="G20" s="644"/>
      <c r="H20" s="644"/>
      <c r="I20" s="644"/>
      <c r="J20" s="750"/>
      <c r="K20" s="655"/>
      <c r="L20" s="657"/>
      <c r="M20" s="697"/>
      <c r="N20" s="647"/>
      <c r="O20" s="662"/>
      <c r="P20" s="647"/>
      <c r="Q20" s="662"/>
      <c r="R20" s="647"/>
      <c r="S20" s="646"/>
      <c r="T20" s="685"/>
      <c r="U20" s="686"/>
      <c r="V20" s="685"/>
      <c r="W20" s="686"/>
      <c r="X20" s="685"/>
      <c r="Y20" s="686"/>
      <c r="Z20" s="685"/>
      <c r="AA20" s="705"/>
      <c r="AB20" s="685"/>
      <c r="AC20" s="708"/>
      <c r="AD20" s="1103"/>
      <c r="AE20" s="693"/>
      <c r="AF20" s="812"/>
      <c r="AG20" s="819"/>
      <c r="AH20" s="824"/>
      <c r="AI20" s="730"/>
      <c r="AJ20" s="721"/>
      <c r="AK20" s="1102"/>
      <c r="AL20" s="808"/>
      <c r="AM20" s="721"/>
      <c r="AN20" s="1101"/>
      <c r="AO20" s="799"/>
      <c r="AP20" s="801">
        <f t="shared" si="28"/>
        <v>0</v>
      </c>
      <c r="AQ20" s="797"/>
      <c r="AR20" s="805">
        <f t="shared" si="29"/>
        <v>0</v>
      </c>
      <c r="AS20" s="803"/>
      <c r="AT20" s="806">
        <f t="shared" si="30"/>
        <v>0</v>
      </c>
      <c r="AU20" s="842">
        <f t="shared" si="3"/>
        <v>0</v>
      </c>
      <c r="AV20" s="836"/>
      <c r="AW20" s="832"/>
      <c r="AX20" s="828"/>
      <c r="AY20" s="793" t="s">
        <v>510</v>
      </c>
      <c r="AZ20" s="722" t="s">
        <v>497</v>
      </c>
      <c r="BA20" s="725">
        <f t="shared" si="31"/>
        <v>0</v>
      </c>
      <c r="BB20" s="721"/>
      <c r="BC20" s="721"/>
      <c r="BD20" s="721"/>
      <c r="BE20" s="721"/>
      <c r="BF20" s="733"/>
      <c r="BG20" s="744">
        <v>1</v>
      </c>
      <c r="BH20" s="783">
        <f>SUM('DM Party Sheet'!$AI$1-'EOTP Characters'!BE20+'EOTP Characters'!AL20)</f>
        <v>465</v>
      </c>
      <c r="BI20" s="640" t="s">
        <v>598</v>
      </c>
      <c r="BJ20" s="684">
        <v>18.5</v>
      </c>
      <c r="BK20" s="641">
        <v>19</v>
      </c>
      <c r="BL20" s="642" t="s">
        <v>599</v>
      </c>
      <c r="BM20" s="641"/>
      <c r="BN20" s="641"/>
      <c r="BO20" s="638"/>
      <c r="BP20" s="638"/>
      <c r="BQ20" s="721">
        <v>120</v>
      </c>
      <c r="BR20" s="638"/>
      <c r="BS20" s="585"/>
      <c r="BT20" s="585"/>
      <c r="BV20" s="989" t="e">
        <f t="shared" si="6"/>
        <v>#DIV/0!</v>
      </c>
      <c r="BW20" s="716"/>
      <c r="BX20" s="716"/>
      <c r="BY20" s="716"/>
      <c r="BZ20" s="716"/>
      <c r="CA20" s="716"/>
      <c r="CB20" s="756"/>
      <c r="CC20" s="719"/>
      <c r="CD20" s="719"/>
      <c r="CE20" s="719"/>
      <c r="CF20" s="728"/>
      <c r="CG20" s="727"/>
      <c r="CH20" s="729"/>
      <c r="CM20" s="736"/>
      <c r="CN20" s="745"/>
      <c r="CO20" s="680"/>
      <c r="CP20" s="660"/>
      <c r="CQ20" s="660"/>
      <c r="CR20" s="681"/>
      <c r="CS20" s="660"/>
      <c r="CT20" s="660"/>
    </row>
    <row r="21" spans="1:98" s="658" customFormat="1">
      <c r="A21" s="746">
        <v>20</v>
      </c>
      <c r="B21" s="1322" t="s">
        <v>4097</v>
      </c>
      <c r="C21" s="646" t="s">
        <v>617</v>
      </c>
      <c r="D21" s="644"/>
      <c r="E21" s="644"/>
      <c r="F21" s="644"/>
      <c r="G21" s="644"/>
      <c r="H21" s="644"/>
      <c r="I21" s="644"/>
      <c r="J21" s="750"/>
      <c r="K21" s="655"/>
      <c r="L21" s="657"/>
      <c r="M21" s="697"/>
      <c r="N21" s="647"/>
      <c r="O21" s="662"/>
      <c r="P21" s="647"/>
      <c r="Q21" s="662"/>
      <c r="R21" s="647"/>
      <c r="S21" s="646"/>
      <c r="T21" s="685"/>
      <c r="U21" s="686"/>
      <c r="V21" s="685"/>
      <c r="W21" s="686"/>
      <c r="X21" s="685"/>
      <c r="Y21" s="686"/>
      <c r="Z21" s="685"/>
      <c r="AA21" s="705"/>
      <c r="AB21" s="685"/>
      <c r="AC21" s="708"/>
      <c r="AD21" s="1103"/>
      <c r="AE21" s="693"/>
      <c r="AF21" s="812"/>
      <c r="AG21" s="819"/>
      <c r="AH21" s="824"/>
      <c r="AI21" s="730"/>
      <c r="AJ21" s="721"/>
      <c r="AK21" s="1102"/>
      <c r="AL21" s="808"/>
      <c r="AM21" s="721"/>
      <c r="AN21" s="1101"/>
      <c r="AO21" s="799"/>
      <c r="AP21" s="801">
        <f t="shared" si="28"/>
        <v>0</v>
      </c>
      <c r="AQ21" s="797"/>
      <c r="AR21" s="805">
        <f t="shared" si="29"/>
        <v>0</v>
      </c>
      <c r="AS21" s="803"/>
      <c r="AT21" s="806">
        <f t="shared" si="30"/>
        <v>0</v>
      </c>
      <c r="AU21" s="842" t="str">
        <f t="shared" si="3"/>
        <v>Sully Fade</v>
      </c>
      <c r="AV21" s="836"/>
      <c r="AW21" s="832"/>
      <c r="AX21" s="828"/>
      <c r="AY21" s="793"/>
      <c r="AZ21" s="722" t="s">
        <v>497</v>
      </c>
      <c r="BA21" s="725">
        <f t="shared" si="31"/>
        <v>0</v>
      </c>
      <c r="BB21" s="721"/>
      <c r="BC21" s="721"/>
      <c r="BD21" s="721"/>
      <c r="BE21" s="721"/>
      <c r="BF21" s="733"/>
      <c r="BG21" s="744">
        <v>1</v>
      </c>
      <c r="BH21" s="783">
        <f>SUM('DM Party Sheet'!$AI$1-'EOTP Characters'!BE21+'EOTP Characters'!AL21)</f>
        <v>465</v>
      </c>
      <c r="BI21" s="640" t="s">
        <v>600</v>
      </c>
      <c r="BJ21" s="684">
        <v>18.75</v>
      </c>
      <c r="BK21" s="641">
        <v>20</v>
      </c>
      <c r="BL21" s="642" t="s">
        <v>601</v>
      </c>
      <c r="BM21" s="641"/>
      <c r="BN21" s="641"/>
      <c r="BO21" s="638"/>
      <c r="BP21" s="638"/>
      <c r="BQ21" s="721"/>
      <c r="BR21" s="638"/>
      <c r="BS21" s="585"/>
      <c r="BT21" s="585"/>
      <c r="BV21" s="989" t="e">
        <f t="shared" si="6"/>
        <v>#DIV/0!</v>
      </c>
      <c r="BW21" s="716"/>
      <c r="BX21" s="716"/>
      <c r="BY21" s="716"/>
      <c r="BZ21" s="716"/>
      <c r="CA21" s="716"/>
      <c r="CB21" s="756"/>
      <c r="CC21" s="719"/>
      <c r="CD21" s="719"/>
      <c r="CE21" s="719"/>
      <c r="CF21" s="728"/>
      <c r="CG21" s="727"/>
      <c r="CH21" s="729"/>
      <c r="CM21" s="736"/>
      <c r="CN21" s="745"/>
      <c r="CO21" s="680"/>
      <c r="CP21" s="660"/>
      <c r="CQ21" s="660"/>
      <c r="CR21" s="681"/>
      <c r="CS21" s="660"/>
      <c r="CT21" s="660"/>
    </row>
    <row r="22" spans="1:98" s="873" customFormat="1">
      <c r="A22" s="864">
        <v>21</v>
      </c>
      <c r="B22" s="1319" t="s">
        <v>3721</v>
      </c>
      <c r="C22" s="646" t="s">
        <v>501</v>
      </c>
      <c r="D22" s="667"/>
      <c r="E22" s="667"/>
      <c r="F22" s="667"/>
      <c r="G22" s="667"/>
      <c r="H22" s="667"/>
      <c r="I22" s="667"/>
      <c r="J22" s="751"/>
      <c r="K22" s="669"/>
      <c r="L22" s="670"/>
      <c r="M22" s="698"/>
      <c r="N22" s="671"/>
      <c r="O22" s="672"/>
      <c r="P22" s="671"/>
      <c r="Q22" s="672"/>
      <c r="R22" s="671"/>
      <c r="S22" s="668"/>
      <c r="T22" s="687"/>
      <c r="U22" s="688"/>
      <c r="V22" s="687"/>
      <c r="W22" s="688"/>
      <c r="X22" s="687"/>
      <c r="Y22" s="688"/>
      <c r="Z22" s="687"/>
      <c r="AA22" s="706"/>
      <c r="AB22" s="687"/>
      <c r="AC22" s="709"/>
      <c r="AD22" s="689"/>
      <c r="AE22" s="694"/>
      <c r="AF22" s="811"/>
      <c r="AG22" s="818"/>
      <c r="AH22" s="823"/>
      <c r="AI22" s="731"/>
      <c r="AJ22" s="673"/>
      <c r="AK22" s="674"/>
      <c r="AL22" s="807"/>
      <c r="AM22" s="673"/>
      <c r="AN22" s="711"/>
      <c r="AO22" s="798"/>
      <c r="AP22" s="800">
        <f t="shared" si="28"/>
        <v>0</v>
      </c>
      <c r="AQ22" s="796"/>
      <c r="AR22" s="804">
        <f t="shared" si="29"/>
        <v>0</v>
      </c>
      <c r="AS22" s="802"/>
      <c r="AT22" s="840">
        <f t="shared" si="30"/>
        <v>0</v>
      </c>
      <c r="AU22" s="843" t="str">
        <f t="shared" si="3"/>
        <v>NPC Cassiatta</v>
      </c>
      <c r="AV22" s="838"/>
      <c r="AW22" s="831"/>
      <c r="AX22" s="827"/>
      <c r="AY22" s="794"/>
      <c r="AZ22" s="723" t="s">
        <v>497</v>
      </c>
      <c r="BA22" s="726">
        <f t="shared" si="31"/>
        <v>0</v>
      </c>
      <c r="BB22" s="673"/>
      <c r="BC22" s="673"/>
      <c r="BD22" s="673"/>
      <c r="BE22" s="673"/>
      <c r="BF22" s="865"/>
      <c r="BG22" s="866">
        <v>1</v>
      </c>
      <c r="BH22" s="867">
        <f>SUM('DM Party Sheet'!$AI$1-'EOTP Characters'!BE22+'EOTP Characters'!AL22)</f>
        <v>465</v>
      </c>
      <c r="BI22" s="868" t="s">
        <v>602</v>
      </c>
      <c r="BJ22" s="883">
        <v>18.899999999999999</v>
      </c>
      <c r="BK22" s="869">
        <v>21</v>
      </c>
      <c r="BL22" s="870" t="s">
        <v>603</v>
      </c>
      <c r="BM22" s="869"/>
      <c r="BN22" s="869" t="s">
        <v>604</v>
      </c>
      <c r="BO22" s="871"/>
      <c r="BP22" s="871"/>
      <c r="BQ22" s="673"/>
      <c r="BR22" s="871"/>
      <c r="BS22" s="872"/>
      <c r="BT22" s="872"/>
      <c r="BV22" s="989" t="e">
        <f t="shared" si="6"/>
        <v>#DIV/0!</v>
      </c>
      <c r="BW22" s="874"/>
      <c r="BX22" s="874"/>
      <c r="BY22" s="874"/>
      <c r="BZ22" s="874"/>
      <c r="CA22" s="874"/>
      <c r="CB22" s="676"/>
      <c r="CC22" s="875"/>
      <c r="CD22" s="875"/>
      <c r="CE22" s="875"/>
      <c r="CF22" s="876"/>
      <c r="CG22" s="877"/>
      <c r="CH22" s="878"/>
      <c r="CM22" s="879"/>
      <c r="CN22" s="878"/>
      <c r="CO22" s="880"/>
      <c r="CP22" s="881"/>
      <c r="CQ22" s="881"/>
      <c r="CR22" s="882"/>
      <c r="CS22" s="881"/>
      <c r="CT22" s="881"/>
    </row>
    <row r="23" spans="1:98" s="658" customFormat="1">
      <c r="A23" s="746">
        <v>22</v>
      </c>
      <c r="B23" s="1322" t="s">
        <v>3936</v>
      </c>
      <c r="C23" s="646" t="s">
        <v>528</v>
      </c>
      <c r="D23" s="644"/>
      <c r="E23" s="644"/>
      <c r="F23" s="644"/>
      <c r="G23" s="644"/>
      <c r="H23" s="644"/>
      <c r="I23" s="644"/>
      <c r="J23" s="750"/>
      <c r="K23" s="655"/>
      <c r="L23" s="657"/>
      <c r="M23" s="697"/>
      <c r="N23" s="647"/>
      <c r="O23" s="662"/>
      <c r="P23" s="647"/>
      <c r="Q23" s="662"/>
      <c r="R23" s="647"/>
      <c r="S23" s="646"/>
      <c r="T23" s="685"/>
      <c r="U23" s="686"/>
      <c r="V23" s="685"/>
      <c r="W23" s="686"/>
      <c r="X23" s="685"/>
      <c r="Y23" s="686"/>
      <c r="Z23" s="685"/>
      <c r="AA23" s="705"/>
      <c r="AB23" s="685"/>
      <c r="AC23" s="708"/>
      <c r="AD23" s="1103"/>
      <c r="AE23" s="693"/>
      <c r="AF23" s="812"/>
      <c r="AG23" s="819"/>
      <c r="AH23" s="824"/>
      <c r="AI23" s="730"/>
      <c r="AJ23" s="721"/>
      <c r="AK23" s="1102"/>
      <c r="AL23" s="808"/>
      <c r="AM23" s="721"/>
      <c r="AN23" s="1101"/>
      <c r="AO23" s="799">
        <v>13843</v>
      </c>
      <c r="AP23" s="801">
        <f t="shared" si="28"/>
        <v>-13843</v>
      </c>
      <c r="AQ23" s="797"/>
      <c r="AR23" s="805">
        <f t="shared" si="29"/>
        <v>0</v>
      </c>
      <c r="AS23" s="803"/>
      <c r="AT23" s="806">
        <f t="shared" si="30"/>
        <v>0</v>
      </c>
      <c r="AU23" s="842" t="str">
        <f t="shared" si="3"/>
        <v>NPC Rain</v>
      </c>
      <c r="AV23" s="836"/>
      <c r="AW23" s="832"/>
      <c r="AX23" s="828"/>
      <c r="AY23" s="793"/>
      <c r="AZ23" s="722" t="s">
        <v>497</v>
      </c>
      <c r="BA23" s="725">
        <f t="shared" si="31"/>
        <v>0</v>
      </c>
      <c r="BB23" s="721"/>
      <c r="BC23" s="721"/>
      <c r="BD23" s="721"/>
      <c r="BE23" s="721"/>
      <c r="BF23" s="733"/>
      <c r="BG23" s="744">
        <v>1</v>
      </c>
      <c r="BH23" s="783">
        <f>SUM('DM Party Sheet'!$AI$1-'EOTP Characters'!BE23+'EOTP Characters'!AL23)</f>
        <v>465</v>
      </c>
      <c r="BI23" s="640" t="s">
        <v>605</v>
      </c>
      <c r="BJ23" s="684">
        <v>18.989999999999998</v>
      </c>
      <c r="BK23" s="641">
        <v>22</v>
      </c>
      <c r="BL23" s="642" t="s">
        <v>606</v>
      </c>
      <c r="BM23" s="641"/>
      <c r="BN23" s="641" t="s">
        <v>410</v>
      </c>
      <c r="BO23" s="638"/>
      <c r="BP23" s="638"/>
      <c r="BQ23" s="721"/>
      <c r="BR23" s="638"/>
      <c r="BS23" s="679"/>
      <c r="BT23" s="679"/>
      <c r="BV23" s="989" t="e">
        <f t="shared" si="6"/>
        <v>#DIV/0!</v>
      </c>
      <c r="BW23" s="716"/>
      <c r="BX23" s="716"/>
      <c r="BY23" s="716"/>
      <c r="BZ23" s="716"/>
      <c r="CA23" s="716"/>
      <c r="CB23" s="756"/>
      <c r="CC23" s="719"/>
      <c r="CD23" s="719"/>
      <c r="CE23" s="719"/>
      <c r="CF23" s="728"/>
      <c r="CG23" s="727"/>
      <c r="CH23" s="729"/>
      <c r="CM23" s="736"/>
      <c r="CN23" s="745"/>
      <c r="CO23" s="680"/>
      <c r="CP23" s="660"/>
      <c r="CQ23" s="660"/>
      <c r="CR23" s="681"/>
      <c r="CS23" s="660"/>
      <c r="CT23" s="660"/>
    </row>
    <row r="24" spans="1:98" s="658" customFormat="1">
      <c r="A24" s="746">
        <v>23</v>
      </c>
      <c r="B24" s="1322" t="s">
        <v>3947</v>
      </c>
      <c r="C24" s="646" t="s">
        <v>617</v>
      </c>
      <c r="D24" s="644"/>
      <c r="E24" s="644"/>
      <c r="F24" s="644"/>
      <c r="G24" s="644"/>
      <c r="H24" s="644"/>
      <c r="I24" s="644"/>
      <c r="J24" s="750"/>
      <c r="K24" s="655"/>
      <c r="L24" s="657"/>
      <c r="M24" s="697"/>
      <c r="N24" s="647"/>
      <c r="O24" s="662"/>
      <c r="P24" s="647"/>
      <c r="Q24" s="662"/>
      <c r="R24" s="647"/>
      <c r="S24" s="646"/>
      <c r="T24" s="685"/>
      <c r="U24" s="686"/>
      <c r="V24" s="685"/>
      <c r="W24" s="686"/>
      <c r="X24" s="685"/>
      <c r="Y24" s="686"/>
      <c r="Z24" s="685"/>
      <c r="AA24" s="705"/>
      <c r="AB24" s="685"/>
      <c r="AC24" s="708"/>
      <c r="AD24" s="1103"/>
      <c r="AE24" s="693"/>
      <c r="AF24" s="812"/>
      <c r="AG24" s="819"/>
      <c r="AH24" s="824"/>
      <c r="AI24" s="730"/>
      <c r="AJ24" s="721"/>
      <c r="AK24" s="1102"/>
      <c r="AL24" s="808"/>
      <c r="AM24" s="721"/>
      <c r="AN24" s="1101"/>
      <c r="AO24" s="799"/>
      <c r="AP24" s="801">
        <f t="shared" si="28"/>
        <v>0</v>
      </c>
      <c r="AQ24" s="797"/>
      <c r="AR24" s="805">
        <f t="shared" si="29"/>
        <v>0</v>
      </c>
      <c r="AS24" s="803"/>
      <c r="AT24" s="806">
        <f t="shared" si="30"/>
        <v>0</v>
      </c>
      <c r="AU24" s="842" t="str">
        <f t="shared" si="3"/>
        <v>NPC Lovat</v>
      </c>
      <c r="AV24" s="836"/>
      <c r="AW24" s="832"/>
      <c r="AX24" s="828"/>
      <c r="AY24" s="793"/>
      <c r="AZ24" s="722" t="s">
        <v>497</v>
      </c>
      <c r="BA24" s="725">
        <f t="shared" si="31"/>
        <v>0</v>
      </c>
      <c r="BB24" s="721"/>
      <c r="BC24" s="721"/>
      <c r="BD24" s="721"/>
      <c r="BE24" s="721"/>
      <c r="BF24" s="733"/>
      <c r="BG24" s="744">
        <v>1</v>
      </c>
      <c r="BH24" s="783">
        <f>SUM('DM Party Sheet'!$AI$1-'EOTP Characters'!BE24+'EOTP Characters'!AL24)</f>
        <v>465</v>
      </c>
      <c r="BI24" s="640" t="s">
        <v>607</v>
      </c>
      <c r="BJ24" s="641">
        <v>18</v>
      </c>
      <c r="BK24" s="641">
        <v>23</v>
      </c>
      <c r="BL24" s="642" t="s">
        <v>526</v>
      </c>
      <c r="BM24" s="641"/>
      <c r="BN24" s="641" t="s">
        <v>409</v>
      </c>
      <c r="BO24" s="638"/>
      <c r="BP24" s="638"/>
      <c r="BQ24" s="721"/>
      <c r="BR24" s="638"/>
      <c r="BS24" s="679"/>
      <c r="BT24" s="679"/>
      <c r="BV24" s="716"/>
      <c r="BW24" s="716"/>
      <c r="BX24" s="716"/>
      <c r="BY24" s="716"/>
      <c r="BZ24" s="716"/>
      <c r="CA24" s="716"/>
      <c r="CB24" s="756"/>
      <c r="CC24" s="719"/>
      <c r="CD24" s="719"/>
      <c r="CE24" s="719"/>
      <c r="CF24" s="728"/>
      <c r="CG24" s="727"/>
      <c r="CH24" s="729"/>
      <c r="CM24" s="736"/>
      <c r="CN24" s="745"/>
      <c r="CO24" s="680"/>
      <c r="CP24" s="660"/>
      <c r="CQ24" s="660"/>
      <c r="CR24" s="681"/>
      <c r="CS24" s="660"/>
      <c r="CT24" s="660"/>
    </row>
    <row r="25" spans="1:98" s="873" customFormat="1">
      <c r="A25" s="864">
        <v>24</v>
      </c>
      <c r="B25" s="1319" t="s">
        <v>3954</v>
      </c>
      <c r="C25" s="646" t="s">
        <v>505</v>
      </c>
      <c r="D25" s="667"/>
      <c r="E25" s="667"/>
      <c r="F25" s="667"/>
      <c r="G25" s="667"/>
      <c r="H25" s="667"/>
      <c r="I25" s="667"/>
      <c r="J25" s="751"/>
      <c r="K25" s="669"/>
      <c r="L25" s="670"/>
      <c r="M25" s="698"/>
      <c r="N25" s="671"/>
      <c r="O25" s="672"/>
      <c r="P25" s="671"/>
      <c r="Q25" s="672"/>
      <c r="R25" s="671"/>
      <c r="S25" s="668"/>
      <c r="T25" s="687"/>
      <c r="U25" s="688"/>
      <c r="V25" s="687"/>
      <c r="W25" s="688"/>
      <c r="X25" s="687"/>
      <c r="Y25" s="688"/>
      <c r="Z25" s="687"/>
      <c r="AA25" s="706"/>
      <c r="AB25" s="687"/>
      <c r="AC25" s="709"/>
      <c r="AD25" s="689"/>
      <c r="AE25" s="694"/>
      <c r="AF25" s="811"/>
      <c r="AG25" s="818"/>
      <c r="AH25" s="823"/>
      <c r="AI25" s="731"/>
      <c r="AJ25" s="673"/>
      <c r="AK25" s="674"/>
      <c r="AL25" s="807"/>
      <c r="AM25" s="673"/>
      <c r="AN25" s="711"/>
      <c r="AO25" s="798"/>
      <c r="AP25" s="800">
        <f t="shared" si="28"/>
        <v>0</v>
      </c>
      <c r="AQ25" s="796"/>
      <c r="AR25" s="804">
        <f t="shared" si="29"/>
        <v>0</v>
      </c>
      <c r="AS25" s="802"/>
      <c r="AT25" s="840">
        <f t="shared" si="30"/>
        <v>0</v>
      </c>
      <c r="AU25" s="843" t="str">
        <f t="shared" si="3"/>
        <v>NPC Amsorin</v>
      </c>
      <c r="AV25" s="838"/>
      <c r="AW25" s="831"/>
      <c r="AX25" s="827"/>
      <c r="AY25" s="794"/>
      <c r="AZ25" s="723" t="s">
        <v>497</v>
      </c>
      <c r="BA25" s="726">
        <f t="shared" si="31"/>
        <v>0</v>
      </c>
      <c r="BB25" s="673"/>
      <c r="BC25" s="673"/>
      <c r="BD25" s="673"/>
      <c r="BE25" s="673"/>
      <c r="BF25" s="865"/>
      <c r="BG25" s="866">
        <v>1</v>
      </c>
      <c r="BH25" s="867">
        <f>SUM('DM Party Sheet'!$AI$1-'EOTP Characters'!BE25+'EOTP Characters'!AL25)</f>
        <v>465</v>
      </c>
      <c r="BI25" s="868" t="s">
        <v>608</v>
      </c>
      <c r="BJ25" s="869">
        <v>19</v>
      </c>
      <c r="BK25" s="869">
        <v>24</v>
      </c>
      <c r="BL25" s="870"/>
      <c r="BM25" s="869"/>
      <c r="BN25" s="869" t="s">
        <v>408</v>
      </c>
      <c r="BO25" s="871"/>
      <c r="BP25" s="871"/>
      <c r="BQ25" s="673"/>
      <c r="BR25" s="871"/>
      <c r="BS25" s="879"/>
      <c r="BT25" s="879"/>
      <c r="BV25" s="874"/>
      <c r="BW25" s="874"/>
      <c r="BX25" s="874"/>
      <c r="BY25" s="874"/>
      <c r="BZ25" s="874"/>
      <c r="CA25" s="874"/>
      <c r="CB25" s="676"/>
      <c r="CC25" s="875"/>
      <c r="CD25" s="875"/>
      <c r="CE25" s="875"/>
      <c r="CF25" s="876"/>
      <c r="CG25" s="877"/>
      <c r="CH25" s="878"/>
      <c r="CM25" s="879"/>
      <c r="CN25" s="878"/>
      <c r="CO25" s="880"/>
      <c r="CP25" s="881"/>
      <c r="CQ25" s="881"/>
      <c r="CR25" s="882"/>
      <c r="CS25" s="881"/>
      <c r="CT25" s="881"/>
    </row>
    <row r="26" spans="1:98" s="658" customFormat="1">
      <c r="A26" s="746">
        <v>25</v>
      </c>
      <c r="B26" s="1322" t="s">
        <v>3955</v>
      </c>
      <c r="C26" s="646" t="s">
        <v>557</v>
      </c>
      <c r="D26" s="644"/>
      <c r="E26" s="644"/>
      <c r="F26" s="644"/>
      <c r="G26" s="644"/>
      <c r="H26" s="644"/>
      <c r="I26" s="644"/>
      <c r="J26" s="750"/>
      <c r="K26" s="655"/>
      <c r="L26" s="657"/>
      <c r="M26" s="697"/>
      <c r="N26" s="647"/>
      <c r="O26" s="662"/>
      <c r="P26" s="647"/>
      <c r="Q26" s="662"/>
      <c r="R26" s="647"/>
      <c r="S26" s="646"/>
      <c r="T26" s="685"/>
      <c r="U26" s="686"/>
      <c r="V26" s="685"/>
      <c r="W26" s="686"/>
      <c r="X26" s="685"/>
      <c r="Y26" s="686"/>
      <c r="Z26" s="685"/>
      <c r="AA26" s="705"/>
      <c r="AB26" s="685"/>
      <c r="AC26" s="708"/>
      <c r="AD26" s="1103"/>
      <c r="AE26" s="693"/>
      <c r="AF26" s="812"/>
      <c r="AG26" s="819"/>
      <c r="AH26" s="824"/>
      <c r="AI26" s="730"/>
      <c r="AJ26" s="721"/>
      <c r="AK26" s="1102"/>
      <c r="AL26" s="808"/>
      <c r="AM26" s="721"/>
      <c r="AN26" s="1101"/>
      <c r="AO26" s="799"/>
      <c r="AP26" s="801">
        <f t="shared" si="28"/>
        <v>0</v>
      </c>
      <c r="AQ26" s="797"/>
      <c r="AR26" s="805">
        <f t="shared" si="29"/>
        <v>0</v>
      </c>
      <c r="AS26" s="803"/>
      <c r="AT26" s="806">
        <f t="shared" si="30"/>
        <v>0</v>
      </c>
      <c r="AU26" s="842" t="str">
        <f t="shared" si="3"/>
        <v>NPC Adelbrand</v>
      </c>
      <c r="AV26" s="836"/>
      <c r="AW26" s="832"/>
      <c r="AX26" s="828"/>
      <c r="AY26" s="793"/>
      <c r="AZ26" s="722" t="s">
        <v>497</v>
      </c>
      <c r="BA26" s="725">
        <f t="shared" si="31"/>
        <v>0</v>
      </c>
      <c r="BB26" s="721"/>
      <c r="BC26" s="721"/>
      <c r="BD26" s="721"/>
      <c r="BE26" s="721"/>
      <c r="BF26" s="733"/>
      <c r="BG26" s="744">
        <v>1</v>
      </c>
      <c r="BH26" s="783">
        <f>SUM('DM Party Sheet'!$AI$1-'EOTP Characters'!BE26+'EOTP Characters'!AL26)</f>
        <v>465</v>
      </c>
      <c r="BI26" s="640" t="s">
        <v>609</v>
      </c>
      <c r="BJ26" s="641">
        <v>20</v>
      </c>
      <c r="BK26" s="641">
        <v>25</v>
      </c>
      <c r="BL26" s="642"/>
      <c r="BM26" s="641"/>
      <c r="BN26" s="641" t="s">
        <v>411</v>
      </c>
      <c r="BO26" s="638"/>
      <c r="BP26" s="638"/>
      <c r="BQ26" s="721"/>
      <c r="BR26" s="638"/>
      <c r="BS26" s="679"/>
      <c r="BT26" s="679"/>
      <c r="BV26" s="716"/>
      <c r="BW26" s="716"/>
      <c r="BX26" s="716"/>
      <c r="BY26" s="716"/>
      <c r="BZ26" s="716"/>
      <c r="CA26" s="716"/>
      <c r="CB26" s="756"/>
      <c r="CC26" s="719"/>
      <c r="CD26" s="719"/>
      <c r="CE26" s="719"/>
      <c r="CF26" s="728"/>
      <c r="CG26" s="727"/>
      <c r="CH26" s="729"/>
      <c r="CM26" s="736"/>
      <c r="CN26" s="745"/>
      <c r="CO26" s="680"/>
      <c r="CP26" s="660"/>
      <c r="CQ26" s="660"/>
      <c r="CR26" s="681"/>
      <c r="CS26" s="660"/>
      <c r="CT26" s="660"/>
    </row>
    <row r="27" spans="1:98" s="658" customFormat="1">
      <c r="A27" s="746">
        <v>26</v>
      </c>
      <c r="B27" s="1322" t="s">
        <v>3956</v>
      </c>
      <c r="C27" s="646" t="s">
        <v>579</v>
      </c>
      <c r="D27" s="644"/>
      <c r="E27" s="644"/>
      <c r="F27" s="644"/>
      <c r="G27" s="644"/>
      <c r="H27" s="644"/>
      <c r="I27" s="644"/>
      <c r="J27" s="750"/>
      <c r="K27" s="655"/>
      <c r="L27" s="657"/>
      <c r="M27" s="697"/>
      <c r="N27" s="647"/>
      <c r="O27" s="662"/>
      <c r="P27" s="647"/>
      <c r="Q27" s="662"/>
      <c r="R27" s="647"/>
      <c r="S27" s="646"/>
      <c r="T27" s="685"/>
      <c r="U27" s="686"/>
      <c r="V27" s="685"/>
      <c r="W27" s="686"/>
      <c r="X27" s="685"/>
      <c r="Y27" s="686"/>
      <c r="Z27" s="685"/>
      <c r="AA27" s="705"/>
      <c r="AB27" s="685"/>
      <c r="AC27" s="708"/>
      <c r="AD27" s="1103"/>
      <c r="AE27" s="693"/>
      <c r="AF27" s="812"/>
      <c r="AG27" s="819"/>
      <c r="AH27" s="824"/>
      <c r="AI27" s="730"/>
      <c r="AJ27" s="721"/>
      <c r="AK27" s="1102"/>
      <c r="AL27" s="808"/>
      <c r="AM27" s="721"/>
      <c r="AN27" s="1101"/>
      <c r="AO27" s="799"/>
      <c r="AP27" s="801">
        <f t="shared" si="28"/>
        <v>0</v>
      </c>
      <c r="AQ27" s="797"/>
      <c r="AR27" s="805">
        <f t="shared" si="29"/>
        <v>0</v>
      </c>
      <c r="AS27" s="803"/>
      <c r="AT27" s="806">
        <f t="shared" si="30"/>
        <v>0</v>
      </c>
      <c r="AU27" s="842" t="str">
        <f t="shared" si="3"/>
        <v>NPC Astrid</v>
      </c>
      <c r="AV27" s="836"/>
      <c r="AW27" s="832"/>
      <c r="AX27" s="828"/>
      <c r="AY27" s="793"/>
      <c r="AZ27" s="722" t="s">
        <v>497</v>
      </c>
      <c r="BA27" s="725">
        <f t="shared" si="31"/>
        <v>0</v>
      </c>
      <c r="BB27" s="721"/>
      <c r="BC27" s="721"/>
      <c r="BD27" s="721"/>
      <c r="BE27" s="721"/>
      <c r="BF27" s="733"/>
      <c r="BG27" s="744">
        <v>1</v>
      </c>
      <c r="BH27" s="783">
        <f>SUM('DM Party Sheet'!$AI$1-'EOTP Characters'!BE27+'EOTP Characters'!AL27)</f>
        <v>465</v>
      </c>
      <c r="BI27" s="640" t="s">
        <v>610</v>
      </c>
      <c r="BJ27" s="641">
        <v>21</v>
      </c>
      <c r="BK27" s="641">
        <v>26</v>
      </c>
      <c r="BL27" s="642"/>
      <c r="BM27" s="641"/>
      <c r="BN27" s="641" t="s">
        <v>407</v>
      </c>
      <c r="BO27" s="638"/>
      <c r="BP27" s="638"/>
      <c r="BQ27" s="721"/>
      <c r="BR27" s="638"/>
      <c r="BS27" s="679"/>
      <c r="BT27" s="679"/>
      <c r="BV27" s="716"/>
      <c r="BW27" s="716"/>
      <c r="BX27" s="716"/>
      <c r="BY27" s="716"/>
      <c r="BZ27" s="716"/>
      <c r="CA27" s="716"/>
      <c r="CB27" s="756"/>
      <c r="CC27" s="719"/>
      <c r="CD27" s="719"/>
      <c r="CE27" s="719"/>
      <c r="CF27" s="728"/>
      <c r="CG27" s="727"/>
      <c r="CH27" s="729"/>
      <c r="CM27" s="736"/>
      <c r="CN27" s="745"/>
      <c r="CO27" s="680"/>
      <c r="CP27" s="660"/>
      <c r="CQ27" s="660"/>
      <c r="CR27" s="681"/>
      <c r="CS27" s="660"/>
      <c r="CT27" s="660"/>
    </row>
    <row r="28" spans="1:98" s="873" customFormat="1">
      <c r="A28" s="864">
        <v>27</v>
      </c>
      <c r="B28" s="1319" t="s">
        <v>3957</v>
      </c>
      <c r="C28" s="646" t="s">
        <v>573</v>
      </c>
      <c r="D28" s="667"/>
      <c r="E28" s="667"/>
      <c r="F28" s="667"/>
      <c r="G28" s="667"/>
      <c r="H28" s="667"/>
      <c r="I28" s="667"/>
      <c r="J28" s="751"/>
      <c r="K28" s="669"/>
      <c r="L28" s="670"/>
      <c r="M28" s="698"/>
      <c r="N28" s="671"/>
      <c r="O28" s="672"/>
      <c r="P28" s="671"/>
      <c r="Q28" s="672"/>
      <c r="R28" s="671"/>
      <c r="S28" s="668"/>
      <c r="T28" s="687"/>
      <c r="U28" s="688"/>
      <c r="V28" s="687"/>
      <c r="W28" s="688"/>
      <c r="X28" s="687"/>
      <c r="Y28" s="688"/>
      <c r="Z28" s="687"/>
      <c r="AA28" s="706"/>
      <c r="AB28" s="687"/>
      <c r="AC28" s="709"/>
      <c r="AD28" s="689"/>
      <c r="AE28" s="694"/>
      <c r="AF28" s="811"/>
      <c r="AG28" s="818"/>
      <c r="AH28" s="823"/>
      <c r="AI28" s="731"/>
      <c r="AJ28" s="673"/>
      <c r="AK28" s="674"/>
      <c r="AL28" s="807"/>
      <c r="AM28" s="673"/>
      <c r="AN28" s="711"/>
      <c r="AO28" s="798"/>
      <c r="AP28" s="800">
        <f t="shared" si="28"/>
        <v>0</v>
      </c>
      <c r="AQ28" s="796"/>
      <c r="AR28" s="804">
        <f t="shared" si="29"/>
        <v>0</v>
      </c>
      <c r="AS28" s="802"/>
      <c r="AT28" s="840">
        <f t="shared" si="30"/>
        <v>0</v>
      </c>
      <c r="AU28" s="843" t="str">
        <f t="shared" si="3"/>
        <v>NPC Damsel</v>
      </c>
      <c r="AV28" s="838"/>
      <c r="AW28" s="831"/>
      <c r="AX28" s="827"/>
      <c r="AY28" s="794"/>
      <c r="AZ28" s="723" t="s">
        <v>497</v>
      </c>
      <c r="BA28" s="726">
        <f t="shared" si="31"/>
        <v>0</v>
      </c>
      <c r="BB28" s="673"/>
      <c r="BC28" s="673"/>
      <c r="BD28" s="673"/>
      <c r="BE28" s="673"/>
      <c r="BF28" s="865"/>
      <c r="BG28" s="866">
        <v>1</v>
      </c>
      <c r="BH28" s="867">
        <f>SUM('DM Party Sheet'!$AI$1-'EOTP Characters'!BE28+'EOTP Characters'!AL28)</f>
        <v>465</v>
      </c>
      <c r="BI28" s="868" t="s">
        <v>611</v>
      </c>
      <c r="BJ28" s="869">
        <v>22</v>
      </c>
      <c r="BK28" s="869">
        <v>27</v>
      </c>
      <c r="BL28" s="884"/>
      <c r="BM28" s="795"/>
      <c r="BN28" s="795"/>
      <c r="BO28" s="871"/>
      <c r="BP28" s="871"/>
      <c r="BQ28" s="673"/>
      <c r="BR28" s="871"/>
      <c r="BS28" s="879"/>
      <c r="BT28" s="879"/>
      <c r="BV28" s="874"/>
      <c r="BW28" s="874"/>
      <c r="BX28" s="874"/>
      <c r="BY28" s="874"/>
      <c r="BZ28" s="874"/>
      <c r="CA28" s="874"/>
      <c r="CB28" s="676"/>
      <c r="CC28" s="875"/>
      <c r="CD28" s="875"/>
      <c r="CE28" s="875"/>
      <c r="CF28" s="876"/>
      <c r="CG28" s="877"/>
      <c r="CH28" s="878"/>
      <c r="CM28" s="879"/>
      <c r="CN28" s="878"/>
      <c r="CO28" s="880"/>
      <c r="CP28" s="881"/>
      <c r="CQ28" s="881"/>
      <c r="CR28" s="882"/>
      <c r="CS28" s="881"/>
      <c r="CT28" s="881"/>
    </row>
    <row r="29" spans="1:98" s="658" customFormat="1">
      <c r="A29" s="746">
        <v>28</v>
      </c>
      <c r="B29" s="1322" t="s">
        <v>4096</v>
      </c>
      <c r="C29" s="646" t="s">
        <v>617</v>
      </c>
      <c r="D29" s="644"/>
      <c r="E29" s="644"/>
      <c r="F29" s="644"/>
      <c r="G29" s="644"/>
      <c r="H29" s="644"/>
      <c r="I29" s="644"/>
      <c r="J29" s="750"/>
      <c r="K29" s="655"/>
      <c r="L29" s="657"/>
      <c r="M29" s="697"/>
      <c r="N29" s="647"/>
      <c r="O29" s="662"/>
      <c r="P29" s="647"/>
      <c r="Q29" s="662"/>
      <c r="R29" s="647"/>
      <c r="S29" s="646"/>
      <c r="T29" s="685"/>
      <c r="U29" s="686"/>
      <c r="V29" s="685"/>
      <c r="W29" s="686"/>
      <c r="X29" s="685"/>
      <c r="Y29" s="686"/>
      <c r="Z29" s="685"/>
      <c r="AA29" s="705"/>
      <c r="AB29" s="685"/>
      <c r="AC29" s="708"/>
      <c r="AD29" s="1103"/>
      <c r="AE29" s="693"/>
      <c r="AF29" s="812"/>
      <c r="AG29" s="819"/>
      <c r="AH29" s="824"/>
      <c r="AI29" s="730"/>
      <c r="AJ29" s="721"/>
      <c r="AK29" s="1102"/>
      <c r="AL29" s="808"/>
      <c r="AM29" s="721"/>
      <c r="AN29" s="1101"/>
      <c r="AO29" s="799"/>
      <c r="AP29" s="801">
        <f t="shared" si="28"/>
        <v>0</v>
      </c>
      <c r="AQ29" s="797"/>
      <c r="AR29" s="805">
        <f t="shared" si="29"/>
        <v>0</v>
      </c>
      <c r="AS29" s="803"/>
      <c r="AT29" s="806">
        <f t="shared" si="30"/>
        <v>0</v>
      </c>
      <c r="AU29" s="842" t="str">
        <f t="shared" si="3"/>
        <v>NPC Kurum</v>
      </c>
      <c r="AV29" s="836"/>
      <c r="AW29" s="832"/>
      <c r="AX29" s="828"/>
      <c r="AY29" s="793"/>
      <c r="AZ29" s="722" t="s">
        <v>497</v>
      </c>
      <c r="BA29" s="725">
        <f t="shared" si="31"/>
        <v>0</v>
      </c>
      <c r="BB29" s="721"/>
      <c r="BC29" s="721"/>
      <c r="BD29" s="721"/>
      <c r="BE29" s="721"/>
      <c r="BF29" s="733"/>
      <c r="BG29" s="744">
        <v>1</v>
      </c>
      <c r="BH29" s="783">
        <f>SUM('DM Party Sheet'!$AI$1-'EOTP Characters'!BE29+'EOTP Characters'!AL29)</f>
        <v>465</v>
      </c>
      <c r="BI29" s="640" t="s">
        <v>612</v>
      </c>
      <c r="BJ29" s="641">
        <v>23</v>
      </c>
      <c r="BK29" s="641">
        <v>28</v>
      </c>
      <c r="BL29" s="639"/>
      <c r="BM29" s="645"/>
      <c r="BN29" s="645"/>
      <c r="BO29" s="638"/>
      <c r="BP29" s="638"/>
      <c r="BQ29" s="721"/>
      <c r="BR29" s="638"/>
      <c r="BS29" s="679"/>
      <c r="BT29" s="679"/>
      <c r="BV29" s="716"/>
      <c r="BW29" s="716"/>
      <c r="BX29" s="716"/>
      <c r="BY29" s="716"/>
      <c r="BZ29" s="716"/>
      <c r="CA29" s="716"/>
      <c r="CB29" s="756"/>
      <c r="CC29" s="719"/>
      <c r="CD29" s="719"/>
      <c r="CE29" s="719"/>
      <c r="CF29" s="728"/>
      <c r="CG29" s="727"/>
      <c r="CH29" s="729"/>
      <c r="CM29" s="736"/>
      <c r="CN29" s="745"/>
      <c r="CO29" s="680"/>
      <c r="CP29" s="660"/>
      <c r="CQ29" s="660"/>
      <c r="CR29" s="681"/>
      <c r="CS29" s="660"/>
      <c r="CT29" s="660"/>
    </row>
    <row r="30" spans="1:98" s="658" customFormat="1">
      <c r="A30" s="746">
        <v>29</v>
      </c>
      <c r="B30" s="1322" t="s">
        <v>4123</v>
      </c>
      <c r="C30" s="646"/>
      <c r="D30" s="644"/>
      <c r="E30" s="644"/>
      <c r="F30" s="644"/>
      <c r="G30" s="644"/>
      <c r="H30" s="644"/>
      <c r="I30" s="644"/>
      <c r="J30" s="750"/>
      <c r="K30" s="655"/>
      <c r="L30" s="657"/>
      <c r="M30" s="697"/>
      <c r="N30" s="647"/>
      <c r="O30" s="662"/>
      <c r="P30" s="647"/>
      <c r="Q30" s="662"/>
      <c r="R30" s="647"/>
      <c r="S30" s="646"/>
      <c r="T30" s="685"/>
      <c r="U30" s="686"/>
      <c r="V30" s="685"/>
      <c r="W30" s="686"/>
      <c r="X30" s="685"/>
      <c r="Y30" s="686"/>
      <c r="Z30" s="685"/>
      <c r="AA30" s="705"/>
      <c r="AB30" s="685"/>
      <c r="AC30" s="708"/>
      <c r="AD30" s="1103"/>
      <c r="AE30" s="693"/>
      <c r="AF30" s="812"/>
      <c r="AG30" s="819"/>
      <c r="AH30" s="824"/>
      <c r="AI30" s="730"/>
      <c r="AJ30" s="721"/>
      <c r="AK30" s="1102"/>
      <c r="AL30" s="808"/>
      <c r="AM30" s="721"/>
      <c r="AN30" s="1101"/>
      <c r="AO30" s="799"/>
      <c r="AP30" s="801">
        <f t="shared" si="28"/>
        <v>0</v>
      </c>
      <c r="AQ30" s="797"/>
      <c r="AR30" s="805">
        <f t="shared" si="29"/>
        <v>0</v>
      </c>
      <c r="AS30" s="803"/>
      <c r="AT30" s="806">
        <f t="shared" si="30"/>
        <v>0</v>
      </c>
      <c r="AU30" s="842" t="str">
        <f t="shared" si="3"/>
        <v>NPC Lohc Pathak-Beil</v>
      </c>
      <c r="AV30" s="836"/>
      <c r="AW30" s="832"/>
      <c r="AX30" s="828"/>
      <c r="AY30" s="793"/>
      <c r="AZ30" s="722" t="s">
        <v>497</v>
      </c>
      <c r="BA30" s="725">
        <f t="shared" si="31"/>
        <v>0</v>
      </c>
      <c r="BB30" s="721"/>
      <c r="BC30" s="721"/>
      <c r="BD30" s="721"/>
      <c r="BE30" s="721"/>
      <c r="BF30" s="733"/>
      <c r="BG30" s="744">
        <v>1</v>
      </c>
      <c r="BH30" s="783">
        <f>SUM('DM Party Sheet'!$AI$1-'EOTP Characters'!BE30+'EOTP Characters'!AL30)</f>
        <v>465</v>
      </c>
      <c r="BI30" s="640" t="s">
        <v>613</v>
      </c>
      <c r="BJ30" s="641">
        <v>24</v>
      </c>
      <c r="BK30" s="641">
        <v>29</v>
      </c>
      <c r="BL30" s="639"/>
      <c r="BM30" s="641"/>
      <c r="BN30" s="641" t="s">
        <v>541</v>
      </c>
      <c r="BO30" s="638"/>
      <c r="BP30" s="638"/>
      <c r="BQ30" s="721"/>
      <c r="BR30" s="638"/>
      <c r="BS30" s="679"/>
      <c r="BT30" s="679"/>
      <c r="BV30" s="716"/>
      <c r="BW30" s="716"/>
      <c r="BX30" s="716"/>
      <c r="BY30" s="716"/>
      <c r="BZ30" s="716"/>
      <c r="CA30" s="716"/>
      <c r="CB30" s="756"/>
      <c r="CC30" s="719"/>
      <c r="CD30" s="719"/>
      <c r="CE30" s="719"/>
      <c r="CF30" s="728"/>
      <c r="CG30" s="727"/>
      <c r="CH30" s="729"/>
      <c r="CM30" s="736"/>
      <c r="CN30" s="745"/>
      <c r="CO30" s="680"/>
      <c r="CP30" s="660"/>
      <c r="CQ30" s="660"/>
      <c r="CR30" s="681"/>
      <c r="CS30" s="660"/>
      <c r="CT30" s="660"/>
    </row>
    <row r="31" spans="1:98" s="873" customFormat="1">
      <c r="A31" s="864">
        <v>30</v>
      </c>
      <c r="B31" s="1319" t="s">
        <v>4125</v>
      </c>
      <c r="C31" s="668"/>
      <c r="D31" s="667"/>
      <c r="E31" s="667"/>
      <c r="F31" s="667"/>
      <c r="G31" s="667"/>
      <c r="H31" s="667"/>
      <c r="I31" s="667"/>
      <c r="J31" s="751"/>
      <c r="K31" s="669"/>
      <c r="L31" s="670"/>
      <c r="M31" s="698"/>
      <c r="N31" s="671"/>
      <c r="O31" s="672"/>
      <c r="P31" s="671"/>
      <c r="Q31" s="672"/>
      <c r="R31" s="671"/>
      <c r="S31" s="668"/>
      <c r="T31" s="687"/>
      <c r="U31" s="688"/>
      <c r="V31" s="687"/>
      <c r="W31" s="688"/>
      <c r="X31" s="687"/>
      <c r="Y31" s="688"/>
      <c r="Z31" s="687"/>
      <c r="AA31" s="706"/>
      <c r="AB31" s="687"/>
      <c r="AC31" s="709"/>
      <c r="AD31" s="689"/>
      <c r="AE31" s="694"/>
      <c r="AF31" s="811"/>
      <c r="AG31" s="818"/>
      <c r="AH31" s="823"/>
      <c r="AI31" s="731"/>
      <c r="AJ31" s="673"/>
      <c r="AK31" s="674"/>
      <c r="AL31" s="807"/>
      <c r="AM31" s="673"/>
      <c r="AN31" s="711"/>
      <c r="AO31" s="798"/>
      <c r="AP31" s="800">
        <f t="shared" si="28"/>
        <v>0</v>
      </c>
      <c r="AQ31" s="796"/>
      <c r="AR31" s="804">
        <f t="shared" si="29"/>
        <v>0</v>
      </c>
      <c r="AS31" s="802"/>
      <c r="AT31" s="840">
        <f t="shared" si="30"/>
        <v>0</v>
      </c>
      <c r="AU31" s="843" t="str">
        <f t="shared" si="3"/>
        <v>NPC Asmaeni</v>
      </c>
      <c r="AV31" s="838"/>
      <c r="AW31" s="831"/>
      <c r="AX31" s="827"/>
      <c r="AY31" s="794"/>
      <c r="AZ31" s="723" t="s">
        <v>497</v>
      </c>
      <c r="BA31" s="726">
        <f t="shared" si="31"/>
        <v>0</v>
      </c>
      <c r="BB31" s="673"/>
      <c r="BC31" s="673"/>
      <c r="BD31" s="673"/>
      <c r="BE31" s="673"/>
      <c r="BF31" s="865"/>
      <c r="BG31" s="866">
        <v>1</v>
      </c>
      <c r="BH31" s="867">
        <f>SUM('DM Party Sheet'!$AI$1-'EOTP Characters'!BE31+'EOTP Characters'!AL31)</f>
        <v>465</v>
      </c>
      <c r="BI31" s="868" t="s">
        <v>614</v>
      </c>
      <c r="BJ31" s="869">
        <v>25</v>
      </c>
      <c r="BK31" s="869">
        <v>30</v>
      </c>
      <c r="BL31" s="884"/>
      <c r="BM31" s="869" t="s">
        <v>495</v>
      </c>
      <c r="BN31" s="869" t="s">
        <v>615</v>
      </c>
      <c r="BO31" s="871"/>
      <c r="BP31" s="871"/>
      <c r="BQ31" s="673"/>
      <c r="BR31" s="871"/>
      <c r="BS31" s="879"/>
      <c r="BT31" s="879"/>
      <c r="BV31" s="874"/>
      <c r="BW31" s="874"/>
      <c r="BX31" s="874"/>
      <c r="BY31" s="874"/>
      <c r="BZ31" s="874"/>
      <c r="CA31" s="874"/>
      <c r="CB31" s="676"/>
      <c r="CC31" s="875"/>
      <c r="CD31" s="875"/>
      <c r="CE31" s="875"/>
      <c r="CF31" s="876"/>
      <c r="CG31" s="877"/>
      <c r="CH31" s="878"/>
      <c r="CM31" s="879"/>
      <c r="CN31" s="878"/>
      <c r="CO31" s="880"/>
      <c r="CP31" s="881"/>
      <c r="CQ31" s="881"/>
      <c r="CR31" s="882"/>
      <c r="CS31" s="881"/>
      <c r="CT31" s="881"/>
    </row>
    <row r="32" spans="1:98" s="658" customFormat="1">
      <c r="A32" s="746">
        <v>31</v>
      </c>
      <c r="B32" s="1322" t="s">
        <v>4345</v>
      </c>
      <c r="C32" s="646"/>
      <c r="D32" s="644"/>
      <c r="E32" s="644"/>
      <c r="F32" s="644"/>
      <c r="G32" s="644"/>
      <c r="H32" s="644"/>
      <c r="I32" s="644"/>
      <c r="J32" s="750"/>
      <c r="K32" s="655"/>
      <c r="L32" s="657"/>
      <c r="M32" s="697"/>
      <c r="N32" s="647"/>
      <c r="O32" s="662"/>
      <c r="P32" s="647"/>
      <c r="Q32" s="662"/>
      <c r="R32" s="647"/>
      <c r="S32" s="646"/>
      <c r="T32" s="685"/>
      <c r="U32" s="686"/>
      <c r="V32" s="685"/>
      <c r="W32" s="686"/>
      <c r="X32" s="685"/>
      <c r="Y32" s="686"/>
      <c r="Z32" s="685"/>
      <c r="AA32" s="705"/>
      <c r="AB32" s="685"/>
      <c r="AC32" s="708"/>
      <c r="AD32" s="1103"/>
      <c r="AE32" s="693"/>
      <c r="AF32" s="812"/>
      <c r="AG32" s="819"/>
      <c r="AH32" s="824"/>
      <c r="AI32" s="730"/>
      <c r="AJ32" s="721"/>
      <c r="AK32" s="1102"/>
      <c r="AL32" s="808"/>
      <c r="AM32" s="721"/>
      <c r="AN32" s="1101"/>
      <c r="AO32" s="799"/>
      <c r="AP32" s="801">
        <f t="shared" si="28"/>
        <v>0</v>
      </c>
      <c r="AQ32" s="797"/>
      <c r="AR32" s="805">
        <f t="shared" si="29"/>
        <v>0</v>
      </c>
      <c r="AS32" s="803"/>
      <c r="AT32" s="806">
        <f t="shared" si="30"/>
        <v>0</v>
      </c>
      <c r="AU32" s="842" t="str">
        <f t="shared" si="3"/>
        <v>Stratton</v>
      </c>
      <c r="AV32" s="836"/>
      <c r="AW32" s="832"/>
      <c r="AX32" s="828"/>
      <c r="AY32" s="793"/>
      <c r="AZ32" s="722" t="s">
        <v>497</v>
      </c>
      <c r="BA32" s="725">
        <f t="shared" si="31"/>
        <v>0</v>
      </c>
      <c r="BB32" s="721"/>
      <c r="BC32" s="721"/>
      <c r="BD32" s="721"/>
      <c r="BE32" s="721"/>
      <c r="BF32" s="733"/>
      <c r="BG32" s="744">
        <v>1</v>
      </c>
      <c r="BH32" s="783">
        <f>SUM('DM Party Sheet'!$AI$1-'EOTP Characters'!BE32+'EOTP Characters'!AL32)</f>
        <v>465</v>
      </c>
      <c r="BI32" s="640" t="s">
        <v>616</v>
      </c>
      <c r="BJ32" s="641">
        <v>26</v>
      </c>
      <c r="BK32" s="641"/>
      <c r="BL32" s="639"/>
      <c r="BM32" s="641" t="s">
        <v>509</v>
      </c>
      <c r="BN32" s="643" t="s">
        <v>492</v>
      </c>
      <c r="BO32" s="638"/>
      <c r="BP32" s="638"/>
      <c r="BQ32" s="721"/>
      <c r="BR32" s="638"/>
      <c r="BS32" s="679"/>
      <c r="BT32" s="679"/>
      <c r="BV32" s="716"/>
      <c r="BW32" s="716"/>
      <c r="BX32" s="716"/>
      <c r="BY32" s="716"/>
      <c r="BZ32" s="716"/>
      <c r="CA32" s="716"/>
      <c r="CB32" s="756"/>
      <c r="CC32" s="719"/>
      <c r="CD32" s="719"/>
      <c r="CE32" s="719"/>
      <c r="CF32" s="728"/>
      <c r="CG32" s="727"/>
      <c r="CH32" s="729"/>
      <c r="CM32" s="736"/>
      <c r="CN32" s="745"/>
      <c r="CO32" s="680"/>
      <c r="CP32" s="660"/>
      <c r="CQ32" s="660"/>
      <c r="CR32" s="681"/>
      <c r="CS32" s="660"/>
      <c r="CT32" s="660"/>
    </row>
    <row r="33" spans="1:129" s="658" customFormat="1">
      <c r="A33" s="746">
        <v>32</v>
      </c>
      <c r="B33" s="1322"/>
      <c r="C33" s="646"/>
      <c r="D33" s="644"/>
      <c r="E33" s="644"/>
      <c r="F33" s="644"/>
      <c r="G33" s="644"/>
      <c r="H33" s="644"/>
      <c r="I33" s="644"/>
      <c r="J33" s="750"/>
      <c r="K33" s="655"/>
      <c r="L33" s="657"/>
      <c r="M33" s="697"/>
      <c r="N33" s="647"/>
      <c r="O33" s="662"/>
      <c r="P33" s="647"/>
      <c r="Q33" s="662"/>
      <c r="R33" s="647"/>
      <c r="S33" s="646"/>
      <c r="T33" s="685"/>
      <c r="U33" s="686"/>
      <c r="V33" s="685"/>
      <c r="W33" s="686"/>
      <c r="X33" s="685"/>
      <c r="Y33" s="686"/>
      <c r="Z33" s="685"/>
      <c r="AA33" s="705"/>
      <c r="AB33" s="685"/>
      <c r="AC33" s="708"/>
      <c r="AD33" s="1103"/>
      <c r="AE33" s="693"/>
      <c r="AF33" s="812"/>
      <c r="AG33" s="819"/>
      <c r="AH33" s="824"/>
      <c r="AI33" s="730"/>
      <c r="AJ33" s="721"/>
      <c r="AK33" s="1102"/>
      <c r="AL33" s="808"/>
      <c r="AM33" s="721"/>
      <c r="AN33" s="1101"/>
      <c r="AO33" s="799"/>
      <c r="AP33" s="801">
        <f t="shared" si="28"/>
        <v>0</v>
      </c>
      <c r="AQ33" s="797"/>
      <c r="AR33" s="805">
        <f t="shared" si="29"/>
        <v>0</v>
      </c>
      <c r="AS33" s="803"/>
      <c r="AT33" s="806">
        <f t="shared" si="30"/>
        <v>0</v>
      </c>
      <c r="AU33" s="842">
        <f t="shared" si="3"/>
        <v>0</v>
      </c>
      <c r="AV33" s="836"/>
      <c r="AW33" s="832"/>
      <c r="AX33" s="828"/>
      <c r="AY33" s="793"/>
      <c r="AZ33" s="722" t="s">
        <v>497</v>
      </c>
      <c r="BA33" s="725">
        <f t="shared" si="31"/>
        <v>0</v>
      </c>
      <c r="BB33" s="721"/>
      <c r="BC33" s="721"/>
      <c r="BD33" s="721"/>
      <c r="BE33" s="721"/>
      <c r="BF33" s="733"/>
      <c r="BG33" s="744">
        <v>1</v>
      </c>
      <c r="BH33" s="783">
        <f>SUM('DM Party Sheet'!$AI$1-'EOTP Characters'!BE33+'EOTP Characters'!AL33)</f>
        <v>465</v>
      </c>
      <c r="BI33" s="640" t="s">
        <v>617</v>
      </c>
      <c r="BJ33" s="643">
        <v>27</v>
      </c>
      <c r="BK33" s="643"/>
      <c r="BL33" s="639"/>
      <c r="BM33" s="645"/>
      <c r="BN33" s="643" t="s">
        <v>618</v>
      </c>
      <c r="BO33" s="638"/>
      <c r="BP33" s="638"/>
      <c r="BQ33" s="721"/>
      <c r="BR33" s="638"/>
      <c r="BS33" s="679"/>
      <c r="BT33" s="679"/>
      <c r="BV33" s="716"/>
      <c r="BW33" s="716"/>
      <c r="BX33" s="716"/>
      <c r="BY33" s="716"/>
      <c r="BZ33" s="716"/>
      <c r="CA33" s="716"/>
      <c r="CB33" s="756"/>
      <c r="CC33" s="719"/>
      <c r="CD33" s="719"/>
      <c r="CE33" s="719"/>
      <c r="CF33" s="728"/>
      <c r="CG33" s="727"/>
      <c r="CH33" s="729"/>
      <c r="CM33" s="736"/>
      <c r="CN33" s="745"/>
      <c r="CO33" s="680"/>
      <c r="CP33" s="660"/>
      <c r="CQ33" s="660"/>
      <c r="CR33" s="681"/>
      <c r="CS33" s="660"/>
      <c r="CT33" s="660"/>
    </row>
    <row r="34" spans="1:129" s="873" customFormat="1">
      <c r="A34" s="864">
        <v>33</v>
      </c>
      <c r="B34" s="1319"/>
      <c r="C34" s="668"/>
      <c r="D34" s="667"/>
      <c r="E34" s="667"/>
      <c r="F34" s="667"/>
      <c r="G34" s="667"/>
      <c r="H34" s="667"/>
      <c r="I34" s="667"/>
      <c r="J34" s="751"/>
      <c r="K34" s="669"/>
      <c r="L34" s="670"/>
      <c r="M34" s="698"/>
      <c r="N34" s="671"/>
      <c r="O34" s="672"/>
      <c r="P34" s="671"/>
      <c r="Q34" s="672"/>
      <c r="R34" s="671"/>
      <c r="S34" s="668"/>
      <c r="T34" s="687"/>
      <c r="U34" s="688"/>
      <c r="V34" s="687"/>
      <c r="W34" s="688"/>
      <c r="X34" s="687"/>
      <c r="Y34" s="688"/>
      <c r="Z34" s="687"/>
      <c r="AA34" s="706"/>
      <c r="AB34" s="687"/>
      <c r="AC34" s="709"/>
      <c r="AD34" s="689"/>
      <c r="AE34" s="694"/>
      <c r="AF34" s="811"/>
      <c r="AG34" s="818"/>
      <c r="AH34" s="823"/>
      <c r="AI34" s="731"/>
      <c r="AJ34" s="673"/>
      <c r="AK34" s="674"/>
      <c r="AL34" s="807"/>
      <c r="AM34" s="673"/>
      <c r="AN34" s="711"/>
      <c r="AO34" s="798"/>
      <c r="AP34" s="800">
        <f t="shared" si="28"/>
        <v>0</v>
      </c>
      <c r="AQ34" s="796"/>
      <c r="AR34" s="804">
        <f t="shared" si="29"/>
        <v>0</v>
      </c>
      <c r="AS34" s="802"/>
      <c r="AT34" s="840">
        <f t="shared" si="30"/>
        <v>0</v>
      </c>
      <c r="AU34" s="843">
        <f t="shared" ref="AU34:AU65" si="43">B34</f>
        <v>0</v>
      </c>
      <c r="AV34" s="838"/>
      <c r="AW34" s="831"/>
      <c r="AX34" s="827"/>
      <c r="AY34" s="794"/>
      <c r="AZ34" s="723" t="s">
        <v>497</v>
      </c>
      <c r="BA34" s="726">
        <f t="shared" si="31"/>
        <v>0</v>
      </c>
      <c r="BB34" s="673"/>
      <c r="BC34" s="673"/>
      <c r="BD34" s="673"/>
      <c r="BE34" s="673"/>
      <c r="BF34" s="865"/>
      <c r="BG34" s="866">
        <v>1</v>
      </c>
      <c r="BH34" s="867">
        <f>SUM('DM Party Sheet'!$AI$1-'EOTP Characters'!BE34+'EOTP Characters'!AL34)</f>
        <v>465</v>
      </c>
      <c r="BI34" s="868"/>
      <c r="BJ34" s="885">
        <v>28</v>
      </c>
      <c r="BK34" s="885"/>
      <c r="BL34" s="884"/>
      <c r="BM34" s="795"/>
      <c r="BN34" s="885" t="s">
        <v>506</v>
      </c>
      <c r="BO34" s="871"/>
      <c r="BP34" s="871"/>
      <c r="BQ34" s="673"/>
      <c r="BR34" s="871"/>
      <c r="BS34" s="879"/>
      <c r="BT34" s="879"/>
      <c r="BV34" s="874"/>
      <c r="BW34" s="874"/>
      <c r="BX34" s="874"/>
      <c r="BY34" s="874"/>
      <c r="BZ34" s="874"/>
      <c r="CA34" s="874"/>
      <c r="CB34" s="676"/>
      <c r="CC34" s="875"/>
      <c r="CD34" s="875"/>
      <c r="CE34" s="875"/>
      <c r="CF34" s="876"/>
      <c r="CG34" s="877"/>
      <c r="CH34" s="878"/>
      <c r="CM34" s="879"/>
      <c r="CN34" s="878"/>
      <c r="CO34" s="880"/>
      <c r="CP34" s="881"/>
      <c r="CQ34" s="881"/>
      <c r="CR34" s="882"/>
      <c r="CS34" s="881"/>
      <c r="CT34" s="881"/>
    </row>
    <row r="35" spans="1:129" s="658" customFormat="1">
      <c r="A35" s="746">
        <v>34</v>
      </c>
      <c r="B35" s="1322"/>
      <c r="C35" s="646"/>
      <c r="D35" s="644"/>
      <c r="E35" s="644"/>
      <c r="F35" s="644"/>
      <c r="G35" s="644"/>
      <c r="H35" s="644"/>
      <c r="I35" s="644"/>
      <c r="J35" s="750"/>
      <c r="K35" s="655"/>
      <c r="L35" s="657"/>
      <c r="M35" s="697"/>
      <c r="N35" s="647"/>
      <c r="O35" s="662"/>
      <c r="P35" s="647"/>
      <c r="Q35" s="662"/>
      <c r="R35" s="647"/>
      <c r="S35" s="646"/>
      <c r="T35" s="685"/>
      <c r="U35" s="686"/>
      <c r="V35" s="685"/>
      <c r="W35" s="686"/>
      <c r="X35" s="685"/>
      <c r="Y35" s="686"/>
      <c r="Z35" s="685"/>
      <c r="AA35" s="705"/>
      <c r="AB35" s="685"/>
      <c r="AC35" s="708"/>
      <c r="AD35" s="1103"/>
      <c r="AE35" s="693"/>
      <c r="AF35" s="812"/>
      <c r="AG35" s="819"/>
      <c r="AH35" s="824"/>
      <c r="AI35" s="730"/>
      <c r="AJ35" s="721"/>
      <c r="AK35" s="1102"/>
      <c r="AL35" s="808"/>
      <c r="AM35" s="721"/>
      <c r="AN35" s="1101"/>
      <c r="AO35" s="799"/>
      <c r="AP35" s="801">
        <f t="shared" si="28"/>
        <v>0</v>
      </c>
      <c r="AQ35" s="797"/>
      <c r="AR35" s="805">
        <f t="shared" si="29"/>
        <v>0</v>
      </c>
      <c r="AS35" s="803"/>
      <c r="AT35" s="806">
        <f t="shared" si="30"/>
        <v>0</v>
      </c>
      <c r="AU35" s="842">
        <f t="shared" si="43"/>
        <v>0</v>
      </c>
      <c r="AV35" s="836"/>
      <c r="AW35" s="832"/>
      <c r="AX35" s="828"/>
      <c r="AY35" s="793"/>
      <c r="AZ35" s="722" t="s">
        <v>497</v>
      </c>
      <c r="BA35" s="725">
        <f t="shared" si="31"/>
        <v>0</v>
      </c>
      <c r="BB35" s="721"/>
      <c r="BC35" s="721"/>
      <c r="BD35" s="721"/>
      <c r="BE35" s="721"/>
      <c r="BF35" s="733"/>
      <c r="BG35" s="744">
        <v>1</v>
      </c>
      <c r="BH35" s="783">
        <f>SUM('DM Party Sheet'!$AI$1-'EOTP Characters'!BE35+'EOTP Characters'!AL35)</f>
        <v>465</v>
      </c>
      <c r="BI35" s="640"/>
      <c r="BJ35" s="643">
        <v>29</v>
      </c>
      <c r="BK35" s="643"/>
      <c r="BL35" s="639"/>
      <c r="BM35" s="645"/>
      <c r="BN35" s="643" t="s">
        <v>532</v>
      </c>
      <c r="BO35" s="638"/>
      <c r="BP35" s="638"/>
      <c r="BQ35" s="721"/>
      <c r="BR35" s="638"/>
      <c r="BS35" s="679"/>
      <c r="BT35" s="679"/>
      <c r="BV35" s="716"/>
      <c r="BW35" s="716"/>
      <c r="BX35" s="716"/>
      <c r="BY35" s="716"/>
      <c r="BZ35" s="716"/>
      <c r="CA35" s="716"/>
      <c r="CB35" s="756"/>
      <c r="CC35" s="719"/>
      <c r="CD35" s="719"/>
      <c r="CE35" s="719"/>
      <c r="CF35" s="728"/>
      <c r="CG35" s="727"/>
      <c r="CH35" s="729"/>
      <c r="CM35" s="736"/>
      <c r="CN35" s="745"/>
      <c r="CO35" s="680"/>
      <c r="CP35" s="660"/>
      <c r="CQ35" s="660"/>
      <c r="CR35" s="681"/>
      <c r="CS35" s="660"/>
      <c r="CT35" s="660"/>
    </row>
    <row r="36" spans="1:129" s="658" customFormat="1">
      <c r="A36" s="746">
        <v>35</v>
      </c>
      <c r="B36" s="1322"/>
      <c r="C36" s="646"/>
      <c r="D36" s="644"/>
      <c r="E36" s="644"/>
      <c r="F36" s="644"/>
      <c r="G36" s="644"/>
      <c r="H36" s="644"/>
      <c r="I36" s="644"/>
      <c r="J36" s="750"/>
      <c r="K36" s="655"/>
      <c r="L36" s="657"/>
      <c r="M36" s="697"/>
      <c r="N36" s="647"/>
      <c r="O36" s="662"/>
      <c r="P36" s="647"/>
      <c r="Q36" s="662"/>
      <c r="R36" s="647"/>
      <c r="S36" s="646"/>
      <c r="T36" s="685"/>
      <c r="U36" s="686"/>
      <c r="V36" s="685"/>
      <c r="W36" s="686"/>
      <c r="X36" s="685"/>
      <c r="Y36" s="686"/>
      <c r="Z36" s="685"/>
      <c r="AA36" s="705"/>
      <c r="AB36" s="685"/>
      <c r="AC36" s="708"/>
      <c r="AD36" s="1103"/>
      <c r="AE36" s="693"/>
      <c r="AF36" s="812"/>
      <c r="AG36" s="819"/>
      <c r="AH36" s="824"/>
      <c r="AI36" s="730"/>
      <c r="AJ36" s="721"/>
      <c r="AK36" s="1102"/>
      <c r="AL36" s="808"/>
      <c r="AM36" s="721"/>
      <c r="AN36" s="1101"/>
      <c r="AO36" s="799"/>
      <c r="AP36" s="801">
        <f t="shared" si="28"/>
        <v>0</v>
      </c>
      <c r="AQ36" s="797"/>
      <c r="AR36" s="805">
        <f t="shared" si="29"/>
        <v>0</v>
      </c>
      <c r="AS36" s="803"/>
      <c r="AT36" s="806">
        <f t="shared" si="30"/>
        <v>0</v>
      </c>
      <c r="AU36" s="842">
        <f t="shared" si="43"/>
        <v>0</v>
      </c>
      <c r="AV36" s="836"/>
      <c r="AW36" s="832"/>
      <c r="AX36" s="828"/>
      <c r="AY36" s="793"/>
      <c r="AZ36" s="722" t="s">
        <v>497</v>
      </c>
      <c r="BA36" s="725">
        <f t="shared" si="31"/>
        <v>0</v>
      </c>
      <c r="BB36" s="721"/>
      <c r="BC36" s="721"/>
      <c r="BD36" s="721"/>
      <c r="BE36" s="721"/>
      <c r="BF36" s="733"/>
      <c r="BG36" s="744">
        <v>1</v>
      </c>
      <c r="BH36" s="783">
        <f>SUM('DM Party Sheet'!$AI$1-'EOTP Characters'!BE36+'EOTP Characters'!AL36)</f>
        <v>465</v>
      </c>
      <c r="BI36" s="640"/>
      <c r="BJ36" s="643">
        <v>30</v>
      </c>
      <c r="BK36" s="643"/>
      <c r="BL36" s="639"/>
      <c r="BM36" s="645"/>
      <c r="BN36" s="643" t="s">
        <v>619</v>
      </c>
      <c r="BO36" s="638"/>
      <c r="BP36" s="638"/>
      <c r="BQ36" s="721"/>
      <c r="BR36" s="638"/>
      <c r="BS36" s="679"/>
      <c r="BT36" s="679"/>
      <c r="BV36" s="716"/>
      <c r="BW36" s="716"/>
      <c r="BX36" s="716"/>
      <c r="BY36" s="716"/>
      <c r="BZ36" s="716"/>
      <c r="CA36" s="716"/>
      <c r="CB36" s="756"/>
      <c r="CC36" s="719"/>
      <c r="CD36" s="719"/>
      <c r="CE36" s="719"/>
      <c r="CF36" s="728"/>
      <c r="CG36" s="727"/>
      <c r="CH36" s="729"/>
      <c r="CM36" s="736"/>
      <c r="CN36" s="745"/>
      <c r="CO36" s="680"/>
      <c r="CP36" s="660"/>
      <c r="CQ36" s="660"/>
      <c r="CR36" s="681"/>
      <c r="CS36" s="660"/>
      <c r="CT36" s="660"/>
    </row>
    <row r="37" spans="1:129" s="873" customFormat="1">
      <c r="A37" s="864">
        <v>36</v>
      </c>
      <c r="B37" s="1319"/>
      <c r="C37" s="668"/>
      <c r="D37" s="667"/>
      <c r="E37" s="667"/>
      <c r="F37" s="667"/>
      <c r="G37" s="667"/>
      <c r="H37" s="667"/>
      <c r="I37" s="667"/>
      <c r="J37" s="751"/>
      <c r="K37" s="669"/>
      <c r="L37" s="670"/>
      <c r="M37" s="698"/>
      <c r="N37" s="671"/>
      <c r="O37" s="672"/>
      <c r="P37" s="671"/>
      <c r="Q37" s="672"/>
      <c r="R37" s="671"/>
      <c r="S37" s="668"/>
      <c r="T37" s="687"/>
      <c r="U37" s="688"/>
      <c r="V37" s="687"/>
      <c r="W37" s="688"/>
      <c r="X37" s="687"/>
      <c r="Y37" s="688"/>
      <c r="Z37" s="687"/>
      <c r="AA37" s="706"/>
      <c r="AB37" s="687"/>
      <c r="AC37" s="709"/>
      <c r="AD37" s="689"/>
      <c r="AE37" s="694"/>
      <c r="AF37" s="811"/>
      <c r="AG37" s="818"/>
      <c r="AH37" s="823"/>
      <c r="AI37" s="731"/>
      <c r="AJ37" s="673"/>
      <c r="AK37" s="674"/>
      <c r="AL37" s="807"/>
      <c r="AM37" s="673"/>
      <c r="AN37" s="711"/>
      <c r="AO37" s="798"/>
      <c r="AP37" s="800">
        <f t="shared" si="28"/>
        <v>0</v>
      </c>
      <c r="AQ37" s="796"/>
      <c r="AR37" s="804">
        <f t="shared" si="29"/>
        <v>0</v>
      </c>
      <c r="AS37" s="802"/>
      <c r="AT37" s="840">
        <f t="shared" si="30"/>
        <v>0</v>
      </c>
      <c r="AU37" s="843">
        <f t="shared" si="43"/>
        <v>0</v>
      </c>
      <c r="AV37" s="838"/>
      <c r="AW37" s="831"/>
      <c r="AX37" s="827"/>
      <c r="AY37" s="794"/>
      <c r="AZ37" s="723" t="s">
        <v>497</v>
      </c>
      <c r="BA37" s="726">
        <f t="shared" si="31"/>
        <v>0</v>
      </c>
      <c r="BB37" s="673"/>
      <c r="BC37" s="673"/>
      <c r="BD37" s="673"/>
      <c r="BE37" s="673"/>
      <c r="BF37" s="865"/>
      <c r="BG37" s="866">
        <v>1</v>
      </c>
      <c r="BH37" s="867">
        <f>SUM('DM Party Sheet'!$AI$1-'EOTP Characters'!BE37+'EOTP Characters'!AL37)</f>
        <v>465</v>
      </c>
      <c r="BI37" s="868"/>
      <c r="BJ37" s="885" t="s">
        <v>620</v>
      </c>
      <c r="BK37" s="885"/>
      <c r="BL37" s="884"/>
      <c r="BM37" s="795"/>
      <c r="BN37" s="885" t="s">
        <v>566</v>
      </c>
      <c r="BO37" s="871"/>
      <c r="BP37" s="871"/>
      <c r="BQ37" s="673"/>
      <c r="BR37" s="871"/>
      <c r="BS37" s="879"/>
      <c r="BT37" s="879"/>
      <c r="BV37" s="874"/>
      <c r="BW37" s="874"/>
      <c r="BX37" s="874"/>
      <c r="BY37" s="874"/>
      <c r="BZ37" s="874"/>
      <c r="CA37" s="874"/>
      <c r="CB37" s="676"/>
      <c r="CC37" s="875"/>
      <c r="CD37" s="875"/>
      <c r="CE37" s="875"/>
      <c r="CF37" s="876"/>
      <c r="CG37" s="877"/>
      <c r="CH37" s="878"/>
      <c r="CM37" s="879"/>
      <c r="CN37" s="878"/>
      <c r="CO37" s="880"/>
      <c r="CP37" s="881"/>
      <c r="CQ37" s="881"/>
      <c r="CR37" s="882"/>
      <c r="CS37" s="881"/>
      <c r="CT37" s="881"/>
    </row>
    <row r="38" spans="1:129" s="12" customFormat="1">
      <c r="A38" s="746">
        <v>37</v>
      </c>
      <c r="B38" s="1322"/>
      <c r="C38" s="646"/>
      <c r="D38" s="644"/>
      <c r="E38" s="644"/>
      <c r="F38" s="644"/>
      <c r="G38" s="644"/>
      <c r="H38" s="644"/>
      <c r="I38" s="644"/>
      <c r="J38" s="750"/>
      <c r="K38" s="655"/>
      <c r="L38" s="657"/>
      <c r="M38" s="697"/>
      <c r="N38" s="647"/>
      <c r="O38" s="662"/>
      <c r="P38" s="647"/>
      <c r="Q38" s="662"/>
      <c r="R38" s="647"/>
      <c r="S38" s="646"/>
      <c r="T38" s="685"/>
      <c r="U38" s="686"/>
      <c r="V38" s="685"/>
      <c r="W38" s="686"/>
      <c r="X38" s="685"/>
      <c r="Y38" s="686"/>
      <c r="Z38" s="685"/>
      <c r="AA38" s="705"/>
      <c r="AB38" s="685"/>
      <c r="AC38" s="708"/>
      <c r="AD38" s="1103"/>
      <c r="AE38" s="693"/>
      <c r="AF38" s="812"/>
      <c r="AG38" s="819"/>
      <c r="AH38" s="824"/>
      <c r="AI38" s="730"/>
      <c r="AJ38" s="721"/>
      <c r="AK38" s="1102"/>
      <c r="AL38" s="808"/>
      <c r="AM38" s="721"/>
      <c r="AN38" s="1101"/>
      <c r="AO38" s="799"/>
      <c r="AP38" s="801">
        <f t="shared" si="28"/>
        <v>0</v>
      </c>
      <c r="AQ38" s="797"/>
      <c r="AR38" s="805">
        <f t="shared" si="29"/>
        <v>0</v>
      </c>
      <c r="AS38" s="803"/>
      <c r="AT38" s="806">
        <f t="shared" si="30"/>
        <v>0</v>
      </c>
      <c r="AU38" s="842">
        <f t="shared" si="43"/>
        <v>0</v>
      </c>
      <c r="AV38" s="836"/>
      <c r="AW38" s="832"/>
      <c r="AX38" s="828"/>
      <c r="AY38" s="793"/>
      <c r="AZ38" s="722" t="s">
        <v>497</v>
      </c>
      <c r="BA38" s="725">
        <f t="shared" si="31"/>
        <v>0</v>
      </c>
      <c r="BB38" s="721"/>
      <c r="BC38" s="721"/>
      <c r="BD38" s="721"/>
      <c r="BE38" s="721"/>
      <c r="BF38" s="733"/>
      <c r="BG38" s="744">
        <v>1</v>
      </c>
      <c r="BH38" s="783">
        <f>SUM('DM Party Sheet'!$AI$1-'EOTP Characters'!BE38+'EOTP Characters'!AL38)</f>
        <v>465</v>
      </c>
      <c r="BI38" s="640"/>
      <c r="BJ38" s="645"/>
      <c r="BK38" s="645"/>
      <c r="BL38" s="639"/>
      <c r="BM38" s="645"/>
      <c r="BN38" s="643" t="s">
        <v>621</v>
      </c>
      <c r="BO38" s="638"/>
      <c r="BP38" s="638"/>
      <c r="BQ38" s="721"/>
      <c r="BR38" s="638"/>
      <c r="BS38" s="651"/>
      <c r="BT38" s="585"/>
      <c r="BU38" s="658"/>
      <c r="BV38" s="716"/>
      <c r="BW38" s="716"/>
      <c r="BX38" s="716"/>
      <c r="BY38" s="716"/>
      <c r="BZ38" s="716"/>
      <c r="CA38" s="716"/>
      <c r="CB38" s="756"/>
      <c r="CC38" s="719"/>
      <c r="CD38" s="719"/>
      <c r="CE38" s="719"/>
      <c r="CF38" s="728"/>
      <c r="CG38" s="727"/>
      <c r="CH38" s="757"/>
      <c r="CI38" s="29"/>
      <c r="CJ38" s="29"/>
      <c r="CK38" s="29"/>
      <c r="CL38"/>
      <c r="CM38" s="732"/>
      <c r="CN38" s="744"/>
      <c r="CO38" s="675"/>
      <c r="CP38" s="107"/>
      <c r="CQ38" s="107"/>
      <c r="CR38" s="105"/>
      <c r="CS38" s="107"/>
      <c r="CT38" s="107"/>
      <c r="DA38" s="658"/>
      <c r="DB38" s="658"/>
      <c r="DC38" s="658"/>
      <c r="DD38" s="658"/>
      <c r="DE38" s="658"/>
      <c r="DF38" s="658"/>
      <c r="DG38" s="658"/>
      <c r="DH38" s="658"/>
      <c r="DI38" s="658"/>
      <c r="DJ38" s="658"/>
      <c r="DK38" s="658"/>
      <c r="DL38" s="658"/>
      <c r="DM38" s="658"/>
      <c r="DN38" s="658"/>
      <c r="DO38" s="658"/>
      <c r="DP38" s="658"/>
      <c r="DQ38" s="658"/>
      <c r="DR38" s="658"/>
      <c r="DS38" s="658"/>
      <c r="DT38" s="658"/>
      <c r="DU38" s="658"/>
      <c r="DV38" s="658"/>
      <c r="DW38" s="658"/>
      <c r="DX38" s="658"/>
      <c r="DY38" s="658"/>
    </row>
    <row r="39" spans="1:129" s="12" customFormat="1">
      <c r="A39" s="746">
        <v>38</v>
      </c>
      <c r="B39" s="1322"/>
      <c r="C39" s="646"/>
      <c r="D39" s="644"/>
      <c r="E39" s="644"/>
      <c r="F39" s="644"/>
      <c r="G39" s="644"/>
      <c r="H39" s="644"/>
      <c r="I39" s="644"/>
      <c r="J39" s="750"/>
      <c r="K39" s="655"/>
      <c r="L39" s="657"/>
      <c r="M39" s="697"/>
      <c r="N39" s="647"/>
      <c r="O39" s="662"/>
      <c r="P39" s="647"/>
      <c r="Q39" s="662"/>
      <c r="R39" s="647"/>
      <c r="S39" s="646"/>
      <c r="T39" s="685"/>
      <c r="U39" s="686"/>
      <c r="V39" s="685"/>
      <c r="W39" s="686"/>
      <c r="X39" s="685"/>
      <c r="Y39" s="686"/>
      <c r="Z39" s="685"/>
      <c r="AA39" s="705"/>
      <c r="AB39" s="685"/>
      <c r="AC39" s="708"/>
      <c r="AD39" s="1103"/>
      <c r="AE39" s="693"/>
      <c r="AF39" s="812"/>
      <c r="AG39" s="819"/>
      <c r="AH39" s="824"/>
      <c r="AI39" s="730"/>
      <c r="AJ39" s="721"/>
      <c r="AK39" s="1102"/>
      <c r="AL39" s="808"/>
      <c r="AM39" s="721"/>
      <c r="AN39" s="1101"/>
      <c r="AO39" s="799"/>
      <c r="AP39" s="801">
        <f t="shared" si="28"/>
        <v>0</v>
      </c>
      <c r="AQ39" s="797"/>
      <c r="AR39" s="805">
        <f t="shared" si="29"/>
        <v>0</v>
      </c>
      <c r="AS39" s="803"/>
      <c r="AT39" s="806">
        <f t="shared" si="30"/>
        <v>0</v>
      </c>
      <c r="AU39" s="842">
        <f t="shared" si="43"/>
        <v>0</v>
      </c>
      <c r="AV39" s="836"/>
      <c r="AW39" s="832"/>
      <c r="AX39" s="828"/>
      <c r="AY39" s="793"/>
      <c r="AZ39" s="722" t="s">
        <v>497</v>
      </c>
      <c r="BA39" s="725">
        <f t="shared" si="31"/>
        <v>0</v>
      </c>
      <c r="BB39" s="721"/>
      <c r="BC39" s="721"/>
      <c r="BD39" s="721"/>
      <c r="BE39" s="721"/>
      <c r="BF39" s="733"/>
      <c r="BG39" s="744">
        <v>1</v>
      </c>
      <c r="BH39" s="783">
        <f>SUM('DM Party Sheet'!$AI$1-'EOTP Characters'!BE39+'EOTP Characters'!AL39)</f>
        <v>465</v>
      </c>
      <c r="BI39" s="640"/>
      <c r="BJ39" s="645"/>
      <c r="BK39" s="645"/>
      <c r="BL39" s="639"/>
      <c r="BM39" s="645"/>
      <c r="BN39" s="645"/>
      <c r="BO39" s="638"/>
      <c r="BP39" s="638"/>
      <c r="BQ39" s="721"/>
      <c r="BR39" s="638"/>
      <c r="BS39" s="651"/>
      <c r="BT39" s="585"/>
      <c r="BU39" s="658"/>
      <c r="BV39" s="716"/>
      <c r="BW39" s="716"/>
      <c r="BX39" s="716"/>
      <c r="BY39" s="716"/>
      <c r="BZ39" s="716"/>
      <c r="CA39" s="716"/>
      <c r="CB39" s="756"/>
      <c r="CC39" s="719"/>
      <c r="CD39" s="719"/>
      <c r="CE39" s="719"/>
      <c r="CF39" s="728"/>
      <c r="CG39" s="727"/>
      <c r="CH39" s="757"/>
      <c r="CI39" s="29"/>
      <c r="CJ39" s="29"/>
      <c r="CK39" s="29"/>
      <c r="CL39"/>
      <c r="CM39" s="732"/>
      <c r="CN39" s="744"/>
      <c r="CO39" s="675"/>
      <c r="CP39" s="107"/>
      <c r="CQ39" s="107"/>
      <c r="CR39" s="105"/>
      <c r="CS39" s="107"/>
      <c r="CT39" s="107"/>
      <c r="DA39" s="658"/>
      <c r="DB39" s="658"/>
      <c r="DC39" s="658"/>
      <c r="DD39" s="658"/>
      <c r="DE39" s="658"/>
      <c r="DF39" s="658"/>
      <c r="DG39" s="658"/>
      <c r="DH39" s="658"/>
      <c r="DI39" s="658"/>
      <c r="DJ39" s="658"/>
      <c r="DK39" s="658"/>
      <c r="DL39" s="658"/>
      <c r="DM39" s="658"/>
      <c r="DN39" s="658"/>
      <c r="DO39" s="658"/>
      <c r="DP39" s="658"/>
      <c r="DQ39" s="658"/>
      <c r="DR39" s="658"/>
      <c r="DS39" s="658"/>
      <c r="DT39" s="658"/>
      <c r="DU39" s="658"/>
      <c r="DV39" s="658"/>
      <c r="DW39" s="658"/>
      <c r="DX39" s="658"/>
      <c r="DY39" s="658"/>
    </row>
    <row r="40" spans="1:129" s="258" customFormat="1">
      <c r="A40" s="864">
        <v>39</v>
      </c>
      <c r="B40" s="1319"/>
      <c r="C40" s="668"/>
      <c r="D40" s="667"/>
      <c r="E40" s="667"/>
      <c r="F40" s="667"/>
      <c r="G40" s="667"/>
      <c r="H40" s="667"/>
      <c r="I40" s="667"/>
      <c r="J40" s="751"/>
      <c r="K40" s="669"/>
      <c r="L40" s="670"/>
      <c r="M40" s="698"/>
      <c r="N40" s="671"/>
      <c r="O40" s="672"/>
      <c r="P40" s="671"/>
      <c r="Q40" s="672"/>
      <c r="R40" s="671"/>
      <c r="S40" s="668"/>
      <c r="T40" s="687"/>
      <c r="U40" s="688"/>
      <c r="V40" s="687"/>
      <c r="W40" s="688"/>
      <c r="X40" s="687"/>
      <c r="Y40" s="688"/>
      <c r="Z40" s="687"/>
      <c r="AA40" s="706"/>
      <c r="AB40" s="687"/>
      <c r="AC40" s="709"/>
      <c r="AD40" s="689"/>
      <c r="AE40" s="694"/>
      <c r="AF40" s="811"/>
      <c r="AG40" s="818"/>
      <c r="AH40" s="823"/>
      <c r="AI40" s="731"/>
      <c r="AJ40" s="673"/>
      <c r="AK40" s="674"/>
      <c r="AL40" s="807"/>
      <c r="AM40" s="673"/>
      <c r="AN40" s="711"/>
      <c r="AO40" s="798"/>
      <c r="AP40" s="800">
        <f t="shared" si="28"/>
        <v>0</v>
      </c>
      <c r="AQ40" s="796"/>
      <c r="AR40" s="804">
        <f t="shared" si="29"/>
        <v>0</v>
      </c>
      <c r="AS40" s="802"/>
      <c r="AT40" s="840">
        <f t="shared" si="30"/>
        <v>0</v>
      </c>
      <c r="AU40" s="843">
        <f t="shared" si="43"/>
        <v>0</v>
      </c>
      <c r="AV40" s="838"/>
      <c r="AW40" s="831"/>
      <c r="AX40" s="827"/>
      <c r="AY40" s="794"/>
      <c r="AZ40" s="723" t="s">
        <v>497</v>
      </c>
      <c r="BA40" s="726">
        <f t="shared" si="31"/>
        <v>0</v>
      </c>
      <c r="BB40" s="673"/>
      <c r="BC40" s="673"/>
      <c r="BD40" s="673"/>
      <c r="BE40" s="673"/>
      <c r="BF40" s="865"/>
      <c r="BG40" s="866">
        <v>1</v>
      </c>
      <c r="BH40" s="867">
        <f>SUM('DM Party Sheet'!$AI$1-'EOTP Characters'!BE40+'EOTP Characters'!AL40)</f>
        <v>465</v>
      </c>
      <c r="BI40" s="887"/>
      <c r="BJ40" s="1129"/>
      <c r="BK40" s="1129"/>
      <c r="BL40" s="888"/>
      <c r="BM40" s="1129"/>
      <c r="BN40" s="1129"/>
      <c r="BQ40" s="673"/>
      <c r="BS40" s="889"/>
      <c r="BT40" s="872"/>
      <c r="BU40" s="873"/>
      <c r="BV40" s="874"/>
      <c r="BW40" s="874"/>
      <c r="BX40" s="874"/>
      <c r="BY40" s="874"/>
      <c r="BZ40" s="874"/>
      <c r="CA40" s="874"/>
      <c r="CB40" s="676"/>
      <c r="CC40" s="875"/>
      <c r="CD40" s="875"/>
      <c r="CE40" s="875"/>
      <c r="CF40" s="876"/>
      <c r="CG40" s="877"/>
      <c r="CH40" s="906"/>
      <c r="CI40" s="186"/>
      <c r="CJ40" s="186"/>
      <c r="CK40" s="186"/>
      <c r="CL40" s="17"/>
      <c r="CM40" s="890"/>
      <c r="CN40" s="866"/>
      <c r="CO40" s="887"/>
      <c r="CP40" s="1129"/>
      <c r="CQ40" s="1129"/>
      <c r="CR40" s="888"/>
      <c r="CS40" s="1129"/>
      <c r="CT40" s="1129"/>
      <c r="DA40" s="873"/>
      <c r="DB40" s="873"/>
      <c r="DC40" s="873"/>
      <c r="DD40" s="873"/>
      <c r="DE40" s="873"/>
      <c r="DF40" s="873"/>
      <c r="DG40" s="873"/>
      <c r="DH40" s="873"/>
      <c r="DI40" s="873"/>
      <c r="DJ40" s="873"/>
      <c r="DK40" s="873"/>
      <c r="DL40" s="873"/>
      <c r="DM40" s="873"/>
      <c r="DN40" s="873"/>
      <c r="DO40" s="873"/>
      <c r="DP40" s="873"/>
      <c r="DQ40" s="873"/>
      <c r="DR40" s="873"/>
      <c r="DS40" s="873"/>
      <c r="DT40" s="873"/>
      <c r="DU40" s="873"/>
      <c r="DV40" s="873"/>
      <c r="DW40" s="873"/>
      <c r="DX40" s="873"/>
      <c r="DY40" s="873"/>
    </row>
    <row r="41" spans="1:129" s="12" customFormat="1">
      <c r="A41" s="746">
        <v>40</v>
      </c>
      <c r="B41" s="1322"/>
      <c r="C41" s="646"/>
      <c r="D41" s="644"/>
      <c r="E41" s="644"/>
      <c r="F41" s="644"/>
      <c r="G41" s="644"/>
      <c r="H41" s="644"/>
      <c r="I41" s="644"/>
      <c r="J41" s="750"/>
      <c r="K41" s="655"/>
      <c r="L41" s="657"/>
      <c r="M41" s="697"/>
      <c r="N41" s="647"/>
      <c r="O41" s="662"/>
      <c r="P41" s="647"/>
      <c r="Q41" s="662"/>
      <c r="R41" s="647"/>
      <c r="S41" s="646"/>
      <c r="T41" s="685"/>
      <c r="U41" s="686"/>
      <c r="V41" s="685"/>
      <c r="W41" s="686"/>
      <c r="X41" s="685"/>
      <c r="Y41" s="686"/>
      <c r="Z41" s="685"/>
      <c r="AA41" s="705"/>
      <c r="AB41" s="685"/>
      <c r="AC41" s="708"/>
      <c r="AD41" s="1103"/>
      <c r="AE41" s="693"/>
      <c r="AF41" s="812"/>
      <c r="AG41" s="819"/>
      <c r="AH41" s="824"/>
      <c r="AI41" s="730"/>
      <c r="AJ41" s="721"/>
      <c r="AK41" s="1102"/>
      <c r="AL41" s="808"/>
      <c r="AM41" s="721"/>
      <c r="AN41" s="1101"/>
      <c r="AO41" s="799"/>
      <c r="AP41" s="801">
        <f t="shared" si="28"/>
        <v>0</v>
      </c>
      <c r="AQ41" s="797"/>
      <c r="AR41" s="805">
        <f t="shared" si="29"/>
        <v>0</v>
      </c>
      <c r="AS41" s="803"/>
      <c r="AT41" s="806">
        <f t="shared" si="30"/>
        <v>0</v>
      </c>
      <c r="AU41" s="842">
        <f t="shared" si="43"/>
        <v>0</v>
      </c>
      <c r="AV41" s="836"/>
      <c r="AW41" s="832"/>
      <c r="AX41" s="828"/>
      <c r="AY41" s="793"/>
      <c r="AZ41" s="722" t="s">
        <v>497</v>
      </c>
      <c r="BA41" s="725">
        <f t="shared" si="31"/>
        <v>0</v>
      </c>
      <c r="BB41" s="721"/>
      <c r="BC41" s="721"/>
      <c r="BD41" s="721"/>
      <c r="BE41" s="721"/>
      <c r="BF41" s="733"/>
      <c r="BG41" s="744">
        <v>1</v>
      </c>
      <c r="BH41" s="783">
        <f>SUM('DM Party Sheet'!$AI$1-'EOTP Characters'!BE41+'EOTP Characters'!AL41)</f>
        <v>465</v>
      </c>
      <c r="BI41" s="675"/>
      <c r="BJ41" s="107"/>
      <c r="BK41" s="107"/>
      <c r="BL41" s="105"/>
      <c r="BM41" s="107"/>
      <c r="BN41" s="107"/>
      <c r="BQ41" s="721"/>
      <c r="BS41" s="651"/>
      <c r="BT41" s="585"/>
      <c r="BU41" s="658"/>
      <c r="BV41" s="716"/>
      <c r="BW41" s="716"/>
      <c r="BX41" s="716"/>
      <c r="BY41" s="716"/>
      <c r="BZ41" s="716"/>
      <c r="CA41" s="716"/>
      <c r="CB41" s="756"/>
      <c r="CC41" s="719"/>
      <c r="CD41" s="719"/>
      <c r="CE41" s="719"/>
      <c r="CF41" s="728"/>
      <c r="CG41" s="727"/>
      <c r="CH41" s="757"/>
      <c r="CI41" s="29"/>
      <c r="CJ41" s="29"/>
      <c r="CK41" s="29"/>
      <c r="CL41"/>
      <c r="CM41" s="732"/>
      <c r="CN41" s="744"/>
      <c r="CO41" s="675"/>
      <c r="CP41" s="107"/>
      <c r="CQ41" s="107"/>
      <c r="CR41" s="105"/>
      <c r="CS41" s="107"/>
      <c r="CT41" s="107"/>
      <c r="DA41" s="658"/>
      <c r="DB41" s="658"/>
      <c r="DC41" s="658"/>
      <c r="DD41" s="658"/>
      <c r="DE41" s="658"/>
      <c r="DF41" s="658"/>
      <c r="DG41" s="658"/>
      <c r="DH41" s="658"/>
      <c r="DI41" s="658"/>
      <c r="DJ41" s="658"/>
      <c r="DK41" s="658"/>
      <c r="DL41" s="658"/>
      <c r="DM41" s="658"/>
      <c r="DN41" s="658"/>
      <c r="DO41" s="658"/>
      <c r="DP41" s="658"/>
      <c r="DQ41" s="658"/>
      <c r="DR41" s="658"/>
      <c r="DS41" s="658"/>
      <c r="DT41" s="658"/>
      <c r="DU41" s="658"/>
      <c r="DV41" s="658"/>
      <c r="DW41" s="658"/>
      <c r="DX41" s="658"/>
      <c r="DY41" s="658"/>
    </row>
    <row r="42" spans="1:129" s="12" customFormat="1">
      <c r="A42" s="746">
        <v>41</v>
      </c>
      <c r="B42" s="1322"/>
      <c r="C42" s="646"/>
      <c r="D42" s="644"/>
      <c r="E42" s="644"/>
      <c r="F42" s="644"/>
      <c r="G42" s="644"/>
      <c r="H42" s="644"/>
      <c r="I42" s="644"/>
      <c r="J42" s="750"/>
      <c r="K42" s="655"/>
      <c r="L42" s="657"/>
      <c r="M42" s="697"/>
      <c r="N42" s="647"/>
      <c r="O42" s="662"/>
      <c r="P42" s="647"/>
      <c r="Q42" s="662"/>
      <c r="R42" s="647"/>
      <c r="S42" s="646"/>
      <c r="T42" s="685"/>
      <c r="U42" s="686"/>
      <c r="V42" s="685"/>
      <c r="W42" s="686"/>
      <c r="X42" s="685"/>
      <c r="Y42" s="686"/>
      <c r="Z42" s="685"/>
      <c r="AA42" s="705"/>
      <c r="AB42" s="685"/>
      <c r="AC42" s="708"/>
      <c r="AD42" s="1103"/>
      <c r="AE42" s="693"/>
      <c r="AF42" s="812"/>
      <c r="AG42" s="819"/>
      <c r="AH42" s="824"/>
      <c r="AI42" s="730"/>
      <c r="AJ42" s="721"/>
      <c r="AK42" s="1102"/>
      <c r="AL42" s="808"/>
      <c r="AM42" s="721"/>
      <c r="AN42" s="1101"/>
      <c r="AO42" s="799"/>
      <c r="AP42" s="801">
        <f t="shared" si="28"/>
        <v>0</v>
      </c>
      <c r="AQ42" s="797"/>
      <c r="AR42" s="805">
        <f t="shared" si="29"/>
        <v>0</v>
      </c>
      <c r="AS42" s="803"/>
      <c r="AT42" s="806">
        <f t="shared" si="30"/>
        <v>0</v>
      </c>
      <c r="AU42" s="842">
        <f t="shared" si="43"/>
        <v>0</v>
      </c>
      <c r="AV42" s="836"/>
      <c r="AW42" s="832"/>
      <c r="AX42" s="828"/>
      <c r="AY42" s="793"/>
      <c r="AZ42" s="722" t="s">
        <v>497</v>
      </c>
      <c r="BA42" s="725">
        <f t="shared" si="31"/>
        <v>0</v>
      </c>
      <c r="BB42" s="721"/>
      <c r="BC42" s="721"/>
      <c r="BD42" s="721"/>
      <c r="BE42" s="721"/>
      <c r="BF42" s="733"/>
      <c r="BG42" s="744">
        <v>1</v>
      </c>
      <c r="BH42" s="783">
        <f>SUM('DM Party Sheet'!$AI$1-'EOTP Characters'!BE42+'EOTP Characters'!AL42)</f>
        <v>465</v>
      </c>
      <c r="BI42" s="675"/>
      <c r="BJ42" s="107"/>
      <c r="BK42" s="107"/>
      <c r="BL42" s="105"/>
      <c r="BM42" s="107"/>
      <c r="BN42" s="107"/>
      <c r="BQ42" s="721"/>
      <c r="BS42" s="651"/>
      <c r="BT42" s="585"/>
      <c r="BU42" s="658"/>
      <c r="BV42" s="716"/>
      <c r="BW42" s="716"/>
      <c r="BX42" s="716"/>
      <c r="BY42" s="716"/>
      <c r="BZ42" s="716"/>
      <c r="CA42" s="716"/>
      <c r="CB42" s="756"/>
      <c r="CC42" s="719"/>
      <c r="CD42" s="719"/>
      <c r="CE42" s="719"/>
      <c r="CF42" s="728"/>
      <c r="CG42" s="727"/>
      <c r="CH42" s="757"/>
      <c r="CI42" s="29"/>
      <c r="CJ42" s="29"/>
      <c r="CK42" s="29"/>
      <c r="CL42"/>
      <c r="CM42" s="732"/>
      <c r="CN42" s="744"/>
      <c r="CO42" s="675"/>
      <c r="CP42" s="107"/>
      <c r="CQ42" s="107"/>
      <c r="CR42" s="105"/>
      <c r="CS42" s="107"/>
      <c r="CT42" s="107"/>
      <c r="DA42" s="658"/>
      <c r="DB42" s="658"/>
      <c r="DC42" s="658"/>
      <c r="DD42" s="658"/>
      <c r="DE42" s="658"/>
      <c r="DF42" s="658"/>
      <c r="DG42" s="658"/>
      <c r="DH42" s="658"/>
      <c r="DI42" s="658"/>
      <c r="DJ42" s="658"/>
      <c r="DK42" s="658"/>
      <c r="DL42" s="658"/>
      <c r="DM42" s="658"/>
      <c r="DN42" s="658"/>
      <c r="DO42" s="658"/>
      <c r="DP42" s="658"/>
      <c r="DQ42" s="658"/>
      <c r="DR42" s="658"/>
      <c r="DS42" s="658"/>
      <c r="DT42" s="658"/>
      <c r="DU42" s="658"/>
      <c r="DV42" s="658"/>
      <c r="DW42" s="658"/>
      <c r="DX42" s="658"/>
      <c r="DY42" s="658"/>
    </row>
    <row r="43" spans="1:129" s="258" customFormat="1">
      <c r="A43" s="864">
        <v>42</v>
      </c>
      <c r="B43" s="1319"/>
      <c r="C43" s="668"/>
      <c r="D43" s="667"/>
      <c r="E43" s="667"/>
      <c r="F43" s="667"/>
      <c r="G43" s="667"/>
      <c r="H43" s="667"/>
      <c r="I43" s="667"/>
      <c r="J43" s="751"/>
      <c r="K43" s="669"/>
      <c r="L43" s="670"/>
      <c r="M43" s="698"/>
      <c r="N43" s="671"/>
      <c r="O43" s="672"/>
      <c r="P43" s="671"/>
      <c r="Q43" s="672"/>
      <c r="R43" s="671"/>
      <c r="S43" s="668"/>
      <c r="T43" s="687"/>
      <c r="U43" s="688"/>
      <c r="V43" s="687"/>
      <c r="W43" s="688"/>
      <c r="X43" s="687"/>
      <c r="Y43" s="688"/>
      <c r="Z43" s="687"/>
      <c r="AA43" s="706"/>
      <c r="AB43" s="687"/>
      <c r="AC43" s="709"/>
      <c r="AD43" s="689"/>
      <c r="AE43" s="694"/>
      <c r="AF43" s="811"/>
      <c r="AG43" s="818"/>
      <c r="AH43" s="823"/>
      <c r="AI43" s="731"/>
      <c r="AJ43" s="673"/>
      <c r="AK43" s="674"/>
      <c r="AL43" s="807"/>
      <c r="AM43" s="673"/>
      <c r="AN43" s="711"/>
      <c r="AO43" s="798"/>
      <c r="AP43" s="800">
        <f t="shared" si="28"/>
        <v>0</v>
      </c>
      <c r="AQ43" s="796"/>
      <c r="AR43" s="804">
        <f t="shared" si="29"/>
        <v>0</v>
      </c>
      <c r="AS43" s="802"/>
      <c r="AT43" s="840">
        <f t="shared" si="30"/>
        <v>0</v>
      </c>
      <c r="AU43" s="843">
        <f t="shared" si="43"/>
        <v>0</v>
      </c>
      <c r="AV43" s="838"/>
      <c r="AW43" s="831"/>
      <c r="AX43" s="827"/>
      <c r="AY43" s="794"/>
      <c r="AZ43" s="723" t="s">
        <v>497</v>
      </c>
      <c r="BA43" s="726">
        <f t="shared" si="31"/>
        <v>0</v>
      </c>
      <c r="BB43" s="673"/>
      <c r="BC43" s="673"/>
      <c r="BD43" s="673"/>
      <c r="BE43" s="673"/>
      <c r="BF43" s="865"/>
      <c r="BG43" s="866">
        <v>1</v>
      </c>
      <c r="BH43" s="867">
        <f>SUM('DM Party Sheet'!$AI$1-'EOTP Characters'!BE43+'EOTP Characters'!AL43)</f>
        <v>465</v>
      </c>
      <c r="BI43" s="887"/>
      <c r="BJ43" s="1129"/>
      <c r="BK43" s="1129"/>
      <c r="BL43" s="888"/>
      <c r="BM43" s="1129"/>
      <c r="BN43" s="1129"/>
      <c r="BQ43" s="673"/>
      <c r="BS43" s="889"/>
      <c r="BT43" s="872"/>
      <c r="BU43" s="873"/>
      <c r="BV43" s="874"/>
      <c r="BW43" s="874"/>
      <c r="BX43" s="874"/>
      <c r="BY43" s="874"/>
      <c r="BZ43" s="874"/>
      <c r="CA43" s="874"/>
      <c r="CB43" s="676"/>
      <c r="CC43" s="875"/>
      <c r="CD43" s="875"/>
      <c r="CE43" s="875"/>
      <c r="CF43" s="876"/>
      <c r="CG43" s="877"/>
      <c r="CH43" s="906"/>
      <c r="CI43" s="186"/>
      <c r="CJ43" s="186"/>
      <c r="CK43" s="186"/>
      <c r="CL43" s="17"/>
      <c r="CM43" s="890"/>
      <c r="CN43" s="866"/>
      <c r="CO43" s="887"/>
      <c r="CP43" s="1129"/>
      <c r="CQ43" s="1129"/>
      <c r="CR43" s="888"/>
      <c r="CS43" s="1129"/>
      <c r="CT43" s="1129"/>
      <c r="DA43" s="873"/>
      <c r="DB43" s="873"/>
      <c r="DC43" s="873"/>
      <c r="DD43" s="873"/>
      <c r="DE43" s="873"/>
      <c r="DF43" s="873"/>
      <c r="DG43" s="873"/>
      <c r="DH43" s="873"/>
      <c r="DI43" s="873"/>
      <c r="DJ43" s="873"/>
      <c r="DK43" s="873"/>
      <c r="DL43" s="873"/>
      <c r="DM43" s="873"/>
      <c r="DN43" s="873"/>
      <c r="DO43" s="873"/>
      <c r="DP43" s="873"/>
      <c r="DQ43" s="873"/>
      <c r="DR43" s="873"/>
      <c r="DS43" s="873"/>
      <c r="DT43" s="873"/>
      <c r="DU43" s="873"/>
      <c r="DV43" s="873"/>
      <c r="DW43" s="873"/>
      <c r="DX43" s="873"/>
      <c r="DY43" s="873"/>
    </row>
    <row r="44" spans="1:129" s="12" customFormat="1">
      <c r="A44" s="746">
        <v>43</v>
      </c>
      <c r="B44" s="1322"/>
      <c r="C44" s="646"/>
      <c r="D44" s="644"/>
      <c r="E44" s="644"/>
      <c r="F44" s="644"/>
      <c r="G44" s="644"/>
      <c r="H44" s="644"/>
      <c r="I44" s="644"/>
      <c r="J44" s="750"/>
      <c r="K44" s="655"/>
      <c r="L44" s="657"/>
      <c r="M44" s="697"/>
      <c r="N44" s="647"/>
      <c r="O44" s="662"/>
      <c r="P44" s="647"/>
      <c r="Q44" s="662"/>
      <c r="R44" s="647"/>
      <c r="S44" s="646"/>
      <c r="T44" s="685"/>
      <c r="U44" s="686"/>
      <c r="V44" s="685"/>
      <c r="W44" s="686"/>
      <c r="X44" s="685"/>
      <c r="Y44" s="686"/>
      <c r="Z44" s="685"/>
      <c r="AA44" s="705"/>
      <c r="AB44" s="685"/>
      <c r="AC44" s="708"/>
      <c r="AD44" s="1103"/>
      <c r="AE44" s="693"/>
      <c r="AF44" s="812"/>
      <c r="AG44" s="819"/>
      <c r="AH44" s="824"/>
      <c r="AI44" s="730"/>
      <c r="AJ44" s="721"/>
      <c r="AK44" s="1102"/>
      <c r="AL44" s="808"/>
      <c r="AM44" s="721"/>
      <c r="AN44" s="1101"/>
      <c r="AO44" s="799"/>
      <c r="AP44" s="801">
        <f t="shared" si="28"/>
        <v>0</v>
      </c>
      <c r="AQ44" s="797"/>
      <c r="AR44" s="805">
        <f t="shared" si="29"/>
        <v>0</v>
      </c>
      <c r="AS44" s="803"/>
      <c r="AT44" s="806">
        <f t="shared" si="30"/>
        <v>0</v>
      </c>
      <c r="AU44" s="842">
        <f t="shared" si="43"/>
        <v>0</v>
      </c>
      <c r="AV44" s="836"/>
      <c r="AW44" s="832"/>
      <c r="AX44" s="828"/>
      <c r="AY44" s="793"/>
      <c r="AZ44" s="722" t="s">
        <v>497</v>
      </c>
      <c r="BA44" s="725">
        <f t="shared" si="31"/>
        <v>0</v>
      </c>
      <c r="BB44" s="721"/>
      <c r="BC44" s="721"/>
      <c r="BD44" s="721"/>
      <c r="BE44" s="721"/>
      <c r="BF44" s="733"/>
      <c r="BG44" s="744">
        <v>1</v>
      </c>
      <c r="BH44" s="783">
        <f>SUM('DM Party Sheet'!$AI$1-'EOTP Characters'!BE44+'EOTP Characters'!AL44)</f>
        <v>465</v>
      </c>
      <c r="BI44" s="675"/>
      <c r="BJ44" s="107"/>
      <c r="BK44" s="107"/>
      <c r="BL44" s="105"/>
      <c r="BM44" s="107"/>
      <c r="BN44" s="107"/>
      <c r="BQ44" s="721"/>
      <c r="BS44" s="651"/>
      <c r="BT44" s="585"/>
      <c r="BU44" s="658"/>
      <c r="BV44" s="716"/>
      <c r="BW44" s="716"/>
      <c r="BX44" s="716"/>
      <c r="BY44" s="716"/>
      <c r="BZ44" s="716"/>
      <c r="CA44" s="716"/>
      <c r="CB44" s="756"/>
      <c r="CC44" s="719"/>
      <c r="CD44" s="719"/>
      <c r="CE44" s="719"/>
      <c r="CF44" s="728"/>
      <c r="CG44" s="727"/>
      <c r="CH44" s="757"/>
      <c r="CI44" s="29"/>
      <c r="CJ44" s="29"/>
      <c r="CK44" s="29"/>
      <c r="CL44"/>
      <c r="CM44" s="732"/>
      <c r="CN44" s="744"/>
      <c r="CO44" s="675"/>
      <c r="CP44" s="107"/>
      <c r="CQ44" s="107"/>
      <c r="CR44" s="105"/>
      <c r="CS44" s="107"/>
      <c r="CT44" s="107"/>
      <c r="DA44" s="658"/>
      <c r="DB44" s="658"/>
      <c r="DC44" s="658"/>
      <c r="DD44" s="658"/>
      <c r="DE44" s="658"/>
      <c r="DF44" s="658"/>
      <c r="DG44" s="658"/>
      <c r="DH44" s="658"/>
      <c r="DI44" s="658"/>
      <c r="DJ44" s="658"/>
      <c r="DK44" s="658"/>
      <c r="DL44" s="658"/>
      <c r="DM44" s="658"/>
      <c r="DN44" s="658"/>
      <c r="DO44" s="658"/>
      <c r="DP44" s="658"/>
      <c r="DQ44" s="658"/>
      <c r="DR44" s="658"/>
      <c r="DS44" s="658"/>
      <c r="DT44" s="658"/>
      <c r="DU44" s="658"/>
      <c r="DV44" s="658"/>
      <c r="DW44" s="658"/>
      <c r="DX44" s="658"/>
      <c r="DY44" s="658"/>
    </row>
    <row r="45" spans="1:129" s="12" customFormat="1">
      <c r="A45" s="746">
        <v>44</v>
      </c>
      <c r="B45" s="1322"/>
      <c r="C45" s="646"/>
      <c r="D45" s="644"/>
      <c r="E45" s="644"/>
      <c r="F45" s="644"/>
      <c r="G45" s="644"/>
      <c r="H45" s="644"/>
      <c r="I45" s="644"/>
      <c r="J45" s="750"/>
      <c r="K45" s="655"/>
      <c r="L45" s="657"/>
      <c r="M45" s="697"/>
      <c r="N45" s="647"/>
      <c r="O45" s="662"/>
      <c r="P45" s="647"/>
      <c r="Q45" s="662"/>
      <c r="R45" s="647"/>
      <c r="S45" s="646"/>
      <c r="T45" s="685"/>
      <c r="U45" s="686"/>
      <c r="V45" s="685"/>
      <c r="W45" s="686"/>
      <c r="X45" s="685"/>
      <c r="Y45" s="686"/>
      <c r="Z45" s="685"/>
      <c r="AA45" s="705"/>
      <c r="AB45" s="685"/>
      <c r="AC45" s="708"/>
      <c r="AD45" s="1103"/>
      <c r="AE45" s="693"/>
      <c r="AF45" s="812"/>
      <c r="AG45" s="819"/>
      <c r="AH45" s="824"/>
      <c r="AI45" s="730"/>
      <c r="AJ45" s="721"/>
      <c r="AK45" s="1102"/>
      <c r="AL45" s="808"/>
      <c r="AM45" s="721"/>
      <c r="AN45" s="1101"/>
      <c r="AO45" s="799"/>
      <c r="AP45" s="801">
        <f t="shared" si="28"/>
        <v>0</v>
      </c>
      <c r="AQ45" s="797"/>
      <c r="AR45" s="805">
        <f t="shared" si="29"/>
        <v>0</v>
      </c>
      <c r="AS45" s="803"/>
      <c r="AT45" s="806">
        <f t="shared" si="30"/>
        <v>0</v>
      </c>
      <c r="AU45" s="842">
        <f t="shared" si="43"/>
        <v>0</v>
      </c>
      <c r="AV45" s="836"/>
      <c r="AW45" s="832"/>
      <c r="AX45" s="828"/>
      <c r="AY45" s="793"/>
      <c r="AZ45" s="722" t="s">
        <v>497</v>
      </c>
      <c r="BA45" s="725">
        <f t="shared" si="31"/>
        <v>0</v>
      </c>
      <c r="BB45" s="721"/>
      <c r="BC45" s="721"/>
      <c r="BD45" s="721"/>
      <c r="BE45" s="721"/>
      <c r="BF45" s="733"/>
      <c r="BG45" s="744">
        <v>1</v>
      </c>
      <c r="BH45" s="783">
        <f>SUM('DM Party Sheet'!$AI$1-'EOTP Characters'!BE45+'EOTP Characters'!AL45)</f>
        <v>465</v>
      </c>
      <c r="BI45" s="675"/>
      <c r="BJ45" s="107"/>
      <c r="BK45" s="107"/>
      <c r="BL45" s="105"/>
      <c r="BM45" s="107"/>
      <c r="BN45" s="107"/>
      <c r="BQ45" s="721"/>
      <c r="BS45" s="651"/>
      <c r="BT45" s="585"/>
      <c r="BU45" s="658"/>
      <c r="BV45" s="716"/>
      <c r="BW45" s="716"/>
      <c r="BX45" s="716"/>
      <c r="BY45" s="716"/>
      <c r="BZ45" s="716"/>
      <c r="CA45" s="716"/>
      <c r="CB45" s="756"/>
      <c r="CC45" s="719"/>
      <c r="CD45" s="719"/>
      <c r="CE45" s="719"/>
      <c r="CF45" s="728"/>
      <c r="CG45" s="727"/>
      <c r="CH45" s="757"/>
      <c r="CI45" s="29"/>
      <c r="CJ45" s="29"/>
      <c r="CK45" s="29"/>
      <c r="CL45"/>
      <c r="CM45" s="732"/>
      <c r="CN45" s="744"/>
      <c r="CO45" s="675"/>
      <c r="CP45" s="107"/>
      <c r="CQ45" s="107"/>
      <c r="CR45" s="105"/>
      <c r="CS45" s="107"/>
      <c r="CT45" s="107"/>
      <c r="DA45" s="658"/>
      <c r="DB45" s="658"/>
      <c r="DC45" s="658"/>
      <c r="DD45" s="658"/>
      <c r="DE45" s="658"/>
      <c r="DF45" s="658"/>
      <c r="DG45" s="658"/>
      <c r="DH45" s="658"/>
      <c r="DI45" s="658"/>
      <c r="DJ45" s="658"/>
      <c r="DK45" s="658"/>
      <c r="DL45" s="658"/>
      <c r="DM45" s="658"/>
      <c r="DN45" s="658"/>
      <c r="DO45" s="658"/>
      <c r="DP45" s="658"/>
      <c r="DQ45" s="658"/>
      <c r="DR45" s="658"/>
      <c r="DS45" s="658"/>
      <c r="DT45" s="658"/>
      <c r="DU45" s="658"/>
      <c r="DV45" s="658"/>
      <c r="DW45" s="658"/>
      <c r="DX45" s="658"/>
      <c r="DY45" s="658"/>
    </row>
    <row r="46" spans="1:129" s="258" customFormat="1">
      <c r="A46" s="864">
        <v>45</v>
      </c>
      <c r="B46" s="1319"/>
      <c r="C46" s="668"/>
      <c r="D46" s="667"/>
      <c r="E46" s="667"/>
      <c r="F46" s="667"/>
      <c r="G46" s="667"/>
      <c r="H46" s="667"/>
      <c r="I46" s="667"/>
      <c r="J46" s="751"/>
      <c r="K46" s="669"/>
      <c r="L46" s="670"/>
      <c r="M46" s="698"/>
      <c r="N46" s="671"/>
      <c r="O46" s="672"/>
      <c r="P46" s="671"/>
      <c r="Q46" s="672"/>
      <c r="R46" s="671"/>
      <c r="S46" s="668"/>
      <c r="T46" s="687"/>
      <c r="U46" s="688"/>
      <c r="V46" s="687"/>
      <c r="W46" s="688"/>
      <c r="X46" s="687"/>
      <c r="Y46" s="688"/>
      <c r="Z46" s="687"/>
      <c r="AA46" s="706"/>
      <c r="AB46" s="687"/>
      <c r="AC46" s="709"/>
      <c r="AD46" s="689"/>
      <c r="AE46" s="694"/>
      <c r="AF46" s="811"/>
      <c r="AG46" s="818"/>
      <c r="AH46" s="823"/>
      <c r="AI46" s="731"/>
      <c r="AJ46" s="673"/>
      <c r="AK46" s="674"/>
      <c r="AL46" s="807"/>
      <c r="AM46" s="673"/>
      <c r="AN46" s="711"/>
      <c r="AO46" s="798"/>
      <c r="AP46" s="800">
        <f t="shared" si="28"/>
        <v>0</v>
      </c>
      <c r="AQ46" s="796"/>
      <c r="AR46" s="804">
        <f t="shared" si="29"/>
        <v>0</v>
      </c>
      <c r="AS46" s="802"/>
      <c r="AT46" s="840">
        <f t="shared" si="30"/>
        <v>0</v>
      </c>
      <c r="AU46" s="843">
        <f t="shared" si="43"/>
        <v>0</v>
      </c>
      <c r="AV46" s="838"/>
      <c r="AW46" s="831"/>
      <c r="AX46" s="827"/>
      <c r="AY46" s="794"/>
      <c r="AZ46" s="723" t="s">
        <v>497</v>
      </c>
      <c r="BA46" s="726">
        <f t="shared" ref="BA46:BA78" si="44">F46</f>
        <v>0</v>
      </c>
      <c r="BB46" s="673"/>
      <c r="BC46" s="673"/>
      <c r="BD46" s="673"/>
      <c r="BE46" s="673"/>
      <c r="BF46" s="865"/>
      <c r="BG46" s="866">
        <v>1</v>
      </c>
      <c r="BH46" s="867">
        <f>SUM('DM Party Sheet'!$AI$1-'EOTP Characters'!BE46+'EOTP Characters'!AL46)</f>
        <v>465</v>
      </c>
      <c r="BI46" s="887"/>
      <c r="BJ46" s="1129"/>
      <c r="BK46" s="1129"/>
      <c r="BL46" s="888"/>
      <c r="BM46" s="1129"/>
      <c r="BN46" s="1129"/>
      <c r="BQ46" s="673"/>
      <c r="BS46" s="889"/>
      <c r="BT46" s="872"/>
      <c r="BU46" s="873"/>
      <c r="BV46" s="874"/>
      <c r="BW46" s="874"/>
      <c r="BX46" s="874"/>
      <c r="BY46" s="874"/>
      <c r="BZ46" s="874"/>
      <c r="CA46" s="874"/>
      <c r="CB46" s="676"/>
      <c r="CC46" s="875"/>
      <c r="CD46" s="875"/>
      <c r="CE46" s="875"/>
      <c r="CF46" s="876"/>
      <c r="CG46" s="877"/>
      <c r="CH46" s="906"/>
      <c r="CI46" s="186"/>
      <c r="CJ46" s="186"/>
      <c r="CK46" s="186"/>
      <c r="CL46" s="17"/>
      <c r="CM46" s="890"/>
      <c r="CN46" s="866"/>
      <c r="CO46" s="887"/>
      <c r="CP46" s="1129"/>
      <c r="CQ46" s="1129"/>
      <c r="CR46" s="888"/>
      <c r="CS46" s="1129"/>
      <c r="CT46" s="1129"/>
      <c r="DA46" s="873"/>
      <c r="DB46" s="873"/>
      <c r="DC46" s="873"/>
      <c r="DD46" s="873"/>
      <c r="DE46" s="873"/>
      <c r="DF46" s="873"/>
      <c r="DG46" s="873"/>
      <c r="DH46" s="873"/>
      <c r="DI46" s="873"/>
      <c r="DJ46" s="873"/>
      <c r="DK46" s="873"/>
      <c r="DL46" s="873"/>
      <c r="DM46" s="873"/>
      <c r="DN46" s="873"/>
      <c r="DO46" s="873"/>
      <c r="DP46" s="873"/>
      <c r="DQ46" s="873"/>
      <c r="DR46" s="873"/>
      <c r="DS46" s="873"/>
      <c r="DT46" s="873"/>
      <c r="DU46" s="873"/>
      <c r="DV46" s="873"/>
      <c r="DW46" s="873"/>
      <c r="DX46" s="873"/>
      <c r="DY46" s="873"/>
    </row>
    <row r="47" spans="1:129" s="12" customFormat="1">
      <c r="A47" s="746">
        <v>46</v>
      </c>
      <c r="B47" s="1323"/>
      <c r="C47" s="646"/>
      <c r="D47" s="644"/>
      <c r="E47" s="644"/>
      <c r="F47" s="644"/>
      <c r="G47" s="644"/>
      <c r="H47" s="644"/>
      <c r="I47" s="644"/>
      <c r="J47" s="750"/>
      <c r="K47" s="655"/>
      <c r="L47" s="657"/>
      <c r="M47" s="697"/>
      <c r="N47" s="647"/>
      <c r="O47" s="662"/>
      <c r="P47" s="647"/>
      <c r="Q47" s="662"/>
      <c r="R47" s="647"/>
      <c r="S47" s="646"/>
      <c r="T47" s="690"/>
      <c r="U47" s="691"/>
      <c r="V47" s="690"/>
      <c r="W47" s="691"/>
      <c r="X47" s="690"/>
      <c r="Y47" s="691"/>
      <c r="Z47" s="690"/>
      <c r="AA47" s="707"/>
      <c r="AB47" s="690"/>
      <c r="AC47" s="710"/>
      <c r="AD47" s="692"/>
      <c r="AE47" s="695"/>
      <c r="AF47" s="812"/>
      <c r="AG47" s="819"/>
      <c r="AH47" s="824"/>
      <c r="AI47" s="730"/>
      <c r="AJ47" s="721"/>
      <c r="AK47" s="1102"/>
      <c r="AL47" s="809"/>
      <c r="AM47" s="254"/>
      <c r="AN47" s="1101"/>
      <c r="AO47" s="799"/>
      <c r="AP47" s="801">
        <f t="shared" si="28"/>
        <v>0</v>
      </c>
      <c r="AQ47" s="797"/>
      <c r="AR47" s="805">
        <f t="shared" si="29"/>
        <v>0</v>
      </c>
      <c r="AS47" s="803"/>
      <c r="AT47" s="806">
        <f t="shared" si="30"/>
        <v>0</v>
      </c>
      <c r="AU47" s="842">
        <f t="shared" si="43"/>
        <v>0</v>
      </c>
      <c r="AV47" s="836"/>
      <c r="AW47" s="832"/>
      <c r="AX47" s="828"/>
      <c r="AY47" s="793"/>
      <c r="AZ47" s="722" t="s">
        <v>497</v>
      </c>
      <c r="BA47" s="725">
        <f t="shared" si="44"/>
        <v>0</v>
      </c>
      <c r="BB47" s="721"/>
      <c r="BC47" s="721"/>
      <c r="BD47" s="721"/>
      <c r="BE47" s="721"/>
      <c r="BF47" s="733"/>
      <c r="BG47" s="744">
        <v>1</v>
      </c>
      <c r="BH47" s="783">
        <f>SUM('DM Party Sheet'!$AI$1-'EOTP Characters'!BE47+'EOTP Characters'!AL47)</f>
        <v>465</v>
      </c>
      <c r="BI47" s="675"/>
      <c r="BJ47" s="107"/>
      <c r="BK47" s="107"/>
      <c r="BL47" s="105"/>
      <c r="BM47" s="107"/>
      <c r="BN47" s="107"/>
      <c r="BQ47" s="721"/>
      <c r="BS47" s="651"/>
      <c r="BT47" s="585"/>
      <c r="BU47" s="658"/>
      <c r="BV47" s="716"/>
      <c r="BW47" s="716"/>
      <c r="BX47" s="716"/>
      <c r="BY47" s="716"/>
      <c r="BZ47" s="716"/>
      <c r="CA47" s="716"/>
      <c r="CB47" s="756"/>
      <c r="CC47" s="719"/>
      <c r="CD47" s="719"/>
      <c r="CE47" s="719"/>
      <c r="CF47" s="728"/>
      <c r="CG47" s="727"/>
      <c r="CH47" s="757"/>
      <c r="CI47" s="29"/>
      <c r="CJ47" s="29"/>
      <c r="CK47" s="29"/>
      <c r="CL47"/>
      <c r="CM47" s="732"/>
      <c r="CN47" s="744"/>
      <c r="CO47" s="675"/>
      <c r="CP47" s="107"/>
      <c r="CQ47" s="107"/>
      <c r="CR47" s="105"/>
      <c r="CS47" s="107"/>
      <c r="CT47" s="107"/>
      <c r="DA47" s="658"/>
      <c r="DB47" s="658"/>
      <c r="DC47" s="658"/>
      <c r="DD47" s="658"/>
      <c r="DE47" s="658"/>
      <c r="DF47" s="658"/>
      <c r="DG47" s="658"/>
      <c r="DH47" s="658"/>
      <c r="DI47" s="658"/>
      <c r="DJ47" s="658"/>
      <c r="DK47" s="658"/>
      <c r="DL47" s="658"/>
      <c r="DM47" s="658"/>
      <c r="DN47" s="658"/>
      <c r="DO47" s="658"/>
      <c r="DP47" s="658"/>
      <c r="DQ47" s="658"/>
      <c r="DR47" s="658"/>
      <c r="DS47" s="658"/>
      <c r="DT47" s="658"/>
      <c r="DU47" s="658"/>
      <c r="DV47" s="658"/>
      <c r="DW47" s="658"/>
      <c r="DX47" s="658"/>
      <c r="DY47" s="658"/>
    </row>
    <row r="48" spans="1:129" s="12" customFormat="1">
      <c r="A48" s="746">
        <v>47</v>
      </c>
      <c r="B48" s="1323"/>
      <c r="C48" s="646"/>
      <c r="D48" s="644"/>
      <c r="E48" s="644"/>
      <c r="F48" s="644"/>
      <c r="G48" s="644"/>
      <c r="H48" s="644"/>
      <c r="I48" s="644"/>
      <c r="J48" s="750"/>
      <c r="K48" s="655"/>
      <c r="L48" s="657"/>
      <c r="M48" s="697"/>
      <c r="N48" s="647"/>
      <c r="O48" s="662"/>
      <c r="P48" s="647"/>
      <c r="Q48" s="662"/>
      <c r="R48" s="647"/>
      <c r="S48" s="646"/>
      <c r="T48" s="690"/>
      <c r="U48" s="691"/>
      <c r="V48" s="690"/>
      <c r="W48" s="691"/>
      <c r="X48" s="690"/>
      <c r="Y48" s="691"/>
      <c r="Z48" s="690"/>
      <c r="AA48" s="707"/>
      <c r="AB48" s="690"/>
      <c r="AC48" s="710"/>
      <c r="AD48" s="692"/>
      <c r="AE48" s="695"/>
      <c r="AF48" s="812"/>
      <c r="AG48" s="819"/>
      <c r="AH48" s="824"/>
      <c r="AI48" s="730"/>
      <c r="AJ48" s="721"/>
      <c r="AK48" s="1102"/>
      <c r="AL48" s="809"/>
      <c r="AM48" s="254"/>
      <c r="AN48" s="1101"/>
      <c r="AO48" s="799"/>
      <c r="AP48" s="801">
        <f t="shared" si="28"/>
        <v>0</v>
      </c>
      <c r="AQ48" s="797"/>
      <c r="AR48" s="805">
        <f t="shared" si="29"/>
        <v>0</v>
      </c>
      <c r="AS48" s="803"/>
      <c r="AT48" s="806">
        <f t="shared" si="30"/>
        <v>0</v>
      </c>
      <c r="AU48" s="842">
        <f t="shared" si="43"/>
        <v>0</v>
      </c>
      <c r="AV48" s="836"/>
      <c r="AW48" s="832"/>
      <c r="AX48" s="828"/>
      <c r="AY48" s="793"/>
      <c r="AZ48" s="722" t="s">
        <v>497</v>
      </c>
      <c r="BA48" s="725">
        <f t="shared" si="44"/>
        <v>0</v>
      </c>
      <c r="BB48" s="721"/>
      <c r="BC48" s="721"/>
      <c r="BD48" s="721"/>
      <c r="BE48" s="721"/>
      <c r="BF48" s="733"/>
      <c r="BG48" s="744">
        <v>1</v>
      </c>
      <c r="BH48" s="783">
        <f>SUM('DM Party Sheet'!$AI$1-'EOTP Characters'!BE48+'EOTP Characters'!AL48)</f>
        <v>465</v>
      </c>
      <c r="BI48" s="675"/>
      <c r="BJ48" s="107"/>
      <c r="BK48" s="107"/>
      <c r="BL48" s="105"/>
      <c r="BM48" s="107"/>
      <c r="BN48" s="107"/>
      <c r="BQ48" s="721"/>
      <c r="BS48" s="651"/>
      <c r="BT48" s="585"/>
      <c r="BU48" s="658"/>
      <c r="BV48" s="716"/>
      <c r="BW48" s="716"/>
      <c r="BX48" s="716"/>
      <c r="BY48" s="716"/>
      <c r="BZ48" s="716"/>
      <c r="CA48" s="716"/>
      <c r="CB48" s="756"/>
      <c r="CC48" s="719"/>
      <c r="CD48" s="719"/>
      <c r="CE48" s="719"/>
      <c r="CF48" s="728"/>
      <c r="CG48" s="727"/>
      <c r="CH48" s="757"/>
      <c r="CI48" s="29"/>
      <c r="CJ48" s="29"/>
      <c r="CK48" s="29"/>
      <c r="CL48"/>
      <c r="CM48" s="732"/>
      <c r="CN48" s="744"/>
      <c r="CO48" s="675"/>
      <c r="CP48" s="107"/>
      <c r="CQ48" s="107"/>
      <c r="CR48" s="105"/>
      <c r="CS48" s="107"/>
      <c r="CT48" s="107"/>
      <c r="DA48" s="658"/>
      <c r="DB48" s="658"/>
      <c r="DC48" s="658"/>
      <c r="DD48" s="658"/>
      <c r="DE48" s="658"/>
      <c r="DF48" s="658"/>
      <c r="DG48" s="658"/>
      <c r="DH48" s="658"/>
      <c r="DI48" s="658"/>
      <c r="DJ48" s="658"/>
      <c r="DK48" s="658"/>
      <c r="DL48" s="658"/>
      <c r="DM48" s="658"/>
      <c r="DN48" s="658"/>
      <c r="DO48" s="658"/>
      <c r="DP48" s="658"/>
      <c r="DQ48" s="658"/>
      <c r="DR48" s="658"/>
      <c r="DS48" s="658"/>
      <c r="DT48" s="658"/>
      <c r="DU48" s="658"/>
      <c r="DV48" s="658"/>
      <c r="DW48" s="658"/>
      <c r="DX48" s="658"/>
      <c r="DY48" s="658"/>
    </row>
    <row r="49" spans="1:129" s="258" customFormat="1">
      <c r="A49" s="864">
        <v>48</v>
      </c>
      <c r="B49" s="1319"/>
      <c r="C49" s="668"/>
      <c r="D49" s="667"/>
      <c r="E49" s="667"/>
      <c r="F49" s="667"/>
      <c r="G49" s="667"/>
      <c r="H49" s="667"/>
      <c r="I49" s="667"/>
      <c r="J49" s="751"/>
      <c r="K49" s="669"/>
      <c r="L49" s="670"/>
      <c r="M49" s="698"/>
      <c r="N49" s="671"/>
      <c r="O49" s="672"/>
      <c r="P49" s="671"/>
      <c r="Q49" s="672"/>
      <c r="R49" s="671"/>
      <c r="S49" s="668"/>
      <c r="T49" s="687"/>
      <c r="U49" s="688"/>
      <c r="V49" s="687"/>
      <c r="W49" s="688"/>
      <c r="X49" s="687"/>
      <c r="Y49" s="688"/>
      <c r="Z49" s="687"/>
      <c r="AA49" s="706"/>
      <c r="AB49" s="687"/>
      <c r="AC49" s="709"/>
      <c r="AD49" s="689"/>
      <c r="AE49" s="694"/>
      <c r="AF49" s="811"/>
      <c r="AG49" s="818"/>
      <c r="AH49" s="823"/>
      <c r="AI49" s="731"/>
      <c r="AJ49" s="673"/>
      <c r="AK49" s="674"/>
      <c r="AL49" s="807"/>
      <c r="AM49" s="673"/>
      <c r="AN49" s="711"/>
      <c r="AO49" s="798"/>
      <c r="AP49" s="800">
        <f t="shared" si="28"/>
        <v>0</v>
      </c>
      <c r="AQ49" s="796"/>
      <c r="AR49" s="804">
        <f t="shared" si="29"/>
        <v>0</v>
      </c>
      <c r="AS49" s="802"/>
      <c r="AT49" s="840">
        <f t="shared" si="30"/>
        <v>0</v>
      </c>
      <c r="AU49" s="843">
        <f t="shared" si="43"/>
        <v>0</v>
      </c>
      <c r="AV49" s="838"/>
      <c r="AW49" s="831"/>
      <c r="AX49" s="827"/>
      <c r="AY49" s="794"/>
      <c r="AZ49" s="723" t="s">
        <v>497</v>
      </c>
      <c r="BA49" s="726">
        <f t="shared" si="44"/>
        <v>0</v>
      </c>
      <c r="BB49" s="673"/>
      <c r="BC49" s="673"/>
      <c r="BD49" s="673"/>
      <c r="BE49" s="673"/>
      <c r="BF49" s="865"/>
      <c r="BG49" s="866">
        <v>1</v>
      </c>
      <c r="BH49" s="867">
        <f>SUM('DM Party Sheet'!$AI$1-'EOTP Characters'!BE49+'EOTP Characters'!AL49)</f>
        <v>465</v>
      </c>
      <c r="BI49" s="887"/>
      <c r="BJ49" s="1129"/>
      <c r="BK49" s="1129"/>
      <c r="BL49" s="888"/>
      <c r="BM49" s="1129"/>
      <c r="BN49" s="1129"/>
      <c r="BQ49" s="673"/>
      <c r="BS49" s="889"/>
      <c r="BT49" s="872"/>
      <c r="BU49" s="873"/>
      <c r="BV49" s="874"/>
      <c r="BW49" s="874"/>
      <c r="BX49" s="874"/>
      <c r="BY49" s="874"/>
      <c r="BZ49" s="874"/>
      <c r="CA49" s="874"/>
      <c r="CB49" s="676"/>
      <c r="CC49" s="875"/>
      <c r="CD49" s="875"/>
      <c r="CE49" s="875"/>
      <c r="CF49" s="876"/>
      <c r="CG49" s="877"/>
      <c r="CH49" s="906"/>
      <c r="CI49" s="186"/>
      <c r="CJ49" s="186"/>
      <c r="CK49" s="186"/>
      <c r="CL49" s="17"/>
      <c r="CM49" s="890"/>
      <c r="CN49" s="866"/>
      <c r="CO49" s="887"/>
      <c r="CP49" s="1129"/>
      <c r="CQ49" s="1129"/>
      <c r="CR49" s="888"/>
      <c r="CS49" s="1129"/>
      <c r="CT49" s="1129"/>
      <c r="DA49" s="873"/>
      <c r="DB49" s="873"/>
      <c r="DC49" s="873"/>
      <c r="DD49" s="873"/>
      <c r="DE49" s="873"/>
      <c r="DF49" s="873"/>
      <c r="DG49" s="873"/>
      <c r="DH49" s="873"/>
      <c r="DI49" s="873"/>
      <c r="DJ49" s="873"/>
      <c r="DK49" s="873"/>
      <c r="DL49" s="873"/>
      <c r="DM49" s="873"/>
      <c r="DN49" s="873"/>
      <c r="DO49" s="873"/>
      <c r="DP49" s="873"/>
      <c r="DQ49" s="873"/>
      <c r="DR49" s="873"/>
      <c r="DS49" s="873"/>
      <c r="DT49" s="873"/>
      <c r="DU49" s="873"/>
      <c r="DV49" s="873"/>
      <c r="DW49" s="873"/>
      <c r="DX49" s="873"/>
      <c r="DY49" s="873"/>
    </row>
    <row r="50" spans="1:129" s="12" customFormat="1">
      <c r="A50" s="746">
        <v>49</v>
      </c>
      <c r="B50" s="1323"/>
      <c r="C50" s="646"/>
      <c r="D50" s="644"/>
      <c r="E50" s="644"/>
      <c r="F50" s="644"/>
      <c r="G50" s="644"/>
      <c r="H50" s="644"/>
      <c r="I50" s="644"/>
      <c r="J50" s="750"/>
      <c r="K50" s="655"/>
      <c r="L50" s="657"/>
      <c r="M50" s="697"/>
      <c r="N50" s="647"/>
      <c r="O50" s="662"/>
      <c r="P50" s="647"/>
      <c r="Q50" s="662"/>
      <c r="R50" s="647"/>
      <c r="S50" s="646"/>
      <c r="T50" s="690"/>
      <c r="U50" s="691"/>
      <c r="V50" s="690"/>
      <c r="W50" s="691"/>
      <c r="X50" s="690"/>
      <c r="Y50" s="691"/>
      <c r="Z50" s="690"/>
      <c r="AA50" s="707"/>
      <c r="AB50" s="690"/>
      <c r="AC50" s="710"/>
      <c r="AD50" s="692"/>
      <c r="AE50" s="695"/>
      <c r="AF50" s="812"/>
      <c r="AG50" s="819"/>
      <c r="AH50" s="824"/>
      <c r="AI50" s="730"/>
      <c r="AJ50" s="721"/>
      <c r="AK50" s="1102"/>
      <c r="AL50" s="809"/>
      <c r="AM50" s="254"/>
      <c r="AN50" s="1101"/>
      <c r="AO50" s="799"/>
      <c r="AP50" s="801">
        <f t="shared" si="28"/>
        <v>0</v>
      </c>
      <c r="AQ50" s="797"/>
      <c r="AR50" s="805">
        <f t="shared" si="29"/>
        <v>0</v>
      </c>
      <c r="AS50" s="803"/>
      <c r="AT50" s="806">
        <f t="shared" si="30"/>
        <v>0</v>
      </c>
      <c r="AU50" s="842">
        <f t="shared" si="43"/>
        <v>0</v>
      </c>
      <c r="AV50" s="836"/>
      <c r="AW50" s="832"/>
      <c r="AX50" s="828"/>
      <c r="AY50" s="793"/>
      <c r="AZ50" s="722" t="s">
        <v>497</v>
      </c>
      <c r="BA50" s="725">
        <f t="shared" si="44"/>
        <v>0</v>
      </c>
      <c r="BB50" s="721"/>
      <c r="BC50" s="721"/>
      <c r="BD50" s="721"/>
      <c r="BE50" s="721"/>
      <c r="BF50" s="733"/>
      <c r="BG50" s="744">
        <v>1</v>
      </c>
      <c r="BH50" s="783">
        <f>SUM('DM Party Sheet'!$AI$1-'EOTP Characters'!BE50+'EOTP Characters'!AL50)</f>
        <v>465</v>
      </c>
      <c r="BI50" s="675"/>
      <c r="BJ50" s="107"/>
      <c r="BK50" s="107"/>
      <c r="BL50" s="105"/>
      <c r="BM50" s="107"/>
      <c r="BN50" s="107"/>
      <c r="BQ50" s="721"/>
      <c r="BS50" s="651"/>
      <c r="BT50" s="585"/>
      <c r="BU50" s="658"/>
      <c r="BV50" s="716"/>
      <c r="BW50" s="716"/>
      <c r="BX50" s="716"/>
      <c r="BY50" s="716"/>
      <c r="BZ50" s="716"/>
      <c r="CA50" s="716"/>
      <c r="CB50" s="756"/>
      <c r="CC50" s="719"/>
      <c r="CD50" s="719"/>
      <c r="CE50" s="719"/>
      <c r="CF50" s="728"/>
      <c r="CG50" s="727"/>
      <c r="CH50" s="757"/>
      <c r="CI50" s="29"/>
      <c r="CJ50" s="29"/>
      <c r="CK50" s="29"/>
      <c r="CL50"/>
      <c r="CM50" s="732"/>
      <c r="CN50" s="744"/>
      <c r="CO50" s="675"/>
      <c r="CP50" s="107"/>
      <c r="CQ50" s="107"/>
      <c r="CR50" s="105"/>
      <c r="CS50" s="107"/>
      <c r="CT50" s="107"/>
      <c r="DA50" s="658"/>
      <c r="DB50" s="658"/>
      <c r="DC50" s="658"/>
      <c r="DD50" s="658"/>
      <c r="DE50" s="658"/>
      <c r="DF50" s="658"/>
      <c r="DG50" s="658"/>
      <c r="DH50" s="658"/>
      <c r="DI50" s="658"/>
      <c r="DJ50" s="658"/>
      <c r="DK50" s="658"/>
      <c r="DL50" s="658"/>
      <c r="DM50" s="658"/>
      <c r="DN50" s="658"/>
      <c r="DO50" s="658"/>
      <c r="DP50" s="658"/>
      <c r="DQ50" s="658"/>
      <c r="DR50" s="658"/>
      <c r="DS50" s="658"/>
      <c r="DT50" s="658"/>
      <c r="DU50" s="658"/>
      <c r="DV50" s="658"/>
      <c r="DW50" s="658"/>
      <c r="DX50" s="658"/>
      <c r="DY50" s="658"/>
    </row>
    <row r="51" spans="1:129" s="12" customFormat="1">
      <c r="A51" s="746">
        <v>50</v>
      </c>
      <c r="B51" s="1323"/>
      <c r="C51" s="646"/>
      <c r="D51" s="644"/>
      <c r="E51" s="644"/>
      <c r="F51" s="644"/>
      <c r="G51" s="644"/>
      <c r="H51" s="644"/>
      <c r="I51" s="644"/>
      <c r="J51" s="750"/>
      <c r="K51" s="655"/>
      <c r="L51" s="657"/>
      <c r="M51" s="697"/>
      <c r="N51" s="647"/>
      <c r="O51" s="662"/>
      <c r="P51" s="647"/>
      <c r="Q51" s="662"/>
      <c r="R51" s="647"/>
      <c r="S51" s="646"/>
      <c r="T51" s="690"/>
      <c r="U51" s="691"/>
      <c r="V51" s="690"/>
      <c r="W51" s="691"/>
      <c r="X51" s="690"/>
      <c r="Y51" s="691"/>
      <c r="Z51" s="690"/>
      <c r="AA51" s="707"/>
      <c r="AB51" s="690"/>
      <c r="AC51" s="710"/>
      <c r="AD51" s="692"/>
      <c r="AE51" s="695"/>
      <c r="AF51" s="812"/>
      <c r="AG51" s="819"/>
      <c r="AH51" s="824"/>
      <c r="AI51" s="730"/>
      <c r="AJ51" s="721"/>
      <c r="AK51" s="1102"/>
      <c r="AL51" s="809"/>
      <c r="AM51" s="254"/>
      <c r="AN51" s="1101"/>
      <c r="AO51" s="799"/>
      <c r="AP51" s="801">
        <f t="shared" si="28"/>
        <v>0</v>
      </c>
      <c r="AQ51" s="797"/>
      <c r="AR51" s="805">
        <f t="shared" si="29"/>
        <v>0</v>
      </c>
      <c r="AS51" s="803"/>
      <c r="AT51" s="806">
        <f t="shared" si="30"/>
        <v>0</v>
      </c>
      <c r="AU51" s="842">
        <f t="shared" si="43"/>
        <v>0</v>
      </c>
      <c r="AV51" s="836"/>
      <c r="AW51" s="832"/>
      <c r="AX51" s="828"/>
      <c r="AY51" s="793"/>
      <c r="AZ51" s="722" t="s">
        <v>497</v>
      </c>
      <c r="BA51" s="725">
        <f t="shared" si="44"/>
        <v>0</v>
      </c>
      <c r="BB51" s="721"/>
      <c r="BC51" s="721"/>
      <c r="BD51" s="721"/>
      <c r="BE51" s="721"/>
      <c r="BF51" s="733"/>
      <c r="BG51" s="744">
        <v>1</v>
      </c>
      <c r="BH51" s="783">
        <f>SUM('DM Party Sheet'!$AI$1-'EOTP Characters'!BE51+'EOTP Characters'!AL51)</f>
        <v>465</v>
      </c>
      <c r="BI51" s="675"/>
      <c r="BJ51" s="107"/>
      <c r="BK51" s="107"/>
      <c r="BL51" s="105"/>
      <c r="BM51" s="107"/>
      <c r="BN51" s="107"/>
      <c r="BQ51" s="721"/>
      <c r="BS51" s="651"/>
      <c r="BT51" s="585"/>
      <c r="BU51" s="658"/>
      <c r="BV51" s="716"/>
      <c r="BW51" s="716"/>
      <c r="BX51" s="716"/>
      <c r="BY51" s="716"/>
      <c r="BZ51" s="716"/>
      <c r="CA51" s="716"/>
      <c r="CB51" s="756"/>
      <c r="CC51" s="719"/>
      <c r="CD51" s="719"/>
      <c r="CE51" s="719"/>
      <c r="CF51" s="728"/>
      <c r="CG51" s="727"/>
      <c r="CH51" s="757"/>
      <c r="CI51" s="29"/>
      <c r="CJ51" s="29"/>
      <c r="CK51" s="29"/>
      <c r="CL51"/>
      <c r="CM51" s="732"/>
      <c r="CN51" s="744"/>
      <c r="CO51" s="675"/>
      <c r="CP51" s="107"/>
      <c r="CQ51" s="107"/>
      <c r="CR51" s="105"/>
      <c r="CS51" s="107"/>
      <c r="CT51" s="107"/>
      <c r="DA51" s="658"/>
      <c r="DB51" s="658"/>
      <c r="DC51" s="658"/>
      <c r="DD51" s="658"/>
      <c r="DE51" s="658"/>
      <c r="DF51" s="658"/>
      <c r="DG51" s="658"/>
      <c r="DH51" s="658"/>
      <c r="DI51" s="658"/>
      <c r="DJ51" s="658"/>
      <c r="DK51" s="658"/>
      <c r="DL51" s="658"/>
      <c r="DM51" s="658"/>
      <c r="DN51" s="658"/>
      <c r="DO51" s="658"/>
      <c r="DP51" s="658"/>
      <c r="DQ51" s="658"/>
      <c r="DR51" s="658"/>
      <c r="DS51" s="658"/>
      <c r="DT51" s="658"/>
      <c r="DU51" s="658"/>
      <c r="DV51" s="658"/>
      <c r="DW51" s="658"/>
      <c r="DX51" s="658"/>
      <c r="DY51" s="658"/>
    </row>
    <row r="52" spans="1:129" s="258" customFormat="1">
      <c r="A52" s="864">
        <v>51</v>
      </c>
      <c r="B52" s="1319"/>
      <c r="C52" s="668"/>
      <c r="D52" s="667"/>
      <c r="E52" s="667"/>
      <c r="F52" s="667"/>
      <c r="G52" s="667"/>
      <c r="H52" s="667"/>
      <c r="I52" s="667"/>
      <c r="J52" s="751"/>
      <c r="K52" s="669"/>
      <c r="L52" s="670"/>
      <c r="M52" s="698"/>
      <c r="N52" s="671"/>
      <c r="O52" s="672"/>
      <c r="P52" s="671"/>
      <c r="Q52" s="672"/>
      <c r="R52" s="671"/>
      <c r="S52" s="668"/>
      <c r="T52" s="687"/>
      <c r="U52" s="688"/>
      <c r="V52" s="687"/>
      <c r="W52" s="688"/>
      <c r="X52" s="687"/>
      <c r="Y52" s="688"/>
      <c r="Z52" s="687"/>
      <c r="AA52" s="706"/>
      <c r="AB52" s="687"/>
      <c r="AC52" s="709"/>
      <c r="AD52" s="689"/>
      <c r="AE52" s="694"/>
      <c r="AF52" s="811"/>
      <c r="AG52" s="818"/>
      <c r="AH52" s="823"/>
      <c r="AI52" s="731"/>
      <c r="AJ52" s="673"/>
      <c r="AK52" s="674"/>
      <c r="AL52" s="807"/>
      <c r="AM52" s="673"/>
      <c r="AN52" s="711"/>
      <c r="AO52" s="798"/>
      <c r="AP52" s="800">
        <f t="shared" si="28"/>
        <v>0</v>
      </c>
      <c r="AQ52" s="796"/>
      <c r="AR52" s="804">
        <f t="shared" si="29"/>
        <v>0</v>
      </c>
      <c r="AS52" s="802"/>
      <c r="AT52" s="840">
        <f t="shared" si="30"/>
        <v>0</v>
      </c>
      <c r="AU52" s="843">
        <f t="shared" si="43"/>
        <v>0</v>
      </c>
      <c r="AV52" s="838"/>
      <c r="AW52" s="831"/>
      <c r="AX52" s="827"/>
      <c r="AY52" s="794"/>
      <c r="AZ52" s="723" t="s">
        <v>497</v>
      </c>
      <c r="BA52" s="726">
        <f t="shared" si="44"/>
        <v>0</v>
      </c>
      <c r="BB52" s="673"/>
      <c r="BC52" s="673"/>
      <c r="BD52" s="673"/>
      <c r="BE52" s="673"/>
      <c r="BF52" s="865"/>
      <c r="BG52" s="866">
        <v>1</v>
      </c>
      <c r="BH52" s="867">
        <f>SUM('DM Party Sheet'!$AI$1-'EOTP Characters'!BE52+'EOTP Characters'!AL52)</f>
        <v>465</v>
      </c>
      <c r="BI52" s="887"/>
      <c r="BJ52" s="1129"/>
      <c r="BK52" s="1129"/>
      <c r="BL52" s="888"/>
      <c r="BM52" s="1129"/>
      <c r="BN52" s="1129"/>
      <c r="BQ52" s="673"/>
      <c r="BS52" s="889"/>
      <c r="BT52" s="872"/>
      <c r="BU52" s="873"/>
      <c r="BV52" s="874"/>
      <c r="BW52" s="874"/>
      <c r="BX52" s="874"/>
      <c r="BY52" s="874"/>
      <c r="BZ52" s="874"/>
      <c r="CA52" s="874"/>
      <c r="CB52" s="676"/>
      <c r="CC52" s="875"/>
      <c r="CD52" s="875"/>
      <c r="CE52" s="875"/>
      <c r="CF52" s="876"/>
      <c r="CG52" s="877"/>
      <c r="CH52" s="906"/>
      <c r="CI52" s="186"/>
      <c r="CJ52" s="186"/>
      <c r="CK52" s="186"/>
      <c r="CL52" s="17"/>
      <c r="CM52" s="890"/>
      <c r="CN52" s="866"/>
      <c r="CO52" s="887"/>
      <c r="CP52" s="1129"/>
      <c r="CQ52" s="1129"/>
      <c r="CR52" s="888"/>
      <c r="CS52" s="1129"/>
      <c r="CT52" s="1129"/>
      <c r="DA52" s="873"/>
      <c r="DB52" s="873"/>
      <c r="DC52" s="873"/>
      <c r="DD52" s="873"/>
      <c r="DE52" s="873"/>
      <c r="DF52" s="873"/>
      <c r="DG52" s="873"/>
      <c r="DH52" s="873"/>
      <c r="DI52" s="873"/>
      <c r="DJ52" s="873"/>
      <c r="DK52" s="873"/>
      <c r="DL52" s="873"/>
      <c r="DM52" s="873"/>
      <c r="DN52" s="873"/>
      <c r="DO52" s="873"/>
      <c r="DP52" s="873"/>
      <c r="DQ52" s="873"/>
      <c r="DR52" s="873"/>
      <c r="DS52" s="873"/>
      <c r="DT52" s="873"/>
      <c r="DU52" s="873"/>
      <c r="DV52" s="873"/>
      <c r="DW52" s="873"/>
      <c r="DX52" s="873"/>
      <c r="DY52" s="873"/>
    </row>
    <row r="53" spans="1:129" s="12" customFormat="1">
      <c r="A53" s="746">
        <v>52</v>
      </c>
      <c r="B53" s="1323"/>
      <c r="C53" s="646"/>
      <c r="D53" s="644"/>
      <c r="E53" s="644"/>
      <c r="F53" s="644"/>
      <c r="G53" s="644"/>
      <c r="H53" s="644"/>
      <c r="I53" s="644"/>
      <c r="J53" s="750"/>
      <c r="K53" s="655"/>
      <c r="L53" s="657"/>
      <c r="M53" s="697"/>
      <c r="N53" s="647"/>
      <c r="O53" s="662"/>
      <c r="P53" s="647"/>
      <c r="Q53" s="662"/>
      <c r="R53" s="647"/>
      <c r="S53" s="646"/>
      <c r="T53" s="690"/>
      <c r="U53" s="691"/>
      <c r="V53" s="690"/>
      <c r="W53" s="691"/>
      <c r="X53" s="690"/>
      <c r="Y53" s="691"/>
      <c r="Z53" s="690"/>
      <c r="AA53" s="707"/>
      <c r="AB53" s="690"/>
      <c r="AC53" s="710"/>
      <c r="AD53" s="692"/>
      <c r="AE53" s="695"/>
      <c r="AF53" s="812"/>
      <c r="AG53" s="819"/>
      <c r="AH53" s="824"/>
      <c r="AI53" s="730"/>
      <c r="AJ53" s="721"/>
      <c r="AK53" s="1102"/>
      <c r="AL53" s="809"/>
      <c r="AM53" s="254"/>
      <c r="AN53" s="1101"/>
      <c r="AO53" s="799"/>
      <c r="AP53" s="801">
        <f t="shared" si="28"/>
        <v>0</v>
      </c>
      <c r="AQ53" s="797"/>
      <c r="AR53" s="805">
        <f t="shared" si="29"/>
        <v>0</v>
      </c>
      <c r="AS53" s="803"/>
      <c r="AT53" s="806">
        <f t="shared" si="30"/>
        <v>0</v>
      </c>
      <c r="AU53" s="842">
        <f t="shared" si="43"/>
        <v>0</v>
      </c>
      <c r="AV53" s="836"/>
      <c r="AW53" s="832"/>
      <c r="AX53" s="828"/>
      <c r="AY53" s="793"/>
      <c r="AZ53" s="722" t="s">
        <v>497</v>
      </c>
      <c r="BA53" s="725">
        <f t="shared" si="44"/>
        <v>0</v>
      </c>
      <c r="BB53" s="721"/>
      <c r="BC53" s="721"/>
      <c r="BD53" s="721"/>
      <c r="BE53" s="721"/>
      <c r="BF53" s="733"/>
      <c r="BG53" s="744">
        <v>1</v>
      </c>
      <c r="BH53" s="783">
        <f>SUM('DM Party Sheet'!$AI$1-'EOTP Characters'!BE53+'EOTP Characters'!AL53)</f>
        <v>465</v>
      </c>
      <c r="BI53" s="675"/>
      <c r="BJ53" s="107"/>
      <c r="BK53" s="107"/>
      <c r="BL53" s="105"/>
      <c r="BM53" s="107"/>
      <c r="BN53" s="107"/>
      <c r="BQ53" s="721"/>
      <c r="BS53" s="651"/>
      <c r="BT53" s="585"/>
      <c r="BU53" s="658"/>
      <c r="BV53" s="716"/>
      <c r="BW53" s="716"/>
      <c r="BX53" s="716"/>
      <c r="BY53" s="716"/>
      <c r="BZ53" s="716"/>
      <c r="CA53" s="716"/>
      <c r="CB53" s="756"/>
      <c r="CC53" s="719"/>
      <c r="CD53" s="719"/>
      <c r="CE53" s="719"/>
      <c r="CF53" s="728"/>
      <c r="CG53" s="727"/>
      <c r="CH53" s="757"/>
      <c r="CI53" s="29"/>
      <c r="CJ53" s="29"/>
      <c r="CK53" s="29"/>
      <c r="CL53"/>
      <c r="CM53" s="732"/>
      <c r="CN53" s="744"/>
      <c r="CO53" s="675"/>
      <c r="CP53" s="107"/>
      <c r="CQ53" s="107"/>
      <c r="CR53" s="105"/>
      <c r="CS53" s="107"/>
      <c r="CT53" s="107"/>
      <c r="DA53" s="658"/>
      <c r="DB53" s="658"/>
      <c r="DC53" s="658"/>
      <c r="DD53" s="658"/>
      <c r="DE53" s="658"/>
      <c r="DF53" s="658"/>
      <c r="DG53" s="658"/>
      <c r="DH53" s="658"/>
      <c r="DI53" s="658"/>
      <c r="DJ53" s="658"/>
      <c r="DK53" s="658"/>
      <c r="DL53" s="658"/>
      <c r="DM53" s="658"/>
      <c r="DN53" s="658"/>
      <c r="DO53" s="658"/>
      <c r="DP53" s="658"/>
      <c r="DQ53" s="658"/>
      <c r="DR53" s="658"/>
      <c r="DS53" s="658"/>
      <c r="DT53" s="658"/>
      <c r="DU53" s="658"/>
      <c r="DV53" s="658"/>
      <c r="DW53" s="658"/>
      <c r="DX53" s="658"/>
      <c r="DY53" s="658"/>
    </row>
    <row r="54" spans="1:129" s="12" customFormat="1">
      <c r="A54" s="746">
        <v>53</v>
      </c>
      <c r="B54" s="1323"/>
      <c r="C54" s="646"/>
      <c r="D54" s="644"/>
      <c r="E54" s="644"/>
      <c r="F54" s="644"/>
      <c r="G54" s="644"/>
      <c r="H54" s="644"/>
      <c r="I54" s="644"/>
      <c r="J54" s="750"/>
      <c r="K54" s="655"/>
      <c r="L54" s="657"/>
      <c r="M54" s="697"/>
      <c r="N54" s="647"/>
      <c r="O54" s="662"/>
      <c r="P54" s="647"/>
      <c r="Q54" s="662"/>
      <c r="R54" s="647"/>
      <c r="S54" s="646"/>
      <c r="T54" s="690"/>
      <c r="U54" s="691"/>
      <c r="V54" s="690"/>
      <c r="W54" s="691"/>
      <c r="X54" s="690"/>
      <c r="Y54" s="691"/>
      <c r="Z54" s="690"/>
      <c r="AA54" s="707"/>
      <c r="AB54" s="690"/>
      <c r="AC54" s="710"/>
      <c r="AD54" s="692"/>
      <c r="AE54" s="695"/>
      <c r="AF54" s="812"/>
      <c r="AG54" s="819"/>
      <c r="AH54" s="824"/>
      <c r="AI54" s="730"/>
      <c r="AJ54" s="721"/>
      <c r="AK54" s="1102"/>
      <c r="AL54" s="809"/>
      <c r="AM54" s="254"/>
      <c r="AN54" s="1101"/>
      <c r="AO54" s="799"/>
      <c r="AP54" s="801">
        <f t="shared" si="28"/>
        <v>0</v>
      </c>
      <c r="AQ54" s="797"/>
      <c r="AR54" s="805">
        <f t="shared" si="29"/>
        <v>0</v>
      </c>
      <c r="AS54" s="803"/>
      <c r="AT54" s="806">
        <f t="shared" si="30"/>
        <v>0</v>
      </c>
      <c r="AU54" s="842">
        <f t="shared" si="43"/>
        <v>0</v>
      </c>
      <c r="AV54" s="836"/>
      <c r="AW54" s="832"/>
      <c r="AX54" s="828"/>
      <c r="AY54" s="793"/>
      <c r="AZ54" s="722" t="s">
        <v>497</v>
      </c>
      <c r="BA54" s="725">
        <f t="shared" si="44"/>
        <v>0</v>
      </c>
      <c r="BB54" s="721"/>
      <c r="BC54" s="721"/>
      <c r="BD54" s="721"/>
      <c r="BE54" s="721"/>
      <c r="BF54" s="733"/>
      <c r="BG54" s="744">
        <v>1</v>
      </c>
      <c r="BH54" s="783">
        <f>SUM('DM Party Sheet'!$AI$1-'EOTP Characters'!BE54+'EOTP Characters'!AL54)</f>
        <v>465</v>
      </c>
      <c r="BI54" s="675"/>
      <c r="BJ54" s="107"/>
      <c r="BK54" s="107"/>
      <c r="BL54" s="105"/>
      <c r="BM54" s="107"/>
      <c r="BN54" s="107"/>
      <c r="BQ54" s="721"/>
      <c r="BS54" s="651"/>
      <c r="BT54" s="585"/>
      <c r="BU54" s="658"/>
      <c r="BV54" s="716"/>
      <c r="BW54" s="716"/>
      <c r="BX54" s="716"/>
      <c r="BY54" s="716"/>
      <c r="BZ54" s="716"/>
      <c r="CA54" s="716"/>
      <c r="CB54" s="756"/>
      <c r="CC54" s="719"/>
      <c r="CD54" s="719"/>
      <c r="CE54" s="719"/>
      <c r="CF54" s="728"/>
      <c r="CG54" s="727"/>
      <c r="CH54" s="757"/>
      <c r="CI54" s="29"/>
      <c r="CJ54" s="29"/>
      <c r="CK54" s="29"/>
      <c r="CL54"/>
      <c r="CM54" s="732"/>
      <c r="CN54" s="744"/>
      <c r="CO54" s="675"/>
      <c r="CP54" s="107"/>
      <c r="CQ54" s="107"/>
      <c r="CR54" s="105"/>
      <c r="CS54" s="107"/>
      <c r="CT54" s="107"/>
      <c r="DA54" s="658"/>
      <c r="DB54" s="658"/>
      <c r="DC54" s="658"/>
      <c r="DD54" s="658"/>
      <c r="DE54" s="658"/>
      <c r="DF54" s="658"/>
      <c r="DG54" s="658"/>
      <c r="DH54" s="658"/>
      <c r="DI54" s="658"/>
      <c r="DJ54" s="658"/>
      <c r="DK54" s="658"/>
      <c r="DL54" s="658"/>
      <c r="DM54" s="658"/>
      <c r="DN54" s="658"/>
      <c r="DO54" s="658"/>
      <c r="DP54" s="658"/>
      <c r="DQ54" s="658"/>
      <c r="DR54" s="658"/>
      <c r="DS54" s="658"/>
      <c r="DT54" s="658"/>
      <c r="DU54" s="658"/>
      <c r="DV54" s="658"/>
      <c r="DW54" s="658"/>
      <c r="DX54" s="658"/>
      <c r="DY54" s="658"/>
    </row>
    <row r="55" spans="1:129" s="258" customFormat="1">
      <c r="A55" s="864">
        <v>54</v>
      </c>
      <c r="B55" s="1319"/>
      <c r="C55" s="668"/>
      <c r="D55" s="667"/>
      <c r="E55" s="667"/>
      <c r="F55" s="667"/>
      <c r="G55" s="667"/>
      <c r="H55" s="667"/>
      <c r="I55" s="667"/>
      <c r="J55" s="751"/>
      <c r="K55" s="669"/>
      <c r="L55" s="670"/>
      <c r="M55" s="698"/>
      <c r="N55" s="671"/>
      <c r="O55" s="672"/>
      <c r="P55" s="671"/>
      <c r="Q55" s="672"/>
      <c r="R55" s="671"/>
      <c r="S55" s="668"/>
      <c r="T55" s="687"/>
      <c r="U55" s="688"/>
      <c r="V55" s="687"/>
      <c r="W55" s="688"/>
      <c r="X55" s="687"/>
      <c r="Y55" s="688"/>
      <c r="Z55" s="687"/>
      <c r="AA55" s="706"/>
      <c r="AB55" s="687"/>
      <c r="AC55" s="709"/>
      <c r="AD55" s="689"/>
      <c r="AE55" s="694"/>
      <c r="AF55" s="811"/>
      <c r="AG55" s="818"/>
      <c r="AH55" s="823"/>
      <c r="AI55" s="731"/>
      <c r="AJ55" s="673"/>
      <c r="AK55" s="674"/>
      <c r="AL55" s="807"/>
      <c r="AM55" s="673"/>
      <c r="AN55" s="711"/>
      <c r="AO55" s="798"/>
      <c r="AP55" s="800">
        <f t="shared" si="28"/>
        <v>0</v>
      </c>
      <c r="AQ55" s="796"/>
      <c r="AR55" s="804">
        <f t="shared" si="29"/>
        <v>0</v>
      </c>
      <c r="AS55" s="802"/>
      <c r="AT55" s="840">
        <f t="shared" si="30"/>
        <v>0</v>
      </c>
      <c r="AU55" s="843">
        <f t="shared" si="43"/>
        <v>0</v>
      </c>
      <c r="AV55" s="838"/>
      <c r="AW55" s="831"/>
      <c r="AX55" s="827"/>
      <c r="AY55" s="794"/>
      <c r="AZ55" s="723" t="s">
        <v>497</v>
      </c>
      <c r="BA55" s="726">
        <f t="shared" si="44"/>
        <v>0</v>
      </c>
      <c r="BB55" s="673"/>
      <c r="BC55" s="673"/>
      <c r="BD55" s="673"/>
      <c r="BE55" s="673"/>
      <c r="BF55" s="865"/>
      <c r="BG55" s="866">
        <v>1</v>
      </c>
      <c r="BH55" s="867">
        <f>SUM('DM Party Sheet'!$AI$1-'EOTP Characters'!BE55+'EOTP Characters'!AL55)</f>
        <v>465</v>
      </c>
      <c r="BI55" s="887"/>
      <c r="BJ55" s="1129"/>
      <c r="BK55" s="1129"/>
      <c r="BL55" s="888"/>
      <c r="BM55" s="1129"/>
      <c r="BN55" s="1129"/>
      <c r="BQ55" s="673"/>
      <c r="BS55" s="889"/>
      <c r="BT55" s="872"/>
      <c r="BU55" s="873"/>
      <c r="BV55" s="874"/>
      <c r="BW55" s="874"/>
      <c r="BX55" s="874"/>
      <c r="BY55" s="874"/>
      <c r="BZ55" s="874"/>
      <c r="CA55" s="874"/>
      <c r="CB55" s="676"/>
      <c r="CC55" s="875"/>
      <c r="CD55" s="875"/>
      <c r="CE55" s="875"/>
      <c r="CF55" s="876"/>
      <c r="CG55" s="877"/>
      <c r="CH55" s="906"/>
      <c r="CI55" s="186"/>
      <c r="CJ55" s="186"/>
      <c r="CK55" s="186"/>
      <c r="CL55" s="17"/>
      <c r="CM55" s="890"/>
      <c r="CN55" s="866"/>
      <c r="CO55" s="887"/>
      <c r="CP55" s="1129"/>
      <c r="CQ55" s="1129"/>
      <c r="CR55" s="888"/>
      <c r="CS55" s="1129"/>
      <c r="CT55" s="1129"/>
      <c r="DA55" s="873"/>
      <c r="DB55" s="873"/>
      <c r="DC55" s="873"/>
      <c r="DD55" s="873"/>
      <c r="DE55" s="873"/>
      <c r="DF55" s="873"/>
      <c r="DG55" s="873"/>
      <c r="DH55" s="873"/>
      <c r="DI55" s="873"/>
      <c r="DJ55" s="873"/>
      <c r="DK55" s="873"/>
      <c r="DL55" s="873"/>
      <c r="DM55" s="873"/>
      <c r="DN55" s="873"/>
      <c r="DO55" s="873"/>
      <c r="DP55" s="873"/>
      <c r="DQ55" s="873"/>
      <c r="DR55" s="873"/>
      <c r="DS55" s="873"/>
      <c r="DT55" s="873"/>
      <c r="DU55" s="873"/>
      <c r="DV55" s="873"/>
      <c r="DW55" s="873"/>
      <c r="DX55" s="873"/>
      <c r="DY55" s="873"/>
    </row>
    <row r="56" spans="1:129" s="12" customFormat="1">
      <c r="A56" s="746">
        <v>55</v>
      </c>
      <c r="B56" s="1323"/>
      <c r="C56" s="646"/>
      <c r="D56" s="644"/>
      <c r="E56" s="644"/>
      <c r="F56" s="644"/>
      <c r="G56" s="644"/>
      <c r="H56" s="644"/>
      <c r="I56" s="644"/>
      <c r="J56" s="750"/>
      <c r="K56" s="655"/>
      <c r="L56" s="657"/>
      <c r="M56" s="697"/>
      <c r="N56" s="647"/>
      <c r="O56" s="662"/>
      <c r="P56" s="647"/>
      <c r="Q56" s="662"/>
      <c r="R56" s="647"/>
      <c r="S56" s="646"/>
      <c r="T56" s="690"/>
      <c r="U56" s="691"/>
      <c r="V56" s="690"/>
      <c r="W56" s="691"/>
      <c r="X56" s="690"/>
      <c r="Y56" s="691"/>
      <c r="Z56" s="690"/>
      <c r="AA56" s="707"/>
      <c r="AB56" s="690"/>
      <c r="AC56" s="710"/>
      <c r="AD56" s="692"/>
      <c r="AE56" s="695"/>
      <c r="AF56" s="812"/>
      <c r="AG56" s="819"/>
      <c r="AH56" s="824"/>
      <c r="AI56" s="730"/>
      <c r="AJ56" s="721"/>
      <c r="AK56" s="1102"/>
      <c r="AL56" s="809"/>
      <c r="AM56" s="254"/>
      <c r="AN56" s="1101"/>
      <c r="AO56" s="799"/>
      <c r="AP56" s="801">
        <f t="shared" si="28"/>
        <v>0</v>
      </c>
      <c r="AQ56" s="797"/>
      <c r="AR56" s="805">
        <f t="shared" si="29"/>
        <v>0</v>
      </c>
      <c r="AS56" s="803"/>
      <c r="AT56" s="806">
        <f t="shared" si="30"/>
        <v>0</v>
      </c>
      <c r="AU56" s="842">
        <f t="shared" si="43"/>
        <v>0</v>
      </c>
      <c r="AV56" s="836"/>
      <c r="AW56" s="832"/>
      <c r="AX56" s="828"/>
      <c r="AY56" s="793"/>
      <c r="AZ56" s="722" t="s">
        <v>497</v>
      </c>
      <c r="BA56" s="725">
        <f t="shared" si="44"/>
        <v>0</v>
      </c>
      <c r="BB56" s="721"/>
      <c r="BC56" s="721"/>
      <c r="BD56" s="721"/>
      <c r="BE56" s="721"/>
      <c r="BF56" s="733"/>
      <c r="BG56" s="744">
        <v>1</v>
      </c>
      <c r="BH56" s="783">
        <f>SUM('DM Party Sheet'!$AI$1-'EOTP Characters'!BE56+'EOTP Characters'!AL56)</f>
        <v>465</v>
      </c>
      <c r="BI56" s="675"/>
      <c r="BJ56" s="107"/>
      <c r="BK56" s="107"/>
      <c r="BL56" s="105"/>
      <c r="BM56" s="107"/>
      <c r="BN56" s="107"/>
      <c r="BQ56" s="721"/>
      <c r="BS56" s="651"/>
      <c r="BT56" s="585"/>
      <c r="BU56" s="658"/>
      <c r="BV56" s="716"/>
      <c r="BW56" s="716"/>
      <c r="BX56" s="716"/>
      <c r="BY56" s="716"/>
      <c r="BZ56" s="716"/>
      <c r="CA56" s="716"/>
      <c r="CB56" s="756"/>
      <c r="CC56" s="719"/>
      <c r="CD56" s="719"/>
      <c r="CE56" s="719"/>
      <c r="CF56" s="728"/>
      <c r="CG56" s="727"/>
      <c r="CH56" s="757"/>
      <c r="CI56" s="29"/>
      <c r="CJ56" s="29"/>
      <c r="CK56" s="29"/>
      <c r="CL56"/>
      <c r="CM56" s="732"/>
      <c r="CN56" s="744"/>
      <c r="CO56" s="675"/>
      <c r="CP56" s="107"/>
      <c r="CQ56" s="107"/>
      <c r="CR56" s="105"/>
      <c r="CS56" s="107"/>
      <c r="CT56" s="107"/>
      <c r="DA56" s="658"/>
      <c r="DB56" s="658"/>
      <c r="DC56" s="658"/>
      <c r="DD56" s="658"/>
      <c r="DE56" s="658"/>
      <c r="DF56" s="658"/>
      <c r="DG56" s="658"/>
      <c r="DH56" s="658"/>
      <c r="DI56" s="658"/>
      <c r="DJ56" s="658"/>
      <c r="DK56" s="658"/>
      <c r="DL56" s="658"/>
      <c r="DM56" s="658"/>
      <c r="DN56" s="658"/>
      <c r="DO56" s="658"/>
      <c r="DP56" s="658"/>
      <c r="DQ56" s="658"/>
      <c r="DR56" s="658"/>
      <c r="DS56" s="658"/>
      <c r="DT56" s="658"/>
      <c r="DU56" s="658"/>
      <c r="DV56" s="658"/>
      <c r="DW56" s="658"/>
      <c r="DX56" s="658"/>
      <c r="DY56" s="658"/>
    </row>
    <row r="57" spans="1:129" s="12" customFormat="1">
      <c r="A57" s="746">
        <v>56</v>
      </c>
      <c r="B57" s="1323"/>
      <c r="C57" s="646"/>
      <c r="D57" s="644"/>
      <c r="E57" s="644"/>
      <c r="F57" s="644"/>
      <c r="G57" s="644"/>
      <c r="H57" s="644"/>
      <c r="I57" s="644"/>
      <c r="J57" s="750"/>
      <c r="K57" s="655"/>
      <c r="L57" s="657"/>
      <c r="M57" s="697"/>
      <c r="N57" s="647"/>
      <c r="O57" s="662"/>
      <c r="P57" s="647"/>
      <c r="Q57" s="662"/>
      <c r="R57" s="647"/>
      <c r="S57" s="646"/>
      <c r="T57" s="690"/>
      <c r="U57" s="691"/>
      <c r="V57" s="690"/>
      <c r="W57" s="691"/>
      <c r="X57" s="690"/>
      <c r="Y57" s="691"/>
      <c r="Z57" s="690"/>
      <c r="AA57" s="707"/>
      <c r="AB57" s="690"/>
      <c r="AC57" s="710"/>
      <c r="AD57" s="692"/>
      <c r="AE57" s="695"/>
      <c r="AF57" s="812"/>
      <c r="AG57" s="819"/>
      <c r="AH57" s="824"/>
      <c r="AI57" s="730"/>
      <c r="AJ57" s="721"/>
      <c r="AK57" s="1102"/>
      <c r="AL57" s="809"/>
      <c r="AM57" s="254"/>
      <c r="AN57" s="1101"/>
      <c r="AO57" s="799"/>
      <c r="AP57" s="801">
        <f t="shared" si="28"/>
        <v>0</v>
      </c>
      <c r="AQ57" s="797"/>
      <c r="AR57" s="805">
        <f t="shared" si="29"/>
        <v>0</v>
      </c>
      <c r="AS57" s="803"/>
      <c r="AT57" s="806">
        <f t="shared" si="30"/>
        <v>0</v>
      </c>
      <c r="AU57" s="842">
        <f t="shared" si="43"/>
        <v>0</v>
      </c>
      <c r="AV57" s="836"/>
      <c r="AW57" s="832"/>
      <c r="AX57" s="828"/>
      <c r="AY57" s="793"/>
      <c r="AZ57" s="722" t="s">
        <v>497</v>
      </c>
      <c r="BA57" s="725">
        <f t="shared" si="44"/>
        <v>0</v>
      </c>
      <c r="BB57" s="721"/>
      <c r="BC57" s="721"/>
      <c r="BD57" s="721"/>
      <c r="BE57" s="721"/>
      <c r="BF57" s="733"/>
      <c r="BG57" s="744">
        <v>1</v>
      </c>
      <c r="BH57" s="783">
        <f>SUM('DM Party Sheet'!$AI$1-'EOTP Characters'!BE57+'EOTP Characters'!AL57)</f>
        <v>465</v>
      </c>
      <c r="BI57" s="675"/>
      <c r="BJ57" s="107"/>
      <c r="BK57" s="107"/>
      <c r="BL57" s="105"/>
      <c r="BM57" s="107"/>
      <c r="BN57" s="107"/>
      <c r="BQ57" s="721"/>
      <c r="BS57" s="651"/>
      <c r="BT57" s="585"/>
      <c r="BU57" s="658"/>
      <c r="BV57" s="716"/>
      <c r="BW57" s="716"/>
      <c r="BX57" s="716"/>
      <c r="BY57" s="716"/>
      <c r="BZ57" s="716"/>
      <c r="CA57" s="716"/>
      <c r="CB57" s="756"/>
      <c r="CC57" s="719"/>
      <c r="CD57" s="719"/>
      <c r="CE57" s="719"/>
      <c r="CF57" s="728"/>
      <c r="CG57" s="727"/>
      <c r="CH57" s="757"/>
      <c r="CI57" s="29"/>
      <c r="CJ57" s="29"/>
      <c r="CK57" s="29"/>
      <c r="CL57"/>
      <c r="CM57" s="732"/>
      <c r="CN57" s="744"/>
      <c r="CO57" s="675"/>
      <c r="CP57" s="107"/>
      <c r="CQ57" s="107"/>
      <c r="CR57" s="105"/>
      <c r="CS57" s="107"/>
      <c r="CT57" s="107"/>
      <c r="DA57" s="658"/>
      <c r="DB57" s="658"/>
      <c r="DC57" s="658"/>
      <c r="DD57" s="658"/>
      <c r="DE57" s="658"/>
      <c r="DF57" s="658"/>
      <c r="DG57" s="658"/>
      <c r="DH57" s="658"/>
      <c r="DI57" s="658"/>
      <c r="DJ57" s="658"/>
      <c r="DK57" s="658"/>
      <c r="DL57" s="658"/>
      <c r="DM57" s="658"/>
      <c r="DN57" s="658"/>
      <c r="DO57" s="658"/>
      <c r="DP57" s="658"/>
      <c r="DQ57" s="658"/>
      <c r="DR57" s="658"/>
      <c r="DS57" s="658"/>
      <c r="DT57" s="658"/>
      <c r="DU57" s="658"/>
      <c r="DV57" s="658"/>
      <c r="DW57" s="658"/>
      <c r="DX57" s="658"/>
      <c r="DY57" s="658"/>
    </row>
    <row r="58" spans="1:129" s="258" customFormat="1">
      <c r="A58" s="864">
        <v>57</v>
      </c>
      <c r="B58" s="1319"/>
      <c r="C58" s="668"/>
      <c r="D58" s="667"/>
      <c r="E58" s="667"/>
      <c r="F58" s="667"/>
      <c r="G58" s="667"/>
      <c r="H58" s="667"/>
      <c r="I58" s="667"/>
      <c r="J58" s="751"/>
      <c r="K58" s="669"/>
      <c r="L58" s="670"/>
      <c r="M58" s="698"/>
      <c r="N58" s="671"/>
      <c r="O58" s="672"/>
      <c r="P58" s="671"/>
      <c r="Q58" s="672"/>
      <c r="R58" s="671"/>
      <c r="S58" s="668"/>
      <c r="T58" s="687"/>
      <c r="U58" s="688"/>
      <c r="V58" s="687"/>
      <c r="W58" s="688"/>
      <c r="X58" s="687"/>
      <c r="Y58" s="688"/>
      <c r="Z58" s="687"/>
      <c r="AA58" s="706"/>
      <c r="AB58" s="687"/>
      <c r="AC58" s="709"/>
      <c r="AD58" s="689"/>
      <c r="AE58" s="694"/>
      <c r="AF58" s="811"/>
      <c r="AG58" s="818"/>
      <c r="AH58" s="823"/>
      <c r="AI58" s="731"/>
      <c r="AJ58" s="673"/>
      <c r="AK58" s="674"/>
      <c r="AL58" s="807"/>
      <c r="AM58" s="673"/>
      <c r="AN58" s="711"/>
      <c r="AO58" s="798"/>
      <c r="AP58" s="800">
        <f t="shared" si="28"/>
        <v>0</v>
      </c>
      <c r="AQ58" s="796"/>
      <c r="AR58" s="804">
        <f t="shared" si="29"/>
        <v>0</v>
      </c>
      <c r="AS58" s="802"/>
      <c r="AT58" s="840">
        <f t="shared" si="30"/>
        <v>0</v>
      </c>
      <c r="AU58" s="843">
        <f t="shared" si="43"/>
        <v>0</v>
      </c>
      <c r="AV58" s="838"/>
      <c r="AW58" s="831"/>
      <c r="AX58" s="827"/>
      <c r="AY58" s="794"/>
      <c r="AZ58" s="723" t="s">
        <v>497</v>
      </c>
      <c r="BA58" s="726">
        <f t="shared" si="44"/>
        <v>0</v>
      </c>
      <c r="BB58" s="673"/>
      <c r="BC58" s="673"/>
      <c r="BD58" s="673"/>
      <c r="BE58" s="673"/>
      <c r="BF58" s="865"/>
      <c r="BG58" s="866">
        <v>1</v>
      </c>
      <c r="BH58" s="867">
        <f>SUM('DM Party Sheet'!$AI$1-'EOTP Characters'!BE58+'EOTP Characters'!AL58)</f>
        <v>465</v>
      </c>
      <c r="BI58" s="887"/>
      <c r="BJ58" s="1129"/>
      <c r="BK58" s="1129"/>
      <c r="BL58" s="888"/>
      <c r="BM58" s="1129"/>
      <c r="BN58" s="1129"/>
      <c r="BQ58" s="673"/>
      <c r="BS58" s="889"/>
      <c r="BT58" s="872"/>
      <c r="BU58" s="873"/>
      <c r="BV58" s="874"/>
      <c r="BW58" s="874"/>
      <c r="BX58" s="874"/>
      <c r="BY58" s="874"/>
      <c r="BZ58" s="874"/>
      <c r="CA58" s="874"/>
      <c r="CB58" s="676"/>
      <c r="CC58" s="875"/>
      <c r="CD58" s="875"/>
      <c r="CE58" s="875"/>
      <c r="CF58" s="876"/>
      <c r="CG58" s="877"/>
      <c r="CH58" s="906"/>
      <c r="CI58" s="186"/>
      <c r="CJ58" s="186"/>
      <c r="CK58" s="186"/>
      <c r="CL58" s="17"/>
      <c r="CM58" s="890"/>
      <c r="CN58" s="866"/>
      <c r="CO58" s="887"/>
      <c r="CP58" s="1129"/>
      <c r="CQ58" s="1129"/>
      <c r="CR58" s="888"/>
      <c r="CS58" s="1129"/>
      <c r="CT58" s="1129"/>
      <c r="DA58" s="873"/>
      <c r="DB58" s="873"/>
      <c r="DC58" s="873"/>
      <c r="DD58" s="873"/>
      <c r="DE58" s="873"/>
      <c r="DF58" s="873"/>
      <c r="DG58" s="873"/>
      <c r="DH58" s="873"/>
      <c r="DI58" s="873"/>
      <c r="DJ58" s="873"/>
      <c r="DK58" s="873"/>
      <c r="DL58" s="873"/>
      <c r="DM58" s="873"/>
      <c r="DN58" s="873"/>
      <c r="DO58" s="873"/>
      <c r="DP58" s="873"/>
      <c r="DQ58" s="873"/>
      <c r="DR58" s="873"/>
      <c r="DS58" s="873"/>
      <c r="DT58" s="873"/>
      <c r="DU58" s="873"/>
      <c r="DV58" s="873"/>
      <c r="DW58" s="873"/>
      <c r="DX58" s="873"/>
      <c r="DY58" s="873"/>
    </row>
    <row r="59" spans="1:129" s="12" customFormat="1">
      <c r="A59" s="746">
        <v>58</v>
      </c>
      <c r="B59" s="1323"/>
      <c r="C59" s="646"/>
      <c r="D59" s="644"/>
      <c r="E59" s="644"/>
      <c r="F59" s="644"/>
      <c r="G59" s="644"/>
      <c r="H59" s="644"/>
      <c r="I59" s="644"/>
      <c r="J59" s="750"/>
      <c r="K59" s="655"/>
      <c r="L59" s="657"/>
      <c r="M59" s="697"/>
      <c r="N59" s="647"/>
      <c r="O59" s="662"/>
      <c r="P59" s="647"/>
      <c r="Q59" s="662"/>
      <c r="R59" s="647"/>
      <c r="S59" s="646"/>
      <c r="T59" s="690"/>
      <c r="U59" s="691"/>
      <c r="V59" s="690"/>
      <c r="W59" s="691"/>
      <c r="X59" s="690"/>
      <c r="Y59" s="691"/>
      <c r="Z59" s="690"/>
      <c r="AA59" s="707"/>
      <c r="AB59" s="690"/>
      <c r="AC59" s="710"/>
      <c r="AD59" s="692"/>
      <c r="AE59" s="695"/>
      <c r="AF59" s="812"/>
      <c r="AG59" s="819"/>
      <c r="AH59" s="824"/>
      <c r="AI59" s="730"/>
      <c r="AJ59" s="721"/>
      <c r="AK59" s="1102"/>
      <c r="AL59" s="809"/>
      <c r="AM59" s="254"/>
      <c r="AN59" s="1101"/>
      <c r="AO59" s="799"/>
      <c r="AP59" s="801">
        <f t="shared" si="28"/>
        <v>0</v>
      </c>
      <c r="AQ59" s="797"/>
      <c r="AR59" s="805">
        <f t="shared" si="29"/>
        <v>0</v>
      </c>
      <c r="AS59" s="803"/>
      <c r="AT59" s="806">
        <f t="shared" si="30"/>
        <v>0</v>
      </c>
      <c r="AU59" s="842">
        <f t="shared" si="43"/>
        <v>0</v>
      </c>
      <c r="AV59" s="836"/>
      <c r="AW59" s="832"/>
      <c r="AX59" s="828"/>
      <c r="AY59" s="793"/>
      <c r="AZ59" s="722" t="s">
        <v>497</v>
      </c>
      <c r="BA59" s="725">
        <f t="shared" si="44"/>
        <v>0</v>
      </c>
      <c r="BB59" s="721"/>
      <c r="BC59" s="721"/>
      <c r="BD59" s="721"/>
      <c r="BE59" s="721"/>
      <c r="BF59" s="733"/>
      <c r="BG59" s="744">
        <v>1</v>
      </c>
      <c r="BH59" s="783">
        <f>SUM('DM Party Sheet'!$AI$1-'EOTP Characters'!BE59+'EOTP Characters'!AL59)</f>
        <v>465</v>
      </c>
      <c r="BI59" s="675"/>
      <c r="BJ59" s="107"/>
      <c r="BK59" s="107"/>
      <c r="BL59" s="105"/>
      <c r="BM59" s="107"/>
      <c r="BN59" s="107"/>
      <c r="BQ59" s="721"/>
      <c r="BS59" s="651"/>
      <c r="BT59" s="585"/>
      <c r="BU59" s="658"/>
      <c r="BV59" s="716"/>
      <c r="BW59" s="716"/>
      <c r="BX59" s="716"/>
      <c r="BY59" s="716"/>
      <c r="BZ59" s="716"/>
      <c r="CA59" s="716"/>
      <c r="CB59" s="756"/>
      <c r="CC59" s="719"/>
      <c r="CD59" s="719"/>
      <c r="CE59" s="719"/>
      <c r="CF59" s="728"/>
      <c r="CG59" s="727"/>
      <c r="CH59" s="757"/>
      <c r="CI59" s="29"/>
      <c r="CJ59" s="29"/>
      <c r="CK59" s="29"/>
      <c r="CL59"/>
      <c r="CM59" s="732"/>
      <c r="CN59" s="744"/>
      <c r="CO59" s="675"/>
      <c r="CP59" s="107"/>
      <c r="CQ59" s="107"/>
      <c r="CR59" s="105"/>
      <c r="CS59" s="107"/>
      <c r="CT59" s="107"/>
      <c r="DA59" s="658"/>
      <c r="DB59" s="658"/>
      <c r="DC59" s="658"/>
      <c r="DD59" s="658"/>
      <c r="DE59" s="658"/>
      <c r="DF59" s="658"/>
      <c r="DG59" s="658"/>
      <c r="DH59" s="658"/>
      <c r="DI59" s="658"/>
      <c r="DJ59" s="658"/>
      <c r="DK59" s="658"/>
      <c r="DL59" s="658"/>
      <c r="DM59" s="658"/>
      <c r="DN59" s="658"/>
      <c r="DO59" s="658"/>
      <c r="DP59" s="658"/>
      <c r="DQ59" s="658"/>
      <c r="DR59" s="658"/>
      <c r="DS59" s="658"/>
      <c r="DT59" s="658"/>
      <c r="DU59" s="658"/>
      <c r="DV59" s="658"/>
      <c r="DW59" s="658"/>
      <c r="DX59" s="658"/>
      <c r="DY59" s="658"/>
    </row>
    <row r="60" spans="1:129" s="12" customFormat="1">
      <c r="A60" s="746">
        <v>59</v>
      </c>
      <c r="B60" s="1323"/>
      <c r="C60" s="646"/>
      <c r="D60" s="644"/>
      <c r="E60" s="644"/>
      <c r="F60" s="644"/>
      <c r="G60" s="644"/>
      <c r="H60" s="644"/>
      <c r="I60" s="644"/>
      <c r="J60" s="750"/>
      <c r="K60" s="655"/>
      <c r="L60" s="657"/>
      <c r="M60" s="697"/>
      <c r="N60" s="647"/>
      <c r="O60" s="662"/>
      <c r="P60" s="647"/>
      <c r="Q60" s="662"/>
      <c r="R60" s="647"/>
      <c r="S60" s="646"/>
      <c r="T60" s="690"/>
      <c r="U60" s="691"/>
      <c r="V60" s="690"/>
      <c r="W60" s="691"/>
      <c r="X60" s="690"/>
      <c r="Y60" s="691"/>
      <c r="Z60" s="690"/>
      <c r="AA60" s="707"/>
      <c r="AB60" s="690"/>
      <c r="AC60" s="710"/>
      <c r="AD60" s="692"/>
      <c r="AE60" s="695"/>
      <c r="AF60" s="812"/>
      <c r="AG60" s="819"/>
      <c r="AH60" s="824"/>
      <c r="AI60" s="730"/>
      <c r="AJ60" s="721"/>
      <c r="AK60" s="1102"/>
      <c r="AL60" s="809"/>
      <c r="AM60" s="254"/>
      <c r="AN60" s="1101"/>
      <c r="AO60" s="799"/>
      <c r="AP60" s="801">
        <f t="shared" si="28"/>
        <v>0</v>
      </c>
      <c r="AQ60" s="797"/>
      <c r="AR60" s="805">
        <f t="shared" si="29"/>
        <v>0</v>
      </c>
      <c r="AS60" s="803"/>
      <c r="AT60" s="806">
        <f t="shared" si="30"/>
        <v>0</v>
      </c>
      <c r="AU60" s="842">
        <f t="shared" si="43"/>
        <v>0</v>
      </c>
      <c r="AV60" s="836"/>
      <c r="AW60" s="832"/>
      <c r="AX60" s="828"/>
      <c r="AY60" s="793"/>
      <c r="AZ60" s="722" t="s">
        <v>497</v>
      </c>
      <c r="BA60" s="725">
        <f t="shared" si="44"/>
        <v>0</v>
      </c>
      <c r="BB60" s="721"/>
      <c r="BC60" s="721"/>
      <c r="BD60" s="721"/>
      <c r="BE60" s="721"/>
      <c r="BF60" s="733"/>
      <c r="BG60" s="744">
        <v>1</v>
      </c>
      <c r="BH60" s="783">
        <f>SUM('DM Party Sheet'!$AI$1-'EOTP Characters'!BE60+'EOTP Characters'!AL60)</f>
        <v>465</v>
      </c>
      <c r="BI60" s="675"/>
      <c r="BJ60" s="107"/>
      <c r="BK60" s="107"/>
      <c r="BL60" s="105"/>
      <c r="BM60" s="107"/>
      <c r="BN60" s="107"/>
      <c r="BQ60" s="721"/>
      <c r="BS60" s="651"/>
      <c r="BT60" s="585"/>
      <c r="BU60" s="658"/>
      <c r="BV60" s="716"/>
      <c r="BW60" s="716"/>
      <c r="BX60" s="716"/>
      <c r="BY60" s="716"/>
      <c r="BZ60" s="716"/>
      <c r="CA60" s="716"/>
      <c r="CB60" s="756"/>
      <c r="CC60" s="719"/>
      <c r="CD60" s="719"/>
      <c r="CE60" s="719"/>
      <c r="CF60" s="728"/>
      <c r="CG60" s="727"/>
      <c r="CH60" s="757"/>
      <c r="CI60" s="29"/>
      <c r="CJ60" s="29"/>
      <c r="CK60" s="29"/>
      <c r="CL60"/>
      <c r="CM60" s="732"/>
      <c r="CN60" s="744"/>
      <c r="CO60" s="675"/>
      <c r="CP60" s="107"/>
      <c r="CQ60" s="107"/>
      <c r="CR60" s="105"/>
      <c r="CS60" s="107"/>
      <c r="CT60" s="107"/>
      <c r="DA60" s="658"/>
      <c r="DB60" s="658"/>
      <c r="DC60" s="658"/>
      <c r="DD60" s="658"/>
      <c r="DE60" s="658"/>
      <c r="DF60" s="658"/>
      <c r="DG60" s="658"/>
      <c r="DH60" s="658"/>
      <c r="DI60" s="658"/>
      <c r="DJ60" s="658"/>
      <c r="DK60" s="658"/>
      <c r="DL60" s="658"/>
      <c r="DM60" s="658"/>
      <c r="DN60" s="658"/>
      <c r="DO60" s="658"/>
      <c r="DP60" s="658"/>
      <c r="DQ60" s="658"/>
      <c r="DR60" s="658"/>
      <c r="DS60" s="658"/>
      <c r="DT60" s="658"/>
      <c r="DU60" s="658"/>
      <c r="DV60" s="658"/>
      <c r="DW60" s="658"/>
      <c r="DX60" s="658"/>
      <c r="DY60" s="658"/>
    </row>
    <row r="61" spans="1:129" s="258" customFormat="1">
      <c r="A61" s="864">
        <v>60</v>
      </c>
      <c r="B61" s="1319"/>
      <c r="C61" s="668"/>
      <c r="D61" s="667"/>
      <c r="E61" s="667"/>
      <c r="F61" s="667"/>
      <c r="G61" s="667"/>
      <c r="H61" s="667"/>
      <c r="I61" s="667"/>
      <c r="J61" s="751"/>
      <c r="K61" s="669"/>
      <c r="L61" s="670"/>
      <c r="M61" s="698"/>
      <c r="N61" s="671"/>
      <c r="O61" s="672"/>
      <c r="P61" s="671"/>
      <c r="Q61" s="672"/>
      <c r="R61" s="671"/>
      <c r="S61" s="668"/>
      <c r="T61" s="687"/>
      <c r="U61" s="688"/>
      <c r="V61" s="687"/>
      <c r="W61" s="688"/>
      <c r="X61" s="687"/>
      <c r="Y61" s="688"/>
      <c r="Z61" s="687"/>
      <c r="AA61" s="706"/>
      <c r="AB61" s="687"/>
      <c r="AC61" s="709"/>
      <c r="AD61" s="689"/>
      <c r="AE61" s="694"/>
      <c r="AF61" s="811"/>
      <c r="AG61" s="818"/>
      <c r="AH61" s="823"/>
      <c r="AI61" s="731"/>
      <c r="AJ61" s="673"/>
      <c r="AK61" s="674"/>
      <c r="AL61" s="807"/>
      <c r="AM61" s="673"/>
      <c r="AN61" s="711"/>
      <c r="AO61" s="798"/>
      <c r="AP61" s="800">
        <f t="shared" si="28"/>
        <v>0</v>
      </c>
      <c r="AQ61" s="796"/>
      <c r="AR61" s="804">
        <f t="shared" si="29"/>
        <v>0</v>
      </c>
      <c r="AS61" s="802"/>
      <c r="AT61" s="840">
        <f t="shared" si="30"/>
        <v>0</v>
      </c>
      <c r="AU61" s="843">
        <f t="shared" si="43"/>
        <v>0</v>
      </c>
      <c r="AV61" s="838"/>
      <c r="AW61" s="831"/>
      <c r="AX61" s="827"/>
      <c r="AY61" s="794"/>
      <c r="AZ61" s="723" t="s">
        <v>497</v>
      </c>
      <c r="BA61" s="726">
        <f t="shared" si="44"/>
        <v>0</v>
      </c>
      <c r="BB61" s="673"/>
      <c r="BC61" s="673"/>
      <c r="BD61" s="673"/>
      <c r="BE61" s="673"/>
      <c r="BF61" s="865"/>
      <c r="BG61" s="866">
        <v>1</v>
      </c>
      <c r="BH61" s="867">
        <f>SUM('DM Party Sheet'!$AI$1-'EOTP Characters'!BE61+'EOTP Characters'!AL61)</f>
        <v>465</v>
      </c>
      <c r="BI61" s="887"/>
      <c r="BJ61" s="1129"/>
      <c r="BK61" s="1129"/>
      <c r="BL61" s="888"/>
      <c r="BM61" s="1129"/>
      <c r="BN61" s="1129"/>
      <c r="BQ61" s="673"/>
      <c r="BS61" s="889"/>
      <c r="BT61" s="872"/>
      <c r="BU61" s="873"/>
      <c r="BV61" s="874"/>
      <c r="BW61" s="874"/>
      <c r="BX61" s="874"/>
      <c r="BY61" s="874"/>
      <c r="BZ61" s="874"/>
      <c r="CA61" s="874"/>
      <c r="CB61" s="676"/>
      <c r="CC61" s="875"/>
      <c r="CD61" s="875"/>
      <c r="CE61" s="875"/>
      <c r="CF61" s="876"/>
      <c r="CG61" s="877"/>
      <c r="CH61" s="906"/>
      <c r="CI61" s="186"/>
      <c r="CJ61" s="186"/>
      <c r="CK61" s="186"/>
      <c r="CL61" s="17"/>
      <c r="CM61" s="890"/>
      <c r="CN61" s="866"/>
      <c r="CO61" s="887"/>
      <c r="CP61" s="1129"/>
      <c r="CQ61" s="1129"/>
      <c r="CR61" s="888"/>
      <c r="CS61" s="1129"/>
      <c r="CT61" s="1129"/>
      <c r="DA61" s="873"/>
      <c r="DB61" s="873"/>
      <c r="DC61" s="873"/>
      <c r="DD61" s="873"/>
      <c r="DE61" s="873"/>
      <c r="DF61" s="873"/>
      <c r="DG61" s="873"/>
      <c r="DH61" s="873"/>
      <c r="DI61" s="873"/>
      <c r="DJ61" s="873"/>
      <c r="DK61" s="873"/>
      <c r="DL61" s="873"/>
      <c r="DM61" s="873"/>
      <c r="DN61" s="873"/>
      <c r="DO61" s="873"/>
      <c r="DP61" s="873"/>
      <c r="DQ61" s="873"/>
      <c r="DR61" s="873"/>
      <c r="DS61" s="873"/>
      <c r="DT61" s="873"/>
      <c r="DU61" s="873"/>
      <c r="DV61" s="873"/>
      <c r="DW61" s="873"/>
      <c r="DX61" s="873"/>
      <c r="DY61" s="873"/>
    </row>
    <row r="62" spans="1:129" s="12" customFormat="1">
      <c r="A62" s="746">
        <v>61</v>
      </c>
      <c r="B62" s="1323"/>
      <c r="C62" s="646"/>
      <c r="D62" s="644"/>
      <c r="E62" s="644"/>
      <c r="F62" s="644"/>
      <c r="G62" s="644"/>
      <c r="H62" s="644"/>
      <c r="I62" s="644"/>
      <c r="J62" s="750"/>
      <c r="K62" s="655"/>
      <c r="L62" s="657"/>
      <c r="M62" s="697"/>
      <c r="N62" s="647"/>
      <c r="O62" s="662"/>
      <c r="P62" s="647"/>
      <c r="Q62" s="662"/>
      <c r="R62" s="647"/>
      <c r="S62" s="646"/>
      <c r="T62" s="690"/>
      <c r="U62" s="691"/>
      <c r="V62" s="690"/>
      <c r="W62" s="691"/>
      <c r="X62" s="690"/>
      <c r="Y62" s="691"/>
      <c r="Z62" s="690"/>
      <c r="AA62" s="707"/>
      <c r="AB62" s="690"/>
      <c r="AC62" s="710"/>
      <c r="AD62" s="692"/>
      <c r="AE62" s="695"/>
      <c r="AF62" s="812"/>
      <c r="AG62" s="819"/>
      <c r="AH62" s="824"/>
      <c r="AI62" s="730"/>
      <c r="AJ62" s="721"/>
      <c r="AK62" s="1102"/>
      <c r="AL62" s="809"/>
      <c r="AM62" s="254"/>
      <c r="AN62" s="1101"/>
      <c r="AO62" s="799"/>
      <c r="AP62" s="801">
        <f t="shared" si="28"/>
        <v>0</v>
      </c>
      <c r="AQ62" s="797"/>
      <c r="AR62" s="805">
        <f t="shared" si="29"/>
        <v>0</v>
      </c>
      <c r="AS62" s="803"/>
      <c r="AT62" s="806">
        <f t="shared" si="30"/>
        <v>0</v>
      </c>
      <c r="AU62" s="842">
        <f t="shared" si="43"/>
        <v>0</v>
      </c>
      <c r="AV62" s="836"/>
      <c r="AW62" s="832"/>
      <c r="AX62" s="828"/>
      <c r="AY62" s="793"/>
      <c r="AZ62" s="722" t="s">
        <v>497</v>
      </c>
      <c r="BA62" s="725">
        <f t="shared" si="44"/>
        <v>0</v>
      </c>
      <c r="BB62" s="721"/>
      <c r="BC62" s="721"/>
      <c r="BD62" s="721"/>
      <c r="BE62" s="721"/>
      <c r="BF62" s="733"/>
      <c r="BG62" s="744">
        <v>1</v>
      </c>
      <c r="BH62" s="783">
        <f>SUM('DM Party Sheet'!$AI$1-'EOTP Characters'!BE62+'EOTP Characters'!AL62)</f>
        <v>465</v>
      </c>
      <c r="BI62" s="675"/>
      <c r="BJ62" s="107"/>
      <c r="BK62" s="107"/>
      <c r="BL62" s="105"/>
      <c r="BM62" s="107"/>
      <c r="BN62" s="107"/>
      <c r="BQ62" s="721"/>
      <c r="BS62" s="651"/>
      <c r="BT62" s="585"/>
      <c r="BU62" s="658"/>
      <c r="BV62" s="716"/>
      <c r="BW62" s="716"/>
      <c r="BX62" s="716"/>
      <c r="BY62" s="716"/>
      <c r="BZ62" s="716"/>
      <c r="CA62" s="716"/>
      <c r="CB62" s="756"/>
      <c r="CC62" s="719"/>
      <c r="CD62" s="719"/>
      <c r="CE62" s="719"/>
      <c r="CF62" s="728"/>
      <c r="CG62" s="727"/>
      <c r="CH62" s="757"/>
      <c r="CI62" s="29"/>
      <c r="CJ62" s="29"/>
      <c r="CK62" s="29"/>
      <c r="CL62"/>
      <c r="CM62" s="732"/>
      <c r="CN62" s="744"/>
      <c r="CO62" s="675"/>
      <c r="CP62" s="107"/>
      <c r="CQ62" s="107"/>
      <c r="CR62" s="105"/>
      <c r="CS62" s="107"/>
      <c r="CT62" s="107"/>
      <c r="DA62" s="658"/>
      <c r="DB62" s="658"/>
      <c r="DC62" s="658"/>
      <c r="DD62" s="658"/>
      <c r="DE62" s="658"/>
      <c r="DF62" s="658"/>
      <c r="DG62" s="658"/>
      <c r="DH62" s="658"/>
      <c r="DI62" s="658"/>
      <c r="DJ62" s="658"/>
      <c r="DK62" s="658"/>
      <c r="DL62" s="658"/>
      <c r="DM62" s="658"/>
      <c r="DN62" s="658"/>
      <c r="DO62" s="658"/>
      <c r="DP62" s="658"/>
      <c r="DQ62" s="658"/>
      <c r="DR62" s="658"/>
      <c r="DS62" s="658"/>
      <c r="DT62" s="658"/>
      <c r="DU62" s="658"/>
      <c r="DV62" s="658"/>
      <c r="DW62" s="658"/>
      <c r="DX62" s="658"/>
      <c r="DY62" s="658"/>
    </row>
    <row r="63" spans="1:129" s="12" customFormat="1">
      <c r="A63" s="746">
        <v>62</v>
      </c>
      <c r="B63" s="1323"/>
      <c r="C63" s="646"/>
      <c r="D63" s="644"/>
      <c r="E63" s="644"/>
      <c r="F63" s="644"/>
      <c r="G63" s="644"/>
      <c r="H63" s="644"/>
      <c r="I63" s="644"/>
      <c r="J63" s="750"/>
      <c r="K63" s="655"/>
      <c r="L63" s="657"/>
      <c r="M63" s="697"/>
      <c r="N63" s="647"/>
      <c r="O63" s="662"/>
      <c r="P63" s="647"/>
      <c r="Q63" s="662"/>
      <c r="R63" s="647"/>
      <c r="S63" s="646"/>
      <c r="T63" s="690"/>
      <c r="U63" s="691"/>
      <c r="V63" s="690"/>
      <c r="W63" s="691"/>
      <c r="X63" s="690"/>
      <c r="Y63" s="691"/>
      <c r="Z63" s="690"/>
      <c r="AA63" s="707"/>
      <c r="AB63" s="690"/>
      <c r="AC63" s="710"/>
      <c r="AD63" s="692"/>
      <c r="AE63" s="695"/>
      <c r="AF63" s="812"/>
      <c r="AG63" s="819"/>
      <c r="AH63" s="824"/>
      <c r="AI63" s="730"/>
      <c r="AJ63" s="721"/>
      <c r="AK63" s="1102"/>
      <c r="AL63" s="809"/>
      <c r="AM63" s="254"/>
      <c r="AN63" s="1101"/>
      <c r="AO63" s="799"/>
      <c r="AP63" s="801">
        <f t="shared" si="28"/>
        <v>0</v>
      </c>
      <c r="AQ63" s="797"/>
      <c r="AR63" s="805">
        <f t="shared" si="29"/>
        <v>0</v>
      </c>
      <c r="AS63" s="803"/>
      <c r="AT63" s="806">
        <f t="shared" si="30"/>
        <v>0</v>
      </c>
      <c r="AU63" s="842">
        <f t="shared" si="43"/>
        <v>0</v>
      </c>
      <c r="AV63" s="836"/>
      <c r="AW63" s="832"/>
      <c r="AX63" s="828"/>
      <c r="AY63" s="793"/>
      <c r="AZ63" s="722" t="s">
        <v>497</v>
      </c>
      <c r="BA63" s="725">
        <f t="shared" si="44"/>
        <v>0</v>
      </c>
      <c r="BB63" s="721"/>
      <c r="BC63" s="721"/>
      <c r="BD63" s="721"/>
      <c r="BE63" s="721"/>
      <c r="BF63" s="733"/>
      <c r="BG63" s="744">
        <v>1</v>
      </c>
      <c r="BH63" s="783">
        <f>SUM('DM Party Sheet'!$AI$1-'EOTP Characters'!BE63+'EOTP Characters'!AL63)</f>
        <v>465</v>
      </c>
      <c r="BI63" s="675"/>
      <c r="BJ63" s="107"/>
      <c r="BK63" s="107"/>
      <c r="BL63" s="105"/>
      <c r="BM63" s="107"/>
      <c r="BN63" s="107"/>
      <c r="BQ63" s="721"/>
      <c r="BS63" s="651"/>
      <c r="BT63" s="585"/>
      <c r="BU63" s="658"/>
      <c r="BV63" s="716"/>
      <c r="BW63" s="716"/>
      <c r="BX63" s="716"/>
      <c r="BY63" s="716"/>
      <c r="BZ63" s="716"/>
      <c r="CA63" s="716"/>
      <c r="CB63" s="756"/>
      <c r="CC63" s="719"/>
      <c r="CD63" s="719"/>
      <c r="CE63" s="719"/>
      <c r="CF63" s="728"/>
      <c r="CG63" s="727"/>
      <c r="CH63" s="757"/>
      <c r="CI63" s="29"/>
      <c r="CJ63" s="29"/>
      <c r="CK63" s="29"/>
      <c r="CL63"/>
      <c r="CM63" s="732"/>
      <c r="CN63" s="744"/>
      <c r="CO63" s="675"/>
      <c r="CP63" s="107"/>
      <c r="CQ63" s="107"/>
      <c r="CR63" s="105"/>
      <c r="CS63" s="107"/>
      <c r="CT63" s="107"/>
      <c r="DA63" s="658"/>
      <c r="DB63" s="658"/>
      <c r="DC63" s="658"/>
      <c r="DD63" s="658"/>
      <c r="DE63" s="658"/>
      <c r="DF63" s="658"/>
      <c r="DG63" s="658"/>
      <c r="DH63" s="658"/>
      <c r="DI63" s="658"/>
      <c r="DJ63" s="658"/>
      <c r="DK63" s="658"/>
      <c r="DL63" s="658"/>
      <c r="DM63" s="658"/>
      <c r="DN63" s="658"/>
      <c r="DO63" s="658"/>
      <c r="DP63" s="658"/>
      <c r="DQ63" s="658"/>
      <c r="DR63" s="658"/>
      <c r="DS63" s="658"/>
      <c r="DT63" s="658"/>
      <c r="DU63" s="658"/>
      <c r="DV63" s="658"/>
      <c r="DW63" s="658"/>
      <c r="DX63" s="658"/>
      <c r="DY63" s="658"/>
    </row>
    <row r="64" spans="1:129" s="258" customFormat="1">
      <c r="A64" s="864">
        <v>63</v>
      </c>
      <c r="B64" s="1319"/>
      <c r="C64" s="668"/>
      <c r="D64" s="667"/>
      <c r="E64" s="667"/>
      <c r="F64" s="667"/>
      <c r="G64" s="667"/>
      <c r="H64" s="667"/>
      <c r="I64" s="667"/>
      <c r="J64" s="751"/>
      <c r="K64" s="669"/>
      <c r="L64" s="670"/>
      <c r="M64" s="698"/>
      <c r="N64" s="671"/>
      <c r="O64" s="672"/>
      <c r="P64" s="671"/>
      <c r="Q64" s="672"/>
      <c r="R64" s="671"/>
      <c r="S64" s="668"/>
      <c r="T64" s="687"/>
      <c r="U64" s="688"/>
      <c r="V64" s="687"/>
      <c r="W64" s="688"/>
      <c r="X64" s="687"/>
      <c r="Y64" s="688"/>
      <c r="Z64" s="687"/>
      <c r="AA64" s="706"/>
      <c r="AB64" s="687"/>
      <c r="AC64" s="709"/>
      <c r="AD64" s="689"/>
      <c r="AE64" s="694"/>
      <c r="AF64" s="811"/>
      <c r="AG64" s="818"/>
      <c r="AH64" s="823"/>
      <c r="AI64" s="731"/>
      <c r="AJ64" s="673"/>
      <c r="AK64" s="674"/>
      <c r="AL64" s="807"/>
      <c r="AM64" s="673"/>
      <c r="AN64" s="711"/>
      <c r="AO64" s="798"/>
      <c r="AP64" s="800">
        <f t="shared" si="28"/>
        <v>0</v>
      </c>
      <c r="AQ64" s="796"/>
      <c r="AR64" s="804">
        <f t="shared" si="29"/>
        <v>0</v>
      </c>
      <c r="AS64" s="802"/>
      <c r="AT64" s="840">
        <f t="shared" si="30"/>
        <v>0</v>
      </c>
      <c r="AU64" s="843">
        <f t="shared" si="43"/>
        <v>0</v>
      </c>
      <c r="AV64" s="838"/>
      <c r="AW64" s="831"/>
      <c r="AX64" s="827"/>
      <c r="AY64" s="794"/>
      <c r="AZ64" s="723" t="s">
        <v>497</v>
      </c>
      <c r="BA64" s="726">
        <f t="shared" si="44"/>
        <v>0</v>
      </c>
      <c r="BB64" s="673"/>
      <c r="BC64" s="673"/>
      <c r="BD64" s="673"/>
      <c r="BE64" s="673"/>
      <c r="BF64" s="865"/>
      <c r="BG64" s="866">
        <v>1</v>
      </c>
      <c r="BH64" s="867">
        <f>SUM('DM Party Sheet'!$AI$1-'EOTP Characters'!BE64+'EOTP Characters'!AL64)</f>
        <v>465</v>
      </c>
      <c r="BI64" s="887"/>
      <c r="BJ64" s="1129"/>
      <c r="BK64" s="1129"/>
      <c r="BL64" s="888"/>
      <c r="BM64" s="1129"/>
      <c r="BN64" s="1129"/>
      <c r="BQ64" s="673"/>
      <c r="BS64" s="889"/>
      <c r="BT64" s="872"/>
      <c r="BU64" s="873"/>
      <c r="BV64" s="874"/>
      <c r="BW64" s="874"/>
      <c r="BX64" s="874"/>
      <c r="BY64" s="874"/>
      <c r="BZ64" s="874"/>
      <c r="CA64" s="874"/>
      <c r="CB64" s="676"/>
      <c r="CC64" s="875"/>
      <c r="CD64" s="875"/>
      <c r="CE64" s="875"/>
      <c r="CF64" s="876"/>
      <c r="CG64" s="877"/>
      <c r="CH64" s="906"/>
      <c r="CI64" s="186"/>
      <c r="CJ64" s="186"/>
      <c r="CK64" s="186"/>
      <c r="CL64" s="17"/>
      <c r="CM64" s="890"/>
      <c r="CN64" s="866"/>
      <c r="CO64" s="887"/>
      <c r="CP64" s="1129"/>
      <c r="CQ64" s="1129"/>
      <c r="CR64" s="888"/>
      <c r="CS64" s="1129"/>
      <c r="CT64" s="1129"/>
      <c r="DA64" s="873"/>
      <c r="DB64" s="873"/>
      <c r="DC64" s="873"/>
      <c r="DD64" s="873"/>
      <c r="DE64" s="873"/>
      <c r="DF64" s="873"/>
      <c r="DG64" s="873"/>
      <c r="DH64" s="873"/>
      <c r="DI64" s="873"/>
      <c r="DJ64" s="873"/>
      <c r="DK64" s="873"/>
      <c r="DL64" s="873"/>
      <c r="DM64" s="873"/>
      <c r="DN64" s="873"/>
      <c r="DO64" s="873"/>
      <c r="DP64" s="873"/>
      <c r="DQ64" s="873"/>
      <c r="DR64" s="873"/>
      <c r="DS64" s="873"/>
      <c r="DT64" s="873"/>
      <c r="DU64" s="873"/>
      <c r="DV64" s="873"/>
      <c r="DW64" s="873"/>
      <c r="DX64" s="873"/>
      <c r="DY64" s="873"/>
    </row>
    <row r="65" spans="1:129" s="12" customFormat="1">
      <c r="A65" s="746">
        <v>64</v>
      </c>
      <c r="B65" s="1323"/>
      <c r="C65" s="646"/>
      <c r="D65" s="644"/>
      <c r="E65" s="644"/>
      <c r="F65" s="644"/>
      <c r="G65" s="644"/>
      <c r="H65" s="644"/>
      <c r="I65" s="644"/>
      <c r="J65" s="750"/>
      <c r="K65" s="655"/>
      <c r="L65" s="657"/>
      <c r="M65" s="697"/>
      <c r="N65" s="647"/>
      <c r="O65" s="662"/>
      <c r="P65" s="647"/>
      <c r="Q65" s="662"/>
      <c r="R65" s="647"/>
      <c r="S65" s="646"/>
      <c r="T65" s="690"/>
      <c r="U65" s="691"/>
      <c r="V65" s="690"/>
      <c r="W65" s="691"/>
      <c r="X65" s="690"/>
      <c r="Y65" s="691"/>
      <c r="Z65" s="690"/>
      <c r="AA65" s="707"/>
      <c r="AB65" s="690"/>
      <c r="AC65" s="710"/>
      <c r="AD65" s="692"/>
      <c r="AE65" s="695"/>
      <c r="AF65" s="812"/>
      <c r="AG65" s="819"/>
      <c r="AH65" s="824"/>
      <c r="AI65" s="730"/>
      <c r="AJ65" s="721"/>
      <c r="AK65" s="1102"/>
      <c r="AL65" s="809"/>
      <c r="AM65" s="254"/>
      <c r="AN65" s="1101"/>
      <c r="AO65" s="799"/>
      <c r="AP65" s="801">
        <f t="shared" si="28"/>
        <v>0</v>
      </c>
      <c r="AQ65" s="797"/>
      <c r="AR65" s="805">
        <f t="shared" si="29"/>
        <v>0</v>
      </c>
      <c r="AS65" s="803"/>
      <c r="AT65" s="806">
        <f t="shared" si="30"/>
        <v>0</v>
      </c>
      <c r="AU65" s="842">
        <f t="shared" si="43"/>
        <v>0</v>
      </c>
      <c r="AV65" s="836"/>
      <c r="AW65" s="832"/>
      <c r="AX65" s="828"/>
      <c r="AY65" s="793"/>
      <c r="AZ65" s="722" t="s">
        <v>497</v>
      </c>
      <c r="BA65" s="725">
        <f t="shared" si="44"/>
        <v>0</v>
      </c>
      <c r="BB65" s="721"/>
      <c r="BC65" s="721"/>
      <c r="BD65" s="721"/>
      <c r="BE65" s="721"/>
      <c r="BF65" s="733"/>
      <c r="BG65" s="744">
        <v>1</v>
      </c>
      <c r="BH65" s="783">
        <f>SUM('DM Party Sheet'!$AI$1-'EOTP Characters'!BE65+'EOTP Characters'!AL65)</f>
        <v>465</v>
      </c>
      <c r="BI65" s="675"/>
      <c r="BJ65" s="107"/>
      <c r="BK65" s="107"/>
      <c r="BL65" s="105"/>
      <c r="BM65" s="107"/>
      <c r="BN65" s="107"/>
      <c r="BQ65" s="721"/>
      <c r="BS65" s="651"/>
      <c r="BT65" s="585"/>
      <c r="BU65" s="658"/>
      <c r="BV65" s="716"/>
      <c r="BW65" s="716"/>
      <c r="BX65" s="716"/>
      <c r="BY65" s="716"/>
      <c r="BZ65" s="716"/>
      <c r="CA65" s="716"/>
      <c r="CB65" s="756"/>
      <c r="CC65" s="719"/>
      <c r="CD65" s="719"/>
      <c r="CE65" s="719"/>
      <c r="CF65" s="728"/>
      <c r="CG65" s="727"/>
      <c r="CH65" s="757"/>
      <c r="CI65" s="29"/>
      <c r="CJ65" s="29"/>
      <c r="CK65" s="29"/>
      <c r="CL65"/>
      <c r="CM65" s="732"/>
      <c r="CN65" s="744"/>
      <c r="CO65" s="675"/>
      <c r="CP65" s="107"/>
      <c r="CQ65" s="107"/>
      <c r="CR65" s="105"/>
      <c r="CS65" s="107"/>
      <c r="CT65" s="107"/>
      <c r="DA65" s="658"/>
      <c r="DB65" s="658"/>
      <c r="DC65" s="658"/>
      <c r="DD65" s="658"/>
      <c r="DE65" s="658"/>
      <c r="DF65" s="658"/>
      <c r="DG65" s="658"/>
      <c r="DH65" s="658"/>
      <c r="DI65" s="658"/>
      <c r="DJ65" s="658"/>
      <c r="DK65" s="658"/>
      <c r="DL65" s="658"/>
      <c r="DM65" s="658"/>
      <c r="DN65" s="658"/>
      <c r="DO65" s="658"/>
      <c r="DP65" s="658"/>
      <c r="DQ65" s="658"/>
      <c r="DR65" s="658"/>
      <c r="DS65" s="658"/>
      <c r="DT65" s="658"/>
      <c r="DU65" s="658"/>
      <c r="DV65" s="658"/>
      <c r="DW65" s="658"/>
      <c r="DX65" s="658"/>
      <c r="DY65" s="658"/>
    </row>
    <row r="66" spans="1:129" s="12" customFormat="1">
      <c r="A66" s="746">
        <v>65</v>
      </c>
      <c r="B66" s="1323"/>
      <c r="C66" s="646"/>
      <c r="D66" s="644"/>
      <c r="E66" s="644"/>
      <c r="F66" s="644"/>
      <c r="G66" s="644"/>
      <c r="H66" s="644"/>
      <c r="I66" s="644"/>
      <c r="J66" s="750"/>
      <c r="K66" s="655"/>
      <c r="L66" s="657"/>
      <c r="M66" s="697"/>
      <c r="N66" s="647"/>
      <c r="O66" s="662"/>
      <c r="P66" s="647"/>
      <c r="Q66" s="662"/>
      <c r="R66" s="647"/>
      <c r="S66" s="646"/>
      <c r="T66" s="690"/>
      <c r="U66" s="691"/>
      <c r="V66" s="690"/>
      <c r="W66" s="691"/>
      <c r="X66" s="690"/>
      <c r="Y66" s="691"/>
      <c r="Z66" s="690"/>
      <c r="AA66" s="707"/>
      <c r="AB66" s="690"/>
      <c r="AC66" s="710"/>
      <c r="AD66" s="692"/>
      <c r="AE66" s="695"/>
      <c r="AF66" s="812"/>
      <c r="AG66" s="819"/>
      <c r="AH66" s="824"/>
      <c r="AI66" s="730"/>
      <c r="AJ66" s="721"/>
      <c r="AK66" s="1102"/>
      <c r="AL66" s="809"/>
      <c r="AM66" s="254"/>
      <c r="AN66" s="1101"/>
      <c r="AO66" s="799"/>
      <c r="AP66" s="801">
        <f t="shared" ref="AP66:AP87" si="45">SUM(AV66-AO66)</f>
        <v>0</v>
      </c>
      <c r="AQ66" s="797"/>
      <c r="AR66" s="805">
        <f t="shared" si="29"/>
        <v>0</v>
      </c>
      <c r="AS66" s="803"/>
      <c r="AT66" s="806">
        <f t="shared" si="30"/>
        <v>0</v>
      </c>
      <c r="AU66" s="842">
        <f t="shared" ref="AU66:AU93" si="46">B66</f>
        <v>0</v>
      </c>
      <c r="AV66" s="836"/>
      <c r="AW66" s="832"/>
      <c r="AX66" s="828"/>
      <c r="AY66" s="793"/>
      <c r="AZ66" s="722" t="s">
        <v>497</v>
      </c>
      <c r="BA66" s="725">
        <f t="shared" si="44"/>
        <v>0</v>
      </c>
      <c r="BB66" s="721"/>
      <c r="BC66" s="721"/>
      <c r="BD66" s="721"/>
      <c r="BE66" s="721"/>
      <c r="BF66" s="733"/>
      <c r="BG66" s="744">
        <v>1</v>
      </c>
      <c r="BH66" s="783">
        <f>SUM('DM Party Sheet'!$AI$1-'EOTP Characters'!BE66+'EOTP Characters'!AL66)</f>
        <v>465</v>
      </c>
      <c r="BI66" s="675"/>
      <c r="BJ66" s="107"/>
      <c r="BK66" s="107"/>
      <c r="BL66" s="105"/>
      <c r="BM66" s="107"/>
      <c r="BN66" s="107"/>
      <c r="BQ66" s="721"/>
      <c r="BS66" s="651"/>
      <c r="BT66" s="585"/>
      <c r="BU66" s="658"/>
      <c r="BV66" s="716"/>
      <c r="BW66" s="716"/>
      <c r="BX66" s="716"/>
      <c r="BY66" s="716"/>
      <c r="BZ66" s="716"/>
      <c r="CA66" s="716"/>
      <c r="CB66" s="756"/>
      <c r="CC66" s="719"/>
      <c r="CD66" s="719"/>
      <c r="CE66" s="719"/>
      <c r="CF66" s="728"/>
      <c r="CG66" s="727"/>
      <c r="CH66" s="757"/>
      <c r="CI66" s="29"/>
      <c r="CJ66" s="29"/>
      <c r="CK66" s="29"/>
      <c r="CL66"/>
      <c r="CM66" s="732"/>
      <c r="CN66" s="744"/>
      <c r="CO66" s="675"/>
      <c r="CP66" s="107"/>
      <c r="CQ66" s="107"/>
      <c r="CR66" s="105"/>
      <c r="CS66" s="107"/>
      <c r="CT66" s="107"/>
      <c r="DA66" s="658"/>
      <c r="DB66" s="658"/>
      <c r="DC66" s="658"/>
      <c r="DD66" s="658"/>
      <c r="DE66" s="658"/>
      <c r="DF66" s="658"/>
      <c r="DG66" s="658"/>
      <c r="DH66" s="658"/>
      <c r="DI66" s="658"/>
      <c r="DJ66" s="658"/>
      <c r="DK66" s="658"/>
      <c r="DL66" s="658"/>
      <c r="DM66" s="658"/>
      <c r="DN66" s="658"/>
      <c r="DO66" s="658"/>
      <c r="DP66" s="658"/>
      <c r="DQ66" s="658"/>
      <c r="DR66" s="658"/>
      <c r="DS66" s="658"/>
      <c r="DT66" s="658"/>
      <c r="DU66" s="658"/>
      <c r="DV66" s="658"/>
      <c r="DW66" s="658"/>
      <c r="DX66" s="658"/>
      <c r="DY66" s="658"/>
    </row>
    <row r="67" spans="1:129" s="258" customFormat="1">
      <c r="A67" s="864">
        <v>66</v>
      </c>
      <c r="B67" s="1319"/>
      <c r="C67" s="668"/>
      <c r="D67" s="667"/>
      <c r="E67" s="667"/>
      <c r="F67" s="667"/>
      <c r="G67" s="667"/>
      <c r="H67" s="667"/>
      <c r="I67" s="667"/>
      <c r="J67" s="751"/>
      <c r="K67" s="669"/>
      <c r="L67" s="670"/>
      <c r="M67" s="698"/>
      <c r="N67" s="671"/>
      <c r="O67" s="672"/>
      <c r="P67" s="671"/>
      <c r="Q67" s="672"/>
      <c r="R67" s="671"/>
      <c r="S67" s="668"/>
      <c r="T67" s="687"/>
      <c r="U67" s="688"/>
      <c r="V67" s="687"/>
      <c r="W67" s="688"/>
      <c r="X67" s="687"/>
      <c r="Y67" s="688"/>
      <c r="Z67" s="687"/>
      <c r="AA67" s="706"/>
      <c r="AB67" s="687"/>
      <c r="AC67" s="709"/>
      <c r="AD67" s="689"/>
      <c r="AE67" s="694"/>
      <c r="AF67" s="811"/>
      <c r="AG67" s="818"/>
      <c r="AH67" s="823"/>
      <c r="AI67" s="731"/>
      <c r="AJ67" s="673"/>
      <c r="AK67" s="674"/>
      <c r="AL67" s="807"/>
      <c r="AM67" s="673"/>
      <c r="AN67" s="711"/>
      <c r="AO67" s="798"/>
      <c r="AP67" s="800">
        <f t="shared" si="45"/>
        <v>0</v>
      </c>
      <c r="AQ67" s="796"/>
      <c r="AR67" s="804">
        <f t="shared" ref="AR67:AR75" si="47">SUM(AW67-AQ67)</f>
        <v>0</v>
      </c>
      <c r="AS67" s="802"/>
      <c r="AT67" s="840">
        <f t="shared" ref="AT67:AT87" si="48">SUM(AX67-AS67)</f>
        <v>0</v>
      </c>
      <c r="AU67" s="843">
        <f t="shared" si="46"/>
        <v>0</v>
      </c>
      <c r="AV67" s="838"/>
      <c r="AW67" s="831"/>
      <c r="AX67" s="827"/>
      <c r="AY67" s="794"/>
      <c r="AZ67" s="723" t="s">
        <v>497</v>
      </c>
      <c r="BA67" s="726">
        <f t="shared" si="44"/>
        <v>0</v>
      </c>
      <c r="BB67" s="673"/>
      <c r="BC67" s="673"/>
      <c r="BD67" s="673"/>
      <c r="BE67" s="673"/>
      <c r="BF67" s="865"/>
      <c r="BG67" s="866">
        <v>1</v>
      </c>
      <c r="BH67" s="867">
        <f>SUM('DM Party Sheet'!$AI$1-'EOTP Characters'!BE67+'EOTP Characters'!AL67)</f>
        <v>465</v>
      </c>
      <c r="BI67" s="887"/>
      <c r="BJ67" s="1129"/>
      <c r="BK67" s="1129"/>
      <c r="BL67" s="888"/>
      <c r="BM67" s="1129"/>
      <c r="BN67" s="1129"/>
      <c r="BQ67" s="673"/>
      <c r="BS67" s="889"/>
      <c r="BT67" s="872"/>
      <c r="BU67" s="873"/>
      <c r="BV67" s="874"/>
      <c r="BW67" s="874"/>
      <c r="BX67" s="874"/>
      <c r="BY67" s="874"/>
      <c r="BZ67" s="874"/>
      <c r="CA67" s="874"/>
      <c r="CB67" s="676"/>
      <c r="CC67" s="875"/>
      <c r="CD67" s="875"/>
      <c r="CE67" s="875"/>
      <c r="CF67" s="876"/>
      <c r="CG67" s="877"/>
      <c r="CH67" s="906"/>
      <c r="CI67" s="186"/>
      <c r="CJ67" s="186"/>
      <c r="CK67" s="186"/>
      <c r="CL67" s="17"/>
      <c r="CM67" s="890"/>
      <c r="CN67" s="866"/>
      <c r="CO67" s="887"/>
      <c r="CP67" s="1129"/>
      <c r="CQ67" s="1129"/>
      <c r="CR67" s="888"/>
      <c r="CS67" s="1129"/>
      <c r="CT67" s="1129"/>
      <c r="DA67" s="873"/>
      <c r="DB67" s="873"/>
      <c r="DC67" s="873"/>
      <c r="DD67" s="873"/>
      <c r="DE67" s="873"/>
      <c r="DF67" s="873"/>
      <c r="DG67" s="873"/>
      <c r="DH67" s="873"/>
      <c r="DI67" s="873"/>
      <c r="DJ67" s="873"/>
      <c r="DK67" s="873"/>
      <c r="DL67" s="873"/>
      <c r="DM67" s="873"/>
      <c r="DN67" s="873"/>
      <c r="DO67" s="873"/>
      <c r="DP67" s="873"/>
      <c r="DQ67" s="873"/>
      <c r="DR67" s="873"/>
      <c r="DS67" s="873"/>
      <c r="DT67" s="873"/>
      <c r="DU67" s="873"/>
      <c r="DV67" s="873"/>
      <c r="DW67" s="873"/>
      <c r="DX67" s="873"/>
      <c r="DY67" s="873"/>
    </row>
    <row r="68" spans="1:129" s="12" customFormat="1">
      <c r="A68" s="746">
        <v>67</v>
      </c>
      <c r="B68" s="1323"/>
      <c r="C68" s="646"/>
      <c r="D68" s="644"/>
      <c r="E68" s="644"/>
      <c r="F68" s="644"/>
      <c r="G68" s="644"/>
      <c r="H68" s="644"/>
      <c r="I68" s="644"/>
      <c r="J68" s="750"/>
      <c r="K68" s="655"/>
      <c r="L68" s="657"/>
      <c r="M68" s="697"/>
      <c r="N68" s="647"/>
      <c r="O68" s="662"/>
      <c r="P68" s="647"/>
      <c r="Q68" s="662"/>
      <c r="R68" s="647"/>
      <c r="S68" s="646"/>
      <c r="T68" s="690"/>
      <c r="U68" s="691"/>
      <c r="V68" s="690"/>
      <c r="W68" s="691"/>
      <c r="X68" s="690"/>
      <c r="Y68" s="691"/>
      <c r="Z68" s="690"/>
      <c r="AA68" s="707"/>
      <c r="AB68" s="690"/>
      <c r="AC68" s="710"/>
      <c r="AD68" s="692"/>
      <c r="AE68" s="695"/>
      <c r="AF68" s="812"/>
      <c r="AG68" s="819"/>
      <c r="AH68" s="824"/>
      <c r="AI68" s="730"/>
      <c r="AJ68" s="721"/>
      <c r="AK68" s="1102"/>
      <c r="AL68" s="809"/>
      <c r="AM68" s="254"/>
      <c r="AN68" s="1101"/>
      <c r="AO68" s="799"/>
      <c r="AP68" s="801">
        <f t="shared" si="45"/>
        <v>0</v>
      </c>
      <c r="AQ68" s="797"/>
      <c r="AR68" s="805">
        <f t="shared" si="47"/>
        <v>0</v>
      </c>
      <c r="AS68" s="803"/>
      <c r="AT68" s="806">
        <f t="shared" si="48"/>
        <v>0</v>
      </c>
      <c r="AU68" s="842">
        <f t="shared" si="46"/>
        <v>0</v>
      </c>
      <c r="AV68" s="836"/>
      <c r="AW68" s="832"/>
      <c r="AX68" s="828"/>
      <c r="AY68" s="793"/>
      <c r="AZ68" s="722" t="s">
        <v>497</v>
      </c>
      <c r="BA68" s="725">
        <f t="shared" si="44"/>
        <v>0</v>
      </c>
      <c r="BB68" s="721"/>
      <c r="BC68" s="721"/>
      <c r="BD68" s="721"/>
      <c r="BE68" s="721"/>
      <c r="BF68" s="733"/>
      <c r="BG68" s="744">
        <v>1</v>
      </c>
      <c r="BH68" s="783">
        <f>SUM('DM Party Sheet'!$AI$1-'EOTP Characters'!BE68+'EOTP Characters'!AL68)</f>
        <v>465</v>
      </c>
      <c r="BI68" s="675"/>
      <c r="BJ68" s="107"/>
      <c r="BK68" s="107"/>
      <c r="BL68" s="105"/>
      <c r="BM68" s="107"/>
      <c r="BN68" s="107"/>
      <c r="BQ68" s="721"/>
      <c r="BS68" s="651"/>
      <c r="BT68" s="585"/>
      <c r="BU68" s="658"/>
      <c r="BV68" s="716"/>
      <c r="BW68" s="716"/>
      <c r="BX68" s="716"/>
      <c r="BY68" s="716"/>
      <c r="BZ68" s="716"/>
      <c r="CA68" s="716"/>
      <c r="CB68" s="756"/>
      <c r="CC68" s="719"/>
      <c r="CD68" s="719"/>
      <c r="CE68" s="719"/>
      <c r="CF68" s="728"/>
      <c r="CG68" s="727"/>
      <c r="CH68" s="757"/>
      <c r="CI68" s="29"/>
      <c r="CJ68" s="29"/>
      <c r="CK68" s="29"/>
      <c r="CL68"/>
      <c r="CM68" s="732"/>
      <c r="CN68" s="744"/>
      <c r="CO68" s="675"/>
      <c r="CP68" s="107"/>
      <c r="CQ68" s="107"/>
      <c r="CR68" s="105"/>
      <c r="CS68" s="107"/>
      <c r="CT68" s="107"/>
      <c r="DA68" s="658"/>
      <c r="DB68" s="658"/>
      <c r="DC68" s="658"/>
      <c r="DD68" s="658"/>
      <c r="DE68" s="658"/>
      <c r="DF68" s="658"/>
      <c r="DG68" s="658"/>
      <c r="DH68" s="658"/>
      <c r="DI68" s="658"/>
      <c r="DJ68" s="658"/>
      <c r="DK68" s="658"/>
      <c r="DL68" s="658"/>
      <c r="DM68" s="658"/>
      <c r="DN68" s="658"/>
      <c r="DO68" s="658"/>
      <c r="DP68" s="658"/>
      <c r="DQ68" s="658"/>
      <c r="DR68" s="658"/>
      <c r="DS68" s="658"/>
      <c r="DT68" s="658"/>
      <c r="DU68" s="658"/>
      <c r="DV68" s="658"/>
      <c r="DW68" s="658"/>
      <c r="DX68" s="658"/>
      <c r="DY68" s="658"/>
    </row>
    <row r="69" spans="1:129" s="12" customFormat="1">
      <c r="A69" s="746">
        <v>68</v>
      </c>
      <c r="B69" s="1323"/>
      <c r="C69" s="646"/>
      <c r="D69" s="644"/>
      <c r="E69" s="644"/>
      <c r="F69" s="644"/>
      <c r="G69" s="644"/>
      <c r="H69" s="644"/>
      <c r="I69" s="644"/>
      <c r="J69" s="750"/>
      <c r="K69" s="655"/>
      <c r="L69" s="657"/>
      <c r="M69" s="697"/>
      <c r="N69" s="647"/>
      <c r="O69" s="662"/>
      <c r="P69" s="647"/>
      <c r="Q69" s="662"/>
      <c r="R69" s="647"/>
      <c r="S69" s="646"/>
      <c r="T69" s="690"/>
      <c r="U69" s="691"/>
      <c r="V69" s="690"/>
      <c r="W69" s="691"/>
      <c r="X69" s="690"/>
      <c r="Y69" s="691"/>
      <c r="Z69" s="690"/>
      <c r="AA69" s="707"/>
      <c r="AB69" s="690"/>
      <c r="AC69" s="710"/>
      <c r="AD69" s="692"/>
      <c r="AE69" s="695"/>
      <c r="AF69" s="812"/>
      <c r="AG69" s="819"/>
      <c r="AH69" s="824"/>
      <c r="AI69" s="730"/>
      <c r="AJ69" s="721"/>
      <c r="AK69" s="1102"/>
      <c r="AL69" s="809"/>
      <c r="AM69" s="254"/>
      <c r="AN69" s="1101"/>
      <c r="AO69" s="799"/>
      <c r="AP69" s="801">
        <f t="shared" si="45"/>
        <v>0</v>
      </c>
      <c r="AQ69" s="797"/>
      <c r="AR69" s="805">
        <f t="shared" si="47"/>
        <v>0</v>
      </c>
      <c r="AS69" s="803"/>
      <c r="AT69" s="806">
        <f t="shared" si="48"/>
        <v>0</v>
      </c>
      <c r="AU69" s="842">
        <f t="shared" si="46"/>
        <v>0</v>
      </c>
      <c r="AV69" s="836"/>
      <c r="AW69" s="832"/>
      <c r="AX69" s="828"/>
      <c r="AY69" s="793"/>
      <c r="AZ69" s="722" t="s">
        <v>497</v>
      </c>
      <c r="BA69" s="725">
        <f t="shared" si="44"/>
        <v>0</v>
      </c>
      <c r="BB69" s="721"/>
      <c r="BC69" s="721"/>
      <c r="BD69" s="721"/>
      <c r="BE69" s="721"/>
      <c r="BF69" s="733"/>
      <c r="BG69" s="744">
        <v>1</v>
      </c>
      <c r="BH69" s="783">
        <f>SUM('DM Party Sheet'!$AI$1-'EOTP Characters'!BE69+'EOTP Characters'!AL69)</f>
        <v>465</v>
      </c>
      <c r="BI69" s="675"/>
      <c r="BJ69" s="107"/>
      <c r="BK69" s="107"/>
      <c r="BL69" s="105"/>
      <c r="BM69" s="107"/>
      <c r="BN69" s="107"/>
      <c r="BQ69" s="721"/>
      <c r="BS69" s="651"/>
      <c r="BT69" s="585"/>
      <c r="BU69" s="658"/>
      <c r="BV69" s="716"/>
      <c r="BW69" s="716"/>
      <c r="BX69" s="716"/>
      <c r="BY69" s="716"/>
      <c r="BZ69" s="716"/>
      <c r="CA69" s="716"/>
      <c r="CB69" s="756"/>
      <c r="CC69" s="719"/>
      <c r="CD69" s="719"/>
      <c r="CE69" s="719"/>
      <c r="CF69" s="728"/>
      <c r="CG69" s="727"/>
      <c r="CH69" s="757"/>
      <c r="CI69" s="29"/>
      <c r="CJ69" s="29"/>
      <c r="CK69" s="29"/>
      <c r="CL69"/>
      <c r="CM69" s="732"/>
      <c r="CN69" s="744"/>
      <c r="CO69" s="675"/>
      <c r="CP69" s="107"/>
      <c r="CQ69" s="107"/>
      <c r="CR69" s="105"/>
      <c r="CS69" s="107"/>
      <c r="CT69" s="107"/>
      <c r="DA69" s="658"/>
      <c r="DB69" s="658"/>
      <c r="DC69" s="658"/>
      <c r="DD69" s="658"/>
      <c r="DE69" s="658"/>
      <c r="DF69" s="658"/>
      <c r="DG69" s="658"/>
      <c r="DH69" s="658"/>
      <c r="DI69" s="658"/>
      <c r="DJ69" s="658"/>
      <c r="DK69" s="658"/>
      <c r="DL69" s="658"/>
      <c r="DM69" s="658"/>
      <c r="DN69" s="658"/>
      <c r="DO69" s="658"/>
      <c r="DP69" s="658"/>
      <c r="DQ69" s="658"/>
      <c r="DR69" s="658"/>
      <c r="DS69" s="658"/>
      <c r="DT69" s="658"/>
      <c r="DU69" s="658"/>
      <c r="DV69" s="658"/>
      <c r="DW69" s="658"/>
      <c r="DX69" s="658"/>
      <c r="DY69" s="658"/>
    </row>
    <row r="70" spans="1:129" s="258" customFormat="1">
      <c r="A70" s="864">
        <v>69</v>
      </c>
      <c r="B70" s="1319"/>
      <c r="C70" s="668"/>
      <c r="D70" s="667"/>
      <c r="E70" s="667"/>
      <c r="F70" s="667"/>
      <c r="G70" s="667"/>
      <c r="H70" s="667"/>
      <c r="I70" s="667"/>
      <c r="J70" s="751"/>
      <c r="K70" s="669"/>
      <c r="L70" s="670"/>
      <c r="M70" s="698"/>
      <c r="N70" s="671"/>
      <c r="O70" s="672"/>
      <c r="P70" s="671"/>
      <c r="Q70" s="672"/>
      <c r="R70" s="671"/>
      <c r="S70" s="668"/>
      <c r="T70" s="687"/>
      <c r="U70" s="688"/>
      <c r="V70" s="687"/>
      <c r="W70" s="688"/>
      <c r="X70" s="687"/>
      <c r="Y70" s="688"/>
      <c r="Z70" s="687"/>
      <c r="AA70" s="706"/>
      <c r="AB70" s="687"/>
      <c r="AC70" s="709"/>
      <c r="AD70" s="689"/>
      <c r="AE70" s="694"/>
      <c r="AF70" s="811"/>
      <c r="AG70" s="818"/>
      <c r="AH70" s="823"/>
      <c r="AI70" s="731"/>
      <c r="AJ70" s="673"/>
      <c r="AK70" s="674"/>
      <c r="AL70" s="807"/>
      <c r="AM70" s="673"/>
      <c r="AN70" s="711"/>
      <c r="AO70" s="798"/>
      <c r="AP70" s="800">
        <f t="shared" si="45"/>
        <v>0</v>
      </c>
      <c r="AQ70" s="796"/>
      <c r="AR70" s="804">
        <f t="shared" si="47"/>
        <v>0</v>
      </c>
      <c r="AS70" s="802"/>
      <c r="AT70" s="840">
        <f t="shared" si="48"/>
        <v>0</v>
      </c>
      <c r="AU70" s="843">
        <f t="shared" si="46"/>
        <v>0</v>
      </c>
      <c r="AV70" s="838"/>
      <c r="AW70" s="831"/>
      <c r="AX70" s="827"/>
      <c r="AY70" s="794"/>
      <c r="AZ70" s="723" t="s">
        <v>497</v>
      </c>
      <c r="BA70" s="726">
        <f t="shared" si="44"/>
        <v>0</v>
      </c>
      <c r="BB70" s="673"/>
      <c r="BC70" s="673"/>
      <c r="BD70" s="673"/>
      <c r="BE70" s="673"/>
      <c r="BF70" s="865"/>
      <c r="BG70" s="866">
        <v>1</v>
      </c>
      <c r="BH70" s="867">
        <f>SUM('DM Party Sheet'!$AI$1-'EOTP Characters'!BE70+'EOTP Characters'!AL70)</f>
        <v>465</v>
      </c>
      <c r="BI70" s="887"/>
      <c r="BJ70" s="1129"/>
      <c r="BK70" s="1129"/>
      <c r="BL70" s="888"/>
      <c r="BM70" s="1129"/>
      <c r="BN70" s="1129"/>
      <c r="BQ70" s="673"/>
      <c r="BS70" s="889"/>
      <c r="BT70" s="872"/>
      <c r="BU70" s="873"/>
      <c r="BV70" s="874"/>
      <c r="BW70" s="874"/>
      <c r="BX70" s="874"/>
      <c r="BY70" s="874"/>
      <c r="BZ70" s="874"/>
      <c r="CA70" s="874"/>
      <c r="CB70" s="676"/>
      <c r="CC70" s="875"/>
      <c r="CD70" s="875"/>
      <c r="CE70" s="875"/>
      <c r="CF70" s="876"/>
      <c r="CG70" s="877"/>
      <c r="CH70" s="906"/>
      <c r="CI70" s="186"/>
      <c r="CJ70" s="186"/>
      <c r="CK70" s="186"/>
      <c r="CL70" s="17"/>
      <c r="CM70" s="890"/>
      <c r="CN70" s="866"/>
      <c r="CO70" s="887"/>
      <c r="CP70" s="1129"/>
      <c r="CQ70" s="1129"/>
      <c r="CR70" s="888"/>
      <c r="CS70" s="1129"/>
      <c r="CT70" s="1129"/>
      <c r="DA70" s="873"/>
      <c r="DB70" s="873"/>
      <c r="DC70" s="873"/>
      <c r="DD70" s="873"/>
      <c r="DE70" s="873"/>
      <c r="DF70" s="873"/>
      <c r="DG70" s="873"/>
      <c r="DH70" s="873"/>
      <c r="DI70" s="873"/>
      <c r="DJ70" s="873"/>
      <c r="DK70" s="873"/>
      <c r="DL70" s="873"/>
      <c r="DM70" s="873"/>
      <c r="DN70" s="873"/>
      <c r="DO70" s="873"/>
      <c r="DP70" s="873"/>
      <c r="DQ70" s="873"/>
      <c r="DR70" s="873"/>
      <c r="DS70" s="873"/>
      <c r="DT70" s="873"/>
      <c r="DU70" s="873"/>
      <c r="DV70" s="873"/>
      <c r="DW70" s="873"/>
      <c r="DX70" s="873"/>
      <c r="DY70" s="873"/>
    </row>
    <row r="71" spans="1:129" s="12" customFormat="1">
      <c r="A71" s="746">
        <v>70</v>
      </c>
      <c r="B71" s="1323"/>
      <c r="C71" s="646"/>
      <c r="D71" s="644"/>
      <c r="E71" s="644"/>
      <c r="F71" s="644"/>
      <c r="G71" s="644"/>
      <c r="H71" s="644"/>
      <c r="I71" s="644"/>
      <c r="J71" s="750"/>
      <c r="K71" s="655"/>
      <c r="L71" s="657"/>
      <c r="M71" s="697"/>
      <c r="N71" s="647"/>
      <c r="O71" s="662"/>
      <c r="P71" s="647"/>
      <c r="Q71" s="662"/>
      <c r="R71" s="647"/>
      <c r="S71" s="646"/>
      <c r="T71" s="690"/>
      <c r="U71" s="691"/>
      <c r="V71" s="690"/>
      <c r="W71" s="691"/>
      <c r="X71" s="690"/>
      <c r="Y71" s="691"/>
      <c r="Z71" s="690"/>
      <c r="AA71" s="707"/>
      <c r="AB71" s="690"/>
      <c r="AC71" s="710"/>
      <c r="AD71" s="692"/>
      <c r="AE71" s="695"/>
      <c r="AF71" s="812"/>
      <c r="AG71" s="819"/>
      <c r="AH71" s="824"/>
      <c r="AI71" s="730"/>
      <c r="AJ71" s="721"/>
      <c r="AK71" s="1102"/>
      <c r="AL71" s="809"/>
      <c r="AM71" s="254"/>
      <c r="AN71" s="1101"/>
      <c r="AO71" s="799"/>
      <c r="AP71" s="801">
        <f t="shared" si="45"/>
        <v>0</v>
      </c>
      <c r="AQ71" s="797"/>
      <c r="AR71" s="805">
        <f t="shared" si="47"/>
        <v>0</v>
      </c>
      <c r="AS71" s="803"/>
      <c r="AT71" s="806">
        <f t="shared" si="48"/>
        <v>0</v>
      </c>
      <c r="AU71" s="842">
        <f t="shared" si="46"/>
        <v>0</v>
      </c>
      <c r="AV71" s="836"/>
      <c r="AW71" s="832"/>
      <c r="AX71" s="828"/>
      <c r="AY71" s="793"/>
      <c r="AZ71" s="722" t="s">
        <v>497</v>
      </c>
      <c r="BA71" s="725">
        <f t="shared" si="44"/>
        <v>0</v>
      </c>
      <c r="BB71" s="721"/>
      <c r="BC71" s="721"/>
      <c r="BD71" s="721"/>
      <c r="BE71" s="721"/>
      <c r="BF71" s="733"/>
      <c r="BG71" s="744">
        <v>1</v>
      </c>
      <c r="BH71" s="783">
        <f>SUM('DM Party Sheet'!$AI$1-'EOTP Characters'!BE71+'EOTP Characters'!AL71)</f>
        <v>465</v>
      </c>
      <c r="BI71" s="675"/>
      <c r="BJ71" s="107"/>
      <c r="BK71" s="107"/>
      <c r="BL71" s="105"/>
      <c r="BM71" s="107"/>
      <c r="BN71" s="107"/>
      <c r="BQ71" s="721"/>
      <c r="BS71" s="651"/>
      <c r="BT71" s="585"/>
      <c r="BU71" s="658"/>
      <c r="BV71" s="716"/>
      <c r="BW71" s="716"/>
      <c r="BX71" s="716"/>
      <c r="BY71" s="716"/>
      <c r="BZ71" s="716"/>
      <c r="CA71" s="716"/>
      <c r="CB71" s="756"/>
      <c r="CC71" s="719"/>
      <c r="CD71" s="719"/>
      <c r="CE71" s="719"/>
      <c r="CF71" s="728"/>
      <c r="CG71" s="727"/>
      <c r="CH71" s="757"/>
      <c r="CI71" s="29"/>
      <c r="CJ71" s="29"/>
      <c r="CK71" s="29"/>
      <c r="CL71"/>
      <c r="CM71" s="732"/>
      <c r="CN71" s="744"/>
      <c r="CO71" s="675"/>
      <c r="CP71" s="107"/>
      <c r="CQ71" s="107"/>
      <c r="CR71" s="105"/>
      <c r="CS71" s="107"/>
      <c r="CT71" s="107"/>
      <c r="DA71" s="658"/>
      <c r="DB71" s="658"/>
      <c r="DC71" s="658"/>
      <c r="DD71" s="658"/>
      <c r="DE71" s="658"/>
      <c r="DF71" s="658"/>
      <c r="DG71" s="658"/>
      <c r="DH71" s="658"/>
      <c r="DI71" s="658"/>
      <c r="DJ71" s="658"/>
      <c r="DK71" s="658"/>
      <c r="DL71" s="658"/>
      <c r="DM71" s="658"/>
      <c r="DN71" s="658"/>
      <c r="DO71" s="658"/>
      <c r="DP71" s="658"/>
      <c r="DQ71" s="658"/>
      <c r="DR71" s="658"/>
      <c r="DS71" s="658"/>
      <c r="DT71" s="658"/>
      <c r="DU71" s="658"/>
      <c r="DV71" s="658"/>
      <c r="DW71" s="658"/>
      <c r="DX71" s="658"/>
      <c r="DY71" s="658"/>
    </row>
    <row r="72" spans="1:129" s="12" customFormat="1">
      <c r="A72" s="746">
        <v>71</v>
      </c>
      <c r="B72" s="1323"/>
      <c r="C72" s="646"/>
      <c r="D72" s="644"/>
      <c r="E72" s="644"/>
      <c r="F72" s="644"/>
      <c r="G72" s="644"/>
      <c r="H72" s="644"/>
      <c r="I72" s="644"/>
      <c r="J72" s="750"/>
      <c r="K72" s="655"/>
      <c r="L72" s="657"/>
      <c r="M72" s="697"/>
      <c r="N72" s="647"/>
      <c r="O72" s="662"/>
      <c r="P72" s="647"/>
      <c r="Q72" s="662"/>
      <c r="R72" s="647"/>
      <c r="S72" s="646"/>
      <c r="T72" s="690"/>
      <c r="U72" s="691"/>
      <c r="V72" s="690"/>
      <c r="W72" s="691"/>
      <c r="X72" s="690"/>
      <c r="Y72" s="691"/>
      <c r="Z72" s="690"/>
      <c r="AA72" s="707"/>
      <c r="AB72" s="690"/>
      <c r="AC72" s="710"/>
      <c r="AD72" s="692"/>
      <c r="AE72" s="695"/>
      <c r="AF72" s="812"/>
      <c r="AG72" s="819"/>
      <c r="AH72" s="824"/>
      <c r="AI72" s="730"/>
      <c r="AJ72" s="721"/>
      <c r="AK72" s="1102"/>
      <c r="AL72" s="809"/>
      <c r="AM72" s="254"/>
      <c r="AN72" s="1101"/>
      <c r="AO72" s="799"/>
      <c r="AP72" s="801">
        <f t="shared" si="45"/>
        <v>0</v>
      </c>
      <c r="AQ72" s="797"/>
      <c r="AR72" s="805">
        <f t="shared" si="47"/>
        <v>0</v>
      </c>
      <c r="AS72" s="803"/>
      <c r="AT72" s="806">
        <f t="shared" si="48"/>
        <v>0</v>
      </c>
      <c r="AU72" s="842">
        <f t="shared" si="46"/>
        <v>0</v>
      </c>
      <c r="AV72" s="836"/>
      <c r="AW72" s="832"/>
      <c r="AX72" s="828"/>
      <c r="AY72" s="793"/>
      <c r="AZ72" s="722" t="s">
        <v>497</v>
      </c>
      <c r="BA72" s="725">
        <f t="shared" si="44"/>
        <v>0</v>
      </c>
      <c r="BB72" s="721"/>
      <c r="BC72" s="721"/>
      <c r="BD72" s="721"/>
      <c r="BE72" s="721"/>
      <c r="BF72" s="733"/>
      <c r="BG72" s="744">
        <v>1</v>
      </c>
      <c r="BH72" s="783">
        <f>SUM('DM Party Sheet'!$AI$1-'EOTP Characters'!BE72+'EOTP Characters'!AL72)</f>
        <v>465</v>
      </c>
      <c r="BI72" s="675"/>
      <c r="BJ72" s="107"/>
      <c r="BK72" s="107"/>
      <c r="BL72" s="105"/>
      <c r="BM72" s="107"/>
      <c r="BN72" s="107"/>
      <c r="BQ72" s="721"/>
      <c r="BS72" s="651"/>
      <c r="BT72" s="585"/>
      <c r="BU72" s="658"/>
      <c r="BV72" s="716"/>
      <c r="BW72" s="716"/>
      <c r="BX72" s="716"/>
      <c r="BY72" s="716"/>
      <c r="BZ72" s="716"/>
      <c r="CA72" s="716"/>
      <c r="CB72" s="756"/>
      <c r="CC72" s="719"/>
      <c r="CD72" s="719"/>
      <c r="CE72" s="719"/>
      <c r="CF72" s="728"/>
      <c r="CG72" s="727"/>
      <c r="CH72" s="757"/>
      <c r="CI72" s="29"/>
      <c r="CJ72" s="29"/>
      <c r="CK72" s="29"/>
      <c r="CL72"/>
      <c r="CM72" s="732"/>
      <c r="CN72" s="744"/>
      <c r="CO72" s="675"/>
      <c r="CP72" s="107"/>
      <c r="CQ72" s="107"/>
      <c r="CR72" s="105"/>
      <c r="CS72" s="107"/>
      <c r="CT72" s="107"/>
      <c r="DA72" s="658"/>
      <c r="DB72" s="658"/>
      <c r="DC72" s="658"/>
      <c r="DD72" s="658"/>
      <c r="DE72" s="658"/>
      <c r="DF72" s="658"/>
      <c r="DG72" s="658"/>
      <c r="DH72" s="658"/>
      <c r="DI72" s="658"/>
      <c r="DJ72" s="658"/>
      <c r="DK72" s="658"/>
      <c r="DL72" s="658"/>
      <c r="DM72" s="658"/>
      <c r="DN72" s="658"/>
      <c r="DO72" s="658"/>
      <c r="DP72" s="658"/>
      <c r="DQ72" s="658"/>
      <c r="DR72" s="658"/>
      <c r="DS72" s="658"/>
      <c r="DT72" s="658"/>
      <c r="DU72" s="658"/>
      <c r="DV72" s="658"/>
      <c r="DW72" s="658"/>
      <c r="DX72" s="658"/>
      <c r="DY72" s="658"/>
    </row>
    <row r="73" spans="1:129" s="258" customFormat="1">
      <c r="A73" s="864">
        <v>72</v>
      </c>
      <c r="B73" s="1319"/>
      <c r="C73" s="668"/>
      <c r="D73" s="667"/>
      <c r="E73" s="667"/>
      <c r="F73" s="667"/>
      <c r="G73" s="667"/>
      <c r="H73" s="667"/>
      <c r="I73" s="667"/>
      <c r="J73" s="751"/>
      <c r="K73" s="669"/>
      <c r="L73" s="670"/>
      <c r="M73" s="698"/>
      <c r="N73" s="671"/>
      <c r="O73" s="672"/>
      <c r="P73" s="671"/>
      <c r="Q73" s="672"/>
      <c r="R73" s="671"/>
      <c r="S73" s="668"/>
      <c r="T73" s="687"/>
      <c r="U73" s="688"/>
      <c r="V73" s="687"/>
      <c r="W73" s="688"/>
      <c r="X73" s="687"/>
      <c r="Y73" s="688"/>
      <c r="Z73" s="687"/>
      <c r="AA73" s="706"/>
      <c r="AB73" s="687"/>
      <c r="AC73" s="709"/>
      <c r="AD73" s="689"/>
      <c r="AE73" s="694"/>
      <c r="AF73" s="811"/>
      <c r="AG73" s="818"/>
      <c r="AH73" s="823"/>
      <c r="AI73" s="731"/>
      <c r="AJ73" s="673"/>
      <c r="AK73" s="674"/>
      <c r="AL73" s="807"/>
      <c r="AM73" s="673"/>
      <c r="AN73" s="711"/>
      <c r="AO73" s="798"/>
      <c r="AP73" s="800">
        <f t="shared" si="45"/>
        <v>0</v>
      </c>
      <c r="AQ73" s="796"/>
      <c r="AR73" s="804">
        <f t="shared" si="47"/>
        <v>0</v>
      </c>
      <c r="AS73" s="802"/>
      <c r="AT73" s="840">
        <f t="shared" si="48"/>
        <v>0</v>
      </c>
      <c r="AU73" s="843">
        <f t="shared" si="46"/>
        <v>0</v>
      </c>
      <c r="AV73" s="838"/>
      <c r="AW73" s="831"/>
      <c r="AX73" s="827"/>
      <c r="AY73" s="794"/>
      <c r="AZ73" s="723" t="s">
        <v>497</v>
      </c>
      <c r="BA73" s="726">
        <f t="shared" si="44"/>
        <v>0</v>
      </c>
      <c r="BB73" s="673"/>
      <c r="BC73" s="673"/>
      <c r="BD73" s="673"/>
      <c r="BE73" s="673"/>
      <c r="BF73" s="865"/>
      <c r="BG73" s="866">
        <v>1</v>
      </c>
      <c r="BH73" s="867">
        <f>SUM('DM Party Sheet'!$AI$1-'EOTP Characters'!BE73+'EOTP Characters'!AL73)</f>
        <v>465</v>
      </c>
      <c r="BI73" s="887"/>
      <c r="BJ73" s="1129"/>
      <c r="BK73" s="1129"/>
      <c r="BL73" s="888"/>
      <c r="BM73" s="1129"/>
      <c r="BN73" s="1129"/>
      <c r="BQ73" s="673"/>
      <c r="BS73" s="889"/>
      <c r="BT73" s="872"/>
      <c r="BU73" s="873"/>
      <c r="BV73" s="874"/>
      <c r="BW73" s="874"/>
      <c r="BX73" s="874"/>
      <c r="BY73" s="874"/>
      <c r="BZ73" s="874"/>
      <c r="CA73" s="874"/>
      <c r="CB73" s="676"/>
      <c r="CC73" s="875"/>
      <c r="CD73" s="875"/>
      <c r="CE73" s="875"/>
      <c r="CF73" s="876"/>
      <c r="CG73" s="877"/>
      <c r="CH73" s="906"/>
      <c r="CI73" s="186"/>
      <c r="CJ73" s="186"/>
      <c r="CK73" s="186"/>
      <c r="CL73" s="17"/>
      <c r="CM73" s="890"/>
      <c r="CN73" s="866"/>
      <c r="CO73" s="887"/>
      <c r="CP73" s="1129"/>
      <c r="CQ73" s="1129"/>
      <c r="CR73" s="888"/>
      <c r="CS73" s="1129"/>
      <c r="CT73" s="1129"/>
      <c r="DA73" s="873"/>
      <c r="DB73" s="873"/>
      <c r="DC73" s="873"/>
      <c r="DD73" s="873"/>
      <c r="DE73" s="873"/>
      <c r="DF73" s="873"/>
      <c r="DG73" s="873"/>
      <c r="DH73" s="873"/>
      <c r="DI73" s="873"/>
      <c r="DJ73" s="873"/>
      <c r="DK73" s="873"/>
      <c r="DL73" s="873"/>
      <c r="DM73" s="873"/>
      <c r="DN73" s="873"/>
      <c r="DO73" s="873"/>
      <c r="DP73" s="873"/>
      <c r="DQ73" s="873"/>
      <c r="DR73" s="873"/>
      <c r="DS73" s="873"/>
      <c r="DT73" s="873"/>
      <c r="DU73" s="873"/>
      <c r="DV73" s="873"/>
      <c r="DW73" s="873"/>
      <c r="DX73" s="873"/>
      <c r="DY73" s="873"/>
    </row>
    <row r="74" spans="1:129" s="12" customFormat="1">
      <c r="A74" s="746">
        <v>73</v>
      </c>
      <c r="B74" s="1323"/>
      <c r="C74" s="646"/>
      <c r="D74" s="644"/>
      <c r="E74" s="644"/>
      <c r="F74" s="644"/>
      <c r="G74" s="644"/>
      <c r="H74" s="644"/>
      <c r="I74" s="644"/>
      <c r="J74" s="750"/>
      <c r="K74" s="655"/>
      <c r="L74" s="657"/>
      <c r="M74" s="697"/>
      <c r="N74" s="647"/>
      <c r="O74" s="662"/>
      <c r="P74" s="647"/>
      <c r="Q74" s="662"/>
      <c r="R74" s="647"/>
      <c r="S74" s="646"/>
      <c r="T74" s="690"/>
      <c r="U74" s="691"/>
      <c r="V74" s="690"/>
      <c r="W74" s="691"/>
      <c r="X74" s="690"/>
      <c r="Y74" s="691"/>
      <c r="Z74" s="690"/>
      <c r="AA74" s="707"/>
      <c r="AB74" s="690"/>
      <c r="AC74" s="710"/>
      <c r="AD74" s="692"/>
      <c r="AE74" s="695"/>
      <c r="AF74" s="812"/>
      <c r="AG74" s="819"/>
      <c r="AH74" s="824"/>
      <c r="AI74" s="730"/>
      <c r="AJ74" s="721"/>
      <c r="AK74" s="1102"/>
      <c r="AL74" s="809"/>
      <c r="AM74" s="254"/>
      <c r="AN74" s="1101"/>
      <c r="AO74" s="799"/>
      <c r="AP74" s="801">
        <f t="shared" si="45"/>
        <v>0</v>
      </c>
      <c r="AQ74" s="797"/>
      <c r="AR74" s="805">
        <f t="shared" si="47"/>
        <v>0</v>
      </c>
      <c r="AS74" s="803"/>
      <c r="AT74" s="806">
        <f t="shared" si="48"/>
        <v>0</v>
      </c>
      <c r="AU74" s="842">
        <f t="shared" si="46"/>
        <v>0</v>
      </c>
      <c r="AV74" s="836"/>
      <c r="AW74" s="832"/>
      <c r="AX74" s="828"/>
      <c r="AY74" s="793"/>
      <c r="AZ74" s="722" t="s">
        <v>497</v>
      </c>
      <c r="BA74" s="725">
        <f t="shared" si="44"/>
        <v>0</v>
      </c>
      <c r="BB74" s="721"/>
      <c r="BC74" s="721"/>
      <c r="BD74" s="721"/>
      <c r="BE74" s="721"/>
      <c r="BF74" s="733"/>
      <c r="BG74" s="744">
        <v>1</v>
      </c>
      <c r="BH74" s="783">
        <f>SUM('DM Party Sheet'!$AI$1-'EOTP Characters'!BE74+'EOTP Characters'!AL74)</f>
        <v>465</v>
      </c>
      <c r="BI74" s="675"/>
      <c r="BJ74" s="107"/>
      <c r="BK74" s="107"/>
      <c r="BL74" s="105"/>
      <c r="BM74" s="107"/>
      <c r="BN74" s="107"/>
      <c r="BQ74" s="721"/>
      <c r="BS74" s="651"/>
      <c r="BT74" s="585"/>
      <c r="BU74" s="658"/>
      <c r="BV74" s="716"/>
      <c r="BW74" s="716"/>
      <c r="BX74" s="716"/>
      <c r="BY74" s="716"/>
      <c r="BZ74" s="716"/>
      <c r="CA74" s="716"/>
      <c r="CB74" s="756"/>
      <c r="CC74" s="719"/>
      <c r="CD74" s="719"/>
      <c r="CE74" s="719"/>
      <c r="CF74" s="728"/>
      <c r="CG74" s="727"/>
      <c r="CH74" s="757"/>
      <c r="CI74" s="29"/>
      <c r="CJ74" s="29"/>
      <c r="CK74" s="29"/>
      <c r="CL74"/>
      <c r="CM74" s="732"/>
      <c r="CN74" s="744"/>
      <c r="CO74" s="675"/>
      <c r="CP74" s="107"/>
      <c r="CQ74" s="107"/>
      <c r="CR74" s="105"/>
      <c r="CS74" s="107"/>
      <c r="CT74" s="107"/>
      <c r="DA74" s="658"/>
      <c r="DB74" s="658"/>
      <c r="DC74" s="658"/>
      <c r="DD74" s="658"/>
      <c r="DE74" s="658"/>
      <c r="DF74" s="658"/>
      <c r="DG74" s="658"/>
      <c r="DH74" s="658"/>
      <c r="DI74" s="658"/>
      <c r="DJ74" s="658"/>
      <c r="DK74" s="658"/>
      <c r="DL74" s="658"/>
      <c r="DM74" s="658"/>
      <c r="DN74" s="658"/>
      <c r="DO74" s="658"/>
      <c r="DP74" s="658"/>
      <c r="DQ74" s="658"/>
      <c r="DR74" s="658"/>
      <c r="DS74" s="658"/>
      <c r="DT74" s="658"/>
      <c r="DU74" s="658"/>
      <c r="DV74" s="658"/>
      <c r="DW74" s="658"/>
      <c r="DX74" s="658"/>
      <c r="DY74" s="658"/>
    </row>
    <row r="75" spans="1:129" s="12" customFormat="1">
      <c r="A75" s="746">
        <v>74</v>
      </c>
      <c r="B75" s="1323"/>
      <c r="C75" s="646"/>
      <c r="D75" s="644"/>
      <c r="E75" s="644"/>
      <c r="F75" s="644"/>
      <c r="G75" s="644"/>
      <c r="H75" s="644"/>
      <c r="I75" s="644"/>
      <c r="J75" s="750"/>
      <c r="K75" s="655"/>
      <c r="L75" s="657"/>
      <c r="M75" s="697"/>
      <c r="N75" s="647"/>
      <c r="O75" s="662"/>
      <c r="P75" s="647"/>
      <c r="Q75" s="662"/>
      <c r="R75" s="647"/>
      <c r="S75" s="646"/>
      <c r="T75" s="690"/>
      <c r="U75" s="691"/>
      <c r="V75" s="690"/>
      <c r="W75" s="691"/>
      <c r="X75" s="690"/>
      <c r="Y75" s="691"/>
      <c r="Z75" s="690"/>
      <c r="AA75" s="707"/>
      <c r="AB75" s="690"/>
      <c r="AC75" s="710"/>
      <c r="AD75" s="692"/>
      <c r="AE75" s="695"/>
      <c r="AF75" s="812"/>
      <c r="AG75" s="819"/>
      <c r="AH75" s="824"/>
      <c r="AI75" s="730"/>
      <c r="AJ75" s="721"/>
      <c r="AK75" s="1102"/>
      <c r="AL75" s="809"/>
      <c r="AM75" s="254"/>
      <c r="AN75" s="1101"/>
      <c r="AO75" s="799"/>
      <c r="AP75" s="801">
        <f t="shared" si="45"/>
        <v>0</v>
      </c>
      <c r="AQ75" s="797"/>
      <c r="AR75" s="805">
        <f t="shared" si="47"/>
        <v>0</v>
      </c>
      <c r="AS75" s="803"/>
      <c r="AT75" s="806">
        <f t="shared" si="48"/>
        <v>0</v>
      </c>
      <c r="AU75" s="842">
        <f t="shared" si="46"/>
        <v>0</v>
      </c>
      <c r="AV75" s="836"/>
      <c r="AW75" s="832"/>
      <c r="AX75" s="828"/>
      <c r="AY75" s="793"/>
      <c r="AZ75" s="722" t="s">
        <v>497</v>
      </c>
      <c r="BA75" s="725">
        <f t="shared" si="44"/>
        <v>0</v>
      </c>
      <c r="BB75" s="721"/>
      <c r="BC75" s="721"/>
      <c r="BD75" s="721"/>
      <c r="BE75" s="721"/>
      <c r="BF75" s="733"/>
      <c r="BG75" s="744">
        <v>1</v>
      </c>
      <c r="BH75" s="783">
        <f>SUM('DM Party Sheet'!$AI$1-'EOTP Characters'!BE75+'EOTP Characters'!AL75)</f>
        <v>465</v>
      </c>
      <c r="BI75" s="675"/>
      <c r="BJ75" s="107"/>
      <c r="BK75" s="107"/>
      <c r="BL75" s="105"/>
      <c r="BM75" s="107"/>
      <c r="BN75" s="107"/>
      <c r="BQ75" s="721"/>
      <c r="BS75" s="651"/>
      <c r="BT75" s="585"/>
      <c r="BU75" s="658"/>
      <c r="BV75" s="716"/>
      <c r="BW75" s="716"/>
      <c r="BX75" s="716"/>
      <c r="BY75" s="716"/>
      <c r="BZ75" s="716"/>
      <c r="CA75" s="716"/>
      <c r="CB75" s="756"/>
      <c r="CC75" s="719"/>
      <c r="CD75" s="719"/>
      <c r="CE75" s="719"/>
      <c r="CF75" s="728"/>
      <c r="CG75" s="727"/>
      <c r="CH75" s="757"/>
      <c r="CI75" s="29"/>
      <c r="CJ75" s="29"/>
      <c r="CK75" s="29"/>
      <c r="CL75"/>
      <c r="CM75" s="732"/>
      <c r="CN75" s="744"/>
      <c r="CO75" s="675"/>
      <c r="CP75" s="107"/>
      <c r="CQ75" s="107"/>
      <c r="CR75" s="105"/>
      <c r="CS75" s="107"/>
      <c r="CT75" s="107"/>
      <c r="DA75" s="658"/>
      <c r="DB75" s="658"/>
      <c r="DC75" s="658"/>
      <c r="DD75" s="658"/>
      <c r="DE75" s="658"/>
      <c r="DF75" s="658"/>
      <c r="DG75" s="658"/>
      <c r="DH75" s="658"/>
      <c r="DI75" s="658"/>
      <c r="DJ75" s="658"/>
      <c r="DK75" s="658"/>
      <c r="DL75" s="658"/>
      <c r="DM75" s="658"/>
      <c r="DN75" s="658"/>
      <c r="DO75" s="658"/>
      <c r="DP75" s="658"/>
      <c r="DQ75" s="658"/>
      <c r="DR75" s="658"/>
      <c r="DS75" s="658"/>
      <c r="DT75" s="658"/>
      <c r="DU75" s="658"/>
      <c r="DV75" s="658"/>
      <c r="DW75" s="658"/>
      <c r="DX75" s="658"/>
      <c r="DY75" s="658"/>
    </row>
    <row r="76" spans="1:129" s="258" customFormat="1" ht="15.75">
      <c r="A76" s="864">
        <v>75</v>
      </c>
      <c r="B76" s="1322" t="s">
        <v>3589</v>
      </c>
      <c r="C76" s="646" t="s">
        <v>617</v>
      </c>
      <c r="D76" s="644">
        <v>11</v>
      </c>
      <c r="E76" s="644">
        <v>17</v>
      </c>
      <c r="F76" s="644">
        <v>16</v>
      </c>
      <c r="G76" s="644">
        <v>16</v>
      </c>
      <c r="H76" s="1315">
        <v>11</v>
      </c>
      <c r="I76" s="644">
        <v>16</v>
      </c>
      <c r="J76" s="750" t="s">
        <v>4309</v>
      </c>
      <c r="K76" s="655">
        <v>42</v>
      </c>
      <c r="L76" s="657">
        <v>-2</v>
      </c>
      <c r="M76" s="697">
        <v>6</v>
      </c>
      <c r="N76" s="647">
        <v>11</v>
      </c>
      <c r="O76" s="662">
        <v>7</v>
      </c>
      <c r="P76" s="647">
        <v>7</v>
      </c>
      <c r="Q76" s="662">
        <v>11</v>
      </c>
      <c r="R76" s="647">
        <v>6</v>
      </c>
      <c r="S76" s="646">
        <v>12</v>
      </c>
      <c r="T76" s="685"/>
      <c r="U76" s="686"/>
      <c r="V76" s="685"/>
      <c r="W76" s="686"/>
      <c r="X76" s="685"/>
      <c r="Y76" s="686"/>
      <c r="Z76" s="685"/>
      <c r="AA76" s="705"/>
      <c r="AB76" s="685"/>
      <c r="AC76" s="708"/>
      <c r="AD76" s="1103"/>
      <c r="AE76" s="693"/>
      <c r="AF76" s="812">
        <v>13</v>
      </c>
      <c r="AG76" s="819"/>
      <c r="AH76" s="824"/>
      <c r="AI76" s="730" t="s">
        <v>492</v>
      </c>
      <c r="AJ76" s="1109" t="s">
        <v>507</v>
      </c>
      <c r="AK76" s="1102">
        <v>10</v>
      </c>
      <c r="AL76" s="808" t="s">
        <v>631</v>
      </c>
      <c r="AM76" s="721" t="s">
        <v>534</v>
      </c>
      <c r="AN76" s="1101" t="s">
        <v>509</v>
      </c>
      <c r="AO76" s="799">
        <v>681307</v>
      </c>
      <c r="AP76" s="801">
        <f t="shared" si="45"/>
        <v>18693</v>
      </c>
      <c r="AQ76" s="797"/>
      <c r="AR76" s="805">
        <f t="shared" ref="AR76" si="49">SUM(AW76-AQ76)</f>
        <v>0</v>
      </c>
      <c r="AS76" s="803"/>
      <c r="AT76" s="806">
        <f t="shared" si="48"/>
        <v>0</v>
      </c>
      <c r="AU76" s="754" t="str">
        <f t="shared" si="46"/>
        <v>Adeline (GS)</v>
      </c>
      <c r="AV76" s="836">
        <v>700000</v>
      </c>
      <c r="AW76" s="832"/>
      <c r="AX76" s="828"/>
      <c r="AY76" s="793" t="s">
        <v>510</v>
      </c>
      <c r="AZ76" s="722" t="s">
        <v>497</v>
      </c>
      <c r="BA76" s="725">
        <f t="shared" si="44"/>
        <v>16</v>
      </c>
      <c r="BB76" s="721" t="s">
        <v>3577</v>
      </c>
      <c r="BC76" s="721" t="s">
        <v>499</v>
      </c>
      <c r="BD76" s="721">
        <v>24</v>
      </c>
      <c r="BE76" s="721">
        <v>435</v>
      </c>
      <c r="BF76" s="733" t="s">
        <v>3578</v>
      </c>
      <c r="BG76" s="744">
        <v>1</v>
      </c>
      <c r="BH76" s="783">
        <f>SUM('DM Party Sheet'!$AI$1-'EOTP Characters'!BE76+'EOTP Characters'!AL76)</f>
        <v>31</v>
      </c>
      <c r="BI76" s="640" t="s">
        <v>579</v>
      </c>
      <c r="BJ76" s="641">
        <v>11</v>
      </c>
      <c r="BK76" s="641">
        <v>11</v>
      </c>
      <c r="BL76" s="642" t="s">
        <v>496</v>
      </c>
      <c r="BM76" s="641"/>
      <c r="BN76" s="641"/>
      <c r="BO76" s="644">
        <f>'DM Party Sheet'!Y$3</f>
        <v>0</v>
      </c>
      <c r="BP76" s="1290">
        <f t="shared" ref="BP76" si="50">SUM(BH76-AL76)</f>
        <v>30</v>
      </c>
      <c r="BQ76" s="721">
        <v>130</v>
      </c>
      <c r="BS76" s="889"/>
      <c r="BT76" s="872"/>
      <c r="BU76" s="873"/>
      <c r="BV76" s="874"/>
      <c r="BW76" s="874"/>
      <c r="BX76" s="874"/>
      <c r="BY76" s="874"/>
      <c r="BZ76" s="874"/>
      <c r="CA76" s="874"/>
      <c r="CB76" s="676"/>
      <c r="CC76" s="875"/>
      <c r="CD76" s="875"/>
      <c r="CE76" s="875"/>
      <c r="CF76" s="876"/>
      <c r="CG76" s="877"/>
      <c r="CH76" s="906"/>
      <c r="CI76" s="186"/>
      <c r="CJ76" s="186"/>
      <c r="CK76" s="186"/>
      <c r="CL76" s="17"/>
      <c r="CM76" s="890"/>
      <c r="CN76" s="866"/>
      <c r="CO76" s="887"/>
      <c r="CP76" s="1129"/>
      <c r="CQ76" s="1129"/>
      <c r="CR76" s="888"/>
      <c r="CS76" s="1129"/>
      <c r="CT76" s="1129"/>
      <c r="DA76" s="873"/>
      <c r="DB76" s="873"/>
      <c r="DC76" s="873"/>
      <c r="DD76" s="873"/>
      <c r="DE76" s="873"/>
      <c r="DF76" s="873"/>
      <c r="DG76" s="873"/>
      <c r="DH76" s="873"/>
      <c r="DI76" s="873"/>
      <c r="DJ76" s="873"/>
      <c r="DK76" s="873"/>
      <c r="DL76" s="873"/>
      <c r="DM76" s="873"/>
      <c r="DN76" s="873"/>
      <c r="DO76" s="873"/>
      <c r="DP76" s="873"/>
      <c r="DQ76" s="873"/>
      <c r="DR76" s="873"/>
      <c r="DS76" s="873"/>
      <c r="DT76" s="873"/>
      <c r="DU76" s="873"/>
      <c r="DV76" s="873"/>
      <c r="DW76" s="873"/>
      <c r="DX76" s="873"/>
      <c r="DY76" s="873"/>
    </row>
    <row r="77" spans="1:129" s="12" customFormat="1" ht="15.75">
      <c r="A77" s="746">
        <v>76</v>
      </c>
      <c r="B77" s="1319" t="s">
        <v>622</v>
      </c>
      <c r="C77" s="668" t="s">
        <v>614</v>
      </c>
      <c r="D77" s="667">
        <v>12</v>
      </c>
      <c r="E77" s="667">
        <v>13</v>
      </c>
      <c r="F77" s="667">
        <v>12</v>
      </c>
      <c r="G77" s="667">
        <v>16</v>
      </c>
      <c r="H77" s="667">
        <v>11</v>
      </c>
      <c r="I77" s="667">
        <v>7</v>
      </c>
      <c r="J77" s="751" t="s">
        <v>3927</v>
      </c>
      <c r="K77" s="669">
        <v>21</v>
      </c>
      <c r="L77" s="670">
        <v>3</v>
      </c>
      <c r="M77" s="698">
        <v>8</v>
      </c>
      <c r="N77" s="671">
        <v>12</v>
      </c>
      <c r="O77" s="672">
        <v>11</v>
      </c>
      <c r="P77" s="671">
        <v>11</v>
      </c>
      <c r="Q77" s="672">
        <v>15</v>
      </c>
      <c r="R77" s="671">
        <v>12</v>
      </c>
      <c r="S77" s="668">
        <v>12</v>
      </c>
      <c r="T77" s="687"/>
      <c r="U77" s="688">
        <v>0.6</v>
      </c>
      <c r="V77" s="687">
        <v>0.47</v>
      </c>
      <c r="W77" s="688">
        <v>0.4</v>
      </c>
      <c r="X77" s="687">
        <v>0.4</v>
      </c>
      <c r="Y77" s="688">
        <v>0.36</v>
      </c>
      <c r="Z77" s="687">
        <v>0.2</v>
      </c>
      <c r="AA77" s="706">
        <v>0.9</v>
      </c>
      <c r="AB77" s="687">
        <v>0.25</v>
      </c>
      <c r="AC77" s="709"/>
      <c r="AD77" s="689"/>
      <c r="AE77" s="694"/>
      <c r="AF77" s="811">
        <v>5</v>
      </c>
      <c r="AG77" s="818">
        <v>5</v>
      </c>
      <c r="AH77" s="823"/>
      <c r="AI77" s="731" t="s">
        <v>623</v>
      </c>
      <c r="AJ77" s="721" t="s">
        <v>517</v>
      </c>
      <c r="AK77" s="674">
        <v>10</v>
      </c>
      <c r="AL77" s="807" t="s">
        <v>3801</v>
      </c>
      <c r="AM77" s="673" t="s">
        <v>624</v>
      </c>
      <c r="AN77" s="711" t="s">
        <v>509</v>
      </c>
      <c r="AO77" s="798">
        <v>30209</v>
      </c>
      <c r="AP77" s="800">
        <f>SUM(AV77-AO77)</f>
        <v>29791</v>
      </c>
      <c r="AQ77" s="796">
        <v>27713</v>
      </c>
      <c r="AR77" s="804">
        <f>SUM(AW77-AQ77)</f>
        <v>14787</v>
      </c>
      <c r="AS77" s="802"/>
      <c r="AT77" s="840">
        <f>SUM(AX77-AS77)</f>
        <v>0</v>
      </c>
      <c r="AU77" s="839" t="str">
        <f>B77</f>
        <v>Edgar</v>
      </c>
      <c r="AV77" s="838">
        <v>60000</v>
      </c>
      <c r="AW77" s="831">
        <v>42500</v>
      </c>
      <c r="AX77" s="827"/>
      <c r="AY77" s="794" t="s">
        <v>510</v>
      </c>
      <c r="AZ77" s="723" t="s">
        <v>497</v>
      </c>
      <c r="BA77" s="726">
        <f>F77</f>
        <v>12</v>
      </c>
      <c r="BB77" s="673" t="s">
        <v>625</v>
      </c>
      <c r="BC77" s="673" t="s">
        <v>551</v>
      </c>
      <c r="BD77" s="673">
        <v>20</v>
      </c>
      <c r="BE77" s="673">
        <v>391</v>
      </c>
      <c r="BF77" s="865" t="s">
        <v>626</v>
      </c>
      <c r="BG77" s="866">
        <v>1</v>
      </c>
      <c r="BH77" s="867">
        <f>SUM('DM Party Sheet'!$AI$1-'EOTP Characters'!BE77+'EOTP Characters'!AL77)</f>
        <v>118</v>
      </c>
      <c r="BI77" s="868" t="s">
        <v>557</v>
      </c>
      <c r="BJ77" s="869">
        <v>9</v>
      </c>
      <c r="BK77" s="869">
        <v>9</v>
      </c>
      <c r="BL77" s="870" t="s">
        <v>570</v>
      </c>
      <c r="BM77" s="868">
        <v>27</v>
      </c>
      <c r="BN77" s="869" t="s">
        <v>571</v>
      </c>
      <c r="BO77" s="667">
        <f>'DM Party Sheet'!U$3</f>
        <v>0</v>
      </c>
      <c r="BP77" s="1290">
        <f t="shared" ref="BP77" si="51">SUM(BH77-AL77)</f>
        <v>74</v>
      </c>
      <c r="BQ77" s="673">
        <v>145</v>
      </c>
      <c r="BS77" s="651"/>
      <c r="BT77" s="585"/>
      <c r="BU77" s="658"/>
      <c r="BV77" s="716"/>
      <c r="BW77" s="716"/>
      <c r="BX77" s="716"/>
      <c r="BY77" s="716"/>
      <c r="BZ77" s="716"/>
      <c r="CA77" s="716"/>
      <c r="CB77" s="756"/>
      <c r="CC77" s="719"/>
      <c r="CD77" s="719"/>
      <c r="CE77" s="719"/>
      <c r="CF77" s="728"/>
      <c r="CG77" s="727"/>
      <c r="CH77" s="757"/>
      <c r="CI77" s="29"/>
      <c r="CJ77" s="29"/>
      <c r="CK77" s="29"/>
      <c r="CL77"/>
      <c r="CM77" s="732"/>
      <c r="CN77" s="744"/>
      <c r="CO77" s="675"/>
      <c r="CP77" s="107"/>
      <c r="CQ77" s="107"/>
      <c r="CR77" s="105"/>
      <c r="CS77" s="107"/>
      <c r="CT77" s="107"/>
      <c r="DA77" s="658"/>
      <c r="DB77" s="658"/>
      <c r="DC77" s="658"/>
      <c r="DD77" s="658"/>
      <c r="DE77" s="658"/>
      <c r="DF77" s="658"/>
      <c r="DG77" s="658"/>
      <c r="DH77" s="658"/>
      <c r="DI77" s="658"/>
      <c r="DJ77" s="658"/>
      <c r="DK77" s="658"/>
      <c r="DL77" s="658"/>
      <c r="DM77" s="658"/>
      <c r="DN77" s="658"/>
      <c r="DO77" s="658"/>
      <c r="DP77" s="658"/>
      <c r="DQ77" s="658"/>
      <c r="DR77" s="658"/>
      <c r="DS77" s="658"/>
      <c r="DT77" s="658"/>
      <c r="DU77" s="658"/>
      <c r="DV77" s="658"/>
      <c r="DW77" s="658"/>
      <c r="DX77" s="658"/>
      <c r="DY77" s="658"/>
    </row>
    <row r="78" spans="1:129" s="12" customFormat="1" ht="15.75">
      <c r="A78" s="746">
        <v>77</v>
      </c>
      <c r="B78" s="1318" t="s">
        <v>504</v>
      </c>
      <c r="C78" s="646" t="s">
        <v>505</v>
      </c>
      <c r="D78" s="644">
        <v>10</v>
      </c>
      <c r="E78" s="644">
        <v>18</v>
      </c>
      <c r="F78" s="644">
        <v>10</v>
      </c>
      <c r="G78" s="644">
        <v>16</v>
      </c>
      <c r="H78" s="644">
        <v>8</v>
      </c>
      <c r="I78" s="644">
        <v>14</v>
      </c>
      <c r="J78" s="750" t="s">
        <v>2875</v>
      </c>
      <c r="K78" s="655">
        <v>3</v>
      </c>
      <c r="L78" s="657">
        <v>10</v>
      </c>
      <c r="M78" s="697">
        <v>8</v>
      </c>
      <c r="N78" s="647">
        <v>14</v>
      </c>
      <c r="O78" s="662">
        <v>13</v>
      </c>
      <c r="P78" s="647">
        <v>11</v>
      </c>
      <c r="Q78" s="662">
        <v>15</v>
      </c>
      <c r="R78" s="647">
        <v>12</v>
      </c>
      <c r="S78" s="646">
        <v>12</v>
      </c>
      <c r="T78" s="685"/>
      <c r="U78" s="686"/>
      <c r="V78" s="685"/>
      <c r="W78" s="686"/>
      <c r="X78" s="685"/>
      <c r="Y78" s="686"/>
      <c r="Z78" s="685"/>
      <c r="AA78" s="705"/>
      <c r="AB78" s="685"/>
      <c r="AC78" s="708"/>
      <c r="AD78" s="1103"/>
      <c r="AE78" s="693"/>
      <c r="AF78" s="812">
        <v>1</v>
      </c>
      <c r="AG78" s="819"/>
      <c r="AH78" s="824"/>
      <c r="AI78" s="730" t="s">
        <v>506</v>
      </c>
      <c r="AJ78" s="721" t="s">
        <v>507</v>
      </c>
      <c r="AK78" s="1102">
        <v>12</v>
      </c>
      <c r="AL78" s="808"/>
      <c r="AM78" s="721" t="s">
        <v>508</v>
      </c>
      <c r="AN78" s="1101" t="s">
        <v>509</v>
      </c>
      <c r="AO78" s="799">
        <v>0</v>
      </c>
      <c r="AP78" s="801">
        <f t="shared" ref="AP78" si="52">SUM(AV78-AO78)</f>
        <v>2500</v>
      </c>
      <c r="AQ78" s="797"/>
      <c r="AR78" s="805">
        <f t="shared" ref="AR78" si="53">SUM(AW78-AQ78)</f>
        <v>0</v>
      </c>
      <c r="AS78" s="803"/>
      <c r="AT78" s="806">
        <f t="shared" ref="AT78" si="54">SUM(AX78-AS78)</f>
        <v>0</v>
      </c>
      <c r="AU78" s="861" t="str">
        <f t="shared" si="46"/>
        <v>Dawn Calder</v>
      </c>
      <c r="AV78" s="836">
        <v>2500</v>
      </c>
      <c r="AW78" s="832"/>
      <c r="AX78" s="828"/>
      <c r="AY78" s="793" t="s">
        <v>510</v>
      </c>
      <c r="AZ78" s="722" t="s">
        <v>497</v>
      </c>
      <c r="BA78" s="725">
        <f t="shared" si="44"/>
        <v>10</v>
      </c>
      <c r="BB78" s="721" t="s">
        <v>511</v>
      </c>
      <c r="BC78" s="721" t="s">
        <v>512</v>
      </c>
      <c r="BD78" s="721">
        <v>14</v>
      </c>
      <c r="BE78" s="721">
        <v>445</v>
      </c>
      <c r="BF78" s="862" t="s">
        <v>489</v>
      </c>
      <c r="BG78" s="863">
        <v>1</v>
      </c>
      <c r="BH78" s="783">
        <f>SUM('DM Party Sheet'!$AI$1-'EOTP Characters'!BE78+'EOTP Characters'!AL78)</f>
        <v>20</v>
      </c>
      <c r="BI78" s="640" t="s">
        <v>513</v>
      </c>
      <c r="BJ78" s="641">
        <v>2</v>
      </c>
      <c r="BK78" s="641">
        <v>2</v>
      </c>
      <c r="BL78" s="642"/>
      <c r="BM78" s="640">
        <v>6</v>
      </c>
      <c r="BN78" s="641" t="s">
        <v>514</v>
      </c>
      <c r="BO78" s="644" t="str">
        <f>'DM Party Sheet'!G$3</f>
        <v>Evanore Lysand</v>
      </c>
      <c r="BP78" s="1290">
        <f t="shared" ref="BP78" si="55">SUM(BH78-AL78)</f>
        <v>20</v>
      </c>
      <c r="BQ78" s="721">
        <v>110</v>
      </c>
      <c r="BS78" s="651"/>
      <c r="BT78" s="585"/>
      <c r="BU78" s="658"/>
      <c r="BV78" s="716"/>
      <c r="BW78" s="716"/>
      <c r="BX78" s="716"/>
      <c r="BY78" s="716"/>
      <c r="BZ78" s="716"/>
      <c r="CA78" s="716"/>
      <c r="CB78" s="756"/>
      <c r="CC78" s="719"/>
      <c r="CD78" s="719"/>
      <c r="CE78" s="719"/>
      <c r="CF78" s="728"/>
      <c r="CG78" s="727"/>
      <c r="CH78" s="757"/>
      <c r="CI78" s="29"/>
      <c r="CJ78" s="29"/>
      <c r="CK78" s="29"/>
      <c r="CL78"/>
      <c r="CM78" s="732"/>
      <c r="CN78" s="744"/>
      <c r="CO78" s="675"/>
      <c r="CP78" s="107"/>
      <c r="CQ78" s="107"/>
      <c r="CR78" s="105"/>
      <c r="CS78" s="107"/>
      <c r="CT78" s="107"/>
      <c r="DA78" s="658"/>
      <c r="DB78" s="658"/>
      <c r="DC78" s="658"/>
      <c r="DD78" s="658"/>
      <c r="DE78" s="658"/>
      <c r="DF78" s="658"/>
      <c r="DG78" s="658"/>
      <c r="DH78" s="658"/>
      <c r="DI78" s="658"/>
      <c r="DJ78" s="658"/>
      <c r="DK78" s="658"/>
      <c r="DL78" s="658"/>
      <c r="DM78" s="658"/>
      <c r="DN78" s="658"/>
      <c r="DO78" s="658"/>
      <c r="DP78" s="658"/>
      <c r="DQ78" s="658"/>
      <c r="DR78" s="658"/>
      <c r="DS78" s="658"/>
      <c r="DT78" s="658"/>
      <c r="DU78" s="658"/>
      <c r="DV78" s="658"/>
      <c r="DW78" s="658"/>
      <c r="DX78" s="658"/>
      <c r="DY78" s="658"/>
    </row>
    <row r="79" spans="1:129" s="258" customFormat="1">
      <c r="A79" s="864">
        <v>78</v>
      </c>
      <c r="B79" s="1321" t="s">
        <v>3616</v>
      </c>
      <c r="C79" s="668" t="s">
        <v>552</v>
      </c>
      <c r="D79" s="667">
        <v>11</v>
      </c>
      <c r="E79" s="667">
        <v>11</v>
      </c>
      <c r="F79" s="667">
        <v>18</v>
      </c>
      <c r="G79" s="667">
        <v>13</v>
      </c>
      <c r="H79" s="1315">
        <v>11</v>
      </c>
      <c r="I79" s="667">
        <v>15</v>
      </c>
      <c r="J79" s="751"/>
      <c r="K79" s="655">
        <v>14</v>
      </c>
      <c r="L79" s="670">
        <v>6</v>
      </c>
      <c r="M79" s="698">
        <v>10</v>
      </c>
      <c r="N79" s="671">
        <v>10</v>
      </c>
      <c r="O79" s="672">
        <v>13</v>
      </c>
      <c r="P79" s="671">
        <v>10</v>
      </c>
      <c r="Q79" s="672">
        <v>16</v>
      </c>
      <c r="R79" s="671">
        <v>11</v>
      </c>
      <c r="S79" s="668">
        <v>12</v>
      </c>
      <c r="T79" s="687"/>
      <c r="U79" s="688"/>
      <c r="V79" s="687"/>
      <c r="W79" s="688"/>
      <c r="X79" s="687"/>
      <c r="Y79" s="688"/>
      <c r="Z79" s="687"/>
      <c r="AA79" s="706"/>
      <c r="AB79" s="687"/>
      <c r="AC79" s="709"/>
      <c r="AD79" s="689"/>
      <c r="AE79" s="694"/>
      <c r="AF79" s="811">
        <v>3</v>
      </c>
      <c r="AG79" s="818"/>
      <c r="AH79" s="823"/>
      <c r="AI79" s="731" t="s">
        <v>566</v>
      </c>
      <c r="AJ79" s="673" t="s">
        <v>538</v>
      </c>
      <c r="AK79" s="674">
        <v>13</v>
      </c>
      <c r="AL79" s="807"/>
      <c r="AM79" s="673" t="s">
        <v>567</v>
      </c>
      <c r="AN79" s="711" t="s">
        <v>495</v>
      </c>
      <c r="AO79" s="798">
        <v>4000</v>
      </c>
      <c r="AP79" s="800">
        <f t="shared" si="45"/>
        <v>3500</v>
      </c>
      <c r="AQ79" s="796"/>
      <c r="AR79" s="804">
        <f t="shared" ref="AR79" si="56">SUM(AW79-AQ79)</f>
        <v>0</v>
      </c>
      <c r="AS79" s="802"/>
      <c r="AT79" s="840">
        <f t="shared" si="48"/>
        <v>0</v>
      </c>
      <c r="AU79" s="843" t="str">
        <f t="shared" si="46"/>
        <v>Harlan Thistletongue</v>
      </c>
      <c r="AV79" s="838">
        <v>7500</v>
      </c>
      <c r="AW79" s="831"/>
      <c r="AX79" s="827"/>
      <c r="AY79" s="794"/>
      <c r="AZ79" s="723" t="s">
        <v>497</v>
      </c>
      <c r="BA79" s="726">
        <f t="shared" ref="BA79:BA93" si="57">F79</f>
        <v>18</v>
      </c>
      <c r="BB79" s="673" t="s">
        <v>3804</v>
      </c>
      <c r="BC79" s="673" t="s">
        <v>653</v>
      </c>
      <c r="BD79" s="673">
        <v>2</v>
      </c>
      <c r="BE79" s="673">
        <v>430</v>
      </c>
      <c r="BF79" s="734" t="s">
        <v>644</v>
      </c>
      <c r="BG79" s="744">
        <v>1</v>
      </c>
      <c r="BH79" s="783">
        <f>SUM('DM Party Sheet'!$AI$1-'EOTP Characters'!BE79+'EOTP Characters'!AL79)</f>
        <v>35</v>
      </c>
      <c r="BI79" s="640" t="s">
        <v>596</v>
      </c>
      <c r="BJ79" s="641">
        <v>18</v>
      </c>
      <c r="BK79" s="641">
        <v>18</v>
      </c>
      <c r="BL79" s="642" t="s">
        <v>597</v>
      </c>
      <c r="BM79" s="641"/>
      <c r="BN79" s="641"/>
      <c r="BO79" s="638"/>
      <c r="BP79" s="1290">
        <f>SUM(BH79-AL79)</f>
        <v>35</v>
      </c>
      <c r="BQ79" s="673">
        <v>120</v>
      </c>
      <c r="BS79" s="889"/>
      <c r="BT79" s="872"/>
      <c r="BU79" s="873"/>
      <c r="BV79" s="874"/>
      <c r="BW79" s="874"/>
      <c r="BX79" s="874"/>
      <c r="BY79" s="874"/>
      <c r="BZ79" s="874"/>
      <c r="CA79" s="874"/>
      <c r="CB79" s="676"/>
      <c r="CC79" s="875"/>
      <c r="CD79" s="875"/>
      <c r="CE79" s="875"/>
      <c r="CF79" s="876"/>
      <c r="CG79" s="877"/>
      <c r="CH79" s="906"/>
      <c r="CI79" s="186"/>
      <c r="CJ79" s="186"/>
      <c r="CK79" s="186"/>
      <c r="CL79" s="17"/>
      <c r="CM79" s="890"/>
      <c r="CN79" s="866"/>
      <c r="CO79" s="887"/>
      <c r="CP79" s="1129"/>
      <c r="CQ79" s="1129"/>
      <c r="CR79" s="888"/>
      <c r="CS79" s="1129"/>
      <c r="CT79" s="1129"/>
      <c r="DA79" s="873"/>
      <c r="DB79" s="873"/>
      <c r="DC79" s="873"/>
      <c r="DD79" s="873"/>
      <c r="DE79" s="873"/>
      <c r="DF79" s="873"/>
      <c r="DG79" s="873"/>
      <c r="DH79" s="873"/>
      <c r="DI79" s="873"/>
      <c r="DJ79" s="873"/>
      <c r="DK79" s="873"/>
      <c r="DL79" s="873"/>
      <c r="DM79" s="873"/>
      <c r="DN79" s="873"/>
      <c r="DO79" s="873"/>
      <c r="DP79" s="873"/>
      <c r="DQ79" s="873"/>
      <c r="DR79" s="873"/>
      <c r="DS79" s="873"/>
      <c r="DT79" s="873"/>
      <c r="DU79" s="873"/>
      <c r="DV79" s="873"/>
      <c r="DW79" s="873"/>
      <c r="DX79" s="873"/>
      <c r="DY79" s="873"/>
    </row>
    <row r="80" spans="1:129" s="658" customFormat="1" ht="15.75">
      <c r="A80" s="746">
        <v>8</v>
      </c>
      <c r="B80" s="1317" t="s">
        <v>381</v>
      </c>
      <c r="C80" s="646" t="s">
        <v>557</v>
      </c>
      <c r="D80" s="644">
        <v>18</v>
      </c>
      <c r="E80" s="644">
        <v>11</v>
      </c>
      <c r="F80" s="644">
        <v>10</v>
      </c>
      <c r="G80" s="644">
        <v>11</v>
      </c>
      <c r="H80" s="644">
        <v>12</v>
      </c>
      <c r="I80" s="644">
        <v>11</v>
      </c>
      <c r="J80" s="750" t="s">
        <v>3341</v>
      </c>
      <c r="K80" s="655">
        <v>25</v>
      </c>
      <c r="L80" s="657">
        <v>-1</v>
      </c>
      <c r="M80" s="697">
        <v>12</v>
      </c>
      <c r="N80" s="647">
        <v>11</v>
      </c>
      <c r="O80" s="662">
        <v>12</v>
      </c>
      <c r="P80" s="647">
        <v>13</v>
      </c>
      <c r="Q80" s="662">
        <v>13</v>
      </c>
      <c r="R80" s="647">
        <v>14</v>
      </c>
      <c r="S80" s="646">
        <v>9</v>
      </c>
      <c r="T80" s="685"/>
      <c r="U80" s="686"/>
      <c r="V80" s="685"/>
      <c r="W80" s="686"/>
      <c r="X80" s="685"/>
      <c r="Y80" s="686"/>
      <c r="Z80" s="685"/>
      <c r="AA80" s="705"/>
      <c r="AB80" s="685"/>
      <c r="AC80" s="708"/>
      <c r="AD80" s="1103"/>
      <c r="AE80" s="693"/>
      <c r="AF80" s="812">
        <v>5</v>
      </c>
      <c r="AG80" s="819"/>
      <c r="AH80" s="824"/>
      <c r="AI80" s="730" t="s">
        <v>541</v>
      </c>
      <c r="AJ80" s="1230" t="s">
        <v>507</v>
      </c>
      <c r="AK80" s="1102">
        <v>11</v>
      </c>
      <c r="AL80" s="808"/>
      <c r="AM80" s="721" t="s">
        <v>534</v>
      </c>
      <c r="AN80" s="1101" t="s">
        <v>509</v>
      </c>
      <c r="AO80" s="799">
        <v>18001</v>
      </c>
      <c r="AP80" s="801">
        <f t="shared" ref="AP80" si="58">SUM(AV80-AO80)</f>
        <v>16999</v>
      </c>
      <c r="AQ80" s="797"/>
      <c r="AR80" s="805">
        <f t="shared" ref="AR80" si="59">SUM(AW80-AQ80)</f>
        <v>0</v>
      </c>
      <c r="AS80" s="803"/>
      <c r="AT80" s="806">
        <f t="shared" ref="AT80" si="60">SUM(AX80-AS80)</f>
        <v>0</v>
      </c>
      <c r="AU80" s="861" t="str">
        <f t="shared" si="46"/>
        <v>Teira</v>
      </c>
      <c r="AV80" s="836">
        <v>35000</v>
      </c>
      <c r="AW80" s="832"/>
      <c r="AX80" s="828"/>
      <c r="AY80" s="793" t="s">
        <v>510</v>
      </c>
      <c r="AZ80" s="722" t="s">
        <v>497</v>
      </c>
      <c r="BA80" s="725">
        <f t="shared" si="57"/>
        <v>10</v>
      </c>
      <c r="BB80" s="721" t="s">
        <v>559</v>
      </c>
      <c r="BC80" s="721" t="s">
        <v>560</v>
      </c>
      <c r="BD80" s="721">
        <v>15</v>
      </c>
      <c r="BE80" s="721">
        <v>440</v>
      </c>
      <c r="BF80" s="733" t="s">
        <v>520</v>
      </c>
      <c r="BG80" s="744">
        <v>1</v>
      </c>
      <c r="BH80" s="783">
        <f>SUM('DM Party Sheet'!$AI$1-'EOTP Characters'!BE80+'EOTP Characters'!AL80)</f>
        <v>25</v>
      </c>
      <c r="BI80" s="640" t="s">
        <v>561</v>
      </c>
      <c r="BJ80" s="641">
        <v>8</v>
      </c>
      <c r="BK80" s="641">
        <v>8</v>
      </c>
      <c r="BL80" s="642" t="s">
        <v>562</v>
      </c>
      <c r="BM80" s="640">
        <v>24</v>
      </c>
      <c r="BN80" s="641" t="s">
        <v>563</v>
      </c>
      <c r="BO80" s="644" t="str">
        <f>'DM Party Sheet'!S$3</f>
        <v>Illitran (GS)</v>
      </c>
      <c r="BP80" s="1290">
        <f t="shared" ref="BP80" si="61">SUM(BH80-AL80)</f>
        <v>25</v>
      </c>
      <c r="BQ80" s="721">
        <v>165</v>
      </c>
      <c r="BR80" s="638"/>
      <c r="BS80" s="585" t="s">
        <v>564</v>
      </c>
      <c r="BT80" s="585" t="s">
        <v>565</v>
      </c>
      <c r="BV80" s="955">
        <f t="shared" ref="BV80" si="62">AVERAGE(D80:I80)</f>
        <v>12.166666666666666</v>
      </c>
      <c r="BW80" s="716"/>
      <c r="BX80" s="716"/>
      <c r="BY80" s="716"/>
      <c r="BZ80" s="716"/>
      <c r="CA80" s="716"/>
      <c r="CB80" s="756"/>
      <c r="CC80" s="719"/>
      <c r="CD80" s="719"/>
      <c r="CE80" s="719"/>
      <c r="CF80" s="728"/>
      <c r="CG80" s="727"/>
      <c r="CH80" s="729"/>
      <c r="CM80" s="736"/>
      <c r="CN80" s="745"/>
      <c r="CO80" s="680"/>
      <c r="CP80" s="660"/>
      <c r="CQ80" s="660"/>
      <c r="CR80" s="681"/>
      <c r="CS80" s="660"/>
      <c r="CT80" s="660"/>
    </row>
    <row r="81" spans="1:129" s="873" customFormat="1" ht="15.75">
      <c r="A81" s="864">
        <v>9</v>
      </c>
      <c r="B81" s="1319" t="s">
        <v>67</v>
      </c>
      <c r="C81" s="668" t="s">
        <v>557</v>
      </c>
      <c r="D81" s="1316">
        <v>18.75</v>
      </c>
      <c r="E81" s="667">
        <v>12</v>
      </c>
      <c r="F81" s="667">
        <v>12</v>
      </c>
      <c r="G81" s="667">
        <v>14</v>
      </c>
      <c r="H81" s="667">
        <v>17</v>
      </c>
      <c r="I81" s="667">
        <v>11</v>
      </c>
      <c r="J81" s="751" t="s">
        <v>3808</v>
      </c>
      <c r="K81" s="669">
        <v>72</v>
      </c>
      <c r="L81" s="670">
        <v>-1</v>
      </c>
      <c r="M81" s="698"/>
      <c r="N81" s="671">
        <v>10</v>
      </c>
      <c r="O81" s="672">
        <v>11</v>
      </c>
      <c r="P81" s="671">
        <v>12</v>
      </c>
      <c r="Q81" s="672">
        <v>12</v>
      </c>
      <c r="R81" s="671">
        <v>13</v>
      </c>
      <c r="S81" s="668">
        <v>12</v>
      </c>
      <c r="T81" s="687"/>
      <c r="U81" s="688"/>
      <c r="V81" s="687"/>
      <c r="W81" s="688"/>
      <c r="X81" s="687"/>
      <c r="Y81" s="688"/>
      <c r="Z81" s="687"/>
      <c r="AA81" s="706"/>
      <c r="AB81" s="687"/>
      <c r="AC81" s="709"/>
      <c r="AD81" s="689"/>
      <c r="AE81" s="694"/>
      <c r="AF81" s="811">
        <v>8</v>
      </c>
      <c r="AG81" s="818"/>
      <c r="AH81" s="823"/>
      <c r="AI81" s="731" t="s">
        <v>566</v>
      </c>
      <c r="AJ81" s="673" t="s">
        <v>525</v>
      </c>
      <c r="AK81" s="674">
        <v>9</v>
      </c>
      <c r="AL81" s="807" t="s">
        <v>1443</v>
      </c>
      <c r="AM81" s="673" t="s">
        <v>567</v>
      </c>
      <c r="AN81" s="711" t="s">
        <v>509</v>
      </c>
      <c r="AO81" s="798">
        <v>86340</v>
      </c>
      <c r="AP81" s="800">
        <f t="shared" ref="AP81" si="63">SUM(AV81-AO81)</f>
        <v>38660</v>
      </c>
      <c r="AQ81" s="796"/>
      <c r="AR81" s="804">
        <f t="shared" ref="AR81" si="64">SUM(AW81-AQ81)</f>
        <v>0</v>
      </c>
      <c r="AS81" s="802"/>
      <c r="AT81" s="840">
        <f t="shared" ref="AT81" si="65">SUM(AX81-AS81)</f>
        <v>0</v>
      </c>
      <c r="AU81" s="839" t="str">
        <f t="shared" si="46"/>
        <v>Albin</v>
      </c>
      <c r="AV81" s="838">
        <v>125000</v>
      </c>
      <c r="AW81" s="831"/>
      <c r="AX81" s="827"/>
      <c r="AY81" s="794" t="s">
        <v>510</v>
      </c>
      <c r="AZ81" s="723" t="s">
        <v>497</v>
      </c>
      <c r="BA81" s="726">
        <f t="shared" si="57"/>
        <v>12</v>
      </c>
      <c r="BB81" s="673" t="s">
        <v>568</v>
      </c>
      <c r="BC81" s="673" t="s">
        <v>569</v>
      </c>
      <c r="BD81" s="673">
        <v>23</v>
      </c>
      <c r="BE81" s="673">
        <v>436</v>
      </c>
      <c r="BF81" s="865" t="s">
        <v>629</v>
      </c>
      <c r="BG81" s="866">
        <v>1</v>
      </c>
      <c r="BH81" s="867">
        <f>SUM('DM Party Sheet'!$AI$1-'EOTP Characters'!BE81+'EOTP Characters'!AL81)</f>
        <v>41</v>
      </c>
      <c r="BI81" s="868" t="s">
        <v>557</v>
      </c>
      <c r="BJ81" s="869">
        <v>9</v>
      </c>
      <c r="BK81" s="869">
        <v>9</v>
      </c>
      <c r="BL81" s="870" t="s">
        <v>570</v>
      </c>
      <c r="BM81" s="868">
        <v>27</v>
      </c>
      <c r="BN81" s="869" t="s">
        <v>571</v>
      </c>
      <c r="BO81" s="667">
        <f>'DM Party Sheet'!U$3</f>
        <v>0</v>
      </c>
      <c r="BP81" s="1290">
        <f t="shared" ref="BP81" si="66">SUM(BH81-AL81)</f>
        <v>29</v>
      </c>
      <c r="BQ81" s="673">
        <v>190</v>
      </c>
      <c r="BR81" s="871"/>
      <c r="BS81" s="872" t="s">
        <v>572</v>
      </c>
      <c r="BT81" s="872"/>
      <c r="BV81" s="989">
        <f t="shared" ref="BV81" si="67">AVERAGE(D81:I81)</f>
        <v>14.125</v>
      </c>
      <c r="BW81" s="874"/>
      <c r="BX81" s="874"/>
      <c r="BY81" s="874"/>
      <c r="BZ81" s="874"/>
      <c r="CA81" s="874"/>
      <c r="CB81" s="676"/>
      <c r="CC81" s="875"/>
      <c r="CD81" s="875"/>
      <c r="CE81" s="875"/>
      <c r="CF81" s="876"/>
      <c r="CG81" s="877"/>
      <c r="CH81" s="878"/>
      <c r="CM81" s="879"/>
      <c r="CN81" s="878"/>
      <c r="CO81" s="880"/>
      <c r="CP81" s="881"/>
      <c r="CQ81" s="881"/>
      <c r="CR81" s="882"/>
      <c r="CS81" s="881"/>
      <c r="CT81" s="881"/>
    </row>
    <row r="82" spans="1:129" s="258" customFormat="1" ht="15.75">
      <c r="A82" s="864">
        <v>81</v>
      </c>
      <c r="B82" s="1322" t="s">
        <v>383</v>
      </c>
      <c r="C82" s="646" t="s">
        <v>540</v>
      </c>
      <c r="D82" s="644">
        <v>18.920000000000002</v>
      </c>
      <c r="E82" s="644">
        <v>11</v>
      </c>
      <c r="F82" s="644">
        <v>12</v>
      </c>
      <c r="G82" s="644">
        <v>12</v>
      </c>
      <c r="H82" s="644">
        <v>13</v>
      </c>
      <c r="I82" s="644">
        <v>18</v>
      </c>
      <c r="J82" s="750" t="s">
        <v>3348</v>
      </c>
      <c r="K82" s="655">
        <v>24</v>
      </c>
      <c r="L82" s="657">
        <v>0</v>
      </c>
      <c r="M82" s="697">
        <v>10</v>
      </c>
      <c r="N82" s="647">
        <v>11</v>
      </c>
      <c r="O82" s="662">
        <v>12</v>
      </c>
      <c r="P82" s="647">
        <v>13</v>
      </c>
      <c r="Q82" s="662">
        <v>14</v>
      </c>
      <c r="R82" s="647">
        <v>14</v>
      </c>
      <c r="S82" s="646">
        <v>6</v>
      </c>
      <c r="T82" s="685"/>
      <c r="U82" s="686"/>
      <c r="V82" s="685"/>
      <c r="W82" s="686"/>
      <c r="X82" s="685"/>
      <c r="Y82" s="686"/>
      <c r="Z82" s="685"/>
      <c r="AA82" s="705"/>
      <c r="AB82" s="685"/>
      <c r="AC82" s="708"/>
      <c r="AD82" s="1103"/>
      <c r="AE82" s="693"/>
      <c r="AF82" s="812">
        <v>4</v>
      </c>
      <c r="AG82" s="819"/>
      <c r="AH82" s="824"/>
      <c r="AI82" s="730" t="s">
        <v>566</v>
      </c>
      <c r="AJ82" s="721" t="s">
        <v>525</v>
      </c>
      <c r="AK82" s="1102">
        <v>13</v>
      </c>
      <c r="AL82" s="808" t="s">
        <v>522</v>
      </c>
      <c r="AM82" s="721" t="s">
        <v>534</v>
      </c>
      <c r="AN82" s="1101" t="s">
        <v>495</v>
      </c>
      <c r="AO82" s="799">
        <v>12001</v>
      </c>
      <c r="AP82" s="801">
        <f>SUM(AV82-AO82)</f>
        <v>11999</v>
      </c>
      <c r="AQ82" s="797"/>
      <c r="AR82" s="805">
        <f>SUM(AW82-AQ82)</f>
        <v>0</v>
      </c>
      <c r="AS82" s="803"/>
      <c r="AT82" s="806">
        <f>SUM(AX82-AS82)</f>
        <v>0</v>
      </c>
      <c r="AU82" s="754" t="str">
        <f t="shared" si="46"/>
        <v>Treyton</v>
      </c>
      <c r="AV82" s="836">
        <v>24000</v>
      </c>
      <c r="AW82" s="832"/>
      <c r="AX82" s="828"/>
      <c r="AY82" s="793" t="s">
        <v>510</v>
      </c>
      <c r="AZ82" s="722" t="s">
        <v>497</v>
      </c>
      <c r="BA82" s="725">
        <f t="shared" si="57"/>
        <v>12</v>
      </c>
      <c r="BB82" s="721" t="s">
        <v>577</v>
      </c>
      <c r="BC82" s="721" t="s">
        <v>578</v>
      </c>
      <c r="BD82" s="721">
        <v>2</v>
      </c>
      <c r="BE82" s="721">
        <v>435</v>
      </c>
      <c r="BF82" s="733" t="s">
        <v>500</v>
      </c>
      <c r="BG82" s="744">
        <v>1</v>
      </c>
      <c r="BH82" s="783">
        <f>SUM('DM Party Sheet'!$AI$1-'EOTP Characters'!BE82+'EOTP Characters'!AL82)</f>
        <v>40</v>
      </c>
      <c r="BI82" s="640" t="s">
        <v>579</v>
      </c>
      <c r="BJ82" s="641">
        <v>11</v>
      </c>
      <c r="BK82" s="641">
        <v>11</v>
      </c>
      <c r="BL82" s="642" t="s">
        <v>496</v>
      </c>
      <c r="BM82" s="641"/>
      <c r="BN82" s="641"/>
      <c r="BO82" s="644">
        <f>'DM Party Sheet'!Y$3</f>
        <v>0</v>
      </c>
      <c r="BQ82" s="721">
        <v>200</v>
      </c>
      <c r="BS82" s="889"/>
      <c r="BT82" s="872"/>
      <c r="BU82" s="873"/>
      <c r="BV82" s="874"/>
      <c r="BW82" s="874"/>
      <c r="BX82" s="874"/>
      <c r="BY82" s="874"/>
      <c r="BZ82" s="874"/>
      <c r="CA82" s="874"/>
      <c r="CB82" s="676"/>
      <c r="CC82" s="875"/>
      <c r="CD82" s="875"/>
      <c r="CE82" s="875"/>
      <c r="CF82" s="876"/>
      <c r="CG82" s="877"/>
      <c r="CH82" s="906"/>
      <c r="CI82" s="186"/>
      <c r="CJ82" s="186"/>
      <c r="CK82" s="186"/>
      <c r="CL82" s="17"/>
      <c r="CM82" s="890"/>
      <c r="CN82" s="866"/>
      <c r="CO82" s="887"/>
      <c r="CP82" s="1129"/>
      <c r="CQ82" s="1129"/>
      <c r="CR82" s="888"/>
      <c r="CS82" s="1129"/>
      <c r="CT82" s="1129"/>
      <c r="DA82" s="873"/>
      <c r="DB82" s="873"/>
      <c r="DC82" s="873"/>
      <c r="DD82" s="873"/>
      <c r="DE82" s="873"/>
      <c r="DF82" s="873"/>
      <c r="DG82" s="873"/>
      <c r="DH82" s="873"/>
      <c r="DI82" s="873"/>
      <c r="DJ82" s="873"/>
      <c r="DK82" s="873"/>
      <c r="DL82" s="873"/>
      <c r="DM82" s="873"/>
      <c r="DN82" s="873"/>
      <c r="DO82" s="873"/>
      <c r="DP82" s="873"/>
      <c r="DQ82" s="873"/>
      <c r="DR82" s="873"/>
      <c r="DS82" s="873"/>
      <c r="DT82" s="873"/>
      <c r="DU82" s="873"/>
      <c r="DV82" s="873"/>
      <c r="DW82" s="873"/>
      <c r="DX82" s="873"/>
      <c r="DY82" s="873"/>
    </row>
    <row r="83" spans="1:129" s="658" customFormat="1" ht="15.75">
      <c r="A83" s="746">
        <v>7</v>
      </c>
      <c r="B83" s="1320" t="s">
        <v>380</v>
      </c>
      <c r="C83" s="646" t="s">
        <v>505</v>
      </c>
      <c r="D83" s="644">
        <v>11</v>
      </c>
      <c r="E83" s="644">
        <v>12</v>
      </c>
      <c r="F83" s="644">
        <v>18</v>
      </c>
      <c r="G83" s="644">
        <v>10</v>
      </c>
      <c r="H83" s="644">
        <v>10</v>
      </c>
      <c r="I83" s="644">
        <v>10</v>
      </c>
      <c r="J83" s="750" t="s">
        <v>3340</v>
      </c>
      <c r="K83" s="655">
        <v>17</v>
      </c>
      <c r="L83" s="657">
        <v>10</v>
      </c>
      <c r="M83" s="697">
        <v>8</v>
      </c>
      <c r="N83" s="647">
        <v>14</v>
      </c>
      <c r="O83" s="662">
        <v>13</v>
      </c>
      <c r="P83" s="647">
        <v>7</v>
      </c>
      <c r="Q83" s="662">
        <v>15</v>
      </c>
      <c r="R83" s="647">
        <v>8</v>
      </c>
      <c r="S83" s="646">
        <v>12</v>
      </c>
      <c r="T83" s="685"/>
      <c r="U83" s="686"/>
      <c r="V83" s="685"/>
      <c r="W83" s="686"/>
      <c r="X83" s="685"/>
      <c r="Y83" s="686"/>
      <c r="Z83" s="685"/>
      <c r="AA83" s="705"/>
      <c r="AB83" s="685"/>
      <c r="AC83" s="708"/>
      <c r="AD83" s="1103"/>
      <c r="AE83" s="693"/>
      <c r="AF83" s="812">
        <v>4</v>
      </c>
      <c r="AG83" s="819"/>
      <c r="AH83" s="824"/>
      <c r="AI83" s="730" t="s">
        <v>541</v>
      </c>
      <c r="AJ83" s="1230" t="s">
        <v>507</v>
      </c>
      <c r="AK83" s="1102">
        <v>10</v>
      </c>
      <c r="AL83" s="808" t="s">
        <v>3373</v>
      </c>
      <c r="AM83" s="721" t="s">
        <v>494</v>
      </c>
      <c r="AN83" s="1101" t="s">
        <v>495</v>
      </c>
      <c r="AO83" s="799">
        <v>21652</v>
      </c>
      <c r="AP83" s="801">
        <f>SUM(AV83-AO83)</f>
        <v>848</v>
      </c>
      <c r="AQ83" s="797"/>
      <c r="AR83" s="805">
        <f t="shared" ref="AR83:AR93" si="68">SUM(AW83-AQ83)</f>
        <v>0</v>
      </c>
      <c r="AS83" s="803"/>
      <c r="AT83" s="806">
        <f>SUM(AX83-AS83)</f>
        <v>0</v>
      </c>
      <c r="AU83" s="861" t="str">
        <f t="shared" si="46"/>
        <v>Varuuk</v>
      </c>
      <c r="AV83" s="836">
        <v>22500</v>
      </c>
      <c r="AW83" s="832"/>
      <c r="AX83" s="828"/>
      <c r="AY83" s="793" t="s">
        <v>510</v>
      </c>
      <c r="AZ83" s="722" t="s">
        <v>497</v>
      </c>
      <c r="BA83" s="725">
        <f t="shared" si="57"/>
        <v>18</v>
      </c>
      <c r="BB83" s="721" t="s">
        <v>550</v>
      </c>
      <c r="BC83" s="721" t="s">
        <v>551</v>
      </c>
      <c r="BD83" s="721">
        <v>14</v>
      </c>
      <c r="BE83" s="721">
        <v>403</v>
      </c>
      <c r="BF83" s="862" t="s">
        <v>489</v>
      </c>
      <c r="BG83" s="863">
        <v>1</v>
      </c>
      <c r="BH83" s="783">
        <f>SUM('DM Party Sheet'!$AI$1-'EOTP Characters'!BE83+'EOTP Characters'!AL83)</f>
        <v>102</v>
      </c>
      <c r="BI83" s="640" t="s">
        <v>552</v>
      </c>
      <c r="BJ83" s="641">
        <v>7</v>
      </c>
      <c r="BK83" s="641">
        <v>7</v>
      </c>
      <c r="BL83" s="642" t="s">
        <v>553</v>
      </c>
      <c r="BM83" s="640">
        <v>21</v>
      </c>
      <c r="BN83" s="641" t="s">
        <v>554</v>
      </c>
      <c r="BO83" s="644" t="str">
        <f>'DM Party Sheet'!Q$3</f>
        <v>Centien</v>
      </c>
      <c r="BP83" s="638"/>
      <c r="BQ83" s="721">
        <v>115</v>
      </c>
      <c r="BR83" s="638"/>
      <c r="BS83" s="585" t="s">
        <v>555</v>
      </c>
      <c r="BT83" s="585" t="s">
        <v>556</v>
      </c>
      <c r="BV83" s="955">
        <f>AVERAGE(D83:I83)</f>
        <v>11.833333333333334</v>
      </c>
      <c r="BW83" s="716"/>
      <c r="BX83" s="716"/>
      <c r="BY83" s="716"/>
      <c r="BZ83" s="716"/>
      <c r="CA83" s="716"/>
      <c r="CB83" s="659"/>
      <c r="CC83" s="719"/>
      <c r="CD83" s="719"/>
      <c r="CE83" s="719"/>
      <c r="CF83" s="728"/>
      <c r="CG83" s="727"/>
      <c r="CH83" s="729"/>
      <c r="CM83" s="679"/>
      <c r="CN83" s="729"/>
      <c r="CO83" s="680"/>
      <c r="CP83" s="660"/>
      <c r="CQ83" s="660"/>
      <c r="CR83" s="681"/>
      <c r="CS83" s="660"/>
      <c r="CT83" s="660"/>
    </row>
    <row r="84" spans="1:129" s="873" customFormat="1" ht="15.75">
      <c r="A84" s="864">
        <v>12</v>
      </c>
      <c r="B84" s="1321" t="s">
        <v>384</v>
      </c>
      <c r="C84" s="668" t="s">
        <v>516</v>
      </c>
      <c r="D84" s="667">
        <v>13</v>
      </c>
      <c r="E84" s="667">
        <v>10</v>
      </c>
      <c r="F84" s="667">
        <v>16</v>
      </c>
      <c r="G84" s="667">
        <v>9</v>
      </c>
      <c r="H84" s="667">
        <v>11</v>
      </c>
      <c r="I84" s="667">
        <v>7</v>
      </c>
      <c r="J84" s="751" t="s">
        <v>3346</v>
      </c>
      <c r="K84" s="669">
        <v>24</v>
      </c>
      <c r="L84" s="670">
        <v>3</v>
      </c>
      <c r="M84" s="698">
        <v>10</v>
      </c>
      <c r="N84" s="671">
        <v>10</v>
      </c>
      <c r="O84" s="672">
        <v>10</v>
      </c>
      <c r="P84" s="671">
        <v>13</v>
      </c>
      <c r="Q84" s="672">
        <v>16</v>
      </c>
      <c r="R84" s="671">
        <v>14</v>
      </c>
      <c r="S84" s="668">
        <v>9</v>
      </c>
      <c r="T84" s="687"/>
      <c r="U84" s="688"/>
      <c r="V84" s="687"/>
      <c r="W84" s="688"/>
      <c r="X84" s="687"/>
      <c r="Y84" s="688"/>
      <c r="Z84" s="687"/>
      <c r="AA84" s="706"/>
      <c r="AB84" s="687"/>
      <c r="AC84" s="709"/>
      <c r="AD84" s="689"/>
      <c r="AE84" s="694"/>
      <c r="AF84" s="811">
        <v>4</v>
      </c>
      <c r="AG84" s="818"/>
      <c r="AH84" s="823"/>
      <c r="AI84" s="731" t="s">
        <v>566</v>
      </c>
      <c r="AJ84" s="673" t="s">
        <v>517</v>
      </c>
      <c r="AK84" s="674">
        <v>9</v>
      </c>
      <c r="AL84" s="807" t="s">
        <v>562</v>
      </c>
      <c r="AM84" s="673" t="s">
        <v>494</v>
      </c>
      <c r="AN84" s="711" t="s">
        <v>495</v>
      </c>
      <c r="AO84" s="798">
        <v>10888</v>
      </c>
      <c r="AP84" s="800">
        <f t="shared" si="45"/>
        <v>2112</v>
      </c>
      <c r="AQ84" s="796"/>
      <c r="AR84" s="804">
        <f t="shared" si="68"/>
        <v>0</v>
      </c>
      <c r="AS84" s="802"/>
      <c r="AT84" s="840">
        <f t="shared" si="48"/>
        <v>0</v>
      </c>
      <c r="AU84" s="755" t="str">
        <f t="shared" si="46"/>
        <v>Olgin</v>
      </c>
      <c r="AV84" s="838">
        <v>13000</v>
      </c>
      <c r="AW84" s="831"/>
      <c r="AX84" s="827"/>
      <c r="AY84" s="794" t="s">
        <v>553</v>
      </c>
      <c r="AZ84" s="723" t="s">
        <v>497</v>
      </c>
      <c r="BA84" s="726">
        <v>9</v>
      </c>
      <c r="BB84" s="673" t="s">
        <v>581</v>
      </c>
      <c r="BC84" s="673" t="s">
        <v>551</v>
      </c>
      <c r="BD84" s="673">
        <v>23</v>
      </c>
      <c r="BE84" s="673">
        <v>431</v>
      </c>
      <c r="BF84" s="734" t="s">
        <v>582</v>
      </c>
      <c r="BG84" s="866">
        <v>1</v>
      </c>
      <c r="BH84" s="867">
        <f>SUM('DM Party Sheet'!$AI$1-'EOTP Characters'!BE84+'EOTP Characters'!AL84)</f>
        <v>39</v>
      </c>
      <c r="BI84" s="868" t="s">
        <v>546</v>
      </c>
      <c r="BJ84" s="869">
        <v>6</v>
      </c>
      <c r="BK84" s="869">
        <v>6</v>
      </c>
      <c r="BL84" s="870" t="s">
        <v>547</v>
      </c>
      <c r="BM84" s="868">
        <v>18</v>
      </c>
      <c r="BN84" s="869" t="s">
        <v>533</v>
      </c>
      <c r="BO84" s="667" t="str">
        <f>'DM Party Sheet'!O$3</f>
        <v>Ibram</v>
      </c>
      <c r="BP84" s="871"/>
      <c r="BQ84" s="673">
        <v>240</v>
      </c>
      <c r="BR84" s="871"/>
      <c r="BS84" s="872" t="s">
        <v>548</v>
      </c>
      <c r="BT84" s="872" t="s">
        <v>549</v>
      </c>
      <c r="BV84" s="989">
        <f>AVERAGE(D84:I84)</f>
        <v>11</v>
      </c>
      <c r="BW84" s="874"/>
      <c r="BX84" s="874"/>
      <c r="BY84" s="874"/>
      <c r="BZ84" s="874"/>
      <c r="CA84" s="874"/>
      <c r="CB84" s="905"/>
      <c r="CC84" s="875"/>
      <c r="CD84" s="875"/>
      <c r="CE84" s="875"/>
      <c r="CF84" s="876"/>
      <c r="CG84" s="877"/>
      <c r="CH84" s="878"/>
      <c r="CM84" s="897"/>
      <c r="CN84" s="898"/>
      <c r="CO84" s="880"/>
      <c r="CP84" s="881"/>
      <c r="CQ84" s="881"/>
      <c r="CR84" s="882"/>
      <c r="CS84" s="881"/>
      <c r="CT84" s="881"/>
    </row>
    <row r="85" spans="1:129" s="658" customFormat="1" ht="15.75">
      <c r="A85" s="746">
        <v>10</v>
      </c>
      <c r="B85" s="1322" t="s">
        <v>382</v>
      </c>
      <c r="C85" s="646" t="s">
        <v>573</v>
      </c>
      <c r="D85" s="644">
        <v>12</v>
      </c>
      <c r="E85" s="644">
        <v>14</v>
      </c>
      <c r="F85" s="644">
        <v>10</v>
      </c>
      <c r="G85" s="644">
        <v>17</v>
      </c>
      <c r="H85" s="644">
        <v>15</v>
      </c>
      <c r="I85" s="644">
        <v>11</v>
      </c>
      <c r="J85" s="750" t="s">
        <v>3347</v>
      </c>
      <c r="K85" s="655">
        <v>24</v>
      </c>
      <c r="L85" s="657">
        <v>6</v>
      </c>
      <c r="M85" s="697">
        <v>10</v>
      </c>
      <c r="N85" s="647">
        <v>13</v>
      </c>
      <c r="O85" s="662">
        <v>12</v>
      </c>
      <c r="P85" s="647">
        <v>14</v>
      </c>
      <c r="Q85" s="662">
        <v>16</v>
      </c>
      <c r="R85" s="647">
        <v>16</v>
      </c>
      <c r="S85" s="646">
        <v>12</v>
      </c>
      <c r="T85" s="685"/>
      <c r="U85" s="686">
        <v>0.45</v>
      </c>
      <c r="V85" s="685">
        <v>0.42</v>
      </c>
      <c r="W85" s="686">
        <v>0.35</v>
      </c>
      <c r="X85" s="685">
        <v>0.33</v>
      </c>
      <c r="Y85" s="686">
        <v>0.25</v>
      </c>
      <c r="Z85" s="685">
        <v>0.15</v>
      </c>
      <c r="AA85" s="705">
        <v>0.88</v>
      </c>
      <c r="AB85" s="685">
        <v>0.2</v>
      </c>
      <c r="AC85" s="708"/>
      <c r="AD85" s="1103"/>
      <c r="AE85" s="693"/>
      <c r="AF85" s="812">
        <v>6</v>
      </c>
      <c r="AG85" s="819"/>
      <c r="AH85" s="824"/>
      <c r="AI85" s="730" t="s">
        <v>541</v>
      </c>
      <c r="AJ85" s="721" t="s">
        <v>517</v>
      </c>
      <c r="AK85" s="1102">
        <v>10</v>
      </c>
      <c r="AL85" s="808"/>
      <c r="AM85" s="721" t="s">
        <v>542</v>
      </c>
      <c r="AN85" s="1101" t="s">
        <v>509</v>
      </c>
      <c r="AO85" s="799">
        <v>25375</v>
      </c>
      <c r="AP85" s="801">
        <f>SUM(AV85-AO85)</f>
        <v>17125</v>
      </c>
      <c r="AQ85" s="797"/>
      <c r="AR85" s="805">
        <f t="shared" si="68"/>
        <v>0</v>
      </c>
      <c r="AS85" s="803"/>
      <c r="AT85" s="806">
        <f>SUM(AX85-AS85)</f>
        <v>0</v>
      </c>
      <c r="AU85" s="754" t="str">
        <f t="shared" si="46"/>
        <v>Bashir</v>
      </c>
      <c r="AV85" s="836">
        <v>42500</v>
      </c>
      <c r="AW85" s="832"/>
      <c r="AX85" s="828"/>
      <c r="AY85" s="793" t="s">
        <v>575</v>
      </c>
      <c r="AZ85" s="722" t="s">
        <v>497</v>
      </c>
      <c r="BA85" s="725">
        <f t="shared" si="57"/>
        <v>10</v>
      </c>
      <c r="BB85" s="721" t="s">
        <v>543</v>
      </c>
      <c r="BC85" s="721" t="s">
        <v>560</v>
      </c>
      <c r="BD85" s="721">
        <v>3</v>
      </c>
      <c r="BE85" s="721">
        <v>435</v>
      </c>
      <c r="BF85" s="733" t="s">
        <v>489</v>
      </c>
      <c r="BG85" s="744">
        <v>1</v>
      </c>
      <c r="BH85" s="783">
        <f>SUM('DM Party Sheet'!$AI$1-'EOTP Characters'!BE85+'EOTP Characters'!AL85)</f>
        <v>30</v>
      </c>
      <c r="BI85" s="640" t="s">
        <v>574</v>
      </c>
      <c r="BJ85" s="641">
        <v>10</v>
      </c>
      <c r="BK85" s="641">
        <v>10</v>
      </c>
      <c r="BL85" s="642" t="s">
        <v>575</v>
      </c>
      <c r="BM85" s="640">
        <v>30</v>
      </c>
      <c r="BN85" s="641"/>
      <c r="BO85" s="644">
        <f>'DM Party Sheet'!W$3</f>
        <v>0</v>
      </c>
      <c r="BP85" s="638"/>
      <c r="BQ85" s="721">
        <v>185</v>
      </c>
      <c r="BR85" s="638"/>
      <c r="BS85" s="585" t="s">
        <v>576</v>
      </c>
      <c r="BT85" s="585"/>
      <c r="BV85" s="989">
        <f>AVERAGE(D85:I85)</f>
        <v>13.166666666666666</v>
      </c>
      <c r="BW85" s="716"/>
      <c r="BX85" s="716"/>
      <c r="BY85" s="716"/>
      <c r="BZ85" s="716"/>
      <c r="CA85" s="716"/>
      <c r="CB85" s="756"/>
      <c r="CC85" s="719"/>
      <c r="CD85" s="719"/>
      <c r="CE85" s="719"/>
      <c r="CF85" s="728"/>
      <c r="CG85" s="727"/>
      <c r="CH85" s="729"/>
      <c r="CM85" s="736"/>
      <c r="CN85" s="745"/>
      <c r="CO85" s="680"/>
      <c r="CP85" s="660"/>
      <c r="CQ85" s="660"/>
      <c r="CR85" s="681"/>
      <c r="CS85" s="660"/>
      <c r="CT85" s="660"/>
    </row>
    <row r="86" spans="1:129" s="12" customFormat="1">
      <c r="A86" s="746">
        <v>85</v>
      </c>
      <c r="B86" s="1321" t="s">
        <v>69</v>
      </c>
      <c r="C86" s="668" t="s">
        <v>505</v>
      </c>
      <c r="D86" s="667">
        <v>13</v>
      </c>
      <c r="E86" s="667">
        <v>18</v>
      </c>
      <c r="F86" s="667">
        <v>11</v>
      </c>
      <c r="G86" s="667">
        <v>12</v>
      </c>
      <c r="H86" s="667">
        <v>14</v>
      </c>
      <c r="I86" s="667">
        <v>11</v>
      </c>
      <c r="J86" s="751" t="s">
        <v>3342</v>
      </c>
      <c r="K86" s="655">
        <v>15</v>
      </c>
      <c r="L86" s="670">
        <v>10</v>
      </c>
      <c r="M86" s="698">
        <v>8</v>
      </c>
      <c r="N86" s="671">
        <v>14</v>
      </c>
      <c r="O86" s="672">
        <v>13</v>
      </c>
      <c r="P86" s="671">
        <v>11</v>
      </c>
      <c r="Q86" s="672">
        <v>15</v>
      </c>
      <c r="R86" s="671">
        <v>12</v>
      </c>
      <c r="S86" s="668">
        <v>12</v>
      </c>
      <c r="T86" s="687"/>
      <c r="U86" s="688"/>
      <c r="V86" s="687"/>
      <c r="W86" s="688"/>
      <c r="X86" s="687"/>
      <c r="Y86" s="688"/>
      <c r="Z86" s="687"/>
      <c r="AA86" s="706"/>
      <c r="AB86" s="687"/>
      <c r="AC86" s="709"/>
      <c r="AD86" s="689"/>
      <c r="AE86" s="694"/>
      <c r="AF86" s="811">
        <v>3</v>
      </c>
      <c r="AG86" s="818"/>
      <c r="AH86" s="823"/>
      <c r="AI86" s="731" t="s">
        <v>566</v>
      </c>
      <c r="AJ86" s="673" t="s">
        <v>517</v>
      </c>
      <c r="AK86" s="674">
        <v>13</v>
      </c>
      <c r="AL86" s="807"/>
      <c r="AM86" s="673" t="s">
        <v>567</v>
      </c>
      <c r="AN86" s="711" t="s">
        <v>509</v>
      </c>
      <c r="AO86" s="798">
        <v>10000</v>
      </c>
      <c r="AP86" s="800">
        <f t="shared" si="45"/>
        <v>0</v>
      </c>
      <c r="AQ86" s="796"/>
      <c r="AR86" s="804">
        <f t="shared" si="68"/>
        <v>0</v>
      </c>
      <c r="AS86" s="802"/>
      <c r="AT86" s="840">
        <f t="shared" si="48"/>
        <v>0</v>
      </c>
      <c r="AU86" s="843" t="str">
        <f t="shared" si="46"/>
        <v>Veld</v>
      </c>
      <c r="AV86" s="838">
        <v>10000</v>
      </c>
      <c r="AW86" s="831"/>
      <c r="AX86" s="827"/>
      <c r="AY86" s="794" t="s">
        <v>553</v>
      </c>
      <c r="AZ86" s="723" t="s">
        <v>497</v>
      </c>
      <c r="BA86" s="726">
        <f t="shared" si="57"/>
        <v>11</v>
      </c>
      <c r="BB86" s="673" t="s">
        <v>591</v>
      </c>
      <c r="BC86" s="673" t="s">
        <v>592</v>
      </c>
      <c r="BD86" s="673">
        <v>1</v>
      </c>
      <c r="BE86" s="673">
        <v>430</v>
      </c>
      <c r="BF86" s="734" t="s">
        <v>489</v>
      </c>
      <c r="BG86" s="744">
        <v>1</v>
      </c>
      <c r="BH86" s="783">
        <f>SUM('DM Party Sheet'!$AI$1-'EOTP Characters'!BE86+'EOTP Characters'!AL86)</f>
        <v>35</v>
      </c>
      <c r="BI86" s="640" t="s">
        <v>540</v>
      </c>
      <c r="BJ86" s="641">
        <v>15</v>
      </c>
      <c r="BK86" s="641">
        <v>15</v>
      </c>
      <c r="BL86" s="642" t="s">
        <v>593</v>
      </c>
      <c r="BM86" s="641"/>
      <c r="BN86" s="641"/>
      <c r="BO86" s="638"/>
      <c r="BP86" s="638"/>
      <c r="BQ86" s="673">
        <v>150</v>
      </c>
      <c r="BR86" s="638"/>
      <c r="BS86" s="585"/>
      <c r="BT86" s="585"/>
      <c r="BU86" s="658"/>
      <c r="BV86" s="716"/>
      <c r="BW86" s="716"/>
      <c r="BX86" s="716"/>
      <c r="BY86" s="716"/>
      <c r="BZ86" s="716"/>
      <c r="CA86" s="716"/>
      <c r="CB86" s="756"/>
      <c r="CC86" s="719"/>
      <c r="CD86" s="719"/>
      <c r="CE86" s="719"/>
      <c r="CF86" s="728"/>
      <c r="CG86" s="727"/>
      <c r="CH86" s="757"/>
      <c r="CI86" s="29"/>
      <c r="CJ86" s="29"/>
      <c r="CK86" s="29"/>
      <c r="CL86"/>
      <c r="CM86" s="732"/>
      <c r="CN86" s="744"/>
      <c r="CO86" s="675"/>
      <c r="CP86" s="107"/>
      <c r="CQ86" s="107"/>
      <c r="CR86" s="105"/>
      <c r="CS86" s="107"/>
      <c r="CT86" s="107"/>
      <c r="DA86" s="658"/>
      <c r="DB86" s="658"/>
      <c r="DC86" s="658"/>
      <c r="DD86" s="658"/>
      <c r="DE86" s="658"/>
      <c r="DF86" s="658"/>
      <c r="DG86" s="658"/>
      <c r="DH86" s="658"/>
      <c r="DI86" s="658"/>
      <c r="DJ86" s="658"/>
      <c r="DK86" s="658"/>
      <c r="DL86" s="658"/>
      <c r="DM86" s="658"/>
      <c r="DN86" s="658"/>
      <c r="DO86" s="658"/>
      <c r="DP86" s="658"/>
      <c r="DQ86" s="658"/>
      <c r="DR86" s="658"/>
      <c r="DS86" s="658"/>
      <c r="DT86" s="658"/>
      <c r="DU86" s="658"/>
      <c r="DV86" s="658"/>
      <c r="DW86" s="658"/>
      <c r="DX86" s="658"/>
      <c r="DY86" s="658"/>
    </row>
    <row r="87" spans="1:129" s="12" customFormat="1">
      <c r="A87" s="746">
        <v>86</v>
      </c>
      <c r="B87" s="1322" t="s">
        <v>192</v>
      </c>
      <c r="C87" s="646" t="s">
        <v>557</v>
      </c>
      <c r="D87" s="644">
        <v>17</v>
      </c>
      <c r="E87" s="644">
        <v>12</v>
      </c>
      <c r="F87" s="644">
        <v>9</v>
      </c>
      <c r="G87" s="644">
        <v>9</v>
      </c>
      <c r="H87" s="644">
        <v>15</v>
      </c>
      <c r="I87" s="644">
        <v>5</v>
      </c>
      <c r="J87" s="750" t="s">
        <v>2947</v>
      </c>
      <c r="K87" s="655">
        <v>37</v>
      </c>
      <c r="L87" s="657">
        <v>2</v>
      </c>
      <c r="M87" s="697">
        <v>12</v>
      </c>
      <c r="N87" s="647">
        <v>13</v>
      </c>
      <c r="O87" s="662">
        <v>14</v>
      </c>
      <c r="P87" s="647">
        <v>15</v>
      </c>
      <c r="Q87" s="662">
        <v>15</v>
      </c>
      <c r="R87" s="647">
        <v>16</v>
      </c>
      <c r="S87" s="646">
        <v>9</v>
      </c>
      <c r="T87" s="685"/>
      <c r="U87" s="686"/>
      <c r="V87" s="685"/>
      <c r="W87" s="686"/>
      <c r="X87" s="685"/>
      <c r="Y87" s="686"/>
      <c r="Z87" s="685"/>
      <c r="AA87" s="705"/>
      <c r="AB87" s="685"/>
      <c r="AC87" s="708"/>
      <c r="AD87" s="1103"/>
      <c r="AE87" s="693"/>
      <c r="AF87" s="812">
        <v>4</v>
      </c>
      <c r="AG87" s="819"/>
      <c r="AH87" s="824"/>
      <c r="AI87" s="730" t="s">
        <v>566</v>
      </c>
      <c r="AJ87" s="721" t="s">
        <v>507</v>
      </c>
      <c r="AK87" s="1102">
        <v>14</v>
      </c>
      <c r="AL87" s="808"/>
      <c r="AM87" s="721" t="s">
        <v>567</v>
      </c>
      <c r="AN87" s="1101" t="s">
        <v>509</v>
      </c>
      <c r="AO87" s="799">
        <v>13815</v>
      </c>
      <c r="AP87" s="801">
        <f t="shared" si="45"/>
        <v>4185</v>
      </c>
      <c r="AQ87" s="797"/>
      <c r="AR87" s="805">
        <f t="shared" si="68"/>
        <v>0</v>
      </c>
      <c r="AS87" s="803"/>
      <c r="AT87" s="806">
        <f t="shared" si="48"/>
        <v>0</v>
      </c>
      <c r="AU87" s="842" t="str">
        <f t="shared" si="46"/>
        <v>George Rider</v>
      </c>
      <c r="AV87" s="836">
        <v>18000</v>
      </c>
      <c r="AW87" s="832"/>
      <c r="AX87" s="828"/>
      <c r="AY87" s="793" t="s">
        <v>510</v>
      </c>
      <c r="AZ87" s="722" t="s">
        <v>497</v>
      </c>
      <c r="BA87" s="725">
        <f t="shared" si="57"/>
        <v>9</v>
      </c>
      <c r="BB87" s="721" t="s">
        <v>587</v>
      </c>
      <c r="BC87" s="721" t="s">
        <v>519</v>
      </c>
      <c r="BD87" s="721">
        <v>21</v>
      </c>
      <c r="BE87" s="721">
        <v>438</v>
      </c>
      <c r="BF87" s="733" t="s">
        <v>588</v>
      </c>
      <c r="BG87" s="744">
        <v>1</v>
      </c>
      <c r="BH87" s="783">
        <f>SUM('DM Party Sheet'!$AI$1-'EOTP Characters'!BE87+'EOTP Characters'!AL87)</f>
        <v>27</v>
      </c>
      <c r="BI87" s="675"/>
      <c r="BJ87" s="107"/>
      <c r="BK87" s="107"/>
      <c r="BL87" s="105"/>
      <c r="BM87" s="107"/>
      <c r="BN87" s="107"/>
      <c r="BQ87" s="721"/>
      <c r="BS87" s="651"/>
      <c r="BT87" s="585"/>
      <c r="BU87" s="658"/>
      <c r="BV87" s="716"/>
      <c r="BW87" s="716"/>
      <c r="BX87" s="716"/>
      <c r="BY87" s="716"/>
      <c r="BZ87" s="716"/>
      <c r="CA87" s="716"/>
      <c r="CB87" s="756"/>
      <c r="CC87" s="719"/>
      <c r="CD87" s="719"/>
      <c r="CE87" s="719"/>
      <c r="CF87" s="728"/>
      <c r="CG87" s="727"/>
      <c r="CH87" s="757"/>
      <c r="CI87" s="29"/>
      <c r="CJ87" s="29"/>
      <c r="CK87" s="29"/>
      <c r="CL87"/>
      <c r="CM87" s="732"/>
      <c r="CN87" s="744"/>
      <c r="CO87" s="675"/>
      <c r="CP87" s="107"/>
      <c r="CQ87" s="107"/>
      <c r="CR87" s="105"/>
      <c r="CS87" s="107"/>
      <c r="CT87" s="107"/>
      <c r="DA87" s="658"/>
      <c r="DB87" s="658"/>
      <c r="DC87" s="658"/>
      <c r="DD87" s="658"/>
      <c r="DE87" s="658"/>
      <c r="DF87" s="658"/>
      <c r="DG87" s="658"/>
      <c r="DH87" s="658"/>
      <c r="DI87" s="658"/>
      <c r="DJ87" s="658"/>
      <c r="DK87" s="658"/>
      <c r="DL87" s="658"/>
      <c r="DM87" s="658"/>
      <c r="DN87" s="658"/>
      <c r="DO87" s="658"/>
      <c r="DP87" s="658"/>
      <c r="DQ87" s="658"/>
      <c r="DR87" s="658"/>
      <c r="DS87" s="658"/>
      <c r="DT87" s="658"/>
      <c r="DU87" s="658"/>
      <c r="DV87" s="658"/>
      <c r="DW87" s="658"/>
      <c r="DX87" s="658"/>
      <c r="DY87" s="658"/>
    </row>
    <row r="88" spans="1:129" ht="15.75">
      <c r="A88" s="746">
        <v>87</v>
      </c>
      <c r="B88" s="1320" t="s">
        <v>190</v>
      </c>
      <c r="C88" s="646" t="s">
        <v>524</v>
      </c>
      <c r="D88" s="644">
        <v>14</v>
      </c>
      <c r="E88" s="644">
        <v>9</v>
      </c>
      <c r="F88" s="644">
        <v>15</v>
      </c>
      <c r="G88" s="644">
        <v>16</v>
      </c>
      <c r="H88" s="644">
        <v>18</v>
      </c>
      <c r="I88" s="644">
        <v>9</v>
      </c>
      <c r="J88" s="750" t="s">
        <v>3372</v>
      </c>
      <c r="K88" s="655">
        <v>41</v>
      </c>
      <c r="L88" s="657">
        <v>1</v>
      </c>
      <c r="M88" s="697">
        <v>10</v>
      </c>
      <c r="N88" s="647">
        <v>9</v>
      </c>
      <c r="O88" s="662">
        <v>8</v>
      </c>
      <c r="P88" s="647">
        <v>8</v>
      </c>
      <c r="Q88" s="662">
        <v>12</v>
      </c>
      <c r="R88" s="647">
        <v>9</v>
      </c>
      <c r="S88" s="646">
        <v>21</v>
      </c>
      <c r="T88" s="685"/>
      <c r="U88" s="686"/>
      <c r="V88" s="685">
        <v>0.56999999999999995</v>
      </c>
      <c r="W88" s="686">
        <v>0.5</v>
      </c>
      <c r="X88" s="685">
        <v>0.55000000000000004</v>
      </c>
      <c r="Y88" s="686">
        <v>0.43</v>
      </c>
      <c r="Z88" s="685">
        <v>0.25</v>
      </c>
      <c r="AA88" s="705">
        <v>0.94</v>
      </c>
      <c r="AB88" s="685"/>
      <c r="AC88" s="708"/>
      <c r="AD88" s="1103"/>
      <c r="AE88" s="693"/>
      <c r="AF88" s="812">
        <v>8</v>
      </c>
      <c r="AG88" s="819"/>
      <c r="AH88" s="824"/>
      <c r="AI88" s="730" t="s">
        <v>492</v>
      </c>
      <c r="AJ88" s="721" t="s">
        <v>525</v>
      </c>
      <c r="AK88" s="1102">
        <v>13</v>
      </c>
      <c r="AL88" s="808" t="s">
        <v>526</v>
      </c>
      <c r="AM88" s="721" t="s">
        <v>508</v>
      </c>
      <c r="AN88" s="1101" t="s">
        <v>495</v>
      </c>
      <c r="AO88" s="799">
        <v>200001</v>
      </c>
      <c r="AP88" s="801">
        <f t="shared" ref="AP88:AP93" si="69">SUM(AV88-AO88)</f>
        <v>149999</v>
      </c>
      <c r="AQ88" s="797"/>
      <c r="AR88" s="805">
        <f t="shared" si="68"/>
        <v>0</v>
      </c>
      <c r="AS88" s="803"/>
      <c r="AT88" s="806">
        <f t="shared" ref="AT88:AT93" si="70">SUM(AX88-AS88)</f>
        <v>0</v>
      </c>
      <c r="AU88" s="861" t="str">
        <f t="shared" si="46"/>
        <v>Makhlas</v>
      </c>
      <c r="AV88" s="836">
        <v>350000</v>
      </c>
      <c r="AW88" s="832"/>
      <c r="AX88" s="828"/>
      <c r="AY88" s="793" t="s">
        <v>510</v>
      </c>
      <c r="AZ88" s="722" t="s">
        <v>497</v>
      </c>
      <c r="BA88" s="725">
        <f t="shared" si="57"/>
        <v>15</v>
      </c>
      <c r="BB88" s="721" t="s">
        <v>527</v>
      </c>
      <c r="BC88" s="721" t="s">
        <v>519</v>
      </c>
      <c r="BD88" s="721">
        <v>1</v>
      </c>
      <c r="BE88" s="721">
        <v>440</v>
      </c>
      <c r="BF88" s="862" t="s">
        <v>520</v>
      </c>
      <c r="BG88" s="863">
        <v>1</v>
      </c>
      <c r="BH88" s="783">
        <f>SUM('DM Party Sheet'!$AI$1-'EOTP Characters'!BE88+'EOTP Characters'!AL88)</f>
        <v>15</v>
      </c>
      <c r="BI88" s="640" t="s">
        <v>528</v>
      </c>
      <c r="BJ88" s="641">
        <v>4</v>
      </c>
      <c r="BK88" s="641">
        <v>4</v>
      </c>
      <c r="BL88" s="642" t="s">
        <v>529</v>
      </c>
      <c r="BM88" s="640">
        <v>12</v>
      </c>
      <c r="BN88" s="641" t="s">
        <v>530</v>
      </c>
      <c r="BO88" s="644">
        <f>'DM Party Sheet'!K$3</f>
        <v>0</v>
      </c>
      <c r="BP88" s="638"/>
      <c r="BQ88" s="721">
        <v>85</v>
      </c>
      <c r="BR88" s="638"/>
      <c r="BS88" s="585" t="s">
        <v>411</v>
      </c>
      <c r="BT88" s="585" t="s">
        <v>531</v>
      </c>
    </row>
    <row r="89" spans="1:129" s="12" customFormat="1" ht="15.75">
      <c r="A89" s="746">
        <v>88</v>
      </c>
      <c r="B89" s="1324" t="s">
        <v>627</v>
      </c>
      <c r="C89" s="646" t="s">
        <v>611</v>
      </c>
      <c r="D89" s="644">
        <v>16</v>
      </c>
      <c r="E89" s="644">
        <v>12</v>
      </c>
      <c r="F89" s="644">
        <v>11</v>
      </c>
      <c r="G89" s="644">
        <v>19</v>
      </c>
      <c r="H89" s="644">
        <v>16</v>
      </c>
      <c r="I89" s="644">
        <v>8</v>
      </c>
      <c r="J89" s="750"/>
      <c r="K89" s="655"/>
      <c r="L89" s="657" t="s">
        <v>575</v>
      </c>
      <c r="M89" s="697">
        <v>10</v>
      </c>
      <c r="N89" s="647">
        <v>9</v>
      </c>
      <c r="O89" s="662">
        <v>12</v>
      </c>
      <c r="P89" s="647">
        <v>10</v>
      </c>
      <c r="Q89" s="662">
        <v>16</v>
      </c>
      <c r="R89" s="647">
        <v>11</v>
      </c>
      <c r="S89" s="646">
        <v>12</v>
      </c>
      <c r="T89" s="685"/>
      <c r="U89" s="686">
        <v>0.55000000000000004</v>
      </c>
      <c r="V89" s="685">
        <v>0.44</v>
      </c>
      <c r="W89" s="686">
        <v>0.35</v>
      </c>
      <c r="X89" s="685">
        <v>0.38</v>
      </c>
      <c r="Y89" s="686">
        <v>0.37</v>
      </c>
      <c r="Z89" s="685">
        <v>0.15</v>
      </c>
      <c r="AA89" s="705">
        <v>0.86</v>
      </c>
      <c r="AB89" s="685"/>
      <c r="AC89" s="708"/>
      <c r="AD89" s="1103"/>
      <c r="AE89" s="693"/>
      <c r="AF89" s="812">
        <v>2</v>
      </c>
      <c r="AG89" s="819">
        <v>2</v>
      </c>
      <c r="AH89" s="824"/>
      <c r="AI89" s="730" t="s">
        <v>621</v>
      </c>
      <c r="AJ89" s="721" t="s">
        <v>533</v>
      </c>
      <c r="AK89" s="1102">
        <v>3</v>
      </c>
      <c r="AL89" s="808"/>
      <c r="AM89" s="721" t="s">
        <v>508</v>
      </c>
      <c r="AN89" s="1101" t="s">
        <v>509</v>
      </c>
      <c r="AO89" s="799">
        <v>2500</v>
      </c>
      <c r="AP89" s="801">
        <f t="shared" si="69"/>
        <v>1501</v>
      </c>
      <c r="AQ89" s="797">
        <v>2500</v>
      </c>
      <c r="AR89" s="805">
        <f t="shared" si="68"/>
        <v>1</v>
      </c>
      <c r="AS89" s="803"/>
      <c r="AT89" s="806">
        <f t="shared" si="70"/>
        <v>0</v>
      </c>
      <c r="AU89" s="754" t="str">
        <f t="shared" si="46"/>
        <v>Fangleaf</v>
      </c>
      <c r="AV89" s="836">
        <v>4001</v>
      </c>
      <c r="AW89" s="832">
        <v>2501</v>
      </c>
      <c r="AX89" s="828"/>
      <c r="AY89" s="793" t="s">
        <v>510</v>
      </c>
      <c r="AZ89" s="722" t="s">
        <v>497</v>
      </c>
      <c r="BA89" s="725">
        <f t="shared" si="57"/>
        <v>11</v>
      </c>
      <c r="BB89" s="721" t="s">
        <v>628</v>
      </c>
      <c r="BC89" s="721" t="s">
        <v>569</v>
      </c>
      <c r="BD89" s="721">
        <v>6</v>
      </c>
      <c r="BE89" s="721">
        <v>261</v>
      </c>
      <c r="BF89" s="733" t="s">
        <v>629</v>
      </c>
      <c r="BG89" s="744">
        <v>1</v>
      </c>
      <c r="BH89" s="783">
        <f>SUM('DM Party Sheet'!$AI$1-'EOTP Characters'!BE89+'EOTP Characters'!AL89)</f>
        <v>204</v>
      </c>
      <c r="BI89" s="640" t="s">
        <v>574</v>
      </c>
      <c r="BJ89" s="641">
        <v>10</v>
      </c>
      <c r="BK89" s="641">
        <v>10</v>
      </c>
      <c r="BL89" s="642" t="s">
        <v>575</v>
      </c>
      <c r="BM89" s="640">
        <v>30</v>
      </c>
      <c r="BN89" s="641"/>
      <c r="BO89" s="644">
        <f>'DM Party Sheet'!W$3</f>
        <v>0</v>
      </c>
      <c r="BP89" s="638"/>
      <c r="BQ89" s="721"/>
      <c r="BR89" s="638"/>
      <c r="BS89" s="585" t="s">
        <v>576</v>
      </c>
      <c r="BT89" s="585"/>
      <c r="BU89" s="658"/>
      <c r="BV89" s="955">
        <f>AVERAGE(D89:I89)</f>
        <v>13.666666666666666</v>
      </c>
      <c r="BW89" s="716"/>
      <c r="BX89" s="716"/>
      <c r="BY89" s="716"/>
      <c r="BZ89" s="716"/>
      <c r="CA89" s="716"/>
      <c r="CB89" s="756"/>
      <c r="CC89" s="719"/>
      <c r="CD89" s="719"/>
      <c r="CE89" s="719"/>
      <c r="CF89" s="728"/>
      <c r="CG89" s="727"/>
      <c r="CH89" s="757"/>
      <c r="CI89" s="29"/>
      <c r="CJ89" s="29"/>
      <c r="CK89" s="29"/>
      <c r="CL89"/>
      <c r="CM89" s="732"/>
      <c r="CN89" s="744"/>
      <c r="CO89" s="675"/>
      <c r="CP89" s="107"/>
      <c r="CQ89" s="107"/>
      <c r="CR89" s="105"/>
      <c r="CS89" s="107"/>
      <c r="CT89" s="107"/>
      <c r="DA89" s="658"/>
      <c r="DB89" s="658"/>
      <c r="DC89" s="658"/>
      <c r="DD89" s="658"/>
      <c r="DE89" s="658"/>
      <c r="DF89" s="658"/>
      <c r="DG89" s="658"/>
      <c r="DH89" s="658"/>
      <c r="DI89" s="658"/>
      <c r="DJ89" s="658"/>
      <c r="DK89" s="658"/>
      <c r="DL89" s="658"/>
      <c r="DM89" s="658"/>
      <c r="DN89" s="658"/>
      <c r="DO89" s="658"/>
      <c r="DP89" s="658"/>
      <c r="DQ89" s="658"/>
      <c r="DR89" s="658"/>
      <c r="DS89" s="658"/>
      <c r="DT89" s="658"/>
      <c r="DU89" s="658"/>
      <c r="DV89" s="658"/>
      <c r="DW89" s="658"/>
      <c r="DX89" s="658"/>
      <c r="DY89" s="658"/>
    </row>
    <row r="90" spans="1:129" s="12" customFormat="1" ht="15.75">
      <c r="A90" s="746">
        <v>89</v>
      </c>
      <c r="B90" s="1324" t="s">
        <v>630</v>
      </c>
      <c r="C90" s="646" t="s">
        <v>602</v>
      </c>
      <c r="D90" s="644">
        <v>15</v>
      </c>
      <c r="E90" s="644">
        <v>11</v>
      </c>
      <c r="F90" s="644">
        <v>15</v>
      </c>
      <c r="G90" s="644">
        <v>16</v>
      </c>
      <c r="H90" s="644">
        <v>15</v>
      </c>
      <c r="I90" s="644">
        <v>5</v>
      </c>
      <c r="J90" s="750"/>
      <c r="K90" s="655"/>
      <c r="L90" s="657" t="s">
        <v>631</v>
      </c>
      <c r="M90" s="697">
        <v>8</v>
      </c>
      <c r="N90" s="647">
        <v>6</v>
      </c>
      <c r="O90" s="662">
        <v>13</v>
      </c>
      <c r="P90" s="647">
        <v>10</v>
      </c>
      <c r="Q90" s="662">
        <v>16</v>
      </c>
      <c r="R90" s="647">
        <v>11</v>
      </c>
      <c r="S90" s="646">
        <v>9</v>
      </c>
      <c r="T90" s="685">
        <v>0.3</v>
      </c>
      <c r="U90" s="686"/>
      <c r="V90" s="685"/>
      <c r="W90" s="686"/>
      <c r="X90" s="685"/>
      <c r="Y90" s="686"/>
      <c r="Z90" s="685"/>
      <c r="AA90" s="705"/>
      <c r="AB90" s="685"/>
      <c r="AC90" s="708"/>
      <c r="AD90" s="1103"/>
      <c r="AE90" s="693"/>
      <c r="AF90" s="812">
        <v>2</v>
      </c>
      <c r="AG90" s="819">
        <v>2</v>
      </c>
      <c r="AH90" s="824"/>
      <c r="AI90" s="730" t="s">
        <v>621</v>
      </c>
      <c r="AJ90" s="721" t="s">
        <v>533</v>
      </c>
      <c r="AK90" s="1102">
        <v>10</v>
      </c>
      <c r="AL90" s="808"/>
      <c r="AM90" s="721" t="s">
        <v>632</v>
      </c>
      <c r="AN90" s="1101" t="s">
        <v>495</v>
      </c>
      <c r="AO90" s="799">
        <v>2500</v>
      </c>
      <c r="AP90" s="801">
        <f t="shared" si="69"/>
        <v>501</v>
      </c>
      <c r="AQ90" s="797">
        <v>2500</v>
      </c>
      <c r="AR90" s="805">
        <f t="shared" si="68"/>
        <v>2001</v>
      </c>
      <c r="AS90" s="803"/>
      <c r="AT90" s="806">
        <f t="shared" si="70"/>
        <v>0</v>
      </c>
      <c r="AU90" s="754" t="str">
        <f t="shared" si="46"/>
        <v>Inne'themar</v>
      </c>
      <c r="AV90" s="836">
        <v>3001</v>
      </c>
      <c r="AW90" s="832">
        <v>4501</v>
      </c>
      <c r="AX90" s="828"/>
      <c r="AY90" s="793" t="s">
        <v>510</v>
      </c>
      <c r="AZ90" s="722" t="s">
        <v>497</v>
      </c>
      <c r="BA90" s="725">
        <f t="shared" si="57"/>
        <v>15</v>
      </c>
      <c r="BB90" s="721" t="s">
        <v>633</v>
      </c>
      <c r="BC90" s="721" t="s">
        <v>578</v>
      </c>
      <c r="BD90" s="721">
        <v>11</v>
      </c>
      <c r="BE90" s="721">
        <v>311</v>
      </c>
      <c r="BF90" s="733" t="s">
        <v>629</v>
      </c>
      <c r="BG90" s="744">
        <v>1</v>
      </c>
      <c r="BH90" s="783">
        <f>SUM('DM Party Sheet'!$AI$1-'EOTP Characters'!BE90+'EOTP Characters'!AL90)</f>
        <v>154</v>
      </c>
      <c r="BI90" s="640" t="s">
        <v>579</v>
      </c>
      <c r="BJ90" s="641">
        <v>11</v>
      </c>
      <c r="BK90" s="641">
        <v>11</v>
      </c>
      <c r="BL90" s="642" t="s">
        <v>496</v>
      </c>
      <c r="BM90" s="641"/>
      <c r="BN90" s="641"/>
      <c r="BO90" s="644">
        <f>'DM Party Sheet'!Y$3</f>
        <v>0</v>
      </c>
      <c r="BP90" s="638"/>
      <c r="BQ90" s="721"/>
      <c r="BR90" s="638"/>
      <c r="BS90" s="585" t="s">
        <v>580</v>
      </c>
      <c r="BT90" s="585"/>
      <c r="BU90" s="658"/>
      <c r="BV90" s="955">
        <f>AVERAGE(D90:I90)</f>
        <v>12.833333333333334</v>
      </c>
      <c r="BW90" s="716"/>
      <c r="BX90" s="716"/>
      <c r="BY90" s="716"/>
      <c r="BZ90" s="716"/>
      <c r="CA90" s="716"/>
      <c r="CB90" s="756"/>
      <c r="CC90" s="719"/>
      <c r="CD90" s="719"/>
      <c r="CE90" s="719"/>
      <c r="CF90" s="728"/>
      <c r="CG90" s="727"/>
      <c r="CH90" s="757"/>
      <c r="CI90" s="29"/>
      <c r="CJ90" s="29"/>
      <c r="CK90" s="29"/>
      <c r="CL90"/>
      <c r="CM90" s="732"/>
      <c r="CN90" s="744"/>
      <c r="CO90" s="675"/>
      <c r="CP90" s="107"/>
      <c r="CQ90" s="107"/>
      <c r="CR90" s="105"/>
      <c r="CS90" s="107"/>
      <c r="CT90" s="107"/>
      <c r="DA90" s="658"/>
      <c r="DB90" s="658"/>
      <c r="DC90" s="658"/>
      <c r="DD90" s="658"/>
      <c r="DE90" s="658"/>
      <c r="DF90" s="658"/>
      <c r="DG90" s="658"/>
      <c r="DH90" s="658"/>
      <c r="DI90" s="658"/>
      <c r="DJ90" s="658"/>
      <c r="DK90" s="658"/>
      <c r="DL90" s="658"/>
      <c r="DM90" s="658"/>
      <c r="DN90" s="658"/>
      <c r="DO90" s="658"/>
      <c r="DP90" s="658"/>
      <c r="DQ90" s="658"/>
      <c r="DR90" s="658"/>
      <c r="DS90" s="658"/>
      <c r="DT90" s="658"/>
      <c r="DU90" s="658"/>
      <c r="DV90" s="658"/>
      <c r="DW90" s="658"/>
      <c r="DX90" s="658"/>
      <c r="DY90" s="658"/>
    </row>
    <row r="91" spans="1:129" s="258" customFormat="1" ht="15.75">
      <c r="A91" s="864">
        <v>90</v>
      </c>
      <c r="B91" s="1321" t="s">
        <v>212</v>
      </c>
      <c r="C91" s="668" t="s">
        <v>505</v>
      </c>
      <c r="D91" s="667">
        <v>12</v>
      </c>
      <c r="E91" s="667">
        <v>18</v>
      </c>
      <c r="F91" s="667">
        <v>12</v>
      </c>
      <c r="G91" s="667">
        <v>16</v>
      </c>
      <c r="H91" s="667">
        <v>12</v>
      </c>
      <c r="I91" s="667">
        <v>13</v>
      </c>
      <c r="J91" s="751" t="s">
        <v>634</v>
      </c>
      <c r="K91" s="669"/>
      <c r="L91" s="670">
        <v>-3</v>
      </c>
      <c r="M91" s="698">
        <v>6</v>
      </c>
      <c r="N91" s="671">
        <v>14</v>
      </c>
      <c r="O91" s="672">
        <v>13</v>
      </c>
      <c r="P91" s="671">
        <v>11</v>
      </c>
      <c r="Q91" s="672">
        <v>15</v>
      </c>
      <c r="R91" s="671">
        <v>12</v>
      </c>
      <c r="S91" s="668">
        <v>12</v>
      </c>
      <c r="T91" s="687"/>
      <c r="U91" s="688"/>
      <c r="V91" s="687"/>
      <c r="W91" s="688"/>
      <c r="X91" s="687"/>
      <c r="Y91" s="688"/>
      <c r="Z91" s="687"/>
      <c r="AA91" s="706"/>
      <c r="AB91" s="687"/>
      <c r="AC91" s="709"/>
      <c r="AD91" s="689"/>
      <c r="AE91" s="694"/>
      <c r="AF91" s="811">
        <v>7</v>
      </c>
      <c r="AG91" s="818"/>
      <c r="AH91" s="823"/>
      <c r="AI91" s="731" t="s">
        <v>532</v>
      </c>
      <c r="AJ91" s="673" t="s">
        <v>533</v>
      </c>
      <c r="AK91" s="674">
        <v>7</v>
      </c>
      <c r="AL91" s="807"/>
      <c r="AM91" s="673" t="s">
        <v>632</v>
      </c>
      <c r="AN91" s="711" t="s">
        <v>509</v>
      </c>
      <c r="AO91" s="798">
        <v>60000</v>
      </c>
      <c r="AP91" s="800">
        <f t="shared" si="69"/>
        <v>0</v>
      </c>
      <c r="AQ91" s="796"/>
      <c r="AR91" s="804">
        <f t="shared" si="68"/>
        <v>0</v>
      </c>
      <c r="AS91" s="802"/>
      <c r="AT91" s="840">
        <f t="shared" si="70"/>
        <v>0</v>
      </c>
      <c r="AU91" s="755" t="str">
        <f t="shared" si="46"/>
        <v>Stanberry</v>
      </c>
      <c r="AV91" s="838">
        <v>60000</v>
      </c>
      <c r="AW91" s="831"/>
      <c r="AX91" s="827"/>
      <c r="AY91" s="794" t="s">
        <v>510</v>
      </c>
      <c r="AZ91" s="723" t="s">
        <v>497</v>
      </c>
      <c r="BA91" s="726">
        <f t="shared" si="57"/>
        <v>12</v>
      </c>
      <c r="BB91" s="673" t="s">
        <v>635</v>
      </c>
      <c r="BC91" s="673" t="s">
        <v>536</v>
      </c>
      <c r="BD91" s="673">
        <v>25</v>
      </c>
      <c r="BE91" s="673">
        <v>440</v>
      </c>
      <c r="BF91" s="734" t="s">
        <v>636</v>
      </c>
      <c r="BG91" s="866">
        <v>1</v>
      </c>
      <c r="BH91" s="867">
        <f>SUM('DM Party Sheet'!$AI$1-'EOTP Characters'!BE91+'EOTP Characters'!AL91)</f>
        <v>25</v>
      </c>
      <c r="BI91" s="868" t="s">
        <v>546</v>
      </c>
      <c r="BJ91" s="869">
        <v>6</v>
      </c>
      <c r="BK91" s="869">
        <v>6</v>
      </c>
      <c r="BL91" s="870" t="s">
        <v>547</v>
      </c>
      <c r="BM91" s="868">
        <v>18</v>
      </c>
      <c r="BN91" s="869" t="s">
        <v>533</v>
      </c>
      <c r="BO91" s="667" t="str">
        <f>'DM Party Sheet'!O$3</f>
        <v>Ibram</v>
      </c>
      <c r="BP91" s="871"/>
      <c r="BQ91" s="673"/>
      <c r="BR91" s="871"/>
      <c r="BS91" s="872" t="s">
        <v>548</v>
      </c>
      <c r="BT91" s="872" t="s">
        <v>549</v>
      </c>
      <c r="BU91" s="873"/>
      <c r="BV91" s="989">
        <f>AVERAGE(D91:I91)</f>
        <v>13.833333333333334</v>
      </c>
      <c r="BW91" s="874"/>
      <c r="BX91" s="874"/>
      <c r="BY91" s="874"/>
      <c r="BZ91" s="874"/>
      <c r="CA91" s="874"/>
      <c r="CB91" s="676"/>
      <c r="CC91" s="875"/>
      <c r="CD91" s="875"/>
      <c r="CE91" s="875"/>
      <c r="CF91" s="876"/>
      <c r="CG91" s="877"/>
      <c r="CH91" s="906"/>
      <c r="CI91" s="186"/>
      <c r="CJ91" s="186"/>
      <c r="CK91" s="186"/>
      <c r="CL91" s="17"/>
      <c r="CM91" s="890"/>
      <c r="CN91" s="866"/>
      <c r="CO91" s="887"/>
      <c r="CP91" s="1129"/>
      <c r="CQ91" s="1129"/>
      <c r="CR91" s="888"/>
      <c r="CS91" s="1129"/>
      <c r="CT91" s="1129"/>
      <c r="DA91" s="873"/>
      <c r="DB91" s="873"/>
      <c r="DC91" s="873"/>
      <c r="DD91" s="873"/>
      <c r="DE91" s="873"/>
      <c r="DF91" s="873"/>
      <c r="DG91" s="873"/>
      <c r="DH91" s="873"/>
      <c r="DI91" s="873"/>
      <c r="DJ91" s="873"/>
      <c r="DK91" s="873"/>
      <c r="DL91" s="873"/>
      <c r="DM91" s="873"/>
      <c r="DN91" s="873"/>
      <c r="DO91" s="873"/>
      <c r="DP91" s="873"/>
      <c r="DQ91" s="873"/>
      <c r="DR91" s="873"/>
      <c r="DS91" s="873"/>
      <c r="DT91" s="873"/>
      <c r="DU91" s="873"/>
      <c r="DV91" s="873"/>
      <c r="DW91" s="873"/>
      <c r="DX91" s="873"/>
      <c r="DY91" s="873"/>
    </row>
    <row r="92" spans="1:129" s="12" customFormat="1" ht="15.75">
      <c r="A92" s="746">
        <v>91</v>
      </c>
      <c r="B92" s="1325" t="s">
        <v>317</v>
      </c>
      <c r="C92" s="646" t="s">
        <v>521</v>
      </c>
      <c r="D92" s="644">
        <v>12</v>
      </c>
      <c r="E92" s="644">
        <v>10</v>
      </c>
      <c r="F92" s="644">
        <v>11</v>
      </c>
      <c r="G92" s="644">
        <v>16</v>
      </c>
      <c r="H92" s="644">
        <v>13</v>
      </c>
      <c r="I92" s="644">
        <v>7</v>
      </c>
      <c r="J92" s="750" t="s">
        <v>637</v>
      </c>
      <c r="K92" s="655"/>
      <c r="L92" s="657" t="s">
        <v>510</v>
      </c>
      <c r="M92" s="697">
        <v>12</v>
      </c>
      <c r="N92" s="647">
        <v>13</v>
      </c>
      <c r="O92" s="662">
        <v>14</v>
      </c>
      <c r="P92" s="647">
        <v>15</v>
      </c>
      <c r="Q92" s="662">
        <v>16</v>
      </c>
      <c r="R92" s="647">
        <v>16</v>
      </c>
      <c r="S92" s="646">
        <v>9</v>
      </c>
      <c r="T92" s="685">
        <v>0.28999999999999998</v>
      </c>
      <c r="U92" s="686"/>
      <c r="V92" s="685"/>
      <c r="W92" s="686">
        <v>0.45</v>
      </c>
      <c r="X92" s="685"/>
      <c r="Y92" s="686">
        <v>0.32</v>
      </c>
      <c r="Z92" s="685"/>
      <c r="AA92" s="705">
        <v>0.87</v>
      </c>
      <c r="AB92" s="685"/>
      <c r="AC92" s="708"/>
      <c r="AD92" s="1103"/>
      <c r="AE92" s="693"/>
      <c r="AF92" s="812">
        <v>3</v>
      </c>
      <c r="AG92" s="819"/>
      <c r="AH92" s="824"/>
      <c r="AI92" s="730" t="s">
        <v>618</v>
      </c>
      <c r="AJ92" s="721" t="s">
        <v>533</v>
      </c>
      <c r="AK92" s="1102">
        <v>13</v>
      </c>
      <c r="AL92" s="808"/>
      <c r="AM92" s="721" t="s">
        <v>632</v>
      </c>
      <c r="AN92" s="1101" t="s">
        <v>495</v>
      </c>
      <c r="AO92" s="799">
        <v>4953</v>
      </c>
      <c r="AP92" s="801">
        <f t="shared" si="69"/>
        <v>2548</v>
      </c>
      <c r="AQ92" s="797"/>
      <c r="AR92" s="805">
        <f t="shared" si="68"/>
        <v>0</v>
      </c>
      <c r="AS92" s="803"/>
      <c r="AT92" s="806">
        <f t="shared" si="70"/>
        <v>0</v>
      </c>
      <c r="AU92" s="861" t="str">
        <f t="shared" si="46"/>
        <v>Hallot</v>
      </c>
      <c r="AV92" s="836">
        <v>7501</v>
      </c>
      <c r="AW92" s="832"/>
      <c r="AX92" s="828"/>
      <c r="AY92" s="793" t="s">
        <v>510</v>
      </c>
      <c r="AZ92" s="722" t="s">
        <v>497</v>
      </c>
      <c r="BA92" s="725">
        <f t="shared" si="57"/>
        <v>11</v>
      </c>
      <c r="BB92" s="721" t="s">
        <v>638</v>
      </c>
      <c r="BC92" s="721" t="s">
        <v>639</v>
      </c>
      <c r="BD92" s="721">
        <v>19</v>
      </c>
      <c r="BE92" s="721">
        <v>443</v>
      </c>
      <c r="BF92" s="862" t="s">
        <v>489</v>
      </c>
      <c r="BG92" s="863">
        <v>1</v>
      </c>
      <c r="BH92" s="783">
        <f>SUM('DM Party Sheet'!$AI$1-'EOTP Characters'!BE92+'EOTP Characters'!AL92)</f>
        <v>22</v>
      </c>
      <c r="BI92" s="675"/>
      <c r="BJ92" s="107"/>
      <c r="BK92" s="107"/>
      <c r="BL92" s="105"/>
      <c r="BM92" s="107"/>
      <c r="BN92" s="107"/>
      <c r="BQ92" s="721"/>
      <c r="BS92" s="651"/>
      <c r="BT92" s="585"/>
      <c r="BU92" s="658"/>
      <c r="BV92" s="716"/>
      <c r="BW92" s="716"/>
      <c r="BX92" s="716"/>
      <c r="BY92" s="716"/>
      <c r="BZ92" s="716"/>
      <c r="CA92" s="716"/>
      <c r="CB92" s="659"/>
      <c r="CC92" s="719"/>
      <c r="CD92" s="719"/>
      <c r="CE92" s="719"/>
      <c r="CF92" s="728"/>
      <c r="CG92" s="727"/>
      <c r="CH92" s="757"/>
      <c r="CI92" s="29"/>
      <c r="CJ92" s="29"/>
      <c r="CK92" s="29"/>
      <c r="CL92"/>
      <c r="CM92" s="886"/>
      <c r="CN92" s="863"/>
      <c r="CO92" s="675"/>
      <c r="CP92" s="107"/>
      <c r="CQ92" s="107"/>
      <c r="CR92" s="105"/>
      <c r="CS92" s="107"/>
      <c r="CT92" s="107"/>
      <c r="DA92" s="658"/>
      <c r="DB92" s="658"/>
      <c r="DC92" s="658"/>
      <c r="DD92" s="658"/>
      <c r="DE92" s="658"/>
      <c r="DF92" s="658"/>
      <c r="DG92" s="658"/>
      <c r="DH92" s="658"/>
      <c r="DI92" s="658"/>
      <c r="DJ92" s="658"/>
      <c r="DK92" s="658"/>
      <c r="DL92" s="658"/>
      <c r="DM92" s="658"/>
      <c r="DN92" s="658"/>
      <c r="DO92" s="658"/>
      <c r="DP92" s="658"/>
      <c r="DQ92" s="658"/>
      <c r="DR92" s="658"/>
      <c r="DS92" s="658"/>
      <c r="DT92" s="658"/>
      <c r="DU92" s="658"/>
      <c r="DV92" s="658"/>
      <c r="DW92" s="658"/>
      <c r="DX92" s="658"/>
      <c r="DY92" s="658"/>
    </row>
    <row r="93" spans="1:129" s="12" customFormat="1" ht="15.75">
      <c r="A93" s="746">
        <v>92</v>
      </c>
      <c r="B93" s="1325" t="s">
        <v>362</v>
      </c>
      <c r="C93" s="646" t="s">
        <v>573</v>
      </c>
      <c r="D93" s="644">
        <v>8</v>
      </c>
      <c r="E93" s="644">
        <v>8</v>
      </c>
      <c r="F93" s="644">
        <v>9</v>
      </c>
      <c r="G93" s="644">
        <v>15</v>
      </c>
      <c r="H93" s="644">
        <v>15</v>
      </c>
      <c r="I93" s="644">
        <v>13</v>
      </c>
      <c r="J93" s="750"/>
      <c r="K93" s="655"/>
      <c r="L93" s="657" t="s">
        <v>537</v>
      </c>
      <c r="M93" s="697">
        <v>14</v>
      </c>
      <c r="N93" s="647">
        <v>13</v>
      </c>
      <c r="O93" s="662">
        <v>12</v>
      </c>
      <c r="P93" s="647">
        <v>14</v>
      </c>
      <c r="Q93" s="662">
        <v>16</v>
      </c>
      <c r="R93" s="647">
        <v>15</v>
      </c>
      <c r="S93" s="646">
        <v>12</v>
      </c>
      <c r="T93" s="685"/>
      <c r="U93" s="686">
        <v>0.5</v>
      </c>
      <c r="V93" s="685">
        <v>0.42</v>
      </c>
      <c r="W93" s="686">
        <v>0.4</v>
      </c>
      <c r="X93" s="685">
        <v>0.43</v>
      </c>
      <c r="Y93" s="686">
        <v>0.4</v>
      </c>
      <c r="Z93" s="685">
        <v>0.2</v>
      </c>
      <c r="AA93" s="705">
        <v>0.73</v>
      </c>
      <c r="AB93" s="685">
        <v>0.15</v>
      </c>
      <c r="AC93" s="708"/>
      <c r="AD93" s="1103"/>
      <c r="AE93" s="693"/>
      <c r="AF93" s="812">
        <v>4</v>
      </c>
      <c r="AG93" s="819"/>
      <c r="AH93" s="824"/>
      <c r="AI93" s="730" t="s">
        <v>621</v>
      </c>
      <c r="AJ93" s="721" t="s">
        <v>533</v>
      </c>
      <c r="AK93" s="1102">
        <v>8</v>
      </c>
      <c r="AL93" s="808"/>
      <c r="AM93" s="721" t="s">
        <v>640</v>
      </c>
      <c r="AN93" s="1101" t="s">
        <v>495</v>
      </c>
      <c r="AO93" s="799">
        <v>10000</v>
      </c>
      <c r="AP93" s="801">
        <f t="shared" si="69"/>
        <v>0</v>
      </c>
      <c r="AQ93" s="797"/>
      <c r="AR93" s="805">
        <f t="shared" si="68"/>
        <v>0</v>
      </c>
      <c r="AS93" s="803"/>
      <c r="AT93" s="806">
        <f t="shared" si="70"/>
        <v>0</v>
      </c>
      <c r="AU93" s="861" t="str">
        <f t="shared" si="46"/>
        <v>Agaivo</v>
      </c>
      <c r="AV93" s="836">
        <v>10000</v>
      </c>
      <c r="AW93" s="832"/>
      <c r="AX93" s="828"/>
      <c r="AY93" s="793" t="s">
        <v>510</v>
      </c>
      <c r="AZ93" s="722" t="s">
        <v>497</v>
      </c>
      <c r="BA93" s="725">
        <f t="shared" si="57"/>
        <v>9</v>
      </c>
      <c r="BB93" s="721" t="s">
        <v>641</v>
      </c>
      <c r="BC93" s="721" t="s">
        <v>551</v>
      </c>
      <c r="BD93" s="721">
        <v>18</v>
      </c>
      <c r="BE93" s="721">
        <v>423</v>
      </c>
      <c r="BF93" s="862" t="s">
        <v>489</v>
      </c>
      <c r="BG93" s="863">
        <v>1</v>
      </c>
      <c r="BH93" s="783">
        <f>SUM('DM Party Sheet'!$AI$1-'EOTP Characters'!BE93+'EOTP Characters'!AL93)</f>
        <v>42</v>
      </c>
      <c r="BI93" s="675"/>
      <c r="BJ93" s="107"/>
      <c r="BK93" s="107"/>
      <c r="BL93" s="105"/>
      <c r="BM93" s="107"/>
      <c r="BN93" s="107"/>
      <c r="BQ93" s="721"/>
      <c r="BS93" s="651"/>
      <c r="BT93" s="585"/>
      <c r="BU93" s="658"/>
      <c r="BV93" s="716"/>
      <c r="BW93" s="716"/>
      <c r="BX93" s="716"/>
      <c r="BY93" s="716"/>
      <c r="BZ93" s="716"/>
      <c r="CA93" s="716"/>
      <c r="CB93" s="659"/>
      <c r="CC93" s="719"/>
      <c r="CD93" s="719"/>
      <c r="CE93" s="719"/>
      <c r="CF93" s="728"/>
      <c r="CG93" s="727"/>
      <c r="CH93" s="757"/>
      <c r="CI93" s="29"/>
      <c r="CJ93" s="29"/>
      <c r="CK93" s="29"/>
      <c r="CL93"/>
      <c r="CM93" s="886"/>
      <c r="CN93" s="863"/>
      <c r="CO93" s="675"/>
      <c r="CP93" s="107"/>
      <c r="CQ93" s="107"/>
      <c r="CR93" s="105"/>
      <c r="CS93" s="107"/>
      <c r="CT93" s="107"/>
      <c r="DA93" s="658"/>
      <c r="DB93" s="658"/>
      <c r="DC93" s="658"/>
      <c r="DD93" s="658"/>
      <c r="DE93" s="658"/>
      <c r="DF93" s="658"/>
      <c r="DG93" s="658"/>
      <c r="DH93" s="658"/>
      <c r="DI93" s="658"/>
      <c r="DJ93" s="658"/>
      <c r="DK93" s="658"/>
      <c r="DL93" s="658"/>
      <c r="DM93" s="658"/>
      <c r="DN93" s="658"/>
      <c r="DO93" s="658"/>
      <c r="DP93" s="658"/>
      <c r="DQ93" s="658"/>
      <c r="DR93" s="658"/>
      <c r="DS93" s="658"/>
      <c r="DT93" s="658"/>
      <c r="DU93" s="658"/>
      <c r="DV93" s="658"/>
      <c r="DW93" s="658"/>
      <c r="DX93" s="658"/>
      <c r="DY93" s="658"/>
    </row>
    <row r="94" spans="1:129" s="12" customFormat="1">
      <c r="A94" s="743"/>
      <c r="B94" s="1326"/>
      <c r="C94" s="676"/>
      <c r="D94" s="676"/>
      <c r="E94" s="676"/>
      <c r="F94" s="676"/>
      <c r="G94" s="676"/>
      <c r="H94" s="676"/>
      <c r="I94" s="676"/>
      <c r="J94" s="677"/>
      <c r="K94" s="676"/>
      <c r="L94" s="676"/>
      <c r="M94" s="676"/>
      <c r="N94" s="676"/>
      <c r="O94" s="676"/>
      <c r="P94" s="676"/>
      <c r="Q94" s="676"/>
      <c r="R94" s="676"/>
      <c r="S94" s="676"/>
      <c r="T94" s="676"/>
      <c r="U94" s="676"/>
      <c r="V94" s="676"/>
      <c r="W94" s="676"/>
      <c r="X94" s="676"/>
      <c r="Y94" s="676"/>
      <c r="Z94" s="676"/>
      <c r="AA94" s="676"/>
      <c r="AB94" s="676"/>
      <c r="AC94" s="678"/>
      <c r="AD94" s="678"/>
      <c r="AE94" s="678"/>
      <c r="AF94" s="810"/>
      <c r="AG94" s="817"/>
      <c r="AH94" s="822"/>
      <c r="AI94" s="678"/>
      <c r="AJ94" s="678"/>
      <c r="AK94" s="678"/>
      <c r="AL94" s="778"/>
      <c r="AM94" s="678"/>
      <c r="AN94" s="676"/>
      <c r="AO94" s="716"/>
      <c r="AP94" s="716"/>
      <c r="AQ94" s="716"/>
      <c r="AR94" s="716"/>
      <c r="AS94" s="716"/>
      <c r="AT94" s="716"/>
      <c r="AU94" s="737"/>
      <c r="AV94" s="837"/>
      <c r="AW94" s="833"/>
      <c r="AX94" s="829"/>
      <c r="AY94" s="768"/>
      <c r="AZ94" s="727"/>
      <c r="BA94" s="729"/>
      <c r="BB94" s="658"/>
      <c r="BC94" s="658"/>
      <c r="BD94" s="658"/>
      <c r="BE94" s="658"/>
      <c r="BF94" s="735"/>
      <c r="BG94" s="745"/>
      <c r="BH94" s="729"/>
      <c r="BI94" s="680"/>
      <c r="BJ94" s="660"/>
      <c r="BK94" s="660"/>
      <c r="BL94" s="681"/>
      <c r="BM94" s="660"/>
      <c r="BN94" s="660"/>
      <c r="BO94" s="658"/>
      <c r="BP94" s="658"/>
      <c r="BQ94" s="658"/>
      <c r="BR94" s="658"/>
      <c r="BS94" s="651"/>
      <c r="BT94" s="585"/>
      <c r="BU94" s="658"/>
      <c r="BV94" s="716"/>
      <c r="BW94" s="716"/>
      <c r="BX94" s="716"/>
      <c r="BY94" s="716"/>
      <c r="BZ94" s="716"/>
      <c r="CA94" s="716"/>
      <c r="CB94" s="756"/>
      <c r="CC94" s="719"/>
      <c r="CD94" s="719"/>
      <c r="CE94" s="719"/>
      <c r="CF94" s="728"/>
      <c r="CG94" s="727"/>
      <c r="CH94" s="757"/>
      <c r="CI94" s="29"/>
      <c r="CJ94" s="29"/>
      <c r="CK94" s="29"/>
      <c r="CL94"/>
      <c r="CM94" s="732"/>
      <c r="CN94" s="744"/>
      <c r="CO94" s="675"/>
      <c r="CP94" s="107"/>
      <c r="CQ94" s="107"/>
      <c r="CR94" s="105"/>
      <c r="CS94" s="107"/>
      <c r="CT94" s="107"/>
      <c r="DA94" s="658"/>
      <c r="DB94" s="658"/>
      <c r="DC94" s="658"/>
      <c r="DD94" s="658"/>
      <c r="DE94" s="658"/>
      <c r="DF94" s="658"/>
      <c r="DG94" s="658"/>
      <c r="DH94" s="658"/>
      <c r="DI94" s="658"/>
      <c r="DJ94" s="658"/>
      <c r="DK94" s="658"/>
      <c r="DL94" s="658"/>
      <c r="DM94" s="658"/>
      <c r="DN94" s="658"/>
      <c r="DO94" s="658"/>
      <c r="DP94" s="658"/>
      <c r="DQ94" s="658"/>
      <c r="DR94" s="658"/>
      <c r="DS94" s="658"/>
      <c r="DT94" s="658"/>
      <c r="DU94" s="658"/>
      <c r="DV94" s="658"/>
      <c r="DW94" s="658"/>
      <c r="DX94" s="658"/>
      <c r="DY94" s="658"/>
    </row>
    <row r="95" spans="1:129" s="12" customFormat="1">
      <c r="A95" s="743"/>
      <c r="B95" s="1327"/>
      <c r="C95" s="659"/>
      <c r="D95" s="659"/>
      <c r="E95" s="659"/>
      <c r="F95" s="659"/>
      <c r="G95" s="659"/>
      <c r="H95" s="659"/>
      <c r="I95" s="659"/>
      <c r="J95" s="682"/>
      <c r="K95" s="658"/>
      <c r="L95" s="658"/>
      <c r="M95" s="658"/>
      <c r="N95" s="658"/>
      <c r="O95" s="658"/>
      <c r="P95" s="658"/>
      <c r="Q95" s="658"/>
      <c r="R95" s="658"/>
      <c r="S95" s="658"/>
      <c r="T95" s="660"/>
      <c r="U95" s="660"/>
      <c r="V95" s="660"/>
      <c r="W95" s="660"/>
      <c r="X95" s="660"/>
      <c r="Y95" s="660"/>
      <c r="Z95" s="660"/>
      <c r="AA95" s="660"/>
      <c r="AB95" s="660"/>
      <c r="AC95" s="666"/>
      <c r="AD95" s="666"/>
      <c r="AE95" s="666"/>
      <c r="AF95" s="810"/>
      <c r="AG95" s="817"/>
      <c r="AH95" s="822"/>
      <c r="AI95" s="679"/>
      <c r="AJ95" s="679"/>
      <c r="AK95" s="679"/>
      <c r="AL95" s="779"/>
      <c r="AM95" s="679"/>
      <c r="AN95" s="658"/>
      <c r="AO95" s="716"/>
      <c r="AP95" s="716"/>
      <c r="AQ95" s="716"/>
      <c r="AR95" s="716"/>
      <c r="AS95" s="716"/>
      <c r="AT95" s="716"/>
      <c r="AU95" s="737"/>
      <c r="AV95" s="837"/>
      <c r="AW95" s="833"/>
      <c r="AX95" s="829"/>
      <c r="AY95" s="768"/>
      <c r="AZ95" s="727"/>
      <c r="BA95" s="729"/>
      <c r="BB95" s="658"/>
      <c r="BC95" s="658"/>
      <c r="BD95" s="658"/>
      <c r="BE95" s="658"/>
      <c r="BF95" s="736"/>
      <c r="BG95" s="745"/>
      <c r="BH95" s="729"/>
      <c r="BI95" s="680"/>
      <c r="BJ95" s="660"/>
      <c r="BK95" s="660"/>
      <c r="BL95" s="681"/>
      <c r="BM95" s="660"/>
      <c r="BN95" s="660"/>
      <c r="BO95" s="658"/>
      <c r="BP95" s="658"/>
      <c r="BQ95" s="658"/>
      <c r="BR95" s="658"/>
      <c r="BS95" s="651"/>
      <c r="BT95" s="585"/>
      <c r="BU95" s="658"/>
      <c r="BV95" s="716"/>
      <c r="BW95" s="716"/>
      <c r="BX95" s="716"/>
      <c r="BY95" s="716"/>
      <c r="BZ95" s="716"/>
      <c r="CA95" s="716"/>
      <c r="CB95" s="756"/>
      <c r="CC95" s="719"/>
      <c r="CD95" s="719"/>
      <c r="CE95" s="719"/>
      <c r="CF95" s="728"/>
      <c r="CG95" s="727"/>
      <c r="CH95" s="757"/>
      <c r="CI95" s="29"/>
      <c r="CJ95" s="29"/>
      <c r="CK95" s="29"/>
      <c r="CL95"/>
      <c r="CM95" s="732"/>
      <c r="CN95" s="744"/>
      <c r="CO95" s="675"/>
      <c r="CP95" s="107"/>
      <c r="CQ95" s="107"/>
      <c r="CR95" s="105"/>
      <c r="CS95" s="107"/>
      <c r="CT95" s="107"/>
      <c r="DA95" s="658"/>
      <c r="DB95" s="658"/>
      <c r="DC95" s="658"/>
      <c r="DD95" s="658"/>
      <c r="DE95" s="658"/>
      <c r="DF95" s="658"/>
      <c r="DG95" s="658"/>
      <c r="DH95" s="658"/>
      <c r="DI95" s="658"/>
      <c r="DJ95" s="658"/>
      <c r="DK95" s="658"/>
      <c r="DL95" s="658"/>
      <c r="DM95" s="658"/>
      <c r="DN95" s="658"/>
      <c r="DO95" s="658"/>
      <c r="DP95" s="658"/>
      <c r="DQ95" s="658"/>
      <c r="DR95" s="658"/>
      <c r="DS95" s="658"/>
      <c r="DT95" s="658"/>
      <c r="DU95" s="658"/>
      <c r="DV95" s="658"/>
      <c r="DW95" s="658"/>
      <c r="DX95" s="658"/>
      <c r="DY95" s="658"/>
    </row>
    <row r="96" spans="1:129" s="12" customFormat="1">
      <c r="A96" s="743"/>
      <c r="B96" s="1327"/>
      <c r="C96" s="659"/>
      <c r="D96" s="659"/>
      <c r="E96" s="659"/>
      <c r="F96" s="659"/>
      <c r="G96" s="659"/>
      <c r="H96" s="659"/>
      <c r="I96" s="659"/>
      <c r="J96" s="682"/>
      <c r="K96" s="658"/>
      <c r="L96" s="658"/>
      <c r="M96" s="658"/>
      <c r="N96" s="658"/>
      <c r="O96" s="658"/>
      <c r="P96" s="658"/>
      <c r="Q96" s="658"/>
      <c r="R96" s="658"/>
      <c r="S96" s="658"/>
      <c r="T96" s="660"/>
      <c r="U96" s="660"/>
      <c r="V96" s="660"/>
      <c r="W96" s="660"/>
      <c r="X96" s="660"/>
      <c r="Y96" s="660"/>
      <c r="Z96" s="660"/>
      <c r="AA96" s="660"/>
      <c r="AB96" s="660"/>
      <c r="AC96" s="666"/>
      <c r="AD96" s="666"/>
      <c r="AE96" s="666"/>
      <c r="AF96" s="810"/>
      <c r="AG96" s="817"/>
      <c r="AH96" s="822"/>
      <c r="AI96" s="679"/>
      <c r="AJ96" s="679"/>
      <c r="AK96" s="679"/>
      <c r="AL96" s="779"/>
      <c r="AM96" s="679"/>
      <c r="AN96" s="658"/>
      <c r="AO96" s="716"/>
      <c r="AP96" s="716"/>
      <c r="AQ96" s="716"/>
      <c r="AR96" s="716"/>
      <c r="AS96" s="716"/>
      <c r="AT96" s="716"/>
      <c r="AU96" s="737"/>
      <c r="AV96" s="837"/>
      <c r="AW96" s="833"/>
      <c r="AX96" s="829"/>
      <c r="AY96" s="768"/>
      <c r="AZ96" s="727"/>
      <c r="BA96" s="729"/>
      <c r="BB96" s="658"/>
      <c r="BC96" s="658"/>
      <c r="BD96" s="658"/>
      <c r="BE96" s="658"/>
      <c r="BF96" s="736"/>
      <c r="BG96" s="745"/>
      <c r="BH96" s="729"/>
      <c r="BI96" s="680"/>
      <c r="BJ96" s="660"/>
      <c r="BK96" s="660"/>
      <c r="BL96" s="681"/>
      <c r="BM96" s="660"/>
      <c r="BN96" s="660"/>
      <c r="BO96" s="658"/>
      <c r="BP96" s="658"/>
      <c r="BQ96" s="658"/>
      <c r="BR96" s="658"/>
      <c r="BS96" s="651"/>
      <c r="BT96" s="585"/>
      <c r="BU96" s="658"/>
      <c r="BV96" s="716"/>
      <c r="BW96" s="716"/>
      <c r="BX96" s="716"/>
      <c r="BY96" s="716"/>
      <c r="BZ96" s="716"/>
      <c r="CA96" s="716"/>
      <c r="CB96" s="756"/>
      <c r="CC96" s="719"/>
      <c r="CD96" s="719"/>
      <c r="CE96" s="719"/>
      <c r="CF96" s="728"/>
      <c r="CG96" s="727"/>
      <c r="CH96" s="757"/>
      <c r="CI96" s="29"/>
      <c r="CJ96" s="29"/>
      <c r="CK96" s="29"/>
      <c r="CL96"/>
      <c r="CM96" s="732"/>
      <c r="CN96" s="744"/>
      <c r="CO96" s="675"/>
      <c r="CP96" s="107"/>
      <c r="CQ96" s="107"/>
      <c r="CR96" s="105"/>
      <c r="CS96" s="107"/>
      <c r="CT96" s="107"/>
      <c r="DA96" s="658"/>
      <c r="DB96" s="658"/>
      <c r="DC96" s="658"/>
      <c r="DD96" s="658"/>
      <c r="DE96" s="658"/>
      <c r="DF96" s="658"/>
      <c r="DG96" s="658"/>
      <c r="DH96" s="658"/>
      <c r="DI96" s="658"/>
      <c r="DJ96" s="658"/>
      <c r="DK96" s="658"/>
      <c r="DL96" s="658"/>
      <c r="DM96" s="658"/>
      <c r="DN96" s="658"/>
      <c r="DO96" s="658"/>
      <c r="DP96" s="658"/>
      <c r="DQ96" s="658"/>
      <c r="DR96" s="658"/>
      <c r="DS96" s="658"/>
      <c r="DT96" s="658"/>
      <c r="DU96" s="658"/>
      <c r="DV96" s="658"/>
      <c r="DW96" s="658"/>
      <c r="DX96" s="658"/>
      <c r="DY96" s="658"/>
    </row>
    <row r="97" spans="1:129" s="12" customFormat="1">
      <c r="A97" s="743"/>
      <c r="B97" s="1326"/>
      <c r="C97" s="676"/>
      <c r="D97" s="676"/>
      <c r="E97" s="676"/>
      <c r="F97" s="676"/>
      <c r="G97" s="676"/>
      <c r="H97" s="676"/>
      <c r="I97" s="676"/>
      <c r="J97" s="677"/>
      <c r="K97" s="676"/>
      <c r="L97" s="676"/>
      <c r="M97" s="676"/>
      <c r="N97" s="676"/>
      <c r="O97" s="676"/>
      <c r="P97" s="676"/>
      <c r="Q97" s="676"/>
      <c r="R97" s="676"/>
      <c r="S97" s="676"/>
      <c r="T97" s="676"/>
      <c r="U97" s="676"/>
      <c r="V97" s="676"/>
      <c r="W97" s="676"/>
      <c r="X97" s="676"/>
      <c r="Y97" s="676"/>
      <c r="Z97" s="676"/>
      <c r="AA97" s="676"/>
      <c r="AB97" s="676"/>
      <c r="AC97" s="678"/>
      <c r="AD97" s="678"/>
      <c r="AE97" s="678"/>
      <c r="AF97" s="810"/>
      <c r="AG97" s="817"/>
      <c r="AH97" s="822"/>
      <c r="AI97" s="678"/>
      <c r="AJ97" s="678"/>
      <c r="AK97" s="678"/>
      <c r="AL97" s="778"/>
      <c r="AM97" s="678"/>
      <c r="AN97" s="676"/>
      <c r="AO97" s="716"/>
      <c r="AP97" s="716"/>
      <c r="AQ97" s="716"/>
      <c r="AR97" s="716"/>
      <c r="AS97" s="716"/>
      <c r="AT97" s="716"/>
      <c r="AU97" s="737"/>
      <c r="AV97" s="837"/>
      <c r="AW97" s="833"/>
      <c r="AX97" s="829"/>
      <c r="AY97" s="768"/>
      <c r="AZ97" s="727"/>
      <c r="BA97" s="729"/>
      <c r="BB97" s="658"/>
      <c r="BC97" s="658"/>
      <c r="BD97" s="658"/>
      <c r="BE97" s="658"/>
      <c r="BF97" s="735"/>
      <c r="BG97" s="745"/>
      <c r="BH97" s="729"/>
      <c r="BI97" s="680"/>
      <c r="BJ97" s="660"/>
      <c r="BK97" s="660"/>
      <c r="BL97" s="681"/>
      <c r="BM97" s="660"/>
      <c r="BN97" s="660"/>
      <c r="BO97" s="658"/>
      <c r="BP97" s="658"/>
      <c r="BQ97" s="658"/>
      <c r="BR97" s="658"/>
      <c r="BS97" s="651"/>
      <c r="BT97" s="585"/>
      <c r="BU97" s="658"/>
      <c r="BV97" s="716"/>
      <c r="BW97" s="716"/>
      <c r="BX97" s="716"/>
      <c r="BY97" s="716"/>
      <c r="BZ97" s="716"/>
      <c r="CA97" s="716"/>
      <c r="CB97" s="756"/>
      <c r="CC97" s="719"/>
      <c r="CD97" s="719"/>
      <c r="CE97" s="719"/>
      <c r="CF97" s="728"/>
      <c r="CG97" s="727"/>
      <c r="CH97" s="757"/>
      <c r="CI97" s="29"/>
      <c r="CJ97" s="29"/>
      <c r="CK97" s="29"/>
      <c r="CL97"/>
      <c r="CM97" s="732"/>
      <c r="CN97" s="744"/>
      <c r="CO97" s="675"/>
      <c r="CP97" s="107"/>
      <c r="CQ97" s="107"/>
      <c r="CR97" s="105"/>
      <c r="CS97" s="107"/>
      <c r="CT97" s="107"/>
      <c r="DA97" s="658"/>
      <c r="DB97" s="658"/>
      <c r="DC97" s="658"/>
      <c r="DD97" s="658"/>
      <c r="DE97" s="658"/>
      <c r="DF97" s="658"/>
      <c r="DG97" s="658"/>
      <c r="DH97" s="658"/>
      <c r="DI97" s="658"/>
      <c r="DJ97" s="658"/>
      <c r="DK97" s="658"/>
      <c r="DL97" s="658"/>
      <c r="DM97" s="658"/>
      <c r="DN97" s="658"/>
      <c r="DO97" s="658"/>
      <c r="DP97" s="658"/>
      <c r="DQ97" s="658"/>
      <c r="DR97" s="658"/>
      <c r="DS97" s="658"/>
      <c r="DT97" s="658"/>
      <c r="DU97" s="658"/>
      <c r="DV97" s="658"/>
      <c r="DW97" s="658"/>
      <c r="DX97" s="658"/>
      <c r="DY97" s="658"/>
    </row>
    <row r="98" spans="1:129" s="12" customFormat="1">
      <c r="A98" s="743"/>
      <c r="B98" s="1327"/>
      <c r="C98" s="659"/>
      <c r="D98" s="659"/>
      <c r="E98" s="659"/>
      <c r="F98" s="659"/>
      <c r="G98" s="659"/>
      <c r="H98" s="659"/>
      <c r="I98" s="659"/>
      <c r="J98" s="682"/>
      <c r="K98" s="658"/>
      <c r="L98" s="658"/>
      <c r="M98" s="658"/>
      <c r="N98" s="658"/>
      <c r="O98" s="658"/>
      <c r="P98" s="658"/>
      <c r="Q98" s="658"/>
      <c r="R98" s="658"/>
      <c r="S98" s="658"/>
      <c r="T98" s="660"/>
      <c r="U98" s="660"/>
      <c r="V98" s="660"/>
      <c r="W98" s="660"/>
      <c r="X98" s="660"/>
      <c r="Y98" s="660"/>
      <c r="Z98" s="660"/>
      <c r="AA98" s="660"/>
      <c r="AB98" s="660"/>
      <c r="AC98" s="666"/>
      <c r="AD98" s="666"/>
      <c r="AE98" s="666"/>
      <c r="AF98" s="810"/>
      <c r="AG98" s="817"/>
      <c r="AH98" s="822"/>
      <c r="AI98" s="679"/>
      <c r="AJ98" s="679"/>
      <c r="AK98" s="679"/>
      <c r="AL98" s="779"/>
      <c r="AM98" s="679"/>
      <c r="AN98" s="658"/>
      <c r="AO98" s="716"/>
      <c r="AP98" s="716"/>
      <c r="AQ98" s="716"/>
      <c r="AR98" s="716"/>
      <c r="AS98" s="716"/>
      <c r="AT98" s="716"/>
      <c r="AU98" s="737"/>
      <c r="AV98" s="837"/>
      <c r="AW98" s="833"/>
      <c r="AX98" s="829"/>
      <c r="AY98" s="768"/>
      <c r="AZ98" s="727"/>
      <c r="BA98" s="729"/>
      <c r="BB98" s="658"/>
      <c r="BC98" s="658"/>
      <c r="BD98" s="658"/>
      <c r="BE98" s="658"/>
      <c r="BF98" s="736"/>
      <c r="BG98" s="745"/>
      <c r="BH98" s="729"/>
      <c r="BI98" s="680"/>
      <c r="BJ98" s="660"/>
      <c r="BK98" s="660"/>
      <c r="BL98" s="681"/>
      <c r="BM98" s="660"/>
      <c r="BN98" s="660"/>
      <c r="BO98" s="658"/>
      <c r="BP98" s="658"/>
      <c r="BQ98" s="658"/>
      <c r="BR98" s="658"/>
      <c r="BS98" s="651"/>
      <c r="BT98" s="585"/>
      <c r="BU98" s="658"/>
      <c r="BV98" s="716"/>
      <c r="BW98" s="716"/>
      <c r="BX98" s="716"/>
      <c r="BY98" s="716"/>
      <c r="BZ98" s="716"/>
      <c r="CA98" s="716"/>
      <c r="CB98" s="756"/>
      <c r="CC98" s="719"/>
      <c r="CD98" s="719"/>
      <c r="CE98" s="719"/>
      <c r="CF98" s="728"/>
      <c r="CG98" s="727"/>
      <c r="CH98" s="757"/>
      <c r="CI98" s="29"/>
      <c r="CJ98" s="29"/>
      <c r="CK98" s="29"/>
      <c r="CL98"/>
      <c r="CM98" s="732"/>
      <c r="CN98" s="744"/>
      <c r="CO98" s="675"/>
      <c r="CP98" s="107"/>
      <c r="CQ98" s="107"/>
      <c r="CR98" s="105"/>
      <c r="CS98" s="107"/>
      <c r="CT98" s="107"/>
      <c r="DA98" s="658"/>
      <c r="DB98" s="658"/>
      <c r="DC98" s="658"/>
      <c r="DD98" s="658"/>
      <c r="DE98" s="658"/>
      <c r="DF98" s="658"/>
      <c r="DG98" s="658"/>
      <c r="DH98" s="658"/>
      <c r="DI98" s="658"/>
      <c r="DJ98" s="658"/>
      <c r="DK98" s="658"/>
      <c r="DL98" s="658"/>
      <c r="DM98" s="658"/>
      <c r="DN98" s="658"/>
      <c r="DO98" s="658"/>
      <c r="DP98" s="658"/>
      <c r="DQ98" s="658"/>
      <c r="DR98" s="658"/>
      <c r="DS98" s="658"/>
      <c r="DT98" s="658"/>
      <c r="DU98" s="658"/>
      <c r="DV98" s="658"/>
      <c r="DW98" s="658"/>
      <c r="DX98" s="658"/>
      <c r="DY98" s="658"/>
    </row>
    <row r="99" spans="1:129" s="12" customFormat="1" ht="15.75">
      <c r="A99" s="743"/>
      <c r="B99" s="1328" t="s">
        <v>318</v>
      </c>
      <c r="C99" s="646" t="s">
        <v>516</v>
      </c>
      <c r="D99" s="644">
        <v>13</v>
      </c>
      <c r="E99" s="644">
        <v>15</v>
      </c>
      <c r="F99" s="644">
        <v>18</v>
      </c>
      <c r="G99" s="644">
        <v>10</v>
      </c>
      <c r="H99" s="644">
        <v>14</v>
      </c>
      <c r="I99" s="644">
        <v>13</v>
      </c>
      <c r="J99" s="750"/>
      <c r="K99" s="655">
        <v>18</v>
      </c>
      <c r="L99" s="657" t="s">
        <v>631</v>
      </c>
      <c r="M99" s="697">
        <v>6</v>
      </c>
      <c r="N99" s="647">
        <v>10</v>
      </c>
      <c r="O99" s="662">
        <v>13</v>
      </c>
      <c r="P99" s="647">
        <v>14</v>
      </c>
      <c r="Q99" s="662">
        <v>16</v>
      </c>
      <c r="R99" s="647">
        <v>14</v>
      </c>
      <c r="S99" s="646">
        <v>9</v>
      </c>
      <c r="T99" s="685"/>
      <c r="U99" s="686"/>
      <c r="V99" s="685"/>
      <c r="W99" s="686"/>
      <c r="X99" s="685"/>
      <c r="Y99" s="686"/>
      <c r="Z99" s="685"/>
      <c r="AA99" s="705"/>
      <c r="AB99" s="685"/>
      <c r="AC99" s="708"/>
      <c r="AD99" s="1103"/>
      <c r="AE99" s="693"/>
      <c r="AF99" s="813">
        <v>3</v>
      </c>
      <c r="AG99" s="819"/>
      <c r="AH99" s="824"/>
      <c r="AI99" s="730" t="s">
        <v>566</v>
      </c>
      <c r="AJ99" s="721" t="s">
        <v>514</v>
      </c>
      <c r="AK99" s="1102">
        <v>13</v>
      </c>
      <c r="AL99" s="776"/>
      <c r="AM99" s="721" t="s">
        <v>494</v>
      </c>
      <c r="AN99" s="1101" t="s">
        <v>509</v>
      </c>
      <c r="AO99" s="714">
        <v>5899</v>
      </c>
      <c r="AP99" s="752">
        <f t="shared" ref="AP99:AP104" si="71">SUM(AV99-AO99)</f>
        <v>102</v>
      </c>
      <c r="AQ99" s="715"/>
      <c r="AR99" s="715"/>
      <c r="AS99" s="714"/>
      <c r="AT99" s="714"/>
      <c r="AU99" s="754" t="str">
        <f t="shared" ref="AU99:AU104" si="72">B99</f>
        <v>Azurn</v>
      </c>
      <c r="AV99" s="836">
        <v>6001</v>
      </c>
      <c r="AW99" s="832"/>
      <c r="AX99" s="828"/>
      <c r="AY99" s="793" t="s">
        <v>553</v>
      </c>
      <c r="AZ99" s="722" t="s">
        <v>497</v>
      </c>
      <c r="BA99" s="725">
        <f t="shared" ref="BA99:BA104" si="73">F99</f>
        <v>18</v>
      </c>
      <c r="BB99" s="721" t="s">
        <v>642</v>
      </c>
      <c r="BC99" s="721" t="s">
        <v>639</v>
      </c>
      <c r="BD99" s="721">
        <v>19</v>
      </c>
      <c r="BE99" s="721">
        <v>438</v>
      </c>
      <c r="BF99" s="733" t="s">
        <v>629</v>
      </c>
      <c r="BG99" s="745"/>
      <c r="BH99" s="729"/>
      <c r="BI99" s="680"/>
      <c r="BJ99" s="660"/>
      <c r="BK99" s="660"/>
      <c r="BL99" s="681"/>
      <c r="BM99" s="660"/>
      <c r="BN99" s="660"/>
      <c r="BO99" s="658"/>
      <c r="BP99" s="658"/>
      <c r="BQ99" s="721"/>
      <c r="BR99" s="658"/>
      <c r="BS99" s="651"/>
      <c r="BT99" s="585"/>
      <c r="BU99" s="658"/>
      <c r="BV99" s="716"/>
      <c r="BW99" s="716"/>
      <c r="BX99" s="716"/>
      <c r="BY99" s="716"/>
      <c r="BZ99" s="716"/>
      <c r="CA99" s="716"/>
      <c r="CB99" s="756"/>
      <c r="CC99" s="719"/>
      <c r="CD99" s="719"/>
      <c r="CE99" s="719"/>
      <c r="CF99" s="728"/>
      <c r="CG99" s="727"/>
      <c r="CH99" s="757"/>
      <c r="CI99" s="29"/>
      <c r="CJ99" s="29"/>
      <c r="CK99" s="29"/>
      <c r="CL99"/>
      <c r="CM99" s="732"/>
      <c r="CN99" s="744"/>
      <c r="CO99" s="675"/>
      <c r="CP99" s="107"/>
      <c r="CQ99" s="107"/>
      <c r="CR99" s="105"/>
      <c r="CS99" s="107"/>
      <c r="CT99" s="107"/>
      <c r="DA99" s="658"/>
      <c r="DB99" s="658"/>
      <c r="DC99" s="658"/>
      <c r="DD99" s="658"/>
      <c r="DE99" s="658"/>
      <c r="DF99" s="658"/>
      <c r="DG99" s="658"/>
      <c r="DH99" s="658"/>
      <c r="DI99" s="658"/>
      <c r="DJ99" s="658"/>
      <c r="DK99" s="658"/>
      <c r="DL99" s="658"/>
      <c r="DM99" s="658"/>
      <c r="DN99" s="658"/>
      <c r="DO99" s="658"/>
      <c r="DP99" s="658"/>
      <c r="DQ99" s="658"/>
      <c r="DR99" s="658"/>
      <c r="DS99" s="658"/>
      <c r="DT99" s="658"/>
      <c r="DU99" s="658"/>
      <c r="DV99" s="658"/>
      <c r="DW99" s="658"/>
      <c r="DX99" s="658"/>
      <c r="DY99" s="658"/>
    </row>
    <row r="100" spans="1:129" s="12" customFormat="1" ht="15.75">
      <c r="A100" s="743"/>
      <c r="B100" s="1329" t="s">
        <v>324</v>
      </c>
      <c r="C100" s="668" t="s">
        <v>552</v>
      </c>
      <c r="D100" s="667">
        <v>12</v>
      </c>
      <c r="E100" s="667">
        <v>11</v>
      </c>
      <c r="F100" s="667">
        <v>18</v>
      </c>
      <c r="G100" s="667">
        <v>12</v>
      </c>
      <c r="H100" s="667">
        <v>16</v>
      </c>
      <c r="I100" s="667">
        <v>15</v>
      </c>
      <c r="J100" s="751"/>
      <c r="K100" s="669">
        <v>27</v>
      </c>
      <c r="L100" s="670" t="s">
        <v>547</v>
      </c>
      <c r="M100" s="698">
        <v>8</v>
      </c>
      <c r="N100" s="671">
        <v>10</v>
      </c>
      <c r="O100" s="672">
        <v>13</v>
      </c>
      <c r="P100" s="671">
        <v>14</v>
      </c>
      <c r="Q100" s="672">
        <v>16</v>
      </c>
      <c r="R100" s="671">
        <v>15</v>
      </c>
      <c r="S100" s="668">
        <v>12</v>
      </c>
      <c r="T100" s="687"/>
      <c r="U100" s="688"/>
      <c r="V100" s="687"/>
      <c r="W100" s="688"/>
      <c r="X100" s="687"/>
      <c r="Y100" s="688"/>
      <c r="Z100" s="687"/>
      <c r="AA100" s="706"/>
      <c r="AB100" s="687"/>
      <c r="AC100" s="709"/>
      <c r="AD100" s="689"/>
      <c r="AE100" s="694"/>
      <c r="AF100" s="814">
        <v>3</v>
      </c>
      <c r="AG100" s="818"/>
      <c r="AH100" s="823"/>
      <c r="AI100" s="731" t="s">
        <v>532</v>
      </c>
      <c r="AJ100" s="673" t="s">
        <v>538</v>
      </c>
      <c r="AK100" s="674">
        <v>8</v>
      </c>
      <c r="AL100" s="777"/>
      <c r="AM100" s="673" t="s">
        <v>640</v>
      </c>
      <c r="AN100" s="711" t="s">
        <v>509</v>
      </c>
      <c r="AO100" s="717">
        <v>6108</v>
      </c>
      <c r="AP100" s="753">
        <f t="shared" si="71"/>
        <v>1393</v>
      </c>
      <c r="AQ100" s="718"/>
      <c r="AR100" s="718"/>
      <c r="AS100" s="717"/>
      <c r="AT100" s="717"/>
      <c r="AU100" s="755" t="str">
        <f t="shared" si="72"/>
        <v>Cele</v>
      </c>
      <c r="AV100" s="835">
        <v>7501</v>
      </c>
      <c r="AW100" s="831"/>
      <c r="AX100" s="827"/>
      <c r="AY100" s="794" t="s">
        <v>496</v>
      </c>
      <c r="AZ100" s="723" t="s">
        <v>497</v>
      </c>
      <c r="BA100" s="726">
        <f t="shared" si="73"/>
        <v>18</v>
      </c>
      <c r="BB100" s="673" t="s">
        <v>643</v>
      </c>
      <c r="BC100" s="673" t="s">
        <v>544</v>
      </c>
      <c r="BD100" s="673">
        <v>5</v>
      </c>
      <c r="BE100" s="673">
        <v>441</v>
      </c>
      <c r="BF100" s="734" t="s">
        <v>644</v>
      </c>
      <c r="BG100" s="745"/>
      <c r="BH100" s="729"/>
      <c r="BI100" s="680"/>
      <c r="BJ100" s="660"/>
      <c r="BK100" s="660"/>
      <c r="BL100" s="681"/>
      <c r="BM100" s="660"/>
      <c r="BN100" s="660"/>
      <c r="BO100" s="658"/>
      <c r="BP100" s="658"/>
      <c r="BQ100" s="673"/>
      <c r="BR100" s="658"/>
      <c r="BS100" s="651"/>
      <c r="BT100" s="585"/>
      <c r="BU100" s="658"/>
      <c r="BV100" s="716"/>
      <c r="BW100" s="716"/>
      <c r="BX100" s="716"/>
      <c r="BY100" s="716"/>
      <c r="BZ100" s="716"/>
      <c r="CA100" s="716"/>
      <c r="CB100" s="756"/>
      <c r="CC100" s="719"/>
      <c r="CD100" s="719"/>
      <c r="CE100" s="719"/>
      <c r="CF100" s="728"/>
      <c r="CG100" s="727"/>
      <c r="CH100" s="757"/>
      <c r="CI100" s="29"/>
      <c r="CJ100" s="29"/>
      <c r="CK100" s="29"/>
      <c r="CL100"/>
      <c r="CM100" s="732"/>
      <c r="CN100" s="744"/>
      <c r="CO100" s="675"/>
      <c r="CP100" s="107"/>
      <c r="CQ100" s="107"/>
      <c r="CR100" s="105"/>
      <c r="CS100" s="107"/>
      <c r="CT100" s="107"/>
      <c r="DA100" s="658"/>
      <c r="DB100" s="658"/>
      <c r="DC100" s="658"/>
      <c r="DD100" s="658"/>
      <c r="DE100" s="658"/>
      <c r="DF100" s="658"/>
      <c r="DG100" s="658"/>
      <c r="DH100" s="658"/>
      <c r="DI100" s="658"/>
      <c r="DJ100" s="658"/>
      <c r="DK100" s="658"/>
      <c r="DL100" s="658"/>
      <c r="DM100" s="658"/>
      <c r="DN100" s="658"/>
      <c r="DO100" s="658"/>
      <c r="DP100" s="658"/>
      <c r="DQ100" s="658"/>
      <c r="DR100" s="658"/>
      <c r="DS100" s="658"/>
      <c r="DT100" s="658"/>
      <c r="DU100" s="658"/>
      <c r="DV100" s="658"/>
      <c r="DW100" s="658"/>
      <c r="DX100" s="658"/>
      <c r="DY100" s="658"/>
    </row>
    <row r="101" spans="1:129" s="12" customFormat="1" ht="15.75">
      <c r="A101" s="743"/>
      <c r="B101" s="1328" t="s">
        <v>320</v>
      </c>
      <c r="C101" s="646" t="s">
        <v>540</v>
      </c>
      <c r="D101" s="644">
        <v>15</v>
      </c>
      <c r="E101" s="644">
        <v>11</v>
      </c>
      <c r="F101" s="644">
        <v>14</v>
      </c>
      <c r="G101" s="644">
        <v>8</v>
      </c>
      <c r="H101" s="644">
        <v>13</v>
      </c>
      <c r="I101" s="644">
        <v>18</v>
      </c>
      <c r="J101" s="750" t="s">
        <v>645</v>
      </c>
      <c r="K101" s="655">
        <v>32</v>
      </c>
      <c r="L101" s="657" t="s">
        <v>593</v>
      </c>
      <c r="M101" s="697">
        <v>8</v>
      </c>
      <c r="N101" s="647">
        <v>9</v>
      </c>
      <c r="O101" s="662">
        <v>10</v>
      </c>
      <c r="P101" s="647">
        <v>11</v>
      </c>
      <c r="Q101" s="662">
        <v>11</v>
      </c>
      <c r="R101" s="647">
        <v>12</v>
      </c>
      <c r="S101" s="646">
        <v>9</v>
      </c>
      <c r="T101" s="685"/>
      <c r="U101" s="686"/>
      <c r="V101" s="685"/>
      <c r="W101" s="686"/>
      <c r="X101" s="685"/>
      <c r="Y101" s="686"/>
      <c r="Z101" s="685"/>
      <c r="AA101" s="705"/>
      <c r="AB101" s="685"/>
      <c r="AC101" s="708"/>
      <c r="AD101" s="1103"/>
      <c r="AE101" s="693"/>
      <c r="AF101" s="813">
        <v>5</v>
      </c>
      <c r="AG101" s="819"/>
      <c r="AH101" s="824"/>
      <c r="AI101" s="730" t="s">
        <v>566</v>
      </c>
      <c r="AJ101" s="721" t="s">
        <v>502</v>
      </c>
      <c r="AK101" s="1102">
        <v>12</v>
      </c>
      <c r="AL101" s="776"/>
      <c r="AM101" s="721" t="s">
        <v>534</v>
      </c>
      <c r="AN101" s="1101" t="s">
        <v>495</v>
      </c>
      <c r="AO101" s="714">
        <v>36106</v>
      </c>
      <c r="AP101" s="752">
        <f t="shared" si="71"/>
        <v>8895</v>
      </c>
      <c r="AQ101" s="715"/>
      <c r="AR101" s="715"/>
      <c r="AS101" s="714"/>
      <c r="AT101" s="714"/>
      <c r="AU101" s="754" t="str">
        <f t="shared" si="72"/>
        <v>Thaylen</v>
      </c>
      <c r="AV101" s="836">
        <v>45001</v>
      </c>
      <c r="AW101" s="832"/>
      <c r="AX101" s="828"/>
      <c r="AY101" s="793" t="s">
        <v>510</v>
      </c>
      <c r="AZ101" s="722" t="s">
        <v>497</v>
      </c>
      <c r="BA101" s="725">
        <f t="shared" si="73"/>
        <v>14</v>
      </c>
      <c r="BB101" s="721" t="s">
        <v>646</v>
      </c>
      <c r="BC101" s="721" t="s">
        <v>569</v>
      </c>
      <c r="BD101" s="721">
        <v>15</v>
      </c>
      <c r="BE101" s="721">
        <v>440</v>
      </c>
      <c r="BF101" s="733" t="s">
        <v>520</v>
      </c>
      <c r="BG101" s="745"/>
      <c r="BH101" s="729"/>
      <c r="BI101" s="680"/>
      <c r="BJ101" s="660"/>
      <c r="BK101" s="660"/>
      <c r="BL101" s="681"/>
      <c r="BM101" s="660"/>
      <c r="BN101" s="660"/>
      <c r="BO101" s="658"/>
      <c r="BP101" s="658"/>
      <c r="BQ101" s="721"/>
      <c r="BR101" s="658"/>
      <c r="BS101" s="651"/>
      <c r="BT101" s="585"/>
      <c r="BU101" s="658"/>
      <c r="BV101" s="716"/>
      <c r="BW101" s="716"/>
      <c r="BX101" s="716"/>
      <c r="BY101" s="716"/>
      <c r="BZ101" s="716"/>
      <c r="CA101" s="716"/>
      <c r="CB101" s="756"/>
      <c r="CC101" s="719"/>
      <c r="CD101" s="719"/>
      <c r="CE101" s="719"/>
      <c r="CF101" s="728"/>
      <c r="CG101" s="727"/>
      <c r="CH101" s="757"/>
      <c r="CI101" s="29"/>
      <c r="CJ101" s="29"/>
      <c r="CK101" s="29"/>
      <c r="CL101"/>
      <c r="CM101" s="732"/>
      <c r="CN101" s="744"/>
      <c r="CO101" s="675"/>
      <c r="CP101" s="107"/>
      <c r="CQ101" s="107"/>
      <c r="CR101" s="105"/>
      <c r="CS101" s="107"/>
      <c r="CT101" s="107"/>
      <c r="DA101" s="658"/>
      <c r="DB101" s="658"/>
      <c r="DC101" s="658"/>
      <c r="DD101" s="658"/>
      <c r="DE101" s="658"/>
      <c r="DF101" s="658"/>
      <c r="DG101" s="658"/>
      <c r="DH101" s="658"/>
      <c r="DI101" s="658"/>
      <c r="DJ101" s="658"/>
      <c r="DK101" s="658"/>
      <c r="DL101" s="658"/>
      <c r="DM101" s="658"/>
      <c r="DN101" s="658"/>
      <c r="DO101" s="658"/>
      <c r="DP101" s="658"/>
      <c r="DQ101" s="658"/>
      <c r="DR101" s="658"/>
      <c r="DS101" s="658"/>
      <c r="DT101" s="658"/>
      <c r="DU101" s="658"/>
      <c r="DV101" s="658"/>
      <c r="DW101" s="658"/>
      <c r="DX101" s="658"/>
      <c r="DY101" s="658"/>
    </row>
    <row r="102" spans="1:129" s="12" customFormat="1" ht="15.75">
      <c r="A102" s="743"/>
      <c r="B102" s="1329" t="s">
        <v>319</v>
      </c>
      <c r="C102" s="668" t="s">
        <v>557</v>
      </c>
      <c r="D102" s="667">
        <v>18.5</v>
      </c>
      <c r="E102" s="667">
        <v>4</v>
      </c>
      <c r="F102" s="667">
        <v>9</v>
      </c>
      <c r="G102" s="667">
        <v>10</v>
      </c>
      <c r="H102" s="667">
        <v>16</v>
      </c>
      <c r="I102" s="667">
        <v>6</v>
      </c>
      <c r="J102" s="751" t="s">
        <v>647</v>
      </c>
      <c r="K102" s="669">
        <v>36</v>
      </c>
      <c r="L102" s="670" t="s">
        <v>570</v>
      </c>
      <c r="M102" s="698">
        <v>16</v>
      </c>
      <c r="N102" s="671">
        <v>13</v>
      </c>
      <c r="O102" s="672">
        <v>14</v>
      </c>
      <c r="P102" s="671">
        <v>15</v>
      </c>
      <c r="Q102" s="672">
        <v>15</v>
      </c>
      <c r="R102" s="671">
        <v>16</v>
      </c>
      <c r="S102" s="668">
        <v>9</v>
      </c>
      <c r="T102" s="687"/>
      <c r="U102" s="688"/>
      <c r="V102" s="687"/>
      <c r="W102" s="688"/>
      <c r="X102" s="687"/>
      <c r="Y102" s="688"/>
      <c r="Z102" s="687"/>
      <c r="AA102" s="706"/>
      <c r="AB102" s="687"/>
      <c r="AC102" s="709"/>
      <c r="AD102" s="689"/>
      <c r="AE102" s="694"/>
      <c r="AF102" s="814">
        <v>2</v>
      </c>
      <c r="AG102" s="818"/>
      <c r="AH102" s="823"/>
      <c r="AI102" s="731" t="s">
        <v>566</v>
      </c>
      <c r="AJ102" s="673" t="s">
        <v>514</v>
      </c>
      <c r="AK102" s="674">
        <v>7</v>
      </c>
      <c r="AL102" s="777"/>
      <c r="AM102" s="673" t="s">
        <v>494</v>
      </c>
      <c r="AN102" s="711" t="s">
        <v>509</v>
      </c>
      <c r="AO102" s="717">
        <v>17200</v>
      </c>
      <c r="AP102" s="753">
        <f t="shared" si="71"/>
        <v>801</v>
      </c>
      <c r="AQ102" s="718"/>
      <c r="AR102" s="718"/>
      <c r="AS102" s="717"/>
      <c r="AT102" s="717"/>
      <c r="AU102" s="755" t="str">
        <f t="shared" si="72"/>
        <v>Xarik</v>
      </c>
      <c r="AV102" s="835">
        <v>18001</v>
      </c>
      <c r="AW102" s="831"/>
      <c r="AX102" s="827"/>
      <c r="AY102" s="794" t="s">
        <v>547</v>
      </c>
      <c r="AZ102" s="723" t="s">
        <v>497</v>
      </c>
      <c r="BA102" s="726">
        <f t="shared" si="73"/>
        <v>9</v>
      </c>
      <c r="BB102" s="673" t="s">
        <v>648</v>
      </c>
      <c r="BC102" s="673" t="s">
        <v>569</v>
      </c>
      <c r="BD102" s="673">
        <v>15</v>
      </c>
      <c r="BE102" s="673">
        <v>440</v>
      </c>
      <c r="BF102" s="734" t="s">
        <v>649</v>
      </c>
      <c r="BG102" s="745"/>
      <c r="BH102" s="729"/>
      <c r="BI102" s="680"/>
      <c r="BJ102" s="660"/>
      <c r="BK102" s="660"/>
      <c r="BL102" s="681"/>
      <c r="BM102" s="660"/>
      <c r="BN102" s="660"/>
      <c r="BO102" s="658"/>
      <c r="BP102" s="658"/>
      <c r="BQ102" s="673"/>
      <c r="BR102" s="658"/>
      <c r="BS102" s="651"/>
      <c r="BT102" s="585"/>
      <c r="BU102" s="658"/>
      <c r="BV102" s="716"/>
      <c r="BW102" s="716"/>
      <c r="BX102" s="716"/>
      <c r="BY102" s="716"/>
      <c r="BZ102" s="716"/>
      <c r="CA102" s="716"/>
      <c r="CB102" s="756"/>
      <c r="CC102" s="719"/>
      <c r="CD102" s="719"/>
      <c r="CE102" s="719"/>
      <c r="CF102" s="728"/>
      <c r="CG102" s="727"/>
      <c r="CH102" s="757"/>
      <c r="CI102" s="29"/>
      <c r="CJ102" s="29"/>
      <c r="CK102" s="29"/>
      <c r="CL102"/>
      <c r="CM102" s="732"/>
      <c r="CN102" s="744"/>
      <c r="CO102" s="675"/>
      <c r="CP102" s="107"/>
      <c r="CQ102" s="107"/>
      <c r="CR102" s="105"/>
      <c r="CS102" s="107"/>
      <c r="CT102" s="107"/>
      <c r="DA102" s="658"/>
      <c r="DB102" s="658"/>
      <c r="DC102" s="658"/>
      <c r="DD102" s="658"/>
      <c r="DE102" s="658"/>
      <c r="DF102" s="658"/>
      <c r="DG102" s="658"/>
      <c r="DH102" s="658"/>
      <c r="DI102" s="658"/>
      <c r="DJ102" s="658"/>
      <c r="DK102" s="658"/>
      <c r="DL102" s="658"/>
      <c r="DM102" s="658"/>
      <c r="DN102" s="658"/>
      <c r="DO102" s="658"/>
      <c r="DP102" s="658"/>
      <c r="DQ102" s="658"/>
      <c r="DR102" s="658"/>
      <c r="DS102" s="658"/>
      <c r="DT102" s="658"/>
      <c r="DU102" s="658"/>
      <c r="DV102" s="658"/>
      <c r="DW102" s="658"/>
      <c r="DX102" s="658"/>
      <c r="DY102" s="658"/>
    </row>
    <row r="103" spans="1:129" s="12" customFormat="1" ht="15.75">
      <c r="A103" s="658"/>
      <c r="B103" s="1328" t="s">
        <v>322</v>
      </c>
      <c r="C103" s="646" t="s">
        <v>573</v>
      </c>
      <c r="D103" s="644">
        <v>12</v>
      </c>
      <c r="E103" s="644">
        <v>14</v>
      </c>
      <c r="F103" s="644">
        <v>8</v>
      </c>
      <c r="G103" s="644">
        <v>17</v>
      </c>
      <c r="H103" s="644">
        <v>14</v>
      </c>
      <c r="I103" s="644">
        <v>16</v>
      </c>
      <c r="J103" s="750" t="s">
        <v>650</v>
      </c>
      <c r="K103" s="655"/>
      <c r="L103" s="657">
        <v>3</v>
      </c>
      <c r="M103" s="697">
        <v>10</v>
      </c>
      <c r="N103" s="647">
        <v>10</v>
      </c>
      <c r="O103" s="662">
        <v>9</v>
      </c>
      <c r="P103" s="647">
        <v>10</v>
      </c>
      <c r="Q103" s="662">
        <v>13</v>
      </c>
      <c r="R103" s="647">
        <v>11</v>
      </c>
      <c r="S103" s="646">
        <v>12</v>
      </c>
      <c r="T103" s="685"/>
      <c r="U103" s="686">
        <v>0.65</v>
      </c>
      <c r="V103" s="685">
        <v>0.62</v>
      </c>
      <c r="W103" s="686">
        <v>0.5</v>
      </c>
      <c r="X103" s="685">
        <v>0.6</v>
      </c>
      <c r="Y103" s="686">
        <v>0.48</v>
      </c>
      <c r="Z103" s="685">
        <v>0.25</v>
      </c>
      <c r="AA103" s="705">
        <v>0.94</v>
      </c>
      <c r="AB103" s="685">
        <v>0.35</v>
      </c>
      <c r="AC103" s="708"/>
      <c r="AD103" s="1103"/>
      <c r="AE103" s="693"/>
      <c r="AF103" s="812">
        <v>7</v>
      </c>
      <c r="AG103" s="819"/>
      <c r="AH103" s="824"/>
      <c r="AI103" s="730" t="s">
        <v>566</v>
      </c>
      <c r="AJ103" s="721" t="s">
        <v>533</v>
      </c>
      <c r="AK103" s="1102">
        <v>11</v>
      </c>
      <c r="AL103" s="808"/>
      <c r="AM103" s="721" t="s">
        <v>632</v>
      </c>
      <c r="AN103" s="1101" t="s">
        <v>509</v>
      </c>
      <c r="AO103" s="799">
        <v>51942</v>
      </c>
      <c r="AP103" s="801">
        <f t="shared" si="71"/>
        <v>18058</v>
      </c>
      <c r="AQ103" s="797"/>
      <c r="AR103" s="805">
        <f>SUM(AW103-AQ103)</f>
        <v>0</v>
      </c>
      <c r="AS103" s="803"/>
      <c r="AT103" s="806">
        <f>SUM(AX103-AS103)</f>
        <v>0</v>
      </c>
      <c r="AU103" s="754" t="str">
        <f t="shared" si="72"/>
        <v>Dillow</v>
      </c>
      <c r="AV103" s="836">
        <v>70000</v>
      </c>
      <c r="AW103" s="832"/>
      <c r="AX103" s="828"/>
      <c r="AY103" s="793" t="s">
        <v>510</v>
      </c>
      <c r="AZ103" s="722" t="s">
        <v>497</v>
      </c>
      <c r="BA103" s="725">
        <f t="shared" si="73"/>
        <v>8</v>
      </c>
      <c r="BB103" s="721" t="s">
        <v>651</v>
      </c>
      <c r="BC103" s="721" t="s">
        <v>592</v>
      </c>
      <c r="BD103" s="721">
        <v>18</v>
      </c>
      <c r="BE103" s="721">
        <v>442</v>
      </c>
      <c r="BF103" s="733" t="s">
        <v>489</v>
      </c>
      <c r="BG103" s="744">
        <v>1</v>
      </c>
      <c r="BH103" s="783">
        <f>SUM('DM Party Sheet'!$AI$1-'EOTP Characters'!BE103+'EOTP Characters'!AL103)</f>
        <v>23</v>
      </c>
      <c r="BI103" s="640" t="s">
        <v>528</v>
      </c>
      <c r="BJ103" s="641">
        <v>4</v>
      </c>
      <c r="BK103" s="641">
        <v>4</v>
      </c>
      <c r="BL103" s="642" t="s">
        <v>529</v>
      </c>
      <c r="BM103" s="640">
        <v>12</v>
      </c>
      <c r="BN103" s="641" t="s">
        <v>530</v>
      </c>
      <c r="BO103" s="644">
        <f>'DM Party Sheet'!K$3</f>
        <v>0</v>
      </c>
      <c r="BP103" s="638"/>
      <c r="BQ103" s="721"/>
      <c r="BR103" s="638"/>
      <c r="BS103" s="585" t="s">
        <v>411</v>
      </c>
      <c r="BT103" s="585" t="s">
        <v>531</v>
      </c>
      <c r="BU103" s="658"/>
      <c r="BV103" s="955">
        <f>AVERAGE(D103:I103)</f>
        <v>13.5</v>
      </c>
      <c r="BW103" s="716"/>
      <c r="BX103" s="716"/>
      <c r="BY103" s="716"/>
      <c r="BZ103" s="716"/>
      <c r="CA103" s="716"/>
      <c r="CB103" s="756"/>
      <c r="CC103" s="719"/>
      <c r="CD103" s="719"/>
      <c r="CE103" s="719"/>
      <c r="CF103" s="728"/>
      <c r="CG103" s="727"/>
      <c r="CH103" s="757"/>
      <c r="CI103" s="29"/>
      <c r="CJ103" s="29"/>
      <c r="CK103" s="29"/>
      <c r="CL103" s="29"/>
      <c r="CM103" s="736"/>
      <c r="CN103" s="745"/>
      <c r="CO103" s="680"/>
      <c r="CP103" s="660"/>
      <c r="CQ103" s="660"/>
      <c r="CR103" s="681"/>
      <c r="CS103" s="660"/>
      <c r="CT103" s="660"/>
      <c r="CU103" s="658"/>
      <c r="CV103" s="658"/>
      <c r="CW103" s="658"/>
      <c r="CX103" s="658"/>
      <c r="CY103" s="658"/>
      <c r="CZ103" s="658"/>
      <c r="DA103" s="658"/>
      <c r="DB103" s="658"/>
      <c r="DC103" s="658"/>
      <c r="DD103" s="658"/>
      <c r="DE103" s="658"/>
      <c r="DF103" s="658"/>
      <c r="DG103" s="658"/>
      <c r="DH103" s="658"/>
      <c r="DI103" s="658"/>
      <c r="DJ103" s="658"/>
      <c r="DK103" s="658"/>
      <c r="DL103" s="658"/>
      <c r="DM103" s="658"/>
      <c r="DN103" s="658"/>
      <c r="DO103" s="658"/>
      <c r="DP103" s="658"/>
      <c r="DQ103" s="658"/>
      <c r="DR103" s="658"/>
      <c r="DS103" s="658"/>
      <c r="DT103" s="658"/>
      <c r="DU103" s="658"/>
      <c r="DV103" s="658"/>
      <c r="DW103" s="658"/>
      <c r="DX103" s="658"/>
      <c r="DY103" s="658"/>
    </row>
    <row r="104" spans="1:129" s="12" customFormat="1" ht="15.75">
      <c r="A104" s="658"/>
      <c r="B104" s="1330" t="s">
        <v>89</v>
      </c>
      <c r="C104" s="646" t="s">
        <v>516</v>
      </c>
      <c r="D104" s="644">
        <v>9</v>
      </c>
      <c r="E104" s="644">
        <v>17</v>
      </c>
      <c r="F104" s="644">
        <v>18</v>
      </c>
      <c r="G104" s="644">
        <v>18</v>
      </c>
      <c r="H104" s="644">
        <v>7</v>
      </c>
      <c r="I104" s="644">
        <v>12</v>
      </c>
      <c r="J104" s="750"/>
      <c r="K104" s="655"/>
      <c r="L104" s="657">
        <v>-3</v>
      </c>
      <c r="M104" s="697">
        <v>4</v>
      </c>
      <c r="N104" s="647">
        <v>10</v>
      </c>
      <c r="O104" s="662">
        <v>13</v>
      </c>
      <c r="P104" s="647">
        <v>14</v>
      </c>
      <c r="Q104" s="662">
        <v>16</v>
      </c>
      <c r="R104" s="647">
        <v>15</v>
      </c>
      <c r="S104" s="646">
        <v>9</v>
      </c>
      <c r="T104" s="685"/>
      <c r="U104" s="686"/>
      <c r="V104" s="685"/>
      <c r="W104" s="686"/>
      <c r="X104" s="685"/>
      <c r="Y104" s="686"/>
      <c r="Z104" s="685"/>
      <c r="AA104" s="705"/>
      <c r="AB104" s="685"/>
      <c r="AC104" s="708"/>
      <c r="AD104" s="1103"/>
      <c r="AE104" s="693"/>
      <c r="AF104" s="812">
        <v>5</v>
      </c>
      <c r="AG104" s="819"/>
      <c r="AH104" s="824"/>
      <c r="AI104" s="730" t="s">
        <v>566</v>
      </c>
      <c r="AJ104" s="721" t="s">
        <v>558</v>
      </c>
      <c r="AK104" s="1102">
        <v>10</v>
      </c>
      <c r="AL104" s="808"/>
      <c r="AM104" s="721" t="s">
        <v>534</v>
      </c>
      <c r="AN104" s="1101" t="s">
        <v>509</v>
      </c>
      <c r="AO104" s="799">
        <v>19697</v>
      </c>
      <c r="AP104" s="801">
        <f t="shared" si="71"/>
        <v>7803</v>
      </c>
      <c r="AQ104" s="797"/>
      <c r="AR104" s="805">
        <f>SUM(AW104-AQ104)</f>
        <v>0</v>
      </c>
      <c r="AS104" s="803"/>
      <c r="AT104" s="806">
        <f>SUM(AX104-AS104)</f>
        <v>0</v>
      </c>
      <c r="AU104" s="861" t="str">
        <f t="shared" si="72"/>
        <v>Colborn</v>
      </c>
      <c r="AV104" s="836">
        <v>27500</v>
      </c>
      <c r="AW104" s="832"/>
      <c r="AX104" s="828"/>
      <c r="AY104" s="793" t="s">
        <v>496</v>
      </c>
      <c r="AZ104" s="722" t="s">
        <v>497</v>
      </c>
      <c r="BA104" s="725">
        <f t="shared" si="73"/>
        <v>18</v>
      </c>
      <c r="BB104" s="721" t="s">
        <v>652</v>
      </c>
      <c r="BC104" s="721" t="s">
        <v>653</v>
      </c>
      <c r="BD104" s="721">
        <v>3</v>
      </c>
      <c r="BE104" s="721">
        <v>439</v>
      </c>
      <c r="BF104" s="862" t="s">
        <v>520</v>
      </c>
      <c r="BG104" s="863">
        <v>1</v>
      </c>
      <c r="BH104" s="783">
        <f>SUM('DM Party Sheet'!$AI$1-'EOTP Characters'!BE104+'EOTP Characters'!AL104)</f>
        <v>26</v>
      </c>
      <c r="BI104" s="640" t="s">
        <v>513</v>
      </c>
      <c r="BJ104" s="641">
        <v>2</v>
      </c>
      <c r="BK104" s="641">
        <v>2</v>
      </c>
      <c r="BL104" s="642"/>
      <c r="BM104" s="640">
        <v>6</v>
      </c>
      <c r="BN104" s="641" t="s">
        <v>514</v>
      </c>
      <c r="BO104" s="644" t="str">
        <f>'DM Party Sheet'!G$3</f>
        <v>Evanore Lysand</v>
      </c>
      <c r="BP104" s="638"/>
      <c r="BQ104" s="721"/>
      <c r="BR104" s="638"/>
      <c r="BS104" s="585" t="s">
        <v>409</v>
      </c>
      <c r="BT104" s="585" t="s">
        <v>515</v>
      </c>
      <c r="BU104" s="658"/>
      <c r="BV104" s="955">
        <f>AVERAGE(D104:I104)</f>
        <v>13.5</v>
      </c>
      <c r="BW104" s="716"/>
      <c r="BX104" s="716"/>
      <c r="BY104" s="716"/>
      <c r="BZ104" s="716"/>
      <c r="CA104" s="716"/>
      <c r="CB104" s="756"/>
      <c r="CC104" s="719"/>
      <c r="CD104" s="719"/>
      <c r="CE104" s="719"/>
      <c r="CF104" s="728"/>
      <c r="CG104" s="727"/>
      <c r="CH104" s="757"/>
      <c r="CI104" s="29"/>
      <c r="CJ104" s="29"/>
      <c r="CK104" s="29"/>
      <c r="CL104" s="29"/>
      <c r="CM104" s="736"/>
      <c r="CN104" s="745"/>
      <c r="CO104" s="680"/>
      <c r="CP104" s="660"/>
      <c r="CQ104" s="660"/>
      <c r="CR104" s="681"/>
      <c r="CS104" s="660"/>
      <c r="CT104" s="660"/>
      <c r="CU104" s="658"/>
      <c r="CV104" s="658"/>
      <c r="CW104" s="658"/>
      <c r="CX104" s="658"/>
      <c r="CY104" s="658"/>
      <c r="CZ104" s="658"/>
      <c r="DA104" s="658"/>
      <c r="DB104" s="658"/>
      <c r="DC104" s="658"/>
      <c r="DD104" s="658"/>
      <c r="DE104" s="658"/>
      <c r="DF104" s="658"/>
      <c r="DG104" s="658"/>
      <c r="DH104" s="658"/>
      <c r="DI104" s="658"/>
      <c r="DJ104" s="658"/>
      <c r="DK104" s="658"/>
      <c r="DL104" s="658"/>
      <c r="DM104" s="658"/>
      <c r="DN104" s="658"/>
      <c r="DO104" s="658"/>
      <c r="DP104" s="658"/>
      <c r="DQ104" s="658"/>
      <c r="DR104" s="658"/>
      <c r="DS104" s="658"/>
      <c r="DT104" s="658"/>
      <c r="DU104" s="658"/>
      <c r="DV104" s="658"/>
      <c r="DW104" s="658"/>
      <c r="DX104" s="658"/>
      <c r="DY104" s="658"/>
    </row>
    <row r="105" spans="1:129" s="12" customFormat="1">
      <c r="A105" s="658"/>
      <c r="B105" s="683"/>
      <c r="C105" s="658"/>
      <c r="D105" s="658"/>
      <c r="E105" s="658"/>
      <c r="F105" s="658"/>
      <c r="G105" s="658"/>
      <c r="H105" s="658"/>
      <c r="I105" s="658"/>
      <c r="J105" s="658"/>
      <c r="K105" s="658"/>
      <c r="L105" s="658"/>
      <c r="M105" s="658"/>
      <c r="N105" s="658"/>
      <c r="O105" s="658"/>
      <c r="P105" s="658"/>
      <c r="Q105" s="658"/>
      <c r="R105" s="658"/>
      <c r="S105" s="658"/>
      <c r="T105" s="658"/>
      <c r="U105" s="658"/>
      <c r="V105" s="658"/>
      <c r="W105" s="658"/>
      <c r="X105" s="658"/>
      <c r="Y105" s="658"/>
      <c r="Z105" s="658"/>
      <c r="AA105" s="658"/>
      <c r="AB105" s="658"/>
      <c r="AC105" s="658"/>
      <c r="AD105" s="658"/>
      <c r="AE105" s="658"/>
      <c r="AF105" s="815"/>
      <c r="AG105" s="820"/>
      <c r="AH105" s="825"/>
      <c r="AI105" s="658"/>
      <c r="AJ105" s="658"/>
      <c r="AK105" s="658"/>
      <c r="AL105" s="780"/>
      <c r="AM105" s="658"/>
      <c r="AN105" s="658"/>
      <c r="AO105" s="658"/>
      <c r="AP105" s="683"/>
      <c r="AQ105" s="658"/>
      <c r="AR105" s="658"/>
      <c r="AS105" s="658"/>
      <c r="AT105" s="658"/>
      <c r="AU105" s="658"/>
      <c r="AV105" s="815"/>
      <c r="AW105" s="834"/>
      <c r="AX105" s="830"/>
      <c r="AY105" s="765"/>
      <c r="AZ105" s="660"/>
      <c r="BA105" s="660"/>
      <c r="BB105" s="660"/>
      <c r="BC105" s="660"/>
      <c r="BD105" s="660"/>
      <c r="BE105" s="660"/>
      <c r="BF105" s="660"/>
      <c r="BG105" s="660"/>
      <c r="BH105" s="660"/>
      <c r="BI105" s="660"/>
      <c r="BJ105" s="666"/>
      <c r="BK105" s="666"/>
      <c r="BL105" s="666"/>
      <c r="BM105" s="30"/>
      <c r="BN105" s="30"/>
      <c r="BO105" s="30"/>
      <c r="BP105" s="679"/>
      <c r="BQ105" s="660"/>
      <c r="BR105" s="679"/>
      <c r="BS105" s="679"/>
      <c r="BT105" s="679"/>
      <c r="BU105" s="658"/>
      <c r="BV105" s="716"/>
      <c r="BW105" s="716"/>
      <c r="BX105" s="716"/>
      <c r="BY105" s="716"/>
      <c r="BZ105" s="716"/>
      <c r="CA105" s="716"/>
      <c r="CB105" s="756"/>
      <c r="CC105" s="719"/>
      <c r="CD105" s="719"/>
      <c r="CE105" s="719"/>
      <c r="CF105" s="728"/>
      <c r="CG105" s="727"/>
      <c r="CH105" s="757"/>
      <c r="CI105" s="29"/>
      <c r="CJ105" s="29"/>
      <c r="CK105" s="29"/>
      <c r="CL105" s="29"/>
      <c r="CM105" s="736"/>
      <c r="CN105" s="745"/>
      <c r="CO105" s="680"/>
      <c r="CP105" s="660"/>
      <c r="CQ105" s="660"/>
      <c r="CR105" s="681"/>
      <c r="CS105" s="660"/>
      <c r="CT105" s="660"/>
      <c r="CU105" s="658"/>
      <c r="CV105" s="658"/>
      <c r="CW105" s="658"/>
      <c r="CX105" s="658"/>
      <c r="CY105" s="658"/>
      <c r="CZ105" s="658"/>
      <c r="DA105" s="658"/>
      <c r="DB105" s="658"/>
      <c r="DC105" s="658"/>
      <c r="DD105" s="658"/>
      <c r="DE105" s="658"/>
      <c r="DF105" s="658"/>
      <c r="DG105" s="658"/>
      <c r="DH105" s="658"/>
      <c r="DI105" s="658"/>
      <c r="DJ105" s="658"/>
      <c r="DK105" s="658"/>
      <c r="DL105" s="658"/>
      <c r="DM105" s="658"/>
      <c r="DN105" s="658"/>
      <c r="DO105" s="658"/>
      <c r="DP105" s="658"/>
      <c r="DQ105" s="658"/>
      <c r="DR105" s="658"/>
      <c r="DS105" s="658"/>
      <c r="DT105" s="658"/>
      <c r="DU105" s="658"/>
      <c r="DV105" s="658"/>
      <c r="DW105" s="658"/>
      <c r="DX105" s="658"/>
      <c r="DY105" s="658"/>
    </row>
    <row r="106" spans="1:129" s="12" customFormat="1">
      <c r="A106" s="658"/>
      <c r="B106" s="683"/>
      <c r="C106" s="658"/>
      <c r="D106" s="658"/>
      <c r="E106" s="658"/>
      <c r="F106" s="658"/>
      <c r="G106" s="658"/>
      <c r="H106" s="658"/>
      <c r="I106" s="658"/>
      <c r="J106" s="658"/>
      <c r="K106" s="658"/>
      <c r="L106" s="658"/>
      <c r="M106" s="658"/>
      <c r="N106" s="658"/>
      <c r="O106" s="658"/>
      <c r="P106" s="658"/>
      <c r="Q106" s="658"/>
      <c r="R106" s="658"/>
      <c r="S106" s="658"/>
      <c r="T106" s="658"/>
      <c r="U106" s="658"/>
      <c r="V106" s="658"/>
      <c r="W106" s="658"/>
      <c r="X106" s="658"/>
      <c r="Y106" s="658"/>
      <c r="Z106" s="658"/>
      <c r="AA106" s="658"/>
      <c r="AB106" s="658"/>
      <c r="AC106" s="658"/>
      <c r="AD106" s="658"/>
      <c r="AE106" s="658"/>
      <c r="AF106" s="815"/>
      <c r="AG106" s="820"/>
      <c r="AH106" s="825"/>
      <c r="AI106" s="658"/>
      <c r="AJ106" s="658"/>
      <c r="AK106" s="658"/>
      <c r="AL106" s="780"/>
      <c r="AM106" s="658"/>
      <c r="AN106" s="658"/>
      <c r="AO106" s="658"/>
      <c r="AP106" s="683"/>
      <c r="AQ106" s="658"/>
      <c r="AR106" s="658"/>
      <c r="AS106" s="658"/>
      <c r="AT106" s="658"/>
      <c r="AU106" s="658"/>
      <c r="AV106" s="815"/>
      <c r="AW106" s="834"/>
      <c r="AX106" s="830"/>
      <c r="AY106" s="765"/>
      <c r="AZ106" s="660"/>
      <c r="BA106" s="660"/>
      <c r="BB106" s="660"/>
      <c r="BC106" s="660"/>
      <c r="BD106" s="660"/>
      <c r="BE106" s="660"/>
      <c r="BF106" s="660"/>
      <c r="BG106" s="660"/>
      <c r="BH106" s="660"/>
      <c r="BI106" s="660"/>
      <c r="BJ106" s="666"/>
      <c r="BK106" s="666"/>
      <c r="BL106" s="666"/>
      <c r="BM106" s="30"/>
      <c r="BN106" s="30"/>
      <c r="BO106" s="30"/>
      <c r="BP106" s="679"/>
      <c r="BQ106" s="660"/>
      <c r="BR106" s="679"/>
      <c r="BS106" s="679"/>
      <c r="BT106" s="679"/>
      <c r="BU106" s="658"/>
      <c r="BV106" s="716"/>
      <c r="BW106" s="716"/>
      <c r="BX106" s="716"/>
      <c r="BY106" s="716"/>
      <c r="BZ106" s="716"/>
      <c r="CA106" s="716"/>
      <c r="CB106" s="756"/>
      <c r="CC106" s="719"/>
      <c r="CD106" s="719"/>
      <c r="CE106" s="719"/>
      <c r="CF106" s="728"/>
      <c r="CG106" s="727"/>
      <c r="CH106" s="757"/>
      <c r="CI106" s="29"/>
      <c r="CJ106" s="29"/>
      <c r="CK106" s="29"/>
      <c r="CL106" s="29"/>
      <c r="CM106" s="736"/>
      <c r="CN106" s="745"/>
      <c r="CO106" s="680"/>
      <c r="CP106" s="660"/>
      <c r="CQ106" s="660"/>
      <c r="CR106" s="681"/>
      <c r="CS106" s="660"/>
      <c r="CT106" s="660"/>
      <c r="CU106" s="658"/>
      <c r="CV106" s="658"/>
      <c r="CW106" s="658"/>
      <c r="CX106" s="658"/>
      <c r="CY106" s="658"/>
      <c r="CZ106" s="658"/>
      <c r="DA106" s="658"/>
      <c r="DB106" s="658"/>
      <c r="DC106" s="658"/>
      <c r="DD106" s="658"/>
      <c r="DE106" s="658"/>
      <c r="DF106" s="658"/>
      <c r="DG106" s="658"/>
      <c r="DH106" s="658"/>
      <c r="DI106" s="658"/>
      <c r="DJ106" s="658"/>
      <c r="DK106" s="658"/>
      <c r="DL106" s="658"/>
      <c r="DM106" s="658"/>
      <c r="DN106" s="658"/>
      <c r="DO106" s="658"/>
      <c r="DP106" s="658"/>
      <c r="DQ106" s="658"/>
      <c r="DR106" s="658"/>
      <c r="DS106" s="658"/>
      <c r="DT106" s="658"/>
      <c r="DU106" s="658"/>
      <c r="DV106" s="658"/>
      <c r="DW106" s="658"/>
      <c r="DX106" s="658"/>
      <c r="DY106" s="658"/>
    </row>
    <row r="107" spans="1:129" s="12" customFormat="1">
      <c r="A107" s="658"/>
      <c r="B107" s="683"/>
      <c r="C107" s="658"/>
      <c r="D107" s="658"/>
      <c r="E107" s="658"/>
      <c r="F107" s="658"/>
      <c r="G107" s="658"/>
      <c r="H107" s="658"/>
      <c r="I107" s="658"/>
      <c r="J107" s="658"/>
      <c r="K107" s="658"/>
      <c r="L107" s="658"/>
      <c r="M107" s="658"/>
      <c r="N107" s="658"/>
      <c r="O107" s="658"/>
      <c r="P107" s="658"/>
      <c r="Q107" s="658"/>
      <c r="R107" s="658"/>
      <c r="S107" s="658"/>
      <c r="T107" s="658"/>
      <c r="U107" s="658"/>
      <c r="V107" s="658"/>
      <c r="W107" s="658"/>
      <c r="X107" s="658"/>
      <c r="Y107" s="658"/>
      <c r="Z107" s="658"/>
      <c r="AA107" s="658"/>
      <c r="AB107" s="658"/>
      <c r="AC107" s="658"/>
      <c r="AD107" s="658"/>
      <c r="AE107" s="658"/>
      <c r="AF107" s="815"/>
      <c r="AG107" s="820"/>
      <c r="AH107" s="825"/>
      <c r="AI107" s="658"/>
      <c r="AJ107" s="658"/>
      <c r="AK107" s="658"/>
      <c r="AL107" s="780"/>
      <c r="AM107" s="658"/>
      <c r="AN107" s="658"/>
      <c r="AO107" s="658"/>
      <c r="AP107" s="683"/>
      <c r="AQ107" s="658"/>
      <c r="AR107" s="658"/>
      <c r="AS107" s="658"/>
      <c r="AT107" s="658"/>
      <c r="AU107" s="658"/>
      <c r="AV107" s="815"/>
      <c r="AW107" s="834"/>
      <c r="AX107" s="830"/>
      <c r="AY107" s="765"/>
      <c r="AZ107" s="660"/>
      <c r="BA107" s="660"/>
      <c r="BB107" s="660"/>
      <c r="BC107" s="660"/>
      <c r="BD107" s="660"/>
      <c r="BE107" s="660"/>
      <c r="BF107" s="660"/>
      <c r="BG107" s="660"/>
      <c r="BH107" s="660"/>
      <c r="BI107" s="660"/>
      <c r="BJ107" s="666"/>
      <c r="BK107" s="666"/>
      <c r="BL107" s="666"/>
      <c r="BM107" s="30"/>
      <c r="BN107" s="30"/>
      <c r="BO107" s="30"/>
      <c r="BP107" s="679"/>
      <c r="BQ107" s="660"/>
      <c r="BR107" s="679"/>
      <c r="BS107" s="679"/>
      <c r="BT107" s="679"/>
      <c r="BU107" s="658"/>
      <c r="BV107" s="716"/>
      <c r="BW107" s="716"/>
      <c r="BX107" s="716"/>
      <c r="BY107" s="716"/>
      <c r="BZ107" s="716"/>
      <c r="CA107" s="716"/>
      <c r="CB107" s="756"/>
      <c r="CC107" s="719"/>
      <c r="CD107" s="719"/>
      <c r="CE107" s="719"/>
      <c r="CF107" s="728"/>
      <c r="CG107" s="727"/>
      <c r="CH107" s="757"/>
      <c r="CI107" s="29"/>
      <c r="CJ107" s="29"/>
      <c r="CK107" s="29"/>
      <c r="CL107" s="29"/>
      <c r="CM107" s="736"/>
      <c r="CN107" s="745"/>
      <c r="CO107" s="680"/>
      <c r="CP107" s="660"/>
      <c r="CQ107" s="660"/>
      <c r="CR107" s="681"/>
      <c r="CS107" s="660"/>
      <c r="CT107" s="660"/>
      <c r="CU107" s="658"/>
      <c r="CV107" s="658"/>
      <c r="CW107" s="658"/>
      <c r="CX107" s="658"/>
      <c r="CY107" s="658"/>
      <c r="CZ107" s="658"/>
      <c r="DA107" s="658"/>
      <c r="DB107" s="658"/>
      <c r="DC107" s="658"/>
      <c r="DD107" s="658"/>
      <c r="DE107" s="658"/>
      <c r="DF107" s="658"/>
      <c r="DG107" s="658"/>
      <c r="DH107" s="658"/>
      <c r="DI107" s="658"/>
      <c r="DJ107" s="658"/>
      <c r="DK107" s="658"/>
      <c r="DL107" s="658"/>
      <c r="DM107" s="658"/>
      <c r="DN107" s="658"/>
      <c r="DO107" s="658"/>
      <c r="DP107" s="658"/>
      <c r="DQ107" s="658"/>
      <c r="DR107" s="658"/>
      <c r="DS107" s="658"/>
      <c r="DT107" s="658"/>
      <c r="DU107" s="658"/>
      <c r="DV107" s="658"/>
      <c r="DW107" s="658"/>
      <c r="DX107" s="658"/>
      <c r="DY107" s="658"/>
    </row>
    <row r="108" spans="1:129" s="12" customFormat="1">
      <c r="A108" s="658"/>
      <c r="B108" s="683"/>
      <c r="C108" s="658"/>
      <c r="D108" s="658"/>
      <c r="E108" s="658"/>
      <c r="F108" s="658"/>
      <c r="G108" s="658"/>
      <c r="H108" s="658"/>
      <c r="I108" s="658"/>
      <c r="J108" s="658"/>
      <c r="K108" s="658"/>
      <c r="L108" s="658"/>
      <c r="M108" s="658"/>
      <c r="N108" s="658"/>
      <c r="O108" s="658"/>
      <c r="P108" s="658"/>
      <c r="Q108" s="658"/>
      <c r="R108" s="658"/>
      <c r="S108" s="658"/>
      <c r="T108" s="658"/>
      <c r="U108" s="658"/>
      <c r="V108" s="658"/>
      <c r="W108" s="658"/>
      <c r="X108" s="658"/>
      <c r="Y108" s="658"/>
      <c r="Z108" s="658"/>
      <c r="AA108" s="658"/>
      <c r="AB108" s="658"/>
      <c r="AC108" s="658"/>
      <c r="AD108" s="658"/>
      <c r="AE108" s="658"/>
      <c r="AF108" s="815"/>
      <c r="AG108" s="820"/>
      <c r="AH108" s="825"/>
      <c r="AI108" s="658"/>
      <c r="AJ108" s="658"/>
      <c r="AK108" s="658"/>
      <c r="AL108" s="780"/>
      <c r="AM108" s="658"/>
      <c r="AN108" s="658"/>
      <c r="AO108" s="658"/>
      <c r="AP108" s="683"/>
      <c r="AQ108" s="658"/>
      <c r="AR108" s="658"/>
      <c r="AS108" s="658"/>
      <c r="AT108" s="658"/>
      <c r="AU108" s="658"/>
      <c r="AV108" s="815"/>
      <c r="AW108" s="834"/>
      <c r="AX108" s="830"/>
      <c r="AY108" s="765"/>
      <c r="AZ108" s="660"/>
      <c r="BA108" s="660"/>
      <c r="BB108" s="660"/>
      <c r="BC108" s="660"/>
      <c r="BD108" s="660"/>
      <c r="BE108" s="660"/>
      <c r="BF108" s="660"/>
      <c r="BG108" s="660"/>
      <c r="BH108" s="660"/>
      <c r="BI108" s="660"/>
      <c r="BJ108" s="666"/>
      <c r="BK108" s="666"/>
      <c r="BL108" s="666"/>
      <c r="BM108" s="30"/>
      <c r="BN108" s="30"/>
      <c r="BO108" s="30"/>
      <c r="BP108" s="679"/>
      <c r="BQ108" s="660"/>
      <c r="BR108" s="679"/>
      <c r="BS108" s="679"/>
      <c r="BT108" s="679"/>
      <c r="BU108" s="658"/>
      <c r="BV108" s="716"/>
      <c r="BW108" s="716"/>
      <c r="BX108" s="716"/>
      <c r="BY108" s="716"/>
      <c r="BZ108" s="716"/>
      <c r="CA108" s="716"/>
      <c r="CB108" s="756"/>
      <c r="CC108" s="719"/>
      <c r="CD108" s="719"/>
      <c r="CE108" s="719"/>
      <c r="CF108" s="728"/>
      <c r="CG108" s="727"/>
      <c r="CH108" s="757"/>
      <c r="CI108" s="29"/>
      <c r="CJ108" s="29"/>
      <c r="CK108" s="29"/>
      <c r="CL108" s="29"/>
      <c r="CM108" s="736"/>
      <c r="CN108" s="745"/>
      <c r="CO108" s="680"/>
      <c r="CP108" s="660"/>
      <c r="CQ108" s="660"/>
      <c r="CR108" s="681"/>
      <c r="CS108" s="660"/>
      <c r="CT108" s="660"/>
      <c r="CU108" s="658"/>
      <c r="CV108" s="658"/>
      <c r="CW108" s="658"/>
      <c r="CX108" s="658"/>
      <c r="CY108" s="658"/>
      <c r="CZ108" s="658"/>
      <c r="DA108" s="658"/>
      <c r="DB108" s="658"/>
      <c r="DC108" s="658"/>
      <c r="DD108" s="658"/>
      <c r="DE108" s="658"/>
      <c r="DF108" s="658"/>
      <c r="DG108" s="658"/>
      <c r="DH108" s="658"/>
      <c r="DI108" s="658"/>
      <c r="DJ108" s="658"/>
      <c r="DK108" s="658"/>
      <c r="DL108" s="658"/>
      <c r="DM108" s="658"/>
      <c r="DN108" s="658"/>
      <c r="DO108" s="658"/>
      <c r="DP108" s="658"/>
      <c r="DQ108" s="658"/>
      <c r="DR108" s="658"/>
      <c r="DS108" s="658"/>
      <c r="DT108" s="658"/>
      <c r="DU108" s="658"/>
      <c r="DV108" s="658"/>
      <c r="DW108" s="658"/>
      <c r="DX108" s="658"/>
      <c r="DY108" s="658"/>
    </row>
    <row r="109" spans="1:129" s="12" customFormat="1">
      <c r="A109" s="658"/>
      <c r="B109" s="683"/>
      <c r="C109" s="658"/>
      <c r="D109" s="658"/>
      <c r="E109" s="658"/>
      <c r="F109" s="658"/>
      <c r="G109" s="658"/>
      <c r="H109" s="658"/>
      <c r="I109" s="658"/>
      <c r="J109" s="658"/>
      <c r="K109" s="658"/>
      <c r="L109" s="658"/>
      <c r="M109" s="658"/>
      <c r="N109" s="658"/>
      <c r="O109" s="658"/>
      <c r="P109" s="658"/>
      <c r="Q109" s="658"/>
      <c r="R109" s="658"/>
      <c r="S109" s="658"/>
      <c r="T109" s="658"/>
      <c r="U109" s="658"/>
      <c r="V109" s="658"/>
      <c r="W109" s="658"/>
      <c r="X109" s="658"/>
      <c r="Y109" s="658"/>
      <c r="Z109" s="658"/>
      <c r="AA109" s="658"/>
      <c r="AB109" s="658"/>
      <c r="AC109" s="658"/>
      <c r="AD109" s="658"/>
      <c r="AE109" s="658"/>
      <c r="AF109" s="815"/>
      <c r="AG109" s="820"/>
      <c r="AH109" s="825"/>
      <c r="AI109" s="658"/>
      <c r="AJ109" s="658"/>
      <c r="AK109" s="658"/>
      <c r="AL109" s="780"/>
      <c r="AM109" s="658"/>
      <c r="AN109" s="658"/>
      <c r="AO109" s="658"/>
      <c r="AP109" s="683"/>
      <c r="AQ109" s="658"/>
      <c r="AR109" s="658"/>
      <c r="AS109" s="658"/>
      <c r="AT109" s="658"/>
      <c r="AU109" s="658"/>
      <c r="AV109" s="815"/>
      <c r="AW109" s="834"/>
      <c r="AX109" s="830"/>
      <c r="AY109" s="765"/>
      <c r="AZ109" s="660"/>
      <c r="BA109" s="660"/>
      <c r="BB109" s="660"/>
      <c r="BC109" s="660"/>
      <c r="BD109" s="660"/>
      <c r="BE109" s="660"/>
      <c r="BF109" s="660"/>
      <c r="BG109" s="660"/>
      <c r="BH109" s="660"/>
      <c r="BI109" s="660"/>
      <c r="BJ109" s="666"/>
      <c r="BK109" s="666"/>
      <c r="BL109" s="666"/>
      <c r="BM109" s="30"/>
      <c r="BN109" s="30"/>
      <c r="BO109" s="30"/>
      <c r="BP109" s="679"/>
      <c r="BQ109" s="660"/>
      <c r="BR109" s="679"/>
      <c r="BS109" s="679"/>
      <c r="BT109" s="679"/>
      <c r="BU109" s="658"/>
      <c r="BV109" s="716"/>
      <c r="BW109" s="716"/>
      <c r="BX109" s="716"/>
      <c r="BY109" s="716"/>
      <c r="BZ109" s="716"/>
      <c r="CA109" s="716"/>
      <c r="CB109" s="756"/>
      <c r="CC109" s="719"/>
      <c r="CD109" s="719"/>
      <c r="CE109" s="719"/>
      <c r="CF109" s="728"/>
      <c r="CG109" s="727"/>
      <c r="CH109" s="757"/>
      <c r="CI109" s="29"/>
      <c r="CJ109" s="29"/>
      <c r="CK109" s="29"/>
      <c r="CL109" s="29"/>
      <c r="CM109" s="736"/>
      <c r="CN109" s="745"/>
      <c r="CO109" s="680"/>
      <c r="CP109" s="660"/>
      <c r="CQ109" s="660"/>
      <c r="CR109" s="681"/>
      <c r="CS109" s="660"/>
      <c r="CT109" s="660"/>
      <c r="CU109" s="658"/>
      <c r="CV109" s="658"/>
      <c r="CW109" s="658"/>
      <c r="CX109" s="658"/>
      <c r="CY109" s="658"/>
      <c r="CZ109" s="658"/>
      <c r="DA109" s="658"/>
      <c r="DB109" s="658"/>
      <c r="DC109" s="658"/>
      <c r="DD109" s="658"/>
      <c r="DE109" s="658"/>
      <c r="DF109" s="658"/>
      <c r="DG109" s="658"/>
      <c r="DH109" s="658"/>
      <c r="DI109" s="658"/>
      <c r="DJ109" s="658"/>
      <c r="DK109" s="658"/>
      <c r="DL109" s="658"/>
      <c r="DM109" s="658"/>
      <c r="DN109" s="658"/>
      <c r="DO109" s="658"/>
      <c r="DP109" s="658"/>
      <c r="DQ109" s="658"/>
      <c r="DR109" s="658"/>
      <c r="DS109" s="658"/>
      <c r="DT109" s="658"/>
      <c r="DU109" s="658"/>
      <c r="DV109" s="658"/>
      <c r="DW109" s="658"/>
      <c r="DX109" s="658"/>
      <c r="DY109" s="658"/>
    </row>
    <row r="110" spans="1:129" s="12" customFormat="1">
      <c r="A110" s="658"/>
      <c r="B110" s="683"/>
      <c r="C110" s="658"/>
      <c r="D110" s="658"/>
      <c r="E110" s="658"/>
      <c r="F110" s="658"/>
      <c r="G110" s="658"/>
      <c r="H110" s="658"/>
      <c r="I110" s="658"/>
      <c r="J110" s="658"/>
      <c r="K110" s="658"/>
      <c r="L110" s="658"/>
      <c r="M110" s="658"/>
      <c r="N110" s="658"/>
      <c r="O110" s="658"/>
      <c r="P110" s="658"/>
      <c r="Q110" s="658"/>
      <c r="R110" s="658"/>
      <c r="S110" s="658"/>
      <c r="T110" s="658"/>
      <c r="U110" s="658"/>
      <c r="V110" s="658"/>
      <c r="W110" s="658"/>
      <c r="X110" s="658"/>
      <c r="Y110" s="658"/>
      <c r="Z110" s="658"/>
      <c r="AA110" s="658"/>
      <c r="AB110" s="658"/>
      <c r="AC110" s="658"/>
      <c r="AD110" s="658"/>
      <c r="AE110" s="658"/>
      <c r="AF110" s="815"/>
      <c r="AG110" s="820"/>
      <c r="AH110" s="825"/>
      <c r="AI110" s="658"/>
      <c r="AJ110" s="658"/>
      <c r="AK110" s="658"/>
      <c r="AL110" s="780"/>
      <c r="AM110" s="658"/>
      <c r="AN110" s="658"/>
      <c r="AO110" s="658"/>
      <c r="AP110" s="683"/>
      <c r="AQ110" s="658"/>
      <c r="AR110" s="658"/>
      <c r="AS110" s="658"/>
      <c r="AT110" s="658"/>
      <c r="AU110" s="658"/>
      <c r="AV110" s="815"/>
      <c r="AW110" s="834"/>
      <c r="AX110" s="830"/>
      <c r="AY110" s="765"/>
      <c r="AZ110" s="660"/>
      <c r="BA110" s="660"/>
      <c r="BB110" s="660"/>
      <c r="BC110" s="660"/>
      <c r="BD110" s="660"/>
      <c r="BE110" s="660"/>
      <c r="BF110" s="660"/>
      <c r="BG110" s="660"/>
      <c r="BH110" s="660"/>
      <c r="BI110" s="660"/>
      <c r="BJ110" s="666"/>
      <c r="BK110" s="666"/>
      <c r="BL110" s="666"/>
      <c r="BM110" s="30"/>
      <c r="BN110" s="30"/>
      <c r="BO110" s="30"/>
      <c r="BP110" s="679"/>
      <c r="BQ110" s="660"/>
      <c r="BR110" s="679"/>
      <c r="BS110" s="679"/>
      <c r="BT110" s="679"/>
      <c r="BU110" s="658"/>
      <c r="BV110" s="716"/>
      <c r="BW110" s="716"/>
      <c r="BX110" s="716"/>
      <c r="BY110" s="716"/>
      <c r="BZ110" s="716"/>
      <c r="CA110" s="716"/>
      <c r="CB110" s="756"/>
      <c r="CC110" s="719"/>
      <c r="CD110" s="719"/>
      <c r="CE110" s="719"/>
      <c r="CF110" s="728"/>
      <c r="CG110" s="727"/>
      <c r="CH110" s="757"/>
      <c r="CI110" s="29"/>
      <c r="CJ110" s="29"/>
      <c r="CK110" s="29"/>
      <c r="CL110" s="29"/>
      <c r="CM110" s="736"/>
      <c r="CN110" s="745"/>
      <c r="CO110" s="680"/>
      <c r="CP110" s="660"/>
      <c r="CQ110" s="660"/>
      <c r="CR110" s="681"/>
      <c r="CS110" s="660"/>
      <c r="CT110" s="660"/>
      <c r="CU110" s="658"/>
      <c r="CV110" s="658"/>
      <c r="CW110" s="658"/>
      <c r="CX110" s="658"/>
      <c r="CY110" s="658"/>
      <c r="CZ110" s="658"/>
      <c r="DA110" s="658"/>
      <c r="DB110" s="658"/>
      <c r="DC110" s="658"/>
      <c r="DD110" s="658"/>
      <c r="DE110" s="658"/>
      <c r="DF110" s="658"/>
      <c r="DG110" s="658"/>
      <c r="DH110" s="658"/>
      <c r="DI110" s="658"/>
      <c r="DJ110" s="658"/>
      <c r="DK110" s="658"/>
      <c r="DL110" s="658"/>
      <c r="DM110" s="658"/>
      <c r="DN110" s="658"/>
      <c r="DO110" s="658"/>
      <c r="DP110" s="658"/>
      <c r="DQ110" s="658"/>
      <c r="DR110" s="658"/>
      <c r="DS110" s="658"/>
      <c r="DT110" s="658"/>
      <c r="DU110" s="658"/>
      <c r="DV110" s="658"/>
      <c r="DW110" s="658"/>
      <c r="DX110" s="658"/>
      <c r="DY110" s="658"/>
    </row>
    <row r="111" spans="1:129" s="12" customFormat="1">
      <c r="A111" s="658"/>
      <c r="B111" s="683"/>
      <c r="C111" s="658"/>
      <c r="D111" s="658"/>
      <c r="E111" s="658"/>
      <c r="F111" s="658"/>
      <c r="G111" s="658"/>
      <c r="H111" s="658"/>
      <c r="I111" s="658"/>
      <c r="J111" s="658"/>
      <c r="K111" s="658"/>
      <c r="L111" s="658"/>
      <c r="M111" s="658"/>
      <c r="N111" s="658"/>
      <c r="O111" s="658"/>
      <c r="P111" s="658"/>
      <c r="Q111" s="658"/>
      <c r="R111" s="658"/>
      <c r="S111" s="658"/>
      <c r="T111" s="658"/>
      <c r="U111" s="658"/>
      <c r="V111" s="658"/>
      <c r="W111" s="658"/>
      <c r="X111" s="658"/>
      <c r="Y111" s="658"/>
      <c r="Z111" s="658"/>
      <c r="AA111" s="658"/>
      <c r="AB111" s="658"/>
      <c r="AC111" s="658"/>
      <c r="AD111" s="658"/>
      <c r="AE111" s="658"/>
      <c r="AF111" s="815"/>
      <c r="AG111" s="820"/>
      <c r="AH111" s="825"/>
      <c r="AI111" s="658"/>
      <c r="AJ111" s="658"/>
      <c r="AK111" s="658"/>
      <c r="AL111" s="780"/>
      <c r="AM111" s="658"/>
      <c r="AN111" s="658"/>
      <c r="AO111" s="658"/>
      <c r="AP111" s="683"/>
      <c r="AQ111" s="658"/>
      <c r="AR111" s="658"/>
      <c r="AS111" s="658"/>
      <c r="AT111" s="658"/>
      <c r="AU111" s="658"/>
      <c r="AV111" s="815"/>
      <c r="AW111" s="834"/>
      <c r="AX111" s="830"/>
      <c r="AY111" s="765"/>
      <c r="AZ111" s="660"/>
      <c r="BA111" s="660"/>
      <c r="BB111" s="660"/>
      <c r="BC111" s="660"/>
      <c r="BD111" s="660"/>
      <c r="BE111" s="660"/>
      <c r="BF111" s="660"/>
      <c r="BG111" s="660"/>
      <c r="BH111" s="660"/>
      <c r="BI111" s="660"/>
      <c r="BJ111" s="666"/>
      <c r="BK111" s="666"/>
      <c r="BL111" s="666"/>
      <c r="BM111" s="30"/>
      <c r="BN111" s="30"/>
      <c r="BO111" s="30"/>
      <c r="BP111" s="679"/>
      <c r="BQ111" s="660"/>
      <c r="BR111" s="679"/>
      <c r="BS111" s="679"/>
      <c r="BT111" s="679"/>
      <c r="BU111" s="658"/>
      <c r="BV111" s="716"/>
      <c r="BW111" s="716"/>
      <c r="BX111" s="716"/>
      <c r="BY111" s="716"/>
      <c r="BZ111" s="716"/>
      <c r="CA111" s="716"/>
      <c r="CB111" s="756"/>
      <c r="CC111" s="719"/>
      <c r="CD111" s="719"/>
      <c r="CE111" s="719"/>
      <c r="CF111" s="728"/>
      <c r="CG111" s="727"/>
      <c r="CH111" s="757"/>
      <c r="CI111" s="29"/>
      <c r="CJ111" s="29"/>
      <c r="CK111" s="29"/>
      <c r="CL111" s="29"/>
      <c r="CM111" s="736"/>
      <c r="CN111" s="745"/>
      <c r="CO111" s="680"/>
      <c r="CP111" s="660"/>
      <c r="CQ111" s="660"/>
      <c r="CR111" s="681"/>
      <c r="CS111" s="660"/>
      <c r="CT111" s="660"/>
      <c r="CU111" s="658"/>
      <c r="CV111" s="658"/>
      <c r="CW111" s="658"/>
      <c r="CX111" s="658"/>
      <c r="CY111" s="658"/>
      <c r="CZ111" s="658"/>
      <c r="DA111" s="658"/>
      <c r="DB111" s="658"/>
      <c r="DC111" s="658"/>
      <c r="DD111" s="658"/>
      <c r="DE111" s="658"/>
      <c r="DF111" s="658"/>
      <c r="DG111" s="658"/>
      <c r="DH111" s="658"/>
      <c r="DI111" s="658"/>
      <c r="DJ111" s="658"/>
      <c r="DK111" s="658"/>
      <c r="DL111" s="658"/>
      <c r="DM111" s="658"/>
      <c r="DN111" s="658"/>
      <c r="DO111" s="658"/>
      <c r="DP111" s="658"/>
      <c r="DQ111" s="658"/>
      <c r="DR111" s="658"/>
      <c r="DS111" s="658"/>
      <c r="DT111" s="658"/>
      <c r="DU111" s="658"/>
      <c r="DV111" s="658"/>
      <c r="DW111" s="658"/>
      <c r="DX111" s="658"/>
      <c r="DY111" s="658"/>
    </row>
    <row r="112" spans="1:129" s="12" customFormat="1">
      <c r="A112" s="658"/>
      <c r="B112" s="683"/>
      <c r="C112" s="658"/>
      <c r="D112" s="658"/>
      <c r="E112" s="658"/>
      <c r="F112" s="658"/>
      <c r="G112" s="658"/>
      <c r="H112" s="658"/>
      <c r="I112" s="658"/>
      <c r="J112" s="658"/>
      <c r="K112" s="658"/>
      <c r="L112" s="658"/>
      <c r="M112" s="658"/>
      <c r="N112" s="658"/>
      <c r="O112" s="658"/>
      <c r="P112" s="658"/>
      <c r="Q112" s="658"/>
      <c r="R112" s="658"/>
      <c r="S112" s="658"/>
      <c r="T112" s="658"/>
      <c r="U112" s="658"/>
      <c r="V112" s="658"/>
      <c r="W112" s="658"/>
      <c r="X112" s="658"/>
      <c r="Y112" s="658"/>
      <c r="Z112" s="658"/>
      <c r="AA112" s="658"/>
      <c r="AB112" s="658"/>
      <c r="AC112" s="658"/>
      <c r="AD112" s="658"/>
      <c r="AE112" s="658"/>
      <c r="AF112" s="815"/>
      <c r="AG112" s="820"/>
      <c r="AH112" s="825"/>
      <c r="AI112" s="658"/>
      <c r="AJ112" s="658"/>
      <c r="AK112" s="658"/>
      <c r="AL112" s="780"/>
      <c r="AM112" s="658"/>
      <c r="AN112" s="658"/>
      <c r="AO112" s="658"/>
      <c r="AP112" s="683"/>
      <c r="AQ112" s="658"/>
      <c r="AR112" s="658"/>
      <c r="AS112" s="658"/>
      <c r="AT112" s="658"/>
      <c r="AU112" s="658"/>
      <c r="AV112" s="815"/>
      <c r="AW112" s="834"/>
      <c r="AX112" s="830"/>
      <c r="AY112" s="765"/>
      <c r="AZ112" s="660"/>
      <c r="BA112" s="660"/>
      <c r="BB112" s="660"/>
      <c r="BC112" s="660"/>
      <c r="BD112" s="660"/>
      <c r="BE112" s="660"/>
      <c r="BF112" s="660"/>
      <c r="BG112" s="660"/>
      <c r="BH112" s="660"/>
      <c r="BI112" s="660"/>
      <c r="BJ112" s="666"/>
      <c r="BK112" s="666"/>
      <c r="BL112" s="666"/>
      <c r="BM112" s="30"/>
      <c r="BN112" s="30"/>
      <c r="BO112" s="30"/>
      <c r="BP112" s="679"/>
      <c r="BQ112" s="660"/>
      <c r="BR112" s="679"/>
      <c r="BS112" s="679"/>
      <c r="BT112" s="679"/>
      <c r="BU112" s="658"/>
      <c r="BV112" s="716"/>
      <c r="BW112" s="716"/>
      <c r="BX112" s="716"/>
      <c r="BY112" s="716"/>
      <c r="BZ112" s="716"/>
      <c r="CA112" s="716"/>
      <c r="CB112" s="756"/>
      <c r="CC112" s="719"/>
      <c r="CD112" s="719"/>
      <c r="CE112" s="719"/>
      <c r="CF112" s="728"/>
      <c r="CG112" s="727"/>
      <c r="CH112" s="757"/>
      <c r="CI112" s="29"/>
      <c r="CJ112" s="29"/>
      <c r="CK112" s="29"/>
      <c r="CL112" s="29"/>
      <c r="CM112" s="736"/>
      <c r="CN112" s="745"/>
      <c r="CO112" s="680"/>
      <c r="CP112" s="660"/>
      <c r="CQ112" s="660"/>
      <c r="CR112" s="681"/>
      <c r="CS112" s="660"/>
      <c r="CT112" s="660"/>
      <c r="CU112" s="658"/>
      <c r="CV112" s="658"/>
      <c r="CW112" s="658"/>
      <c r="CX112" s="658"/>
      <c r="CY112" s="658"/>
      <c r="CZ112" s="658"/>
      <c r="DA112" s="658"/>
      <c r="DB112" s="658"/>
      <c r="DC112" s="658"/>
      <c r="DD112" s="658"/>
      <c r="DE112" s="658"/>
      <c r="DF112" s="658"/>
      <c r="DG112" s="658"/>
      <c r="DH112" s="658"/>
      <c r="DI112" s="658"/>
      <c r="DJ112" s="658"/>
      <c r="DK112" s="658"/>
      <c r="DL112" s="658"/>
      <c r="DM112" s="658"/>
      <c r="DN112" s="658"/>
      <c r="DO112" s="658"/>
      <c r="DP112" s="658"/>
      <c r="DQ112" s="658"/>
      <c r="DR112" s="658"/>
      <c r="DS112" s="658"/>
      <c r="DT112" s="658"/>
      <c r="DU112" s="658"/>
      <c r="DV112" s="658"/>
      <c r="DW112" s="658"/>
      <c r="DX112" s="658"/>
      <c r="DY112" s="658"/>
    </row>
    <row r="113" spans="1:129" s="12" customFormat="1">
      <c r="A113" s="658"/>
      <c r="B113" s="683"/>
      <c r="C113" s="658"/>
      <c r="D113" s="658"/>
      <c r="E113" s="658"/>
      <c r="F113" s="658"/>
      <c r="G113" s="658"/>
      <c r="H113" s="658"/>
      <c r="I113" s="658"/>
      <c r="J113" s="658"/>
      <c r="K113" s="658"/>
      <c r="L113" s="658"/>
      <c r="M113" s="658"/>
      <c r="N113" s="658"/>
      <c r="O113" s="658"/>
      <c r="P113" s="658"/>
      <c r="Q113" s="658"/>
      <c r="R113" s="658"/>
      <c r="S113" s="658"/>
      <c r="T113" s="658"/>
      <c r="U113" s="658"/>
      <c r="V113" s="658"/>
      <c r="W113" s="658"/>
      <c r="X113" s="658"/>
      <c r="Y113" s="658"/>
      <c r="Z113" s="658"/>
      <c r="AA113" s="658"/>
      <c r="AB113" s="658"/>
      <c r="AC113" s="658"/>
      <c r="AD113" s="658"/>
      <c r="AE113" s="658"/>
      <c r="AF113" s="815"/>
      <c r="AG113" s="820"/>
      <c r="AH113" s="825"/>
      <c r="AI113" s="658"/>
      <c r="AJ113" s="658"/>
      <c r="AK113" s="658"/>
      <c r="AL113" s="780"/>
      <c r="AM113" s="658"/>
      <c r="AN113" s="658"/>
      <c r="AO113" s="658"/>
      <c r="AP113" s="683"/>
      <c r="AQ113" s="658"/>
      <c r="AR113" s="658"/>
      <c r="AS113" s="658"/>
      <c r="AT113" s="658"/>
      <c r="AU113" s="658"/>
      <c r="AV113" s="815"/>
      <c r="AW113" s="834"/>
      <c r="AX113" s="830"/>
      <c r="AY113" s="765"/>
      <c r="AZ113" s="660"/>
      <c r="BA113" s="660"/>
      <c r="BB113" s="660"/>
      <c r="BC113" s="660"/>
      <c r="BD113" s="660"/>
      <c r="BE113" s="660"/>
      <c r="BF113" s="660"/>
      <c r="BG113" s="660"/>
      <c r="BH113" s="660"/>
      <c r="BI113" s="660"/>
      <c r="BJ113" s="666"/>
      <c r="BK113" s="666"/>
      <c r="BL113" s="666"/>
      <c r="BM113" s="30"/>
      <c r="BN113" s="30"/>
      <c r="BO113" s="30"/>
      <c r="BP113" s="679"/>
      <c r="BQ113" s="660"/>
      <c r="BR113" s="679"/>
      <c r="BS113" s="679"/>
      <c r="BT113" s="679"/>
      <c r="BU113" s="658"/>
      <c r="BV113" s="716"/>
      <c r="BW113" s="716"/>
      <c r="BX113" s="716"/>
      <c r="BY113" s="716"/>
      <c r="BZ113" s="716"/>
      <c r="CA113" s="716"/>
      <c r="CB113" s="756"/>
      <c r="CC113" s="719"/>
      <c r="CD113" s="719"/>
      <c r="CE113" s="719"/>
      <c r="CF113" s="728"/>
      <c r="CG113" s="727"/>
      <c r="CH113" s="757"/>
      <c r="CI113" s="29"/>
      <c r="CJ113" s="29"/>
      <c r="CK113" s="29"/>
      <c r="CL113" s="29"/>
      <c r="CM113" s="736"/>
      <c r="CN113" s="745"/>
      <c r="CO113" s="680"/>
      <c r="CP113" s="660"/>
      <c r="CQ113" s="660"/>
      <c r="CR113" s="681"/>
      <c r="CS113" s="660"/>
      <c r="CT113" s="660"/>
      <c r="CU113" s="658"/>
      <c r="CV113" s="658"/>
      <c r="CW113" s="658"/>
      <c r="CX113" s="658"/>
      <c r="CY113" s="658"/>
      <c r="CZ113" s="658"/>
      <c r="DA113" s="658"/>
      <c r="DB113" s="658"/>
      <c r="DC113" s="658"/>
      <c r="DD113" s="658"/>
      <c r="DE113" s="658"/>
      <c r="DF113" s="658"/>
      <c r="DG113" s="658"/>
      <c r="DH113" s="658"/>
      <c r="DI113" s="658"/>
      <c r="DJ113" s="658"/>
      <c r="DK113" s="658"/>
      <c r="DL113" s="658"/>
      <c r="DM113" s="658"/>
      <c r="DN113" s="658"/>
      <c r="DO113" s="658"/>
      <c r="DP113" s="658"/>
      <c r="DQ113" s="658"/>
      <c r="DR113" s="658"/>
      <c r="DS113" s="658"/>
      <c r="DT113" s="658"/>
      <c r="DU113" s="658"/>
      <c r="DV113" s="658"/>
      <c r="DW113" s="658"/>
      <c r="DX113" s="658"/>
      <c r="DY113" s="658"/>
    </row>
    <row r="114" spans="1:129" s="12" customFormat="1">
      <c r="A114" s="658"/>
      <c r="B114" s="683"/>
      <c r="C114" s="658"/>
      <c r="D114" s="658"/>
      <c r="E114" s="658"/>
      <c r="F114" s="658"/>
      <c r="G114" s="658"/>
      <c r="H114" s="658"/>
      <c r="I114" s="658"/>
      <c r="J114" s="658"/>
      <c r="K114" s="658"/>
      <c r="L114" s="658"/>
      <c r="M114" s="658"/>
      <c r="N114" s="658"/>
      <c r="O114" s="658"/>
      <c r="P114" s="658"/>
      <c r="Q114" s="658"/>
      <c r="R114" s="658"/>
      <c r="S114" s="658"/>
      <c r="T114" s="658"/>
      <c r="U114" s="658"/>
      <c r="V114" s="658"/>
      <c r="W114" s="658"/>
      <c r="X114" s="658"/>
      <c r="Y114" s="658"/>
      <c r="Z114" s="658"/>
      <c r="AA114" s="658"/>
      <c r="AB114" s="658"/>
      <c r="AC114" s="658"/>
      <c r="AD114" s="658"/>
      <c r="AE114" s="658"/>
      <c r="AF114" s="815"/>
      <c r="AG114" s="820"/>
      <c r="AH114" s="825"/>
      <c r="AI114" s="658"/>
      <c r="AJ114" s="658"/>
      <c r="AK114" s="658"/>
      <c r="AL114" s="780"/>
      <c r="AM114" s="658"/>
      <c r="AN114" s="658"/>
      <c r="AO114" s="658"/>
      <c r="AP114" s="683"/>
      <c r="AQ114" s="658"/>
      <c r="AR114" s="658"/>
      <c r="AS114" s="658"/>
      <c r="AT114" s="658"/>
      <c r="AU114" s="658"/>
      <c r="AV114" s="815"/>
      <c r="AW114" s="834"/>
      <c r="AX114" s="830"/>
      <c r="AY114" s="765"/>
      <c r="AZ114" s="660"/>
      <c r="BA114" s="660"/>
      <c r="BB114" s="660"/>
      <c r="BC114" s="660"/>
      <c r="BD114" s="660"/>
      <c r="BE114" s="660"/>
      <c r="BF114" s="660"/>
      <c r="BG114" s="660"/>
      <c r="BH114" s="660"/>
      <c r="BI114" s="660"/>
      <c r="BJ114" s="666"/>
      <c r="BK114" s="666"/>
      <c r="BL114" s="666"/>
      <c r="BM114" s="30"/>
      <c r="BN114" s="30"/>
      <c r="BO114" s="30"/>
      <c r="BP114" s="679"/>
      <c r="BQ114" s="660"/>
      <c r="BR114" s="679"/>
      <c r="BS114" s="679"/>
      <c r="BT114" s="679"/>
      <c r="BU114" s="658"/>
      <c r="BV114" s="716"/>
      <c r="BW114" s="716"/>
      <c r="BX114" s="716"/>
      <c r="BY114" s="716"/>
      <c r="BZ114" s="716"/>
      <c r="CA114" s="716"/>
      <c r="CB114" s="756"/>
      <c r="CC114" s="719"/>
      <c r="CD114" s="719"/>
      <c r="CE114" s="719"/>
      <c r="CF114" s="728"/>
      <c r="CG114" s="727"/>
      <c r="CH114" s="757"/>
      <c r="CI114" s="29"/>
      <c r="CJ114" s="29"/>
      <c r="CK114" s="29"/>
      <c r="CL114" s="29"/>
      <c r="CM114" s="736"/>
      <c r="CN114" s="745"/>
      <c r="CO114" s="680"/>
      <c r="CP114" s="660"/>
      <c r="CQ114" s="660"/>
      <c r="CR114" s="681"/>
      <c r="CS114" s="660"/>
      <c r="CT114" s="660"/>
      <c r="CU114" s="658"/>
      <c r="CV114" s="658"/>
      <c r="CW114" s="658"/>
      <c r="CX114" s="658"/>
      <c r="CY114" s="658"/>
      <c r="CZ114" s="658"/>
      <c r="DA114" s="658"/>
      <c r="DB114" s="658"/>
      <c r="DC114" s="658"/>
      <c r="DD114" s="658"/>
      <c r="DE114" s="658"/>
      <c r="DF114" s="658"/>
      <c r="DG114" s="658"/>
      <c r="DH114" s="658"/>
      <c r="DI114" s="658"/>
      <c r="DJ114" s="658"/>
      <c r="DK114" s="658"/>
      <c r="DL114" s="658"/>
      <c r="DM114" s="658"/>
      <c r="DN114" s="658"/>
      <c r="DO114" s="658"/>
      <c r="DP114" s="658"/>
      <c r="DQ114" s="658"/>
      <c r="DR114" s="658"/>
      <c r="DS114" s="658"/>
      <c r="DT114" s="658"/>
      <c r="DU114" s="658"/>
      <c r="DV114" s="658"/>
      <c r="DW114" s="658"/>
      <c r="DX114" s="658"/>
      <c r="DY114" s="658"/>
    </row>
    <row r="115" spans="1:129" s="12" customFormat="1">
      <c r="A115" s="658"/>
      <c r="B115" s="683"/>
      <c r="C115" s="658"/>
      <c r="D115" s="658"/>
      <c r="E115" s="658"/>
      <c r="F115" s="658"/>
      <c r="G115" s="658"/>
      <c r="H115" s="658"/>
      <c r="I115" s="658"/>
      <c r="J115" s="658"/>
      <c r="K115" s="658"/>
      <c r="L115" s="658"/>
      <c r="M115" s="658"/>
      <c r="N115" s="658"/>
      <c r="O115" s="658"/>
      <c r="P115" s="658"/>
      <c r="Q115" s="658"/>
      <c r="R115" s="658"/>
      <c r="S115" s="658"/>
      <c r="T115" s="658"/>
      <c r="U115" s="658"/>
      <c r="V115" s="658"/>
      <c r="W115" s="658"/>
      <c r="X115" s="658"/>
      <c r="Y115" s="658"/>
      <c r="Z115" s="658"/>
      <c r="AA115" s="658"/>
      <c r="AB115" s="658"/>
      <c r="AC115" s="658"/>
      <c r="AD115" s="658"/>
      <c r="AE115" s="658"/>
      <c r="AF115" s="815"/>
      <c r="AG115" s="820"/>
      <c r="AH115" s="825"/>
      <c r="AI115" s="658"/>
      <c r="AJ115" s="658"/>
      <c r="AK115" s="658"/>
      <c r="AL115" s="780"/>
      <c r="AM115" s="658"/>
      <c r="AN115" s="658"/>
      <c r="AO115" s="658"/>
      <c r="AP115" s="683"/>
      <c r="AQ115" s="658"/>
      <c r="AR115" s="658"/>
      <c r="AS115" s="658"/>
      <c r="AT115" s="658"/>
      <c r="AU115" s="658"/>
      <c r="AV115" s="815"/>
      <c r="AW115" s="834"/>
      <c r="AX115" s="830"/>
      <c r="AY115" s="765"/>
      <c r="AZ115" s="660"/>
      <c r="BA115" s="660"/>
      <c r="BB115" s="660"/>
      <c r="BC115" s="660"/>
      <c r="BD115" s="660"/>
      <c r="BE115" s="660"/>
      <c r="BF115" s="660"/>
      <c r="BG115" s="660"/>
      <c r="BH115" s="660"/>
      <c r="BI115" s="660"/>
      <c r="BJ115" s="666"/>
      <c r="BK115" s="666"/>
      <c r="BL115" s="666"/>
      <c r="BM115" s="30"/>
      <c r="BN115" s="30"/>
      <c r="BO115" s="30"/>
      <c r="BP115" s="679"/>
      <c r="BQ115" s="660"/>
      <c r="BR115" s="679"/>
      <c r="BS115" s="679"/>
      <c r="BT115" s="679"/>
      <c r="BU115" s="658"/>
      <c r="BV115" s="716"/>
      <c r="BW115" s="716"/>
      <c r="BX115" s="716"/>
      <c r="BY115" s="716"/>
      <c r="BZ115" s="716"/>
      <c r="CA115" s="716"/>
      <c r="CB115" s="756"/>
      <c r="CC115" s="719"/>
      <c r="CD115" s="719"/>
      <c r="CE115" s="719"/>
      <c r="CF115" s="728"/>
      <c r="CG115" s="727"/>
      <c r="CH115" s="757"/>
      <c r="CI115" s="29"/>
      <c r="CJ115" s="29"/>
      <c r="CK115" s="29"/>
      <c r="CL115" s="29"/>
      <c r="CM115" s="736"/>
      <c r="CN115" s="745"/>
      <c r="CO115" s="680"/>
      <c r="CP115" s="660"/>
      <c r="CQ115" s="660"/>
      <c r="CR115" s="681"/>
      <c r="CS115" s="660"/>
      <c r="CT115" s="660"/>
      <c r="CU115" s="658"/>
      <c r="CV115" s="658"/>
      <c r="CW115" s="658"/>
      <c r="CX115" s="658"/>
      <c r="CY115" s="658"/>
      <c r="CZ115" s="658"/>
      <c r="DA115" s="658"/>
      <c r="DB115" s="658"/>
      <c r="DC115" s="658"/>
      <c r="DD115" s="658"/>
      <c r="DE115" s="658"/>
      <c r="DF115" s="658"/>
      <c r="DG115" s="658"/>
      <c r="DH115" s="658"/>
      <c r="DI115" s="658"/>
      <c r="DJ115" s="658"/>
      <c r="DK115" s="658"/>
      <c r="DL115" s="658"/>
      <c r="DM115" s="658"/>
      <c r="DN115" s="658"/>
      <c r="DO115" s="658"/>
      <c r="DP115" s="658"/>
      <c r="DQ115" s="658"/>
      <c r="DR115" s="658"/>
      <c r="DS115" s="658"/>
      <c r="DT115" s="658"/>
      <c r="DU115" s="658"/>
      <c r="DV115" s="658"/>
      <c r="DW115" s="658"/>
      <c r="DX115" s="658"/>
      <c r="DY115" s="658"/>
    </row>
    <row r="116" spans="1:129" s="12" customFormat="1">
      <c r="A116" s="658"/>
      <c r="B116" s="683"/>
      <c r="C116" s="658"/>
      <c r="D116" s="658"/>
      <c r="E116" s="658"/>
      <c r="F116" s="658"/>
      <c r="G116" s="658"/>
      <c r="H116" s="658"/>
      <c r="I116" s="658"/>
      <c r="J116" s="658"/>
      <c r="K116" s="658"/>
      <c r="L116" s="658"/>
      <c r="M116" s="658"/>
      <c r="N116" s="658"/>
      <c r="O116" s="658"/>
      <c r="P116" s="658"/>
      <c r="Q116" s="658"/>
      <c r="R116" s="658"/>
      <c r="S116" s="658"/>
      <c r="T116" s="658"/>
      <c r="U116" s="658"/>
      <c r="V116" s="658"/>
      <c r="W116" s="658"/>
      <c r="X116" s="658"/>
      <c r="Y116" s="658"/>
      <c r="Z116" s="658"/>
      <c r="AA116" s="658"/>
      <c r="AB116" s="658"/>
      <c r="AC116" s="658"/>
      <c r="AD116" s="658"/>
      <c r="AE116" s="658"/>
      <c r="AF116" s="815"/>
      <c r="AG116" s="820"/>
      <c r="AH116" s="825"/>
      <c r="AI116" s="658"/>
      <c r="AJ116" s="658"/>
      <c r="AK116" s="658"/>
      <c r="AL116" s="780"/>
      <c r="AM116" s="658"/>
      <c r="AN116" s="658"/>
      <c r="AO116" s="658"/>
      <c r="AP116" s="683"/>
      <c r="AQ116" s="658"/>
      <c r="AR116" s="658"/>
      <c r="AS116" s="658"/>
      <c r="AT116" s="658"/>
      <c r="AU116" s="658"/>
      <c r="AV116" s="815"/>
      <c r="AW116" s="834"/>
      <c r="AX116" s="830"/>
      <c r="AY116" s="765"/>
      <c r="AZ116" s="660"/>
      <c r="BA116" s="660"/>
      <c r="BB116" s="660"/>
      <c r="BC116" s="660"/>
      <c r="BD116" s="660"/>
      <c r="BE116" s="660"/>
      <c r="BF116" s="660"/>
      <c r="BG116" s="660"/>
      <c r="BH116" s="660"/>
      <c r="BI116" s="660"/>
      <c r="BJ116" s="666"/>
      <c r="BK116" s="666"/>
      <c r="BL116" s="666"/>
      <c r="BM116" s="30"/>
      <c r="BN116" s="30"/>
      <c r="BO116" s="30"/>
      <c r="BP116" s="679"/>
      <c r="BQ116" s="660"/>
      <c r="BR116" s="679"/>
      <c r="BS116" s="679"/>
      <c r="BT116" s="679"/>
      <c r="BU116" s="658"/>
      <c r="BV116" s="716"/>
      <c r="BW116" s="716"/>
      <c r="BX116" s="716"/>
      <c r="BY116" s="716"/>
      <c r="BZ116" s="716"/>
      <c r="CA116" s="716"/>
      <c r="CB116" s="756"/>
      <c r="CC116" s="719"/>
      <c r="CD116" s="719"/>
      <c r="CE116" s="719"/>
      <c r="CF116" s="728"/>
      <c r="CG116" s="727"/>
      <c r="CH116" s="757"/>
      <c r="CI116" s="29"/>
      <c r="CJ116" s="29"/>
      <c r="CK116" s="29"/>
      <c r="CL116" s="29"/>
      <c r="CM116" s="736"/>
      <c r="CN116" s="745"/>
      <c r="CO116" s="680"/>
      <c r="CP116" s="660"/>
      <c r="CQ116" s="660"/>
      <c r="CR116" s="681"/>
      <c r="CS116" s="660"/>
      <c r="CT116" s="660"/>
      <c r="CU116" s="658"/>
      <c r="CV116" s="658"/>
      <c r="CW116" s="658"/>
      <c r="CX116" s="658"/>
      <c r="CY116" s="658"/>
      <c r="CZ116" s="658"/>
      <c r="DA116" s="658"/>
      <c r="DB116" s="658"/>
      <c r="DC116" s="658"/>
      <c r="DD116" s="658"/>
      <c r="DE116" s="658"/>
      <c r="DF116" s="658"/>
      <c r="DG116" s="658"/>
      <c r="DH116" s="658"/>
      <c r="DI116" s="658"/>
      <c r="DJ116" s="658"/>
      <c r="DK116" s="658"/>
      <c r="DL116" s="658"/>
      <c r="DM116" s="658"/>
      <c r="DN116" s="658"/>
      <c r="DO116" s="658"/>
      <c r="DP116" s="658"/>
      <c r="DQ116" s="658"/>
      <c r="DR116" s="658"/>
      <c r="DS116" s="658"/>
      <c r="DT116" s="658"/>
      <c r="DU116" s="658"/>
      <c r="DV116" s="658"/>
      <c r="DW116" s="658"/>
      <c r="DX116" s="658"/>
      <c r="DY116" s="658"/>
    </row>
    <row r="117" spans="1:129" s="12" customFormat="1">
      <c r="A117" s="658"/>
      <c r="B117" s="683"/>
      <c r="C117" s="658"/>
      <c r="D117" s="658"/>
      <c r="E117" s="658"/>
      <c r="F117" s="658"/>
      <c r="G117" s="658"/>
      <c r="H117" s="658"/>
      <c r="I117" s="658"/>
      <c r="J117" s="658"/>
      <c r="K117" s="658"/>
      <c r="L117" s="658"/>
      <c r="M117" s="658"/>
      <c r="N117" s="658"/>
      <c r="O117" s="658"/>
      <c r="P117" s="658"/>
      <c r="Q117" s="658"/>
      <c r="R117" s="658"/>
      <c r="S117" s="658"/>
      <c r="T117" s="658"/>
      <c r="U117" s="658"/>
      <c r="V117" s="658"/>
      <c r="W117" s="658"/>
      <c r="X117" s="658"/>
      <c r="Y117" s="658"/>
      <c r="Z117" s="658"/>
      <c r="AA117" s="658"/>
      <c r="AB117" s="658"/>
      <c r="AC117" s="658"/>
      <c r="AD117" s="658"/>
      <c r="AE117" s="658"/>
      <c r="AF117" s="815"/>
      <c r="AG117" s="820"/>
      <c r="AH117" s="825"/>
      <c r="AI117" s="658"/>
      <c r="AJ117" s="658"/>
      <c r="AK117" s="658"/>
      <c r="AL117" s="780"/>
      <c r="AM117" s="658"/>
      <c r="AN117" s="658"/>
      <c r="AO117" s="658"/>
      <c r="AP117" s="683"/>
      <c r="AQ117" s="658"/>
      <c r="AR117" s="658"/>
      <c r="AS117" s="658"/>
      <c r="AT117" s="658"/>
      <c r="AU117" s="658"/>
      <c r="AV117" s="815"/>
      <c r="AW117" s="834"/>
      <c r="AX117" s="830"/>
      <c r="AY117" s="765"/>
      <c r="AZ117" s="660"/>
      <c r="BA117" s="660"/>
      <c r="BB117" s="660"/>
      <c r="BC117" s="660"/>
      <c r="BD117" s="660"/>
      <c r="BE117" s="660"/>
      <c r="BF117" s="660"/>
      <c r="BG117" s="660"/>
      <c r="BH117" s="660"/>
      <c r="BI117" s="660"/>
      <c r="BJ117" s="666"/>
      <c r="BK117" s="666"/>
      <c r="BL117" s="666"/>
      <c r="BM117" s="30"/>
      <c r="BN117" s="30"/>
      <c r="BO117" s="30"/>
      <c r="BP117" s="679"/>
      <c r="BQ117" s="660"/>
      <c r="BR117" s="679"/>
      <c r="BS117" s="679"/>
      <c r="BT117" s="679"/>
      <c r="BU117" s="658"/>
      <c r="BV117" s="716"/>
      <c r="BW117" s="716"/>
      <c r="BX117" s="716"/>
      <c r="BY117" s="716"/>
      <c r="BZ117" s="716"/>
      <c r="CA117" s="716"/>
      <c r="CB117" s="756"/>
      <c r="CC117" s="719"/>
      <c r="CD117" s="719"/>
      <c r="CE117" s="719"/>
      <c r="CF117" s="728"/>
      <c r="CG117" s="727"/>
      <c r="CH117" s="757"/>
      <c r="CI117" s="29"/>
      <c r="CJ117" s="29"/>
      <c r="CK117" s="29"/>
      <c r="CL117" s="29"/>
      <c r="CM117" s="736"/>
      <c r="CN117" s="745"/>
      <c r="CO117" s="680"/>
      <c r="CP117" s="660"/>
      <c r="CQ117" s="660"/>
      <c r="CR117" s="681"/>
      <c r="CS117" s="660"/>
      <c r="CT117" s="660"/>
      <c r="CU117" s="658"/>
      <c r="CV117" s="658"/>
      <c r="CW117" s="658"/>
      <c r="CX117" s="658"/>
      <c r="CY117" s="658"/>
      <c r="CZ117" s="658"/>
      <c r="DA117" s="658"/>
      <c r="DB117" s="658"/>
      <c r="DC117" s="658"/>
      <c r="DD117" s="658"/>
      <c r="DE117" s="658"/>
      <c r="DF117" s="658"/>
      <c r="DG117" s="658"/>
      <c r="DH117" s="658"/>
      <c r="DI117" s="658"/>
      <c r="DJ117" s="658"/>
      <c r="DK117" s="658"/>
      <c r="DL117" s="658"/>
      <c r="DM117" s="658"/>
      <c r="DN117" s="658"/>
      <c r="DO117" s="658"/>
      <c r="DP117" s="658"/>
      <c r="DQ117" s="658"/>
      <c r="DR117" s="658"/>
      <c r="DS117" s="658"/>
      <c r="DT117" s="658"/>
      <c r="DU117" s="658"/>
      <c r="DV117" s="658"/>
      <c r="DW117" s="658"/>
      <c r="DX117" s="658"/>
      <c r="DY117" s="658"/>
    </row>
    <row r="118" spans="1:129" s="12" customFormat="1">
      <c r="A118" s="658"/>
      <c r="B118" s="683"/>
      <c r="C118" s="658"/>
      <c r="D118" s="658"/>
      <c r="E118" s="658"/>
      <c r="F118" s="658"/>
      <c r="G118" s="658"/>
      <c r="H118" s="658"/>
      <c r="I118" s="658"/>
      <c r="J118" s="658"/>
      <c r="K118" s="658"/>
      <c r="L118" s="658"/>
      <c r="M118" s="658"/>
      <c r="N118" s="658"/>
      <c r="O118" s="658"/>
      <c r="P118" s="658"/>
      <c r="Q118" s="658"/>
      <c r="R118" s="658"/>
      <c r="S118" s="658"/>
      <c r="T118" s="658"/>
      <c r="U118" s="658"/>
      <c r="V118" s="658"/>
      <c r="W118" s="658"/>
      <c r="X118" s="658"/>
      <c r="Y118" s="658"/>
      <c r="Z118" s="658"/>
      <c r="AA118" s="658"/>
      <c r="AB118" s="658"/>
      <c r="AC118" s="658"/>
      <c r="AD118" s="658"/>
      <c r="AE118" s="658"/>
      <c r="AF118" s="815"/>
      <c r="AG118" s="820"/>
      <c r="AH118" s="825"/>
      <c r="AI118" s="658"/>
      <c r="AJ118" s="658"/>
      <c r="AK118" s="658"/>
      <c r="AL118" s="780"/>
      <c r="AM118" s="658"/>
      <c r="AN118" s="658"/>
      <c r="AO118" s="658"/>
      <c r="AP118" s="683"/>
      <c r="AQ118" s="658"/>
      <c r="AR118" s="658"/>
      <c r="AS118" s="658"/>
      <c r="AT118" s="658"/>
      <c r="AU118" s="658"/>
      <c r="AV118" s="815"/>
      <c r="AW118" s="834"/>
      <c r="AX118" s="830"/>
      <c r="AY118" s="765"/>
      <c r="AZ118" s="660"/>
      <c r="BA118" s="660"/>
      <c r="BB118" s="660"/>
      <c r="BC118" s="660"/>
      <c r="BD118" s="660"/>
      <c r="BE118" s="660"/>
      <c r="BF118" s="660"/>
      <c r="BG118" s="660"/>
      <c r="BH118" s="660"/>
      <c r="BI118" s="660"/>
      <c r="BJ118" s="666"/>
      <c r="BK118" s="666"/>
      <c r="BL118" s="666"/>
      <c r="BM118" s="30"/>
      <c r="BN118" s="30"/>
      <c r="BO118" s="30"/>
      <c r="BP118" s="679"/>
      <c r="BQ118" s="660"/>
      <c r="BR118" s="679"/>
      <c r="BS118" s="679"/>
      <c r="BT118" s="679"/>
      <c r="BU118" s="658"/>
      <c r="BV118" s="716"/>
      <c r="BW118" s="716"/>
      <c r="BX118" s="716"/>
      <c r="BY118" s="716"/>
      <c r="BZ118" s="716"/>
      <c r="CA118" s="716"/>
      <c r="CB118" s="756"/>
      <c r="CC118" s="719"/>
      <c r="CD118" s="719"/>
      <c r="CE118" s="719"/>
      <c r="CF118" s="728"/>
      <c r="CG118" s="727"/>
      <c r="CH118" s="757"/>
      <c r="CI118" s="29"/>
      <c r="CJ118" s="29"/>
      <c r="CK118" s="29"/>
      <c r="CL118" s="29"/>
      <c r="CM118" s="736"/>
      <c r="CN118" s="745"/>
      <c r="CO118" s="680"/>
      <c r="CP118" s="660"/>
      <c r="CQ118" s="660"/>
      <c r="CR118" s="681"/>
      <c r="CS118" s="660"/>
      <c r="CT118" s="660"/>
      <c r="CU118" s="658"/>
      <c r="CV118" s="658"/>
      <c r="CW118" s="658"/>
      <c r="CX118" s="658"/>
      <c r="CY118" s="658"/>
      <c r="CZ118" s="658"/>
      <c r="DA118" s="658"/>
      <c r="DB118" s="658"/>
      <c r="DC118" s="658"/>
      <c r="DD118" s="658"/>
      <c r="DE118" s="658"/>
      <c r="DF118" s="658"/>
      <c r="DG118" s="658"/>
      <c r="DH118" s="658"/>
      <c r="DI118" s="658"/>
      <c r="DJ118" s="658"/>
      <c r="DK118" s="658"/>
      <c r="DL118" s="658"/>
      <c r="DM118" s="658"/>
      <c r="DN118" s="658"/>
      <c r="DO118" s="658"/>
      <c r="DP118" s="658"/>
      <c r="DQ118" s="658"/>
      <c r="DR118" s="658"/>
      <c r="DS118" s="658"/>
      <c r="DT118" s="658"/>
      <c r="DU118" s="658"/>
      <c r="DV118" s="658"/>
      <c r="DW118" s="658"/>
      <c r="DX118" s="658"/>
      <c r="DY118" s="658"/>
    </row>
    <row r="119" spans="1:129" s="12" customFormat="1">
      <c r="A119" s="658"/>
      <c r="B119" s="683"/>
      <c r="C119" s="658"/>
      <c r="D119" s="658"/>
      <c r="E119" s="658"/>
      <c r="F119" s="658"/>
      <c r="G119" s="658"/>
      <c r="H119" s="658"/>
      <c r="I119" s="658"/>
      <c r="J119" s="658"/>
      <c r="K119" s="658"/>
      <c r="L119" s="658"/>
      <c r="M119" s="658"/>
      <c r="N119" s="658"/>
      <c r="O119" s="658"/>
      <c r="P119" s="658"/>
      <c r="Q119" s="658"/>
      <c r="R119" s="658"/>
      <c r="S119" s="658"/>
      <c r="T119" s="658"/>
      <c r="U119" s="658"/>
      <c r="V119" s="658"/>
      <c r="W119" s="658"/>
      <c r="X119" s="658"/>
      <c r="Y119" s="658"/>
      <c r="Z119" s="658"/>
      <c r="AA119" s="658"/>
      <c r="AB119" s="658"/>
      <c r="AC119" s="658"/>
      <c r="AD119" s="658"/>
      <c r="AE119" s="658"/>
      <c r="AF119" s="815"/>
      <c r="AG119" s="820"/>
      <c r="AH119" s="825"/>
      <c r="AI119" s="658"/>
      <c r="AJ119" s="658"/>
      <c r="AK119" s="658"/>
      <c r="AL119" s="780"/>
      <c r="AM119" s="658"/>
      <c r="AN119" s="658"/>
      <c r="AO119" s="658"/>
      <c r="AP119" s="683"/>
      <c r="AQ119" s="658"/>
      <c r="AR119" s="658"/>
      <c r="AS119" s="658"/>
      <c r="AT119" s="658"/>
      <c r="AU119" s="658"/>
      <c r="AV119" s="815"/>
      <c r="AW119" s="834"/>
      <c r="AX119" s="830"/>
      <c r="AY119" s="765"/>
      <c r="AZ119" s="660"/>
      <c r="BA119" s="660"/>
      <c r="BB119" s="660"/>
      <c r="BC119" s="660"/>
      <c r="BD119" s="660"/>
      <c r="BE119" s="660"/>
      <c r="BF119" s="660"/>
      <c r="BG119" s="660"/>
      <c r="BH119" s="660"/>
      <c r="BI119" s="660"/>
      <c r="BJ119" s="666"/>
      <c r="BK119" s="666"/>
      <c r="BL119" s="666"/>
      <c r="BM119" s="30"/>
      <c r="BN119" s="30"/>
      <c r="BO119" s="30"/>
      <c r="BP119" s="679"/>
      <c r="BQ119" s="660"/>
      <c r="BR119" s="679"/>
      <c r="BS119" s="679"/>
      <c r="BT119" s="679"/>
      <c r="BU119" s="658"/>
      <c r="BV119" s="716"/>
      <c r="BW119" s="716"/>
      <c r="BX119" s="716"/>
      <c r="BY119" s="716"/>
      <c r="BZ119" s="716"/>
      <c r="CA119" s="716"/>
      <c r="CB119" s="756"/>
      <c r="CC119" s="719"/>
      <c r="CD119" s="719"/>
      <c r="CE119" s="719"/>
      <c r="CF119" s="728"/>
      <c r="CG119" s="727"/>
      <c r="CH119" s="757"/>
      <c r="CI119" s="29"/>
      <c r="CJ119" s="29"/>
      <c r="CK119" s="29"/>
      <c r="CL119" s="29"/>
      <c r="CM119" s="736"/>
      <c r="CN119" s="745"/>
      <c r="CO119" s="680"/>
      <c r="CP119" s="660"/>
      <c r="CQ119" s="660"/>
      <c r="CR119" s="681"/>
      <c r="CS119" s="660"/>
      <c r="CT119" s="660"/>
      <c r="CU119" s="658"/>
      <c r="CV119" s="658"/>
      <c r="CW119" s="658"/>
      <c r="CX119" s="658"/>
      <c r="CY119" s="658"/>
      <c r="CZ119" s="658"/>
      <c r="DA119" s="658"/>
      <c r="DB119" s="658"/>
      <c r="DC119" s="658"/>
      <c r="DD119" s="658"/>
      <c r="DE119" s="658"/>
      <c r="DF119" s="658"/>
      <c r="DG119" s="658"/>
      <c r="DH119" s="658"/>
      <c r="DI119" s="658"/>
      <c r="DJ119" s="658"/>
      <c r="DK119" s="658"/>
      <c r="DL119" s="658"/>
      <c r="DM119" s="658"/>
      <c r="DN119" s="658"/>
      <c r="DO119" s="658"/>
      <c r="DP119" s="658"/>
      <c r="DQ119" s="658"/>
      <c r="DR119" s="658"/>
      <c r="DS119" s="658"/>
      <c r="DT119" s="658"/>
      <c r="DU119" s="658"/>
      <c r="DV119" s="658"/>
      <c r="DW119" s="658"/>
      <c r="DX119" s="658"/>
      <c r="DY119" s="658"/>
    </row>
    <row r="120" spans="1:129" s="12" customFormat="1">
      <c r="A120" s="658"/>
      <c r="B120" s="683"/>
      <c r="C120" s="658"/>
      <c r="D120" s="658"/>
      <c r="E120" s="658"/>
      <c r="F120" s="658"/>
      <c r="G120" s="658"/>
      <c r="H120" s="658"/>
      <c r="I120" s="658"/>
      <c r="J120" s="658"/>
      <c r="K120" s="658"/>
      <c r="L120" s="658"/>
      <c r="M120" s="658"/>
      <c r="N120" s="658"/>
      <c r="O120" s="658"/>
      <c r="P120" s="658"/>
      <c r="Q120" s="658"/>
      <c r="R120" s="658"/>
      <c r="S120" s="658"/>
      <c r="T120" s="658"/>
      <c r="U120" s="658"/>
      <c r="V120" s="658"/>
      <c r="W120" s="658"/>
      <c r="X120" s="658"/>
      <c r="Y120" s="658"/>
      <c r="Z120" s="658"/>
      <c r="AA120" s="658"/>
      <c r="AB120" s="658"/>
      <c r="AC120" s="658"/>
      <c r="AD120" s="658"/>
      <c r="AE120" s="658"/>
      <c r="AF120" s="815"/>
      <c r="AG120" s="820"/>
      <c r="AH120" s="825"/>
      <c r="AI120" s="658"/>
      <c r="AJ120" s="658"/>
      <c r="AK120" s="658"/>
      <c r="AL120" s="780"/>
      <c r="AM120" s="658"/>
      <c r="AN120" s="658"/>
      <c r="AO120" s="658"/>
      <c r="AP120" s="683"/>
      <c r="AQ120" s="658"/>
      <c r="AR120" s="658"/>
      <c r="AS120" s="658"/>
      <c r="AT120" s="658"/>
      <c r="AU120" s="658"/>
      <c r="AV120" s="815"/>
      <c r="AW120" s="834"/>
      <c r="AX120" s="830"/>
      <c r="AY120" s="765"/>
      <c r="AZ120" s="660"/>
      <c r="BA120" s="660"/>
      <c r="BB120" s="660"/>
      <c r="BC120" s="660"/>
      <c r="BD120" s="660"/>
      <c r="BE120" s="660"/>
      <c r="BF120" s="660"/>
      <c r="BG120" s="660"/>
      <c r="BH120" s="660"/>
      <c r="BI120" s="660"/>
      <c r="BJ120" s="666"/>
      <c r="BK120" s="666"/>
      <c r="BL120" s="666"/>
      <c r="BM120" s="30"/>
      <c r="BN120" s="30"/>
      <c r="BO120" s="30"/>
      <c r="BP120" s="679"/>
      <c r="BQ120" s="660"/>
      <c r="BR120" s="679"/>
      <c r="BS120" s="679"/>
      <c r="BT120" s="679"/>
      <c r="BU120" s="658"/>
      <c r="BV120" s="716"/>
      <c r="BW120" s="716"/>
      <c r="BX120" s="716"/>
      <c r="BY120" s="716"/>
      <c r="BZ120" s="716"/>
      <c r="CA120" s="716"/>
      <c r="CB120" s="756"/>
      <c r="CC120" s="719"/>
      <c r="CD120" s="719"/>
      <c r="CE120" s="719"/>
      <c r="CF120" s="728"/>
      <c r="CG120" s="727"/>
      <c r="CH120" s="757"/>
      <c r="CI120" s="29"/>
      <c r="CJ120" s="29"/>
      <c r="CK120" s="29"/>
      <c r="CL120" s="29"/>
      <c r="CM120" s="736"/>
      <c r="CN120" s="745"/>
      <c r="CO120" s="680"/>
      <c r="CP120" s="660"/>
      <c r="CQ120" s="660"/>
      <c r="CR120" s="681"/>
      <c r="CS120" s="660"/>
      <c r="CT120" s="660"/>
      <c r="CU120" s="658"/>
      <c r="CV120" s="658"/>
      <c r="CW120" s="658"/>
      <c r="CX120" s="658"/>
      <c r="CY120" s="658"/>
      <c r="CZ120" s="658"/>
      <c r="DA120" s="658"/>
      <c r="DB120" s="658"/>
      <c r="DC120" s="658"/>
      <c r="DD120" s="658"/>
      <c r="DE120" s="658"/>
      <c r="DF120" s="658"/>
      <c r="DG120" s="658"/>
      <c r="DH120" s="658"/>
      <c r="DI120" s="658"/>
      <c r="DJ120" s="658"/>
      <c r="DK120" s="658"/>
      <c r="DL120" s="658"/>
      <c r="DM120" s="658"/>
      <c r="DN120" s="658"/>
      <c r="DO120" s="658"/>
      <c r="DP120" s="658"/>
      <c r="DQ120" s="658"/>
      <c r="DR120" s="658"/>
      <c r="DS120" s="658"/>
      <c r="DT120" s="658"/>
      <c r="DU120" s="658"/>
      <c r="DV120" s="658"/>
      <c r="DW120" s="658"/>
      <c r="DX120" s="658"/>
      <c r="DY120" s="658"/>
    </row>
    <row r="121" spans="1:129" s="12" customFormat="1">
      <c r="A121" s="658"/>
      <c r="B121" s="683"/>
      <c r="C121" s="658"/>
      <c r="D121" s="658"/>
      <c r="E121" s="658"/>
      <c r="F121" s="658"/>
      <c r="G121" s="658"/>
      <c r="H121" s="658"/>
      <c r="I121" s="658"/>
      <c r="J121" s="658"/>
      <c r="K121" s="658"/>
      <c r="L121" s="658"/>
      <c r="M121" s="658"/>
      <c r="N121" s="658"/>
      <c r="O121" s="658"/>
      <c r="P121" s="658"/>
      <c r="Q121" s="658"/>
      <c r="R121" s="658"/>
      <c r="S121" s="658"/>
      <c r="T121" s="658"/>
      <c r="U121" s="658"/>
      <c r="V121" s="658"/>
      <c r="W121" s="658"/>
      <c r="X121" s="658"/>
      <c r="Y121" s="658"/>
      <c r="Z121" s="658"/>
      <c r="AA121" s="658"/>
      <c r="AB121" s="658"/>
      <c r="AC121" s="658"/>
      <c r="AD121" s="658"/>
      <c r="AE121" s="658"/>
      <c r="AF121" s="815"/>
      <c r="AG121" s="820"/>
      <c r="AH121" s="825"/>
      <c r="AI121" s="658"/>
      <c r="AJ121" s="658"/>
      <c r="AK121" s="658"/>
      <c r="AL121" s="780"/>
      <c r="AM121" s="658"/>
      <c r="AN121" s="658"/>
      <c r="AO121" s="658"/>
      <c r="AP121" s="683"/>
      <c r="AQ121" s="658"/>
      <c r="AR121" s="658"/>
      <c r="AS121" s="658"/>
      <c r="AT121" s="658"/>
      <c r="AU121" s="658"/>
      <c r="AV121" s="815"/>
      <c r="AW121" s="834"/>
      <c r="AX121" s="830"/>
      <c r="AY121" s="765"/>
      <c r="AZ121" s="660"/>
      <c r="BA121" s="660"/>
      <c r="BB121" s="660"/>
      <c r="BC121" s="660"/>
      <c r="BD121" s="660"/>
      <c r="BE121" s="660"/>
      <c r="BF121" s="660"/>
      <c r="BG121" s="660"/>
      <c r="BH121" s="660"/>
      <c r="BI121" s="660"/>
      <c r="BJ121" s="666"/>
      <c r="BK121" s="666"/>
      <c r="BL121" s="666"/>
      <c r="BM121" s="30"/>
      <c r="BN121" s="30"/>
      <c r="BO121" s="30"/>
      <c r="BP121" s="679"/>
      <c r="BQ121" s="660"/>
      <c r="BR121" s="679"/>
      <c r="BS121" s="679"/>
      <c r="BT121" s="679"/>
      <c r="BU121" s="658"/>
      <c r="BV121" s="716"/>
      <c r="BW121" s="716"/>
      <c r="BX121" s="716"/>
      <c r="BY121" s="716"/>
      <c r="BZ121" s="716"/>
      <c r="CA121" s="716"/>
      <c r="CB121" s="756"/>
      <c r="CC121" s="719"/>
      <c r="CD121" s="719"/>
      <c r="CE121" s="719"/>
      <c r="CF121" s="728"/>
      <c r="CG121" s="727"/>
      <c r="CH121" s="757"/>
      <c r="CI121" s="29"/>
      <c r="CJ121" s="29"/>
      <c r="CK121" s="29"/>
      <c r="CL121" s="29"/>
      <c r="CM121" s="736"/>
      <c r="CN121" s="745"/>
      <c r="CO121" s="680"/>
      <c r="CP121" s="660"/>
      <c r="CQ121" s="660"/>
      <c r="CR121" s="681"/>
      <c r="CS121" s="660"/>
      <c r="CT121" s="660"/>
      <c r="CU121" s="658"/>
      <c r="CV121" s="658"/>
      <c r="CW121" s="658"/>
      <c r="CX121" s="658"/>
      <c r="CY121" s="658"/>
      <c r="CZ121" s="658"/>
      <c r="DA121" s="658"/>
      <c r="DB121" s="658"/>
      <c r="DC121" s="658"/>
      <c r="DD121" s="658"/>
      <c r="DE121" s="658"/>
      <c r="DF121" s="658"/>
      <c r="DG121" s="658"/>
      <c r="DH121" s="658"/>
      <c r="DI121" s="658"/>
      <c r="DJ121" s="658"/>
      <c r="DK121" s="658"/>
      <c r="DL121" s="658"/>
      <c r="DM121" s="658"/>
      <c r="DN121" s="658"/>
      <c r="DO121" s="658"/>
      <c r="DP121" s="658"/>
      <c r="DQ121" s="658"/>
      <c r="DR121" s="658"/>
      <c r="DS121" s="658"/>
      <c r="DT121" s="658"/>
      <c r="DU121" s="658"/>
      <c r="DV121" s="658"/>
      <c r="DW121" s="658"/>
      <c r="DX121" s="658"/>
      <c r="DY121" s="658"/>
    </row>
    <row r="122" spans="1:129" s="12" customFormat="1">
      <c r="A122" s="658"/>
      <c r="B122" s="683"/>
      <c r="C122" s="658"/>
      <c r="D122" s="658"/>
      <c r="E122" s="658"/>
      <c r="F122" s="658"/>
      <c r="G122" s="658"/>
      <c r="H122" s="658"/>
      <c r="I122" s="658"/>
      <c r="J122" s="658"/>
      <c r="K122" s="658"/>
      <c r="L122" s="658"/>
      <c r="M122" s="658"/>
      <c r="N122" s="658"/>
      <c r="O122" s="658"/>
      <c r="P122" s="658"/>
      <c r="Q122" s="658"/>
      <c r="R122" s="658"/>
      <c r="S122" s="658"/>
      <c r="T122" s="658"/>
      <c r="U122" s="658"/>
      <c r="V122" s="658"/>
      <c r="W122" s="658"/>
      <c r="X122" s="658"/>
      <c r="Y122" s="658"/>
      <c r="Z122" s="658"/>
      <c r="AA122" s="658"/>
      <c r="AB122" s="658"/>
      <c r="AC122" s="658"/>
      <c r="AD122" s="658"/>
      <c r="AE122" s="658"/>
      <c r="AF122" s="815"/>
      <c r="AG122" s="820"/>
      <c r="AH122" s="825"/>
      <c r="AI122" s="658"/>
      <c r="AJ122" s="658"/>
      <c r="AK122" s="658"/>
      <c r="AL122" s="780"/>
      <c r="AM122" s="658"/>
      <c r="AN122" s="658"/>
      <c r="AO122" s="658"/>
      <c r="AP122" s="683"/>
      <c r="AQ122" s="658"/>
      <c r="AR122" s="658"/>
      <c r="AS122" s="658"/>
      <c r="AT122" s="658"/>
      <c r="AU122" s="658"/>
      <c r="AV122" s="815"/>
      <c r="AW122" s="834"/>
      <c r="AX122" s="830"/>
      <c r="AY122" s="765"/>
      <c r="AZ122" s="660"/>
      <c r="BA122" s="660"/>
      <c r="BB122" s="660"/>
      <c r="BC122" s="660"/>
      <c r="BD122" s="660"/>
      <c r="BE122" s="660"/>
      <c r="BF122" s="660"/>
      <c r="BG122" s="660"/>
      <c r="BH122" s="660"/>
      <c r="BI122" s="660"/>
      <c r="BJ122" s="666"/>
      <c r="BK122" s="666"/>
      <c r="BL122" s="666"/>
      <c r="BM122" s="30"/>
      <c r="BN122" s="30"/>
      <c r="BO122" s="30"/>
      <c r="BP122" s="679"/>
      <c r="BQ122" s="660"/>
      <c r="BR122" s="679"/>
      <c r="BS122" s="679"/>
      <c r="BT122" s="679"/>
      <c r="BU122" s="658"/>
      <c r="BV122" s="716"/>
      <c r="BW122" s="716"/>
      <c r="BX122" s="716"/>
      <c r="BY122" s="716"/>
      <c r="BZ122" s="716"/>
      <c r="CA122" s="716"/>
      <c r="CB122" s="756"/>
      <c r="CC122" s="719"/>
      <c r="CD122" s="719"/>
      <c r="CE122" s="719"/>
      <c r="CF122" s="728"/>
      <c r="CG122" s="727"/>
      <c r="CH122" s="757"/>
      <c r="CI122" s="29"/>
      <c r="CJ122" s="29"/>
      <c r="CK122" s="29"/>
      <c r="CL122" s="29"/>
      <c r="CM122" s="736"/>
      <c r="CN122" s="745"/>
      <c r="CO122" s="680"/>
      <c r="CP122" s="660"/>
      <c r="CQ122" s="660"/>
      <c r="CR122" s="681"/>
      <c r="CS122" s="660"/>
      <c r="CT122" s="660"/>
      <c r="CU122" s="658"/>
      <c r="CV122" s="658"/>
      <c r="CW122" s="658"/>
      <c r="CX122" s="658"/>
      <c r="CY122" s="658"/>
      <c r="CZ122" s="658"/>
      <c r="DA122" s="658"/>
      <c r="DB122" s="658"/>
      <c r="DC122" s="658"/>
      <c r="DD122" s="658"/>
      <c r="DE122" s="658"/>
      <c r="DF122" s="658"/>
      <c r="DG122" s="658"/>
      <c r="DH122" s="658"/>
      <c r="DI122" s="658"/>
      <c r="DJ122" s="658"/>
      <c r="DK122" s="658"/>
      <c r="DL122" s="658"/>
      <c r="DM122" s="658"/>
      <c r="DN122" s="658"/>
      <c r="DO122" s="658"/>
      <c r="DP122" s="658"/>
      <c r="DQ122" s="658"/>
      <c r="DR122" s="658"/>
      <c r="DS122" s="658"/>
      <c r="DT122" s="658"/>
      <c r="DU122" s="658"/>
      <c r="DV122" s="658"/>
      <c r="DW122" s="658"/>
      <c r="DX122" s="658"/>
      <c r="DY122" s="658"/>
    </row>
    <row r="123" spans="1:129" s="12" customFormat="1">
      <c r="A123" s="658"/>
      <c r="B123" s="683"/>
      <c r="C123" s="658"/>
      <c r="D123" s="658"/>
      <c r="E123" s="658"/>
      <c r="F123" s="658"/>
      <c r="G123" s="658"/>
      <c r="H123" s="658"/>
      <c r="I123" s="658"/>
      <c r="J123" s="658"/>
      <c r="K123" s="658"/>
      <c r="L123" s="658"/>
      <c r="M123" s="658"/>
      <c r="N123" s="658"/>
      <c r="O123" s="658"/>
      <c r="P123" s="658"/>
      <c r="Q123" s="658"/>
      <c r="R123" s="658"/>
      <c r="S123" s="658"/>
      <c r="T123" s="658"/>
      <c r="U123" s="658"/>
      <c r="V123" s="658"/>
      <c r="W123" s="658"/>
      <c r="X123" s="658"/>
      <c r="Y123" s="658"/>
      <c r="Z123" s="658"/>
      <c r="AA123" s="658"/>
      <c r="AB123" s="658"/>
      <c r="AC123" s="658"/>
      <c r="AD123" s="658"/>
      <c r="AE123" s="658"/>
      <c r="AF123" s="815"/>
      <c r="AG123" s="820"/>
      <c r="AH123" s="825"/>
      <c r="AI123" s="658"/>
      <c r="AJ123" s="658"/>
      <c r="AK123" s="658"/>
      <c r="AL123" s="780"/>
      <c r="AM123" s="658"/>
      <c r="AN123" s="658"/>
      <c r="AO123" s="658"/>
      <c r="AP123" s="683"/>
      <c r="AQ123" s="658"/>
      <c r="AR123" s="658"/>
      <c r="AS123" s="658"/>
      <c r="AT123" s="658"/>
      <c r="AU123" s="658"/>
      <c r="AV123" s="815"/>
      <c r="AW123" s="834"/>
      <c r="AX123" s="830"/>
      <c r="AY123" s="765"/>
      <c r="AZ123" s="660"/>
      <c r="BA123" s="660"/>
      <c r="BB123" s="660"/>
      <c r="BC123" s="660"/>
      <c r="BD123" s="660"/>
      <c r="BE123" s="660"/>
      <c r="BF123" s="660"/>
      <c r="BG123" s="660"/>
      <c r="BH123" s="660"/>
      <c r="BI123" s="660"/>
      <c r="BJ123" s="666"/>
      <c r="BK123" s="666"/>
      <c r="BL123" s="666"/>
      <c r="BM123" s="30"/>
      <c r="BN123" s="30"/>
      <c r="BO123" s="30"/>
      <c r="BP123" s="679"/>
      <c r="BQ123" s="660"/>
      <c r="BR123" s="679"/>
      <c r="BS123" s="679"/>
      <c r="BT123" s="679"/>
      <c r="BU123" s="658"/>
      <c r="BV123" s="716"/>
      <c r="BW123" s="716"/>
      <c r="BX123" s="716"/>
      <c r="BY123" s="716"/>
      <c r="BZ123" s="716"/>
      <c r="CA123" s="716"/>
      <c r="CB123" s="756"/>
      <c r="CC123" s="719"/>
      <c r="CD123" s="719"/>
      <c r="CE123" s="719"/>
      <c r="CF123" s="728"/>
      <c r="CG123" s="727"/>
      <c r="CH123" s="757"/>
      <c r="CI123" s="29"/>
      <c r="CJ123" s="29"/>
      <c r="CK123" s="29"/>
      <c r="CL123" s="29"/>
      <c r="CM123" s="736"/>
      <c r="CN123" s="745"/>
      <c r="CO123" s="680"/>
      <c r="CP123" s="660"/>
      <c r="CQ123" s="660"/>
      <c r="CR123" s="681"/>
      <c r="CS123" s="660"/>
      <c r="CT123" s="660"/>
      <c r="CU123" s="658"/>
      <c r="CV123" s="658"/>
      <c r="CW123" s="658"/>
      <c r="CX123" s="658"/>
      <c r="CY123" s="658"/>
      <c r="CZ123" s="658"/>
      <c r="DA123" s="658"/>
      <c r="DB123" s="658"/>
      <c r="DC123" s="658"/>
      <c r="DD123" s="658"/>
      <c r="DE123" s="658"/>
      <c r="DF123" s="658"/>
      <c r="DG123" s="658"/>
      <c r="DH123" s="658"/>
      <c r="DI123" s="658"/>
      <c r="DJ123" s="658"/>
      <c r="DK123" s="658"/>
      <c r="DL123" s="658"/>
      <c r="DM123" s="658"/>
      <c r="DN123" s="658"/>
      <c r="DO123" s="658"/>
      <c r="DP123" s="658"/>
      <c r="DQ123" s="658"/>
      <c r="DR123" s="658"/>
      <c r="DS123" s="658"/>
      <c r="DT123" s="658"/>
      <c r="DU123" s="658"/>
      <c r="DV123" s="658"/>
      <c r="DW123" s="658"/>
      <c r="DX123" s="658"/>
      <c r="DY123" s="658"/>
    </row>
    <row r="124" spans="1:129" s="12" customFormat="1">
      <c r="A124" s="658"/>
      <c r="B124" s="683"/>
      <c r="C124" s="658"/>
      <c r="D124" s="658"/>
      <c r="E124" s="658"/>
      <c r="F124" s="658"/>
      <c r="G124" s="658"/>
      <c r="H124" s="658"/>
      <c r="I124" s="658"/>
      <c r="J124" s="658"/>
      <c r="K124" s="658"/>
      <c r="L124" s="658"/>
      <c r="M124" s="658"/>
      <c r="N124" s="658"/>
      <c r="O124" s="658"/>
      <c r="P124" s="658"/>
      <c r="Q124" s="658"/>
      <c r="R124" s="658"/>
      <c r="S124" s="658"/>
      <c r="T124" s="658"/>
      <c r="U124" s="658"/>
      <c r="V124" s="658"/>
      <c r="W124" s="658"/>
      <c r="X124" s="658"/>
      <c r="Y124" s="658"/>
      <c r="Z124" s="658"/>
      <c r="AA124" s="658"/>
      <c r="AB124" s="658"/>
      <c r="AC124" s="658"/>
      <c r="AD124" s="658"/>
      <c r="AE124" s="658"/>
      <c r="AF124" s="815"/>
      <c r="AG124" s="820"/>
      <c r="AH124" s="825"/>
      <c r="AI124" s="658"/>
      <c r="AJ124" s="658"/>
      <c r="AK124" s="658"/>
      <c r="AL124" s="780"/>
      <c r="AM124" s="658"/>
      <c r="AN124" s="658"/>
      <c r="AO124" s="658"/>
      <c r="AP124" s="683"/>
      <c r="AQ124" s="658"/>
      <c r="AR124" s="658"/>
      <c r="AS124" s="658"/>
      <c r="AT124" s="658"/>
      <c r="AU124" s="658"/>
      <c r="AV124" s="815"/>
      <c r="AW124" s="834"/>
      <c r="AX124" s="830"/>
      <c r="AY124" s="765"/>
      <c r="AZ124" s="660"/>
      <c r="BA124" s="660"/>
      <c r="BB124" s="660"/>
      <c r="BC124" s="660"/>
      <c r="BD124" s="660"/>
      <c r="BE124" s="660"/>
      <c r="BF124" s="660"/>
      <c r="BG124" s="660"/>
      <c r="BH124" s="660"/>
      <c r="BI124" s="660"/>
      <c r="BJ124" s="666"/>
      <c r="BK124" s="666"/>
      <c r="BL124" s="666"/>
      <c r="BM124" s="30"/>
      <c r="BN124" s="30"/>
      <c r="BO124" s="30"/>
      <c r="BP124" s="679"/>
      <c r="BQ124" s="660"/>
      <c r="BR124" s="679"/>
      <c r="BS124" s="679"/>
      <c r="BT124" s="679"/>
      <c r="BU124" s="658"/>
      <c r="BV124" s="716"/>
      <c r="BW124" s="716"/>
      <c r="BX124" s="716"/>
      <c r="BY124" s="716"/>
      <c r="BZ124" s="716"/>
      <c r="CA124" s="716"/>
      <c r="CB124" s="756"/>
      <c r="CC124" s="719"/>
      <c r="CD124" s="719"/>
      <c r="CE124" s="719"/>
      <c r="CF124" s="728"/>
      <c r="CG124" s="727"/>
      <c r="CH124" s="757"/>
      <c r="CI124" s="29"/>
      <c r="CJ124" s="29"/>
      <c r="CK124" s="29"/>
      <c r="CL124" s="29"/>
      <c r="CM124" s="736"/>
      <c r="CN124" s="745"/>
      <c r="CO124" s="680"/>
      <c r="CP124" s="660"/>
      <c r="CQ124" s="660"/>
      <c r="CR124" s="681"/>
      <c r="CS124" s="660"/>
      <c r="CT124" s="660"/>
      <c r="CU124" s="658"/>
      <c r="CV124" s="658"/>
      <c r="CW124" s="658"/>
      <c r="CX124" s="658"/>
      <c r="CY124" s="658"/>
      <c r="CZ124" s="658"/>
      <c r="DA124" s="658"/>
      <c r="DB124" s="658"/>
      <c r="DC124" s="658"/>
      <c r="DD124" s="658"/>
      <c r="DE124" s="658"/>
      <c r="DF124" s="658"/>
      <c r="DG124" s="658"/>
      <c r="DH124" s="658"/>
      <c r="DI124" s="658"/>
      <c r="DJ124" s="658"/>
      <c r="DK124" s="658"/>
      <c r="DL124" s="658"/>
      <c r="DM124" s="658"/>
      <c r="DN124" s="658"/>
      <c r="DO124" s="658"/>
      <c r="DP124" s="658"/>
      <c r="DQ124" s="658"/>
      <c r="DR124" s="658"/>
      <c r="DS124" s="658"/>
      <c r="DT124" s="658"/>
      <c r="DU124" s="658"/>
      <c r="DV124" s="658"/>
      <c r="DW124" s="658"/>
      <c r="DX124" s="658"/>
      <c r="DY124" s="658"/>
    </row>
    <row r="125" spans="1:129" s="12" customFormat="1">
      <c r="A125" s="658"/>
      <c r="B125" s="683"/>
      <c r="C125" s="658"/>
      <c r="D125" s="658"/>
      <c r="E125" s="658"/>
      <c r="F125" s="658"/>
      <c r="G125" s="658"/>
      <c r="H125" s="658"/>
      <c r="I125" s="658"/>
      <c r="J125" s="658"/>
      <c r="K125" s="658"/>
      <c r="L125" s="658"/>
      <c r="M125" s="658"/>
      <c r="N125" s="658"/>
      <c r="O125" s="658"/>
      <c r="P125" s="658"/>
      <c r="Q125" s="658"/>
      <c r="R125" s="658"/>
      <c r="S125" s="658"/>
      <c r="T125" s="658"/>
      <c r="U125" s="658"/>
      <c r="V125" s="658"/>
      <c r="W125" s="658"/>
      <c r="X125" s="658"/>
      <c r="Y125" s="658"/>
      <c r="Z125" s="658"/>
      <c r="AA125" s="658"/>
      <c r="AB125" s="658"/>
      <c r="AC125" s="658"/>
      <c r="AD125" s="658"/>
      <c r="AE125" s="658"/>
      <c r="AF125" s="815"/>
      <c r="AG125" s="820"/>
      <c r="AH125" s="825"/>
      <c r="AI125" s="658"/>
      <c r="AJ125" s="658"/>
      <c r="AK125" s="658"/>
      <c r="AL125" s="780"/>
      <c r="AM125" s="658"/>
      <c r="AN125" s="658"/>
      <c r="AO125" s="658"/>
      <c r="AP125" s="683"/>
      <c r="AQ125" s="658"/>
      <c r="AR125" s="658"/>
      <c r="AS125" s="658"/>
      <c r="AT125" s="658"/>
      <c r="AU125" s="658"/>
      <c r="AV125" s="815"/>
      <c r="AW125" s="834"/>
      <c r="AX125" s="830"/>
      <c r="AY125" s="765"/>
      <c r="AZ125" s="660"/>
      <c r="BA125" s="660"/>
      <c r="BB125" s="660"/>
      <c r="BC125" s="660"/>
      <c r="BD125" s="660"/>
      <c r="BE125" s="660"/>
      <c r="BF125" s="660"/>
      <c r="BG125" s="660"/>
      <c r="BH125" s="660"/>
      <c r="BI125" s="660"/>
      <c r="BJ125" s="666"/>
      <c r="BK125" s="666"/>
      <c r="BL125" s="666"/>
      <c r="BM125" s="30"/>
      <c r="BN125" s="30"/>
      <c r="BO125" s="30"/>
      <c r="BP125" s="679"/>
      <c r="BQ125" s="660"/>
      <c r="BR125" s="679"/>
      <c r="BS125" s="679"/>
      <c r="BT125" s="679"/>
      <c r="BU125" s="658"/>
      <c r="BV125" s="716"/>
      <c r="BW125" s="716"/>
      <c r="BX125" s="716"/>
      <c r="BY125" s="716"/>
      <c r="BZ125" s="716"/>
      <c r="CA125" s="716"/>
      <c r="CB125" s="756"/>
      <c r="CC125" s="719"/>
      <c r="CD125" s="719"/>
      <c r="CE125" s="719"/>
      <c r="CF125" s="728"/>
      <c r="CG125" s="727"/>
      <c r="CH125" s="757"/>
      <c r="CI125" s="29"/>
      <c r="CJ125" s="29"/>
      <c r="CK125" s="29"/>
      <c r="CL125" s="29"/>
      <c r="CM125" s="736"/>
      <c r="CN125" s="745"/>
      <c r="CO125" s="680"/>
      <c r="CP125" s="660"/>
      <c r="CQ125" s="660"/>
      <c r="CR125" s="681"/>
      <c r="CS125" s="660"/>
      <c r="CT125" s="660"/>
      <c r="CU125" s="658"/>
      <c r="CV125" s="658"/>
      <c r="CW125" s="658"/>
      <c r="CX125" s="658"/>
      <c r="CY125" s="658"/>
      <c r="CZ125" s="658"/>
      <c r="DA125" s="658"/>
      <c r="DB125" s="658"/>
      <c r="DC125" s="658"/>
      <c r="DD125" s="658"/>
      <c r="DE125" s="658"/>
      <c r="DF125" s="658"/>
      <c r="DG125" s="658"/>
      <c r="DH125" s="658"/>
      <c r="DI125" s="658"/>
      <c r="DJ125" s="658"/>
      <c r="DK125" s="658"/>
      <c r="DL125" s="658"/>
      <c r="DM125" s="658"/>
      <c r="DN125" s="658"/>
      <c r="DO125" s="658"/>
      <c r="DP125" s="658"/>
      <c r="DQ125" s="658"/>
      <c r="DR125" s="658"/>
      <c r="DS125" s="658"/>
      <c r="DT125" s="658"/>
      <c r="DU125" s="658"/>
      <c r="DV125" s="658"/>
      <c r="DW125" s="658"/>
      <c r="DX125" s="658"/>
      <c r="DY125" s="658"/>
    </row>
    <row r="126" spans="1:129" s="12" customFormat="1">
      <c r="A126" s="658"/>
      <c r="B126" s="683"/>
      <c r="C126" s="658"/>
      <c r="D126" s="658"/>
      <c r="E126" s="658"/>
      <c r="F126" s="658"/>
      <c r="G126" s="658"/>
      <c r="H126" s="658"/>
      <c r="I126" s="658"/>
      <c r="J126" s="658"/>
      <c r="K126" s="658"/>
      <c r="L126" s="658"/>
      <c r="M126" s="658"/>
      <c r="N126" s="658"/>
      <c r="O126" s="658"/>
      <c r="P126" s="658"/>
      <c r="Q126" s="658"/>
      <c r="R126" s="658"/>
      <c r="S126" s="658"/>
      <c r="T126" s="658"/>
      <c r="U126" s="658"/>
      <c r="V126" s="658"/>
      <c r="W126" s="658"/>
      <c r="X126" s="658"/>
      <c r="Y126" s="658"/>
      <c r="Z126" s="658"/>
      <c r="AA126" s="658"/>
      <c r="AB126" s="658"/>
      <c r="AC126" s="658"/>
      <c r="AD126" s="658"/>
      <c r="AE126" s="658"/>
      <c r="AF126" s="815"/>
      <c r="AG126" s="820"/>
      <c r="AH126" s="825"/>
      <c r="AI126" s="658"/>
      <c r="AJ126" s="658"/>
      <c r="AK126" s="658"/>
      <c r="AL126" s="780"/>
      <c r="AM126" s="658"/>
      <c r="AN126" s="658"/>
      <c r="AO126" s="658"/>
      <c r="AP126" s="683"/>
      <c r="AQ126" s="658"/>
      <c r="AR126" s="658"/>
      <c r="AS126" s="658"/>
      <c r="AT126" s="658"/>
      <c r="AU126" s="658"/>
      <c r="AV126" s="815"/>
      <c r="AW126" s="834"/>
      <c r="AX126" s="830"/>
      <c r="AY126" s="765"/>
      <c r="AZ126" s="660"/>
      <c r="BA126" s="660"/>
      <c r="BB126" s="660"/>
      <c r="BC126" s="660"/>
      <c r="BD126" s="660"/>
      <c r="BE126" s="660"/>
      <c r="BF126" s="660"/>
      <c r="BG126" s="660"/>
      <c r="BH126" s="660"/>
      <c r="BI126" s="660"/>
      <c r="BJ126" s="666"/>
      <c r="BK126" s="666"/>
      <c r="BL126" s="666"/>
      <c r="BM126" s="30"/>
      <c r="BN126" s="30"/>
      <c r="BO126" s="30"/>
      <c r="BP126" s="679"/>
      <c r="BQ126" s="660"/>
      <c r="BR126" s="679"/>
      <c r="BS126" s="679"/>
      <c r="BT126" s="679"/>
      <c r="BU126" s="658"/>
      <c r="BV126" s="716"/>
      <c r="BW126" s="716"/>
      <c r="BX126" s="716"/>
      <c r="BY126" s="716"/>
      <c r="BZ126" s="716"/>
      <c r="CA126" s="716"/>
      <c r="CB126" s="756"/>
      <c r="CC126" s="719"/>
      <c r="CD126" s="719"/>
      <c r="CE126" s="719"/>
      <c r="CF126" s="728"/>
      <c r="CG126" s="727"/>
      <c r="CH126" s="757"/>
      <c r="CI126" s="29"/>
      <c r="CJ126" s="29"/>
      <c r="CK126" s="29"/>
      <c r="CL126" s="29"/>
      <c r="CM126" s="736"/>
      <c r="CN126" s="745"/>
      <c r="CO126" s="680"/>
      <c r="CP126" s="660"/>
      <c r="CQ126" s="660"/>
      <c r="CR126" s="681"/>
      <c r="CS126" s="660"/>
      <c r="CT126" s="660"/>
      <c r="CU126" s="658"/>
      <c r="CV126" s="658"/>
      <c r="CW126" s="658"/>
      <c r="CX126" s="658"/>
      <c r="CY126" s="658"/>
      <c r="CZ126" s="658"/>
      <c r="DA126" s="658"/>
      <c r="DB126" s="658"/>
      <c r="DC126" s="658"/>
      <c r="DD126" s="658"/>
      <c r="DE126" s="658"/>
      <c r="DF126" s="658"/>
      <c r="DG126" s="658"/>
      <c r="DH126" s="658"/>
      <c r="DI126" s="658"/>
      <c r="DJ126" s="658"/>
      <c r="DK126" s="658"/>
      <c r="DL126" s="658"/>
      <c r="DM126" s="658"/>
      <c r="DN126" s="658"/>
      <c r="DO126" s="658"/>
      <c r="DP126" s="658"/>
      <c r="DQ126" s="658"/>
      <c r="DR126" s="658"/>
      <c r="DS126" s="658"/>
      <c r="DT126" s="658"/>
      <c r="DU126" s="658"/>
      <c r="DV126" s="658"/>
      <c r="DW126" s="658"/>
      <c r="DX126" s="658"/>
      <c r="DY126" s="658"/>
    </row>
    <row r="127" spans="1:129" s="12" customFormat="1">
      <c r="A127" s="658"/>
      <c r="B127" s="683"/>
      <c r="C127" s="658"/>
      <c r="D127" s="658"/>
      <c r="E127" s="658"/>
      <c r="F127" s="658"/>
      <c r="G127" s="658"/>
      <c r="H127" s="658"/>
      <c r="I127" s="658"/>
      <c r="J127" s="658"/>
      <c r="K127" s="658"/>
      <c r="L127" s="658"/>
      <c r="M127" s="658"/>
      <c r="N127" s="658"/>
      <c r="O127" s="658"/>
      <c r="P127" s="658"/>
      <c r="Q127" s="658"/>
      <c r="R127" s="658"/>
      <c r="S127" s="658"/>
      <c r="T127" s="658"/>
      <c r="U127" s="658"/>
      <c r="V127" s="658"/>
      <c r="W127" s="658"/>
      <c r="X127" s="658"/>
      <c r="Y127" s="658"/>
      <c r="Z127" s="658"/>
      <c r="AA127" s="658"/>
      <c r="AB127" s="658"/>
      <c r="AC127" s="658"/>
      <c r="AD127" s="658"/>
      <c r="AE127" s="658"/>
      <c r="AF127" s="815"/>
      <c r="AG127" s="820"/>
      <c r="AH127" s="825"/>
      <c r="AI127" s="658"/>
      <c r="AJ127" s="658"/>
      <c r="AK127" s="658"/>
      <c r="AL127" s="780"/>
      <c r="AM127" s="658"/>
      <c r="AN127" s="658"/>
      <c r="AO127" s="658"/>
      <c r="AP127" s="683"/>
      <c r="AQ127" s="658"/>
      <c r="AR127" s="658"/>
      <c r="AS127" s="658"/>
      <c r="AT127" s="658"/>
      <c r="AU127" s="658"/>
      <c r="AV127" s="815"/>
      <c r="AW127" s="834"/>
      <c r="AX127" s="830"/>
      <c r="AY127" s="765"/>
      <c r="AZ127" s="660"/>
      <c r="BA127" s="660"/>
      <c r="BB127" s="660"/>
      <c r="BC127" s="660"/>
      <c r="BD127" s="660"/>
      <c r="BE127" s="660"/>
      <c r="BF127" s="660"/>
      <c r="BG127" s="660"/>
      <c r="BH127" s="660"/>
      <c r="BI127" s="660"/>
      <c r="BJ127" s="666"/>
      <c r="BK127" s="666"/>
      <c r="BL127" s="666"/>
      <c r="BM127" s="30"/>
      <c r="BN127" s="30"/>
      <c r="BO127" s="30"/>
      <c r="BP127" s="679"/>
      <c r="BQ127" s="660"/>
      <c r="BR127" s="679"/>
      <c r="BS127" s="679"/>
      <c r="BT127" s="679"/>
      <c r="BU127" s="658"/>
      <c r="BV127" s="716"/>
      <c r="BW127" s="716"/>
      <c r="BX127" s="716"/>
      <c r="BY127" s="716"/>
      <c r="BZ127" s="716"/>
      <c r="CA127" s="716"/>
      <c r="CB127" s="756"/>
      <c r="CC127" s="719"/>
      <c r="CD127" s="719"/>
      <c r="CE127" s="719"/>
      <c r="CF127" s="728"/>
      <c r="CG127" s="727"/>
      <c r="CH127" s="757"/>
      <c r="CI127" s="29"/>
      <c r="CJ127" s="29"/>
      <c r="CK127" s="29"/>
      <c r="CL127" s="29"/>
      <c r="CM127" s="736"/>
      <c r="CN127" s="745"/>
      <c r="CO127" s="680"/>
      <c r="CP127" s="660"/>
      <c r="CQ127" s="660"/>
      <c r="CR127" s="681"/>
      <c r="CS127" s="660"/>
      <c r="CT127" s="660"/>
      <c r="CU127" s="658"/>
      <c r="CV127" s="658"/>
      <c r="CW127" s="658"/>
      <c r="CX127" s="658"/>
      <c r="CY127" s="658"/>
      <c r="CZ127" s="658"/>
      <c r="DA127" s="658"/>
      <c r="DB127" s="658"/>
      <c r="DC127" s="658"/>
      <c r="DD127" s="658"/>
      <c r="DE127" s="658"/>
      <c r="DF127" s="658"/>
      <c r="DG127" s="658"/>
      <c r="DH127" s="658"/>
      <c r="DI127" s="658"/>
      <c r="DJ127" s="658"/>
      <c r="DK127" s="658"/>
      <c r="DL127" s="658"/>
      <c r="DM127" s="658"/>
      <c r="DN127" s="658"/>
      <c r="DO127" s="658"/>
      <c r="DP127" s="658"/>
      <c r="DQ127" s="658"/>
      <c r="DR127" s="658"/>
      <c r="DS127" s="658"/>
      <c r="DT127" s="658"/>
      <c r="DU127" s="658"/>
      <c r="DV127" s="658"/>
      <c r="DW127" s="658"/>
      <c r="DX127" s="658"/>
      <c r="DY127" s="658"/>
    </row>
    <row r="128" spans="1:129" s="12" customFormat="1">
      <c r="A128" s="658"/>
      <c r="B128" s="683"/>
      <c r="C128" s="658"/>
      <c r="D128" s="658"/>
      <c r="E128" s="658"/>
      <c r="F128" s="658"/>
      <c r="G128" s="658"/>
      <c r="H128" s="658"/>
      <c r="I128" s="658"/>
      <c r="J128" s="658"/>
      <c r="K128" s="658"/>
      <c r="L128" s="658"/>
      <c r="M128" s="658"/>
      <c r="N128" s="658"/>
      <c r="O128" s="658"/>
      <c r="P128" s="658"/>
      <c r="Q128" s="658"/>
      <c r="R128" s="658"/>
      <c r="S128" s="658"/>
      <c r="T128" s="658"/>
      <c r="U128" s="658"/>
      <c r="V128" s="658"/>
      <c r="W128" s="658"/>
      <c r="X128" s="658"/>
      <c r="Y128" s="658"/>
      <c r="Z128" s="658"/>
      <c r="AA128" s="658"/>
      <c r="AB128" s="658"/>
      <c r="AC128" s="658"/>
      <c r="AD128" s="658"/>
      <c r="AE128" s="658"/>
      <c r="AF128" s="815"/>
      <c r="AG128" s="820"/>
      <c r="AH128" s="825"/>
      <c r="AI128" s="658"/>
      <c r="AJ128" s="658"/>
      <c r="AK128" s="658"/>
      <c r="AL128" s="780"/>
      <c r="AM128" s="658"/>
      <c r="AN128" s="658"/>
      <c r="AO128" s="658"/>
      <c r="AP128" s="683"/>
      <c r="AQ128" s="658"/>
      <c r="AR128" s="658"/>
      <c r="AS128" s="658"/>
      <c r="AT128" s="658"/>
      <c r="AU128" s="658"/>
      <c r="AV128" s="815"/>
      <c r="AW128" s="834"/>
      <c r="AX128" s="830"/>
      <c r="AY128" s="765"/>
      <c r="AZ128" s="660"/>
      <c r="BA128" s="660"/>
      <c r="BB128" s="660"/>
      <c r="BC128" s="660"/>
      <c r="BD128" s="660"/>
      <c r="BE128" s="660"/>
      <c r="BF128" s="660"/>
      <c r="BG128" s="660"/>
      <c r="BH128" s="660"/>
      <c r="BI128" s="660"/>
      <c r="BJ128" s="666"/>
      <c r="BK128" s="666"/>
      <c r="BL128" s="666"/>
      <c r="BM128" s="30"/>
      <c r="BN128" s="30"/>
      <c r="BO128" s="30"/>
      <c r="BP128" s="679"/>
      <c r="BQ128" s="660"/>
      <c r="BR128" s="679"/>
      <c r="BS128" s="679"/>
      <c r="BT128" s="679"/>
      <c r="BU128" s="658"/>
      <c r="BV128" s="716"/>
      <c r="BW128" s="716"/>
      <c r="BX128" s="716"/>
      <c r="BY128" s="716"/>
      <c r="BZ128" s="716"/>
      <c r="CA128" s="716"/>
      <c r="CB128" s="756"/>
      <c r="CC128" s="719"/>
      <c r="CD128" s="719"/>
      <c r="CE128" s="719"/>
      <c r="CF128" s="728"/>
      <c r="CG128" s="727"/>
      <c r="CH128" s="757"/>
      <c r="CI128" s="29"/>
      <c r="CJ128" s="29"/>
      <c r="CK128" s="29"/>
      <c r="CL128" s="29"/>
      <c r="CM128" s="736"/>
      <c r="CN128" s="745"/>
      <c r="CO128" s="680"/>
      <c r="CP128" s="660"/>
      <c r="CQ128" s="660"/>
      <c r="CR128" s="681"/>
      <c r="CS128" s="660"/>
      <c r="CT128" s="660"/>
      <c r="CU128" s="658"/>
      <c r="CV128" s="658"/>
      <c r="CW128" s="658"/>
      <c r="CX128" s="658"/>
      <c r="CY128" s="658"/>
      <c r="CZ128" s="658"/>
      <c r="DA128" s="658"/>
      <c r="DB128" s="658"/>
      <c r="DC128" s="658"/>
      <c r="DD128" s="658"/>
      <c r="DE128" s="658"/>
      <c r="DF128" s="658"/>
      <c r="DG128" s="658"/>
      <c r="DH128" s="658"/>
      <c r="DI128" s="658"/>
      <c r="DJ128" s="658"/>
      <c r="DK128" s="658"/>
      <c r="DL128" s="658"/>
      <c r="DM128" s="658"/>
      <c r="DN128" s="658"/>
      <c r="DO128" s="658"/>
      <c r="DP128" s="658"/>
      <c r="DQ128" s="658"/>
      <c r="DR128" s="658"/>
      <c r="DS128" s="658"/>
      <c r="DT128" s="658"/>
      <c r="DU128" s="658"/>
      <c r="DV128" s="658"/>
      <c r="DW128" s="658"/>
      <c r="DX128" s="658"/>
      <c r="DY128" s="658"/>
    </row>
    <row r="129" spans="1:129" s="12" customFormat="1">
      <c r="A129" s="658"/>
      <c r="B129" s="683"/>
      <c r="C129" s="658"/>
      <c r="D129" s="658"/>
      <c r="E129" s="658"/>
      <c r="F129" s="658"/>
      <c r="G129" s="658"/>
      <c r="H129" s="658"/>
      <c r="I129" s="658"/>
      <c r="J129" s="658"/>
      <c r="K129" s="658"/>
      <c r="L129" s="658"/>
      <c r="M129" s="658"/>
      <c r="N129" s="658"/>
      <c r="O129" s="658"/>
      <c r="P129" s="658"/>
      <c r="Q129" s="658"/>
      <c r="R129" s="658"/>
      <c r="S129" s="658"/>
      <c r="T129" s="658"/>
      <c r="U129" s="658"/>
      <c r="V129" s="658"/>
      <c r="W129" s="658"/>
      <c r="X129" s="658"/>
      <c r="Y129" s="658"/>
      <c r="Z129" s="658"/>
      <c r="AA129" s="658"/>
      <c r="AB129" s="658"/>
      <c r="AC129" s="658"/>
      <c r="AD129" s="658"/>
      <c r="AE129" s="658"/>
      <c r="AF129" s="815"/>
      <c r="AG129" s="820"/>
      <c r="AH129" s="825"/>
      <c r="AI129" s="658"/>
      <c r="AJ129" s="658"/>
      <c r="AK129" s="658"/>
      <c r="AL129" s="780"/>
      <c r="AM129" s="658"/>
      <c r="AN129" s="658"/>
      <c r="AO129" s="658"/>
      <c r="AP129" s="683"/>
      <c r="AQ129" s="658"/>
      <c r="AR129" s="658"/>
      <c r="AS129" s="658"/>
      <c r="AT129" s="658"/>
      <c r="AU129" s="658"/>
      <c r="AV129" s="815"/>
      <c r="AW129" s="834"/>
      <c r="AX129" s="830"/>
      <c r="AY129" s="765"/>
      <c r="AZ129" s="660"/>
      <c r="BA129" s="660"/>
      <c r="BB129" s="660"/>
      <c r="BC129" s="660"/>
      <c r="BD129" s="660"/>
      <c r="BE129" s="660"/>
      <c r="BF129" s="660"/>
      <c r="BG129" s="660"/>
      <c r="BH129" s="660"/>
      <c r="BI129" s="660"/>
      <c r="BJ129" s="666"/>
      <c r="BK129" s="666"/>
      <c r="BL129" s="666"/>
      <c r="BM129" s="30"/>
      <c r="BN129" s="30"/>
      <c r="BO129" s="30"/>
      <c r="BP129" s="679"/>
      <c r="BQ129" s="660"/>
      <c r="BR129" s="679"/>
      <c r="BS129" s="679"/>
      <c r="BT129" s="679"/>
      <c r="BU129" s="658"/>
      <c r="BV129" s="716"/>
      <c r="BW129" s="716"/>
      <c r="BX129" s="716"/>
      <c r="BY129" s="716"/>
      <c r="BZ129" s="716"/>
      <c r="CA129" s="716"/>
      <c r="CB129" s="756"/>
      <c r="CC129" s="719"/>
      <c r="CD129" s="719"/>
      <c r="CE129" s="719"/>
      <c r="CF129" s="728"/>
      <c r="CG129" s="727"/>
      <c r="CH129" s="757"/>
      <c r="CI129" s="29"/>
      <c r="CJ129" s="29"/>
      <c r="CK129" s="29"/>
      <c r="CL129" s="29"/>
      <c r="CM129" s="736"/>
      <c r="CN129" s="745"/>
      <c r="CO129" s="680"/>
      <c r="CP129" s="660"/>
      <c r="CQ129" s="660"/>
      <c r="CR129" s="681"/>
      <c r="CS129" s="660"/>
      <c r="CT129" s="660"/>
      <c r="CU129" s="658"/>
      <c r="CV129" s="658"/>
      <c r="CW129" s="658"/>
      <c r="CX129" s="658"/>
      <c r="CY129" s="658"/>
      <c r="CZ129" s="658"/>
      <c r="DA129" s="658"/>
      <c r="DB129" s="658"/>
      <c r="DC129" s="658"/>
      <c r="DD129" s="658"/>
      <c r="DE129" s="658"/>
      <c r="DF129" s="658"/>
      <c r="DG129" s="658"/>
      <c r="DH129" s="658"/>
      <c r="DI129" s="658"/>
      <c r="DJ129" s="658"/>
      <c r="DK129" s="658"/>
      <c r="DL129" s="658"/>
      <c r="DM129" s="658"/>
      <c r="DN129" s="658"/>
      <c r="DO129" s="658"/>
      <c r="DP129" s="658"/>
      <c r="DQ129" s="658"/>
      <c r="DR129" s="658"/>
      <c r="DS129" s="658"/>
      <c r="DT129" s="658"/>
      <c r="DU129" s="658"/>
      <c r="DV129" s="658"/>
      <c r="DW129" s="658"/>
      <c r="DX129" s="658"/>
      <c r="DY129" s="658"/>
    </row>
    <row r="130" spans="1:129" s="12" customFormat="1">
      <c r="A130" s="658"/>
      <c r="B130" s="683"/>
      <c r="C130" s="658"/>
      <c r="D130" s="658"/>
      <c r="E130" s="658"/>
      <c r="F130" s="658"/>
      <c r="G130" s="658"/>
      <c r="H130" s="658"/>
      <c r="I130" s="658"/>
      <c r="J130" s="658"/>
      <c r="K130" s="658"/>
      <c r="L130" s="658"/>
      <c r="M130" s="658"/>
      <c r="N130" s="658"/>
      <c r="O130" s="658"/>
      <c r="P130" s="658"/>
      <c r="Q130" s="658"/>
      <c r="R130" s="658"/>
      <c r="S130" s="658"/>
      <c r="T130" s="658"/>
      <c r="U130" s="658"/>
      <c r="V130" s="658"/>
      <c r="W130" s="658"/>
      <c r="X130" s="658"/>
      <c r="Y130" s="658"/>
      <c r="Z130" s="658"/>
      <c r="AA130" s="658"/>
      <c r="AB130" s="658"/>
      <c r="AC130" s="658"/>
      <c r="AD130" s="658"/>
      <c r="AE130" s="658"/>
      <c r="AF130" s="815"/>
      <c r="AG130" s="820"/>
      <c r="AH130" s="825"/>
      <c r="AI130" s="658"/>
      <c r="AJ130" s="658"/>
      <c r="AK130" s="658"/>
      <c r="AL130" s="780"/>
      <c r="AM130" s="658"/>
      <c r="AN130" s="658"/>
      <c r="AO130" s="658"/>
      <c r="AP130" s="683"/>
      <c r="AQ130" s="658"/>
      <c r="AR130" s="658"/>
      <c r="AS130" s="658"/>
      <c r="AT130" s="658"/>
      <c r="AU130" s="658"/>
      <c r="AV130" s="815"/>
      <c r="AW130" s="834"/>
      <c r="AX130" s="830"/>
      <c r="AY130" s="765"/>
      <c r="AZ130" s="660"/>
      <c r="BA130" s="660"/>
      <c r="BB130" s="660"/>
      <c r="BC130" s="660"/>
      <c r="BD130" s="660"/>
      <c r="BE130" s="660"/>
      <c r="BF130" s="660"/>
      <c r="BG130" s="660"/>
      <c r="BH130" s="660"/>
      <c r="BI130" s="660"/>
      <c r="BJ130" s="666"/>
      <c r="BK130" s="666"/>
      <c r="BL130" s="666"/>
      <c r="BM130" s="30"/>
      <c r="BN130" s="30"/>
      <c r="BO130" s="30"/>
      <c r="BP130" s="679"/>
      <c r="BQ130" s="660"/>
      <c r="BR130" s="679"/>
      <c r="BS130" s="679"/>
      <c r="BT130" s="679"/>
      <c r="BU130" s="658"/>
      <c r="BV130" s="716"/>
      <c r="BW130" s="716"/>
      <c r="BX130" s="716"/>
      <c r="BY130" s="716"/>
      <c r="BZ130" s="716"/>
      <c r="CA130" s="716"/>
      <c r="CB130" s="756"/>
      <c r="CC130" s="719"/>
      <c r="CD130" s="719"/>
      <c r="CE130" s="719"/>
      <c r="CF130" s="728"/>
      <c r="CG130" s="727"/>
      <c r="CH130" s="757"/>
      <c r="CI130" s="29"/>
      <c r="CJ130" s="29"/>
      <c r="CK130" s="29"/>
      <c r="CL130" s="29"/>
      <c r="CM130" s="736"/>
      <c r="CN130" s="745"/>
      <c r="CO130" s="680"/>
      <c r="CP130" s="660"/>
      <c r="CQ130" s="660"/>
      <c r="CR130" s="681"/>
      <c r="CS130" s="660"/>
      <c r="CT130" s="660"/>
      <c r="CU130" s="658"/>
      <c r="CV130" s="658"/>
      <c r="CW130" s="658"/>
      <c r="CX130" s="658"/>
      <c r="CY130" s="658"/>
      <c r="CZ130" s="658"/>
      <c r="DA130" s="658"/>
      <c r="DB130" s="658"/>
      <c r="DC130" s="658"/>
      <c r="DD130" s="658"/>
      <c r="DE130" s="658"/>
      <c r="DF130" s="658"/>
      <c r="DG130" s="658"/>
      <c r="DH130" s="658"/>
      <c r="DI130" s="658"/>
      <c r="DJ130" s="658"/>
      <c r="DK130" s="658"/>
      <c r="DL130" s="658"/>
      <c r="DM130" s="658"/>
      <c r="DN130" s="658"/>
      <c r="DO130" s="658"/>
      <c r="DP130" s="658"/>
      <c r="DQ130" s="658"/>
      <c r="DR130" s="658"/>
      <c r="DS130" s="658"/>
      <c r="DT130" s="658"/>
      <c r="DU130" s="658"/>
      <c r="DV130" s="658"/>
      <c r="DW130" s="658"/>
      <c r="DX130" s="658"/>
      <c r="DY130" s="658"/>
    </row>
    <row r="131" spans="1:129" s="12" customFormat="1">
      <c r="A131" s="658"/>
      <c r="B131" s="683"/>
      <c r="C131" s="658"/>
      <c r="D131" s="658"/>
      <c r="E131" s="658"/>
      <c r="F131" s="658"/>
      <c r="G131" s="658"/>
      <c r="H131" s="658"/>
      <c r="I131" s="658"/>
      <c r="J131" s="658"/>
      <c r="K131" s="658"/>
      <c r="L131" s="658"/>
      <c r="M131" s="658"/>
      <c r="N131" s="658"/>
      <c r="O131" s="658"/>
      <c r="P131" s="658"/>
      <c r="Q131" s="658"/>
      <c r="R131" s="658"/>
      <c r="S131" s="658"/>
      <c r="T131" s="658"/>
      <c r="U131" s="658"/>
      <c r="V131" s="658"/>
      <c r="W131" s="658"/>
      <c r="X131" s="658"/>
      <c r="Y131" s="658"/>
      <c r="Z131" s="658"/>
      <c r="AA131" s="658"/>
      <c r="AB131" s="658"/>
      <c r="AC131" s="658"/>
      <c r="AD131" s="658"/>
      <c r="AE131" s="658"/>
      <c r="AF131" s="815"/>
      <c r="AG131" s="820"/>
      <c r="AH131" s="825"/>
      <c r="AI131" s="658"/>
      <c r="AJ131" s="658"/>
      <c r="AK131" s="658"/>
      <c r="AL131" s="780"/>
      <c r="AM131" s="658"/>
      <c r="AN131" s="658"/>
      <c r="AO131" s="658"/>
      <c r="AP131" s="683"/>
      <c r="AQ131" s="658"/>
      <c r="AR131" s="658"/>
      <c r="AS131" s="658"/>
      <c r="AT131" s="658"/>
      <c r="AU131" s="658"/>
      <c r="AV131" s="815"/>
      <c r="AW131" s="834"/>
      <c r="AX131" s="830"/>
      <c r="AY131" s="765"/>
      <c r="AZ131" s="660"/>
      <c r="BA131" s="660"/>
      <c r="BB131" s="660"/>
      <c r="BC131" s="660"/>
      <c r="BD131" s="660"/>
      <c r="BE131" s="660"/>
      <c r="BF131" s="660"/>
      <c r="BG131" s="660"/>
      <c r="BH131" s="660"/>
      <c r="BI131" s="660"/>
      <c r="BJ131" s="666"/>
      <c r="BK131" s="666"/>
      <c r="BL131" s="666"/>
      <c r="BM131" s="30"/>
      <c r="BN131" s="30"/>
      <c r="BO131" s="30"/>
      <c r="BP131" s="679"/>
      <c r="BQ131" s="660"/>
      <c r="BR131" s="679"/>
      <c r="BS131" s="679"/>
      <c r="BT131" s="679"/>
      <c r="BU131" s="658"/>
      <c r="BV131" s="716"/>
      <c r="BW131" s="716"/>
      <c r="BX131" s="716"/>
      <c r="BY131" s="716"/>
      <c r="BZ131" s="716"/>
      <c r="CA131" s="716"/>
      <c r="CB131" s="756"/>
      <c r="CC131" s="719"/>
      <c r="CD131" s="719"/>
      <c r="CE131" s="719"/>
      <c r="CF131" s="728"/>
      <c r="CG131" s="727"/>
      <c r="CH131" s="757"/>
      <c r="CI131" s="29"/>
      <c r="CJ131" s="29"/>
      <c r="CK131" s="29"/>
      <c r="CL131" s="29"/>
      <c r="CM131" s="736"/>
      <c r="CN131" s="745"/>
      <c r="CO131" s="680"/>
      <c r="CP131" s="660"/>
      <c r="CQ131" s="660"/>
      <c r="CR131" s="681"/>
      <c r="CS131" s="660"/>
      <c r="CT131" s="660"/>
      <c r="CU131" s="658"/>
      <c r="CV131" s="658"/>
      <c r="CW131" s="658"/>
      <c r="CX131" s="658"/>
      <c r="CY131" s="658"/>
      <c r="CZ131" s="658"/>
      <c r="DA131" s="658"/>
      <c r="DB131" s="658"/>
      <c r="DC131" s="658"/>
      <c r="DD131" s="658"/>
      <c r="DE131" s="658"/>
      <c r="DF131" s="658"/>
      <c r="DG131" s="658"/>
      <c r="DH131" s="658"/>
      <c r="DI131" s="658"/>
      <c r="DJ131" s="658"/>
      <c r="DK131" s="658"/>
      <c r="DL131" s="658"/>
      <c r="DM131" s="658"/>
      <c r="DN131" s="658"/>
      <c r="DO131" s="658"/>
      <c r="DP131" s="658"/>
      <c r="DQ131" s="658"/>
      <c r="DR131" s="658"/>
      <c r="DS131" s="658"/>
      <c r="DT131" s="658"/>
      <c r="DU131" s="658"/>
      <c r="DV131" s="658"/>
      <c r="DW131" s="658"/>
      <c r="DX131" s="658"/>
      <c r="DY131" s="658"/>
    </row>
    <row r="132" spans="1:129" s="12" customFormat="1">
      <c r="A132" s="658"/>
      <c r="B132" s="683"/>
      <c r="C132" s="658"/>
      <c r="D132" s="658"/>
      <c r="E132" s="658"/>
      <c r="F132" s="658"/>
      <c r="G132" s="658"/>
      <c r="H132" s="658"/>
      <c r="I132" s="658"/>
      <c r="J132" s="658"/>
      <c r="K132" s="658"/>
      <c r="L132" s="658"/>
      <c r="M132" s="658"/>
      <c r="N132" s="658"/>
      <c r="O132" s="658"/>
      <c r="P132" s="658"/>
      <c r="Q132" s="658"/>
      <c r="R132" s="658"/>
      <c r="S132" s="658"/>
      <c r="T132" s="658"/>
      <c r="U132" s="658"/>
      <c r="V132" s="658"/>
      <c r="W132" s="658"/>
      <c r="X132" s="658"/>
      <c r="Y132" s="658"/>
      <c r="Z132" s="658"/>
      <c r="AA132" s="658"/>
      <c r="AB132" s="658"/>
      <c r="AC132" s="658"/>
      <c r="AD132" s="658"/>
      <c r="AE132" s="658"/>
      <c r="AF132" s="815"/>
      <c r="AG132" s="820"/>
      <c r="AH132" s="825"/>
      <c r="AI132" s="658"/>
      <c r="AJ132" s="658"/>
      <c r="AK132" s="658"/>
      <c r="AL132" s="780"/>
      <c r="AM132" s="658"/>
      <c r="AN132" s="658"/>
      <c r="AO132" s="658"/>
      <c r="AP132" s="683"/>
      <c r="AQ132" s="658"/>
      <c r="AR132" s="658"/>
      <c r="AS132" s="658"/>
      <c r="AT132" s="658"/>
      <c r="AU132" s="658"/>
      <c r="AV132" s="815"/>
      <c r="AW132" s="834"/>
      <c r="AX132" s="830"/>
      <c r="AY132" s="765"/>
      <c r="AZ132" s="660"/>
      <c r="BA132" s="660"/>
      <c r="BB132" s="660"/>
      <c r="BC132" s="660"/>
      <c r="BD132" s="660"/>
      <c r="BE132" s="660"/>
      <c r="BF132" s="660"/>
      <c r="BG132" s="660"/>
      <c r="BH132" s="660"/>
      <c r="BI132" s="660"/>
      <c r="BJ132" s="666"/>
      <c r="BK132" s="666"/>
      <c r="BL132" s="666"/>
      <c r="BM132" s="30"/>
      <c r="BN132" s="30"/>
      <c r="BO132" s="30"/>
      <c r="BP132" s="679"/>
      <c r="BQ132" s="660"/>
      <c r="BR132" s="679"/>
      <c r="BS132" s="679"/>
      <c r="BT132" s="679"/>
      <c r="BU132" s="658"/>
      <c r="BV132" s="716"/>
      <c r="BW132" s="716"/>
      <c r="BX132" s="716"/>
      <c r="BY132" s="716"/>
      <c r="BZ132" s="716"/>
      <c r="CA132" s="716"/>
      <c r="CB132" s="756"/>
      <c r="CC132" s="719"/>
      <c r="CD132" s="719"/>
      <c r="CE132" s="719"/>
      <c r="CF132" s="728"/>
      <c r="CG132" s="727"/>
      <c r="CH132" s="757"/>
      <c r="CI132" s="29"/>
      <c r="CJ132" s="29"/>
      <c r="CK132" s="29"/>
      <c r="CL132" s="29"/>
      <c r="CM132" s="736"/>
      <c r="CN132" s="745"/>
      <c r="CO132" s="680"/>
      <c r="CP132" s="660"/>
      <c r="CQ132" s="660"/>
      <c r="CR132" s="681"/>
      <c r="CS132" s="660"/>
      <c r="CT132" s="660"/>
      <c r="CU132" s="658"/>
      <c r="CV132" s="658"/>
      <c r="CW132" s="658"/>
      <c r="CX132" s="658"/>
      <c r="CY132" s="658"/>
      <c r="CZ132" s="658"/>
      <c r="DA132" s="658"/>
      <c r="DB132" s="658"/>
      <c r="DC132" s="658"/>
      <c r="DD132" s="658"/>
      <c r="DE132" s="658"/>
      <c r="DF132" s="658"/>
      <c r="DG132" s="658"/>
      <c r="DH132" s="658"/>
      <c r="DI132" s="658"/>
      <c r="DJ132" s="658"/>
      <c r="DK132" s="658"/>
      <c r="DL132" s="658"/>
      <c r="DM132" s="658"/>
      <c r="DN132" s="658"/>
      <c r="DO132" s="658"/>
      <c r="DP132" s="658"/>
      <c r="DQ132" s="658"/>
      <c r="DR132" s="658"/>
      <c r="DS132" s="658"/>
      <c r="DT132" s="658"/>
      <c r="DU132" s="658"/>
      <c r="DV132" s="658"/>
      <c r="DW132" s="658"/>
      <c r="DX132" s="658"/>
      <c r="DY132" s="658"/>
    </row>
    <row r="133" spans="1:129" s="12" customFormat="1">
      <c r="A133" s="658"/>
      <c r="B133" s="683"/>
      <c r="C133" s="658"/>
      <c r="D133" s="658"/>
      <c r="E133" s="658"/>
      <c r="F133" s="658"/>
      <c r="G133" s="658"/>
      <c r="H133" s="658"/>
      <c r="I133" s="658"/>
      <c r="J133" s="658"/>
      <c r="K133" s="658"/>
      <c r="L133" s="658"/>
      <c r="M133" s="658"/>
      <c r="N133" s="658"/>
      <c r="O133" s="658"/>
      <c r="P133" s="658"/>
      <c r="Q133" s="658"/>
      <c r="R133" s="658"/>
      <c r="S133" s="658"/>
      <c r="T133" s="658"/>
      <c r="U133" s="658"/>
      <c r="V133" s="658"/>
      <c r="W133" s="658"/>
      <c r="X133" s="658"/>
      <c r="Y133" s="658"/>
      <c r="Z133" s="658"/>
      <c r="AA133" s="658"/>
      <c r="AB133" s="658"/>
      <c r="AC133" s="658"/>
      <c r="AD133" s="658"/>
      <c r="AE133" s="658"/>
      <c r="AF133" s="815"/>
      <c r="AG133" s="820"/>
      <c r="AH133" s="825"/>
      <c r="AI133" s="658"/>
      <c r="AJ133" s="658"/>
      <c r="AK133" s="658"/>
      <c r="AL133" s="780"/>
      <c r="AM133" s="658"/>
      <c r="AN133" s="658"/>
      <c r="AO133" s="658"/>
      <c r="AP133" s="683"/>
      <c r="AQ133" s="658"/>
      <c r="AR133" s="658"/>
      <c r="AS133" s="658"/>
      <c r="AT133" s="658"/>
      <c r="AU133" s="658"/>
      <c r="AV133" s="815"/>
      <c r="AW133" s="834"/>
      <c r="AX133" s="830"/>
      <c r="AY133" s="765"/>
      <c r="AZ133" s="660"/>
      <c r="BA133" s="660"/>
      <c r="BB133" s="660"/>
      <c r="BC133" s="660"/>
      <c r="BD133" s="660"/>
      <c r="BE133" s="660"/>
      <c r="BF133" s="660"/>
      <c r="BG133" s="660"/>
      <c r="BH133" s="660"/>
      <c r="BI133" s="660"/>
      <c r="BJ133" s="666"/>
      <c r="BK133" s="666"/>
      <c r="BL133" s="666"/>
      <c r="BM133" s="30"/>
      <c r="BN133" s="30"/>
      <c r="BO133" s="30"/>
      <c r="BP133" s="679"/>
      <c r="BQ133" s="660"/>
      <c r="BR133" s="679"/>
      <c r="BS133" s="679"/>
      <c r="BT133" s="679"/>
      <c r="BU133" s="658"/>
      <c r="BV133" s="716"/>
      <c r="BW133" s="716"/>
      <c r="BX133" s="716"/>
      <c r="BY133" s="716"/>
      <c r="BZ133" s="716"/>
      <c r="CA133" s="716"/>
      <c r="CB133" s="756"/>
      <c r="CC133" s="719"/>
      <c r="CD133" s="719"/>
      <c r="CE133" s="719"/>
      <c r="CF133" s="728"/>
      <c r="CG133" s="727"/>
      <c r="CH133" s="757"/>
      <c r="CI133" s="29"/>
      <c r="CJ133" s="29"/>
      <c r="CK133" s="29"/>
      <c r="CL133" s="29"/>
      <c r="CM133" s="736"/>
      <c r="CN133" s="745"/>
      <c r="CO133" s="680"/>
      <c r="CP133" s="660"/>
      <c r="CQ133" s="660"/>
      <c r="CR133" s="681"/>
      <c r="CS133" s="660"/>
      <c r="CT133" s="660"/>
      <c r="CU133" s="658"/>
      <c r="CV133" s="658"/>
      <c r="CW133" s="658"/>
      <c r="CX133" s="658"/>
      <c r="CY133" s="658"/>
      <c r="CZ133" s="658"/>
      <c r="DA133" s="658"/>
      <c r="DB133" s="658"/>
      <c r="DC133" s="658"/>
      <c r="DD133" s="658"/>
      <c r="DE133" s="658"/>
      <c r="DF133" s="658"/>
      <c r="DG133" s="658"/>
      <c r="DH133" s="658"/>
      <c r="DI133" s="658"/>
      <c r="DJ133" s="658"/>
      <c r="DK133" s="658"/>
      <c r="DL133" s="658"/>
      <c r="DM133" s="658"/>
      <c r="DN133" s="658"/>
      <c r="DO133" s="658"/>
      <c r="DP133" s="658"/>
      <c r="DQ133" s="658"/>
      <c r="DR133" s="658"/>
      <c r="DS133" s="658"/>
      <c r="DT133" s="658"/>
      <c r="DU133" s="658"/>
      <c r="DV133" s="658"/>
      <c r="DW133" s="658"/>
      <c r="DX133" s="658"/>
      <c r="DY133" s="658"/>
    </row>
    <row r="134" spans="1:129" s="12" customFormat="1">
      <c r="A134" s="658"/>
      <c r="B134" s="683"/>
      <c r="C134" s="658"/>
      <c r="D134" s="658"/>
      <c r="E134" s="658"/>
      <c r="F134" s="658"/>
      <c r="G134" s="658"/>
      <c r="H134" s="658"/>
      <c r="I134" s="658"/>
      <c r="J134" s="658"/>
      <c r="K134" s="658"/>
      <c r="L134" s="658"/>
      <c r="M134" s="658"/>
      <c r="N134" s="658"/>
      <c r="O134" s="658"/>
      <c r="P134" s="658"/>
      <c r="Q134" s="658"/>
      <c r="R134" s="658"/>
      <c r="S134" s="658"/>
      <c r="T134" s="658"/>
      <c r="U134" s="658"/>
      <c r="V134" s="658"/>
      <c r="W134" s="658"/>
      <c r="X134" s="658"/>
      <c r="Y134" s="658"/>
      <c r="Z134" s="658"/>
      <c r="AA134" s="658"/>
      <c r="AB134" s="658"/>
      <c r="AC134" s="658"/>
      <c r="AD134" s="658"/>
      <c r="AE134" s="658"/>
      <c r="AF134" s="815"/>
      <c r="AG134" s="820"/>
      <c r="AH134" s="825"/>
      <c r="AI134" s="658"/>
      <c r="AJ134" s="658"/>
      <c r="AK134" s="658"/>
      <c r="AL134" s="780"/>
      <c r="AM134" s="658"/>
      <c r="AN134" s="658"/>
      <c r="AO134" s="658"/>
      <c r="AP134" s="683"/>
      <c r="AQ134" s="658"/>
      <c r="AR134" s="658"/>
      <c r="AS134" s="658"/>
      <c r="AT134" s="658"/>
      <c r="AU134" s="658"/>
      <c r="AV134" s="815"/>
      <c r="AW134" s="834"/>
      <c r="AX134" s="830"/>
      <c r="AY134" s="765"/>
      <c r="AZ134" s="660"/>
      <c r="BA134" s="660"/>
      <c r="BB134" s="660"/>
      <c r="BC134" s="660"/>
      <c r="BD134" s="660"/>
      <c r="BE134" s="660"/>
      <c r="BF134" s="660"/>
      <c r="BG134" s="660"/>
      <c r="BH134" s="660"/>
      <c r="BI134" s="660"/>
      <c r="BJ134" s="666"/>
      <c r="BK134" s="666"/>
      <c r="BL134" s="666"/>
      <c r="BM134" s="30"/>
      <c r="BN134" s="30"/>
      <c r="BO134" s="30"/>
      <c r="BP134" s="679"/>
      <c r="BQ134" s="660"/>
      <c r="BR134" s="679"/>
      <c r="BS134" s="679"/>
      <c r="BT134" s="679"/>
      <c r="BU134" s="658"/>
      <c r="BV134" s="716"/>
      <c r="BW134" s="716"/>
      <c r="BX134" s="716"/>
      <c r="BY134" s="716"/>
      <c r="BZ134" s="716"/>
      <c r="CA134" s="716"/>
      <c r="CB134" s="756"/>
      <c r="CC134" s="719"/>
      <c r="CD134" s="719"/>
      <c r="CE134" s="719"/>
      <c r="CF134" s="728"/>
      <c r="CG134" s="727"/>
      <c r="CH134" s="757"/>
      <c r="CI134" s="29"/>
      <c r="CJ134" s="29"/>
      <c r="CK134" s="29"/>
      <c r="CL134" s="29"/>
      <c r="CM134" s="736"/>
      <c r="CN134" s="745"/>
      <c r="CO134" s="680"/>
      <c r="CP134" s="660"/>
      <c r="CQ134" s="660"/>
      <c r="CR134" s="681"/>
      <c r="CS134" s="660"/>
      <c r="CT134" s="660"/>
      <c r="CU134" s="658"/>
      <c r="CV134" s="658"/>
      <c r="CW134" s="658"/>
      <c r="CX134" s="658"/>
      <c r="CY134" s="658"/>
      <c r="CZ134" s="658"/>
      <c r="DA134" s="658"/>
      <c r="DB134" s="658"/>
      <c r="DC134" s="658"/>
      <c r="DD134" s="658"/>
      <c r="DE134" s="658"/>
      <c r="DF134" s="658"/>
      <c r="DG134" s="658"/>
      <c r="DH134" s="658"/>
      <c r="DI134" s="658"/>
      <c r="DJ134" s="658"/>
      <c r="DK134" s="658"/>
      <c r="DL134" s="658"/>
      <c r="DM134" s="658"/>
      <c r="DN134" s="658"/>
      <c r="DO134" s="658"/>
      <c r="DP134" s="658"/>
      <c r="DQ134" s="658"/>
      <c r="DR134" s="658"/>
      <c r="DS134" s="658"/>
      <c r="DT134" s="658"/>
      <c r="DU134" s="658"/>
      <c r="DV134" s="658"/>
      <c r="DW134" s="658"/>
      <c r="DX134" s="658"/>
      <c r="DY134" s="658"/>
    </row>
    <row r="135" spans="1:129" s="12" customFormat="1">
      <c r="A135" s="658"/>
      <c r="B135" s="683"/>
      <c r="C135" s="658"/>
      <c r="D135" s="658"/>
      <c r="E135" s="658"/>
      <c r="F135" s="658"/>
      <c r="G135" s="658"/>
      <c r="H135" s="658"/>
      <c r="I135" s="658"/>
      <c r="J135" s="658"/>
      <c r="K135" s="658"/>
      <c r="L135" s="658"/>
      <c r="M135" s="658"/>
      <c r="N135" s="658"/>
      <c r="O135" s="658"/>
      <c r="P135" s="658"/>
      <c r="Q135" s="658"/>
      <c r="R135" s="658"/>
      <c r="S135" s="658"/>
      <c r="T135" s="658"/>
      <c r="U135" s="658"/>
      <c r="V135" s="658"/>
      <c r="W135" s="658"/>
      <c r="X135" s="658"/>
      <c r="Y135" s="658"/>
      <c r="Z135" s="658"/>
      <c r="AA135" s="658"/>
      <c r="AB135" s="658"/>
      <c r="AC135" s="658"/>
      <c r="AD135" s="658"/>
      <c r="AE135" s="658"/>
      <c r="AF135" s="815"/>
      <c r="AG135" s="820"/>
      <c r="AH135" s="825"/>
      <c r="AI135" s="658"/>
      <c r="AJ135" s="658"/>
      <c r="AK135" s="658"/>
      <c r="AL135" s="780"/>
      <c r="AM135" s="658"/>
      <c r="AN135" s="658"/>
      <c r="AO135" s="658"/>
      <c r="AP135" s="683"/>
      <c r="AQ135" s="658"/>
      <c r="AR135" s="658"/>
      <c r="AS135" s="658"/>
      <c r="AT135" s="658"/>
      <c r="AU135" s="658"/>
      <c r="AV135" s="815"/>
      <c r="AW135" s="834"/>
      <c r="AX135" s="830"/>
      <c r="AY135" s="765"/>
      <c r="AZ135" s="660"/>
      <c r="BA135" s="660"/>
      <c r="BB135" s="660"/>
      <c r="BC135" s="660"/>
      <c r="BD135" s="660"/>
      <c r="BE135" s="660"/>
      <c r="BF135" s="660"/>
      <c r="BG135" s="660"/>
      <c r="BH135" s="660"/>
      <c r="BI135" s="660"/>
      <c r="BJ135" s="666"/>
      <c r="BK135" s="666"/>
      <c r="BL135" s="666"/>
      <c r="BM135" s="30"/>
      <c r="BN135" s="30"/>
      <c r="BO135" s="30"/>
      <c r="BP135" s="679"/>
      <c r="BQ135" s="660"/>
      <c r="BR135" s="679"/>
      <c r="BS135" s="679"/>
      <c r="BT135" s="679"/>
      <c r="BU135" s="658"/>
      <c r="BV135" s="716"/>
      <c r="BW135" s="716"/>
      <c r="BX135" s="716"/>
      <c r="BY135" s="716"/>
      <c r="BZ135" s="716"/>
      <c r="CA135" s="716"/>
      <c r="CB135" s="756"/>
      <c r="CC135" s="719"/>
      <c r="CD135" s="719"/>
      <c r="CE135" s="719"/>
      <c r="CF135" s="728"/>
      <c r="CG135" s="727"/>
      <c r="CH135" s="757"/>
      <c r="CI135" s="29"/>
      <c r="CJ135" s="29"/>
      <c r="CK135" s="29"/>
      <c r="CL135" s="29"/>
      <c r="CM135" s="736"/>
      <c r="CN135" s="745"/>
      <c r="CO135" s="680"/>
      <c r="CP135" s="660"/>
      <c r="CQ135" s="660"/>
      <c r="CR135" s="681"/>
      <c r="CS135" s="660"/>
      <c r="CT135" s="660"/>
      <c r="CU135" s="658"/>
      <c r="CV135" s="658"/>
      <c r="CW135" s="658"/>
      <c r="CX135" s="658"/>
      <c r="CY135" s="658"/>
      <c r="CZ135" s="658"/>
      <c r="DA135" s="658"/>
      <c r="DB135" s="658"/>
      <c r="DC135" s="658"/>
      <c r="DD135" s="658"/>
      <c r="DE135" s="658"/>
      <c r="DF135" s="658"/>
      <c r="DG135" s="658"/>
      <c r="DH135" s="658"/>
      <c r="DI135" s="658"/>
      <c r="DJ135" s="658"/>
      <c r="DK135" s="658"/>
      <c r="DL135" s="658"/>
      <c r="DM135" s="658"/>
      <c r="DN135" s="658"/>
      <c r="DO135" s="658"/>
      <c r="DP135" s="658"/>
      <c r="DQ135" s="658"/>
      <c r="DR135" s="658"/>
      <c r="DS135" s="658"/>
      <c r="DT135" s="658"/>
      <c r="DU135" s="658"/>
      <c r="DV135" s="658"/>
      <c r="DW135" s="658"/>
      <c r="DX135" s="658"/>
      <c r="DY135" s="658"/>
    </row>
    <row r="136" spans="1:129" s="12" customFormat="1">
      <c r="A136" s="658"/>
      <c r="B136" s="683"/>
      <c r="C136" s="658"/>
      <c r="D136" s="658"/>
      <c r="E136" s="658"/>
      <c r="F136" s="658"/>
      <c r="G136" s="658"/>
      <c r="H136" s="658"/>
      <c r="I136" s="658"/>
      <c r="J136" s="658"/>
      <c r="K136" s="658"/>
      <c r="L136" s="658"/>
      <c r="M136" s="658"/>
      <c r="N136" s="658"/>
      <c r="O136" s="658"/>
      <c r="P136" s="658"/>
      <c r="Q136" s="658"/>
      <c r="R136" s="658"/>
      <c r="S136" s="658"/>
      <c r="T136" s="658"/>
      <c r="U136" s="658"/>
      <c r="V136" s="658"/>
      <c r="W136" s="658"/>
      <c r="X136" s="658"/>
      <c r="Y136" s="658"/>
      <c r="Z136" s="658"/>
      <c r="AA136" s="658"/>
      <c r="AB136" s="658"/>
      <c r="AC136" s="658"/>
      <c r="AD136" s="658"/>
      <c r="AE136" s="658"/>
      <c r="AF136" s="815"/>
      <c r="AG136" s="820"/>
      <c r="AH136" s="825"/>
      <c r="AI136" s="658"/>
      <c r="AJ136" s="658"/>
      <c r="AK136" s="658"/>
      <c r="AL136" s="780"/>
      <c r="AM136" s="658"/>
      <c r="AN136" s="658"/>
      <c r="AO136" s="658"/>
      <c r="AP136" s="683"/>
      <c r="AQ136" s="658"/>
      <c r="AR136" s="658"/>
      <c r="AS136" s="658"/>
      <c r="AT136" s="658"/>
      <c r="AU136" s="658"/>
      <c r="AV136" s="815"/>
      <c r="AW136" s="834"/>
      <c r="AX136" s="830"/>
      <c r="AY136" s="765"/>
      <c r="AZ136" s="660"/>
      <c r="BA136" s="660"/>
      <c r="BB136" s="660"/>
      <c r="BC136" s="660"/>
      <c r="BD136" s="660"/>
      <c r="BE136" s="660"/>
      <c r="BF136" s="660"/>
      <c r="BG136" s="660"/>
      <c r="BH136" s="660"/>
      <c r="BI136" s="660"/>
      <c r="BJ136" s="666"/>
      <c r="BK136" s="666"/>
      <c r="BL136" s="666"/>
      <c r="BM136" s="30"/>
      <c r="BN136" s="30"/>
      <c r="BO136" s="30"/>
      <c r="BP136" s="679"/>
      <c r="BQ136" s="660"/>
      <c r="BR136" s="679"/>
      <c r="BS136" s="679"/>
      <c r="BT136" s="679"/>
      <c r="BU136" s="658"/>
      <c r="BV136" s="716"/>
      <c r="BW136" s="716"/>
      <c r="BX136" s="716"/>
      <c r="BY136" s="716"/>
      <c r="BZ136" s="716"/>
      <c r="CA136" s="716"/>
      <c r="CB136" s="756"/>
      <c r="CC136" s="719"/>
      <c r="CD136" s="719"/>
      <c r="CE136" s="719"/>
      <c r="CF136" s="728"/>
      <c r="CG136" s="727"/>
      <c r="CH136" s="757"/>
      <c r="CI136" s="29"/>
      <c r="CJ136" s="29"/>
      <c r="CK136" s="29"/>
      <c r="CL136" s="29"/>
      <c r="CM136" s="736"/>
      <c r="CN136" s="745"/>
      <c r="CO136" s="680"/>
      <c r="CP136" s="660"/>
      <c r="CQ136" s="660"/>
      <c r="CR136" s="681"/>
      <c r="CS136" s="660"/>
      <c r="CT136" s="660"/>
      <c r="CU136" s="658"/>
      <c r="CV136" s="658"/>
      <c r="CW136" s="658"/>
      <c r="CX136" s="658"/>
      <c r="CY136" s="658"/>
      <c r="CZ136" s="658"/>
      <c r="DA136" s="658"/>
      <c r="DB136" s="658"/>
      <c r="DC136" s="658"/>
      <c r="DD136" s="658"/>
      <c r="DE136" s="658"/>
      <c r="DF136" s="658"/>
      <c r="DG136" s="658"/>
      <c r="DH136" s="658"/>
      <c r="DI136" s="658"/>
      <c r="DJ136" s="658"/>
      <c r="DK136" s="658"/>
      <c r="DL136" s="658"/>
      <c r="DM136" s="658"/>
      <c r="DN136" s="658"/>
      <c r="DO136" s="658"/>
      <c r="DP136" s="658"/>
      <c r="DQ136" s="658"/>
      <c r="DR136" s="658"/>
      <c r="DS136" s="658"/>
      <c r="DT136" s="658"/>
      <c r="DU136" s="658"/>
      <c r="DV136" s="658"/>
      <c r="DW136" s="658"/>
      <c r="DX136" s="658"/>
      <c r="DY136" s="658"/>
    </row>
    <row r="137" spans="1:129" s="12" customFormat="1">
      <c r="A137" s="658"/>
      <c r="B137" s="683"/>
      <c r="C137" s="658"/>
      <c r="D137" s="658"/>
      <c r="E137" s="658"/>
      <c r="F137" s="658"/>
      <c r="G137" s="658"/>
      <c r="H137" s="658"/>
      <c r="I137" s="658"/>
      <c r="J137" s="658"/>
      <c r="K137" s="658"/>
      <c r="L137" s="658"/>
      <c r="M137" s="658"/>
      <c r="N137" s="658"/>
      <c r="O137" s="658"/>
      <c r="P137" s="658"/>
      <c r="Q137" s="658"/>
      <c r="R137" s="658"/>
      <c r="S137" s="658"/>
      <c r="T137" s="658"/>
      <c r="U137" s="658"/>
      <c r="V137" s="658"/>
      <c r="W137" s="658"/>
      <c r="X137" s="658"/>
      <c r="Y137" s="658"/>
      <c r="Z137" s="658"/>
      <c r="AA137" s="658"/>
      <c r="AB137" s="658"/>
      <c r="AC137" s="658"/>
      <c r="AD137" s="658"/>
      <c r="AE137" s="658"/>
      <c r="AF137" s="815"/>
      <c r="AG137" s="820"/>
      <c r="AH137" s="825"/>
      <c r="AI137" s="658"/>
      <c r="AJ137" s="658"/>
      <c r="AK137" s="658"/>
      <c r="AL137" s="780"/>
      <c r="AM137" s="658"/>
      <c r="AN137" s="658"/>
      <c r="AO137" s="658"/>
      <c r="AP137" s="683"/>
      <c r="AQ137" s="658"/>
      <c r="AR137" s="658"/>
      <c r="AS137" s="658"/>
      <c r="AT137" s="658"/>
      <c r="AU137" s="658"/>
      <c r="AV137" s="815"/>
      <c r="AW137" s="834"/>
      <c r="AX137" s="830"/>
      <c r="AY137" s="765"/>
      <c r="AZ137" s="660"/>
      <c r="BA137" s="660"/>
      <c r="BB137" s="660"/>
      <c r="BC137" s="660"/>
      <c r="BD137" s="660"/>
      <c r="BE137" s="660"/>
      <c r="BF137" s="660"/>
      <c r="BG137" s="660"/>
      <c r="BH137" s="660"/>
      <c r="BI137" s="660"/>
      <c r="BJ137" s="666"/>
      <c r="BK137" s="666"/>
      <c r="BL137" s="666"/>
      <c r="BM137" s="30"/>
      <c r="BN137" s="30"/>
      <c r="BO137" s="30"/>
      <c r="BP137" s="679"/>
      <c r="BQ137" s="660"/>
      <c r="BR137" s="679"/>
      <c r="BS137" s="679"/>
      <c r="BT137" s="679"/>
      <c r="BU137" s="658"/>
      <c r="BV137" s="716"/>
      <c r="BW137" s="716"/>
      <c r="BX137" s="716"/>
      <c r="BY137" s="716"/>
      <c r="BZ137" s="716"/>
      <c r="CA137" s="716"/>
      <c r="CB137" s="756"/>
      <c r="CC137" s="719"/>
      <c r="CD137" s="719"/>
      <c r="CE137" s="719"/>
      <c r="CF137" s="728"/>
      <c r="CG137" s="727"/>
      <c r="CH137" s="757"/>
      <c r="CI137" s="29"/>
      <c r="CJ137" s="29"/>
      <c r="CK137" s="29"/>
      <c r="CL137" s="29"/>
      <c r="CM137" s="736"/>
      <c r="CN137" s="745"/>
      <c r="CO137" s="680"/>
      <c r="CP137" s="660"/>
      <c r="CQ137" s="660"/>
      <c r="CR137" s="681"/>
      <c r="CS137" s="660"/>
      <c r="CT137" s="660"/>
      <c r="CU137" s="658"/>
      <c r="CV137" s="658"/>
      <c r="CW137" s="658"/>
      <c r="CX137" s="658"/>
      <c r="CY137" s="658"/>
      <c r="CZ137" s="658"/>
      <c r="DA137" s="658"/>
      <c r="DB137" s="658"/>
      <c r="DC137" s="658"/>
      <c r="DD137" s="658"/>
      <c r="DE137" s="658"/>
      <c r="DF137" s="658"/>
      <c r="DG137" s="658"/>
      <c r="DH137" s="658"/>
      <c r="DI137" s="658"/>
      <c r="DJ137" s="658"/>
      <c r="DK137" s="658"/>
      <c r="DL137" s="658"/>
      <c r="DM137" s="658"/>
      <c r="DN137" s="658"/>
      <c r="DO137" s="658"/>
      <c r="DP137" s="658"/>
      <c r="DQ137" s="658"/>
      <c r="DR137" s="658"/>
      <c r="DS137" s="658"/>
      <c r="DT137" s="658"/>
      <c r="DU137" s="658"/>
      <c r="DV137" s="658"/>
      <c r="DW137" s="658"/>
      <c r="DX137" s="658"/>
      <c r="DY137" s="658"/>
    </row>
    <row r="138" spans="1:129" s="12" customFormat="1">
      <c r="A138" s="658"/>
      <c r="B138" s="683"/>
      <c r="C138" s="658"/>
      <c r="D138" s="658"/>
      <c r="E138" s="658"/>
      <c r="F138" s="658"/>
      <c r="G138" s="658"/>
      <c r="H138" s="658"/>
      <c r="I138" s="658"/>
      <c r="J138" s="658"/>
      <c r="K138" s="658"/>
      <c r="L138" s="658"/>
      <c r="M138" s="658"/>
      <c r="N138" s="658"/>
      <c r="O138" s="658"/>
      <c r="P138" s="658"/>
      <c r="Q138" s="658"/>
      <c r="R138" s="658"/>
      <c r="S138" s="658"/>
      <c r="T138" s="658"/>
      <c r="U138" s="658"/>
      <c r="V138" s="658"/>
      <c r="W138" s="658"/>
      <c r="X138" s="658"/>
      <c r="Y138" s="658"/>
      <c r="Z138" s="658"/>
      <c r="AA138" s="658"/>
      <c r="AB138" s="658"/>
      <c r="AC138" s="658"/>
      <c r="AD138" s="658"/>
      <c r="AE138" s="658"/>
      <c r="AF138" s="815"/>
      <c r="AG138" s="820"/>
      <c r="AH138" s="825"/>
      <c r="AI138" s="658"/>
      <c r="AJ138" s="658"/>
      <c r="AK138" s="658"/>
      <c r="AL138" s="780"/>
      <c r="AM138" s="658"/>
      <c r="AN138" s="658"/>
      <c r="AO138" s="658"/>
      <c r="AP138" s="683"/>
      <c r="AQ138" s="658"/>
      <c r="AR138" s="658"/>
      <c r="AS138" s="658"/>
      <c r="AT138" s="658"/>
      <c r="AU138" s="658"/>
      <c r="AV138" s="815"/>
      <c r="AW138" s="834"/>
      <c r="AX138" s="830"/>
      <c r="AY138" s="765"/>
      <c r="AZ138" s="660"/>
      <c r="BA138" s="660"/>
      <c r="BB138" s="660"/>
      <c r="BC138" s="660"/>
      <c r="BD138" s="660"/>
      <c r="BE138" s="660"/>
      <c r="BF138" s="660"/>
      <c r="BG138" s="660"/>
      <c r="BH138" s="660"/>
      <c r="BI138" s="660"/>
      <c r="BJ138" s="666"/>
      <c r="BK138" s="666"/>
      <c r="BL138" s="666"/>
      <c r="BM138" s="30"/>
      <c r="BN138" s="30"/>
      <c r="BO138" s="30"/>
      <c r="BP138" s="679"/>
      <c r="BQ138" s="660"/>
      <c r="BR138" s="679"/>
      <c r="BS138" s="679"/>
      <c r="BT138" s="679"/>
      <c r="BU138" s="658"/>
      <c r="BV138" s="716"/>
      <c r="BW138" s="716"/>
      <c r="BX138" s="716"/>
      <c r="BY138" s="716"/>
      <c r="BZ138" s="716"/>
      <c r="CA138" s="716"/>
      <c r="CB138" s="756"/>
      <c r="CC138" s="719"/>
      <c r="CD138" s="719"/>
      <c r="CE138" s="719"/>
      <c r="CF138" s="728"/>
      <c r="CG138" s="727"/>
      <c r="CH138" s="757"/>
      <c r="CI138" s="29"/>
      <c r="CJ138" s="29"/>
      <c r="CK138" s="29"/>
      <c r="CL138" s="29"/>
      <c r="CM138" s="736"/>
      <c r="CN138" s="745"/>
      <c r="CO138" s="680"/>
      <c r="CP138" s="660"/>
      <c r="CQ138" s="660"/>
      <c r="CR138" s="681"/>
      <c r="CS138" s="660"/>
      <c r="CT138" s="660"/>
      <c r="CU138" s="658"/>
      <c r="CV138" s="658"/>
      <c r="CW138" s="658"/>
      <c r="CX138" s="658"/>
      <c r="CY138" s="658"/>
      <c r="CZ138" s="658"/>
      <c r="DA138" s="658"/>
      <c r="DB138" s="658"/>
      <c r="DC138" s="658"/>
      <c r="DD138" s="658"/>
      <c r="DE138" s="658"/>
      <c r="DF138" s="658"/>
      <c r="DG138" s="658"/>
      <c r="DH138" s="658"/>
      <c r="DI138" s="658"/>
      <c r="DJ138" s="658"/>
      <c r="DK138" s="658"/>
      <c r="DL138" s="658"/>
      <c r="DM138" s="658"/>
      <c r="DN138" s="658"/>
      <c r="DO138" s="658"/>
      <c r="DP138" s="658"/>
      <c r="DQ138" s="658"/>
      <c r="DR138" s="658"/>
      <c r="DS138" s="658"/>
      <c r="DT138" s="658"/>
      <c r="DU138" s="658"/>
      <c r="DV138" s="658"/>
      <c r="DW138" s="658"/>
      <c r="DX138" s="658"/>
      <c r="DY138" s="658"/>
    </row>
    <row r="139" spans="1:129" s="12" customFormat="1">
      <c r="A139" s="658"/>
      <c r="B139" s="683"/>
      <c r="C139" s="658"/>
      <c r="D139" s="658"/>
      <c r="E139" s="658"/>
      <c r="F139" s="658"/>
      <c r="G139" s="658"/>
      <c r="H139" s="658"/>
      <c r="I139" s="658"/>
      <c r="J139" s="658"/>
      <c r="K139" s="658"/>
      <c r="L139" s="658"/>
      <c r="M139" s="658"/>
      <c r="N139" s="658"/>
      <c r="O139" s="658"/>
      <c r="P139" s="658"/>
      <c r="Q139" s="658"/>
      <c r="R139" s="658"/>
      <c r="S139" s="658"/>
      <c r="T139" s="658"/>
      <c r="U139" s="658"/>
      <c r="V139" s="658"/>
      <c r="W139" s="658"/>
      <c r="X139" s="658"/>
      <c r="Y139" s="658"/>
      <c r="Z139" s="658"/>
      <c r="AA139" s="658"/>
      <c r="AB139" s="658"/>
      <c r="AC139" s="658"/>
      <c r="AD139" s="658"/>
      <c r="AE139" s="658"/>
      <c r="AF139" s="815"/>
      <c r="AG139" s="820"/>
      <c r="AH139" s="825"/>
      <c r="AI139" s="658"/>
      <c r="AJ139" s="658"/>
      <c r="AK139" s="658"/>
      <c r="AL139" s="780"/>
      <c r="AM139" s="658"/>
      <c r="AN139" s="658"/>
      <c r="AO139" s="658"/>
      <c r="AP139" s="683"/>
      <c r="AQ139" s="658"/>
      <c r="AR139" s="658"/>
      <c r="AS139" s="658"/>
      <c r="AT139" s="658"/>
      <c r="AU139" s="658"/>
      <c r="AV139" s="815"/>
      <c r="AW139" s="834"/>
      <c r="AX139" s="830"/>
      <c r="AY139" s="765"/>
      <c r="AZ139" s="660"/>
      <c r="BA139" s="660"/>
      <c r="BB139" s="660"/>
      <c r="BC139" s="660"/>
      <c r="BD139" s="660"/>
      <c r="BE139" s="660"/>
      <c r="BF139" s="660"/>
      <c r="BG139" s="660"/>
      <c r="BH139" s="660"/>
      <c r="BI139" s="660"/>
      <c r="BJ139" s="666"/>
      <c r="BK139" s="666"/>
      <c r="BL139" s="666"/>
      <c r="BM139" s="30"/>
      <c r="BN139" s="30"/>
      <c r="BO139" s="30"/>
      <c r="BP139" s="679"/>
      <c r="BQ139" s="660"/>
      <c r="BR139" s="679"/>
      <c r="BS139" s="679"/>
      <c r="BT139" s="679"/>
      <c r="BU139" s="658"/>
      <c r="BV139" s="716"/>
      <c r="BW139" s="716"/>
      <c r="BX139" s="716"/>
      <c r="BY139" s="716"/>
      <c r="BZ139" s="716"/>
      <c r="CA139" s="716"/>
      <c r="CB139" s="756"/>
      <c r="CC139" s="719"/>
      <c r="CD139" s="719"/>
      <c r="CE139" s="719"/>
      <c r="CF139" s="728"/>
      <c r="CG139" s="727"/>
      <c r="CH139" s="757"/>
      <c r="CI139" s="29"/>
      <c r="CJ139" s="29"/>
      <c r="CK139" s="29"/>
      <c r="CL139" s="29"/>
      <c r="CM139" s="736"/>
      <c r="CN139" s="745"/>
      <c r="CO139" s="680"/>
      <c r="CP139" s="660"/>
      <c r="CQ139" s="660"/>
      <c r="CR139" s="681"/>
      <c r="CS139" s="660"/>
      <c r="CT139" s="660"/>
      <c r="CU139" s="658"/>
      <c r="CV139" s="658"/>
      <c r="CW139" s="658"/>
      <c r="CX139" s="658"/>
      <c r="CY139" s="658"/>
      <c r="CZ139" s="658"/>
      <c r="DA139" s="658"/>
      <c r="DB139" s="658"/>
      <c r="DC139" s="658"/>
      <c r="DD139" s="658"/>
      <c r="DE139" s="658"/>
      <c r="DF139" s="658"/>
      <c r="DG139" s="658"/>
      <c r="DH139" s="658"/>
      <c r="DI139" s="658"/>
      <c r="DJ139" s="658"/>
      <c r="DK139" s="658"/>
      <c r="DL139" s="658"/>
      <c r="DM139" s="658"/>
      <c r="DN139" s="658"/>
      <c r="DO139" s="658"/>
      <c r="DP139" s="658"/>
      <c r="DQ139" s="658"/>
      <c r="DR139" s="658"/>
      <c r="DS139" s="658"/>
      <c r="DT139" s="658"/>
      <c r="DU139" s="658"/>
      <c r="DV139" s="658"/>
      <c r="DW139" s="658"/>
      <c r="DX139" s="658"/>
      <c r="DY139" s="658"/>
    </row>
    <row r="140" spans="1:129" s="12" customFormat="1">
      <c r="A140" s="658"/>
      <c r="B140" s="683"/>
      <c r="C140" s="658"/>
      <c r="D140" s="658"/>
      <c r="E140" s="658"/>
      <c r="F140" s="658"/>
      <c r="G140" s="658"/>
      <c r="H140" s="658"/>
      <c r="I140" s="658"/>
      <c r="J140" s="658"/>
      <c r="K140" s="658"/>
      <c r="L140" s="658"/>
      <c r="M140" s="658"/>
      <c r="N140" s="658"/>
      <c r="O140" s="658"/>
      <c r="P140" s="658"/>
      <c r="Q140" s="658"/>
      <c r="R140" s="658"/>
      <c r="S140" s="658"/>
      <c r="T140" s="658"/>
      <c r="U140" s="658"/>
      <c r="V140" s="658"/>
      <c r="W140" s="658"/>
      <c r="X140" s="658"/>
      <c r="Y140" s="658"/>
      <c r="Z140" s="658"/>
      <c r="AA140" s="658"/>
      <c r="AB140" s="658"/>
      <c r="AC140" s="658"/>
      <c r="AD140" s="658"/>
      <c r="AE140" s="658"/>
      <c r="AF140" s="815"/>
      <c r="AG140" s="820"/>
      <c r="AH140" s="825"/>
      <c r="AI140" s="658"/>
      <c r="AJ140" s="658"/>
      <c r="AK140" s="658"/>
      <c r="AL140" s="780"/>
      <c r="AM140" s="658"/>
      <c r="AN140" s="658"/>
      <c r="AO140" s="658"/>
      <c r="AP140" s="683"/>
      <c r="AQ140" s="658"/>
      <c r="AR140" s="658"/>
      <c r="AS140" s="658"/>
      <c r="AT140" s="658"/>
      <c r="AU140" s="658"/>
      <c r="AV140" s="815"/>
      <c r="AW140" s="834"/>
      <c r="AX140" s="830"/>
      <c r="AY140" s="765"/>
      <c r="AZ140" s="660"/>
      <c r="BA140" s="660"/>
      <c r="BB140" s="660"/>
      <c r="BC140" s="660"/>
      <c r="BD140" s="660"/>
      <c r="BE140" s="660"/>
      <c r="BF140" s="660"/>
      <c r="BG140" s="660"/>
      <c r="BH140" s="660"/>
      <c r="BI140" s="660"/>
      <c r="BJ140" s="666"/>
      <c r="BK140" s="666"/>
      <c r="BL140" s="666"/>
      <c r="BM140" s="30"/>
      <c r="BN140" s="30"/>
      <c r="BO140" s="30"/>
      <c r="BP140" s="679"/>
      <c r="BQ140" s="660"/>
      <c r="BR140" s="679"/>
      <c r="BS140" s="679"/>
      <c r="BT140" s="679"/>
      <c r="BU140" s="658"/>
      <c r="BV140" s="716"/>
      <c r="BW140" s="716"/>
      <c r="BX140" s="716"/>
      <c r="BY140" s="716"/>
      <c r="BZ140" s="716"/>
      <c r="CA140" s="716"/>
      <c r="CB140" s="756"/>
      <c r="CC140" s="719"/>
      <c r="CD140" s="719"/>
      <c r="CE140" s="719"/>
      <c r="CF140" s="728"/>
      <c r="CG140" s="727"/>
      <c r="CH140" s="757"/>
      <c r="CI140" s="29"/>
      <c r="CJ140" s="29"/>
      <c r="CK140" s="29"/>
      <c r="CL140" s="29"/>
      <c r="CM140" s="736"/>
      <c r="CN140" s="745"/>
      <c r="CO140" s="680"/>
      <c r="CP140" s="660"/>
      <c r="CQ140" s="660"/>
      <c r="CR140" s="681"/>
      <c r="CS140" s="660"/>
      <c r="CT140" s="660"/>
      <c r="CU140" s="658"/>
      <c r="CV140" s="658"/>
      <c r="CW140" s="658"/>
      <c r="CX140" s="658"/>
      <c r="CY140" s="658"/>
      <c r="CZ140" s="658"/>
      <c r="DA140" s="658"/>
      <c r="DB140" s="658"/>
      <c r="DC140" s="658"/>
      <c r="DD140" s="658"/>
      <c r="DE140" s="658"/>
      <c r="DF140" s="658"/>
      <c r="DG140" s="658"/>
      <c r="DH140" s="658"/>
      <c r="DI140" s="658"/>
      <c r="DJ140" s="658"/>
      <c r="DK140" s="658"/>
      <c r="DL140" s="658"/>
      <c r="DM140" s="658"/>
      <c r="DN140" s="658"/>
      <c r="DO140" s="658"/>
      <c r="DP140" s="658"/>
      <c r="DQ140" s="658"/>
      <c r="DR140" s="658"/>
      <c r="DS140" s="658"/>
      <c r="DT140" s="658"/>
      <c r="DU140" s="658"/>
      <c r="DV140" s="658"/>
      <c r="DW140" s="658"/>
      <c r="DX140" s="658"/>
      <c r="DY140" s="658"/>
    </row>
    <row r="141" spans="1:129" s="12" customFormat="1">
      <c r="A141" s="658"/>
      <c r="B141" s="683"/>
      <c r="C141" s="658"/>
      <c r="D141" s="658"/>
      <c r="E141" s="658"/>
      <c r="F141" s="658"/>
      <c r="G141" s="658"/>
      <c r="H141" s="658"/>
      <c r="I141" s="658"/>
      <c r="J141" s="658"/>
      <c r="K141" s="658"/>
      <c r="L141" s="658"/>
      <c r="M141" s="658"/>
      <c r="N141" s="658"/>
      <c r="O141" s="658"/>
      <c r="P141" s="658"/>
      <c r="Q141" s="658"/>
      <c r="R141" s="658"/>
      <c r="S141" s="658"/>
      <c r="T141" s="658"/>
      <c r="U141" s="658"/>
      <c r="V141" s="658"/>
      <c r="W141" s="658"/>
      <c r="X141" s="658"/>
      <c r="Y141" s="658"/>
      <c r="Z141" s="658"/>
      <c r="AA141" s="658"/>
      <c r="AB141" s="658"/>
      <c r="AC141" s="658"/>
      <c r="AD141" s="658"/>
      <c r="AE141" s="658"/>
      <c r="AF141" s="815"/>
      <c r="AG141" s="820"/>
      <c r="AH141" s="825"/>
      <c r="AI141" s="658"/>
      <c r="AJ141" s="658"/>
      <c r="AK141" s="658"/>
      <c r="AL141" s="780"/>
      <c r="AM141" s="658"/>
      <c r="AN141" s="658"/>
      <c r="AO141" s="658"/>
      <c r="AP141" s="683"/>
      <c r="AQ141" s="658"/>
      <c r="AR141" s="658"/>
      <c r="AS141" s="658"/>
      <c r="AT141" s="658"/>
      <c r="AU141" s="658"/>
      <c r="AV141" s="815"/>
      <c r="AW141" s="834"/>
      <c r="AX141" s="830"/>
      <c r="AY141" s="765"/>
      <c r="AZ141" s="660"/>
      <c r="BA141" s="660"/>
      <c r="BB141" s="660"/>
      <c r="BC141" s="660"/>
      <c r="BD141" s="660"/>
      <c r="BE141" s="660"/>
      <c r="BF141" s="660"/>
      <c r="BG141" s="660"/>
      <c r="BH141" s="660"/>
      <c r="BI141" s="660"/>
      <c r="BJ141" s="666"/>
      <c r="BK141" s="666"/>
      <c r="BL141" s="666"/>
      <c r="BM141" s="30"/>
      <c r="BN141" s="30"/>
      <c r="BO141" s="30"/>
      <c r="BP141" s="679"/>
      <c r="BQ141" s="660"/>
      <c r="BR141" s="679"/>
      <c r="BS141" s="679"/>
      <c r="BT141" s="679"/>
      <c r="BU141" s="658"/>
      <c r="BV141" s="716"/>
      <c r="BW141" s="716"/>
      <c r="BX141" s="716"/>
      <c r="BY141" s="716"/>
      <c r="BZ141" s="716"/>
      <c r="CA141" s="716"/>
      <c r="CB141" s="756"/>
      <c r="CC141" s="719"/>
      <c r="CD141" s="719"/>
      <c r="CE141" s="719"/>
      <c r="CF141" s="728"/>
      <c r="CG141" s="727"/>
      <c r="CH141" s="757"/>
      <c r="CI141" s="29"/>
      <c r="CJ141" s="29"/>
      <c r="CK141" s="29"/>
      <c r="CL141" s="29"/>
      <c r="CM141" s="736"/>
      <c r="CN141" s="745"/>
      <c r="CO141" s="680"/>
      <c r="CP141" s="660"/>
      <c r="CQ141" s="660"/>
      <c r="CR141" s="681"/>
      <c r="CS141" s="660"/>
      <c r="CT141" s="660"/>
      <c r="CU141" s="658"/>
      <c r="CV141" s="658"/>
      <c r="CW141" s="658"/>
      <c r="CX141" s="658"/>
      <c r="CY141" s="658"/>
      <c r="CZ141" s="658"/>
      <c r="DA141" s="658"/>
      <c r="DB141" s="658"/>
      <c r="DC141" s="658"/>
      <c r="DD141" s="658"/>
      <c r="DE141" s="658"/>
      <c r="DF141" s="658"/>
      <c r="DG141" s="658"/>
      <c r="DH141" s="658"/>
      <c r="DI141" s="658"/>
      <c r="DJ141" s="658"/>
      <c r="DK141" s="658"/>
      <c r="DL141" s="658"/>
      <c r="DM141" s="658"/>
      <c r="DN141" s="658"/>
      <c r="DO141" s="658"/>
      <c r="DP141" s="658"/>
      <c r="DQ141" s="658"/>
      <c r="DR141" s="658"/>
      <c r="DS141" s="658"/>
      <c r="DT141" s="658"/>
      <c r="DU141" s="658"/>
      <c r="DV141" s="658"/>
      <c r="DW141" s="658"/>
      <c r="DX141" s="658"/>
      <c r="DY141" s="658"/>
    </row>
    <row r="142" spans="1:129" s="12" customFormat="1">
      <c r="A142" s="658"/>
      <c r="B142" s="683"/>
      <c r="C142" s="658"/>
      <c r="D142" s="658"/>
      <c r="E142" s="658"/>
      <c r="F142" s="658"/>
      <c r="G142" s="658"/>
      <c r="H142" s="658"/>
      <c r="I142" s="658"/>
      <c r="J142" s="658"/>
      <c r="K142" s="658"/>
      <c r="L142" s="658"/>
      <c r="M142" s="658"/>
      <c r="N142" s="658"/>
      <c r="O142" s="658"/>
      <c r="P142" s="658"/>
      <c r="Q142" s="658"/>
      <c r="R142" s="658"/>
      <c r="S142" s="658"/>
      <c r="T142" s="658"/>
      <c r="U142" s="658"/>
      <c r="V142" s="658"/>
      <c r="W142" s="658"/>
      <c r="X142" s="658"/>
      <c r="Y142" s="658"/>
      <c r="Z142" s="658"/>
      <c r="AA142" s="658"/>
      <c r="AB142" s="658"/>
      <c r="AC142" s="658"/>
      <c r="AD142" s="658"/>
      <c r="AE142" s="658"/>
      <c r="AF142" s="815"/>
      <c r="AG142" s="820"/>
      <c r="AH142" s="825"/>
      <c r="AI142" s="658"/>
      <c r="AJ142" s="658"/>
      <c r="AK142" s="658"/>
      <c r="AL142" s="780"/>
      <c r="AM142" s="658"/>
      <c r="AN142" s="658"/>
      <c r="AO142" s="658"/>
      <c r="AP142" s="683"/>
      <c r="AQ142" s="658"/>
      <c r="AR142" s="658"/>
      <c r="AS142" s="658"/>
      <c r="AT142" s="658"/>
      <c r="AU142" s="658"/>
      <c r="AV142" s="815"/>
      <c r="AW142" s="834"/>
      <c r="AX142" s="830"/>
      <c r="AY142" s="765"/>
      <c r="AZ142" s="660"/>
      <c r="BA142" s="660"/>
      <c r="BB142" s="660"/>
      <c r="BC142" s="660"/>
      <c r="BD142" s="660"/>
      <c r="BE142" s="660"/>
      <c r="BF142" s="660"/>
      <c r="BG142" s="660"/>
      <c r="BH142" s="660"/>
      <c r="BI142" s="660"/>
      <c r="BJ142" s="666"/>
      <c r="BK142" s="666"/>
      <c r="BL142" s="666"/>
      <c r="BM142" s="30"/>
      <c r="BN142" s="30"/>
      <c r="BO142" s="30"/>
      <c r="BP142" s="679"/>
      <c r="BQ142" s="660"/>
      <c r="BR142" s="679"/>
      <c r="BS142" s="679"/>
      <c r="BT142" s="679"/>
      <c r="BU142" s="658"/>
      <c r="BV142" s="716"/>
      <c r="BW142" s="716"/>
      <c r="BX142" s="716"/>
      <c r="BY142" s="716"/>
      <c r="BZ142" s="716"/>
      <c r="CA142" s="716"/>
      <c r="CB142" s="756"/>
      <c r="CC142" s="719"/>
      <c r="CD142" s="719"/>
      <c r="CE142" s="719"/>
      <c r="CF142" s="728"/>
      <c r="CG142" s="727"/>
      <c r="CH142" s="757"/>
      <c r="CI142" s="29"/>
      <c r="CJ142" s="29"/>
      <c r="CK142" s="29"/>
      <c r="CL142" s="29"/>
      <c r="CM142" s="736"/>
      <c r="CN142" s="745"/>
      <c r="CO142" s="680"/>
      <c r="CP142" s="660"/>
      <c r="CQ142" s="660"/>
      <c r="CR142" s="681"/>
      <c r="CS142" s="660"/>
      <c r="CT142" s="660"/>
      <c r="CU142" s="658"/>
      <c r="CV142" s="658"/>
      <c r="CW142" s="658"/>
      <c r="CX142" s="658"/>
      <c r="CY142" s="658"/>
      <c r="CZ142" s="658"/>
      <c r="DA142" s="658"/>
      <c r="DB142" s="658"/>
      <c r="DC142" s="658"/>
      <c r="DD142" s="658"/>
      <c r="DE142" s="658"/>
      <c r="DF142" s="658"/>
      <c r="DG142" s="658"/>
      <c r="DH142" s="658"/>
      <c r="DI142" s="658"/>
      <c r="DJ142" s="658"/>
      <c r="DK142" s="658"/>
      <c r="DL142" s="658"/>
      <c r="DM142" s="658"/>
      <c r="DN142" s="658"/>
      <c r="DO142" s="658"/>
      <c r="DP142" s="658"/>
      <c r="DQ142" s="658"/>
      <c r="DR142" s="658"/>
      <c r="DS142" s="658"/>
      <c r="DT142" s="658"/>
      <c r="DU142" s="658"/>
      <c r="DV142" s="658"/>
      <c r="DW142" s="658"/>
      <c r="DX142" s="658"/>
      <c r="DY142" s="658"/>
    </row>
    <row r="143" spans="1:129" s="12" customFormat="1">
      <c r="A143" s="658"/>
      <c r="B143" s="683"/>
      <c r="C143" s="658"/>
      <c r="D143" s="658"/>
      <c r="E143" s="658"/>
      <c r="F143" s="658"/>
      <c r="G143" s="658"/>
      <c r="H143" s="658"/>
      <c r="I143" s="658"/>
      <c r="J143" s="658"/>
      <c r="K143" s="658"/>
      <c r="L143" s="658"/>
      <c r="M143" s="658"/>
      <c r="N143" s="658"/>
      <c r="O143" s="658"/>
      <c r="P143" s="658"/>
      <c r="Q143" s="658"/>
      <c r="R143" s="658"/>
      <c r="S143" s="658"/>
      <c r="T143" s="658"/>
      <c r="U143" s="658"/>
      <c r="V143" s="658"/>
      <c r="W143" s="658"/>
      <c r="X143" s="658"/>
      <c r="Y143" s="658"/>
      <c r="Z143" s="658"/>
      <c r="AA143" s="658"/>
      <c r="AB143" s="658"/>
      <c r="AC143" s="658"/>
      <c r="AD143" s="658"/>
      <c r="AE143" s="658"/>
      <c r="AF143" s="815"/>
      <c r="AG143" s="820"/>
      <c r="AH143" s="825"/>
      <c r="AI143" s="658"/>
      <c r="AJ143" s="658"/>
      <c r="AK143" s="658"/>
      <c r="AL143" s="780"/>
      <c r="AM143" s="658"/>
      <c r="AN143" s="658"/>
      <c r="AO143" s="658"/>
      <c r="AP143" s="683"/>
      <c r="AQ143" s="658"/>
      <c r="AR143" s="658"/>
      <c r="AS143" s="658"/>
      <c r="AT143" s="658"/>
      <c r="AU143" s="658"/>
      <c r="AV143" s="815"/>
      <c r="AW143" s="834"/>
      <c r="AX143" s="830"/>
      <c r="AY143" s="765"/>
      <c r="AZ143" s="660"/>
      <c r="BA143" s="660"/>
      <c r="BB143" s="660"/>
      <c r="BC143" s="660"/>
      <c r="BD143" s="660"/>
      <c r="BE143" s="660"/>
      <c r="BF143" s="660"/>
      <c r="BG143" s="660"/>
      <c r="BH143" s="660"/>
      <c r="BI143" s="660"/>
      <c r="BJ143" s="666"/>
      <c r="BK143" s="666"/>
      <c r="BL143" s="666"/>
      <c r="BM143" s="30"/>
      <c r="BN143" s="30"/>
      <c r="BO143" s="30"/>
      <c r="BP143" s="679"/>
      <c r="BQ143" s="660"/>
      <c r="BR143" s="679"/>
      <c r="BS143" s="679"/>
      <c r="BT143" s="679"/>
      <c r="BU143" s="658"/>
      <c r="BV143" s="716"/>
      <c r="BW143" s="716"/>
      <c r="BX143" s="716"/>
      <c r="BY143" s="716"/>
      <c r="BZ143" s="716"/>
      <c r="CA143" s="716"/>
      <c r="CB143" s="756"/>
      <c r="CC143" s="719"/>
      <c r="CD143" s="719"/>
      <c r="CE143" s="719"/>
      <c r="CF143" s="728"/>
      <c r="CG143" s="727"/>
      <c r="CH143" s="757"/>
      <c r="CI143" s="29"/>
      <c r="CJ143" s="29"/>
      <c r="CK143" s="29"/>
      <c r="CL143" s="29"/>
      <c r="CM143" s="736"/>
      <c r="CN143" s="745"/>
      <c r="CO143" s="680"/>
      <c r="CP143" s="660"/>
      <c r="CQ143" s="660"/>
      <c r="CR143" s="681"/>
      <c r="CS143" s="660"/>
      <c r="CT143" s="660"/>
      <c r="CU143" s="658"/>
      <c r="CV143" s="658"/>
      <c r="CW143" s="658"/>
      <c r="CX143" s="658"/>
      <c r="CY143" s="658"/>
      <c r="CZ143" s="658"/>
      <c r="DA143" s="658"/>
      <c r="DB143" s="658"/>
      <c r="DC143" s="658"/>
      <c r="DD143" s="658"/>
      <c r="DE143" s="658"/>
      <c r="DF143" s="658"/>
      <c r="DG143" s="658"/>
      <c r="DH143" s="658"/>
      <c r="DI143" s="658"/>
      <c r="DJ143" s="658"/>
      <c r="DK143" s="658"/>
      <c r="DL143" s="658"/>
      <c r="DM143" s="658"/>
      <c r="DN143" s="658"/>
      <c r="DO143" s="658"/>
      <c r="DP143" s="658"/>
      <c r="DQ143" s="658"/>
      <c r="DR143" s="658"/>
      <c r="DS143" s="658"/>
      <c r="DT143" s="658"/>
      <c r="DU143" s="658"/>
      <c r="DV143" s="658"/>
      <c r="DW143" s="658"/>
      <c r="DX143" s="658"/>
      <c r="DY143" s="658"/>
    </row>
    <row r="144" spans="1:129" s="12" customFormat="1">
      <c r="A144" s="658"/>
      <c r="B144" s="683"/>
      <c r="C144" s="658"/>
      <c r="D144" s="658"/>
      <c r="E144" s="658"/>
      <c r="F144" s="658"/>
      <c r="G144" s="658"/>
      <c r="H144" s="658"/>
      <c r="I144" s="658"/>
      <c r="J144" s="658"/>
      <c r="K144" s="658"/>
      <c r="L144" s="658"/>
      <c r="M144" s="658"/>
      <c r="N144" s="658"/>
      <c r="O144" s="658"/>
      <c r="P144" s="658"/>
      <c r="Q144" s="658"/>
      <c r="R144" s="658"/>
      <c r="S144" s="658"/>
      <c r="T144" s="658"/>
      <c r="U144" s="658"/>
      <c r="V144" s="658"/>
      <c r="W144" s="658"/>
      <c r="X144" s="658"/>
      <c r="Y144" s="658"/>
      <c r="Z144" s="658"/>
      <c r="AA144" s="658"/>
      <c r="AB144" s="658"/>
      <c r="AC144" s="658"/>
      <c r="AD144" s="658"/>
      <c r="AE144" s="658"/>
      <c r="AF144" s="815"/>
      <c r="AG144" s="820"/>
      <c r="AH144" s="825"/>
      <c r="AI144" s="658"/>
      <c r="AJ144" s="658"/>
      <c r="AK144" s="658"/>
      <c r="AL144" s="780"/>
      <c r="AM144" s="658"/>
      <c r="AN144" s="658"/>
      <c r="AO144" s="658"/>
      <c r="AP144" s="683"/>
      <c r="AQ144" s="658"/>
      <c r="AR144" s="658"/>
      <c r="AS144" s="658"/>
      <c r="AT144" s="658"/>
      <c r="AU144" s="658"/>
      <c r="AV144" s="815"/>
      <c r="AW144" s="834"/>
      <c r="AX144" s="830"/>
      <c r="AY144" s="765"/>
      <c r="AZ144" s="660"/>
      <c r="BA144" s="660"/>
      <c r="BB144" s="660"/>
      <c r="BC144" s="660"/>
      <c r="BD144" s="660"/>
      <c r="BE144" s="660"/>
      <c r="BF144" s="660"/>
      <c r="BG144" s="660"/>
      <c r="BH144" s="660"/>
      <c r="BI144" s="660"/>
      <c r="BJ144" s="666"/>
      <c r="BK144" s="666"/>
      <c r="BL144" s="666"/>
      <c r="BM144" s="30"/>
      <c r="BN144" s="30"/>
      <c r="BO144" s="30"/>
      <c r="BP144" s="679"/>
      <c r="BQ144" s="660"/>
      <c r="BR144" s="679"/>
      <c r="BS144" s="679"/>
      <c r="BT144" s="679"/>
      <c r="BU144" s="658"/>
      <c r="BV144" s="716"/>
      <c r="BW144" s="716"/>
      <c r="BX144" s="716"/>
      <c r="BY144" s="716"/>
      <c r="BZ144" s="716"/>
      <c r="CA144" s="716"/>
      <c r="CB144" s="756"/>
      <c r="CC144" s="719"/>
      <c r="CD144" s="719"/>
      <c r="CE144" s="719"/>
      <c r="CF144" s="728"/>
      <c r="CG144" s="727"/>
      <c r="CH144" s="757"/>
      <c r="CI144" s="29"/>
      <c r="CJ144" s="29"/>
      <c r="CK144" s="29"/>
      <c r="CL144" s="29"/>
      <c r="CM144" s="736"/>
      <c r="CN144" s="745"/>
      <c r="CO144" s="680"/>
      <c r="CP144" s="660"/>
      <c r="CQ144" s="660"/>
      <c r="CR144" s="681"/>
      <c r="CS144" s="660"/>
      <c r="CT144" s="660"/>
      <c r="CU144" s="658"/>
      <c r="CV144" s="658"/>
      <c r="CW144" s="658"/>
      <c r="CX144" s="658"/>
      <c r="CY144" s="658"/>
      <c r="CZ144" s="658"/>
      <c r="DA144" s="658"/>
      <c r="DB144" s="658"/>
      <c r="DC144" s="658"/>
      <c r="DD144" s="658"/>
      <c r="DE144" s="658"/>
      <c r="DF144" s="658"/>
      <c r="DG144" s="658"/>
      <c r="DH144" s="658"/>
      <c r="DI144" s="658"/>
      <c r="DJ144" s="658"/>
      <c r="DK144" s="658"/>
      <c r="DL144" s="658"/>
      <c r="DM144" s="658"/>
      <c r="DN144" s="658"/>
      <c r="DO144" s="658"/>
      <c r="DP144" s="658"/>
      <c r="DQ144" s="658"/>
      <c r="DR144" s="658"/>
      <c r="DS144" s="658"/>
      <c r="DT144" s="658"/>
      <c r="DU144" s="658"/>
      <c r="DV144" s="658"/>
      <c r="DW144" s="658"/>
      <c r="DX144" s="658"/>
      <c r="DY144" s="658"/>
    </row>
    <row r="145" spans="1:129" s="12" customFormat="1">
      <c r="A145" s="658"/>
      <c r="B145" s="683"/>
      <c r="C145" s="658"/>
      <c r="D145" s="658"/>
      <c r="E145" s="658"/>
      <c r="F145" s="658"/>
      <c r="G145" s="658"/>
      <c r="H145" s="658"/>
      <c r="I145" s="658"/>
      <c r="J145" s="658"/>
      <c r="K145" s="658"/>
      <c r="L145" s="658"/>
      <c r="M145" s="658"/>
      <c r="N145" s="658"/>
      <c r="O145" s="658"/>
      <c r="P145" s="658"/>
      <c r="Q145" s="658"/>
      <c r="R145" s="658"/>
      <c r="S145" s="658"/>
      <c r="T145" s="658"/>
      <c r="U145" s="658"/>
      <c r="V145" s="658"/>
      <c r="W145" s="658"/>
      <c r="X145" s="658"/>
      <c r="Y145" s="658"/>
      <c r="Z145" s="658"/>
      <c r="AA145" s="658"/>
      <c r="AB145" s="658"/>
      <c r="AC145" s="658"/>
      <c r="AD145" s="658"/>
      <c r="AE145" s="658"/>
      <c r="AF145" s="815"/>
      <c r="AG145" s="820"/>
      <c r="AH145" s="825"/>
      <c r="AI145" s="658"/>
      <c r="AJ145" s="658"/>
      <c r="AK145" s="658"/>
      <c r="AL145" s="780"/>
      <c r="AM145" s="658"/>
      <c r="AN145" s="658"/>
      <c r="AO145" s="658"/>
      <c r="AP145" s="683"/>
      <c r="AQ145" s="658"/>
      <c r="AR145" s="658"/>
      <c r="AS145" s="658"/>
      <c r="AT145" s="658"/>
      <c r="AU145" s="658"/>
      <c r="AV145" s="815"/>
      <c r="AW145" s="834"/>
      <c r="AX145" s="830"/>
      <c r="AY145" s="765"/>
      <c r="AZ145" s="660"/>
      <c r="BA145" s="660"/>
      <c r="BB145" s="660"/>
      <c r="BC145" s="660"/>
      <c r="BD145" s="660"/>
      <c r="BE145" s="660"/>
      <c r="BF145" s="660"/>
      <c r="BG145" s="660"/>
      <c r="BH145" s="660"/>
      <c r="BI145" s="660"/>
      <c r="BJ145" s="666"/>
      <c r="BK145" s="666"/>
      <c r="BL145" s="666"/>
      <c r="BM145" s="30"/>
      <c r="BN145" s="30"/>
      <c r="BO145" s="30"/>
      <c r="BP145" s="679"/>
      <c r="BQ145" s="660"/>
      <c r="BR145" s="679"/>
      <c r="BS145" s="679"/>
      <c r="BT145" s="679"/>
      <c r="BU145" s="658"/>
      <c r="BV145" s="716"/>
      <c r="BW145" s="716"/>
      <c r="BX145" s="716"/>
      <c r="BY145" s="716"/>
      <c r="BZ145" s="716"/>
      <c r="CA145" s="716"/>
      <c r="CB145" s="756"/>
      <c r="CC145" s="719"/>
      <c r="CD145" s="719"/>
      <c r="CE145" s="719"/>
      <c r="CF145" s="728"/>
      <c r="CG145" s="727"/>
      <c r="CH145" s="757"/>
      <c r="CI145" s="29"/>
      <c r="CJ145" s="29"/>
      <c r="CK145" s="29"/>
      <c r="CL145" s="29"/>
      <c r="CM145" s="736"/>
      <c r="CN145" s="745"/>
      <c r="CO145" s="680"/>
      <c r="CP145" s="660"/>
      <c r="CQ145" s="660"/>
      <c r="CR145" s="681"/>
      <c r="CS145" s="660"/>
      <c r="CT145" s="660"/>
      <c r="CU145" s="658"/>
      <c r="CV145" s="658"/>
      <c r="CW145" s="658"/>
      <c r="CX145" s="658"/>
      <c r="CY145" s="658"/>
      <c r="CZ145" s="658"/>
      <c r="DA145" s="658"/>
      <c r="DB145" s="658"/>
      <c r="DC145" s="658"/>
      <c r="DD145" s="658"/>
      <c r="DE145" s="658"/>
      <c r="DF145" s="658"/>
      <c r="DG145" s="658"/>
      <c r="DH145" s="658"/>
      <c r="DI145" s="658"/>
      <c r="DJ145" s="658"/>
      <c r="DK145" s="658"/>
      <c r="DL145" s="658"/>
      <c r="DM145" s="658"/>
      <c r="DN145" s="658"/>
      <c r="DO145" s="658"/>
      <c r="DP145" s="658"/>
      <c r="DQ145" s="658"/>
      <c r="DR145" s="658"/>
      <c r="DS145" s="658"/>
      <c r="DT145" s="658"/>
      <c r="DU145" s="658"/>
      <c r="DV145" s="658"/>
      <c r="DW145" s="658"/>
      <c r="DX145" s="658"/>
      <c r="DY145" s="658"/>
    </row>
    <row r="146" spans="1:129" s="12" customFormat="1">
      <c r="A146" s="658"/>
      <c r="B146" s="683"/>
      <c r="C146" s="658"/>
      <c r="D146" s="658"/>
      <c r="E146" s="658"/>
      <c r="F146" s="658"/>
      <c r="G146" s="658"/>
      <c r="H146" s="658"/>
      <c r="I146" s="658"/>
      <c r="J146" s="658"/>
      <c r="K146" s="658"/>
      <c r="L146" s="658"/>
      <c r="M146" s="658"/>
      <c r="N146" s="658"/>
      <c r="O146" s="658"/>
      <c r="P146" s="658"/>
      <c r="Q146" s="658"/>
      <c r="R146" s="658"/>
      <c r="S146" s="658"/>
      <c r="T146" s="658"/>
      <c r="U146" s="658"/>
      <c r="V146" s="658"/>
      <c r="W146" s="658"/>
      <c r="X146" s="658"/>
      <c r="Y146" s="658"/>
      <c r="Z146" s="658"/>
      <c r="AA146" s="658"/>
      <c r="AB146" s="658"/>
      <c r="AC146" s="658"/>
      <c r="AD146" s="658"/>
      <c r="AE146" s="658"/>
      <c r="AF146" s="815"/>
      <c r="AG146" s="820"/>
      <c r="AH146" s="825"/>
      <c r="AI146" s="658"/>
      <c r="AJ146" s="658"/>
      <c r="AK146" s="658"/>
      <c r="AL146" s="780"/>
      <c r="AM146" s="658"/>
      <c r="AN146" s="658"/>
      <c r="AO146" s="658"/>
      <c r="AP146" s="683"/>
      <c r="AQ146" s="658"/>
      <c r="AR146" s="658"/>
      <c r="AS146" s="658"/>
      <c r="AT146" s="658"/>
      <c r="AU146" s="658"/>
      <c r="AV146" s="815"/>
      <c r="AW146" s="834"/>
      <c r="AX146" s="830"/>
      <c r="AY146" s="765"/>
      <c r="AZ146" s="660"/>
      <c r="BA146" s="660"/>
      <c r="BB146" s="660"/>
      <c r="BC146" s="660"/>
      <c r="BD146" s="660"/>
      <c r="BE146" s="660"/>
      <c r="BF146" s="660"/>
      <c r="BG146" s="660"/>
      <c r="BH146" s="660"/>
      <c r="BI146" s="660"/>
      <c r="BJ146" s="666"/>
      <c r="BK146" s="666"/>
      <c r="BL146" s="666"/>
      <c r="BM146" s="30"/>
      <c r="BN146" s="30"/>
      <c r="BO146" s="30"/>
      <c r="BP146" s="679"/>
      <c r="BQ146" s="660"/>
      <c r="BR146" s="679"/>
      <c r="BS146" s="679"/>
      <c r="BT146" s="679"/>
      <c r="BU146" s="658"/>
      <c r="BV146" s="716"/>
      <c r="BW146" s="716"/>
      <c r="BX146" s="716"/>
      <c r="BY146" s="716"/>
      <c r="BZ146" s="716"/>
      <c r="CA146" s="716"/>
      <c r="CB146" s="756"/>
      <c r="CC146" s="719"/>
      <c r="CD146" s="719"/>
      <c r="CE146" s="719"/>
      <c r="CF146" s="728"/>
      <c r="CG146" s="727"/>
      <c r="CH146" s="757"/>
      <c r="CI146" s="29"/>
      <c r="CJ146" s="29"/>
      <c r="CK146" s="29"/>
      <c r="CL146" s="29"/>
      <c r="CM146" s="736"/>
      <c r="CN146" s="745"/>
      <c r="CO146" s="680"/>
      <c r="CP146" s="660"/>
      <c r="CQ146" s="660"/>
      <c r="CR146" s="681"/>
      <c r="CS146" s="660"/>
      <c r="CT146" s="660"/>
      <c r="CU146" s="658"/>
      <c r="CV146" s="658"/>
      <c r="CW146" s="658"/>
      <c r="CX146" s="658"/>
      <c r="CY146" s="658"/>
      <c r="CZ146" s="658"/>
      <c r="DA146" s="658"/>
      <c r="DB146" s="658"/>
      <c r="DC146" s="658"/>
      <c r="DD146" s="658"/>
      <c r="DE146" s="658"/>
      <c r="DF146" s="658"/>
      <c r="DG146" s="658"/>
      <c r="DH146" s="658"/>
      <c r="DI146" s="658"/>
      <c r="DJ146" s="658"/>
      <c r="DK146" s="658"/>
      <c r="DL146" s="658"/>
      <c r="DM146" s="658"/>
      <c r="DN146" s="658"/>
      <c r="DO146" s="658"/>
      <c r="DP146" s="658"/>
      <c r="DQ146" s="658"/>
      <c r="DR146" s="658"/>
      <c r="DS146" s="658"/>
      <c r="DT146" s="658"/>
      <c r="DU146" s="658"/>
      <c r="DV146" s="658"/>
      <c r="DW146" s="658"/>
      <c r="DX146" s="658"/>
      <c r="DY146" s="658"/>
    </row>
    <row r="147" spans="1:129" s="12" customFormat="1">
      <c r="A147" s="658"/>
      <c r="B147" s="683"/>
      <c r="C147" s="658"/>
      <c r="D147" s="658"/>
      <c r="E147" s="658"/>
      <c r="F147" s="658"/>
      <c r="G147" s="658"/>
      <c r="H147" s="658"/>
      <c r="I147" s="658"/>
      <c r="J147" s="658"/>
      <c r="K147" s="658"/>
      <c r="L147" s="658"/>
      <c r="M147" s="658"/>
      <c r="N147" s="658"/>
      <c r="O147" s="658"/>
      <c r="P147" s="658"/>
      <c r="Q147" s="658"/>
      <c r="R147" s="658"/>
      <c r="S147" s="658"/>
      <c r="T147" s="658"/>
      <c r="U147" s="658"/>
      <c r="V147" s="658"/>
      <c r="W147" s="658"/>
      <c r="X147" s="658"/>
      <c r="Y147" s="658"/>
      <c r="Z147" s="658"/>
      <c r="AA147" s="658"/>
      <c r="AB147" s="658"/>
      <c r="AC147" s="658"/>
      <c r="AD147" s="658"/>
      <c r="AE147" s="658"/>
      <c r="AF147" s="815"/>
      <c r="AG147" s="820"/>
      <c r="AH147" s="825"/>
      <c r="AI147" s="658"/>
      <c r="AJ147" s="658"/>
      <c r="AK147" s="658"/>
      <c r="AL147" s="780"/>
      <c r="AM147" s="658"/>
      <c r="AN147" s="658"/>
      <c r="AO147" s="658"/>
      <c r="AP147" s="683"/>
      <c r="AQ147" s="658"/>
      <c r="AR147" s="658"/>
      <c r="AS147" s="658"/>
      <c r="AT147" s="658"/>
      <c r="AU147" s="658"/>
      <c r="AV147" s="815"/>
      <c r="AW147" s="834"/>
      <c r="AX147" s="830"/>
      <c r="AY147" s="765"/>
      <c r="AZ147" s="660"/>
      <c r="BA147" s="660"/>
      <c r="BB147" s="660"/>
      <c r="BC147" s="660"/>
      <c r="BD147" s="660"/>
      <c r="BE147" s="660"/>
      <c r="BF147" s="660"/>
      <c r="BG147" s="660"/>
      <c r="BH147" s="660"/>
      <c r="BI147" s="660"/>
      <c r="BJ147" s="666"/>
      <c r="BK147" s="666"/>
      <c r="BL147" s="666"/>
      <c r="BM147" s="30"/>
      <c r="BN147" s="30"/>
      <c r="BO147" s="30"/>
      <c r="BP147" s="679"/>
      <c r="BQ147" s="660"/>
      <c r="BR147" s="679"/>
      <c r="BS147" s="679"/>
      <c r="BT147" s="679"/>
      <c r="BU147" s="658"/>
      <c r="BV147" s="716"/>
      <c r="BW147" s="716"/>
      <c r="BX147" s="716"/>
      <c r="BY147" s="716"/>
      <c r="BZ147" s="716"/>
      <c r="CA147" s="716"/>
      <c r="CB147" s="756"/>
      <c r="CC147" s="719"/>
      <c r="CD147" s="719"/>
      <c r="CE147" s="719"/>
      <c r="CF147" s="728"/>
      <c r="CG147" s="727"/>
      <c r="CH147" s="757"/>
      <c r="CI147" s="29"/>
      <c r="CJ147" s="29"/>
      <c r="CK147" s="29"/>
      <c r="CL147" s="29"/>
      <c r="CM147" s="736"/>
      <c r="CN147" s="745"/>
      <c r="CO147" s="680"/>
      <c r="CP147" s="660"/>
      <c r="CQ147" s="660"/>
      <c r="CR147" s="681"/>
      <c r="CS147" s="660"/>
      <c r="CT147" s="660"/>
      <c r="CU147" s="658"/>
      <c r="CV147" s="658"/>
      <c r="CW147" s="658"/>
      <c r="CX147" s="658"/>
      <c r="CY147" s="658"/>
      <c r="CZ147" s="658"/>
      <c r="DA147" s="658"/>
      <c r="DB147" s="658"/>
      <c r="DC147" s="658"/>
      <c r="DD147" s="658"/>
      <c r="DE147" s="658"/>
      <c r="DF147" s="658"/>
      <c r="DG147" s="658"/>
      <c r="DH147" s="658"/>
      <c r="DI147" s="658"/>
      <c r="DJ147" s="658"/>
      <c r="DK147" s="658"/>
      <c r="DL147" s="658"/>
      <c r="DM147" s="658"/>
      <c r="DN147" s="658"/>
      <c r="DO147" s="658"/>
      <c r="DP147" s="658"/>
      <c r="DQ147" s="658"/>
      <c r="DR147" s="658"/>
      <c r="DS147" s="658"/>
      <c r="DT147" s="658"/>
      <c r="DU147" s="658"/>
      <c r="DV147" s="658"/>
      <c r="DW147" s="658"/>
      <c r="DX147" s="658"/>
      <c r="DY147" s="658"/>
    </row>
    <row r="148" spans="1:129" s="12" customFormat="1">
      <c r="A148" s="658"/>
      <c r="B148" s="683"/>
      <c r="C148" s="658"/>
      <c r="D148" s="658"/>
      <c r="E148" s="658"/>
      <c r="F148" s="658"/>
      <c r="G148" s="658"/>
      <c r="H148" s="658"/>
      <c r="I148" s="658"/>
      <c r="J148" s="658"/>
      <c r="K148" s="658"/>
      <c r="L148" s="658"/>
      <c r="M148" s="658"/>
      <c r="N148" s="658"/>
      <c r="O148" s="658"/>
      <c r="P148" s="658"/>
      <c r="Q148" s="658"/>
      <c r="R148" s="658"/>
      <c r="S148" s="658"/>
      <c r="T148" s="658"/>
      <c r="U148" s="658"/>
      <c r="V148" s="658"/>
      <c r="W148" s="658"/>
      <c r="X148" s="658"/>
      <c r="Y148" s="658"/>
      <c r="Z148" s="658"/>
      <c r="AA148" s="658"/>
      <c r="AB148" s="658"/>
      <c r="AC148" s="658"/>
      <c r="AD148" s="658"/>
      <c r="AE148" s="658"/>
      <c r="AF148" s="815"/>
      <c r="AG148" s="820"/>
      <c r="AH148" s="825"/>
      <c r="AI148" s="658"/>
      <c r="AJ148" s="658"/>
      <c r="AK148" s="658"/>
      <c r="AL148" s="780"/>
      <c r="AM148" s="658"/>
      <c r="AN148" s="658"/>
      <c r="AO148" s="658"/>
      <c r="AP148" s="683"/>
      <c r="AQ148" s="658"/>
      <c r="AR148" s="658"/>
      <c r="AS148" s="658"/>
      <c r="AT148" s="658"/>
      <c r="AU148" s="658"/>
      <c r="AV148" s="815"/>
      <c r="AW148" s="834"/>
      <c r="AX148" s="830"/>
      <c r="AY148" s="765"/>
      <c r="AZ148" s="660"/>
      <c r="BA148" s="660"/>
      <c r="BB148" s="660"/>
      <c r="BC148" s="660"/>
      <c r="BD148" s="660"/>
      <c r="BE148" s="660"/>
      <c r="BF148" s="660"/>
      <c r="BG148" s="660"/>
      <c r="BH148" s="660"/>
      <c r="BI148" s="660"/>
      <c r="BJ148" s="666"/>
      <c r="BK148" s="666"/>
      <c r="BL148" s="666"/>
      <c r="BM148" s="30"/>
      <c r="BN148" s="30"/>
      <c r="BO148" s="30"/>
      <c r="BP148" s="679"/>
      <c r="BQ148" s="660"/>
      <c r="BR148" s="679"/>
      <c r="BS148" s="679"/>
      <c r="BT148" s="679"/>
      <c r="BU148" s="658"/>
      <c r="BV148" s="716"/>
      <c r="BW148" s="716"/>
      <c r="BX148" s="716"/>
      <c r="BY148" s="716"/>
      <c r="BZ148" s="716"/>
      <c r="CA148" s="716"/>
      <c r="CB148" s="756"/>
      <c r="CC148" s="719"/>
      <c r="CD148" s="719"/>
      <c r="CE148" s="719"/>
      <c r="CF148" s="728"/>
      <c r="CG148" s="727"/>
      <c r="CH148" s="757"/>
      <c r="CI148" s="29"/>
      <c r="CJ148" s="29"/>
      <c r="CK148" s="29"/>
      <c r="CL148" s="29"/>
      <c r="CM148" s="736"/>
      <c r="CN148" s="745"/>
      <c r="CO148" s="680"/>
      <c r="CP148" s="660"/>
      <c r="CQ148" s="660"/>
      <c r="CR148" s="681"/>
      <c r="CS148" s="660"/>
      <c r="CT148" s="660"/>
      <c r="CU148" s="658"/>
      <c r="CV148" s="658"/>
      <c r="CW148" s="658"/>
      <c r="CX148" s="658"/>
      <c r="CY148" s="658"/>
      <c r="CZ148" s="658"/>
      <c r="DA148" s="658"/>
      <c r="DB148" s="658"/>
      <c r="DC148" s="658"/>
      <c r="DD148" s="658"/>
      <c r="DE148" s="658"/>
      <c r="DF148" s="658"/>
      <c r="DG148" s="658"/>
      <c r="DH148" s="658"/>
      <c r="DI148" s="658"/>
      <c r="DJ148" s="658"/>
      <c r="DK148" s="658"/>
      <c r="DL148" s="658"/>
      <c r="DM148" s="658"/>
      <c r="DN148" s="658"/>
      <c r="DO148" s="658"/>
      <c r="DP148" s="658"/>
      <c r="DQ148" s="658"/>
      <c r="DR148" s="658"/>
      <c r="DS148" s="658"/>
      <c r="DT148" s="658"/>
      <c r="DU148" s="658"/>
      <c r="DV148" s="658"/>
      <c r="DW148" s="658"/>
      <c r="DX148" s="658"/>
      <c r="DY148" s="658"/>
    </row>
    <row r="149" spans="1:129" s="12" customFormat="1">
      <c r="A149" s="658"/>
      <c r="B149" s="683"/>
      <c r="C149" s="658"/>
      <c r="D149" s="658"/>
      <c r="E149" s="658"/>
      <c r="F149" s="658"/>
      <c r="G149" s="658"/>
      <c r="H149" s="658"/>
      <c r="I149" s="658"/>
      <c r="J149" s="658"/>
      <c r="K149" s="658"/>
      <c r="L149" s="658"/>
      <c r="M149" s="658"/>
      <c r="N149" s="658"/>
      <c r="O149" s="658"/>
      <c r="P149" s="658"/>
      <c r="Q149" s="658"/>
      <c r="R149" s="658"/>
      <c r="S149" s="658"/>
      <c r="T149" s="658"/>
      <c r="U149" s="658"/>
      <c r="V149" s="658"/>
      <c r="W149" s="658"/>
      <c r="X149" s="658"/>
      <c r="Y149" s="658"/>
      <c r="Z149" s="658"/>
      <c r="AA149" s="658"/>
      <c r="AB149" s="658"/>
      <c r="AC149" s="658"/>
      <c r="AD149" s="658"/>
      <c r="AE149" s="658"/>
      <c r="AF149" s="815"/>
      <c r="AG149" s="820"/>
      <c r="AH149" s="825"/>
      <c r="AI149" s="658"/>
      <c r="AJ149" s="658"/>
      <c r="AK149" s="658"/>
      <c r="AL149" s="780"/>
      <c r="AM149" s="658"/>
      <c r="AN149" s="658"/>
      <c r="AO149" s="658"/>
      <c r="AP149" s="683"/>
      <c r="AQ149" s="658"/>
      <c r="AR149" s="658"/>
      <c r="AS149" s="658"/>
      <c r="AT149" s="658"/>
      <c r="AU149" s="658"/>
      <c r="AV149" s="815"/>
      <c r="AW149" s="834"/>
      <c r="AX149" s="830"/>
      <c r="AY149" s="765"/>
      <c r="AZ149" s="660"/>
      <c r="BA149" s="660"/>
      <c r="BB149" s="660"/>
      <c r="BC149" s="660"/>
      <c r="BD149" s="660"/>
      <c r="BE149" s="660"/>
      <c r="BF149" s="660"/>
      <c r="BG149" s="660"/>
      <c r="BH149" s="660"/>
      <c r="BI149" s="660"/>
      <c r="BJ149" s="666"/>
      <c r="BK149" s="666"/>
      <c r="BL149" s="666"/>
      <c r="BM149" s="30"/>
      <c r="BN149" s="30"/>
      <c r="BO149" s="30"/>
      <c r="BP149" s="679"/>
      <c r="BQ149" s="660"/>
      <c r="BR149" s="679"/>
      <c r="BS149" s="679"/>
      <c r="BT149" s="679"/>
      <c r="BU149" s="658"/>
      <c r="BV149" s="716"/>
      <c r="BW149" s="716"/>
      <c r="BX149" s="716"/>
      <c r="BY149" s="716"/>
      <c r="BZ149" s="716"/>
      <c r="CA149" s="716"/>
      <c r="CB149" s="756"/>
      <c r="CC149" s="719"/>
      <c r="CD149" s="719"/>
      <c r="CE149" s="719"/>
      <c r="CF149" s="728"/>
      <c r="CG149" s="727"/>
      <c r="CH149" s="757"/>
      <c r="CI149" s="29"/>
      <c r="CJ149" s="29"/>
      <c r="CK149" s="29"/>
      <c r="CL149" s="29"/>
      <c r="CM149" s="736"/>
      <c r="CN149" s="745"/>
      <c r="CO149" s="680"/>
      <c r="CP149" s="660"/>
      <c r="CQ149" s="660"/>
      <c r="CR149" s="681"/>
      <c r="CS149" s="660"/>
      <c r="CT149" s="660"/>
      <c r="CU149" s="658"/>
      <c r="CV149" s="658"/>
      <c r="CW149" s="658"/>
      <c r="CX149" s="658"/>
      <c r="CY149" s="658"/>
      <c r="CZ149" s="658"/>
      <c r="DA149" s="658"/>
      <c r="DB149" s="658"/>
      <c r="DC149" s="658"/>
      <c r="DD149" s="658"/>
      <c r="DE149" s="658"/>
      <c r="DF149" s="658"/>
      <c r="DG149" s="658"/>
      <c r="DH149" s="658"/>
      <c r="DI149" s="658"/>
      <c r="DJ149" s="658"/>
      <c r="DK149" s="658"/>
      <c r="DL149" s="658"/>
      <c r="DM149" s="658"/>
      <c r="DN149" s="658"/>
      <c r="DO149" s="658"/>
      <c r="DP149" s="658"/>
      <c r="DQ149" s="658"/>
      <c r="DR149" s="658"/>
      <c r="DS149" s="658"/>
      <c r="DT149" s="658"/>
      <c r="DU149" s="658"/>
      <c r="DV149" s="658"/>
      <c r="DW149" s="658"/>
      <c r="DX149" s="658"/>
      <c r="DY149" s="658"/>
    </row>
    <row r="150" spans="1:129" s="12" customFormat="1">
      <c r="A150" s="658"/>
      <c r="B150" s="683"/>
      <c r="C150" s="658"/>
      <c r="D150" s="658"/>
      <c r="E150" s="658"/>
      <c r="F150" s="658"/>
      <c r="G150" s="658"/>
      <c r="H150" s="658"/>
      <c r="I150" s="658"/>
      <c r="J150" s="658"/>
      <c r="K150" s="658"/>
      <c r="L150" s="658"/>
      <c r="M150" s="658"/>
      <c r="N150" s="658"/>
      <c r="O150" s="658"/>
      <c r="P150" s="658"/>
      <c r="Q150" s="658"/>
      <c r="R150" s="658"/>
      <c r="S150" s="658"/>
      <c r="T150" s="658"/>
      <c r="U150" s="658"/>
      <c r="V150" s="658"/>
      <c r="W150" s="658"/>
      <c r="X150" s="658"/>
      <c r="Y150" s="658"/>
      <c r="Z150" s="658"/>
      <c r="AA150" s="658"/>
      <c r="AB150" s="658"/>
      <c r="AC150" s="658"/>
      <c r="AD150" s="658"/>
      <c r="AE150" s="658"/>
      <c r="AF150" s="815"/>
      <c r="AG150" s="820"/>
      <c r="AH150" s="825"/>
      <c r="AI150" s="658"/>
      <c r="AJ150" s="658"/>
      <c r="AK150" s="658"/>
      <c r="AL150" s="780"/>
      <c r="AM150" s="658"/>
      <c r="AN150" s="658"/>
      <c r="AO150" s="658"/>
      <c r="AP150" s="683"/>
      <c r="AQ150" s="658"/>
      <c r="AR150" s="658"/>
      <c r="AS150" s="658"/>
      <c r="AT150" s="658"/>
      <c r="AU150" s="658"/>
      <c r="AV150" s="815"/>
      <c r="AW150" s="834"/>
      <c r="AX150" s="830"/>
      <c r="AY150" s="765"/>
      <c r="AZ150" s="660"/>
      <c r="BA150" s="660"/>
      <c r="BB150" s="660"/>
      <c r="BC150" s="660"/>
      <c r="BD150" s="660"/>
      <c r="BE150" s="660"/>
      <c r="BF150" s="660"/>
      <c r="BG150" s="660"/>
      <c r="BH150" s="660"/>
      <c r="BI150" s="660"/>
      <c r="BJ150" s="666"/>
      <c r="BK150" s="666"/>
      <c r="BL150" s="666"/>
      <c r="BM150" s="30"/>
      <c r="BN150" s="30"/>
      <c r="BO150" s="30"/>
      <c r="BP150" s="679"/>
      <c r="BQ150" s="660"/>
      <c r="BR150" s="679"/>
      <c r="BS150" s="679"/>
      <c r="BT150" s="679"/>
      <c r="BU150" s="658"/>
      <c r="BV150" s="716"/>
      <c r="BW150" s="716"/>
      <c r="BX150" s="716"/>
      <c r="BY150" s="716"/>
      <c r="BZ150" s="716"/>
      <c r="CA150" s="716"/>
      <c r="CB150" s="756"/>
      <c r="CC150" s="719"/>
      <c r="CD150" s="719"/>
      <c r="CE150" s="719"/>
      <c r="CF150" s="728"/>
      <c r="CG150" s="727"/>
      <c r="CH150" s="757"/>
      <c r="CI150" s="29"/>
      <c r="CJ150" s="29"/>
      <c r="CK150" s="29"/>
      <c r="CL150" s="29"/>
      <c r="CM150" s="736"/>
      <c r="CN150" s="745"/>
      <c r="CO150" s="680"/>
      <c r="CP150" s="660"/>
      <c r="CQ150" s="660"/>
      <c r="CR150" s="681"/>
      <c r="CS150" s="660"/>
      <c r="CT150" s="660"/>
      <c r="CU150" s="658"/>
      <c r="CV150" s="658"/>
      <c r="CW150" s="658"/>
      <c r="CX150" s="658"/>
      <c r="CY150" s="658"/>
      <c r="CZ150" s="658"/>
      <c r="DA150" s="658"/>
      <c r="DB150" s="658"/>
      <c r="DC150" s="658"/>
      <c r="DD150" s="658"/>
      <c r="DE150" s="658"/>
      <c r="DF150" s="658"/>
      <c r="DG150" s="658"/>
      <c r="DH150" s="658"/>
      <c r="DI150" s="658"/>
      <c r="DJ150" s="658"/>
      <c r="DK150" s="658"/>
      <c r="DL150" s="658"/>
      <c r="DM150" s="658"/>
      <c r="DN150" s="658"/>
      <c r="DO150" s="658"/>
      <c r="DP150" s="658"/>
      <c r="DQ150" s="658"/>
      <c r="DR150" s="658"/>
      <c r="DS150" s="658"/>
      <c r="DT150" s="658"/>
      <c r="DU150" s="658"/>
      <c r="DV150" s="658"/>
      <c r="DW150" s="658"/>
      <c r="DX150" s="658"/>
      <c r="DY150" s="658"/>
    </row>
    <row r="151" spans="1:129" s="12" customFormat="1">
      <c r="A151" s="658"/>
      <c r="B151" s="683"/>
      <c r="C151" s="658"/>
      <c r="D151" s="658"/>
      <c r="E151" s="658"/>
      <c r="F151" s="658"/>
      <c r="G151" s="658"/>
      <c r="H151" s="658"/>
      <c r="I151" s="658"/>
      <c r="J151" s="658"/>
      <c r="K151" s="658"/>
      <c r="L151" s="658"/>
      <c r="M151" s="658"/>
      <c r="N151" s="658"/>
      <c r="O151" s="658"/>
      <c r="P151" s="658"/>
      <c r="Q151" s="658"/>
      <c r="R151" s="658"/>
      <c r="S151" s="658"/>
      <c r="T151" s="658"/>
      <c r="U151" s="658"/>
      <c r="V151" s="658"/>
      <c r="W151" s="658"/>
      <c r="X151" s="658"/>
      <c r="Y151" s="658"/>
      <c r="Z151" s="658"/>
      <c r="AA151" s="658"/>
      <c r="AB151" s="658"/>
      <c r="AC151" s="658"/>
      <c r="AD151" s="658"/>
      <c r="AE151" s="658"/>
      <c r="AF151" s="815"/>
      <c r="AG151" s="820"/>
      <c r="AH151" s="825"/>
      <c r="AI151" s="658"/>
      <c r="AJ151" s="658"/>
      <c r="AK151" s="658"/>
      <c r="AL151" s="780"/>
      <c r="AM151" s="658"/>
      <c r="AN151" s="658"/>
      <c r="AO151" s="658"/>
      <c r="AP151" s="683"/>
      <c r="AQ151" s="658"/>
      <c r="AR151" s="658"/>
      <c r="AS151" s="658"/>
      <c r="AT151" s="658"/>
      <c r="AU151" s="658"/>
      <c r="AV151" s="815"/>
      <c r="AW151" s="834"/>
      <c r="AX151" s="830"/>
      <c r="AY151" s="765"/>
      <c r="AZ151" s="660"/>
      <c r="BA151" s="660"/>
      <c r="BB151" s="660"/>
      <c r="BC151" s="660"/>
      <c r="BD151" s="660"/>
      <c r="BE151" s="660"/>
      <c r="BF151" s="660"/>
      <c r="BG151" s="660"/>
      <c r="BH151" s="660"/>
      <c r="BI151" s="660"/>
      <c r="BJ151" s="666"/>
      <c r="BK151" s="666"/>
      <c r="BL151" s="666"/>
      <c r="BM151" s="30"/>
      <c r="BN151" s="30"/>
      <c r="BO151" s="30"/>
      <c r="BP151" s="679"/>
      <c r="BQ151" s="660"/>
      <c r="BR151" s="679"/>
      <c r="BS151" s="679"/>
      <c r="BT151" s="679"/>
      <c r="BU151" s="658"/>
      <c r="BV151" s="716"/>
      <c r="BW151" s="716"/>
      <c r="BX151" s="716"/>
      <c r="BY151" s="716"/>
      <c r="BZ151" s="716"/>
      <c r="CA151" s="716"/>
      <c r="CB151" s="756"/>
      <c r="CC151" s="719"/>
      <c r="CD151" s="719"/>
      <c r="CE151" s="719"/>
      <c r="CF151" s="728"/>
      <c r="CG151" s="727"/>
      <c r="CH151" s="757"/>
      <c r="CI151" s="29"/>
      <c r="CJ151" s="29"/>
      <c r="CK151" s="29"/>
      <c r="CL151" s="29"/>
      <c r="CM151" s="736"/>
      <c r="CN151" s="745"/>
      <c r="CO151" s="680"/>
      <c r="CP151" s="660"/>
      <c r="CQ151" s="660"/>
      <c r="CR151" s="681"/>
      <c r="CS151" s="660"/>
      <c r="CT151" s="660"/>
      <c r="CU151" s="658"/>
      <c r="CV151" s="658"/>
      <c r="CW151" s="658"/>
      <c r="CX151" s="658"/>
      <c r="CY151" s="658"/>
      <c r="CZ151" s="658"/>
      <c r="DA151" s="658"/>
      <c r="DB151" s="658"/>
      <c r="DC151" s="658"/>
      <c r="DD151" s="658"/>
      <c r="DE151" s="658"/>
      <c r="DF151" s="658"/>
      <c r="DG151" s="658"/>
      <c r="DH151" s="658"/>
      <c r="DI151" s="658"/>
      <c r="DJ151" s="658"/>
      <c r="DK151" s="658"/>
      <c r="DL151" s="658"/>
      <c r="DM151" s="658"/>
      <c r="DN151" s="658"/>
      <c r="DO151" s="658"/>
      <c r="DP151" s="658"/>
      <c r="DQ151" s="658"/>
      <c r="DR151" s="658"/>
      <c r="DS151" s="658"/>
      <c r="DT151" s="658"/>
      <c r="DU151" s="658"/>
      <c r="DV151" s="658"/>
      <c r="DW151" s="658"/>
      <c r="DX151" s="658"/>
      <c r="DY151" s="658"/>
    </row>
    <row r="152" spans="1:129" s="12" customFormat="1">
      <c r="A152" s="658"/>
      <c r="B152" s="683"/>
      <c r="C152" s="658"/>
      <c r="D152" s="658"/>
      <c r="E152" s="658"/>
      <c r="F152" s="658"/>
      <c r="G152" s="658"/>
      <c r="H152" s="658"/>
      <c r="I152" s="658"/>
      <c r="J152" s="658"/>
      <c r="K152" s="658"/>
      <c r="L152" s="658"/>
      <c r="M152" s="658"/>
      <c r="N152" s="658"/>
      <c r="O152" s="658"/>
      <c r="P152" s="658"/>
      <c r="Q152" s="658"/>
      <c r="R152" s="658"/>
      <c r="S152" s="658"/>
      <c r="T152" s="658"/>
      <c r="U152" s="658"/>
      <c r="V152" s="658"/>
      <c r="W152" s="658"/>
      <c r="X152" s="658"/>
      <c r="Y152" s="658"/>
      <c r="Z152" s="658"/>
      <c r="AA152" s="658"/>
      <c r="AB152" s="658"/>
      <c r="AC152" s="658"/>
      <c r="AD152" s="658"/>
      <c r="AE152" s="658"/>
      <c r="AF152" s="815"/>
      <c r="AG152" s="820"/>
      <c r="AH152" s="825"/>
      <c r="AI152" s="658"/>
      <c r="AJ152" s="658"/>
      <c r="AK152" s="658"/>
      <c r="AL152" s="780"/>
      <c r="AM152" s="658"/>
      <c r="AN152" s="658"/>
      <c r="AO152" s="658"/>
      <c r="AP152" s="683"/>
      <c r="AQ152" s="658"/>
      <c r="AR152" s="658"/>
      <c r="AS152" s="658"/>
      <c r="AT152" s="658"/>
      <c r="AU152" s="658"/>
      <c r="AV152" s="815"/>
      <c r="AW152" s="834"/>
      <c r="AX152" s="830"/>
      <c r="AY152" s="765"/>
      <c r="AZ152" s="660"/>
      <c r="BA152" s="660"/>
      <c r="BB152" s="660"/>
      <c r="BC152" s="660"/>
      <c r="BD152" s="660"/>
      <c r="BE152" s="660"/>
      <c r="BF152" s="660"/>
      <c r="BG152" s="660"/>
      <c r="BH152" s="660"/>
      <c r="BI152" s="660"/>
      <c r="BJ152" s="666"/>
      <c r="BK152" s="666"/>
      <c r="BL152" s="666"/>
      <c r="BM152" s="30"/>
      <c r="BN152" s="30"/>
      <c r="BO152" s="30"/>
      <c r="BP152" s="679"/>
      <c r="BQ152" s="660"/>
      <c r="BR152" s="679"/>
      <c r="BS152" s="679"/>
      <c r="BT152" s="679"/>
      <c r="BU152" s="658"/>
      <c r="BV152" s="716"/>
      <c r="BW152" s="716"/>
      <c r="BX152" s="716"/>
      <c r="BY152" s="716"/>
      <c r="BZ152" s="716"/>
      <c r="CA152" s="716"/>
      <c r="CB152" s="756"/>
      <c r="CC152" s="719"/>
      <c r="CD152" s="719"/>
      <c r="CE152" s="719"/>
      <c r="CF152" s="728"/>
      <c r="CG152" s="727"/>
      <c r="CH152" s="757"/>
      <c r="CI152" s="29"/>
      <c r="CJ152" s="29"/>
      <c r="CK152" s="29"/>
      <c r="CL152" s="29"/>
      <c r="CM152" s="736"/>
      <c r="CN152" s="745"/>
      <c r="CO152" s="680"/>
      <c r="CP152" s="660"/>
      <c r="CQ152" s="660"/>
      <c r="CR152" s="681"/>
      <c r="CS152" s="660"/>
      <c r="CT152" s="660"/>
      <c r="CU152" s="658"/>
      <c r="CV152" s="658"/>
      <c r="CW152" s="658"/>
      <c r="CX152" s="658"/>
      <c r="CY152" s="658"/>
      <c r="CZ152" s="658"/>
      <c r="DA152" s="658"/>
      <c r="DB152" s="658"/>
      <c r="DC152" s="658"/>
      <c r="DD152" s="658"/>
      <c r="DE152" s="658"/>
      <c r="DF152" s="658"/>
      <c r="DG152" s="658"/>
      <c r="DH152" s="658"/>
      <c r="DI152" s="658"/>
      <c r="DJ152" s="658"/>
      <c r="DK152" s="658"/>
      <c r="DL152" s="658"/>
      <c r="DM152" s="658"/>
      <c r="DN152" s="658"/>
      <c r="DO152" s="658"/>
      <c r="DP152" s="658"/>
      <c r="DQ152" s="658"/>
      <c r="DR152" s="658"/>
      <c r="DS152" s="658"/>
      <c r="DT152" s="658"/>
      <c r="DU152" s="658"/>
      <c r="DV152" s="658"/>
      <c r="DW152" s="658"/>
      <c r="DX152" s="658"/>
      <c r="DY152" s="658"/>
    </row>
    <row r="153" spans="1:129" s="12" customFormat="1">
      <c r="A153" s="658"/>
      <c r="B153" s="683"/>
      <c r="C153" s="658"/>
      <c r="D153" s="658"/>
      <c r="E153" s="658"/>
      <c r="F153" s="658"/>
      <c r="G153" s="658"/>
      <c r="H153" s="658"/>
      <c r="I153" s="658"/>
      <c r="J153" s="658"/>
      <c r="K153" s="658"/>
      <c r="L153" s="658"/>
      <c r="M153" s="658"/>
      <c r="N153" s="658"/>
      <c r="O153" s="658"/>
      <c r="P153" s="658"/>
      <c r="Q153" s="658"/>
      <c r="R153" s="658"/>
      <c r="S153" s="658"/>
      <c r="T153" s="658"/>
      <c r="U153" s="658"/>
      <c r="V153" s="658"/>
      <c r="W153" s="658"/>
      <c r="X153" s="658"/>
      <c r="Y153" s="658"/>
      <c r="Z153" s="658"/>
      <c r="AA153" s="658"/>
      <c r="AB153" s="658"/>
      <c r="AC153" s="658"/>
      <c r="AD153" s="658"/>
      <c r="AE153" s="658"/>
      <c r="AF153" s="815"/>
      <c r="AG153" s="820"/>
      <c r="AH153" s="825"/>
      <c r="AI153" s="658"/>
      <c r="AJ153" s="658"/>
      <c r="AK153" s="658"/>
      <c r="AL153" s="780"/>
      <c r="AM153" s="658"/>
      <c r="AN153" s="658"/>
      <c r="AO153" s="658"/>
      <c r="AP153" s="683"/>
      <c r="AQ153" s="658"/>
      <c r="AR153" s="658"/>
      <c r="AS153" s="658"/>
      <c r="AT153" s="658"/>
      <c r="AU153" s="658"/>
      <c r="AV153" s="815"/>
      <c r="AW153" s="834"/>
      <c r="AX153" s="830"/>
      <c r="AY153" s="765"/>
      <c r="AZ153" s="660"/>
      <c r="BA153" s="660"/>
      <c r="BB153" s="660"/>
      <c r="BC153" s="660"/>
      <c r="BD153" s="660"/>
      <c r="BE153" s="660"/>
      <c r="BF153" s="660"/>
      <c r="BG153" s="660"/>
      <c r="BH153" s="660"/>
      <c r="BI153" s="660"/>
      <c r="BJ153" s="666"/>
      <c r="BK153" s="666"/>
      <c r="BL153" s="666"/>
      <c r="BM153" s="30"/>
      <c r="BN153" s="30"/>
      <c r="BO153" s="30"/>
      <c r="BP153" s="679"/>
      <c r="BQ153" s="660"/>
      <c r="BR153" s="679"/>
      <c r="BS153" s="679"/>
      <c r="BT153" s="679"/>
      <c r="BU153" s="658"/>
      <c r="BV153" s="716"/>
      <c r="BW153" s="716"/>
      <c r="BX153" s="716"/>
      <c r="BY153" s="716"/>
      <c r="BZ153" s="716"/>
      <c r="CA153" s="716"/>
      <c r="CB153" s="756"/>
      <c r="CC153" s="719"/>
      <c r="CD153" s="719"/>
      <c r="CE153" s="719"/>
      <c r="CF153" s="728"/>
      <c r="CG153" s="727"/>
      <c r="CH153" s="757"/>
      <c r="CI153" s="29"/>
      <c r="CJ153" s="29"/>
      <c r="CK153" s="29"/>
      <c r="CL153" s="29"/>
      <c r="CM153" s="736"/>
      <c r="CN153" s="745"/>
      <c r="CO153" s="680"/>
      <c r="CP153" s="660"/>
      <c r="CQ153" s="660"/>
      <c r="CR153" s="681"/>
      <c r="CS153" s="660"/>
      <c r="CT153" s="660"/>
      <c r="CU153" s="658"/>
      <c r="CV153" s="658"/>
      <c r="CW153" s="658"/>
      <c r="CX153" s="658"/>
      <c r="CY153" s="658"/>
      <c r="CZ153" s="658"/>
      <c r="DA153" s="658"/>
      <c r="DB153" s="658"/>
      <c r="DC153" s="658"/>
      <c r="DD153" s="658"/>
      <c r="DE153" s="658"/>
      <c r="DF153" s="658"/>
      <c r="DG153" s="658"/>
      <c r="DH153" s="658"/>
      <c r="DI153" s="658"/>
      <c r="DJ153" s="658"/>
      <c r="DK153" s="658"/>
      <c r="DL153" s="658"/>
      <c r="DM153" s="658"/>
      <c r="DN153" s="658"/>
      <c r="DO153" s="658"/>
      <c r="DP153" s="658"/>
      <c r="DQ153" s="658"/>
      <c r="DR153" s="658"/>
      <c r="DS153" s="658"/>
      <c r="DT153" s="658"/>
      <c r="DU153" s="658"/>
      <c r="DV153" s="658"/>
      <c r="DW153" s="658"/>
      <c r="DX153" s="658"/>
      <c r="DY153" s="658"/>
    </row>
    <row r="154" spans="1:129" s="12" customFormat="1">
      <c r="A154" s="658"/>
      <c r="B154" s="683"/>
      <c r="C154" s="658"/>
      <c r="D154" s="658"/>
      <c r="E154" s="658"/>
      <c r="F154" s="658"/>
      <c r="G154" s="658"/>
      <c r="H154" s="658"/>
      <c r="I154" s="658"/>
      <c r="J154" s="658"/>
      <c r="K154" s="658"/>
      <c r="L154" s="658"/>
      <c r="M154" s="658"/>
      <c r="N154" s="658"/>
      <c r="O154" s="658"/>
      <c r="P154" s="658"/>
      <c r="Q154" s="658"/>
      <c r="R154" s="658"/>
      <c r="S154" s="658"/>
      <c r="T154" s="658"/>
      <c r="U154" s="658"/>
      <c r="V154" s="658"/>
      <c r="W154" s="658"/>
      <c r="X154" s="658"/>
      <c r="Y154" s="658"/>
      <c r="Z154" s="658"/>
      <c r="AA154" s="658"/>
      <c r="AB154" s="658"/>
      <c r="AC154" s="658"/>
      <c r="AD154" s="658"/>
      <c r="AE154" s="658"/>
      <c r="AF154" s="815"/>
      <c r="AG154" s="820"/>
      <c r="AH154" s="825"/>
      <c r="AI154" s="658"/>
      <c r="AJ154" s="658"/>
      <c r="AK154" s="658"/>
      <c r="AL154" s="780"/>
      <c r="AM154" s="658"/>
      <c r="AN154" s="658"/>
      <c r="AO154" s="658"/>
      <c r="AP154" s="683"/>
      <c r="AQ154" s="658"/>
      <c r="AR154" s="658"/>
      <c r="AS154" s="658"/>
      <c r="AT154" s="658"/>
      <c r="AU154" s="658"/>
      <c r="AV154" s="815"/>
      <c r="AW154" s="834"/>
      <c r="AX154" s="830"/>
      <c r="AY154" s="765"/>
      <c r="AZ154" s="660"/>
      <c r="BA154" s="660"/>
      <c r="BB154" s="660"/>
      <c r="BC154" s="660"/>
      <c r="BD154" s="660"/>
      <c r="BE154" s="660"/>
      <c r="BF154" s="660"/>
      <c r="BG154" s="660"/>
      <c r="BH154" s="660"/>
      <c r="BI154" s="660"/>
      <c r="BJ154" s="666"/>
      <c r="BK154" s="666"/>
      <c r="BL154" s="666"/>
      <c r="BM154" s="30"/>
      <c r="BN154" s="30"/>
      <c r="BO154" s="30"/>
      <c r="BP154" s="679"/>
      <c r="BQ154" s="660"/>
      <c r="BR154" s="679"/>
      <c r="BS154" s="679"/>
      <c r="BT154" s="679"/>
      <c r="BU154" s="658"/>
      <c r="BV154" s="716"/>
      <c r="BW154" s="716"/>
      <c r="BX154" s="716"/>
      <c r="BY154" s="716"/>
      <c r="BZ154" s="716"/>
      <c r="CA154" s="716"/>
      <c r="CB154" s="756"/>
      <c r="CC154" s="719"/>
      <c r="CD154" s="719"/>
      <c r="CE154" s="719"/>
      <c r="CF154" s="728"/>
      <c r="CG154" s="727"/>
      <c r="CH154" s="757"/>
      <c r="CI154" s="29"/>
      <c r="CJ154" s="29"/>
      <c r="CK154" s="29"/>
      <c r="CL154" s="29"/>
      <c r="CM154" s="736"/>
      <c r="CN154" s="745"/>
      <c r="CO154" s="680"/>
      <c r="CP154" s="660"/>
      <c r="CQ154" s="660"/>
      <c r="CR154" s="681"/>
      <c r="CS154" s="660"/>
      <c r="CT154" s="660"/>
      <c r="CU154" s="658"/>
      <c r="CV154" s="658"/>
      <c r="CW154" s="658"/>
      <c r="CX154" s="658"/>
      <c r="CY154" s="658"/>
      <c r="CZ154" s="658"/>
      <c r="DA154" s="658"/>
      <c r="DB154" s="658"/>
      <c r="DC154" s="658"/>
      <c r="DD154" s="658"/>
      <c r="DE154" s="658"/>
      <c r="DF154" s="658"/>
      <c r="DG154" s="658"/>
      <c r="DH154" s="658"/>
      <c r="DI154" s="658"/>
      <c r="DJ154" s="658"/>
      <c r="DK154" s="658"/>
      <c r="DL154" s="658"/>
      <c r="DM154" s="658"/>
      <c r="DN154" s="658"/>
      <c r="DO154" s="658"/>
      <c r="DP154" s="658"/>
      <c r="DQ154" s="658"/>
      <c r="DR154" s="658"/>
      <c r="DS154" s="658"/>
      <c r="DT154" s="658"/>
      <c r="DU154" s="658"/>
      <c r="DV154" s="658"/>
      <c r="DW154" s="658"/>
      <c r="DX154" s="658"/>
      <c r="DY154" s="658"/>
    </row>
    <row r="155" spans="1:129" s="12" customFormat="1">
      <c r="A155" s="658"/>
      <c r="B155" s="683"/>
      <c r="C155" s="658"/>
      <c r="D155" s="658"/>
      <c r="E155" s="658"/>
      <c r="F155" s="658"/>
      <c r="G155" s="658"/>
      <c r="H155" s="658"/>
      <c r="I155" s="658"/>
      <c r="J155" s="658"/>
      <c r="K155" s="658"/>
      <c r="L155" s="658"/>
      <c r="M155" s="658"/>
      <c r="N155" s="658"/>
      <c r="O155" s="658"/>
      <c r="P155" s="658"/>
      <c r="Q155" s="658"/>
      <c r="R155" s="658"/>
      <c r="S155" s="658"/>
      <c r="T155" s="658"/>
      <c r="U155" s="658"/>
      <c r="V155" s="658"/>
      <c r="W155" s="658"/>
      <c r="X155" s="658"/>
      <c r="Y155" s="658"/>
      <c r="Z155" s="658"/>
      <c r="AA155" s="658"/>
      <c r="AB155" s="658"/>
      <c r="AC155" s="658"/>
      <c r="AD155" s="658"/>
      <c r="AE155" s="658"/>
      <c r="AF155" s="815"/>
      <c r="AG155" s="820"/>
      <c r="AH155" s="825"/>
      <c r="AI155" s="658"/>
      <c r="AJ155" s="658"/>
      <c r="AK155" s="658"/>
      <c r="AL155" s="780"/>
      <c r="AM155" s="658"/>
      <c r="AN155" s="658"/>
      <c r="AO155" s="658"/>
      <c r="AP155" s="683"/>
      <c r="AQ155" s="658"/>
      <c r="AR155" s="658"/>
      <c r="AS155" s="658"/>
      <c r="AT155" s="658"/>
      <c r="AU155" s="658"/>
      <c r="AV155" s="815"/>
      <c r="AW155" s="834"/>
      <c r="AX155" s="830"/>
      <c r="AY155" s="765"/>
      <c r="AZ155" s="660"/>
      <c r="BA155" s="660"/>
      <c r="BB155" s="660"/>
      <c r="BC155" s="660"/>
      <c r="BD155" s="660"/>
      <c r="BE155" s="660"/>
      <c r="BF155" s="660"/>
      <c r="BG155" s="660"/>
      <c r="BH155" s="660"/>
      <c r="BI155" s="660"/>
      <c r="BJ155" s="666"/>
      <c r="BK155" s="666"/>
      <c r="BL155" s="666"/>
      <c r="BM155" s="30"/>
      <c r="BN155" s="30"/>
      <c r="BO155" s="30"/>
      <c r="BP155" s="679"/>
      <c r="BQ155" s="660"/>
      <c r="BR155" s="679"/>
      <c r="BS155" s="679"/>
      <c r="BT155" s="679"/>
      <c r="BU155" s="658"/>
      <c r="BV155" s="716"/>
      <c r="BW155" s="716"/>
      <c r="BX155" s="716"/>
      <c r="BY155" s="716"/>
      <c r="BZ155" s="716"/>
      <c r="CA155" s="716"/>
      <c r="CB155" s="756"/>
      <c r="CC155" s="719"/>
      <c r="CD155" s="719"/>
      <c r="CE155" s="719"/>
      <c r="CF155" s="728"/>
      <c r="CG155" s="727"/>
      <c r="CH155" s="757"/>
      <c r="CI155" s="29"/>
      <c r="CJ155" s="29"/>
      <c r="CK155" s="29"/>
      <c r="CL155" s="29"/>
      <c r="CM155" s="736"/>
      <c r="CN155" s="745"/>
      <c r="CO155" s="680"/>
      <c r="CP155" s="660"/>
      <c r="CQ155" s="660"/>
      <c r="CR155" s="681"/>
      <c r="CS155" s="660"/>
      <c r="CT155" s="660"/>
      <c r="CU155" s="658"/>
      <c r="CV155" s="658"/>
      <c r="CW155" s="658"/>
      <c r="CX155" s="658"/>
      <c r="CY155" s="658"/>
      <c r="CZ155" s="658"/>
      <c r="DA155" s="658"/>
      <c r="DB155" s="658"/>
      <c r="DC155" s="658"/>
      <c r="DD155" s="658"/>
      <c r="DE155" s="658"/>
      <c r="DF155" s="658"/>
      <c r="DG155" s="658"/>
      <c r="DH155" s="658"/>
      <c r="DI155" s="658"/>
      <c r="DJ155" s="658"/>
      <c r="DK155" s="658"/>
      <c r="DL155" s="658"/>
      <c r="DM155" s="658"/>
      <c r="DN155" s="658"/>
      <c r="DO155" s="658"/>
      <c r="DP155" s="658"/>
      <c r="DQ155" s="658"/>
      <c r="DR155" s="658"/>
      <c r="DS155" s="658"/>
      <c r="DT155" s="658"/>
      <c r="DU155" s="658"/>
      <c r="DV155" s="658"/>
      <c r="DW155" s="658"/>
      <c r="DX155" s="658"/>
      <c r="DY155" s="658"/>
    </row>
    <row r="156" spans="1:129" s="12" customFormat="1">
      <c r="A156" s="658"/>
      <c r="B156" s="683"/>
      <c r="C156" s="658"/>
      <c r="D156" s="658"/>
      <c r="E156" s="658"/>
      <c r="F156" s="658"/>
      <c r="G156" s="658"/>
      <c r="H156" s="658"/>
      <c r="I156" s="658"/>
      <c r="J156" s="658"/>
      <c r="K156" s="658"/>
      <c r="L156" s="658"/>
      <c r="M156" s="658"/>
      <c r="N156" s="658"/>
      <c r="O156" s="658"/>
      <c r="P156" s="658"/>
      <c r="Q156" s="658"/>
      <c r="R156" s="658"/>
      <c r="S156" s="658"/>
      <c r="T156" s="658"/>
      <c r="U156" s="658"/>
      <c r="V156" s="658"/>
      <c r="W156" s="658"/>
      <c r="X156" s="658"/>
      <c r="Y156" s="658"/>
      <c r="Z156" s="658"/>
      <c r="AA156" s="658"/>
      <c r="AB156" s="658"/>
      <c r="AC156" s="658"/>
      <c r="AD156" s="658"/>
      <c r="AE156" s="658"/>
      <c r="AF156" s="815"/>
      <c r="AG156" s="820"/>
      <c r="AH156" s="825"/>
      <c r="AI156" s="658"/>
      <c r="AJ156" s="658"/>
      <c r="AK156" s="658"/>
      <c r="AL156" s="780"/>
      <c r="AM156" s="658"/>
      <c r="AN156" s="658"/>
      <c r="AO156" s="658"/>
      <c r="AP156" s="683"/>
      <c r="AQ156" s="658"/>
      <c r="AR156" s="658"/>
      <c r="AS156" s="658"/>
      <c r="AT156" s="658"/>
      <c r="AU156" s="658"/>
      <c r="AV156" s="815"/>
      <c r="AW156" s="834"/>
      <c r="AX156" s="830"/>
      <c r="AY156" s="765"/>
      <c r="AZ156" s="660"/>
      <c r="BA156" s="660"/>
      <c r="BB156" s="660"/>
      <c r="BC156" s="660"/>
      <c r="BD156" s="660"/>
      <c r="BE156" s="660"/>
      <c r="BF156" s="660"/>
      <c r="BG156" s="660"/>
      <c r="BH156" s="660"/>
      <c r="BI156" s="660"/>
      <c r="BJ156" s="666"/>
      <c r="BK156" s="666"/>
      <c r="BL156" s="666"/>
      <c r="BM156" s="30"/>
      <c r="BN156" s="30"/>
      <c r="BO156" s="30"/>
      <c r="BP156" s="679"/>
      <c r="BQ156" s="660"/>
      <c r="BR156" s="679"/>
      <c r="BS156" s="679"/>
      <c r="BT156" s="679"/>
      <c r="BU156" s="658"/>
      <c r="BV156" s="716"/>
      <c r="BW156" s="716"/>
      <c r="BX156" s="716"/>
      <c r="BY156" s="716"/>
      <c r="BZ156" s="716"/>
      <c r="CA156" s="716"/>
      <c r="CB156" s="756"/>
      <c r="CC156" s="719"/>
      <c r="CD156" s="719"/>
      <c r="CE156" s="719"/>
      <c r="CF156" s="728"/>
      <c r="CG156" s="727"/>
      <c r="CH156" s="757"/>
      <c r="CI156" s="29"/>
      <c r="CJ156" s="29"/>
      <c r="CK156" s="29"/>
      <c r="CL156" s="29"/>
      <c r="CM156" s="736"/>
      <c r="CN156" s="745"/>
      <c r="CO156" s="680"/>
      <c r="CP156" s="660"/>
      <c r="CQ156" s="660"/>
      <c r="CR156" s="681"/>
      <c r="CS156" s="660"/>
      <c r="CT156" s="660"/>
      <c r="CU156" s="658"/>
      <c r="CV156" s="658"/>
      <c r="CW156" s="658"/>
      <c r="CX156" s="658"/>
      <c r="CY156" s="658"/>
      <c r="CZ156" s="658"/>
      <c r="DA156" s="658"/>
      <c r="DB156" s="658"/>
      <c r="DC156" s="658"/>
      <c r="DD156" s="658"/>
      <c r="DE156" s="658"/>
      <c r="DF156" s="658"/>
      <c r="DG156" s="658"/>
      <c r="DH156" s="658"/>
      <c r="DI156" s="658"/>
      <c r="DJ156" s="658"/>
      <c r="DK156" s="658"/>
      <c r="DL156" s="658"/>
      <c r="DM156" s="658"/>
      <c r="DN156" s="658"/>
      <c r="DO156" s="658"/>
      <c r="DP156" s="658"/>
      <c r="DQ156" s="658"/>
      <c r="DR156" s="658"/>
      <c r="DS156" s="658"/>
      <c r="DT156" s="658"/>
      <c r="DU156" s="658"/>
      <c r="DV156" s="658"/>
      <c r="DW156" s="658"/>
      <c r="DX156" s="658"/>
      <c r="DY156" s="658"/>
    </row>
    <row r="157" spans="1:129" s="12" customFormat="1">
      <c r="A157" s="658"/>
      <c r="B157" s="683"/>
      <c r="C157" s="658"/>
      <c r="D157" s="658"/>
      <c r="E157" s="658"/>
      <c r="F157" s="658"/>
      <c r="G157" s="658"/>
      <c r="H157" s="658"/>
      <c r="I157" s="658"/>
      <c r="J157" s="658"/>
      <c r="K157" s="658"/>
      <c r="L157" s="658"/>
      <c r="M157" s="658"/>
      <c r="N157" s="658"/>
      <c r="O157" s="658"/>
      <c r="P157" s="658"/>
      <c r="Q157" s="658"/>
      <c r="R157" s="658"/>
      <c r="S157" s="658"/>
      <c r="T157" s="658"/>
      <c r="U157" s="658"/>
      <c r="V157" s="658"/>
      <c r="W157" s="658"/>
      <c r="X157" s="658"/>
      <c r="Y157" s="658"/>
      <c r="Z157" s="658"/>
      <c r="AA157" s="658"/>
      <c r="AB157" s="658"/>
      <c r="AC157" s="658"/>
      <c r="AD157" s="658"/>
      <c r="AE157" s="658"/>
      <c r="AF157" s="815"/>
      <c r="AG157" s="820"/>
      <c r="AH157" s="825"/>
      <c r="AI157" s="658"/>
      <c r="AJ157" s="658"/>
      <c r="AK157" s="658"/>
      <c r="AL157" s="780"/>
      <c r="AM157" s="658"/>
      <c r="AN157" s="658"/>
      <c r="AO157" s="658"/>
      <c r="AP157" s="683"/>
      <c r="AQ157" s="658"/>
      <c r="AR157" s="658"/>
      <c r="AS157" s="658"/>
      <c r="AT157" s="658"/>
      <c r="AU157" s="658"/>
      <c r="AV157" s="815"/>
      <c r="AW157" s="834"/>
      <c r="AX157" s="830"/>
      <c r="AY157" s="765"/>
      <c r="AZ157" s="660"/>
      <c r="BA157" s="660"/>
      <c r="BB157" s="660"/>
      <c r="BC157" s="660"/>
      <c r="BD157" s="660"/>
      <c r="BE157" s="660"/>
      <c r="BF157" s="660"/>
      <c r="BG157" s="660"/>
      <c r="BH157" s="660"/>
      <c r="BI157" s="660"/>
      <c r="BJ157" s="666"/>
      <c r="BK157" s="666"/>
      <c r="BL157" s="666"/>
      <c r="BM157" s="30"/>
      <c r="BN157" s="30"/>
      <c r="BO157" s="30"/>
      <c r="BP157" s="679"/>
      <c r="BQ157" s="660"/>
      <c r="BR157" s="679"/>
      <c r="BS157" s="679"/>
      <c r="BT157" s="679"/>
      <c r="BU157" s="658"/>
      <c r="BV157" s="716"/>
      <c r="BW157" s="716"/>
      <c r="BX157" s="716"/>
      <c r="BY157" s="716"/>
      <c r="BZ157" s="716"/>
      <c r="CA157" s="716"/>
      <c r="CB157" s="756"/>
      <c r="CC157" s="719"/>
      <c r="CD157" s="719"/>
      <c r="CE157" s="719"/>
      <c r="CF157" s="728"/>
      <c r="CG157" s="727"/>
      <c r="CH157" s="757"/>
      <c r="CI157" s="29"/>
      <c r="CJ157" s="29"/>
      <c r="CK157" s="29"/>
      <c r="CL157" s="29"/>
      <c r="CM157" s="736"/>
      <c r="CN157" s="745"/>
      <c r="CO157" s="680"/>
      <c r="CP157" s="660"/>
      <c r="CQ157" s="660"/>
      <c r="CR157" s="681"/>
      <c r="CS157" s="660"/>
      <c r="CT157" s="660"/>
      <c r="CU157" s="658"/>
      <c r="CV157" s="658"/>
      <c r="CW157" s="658"/>
      <c r="CX157" s="658"/>
      <c r="CY157" s="658"/>
      <c r="CZ157" s="658"/>
      <c r="DA157" s="658"/>
      <c r="DB157" s="658"/>
      <c r="DC157" s="658"/>
      <c r="DD157" s="658"/>
      <c r="DE157" s="658"/>
      <c r="DF157" s="658"/>
      <c r="DG157" s="658"/>
      <c r="DH157" s="658"/>
      <c r="DI157" s="658"/>
      <c r="DJ157" s="658"/>
      <c r="DK157" s="658"/>
      <c r="DL157" s="658"/>
      <c r="DM157" s="658"/>
      <c r="DN157" s="658"/>
      <c r="DO157" s="658"/>
      <c r="DP157" s="658"/>
      <c r="DQ157" s="658"/>
      <c r="DR157" s="658"/>
      <c r="DS157" s="658"/>
      <c r="DT157" s="658"/>
      <c r="DU157" s="658"/>
      <c r="DV157" s="658"/>
      <c r="DW157" s="658"/>
      <c r="DX157" s="658"/>
      <c r="DY157" s="658"/>
    </row>
    <row r="158" spans="1:129" s="12" customFormat="1">
      <c r="A158" s="658"/>
      <c r="B158" s="683"/>
      <c r="C158" s="658"/>
      <c r="D158" s="658"/>
      <c r="E158" s="658"/>
      <c r="F158" s="658"/>
      <c r="G158" s="658"/>
      <c r="H158" s="658"/>
      <c r="I158" s="658"/>
      <c r="J158" s="658"/>
      <c r="K158" s="658"/>
      <c r="L158" s="658"/>
      <c r="M158" s="658"/>
      <c r="N158" s="658"/>
      <c r="O158" s="658"/>
      <c r="P158" s="658"/>
      <c r="Q158" s="658"/>
      <c r="R158" s="658"/>
      <c r="S158" s="658"/>
      <c r="T158" s="658"/>
      <c r="U158" s="658"/>
      <c r="V158" s="658"/>
      <c r="W158" s="658"/>
      <c r="X158" s="658"/>
      <c r="Y158" s="658"/>
      <c r="Z158" s="658"/>
      <c r="AA158" s="658"/>
      <c r="AB158" s="658"/>
      <c r="AC158" s="658"/>
      <c r="AD158" s="658"/>
      <c r="AE158" s="658"/>
      <c r="AF158" s="815"/>
      <c r="AG158" s="820"/>
      <c r="AH158" s="825"/>
      <c r="AI158" s="658"/>
      <c r="AJ158" s="658"/>
      <c r="AK158" s="658"/>
      <c r="AL158" s="780"/>
      <c r="AM158" s="658"/>
      <c r="AN158" s="658"/>
      <c r="AO158" s="658"/>
      <c r="AP158" s="683"/>
      <c r="AQ158" s="658"/>
      <c r="AR158" s="658"/>
      <c r="AS158" s="658"/>
      <c r="AT158" s="658"/>
      <c r="AU158" s="658"/>
      <c r="AV158" s="815"/>
      <c r="AW158" s="834"/>
      <c r="AX158" s="830"/>
      <c r="AY158" s="765"/>
      <c r="AZ158" s="660"/>
      <c r="BA158" s="660"/>
      <c r="BB158" s="660"/>
      <c r="BC158" s="660"/>
      <c r="BD158" s="660"/>
      <c r="BE158" s="660"/>
      <c r="BF158" s="660"/>
      <c r="BG158" s="660"/>
      <c r="BH158" s="660"/>
      <c r="BI158" s="660"/>
      <c r="BJ158" s="666"/>
      <c r="BK158" s="666"/>
      <c r="BL158" s="666"/>
      <c r="BM158" s="30"/>
      <c r="BN158" s="30"/>
      <c r="BO158" s="30"/>
      <c r="BP158" s="679"/>
      <c r="BQ158" s="660"/>
      <c r="BR158" s="679"/>
      <c r="BS158" s="679"/>
      <c r="BT158" s="679"/>
      <c r="BU158" s="658"/>
      <c r="BV158" s="716"/>
      <c r="BW158" s="716"/>
      <c r="BX158" s="716"/>
      <c r="BY158" s="716"/>
      <c r="BZ158" s="716"/>
      <c r="CA158" s="716"/>
      <c r="CB158" s="756"/>
      <c r="CC158" s="719"/>
      <c r="CD158" s="719"/>
      <c r="CE158" s="719"/>
      <c r="CF158" s="728"/>
      <c r="CG158" s="727"/>
      <c r="CH158" s="757"/>
      <c r="CI158" s="29"/>
      <c r="CJ158" s="29"/>
      <c r="CK158" s="29"/>
      <c r="CL158" s="29"/>
      <c r="CM158" s="736"/>
      <c r="CN158" s="745"/>
      <c r="CO158" s="680"/>
      <c r="CP158" s="660"/>
      <c r="CQ158" s="660"/>
      <c r="CR158" s="681"/>
      <c r="CS158" s="660"/>
      <c r="CT158" s="660"/>
      <c r="CU158" s="658"/>
      <c r="CV158" s="658"/>
      <c r="CW158" s="658"/>
      <c r="CX158" s="658"/>
      <c r="CY158" s="658"/>
      <c r="CZ158" s="658"/>
      <c r="DA158" s="658"/>
      <c r="DB158" s="658"/>
      <c r="DC158" s="658"/>
      <c r="DD158" s="658"/>
      <c r="DE158" s="658"/>
      <c r="DF158" s="658"/>
      <c r="DG158" s="658"/>
      <c r="DH158" s="658"/>
      <c r="DI158" s="658"/>
      <c r="DJ158" s="658"/>
      <c r="DK158" s="658"/>
      <c r="DL158" s="658"/>
      <c r="DM158" s="658"/>
      <c r="DN158" s="658"/>
      <c r="DO158" s="658"/>
      <c r="DP158" s="658"/>
      <c r="DQ158" s="658"/>
      <c r="DR158" s="658"/>
      <c r="DS158" s="658"/>
      <c r="DT158" s="658"/>
      <c r="DU158" s="658"/>
      <c r="DV158" s="658"/>
      <c r="DW158" s="658"/>
      <c r="DX158" s="658"/>
      <c r="DY158" s="658"/>
    </row>
    <row r="159" spans="1:129" s="12" customFormat="1">
      <c r="A159" s="658"/>
      <c r="B159" s="683"/>
      <c r="C159" s="658"/>
      <c r="D159" s="658"/>
      <c r="E159" s="658"/>
      <c r="F159" s="658"/>
      <c r="G159" s="658"/>
      <c r="H159" s="658"/>
      <c r="I159" s="658"/>
      <c r="J159" s="658"/>
      <c r="K159" s="658"/>
      <c r="L159" s="658"/>
      <c r="M159" s="658"/>
      <c r="N159" s="658"/>
      <c r="O159" s="658"/>
      <c r="P159" s="658"/>
      <c r="Q159" s="658"/>
      <c r="R159" s="658"/>
      <c r="S159" s="658"/>
      <c r="T159" s="658"/>
      <c r="U159" s="658"/>
      <c r="V159" s="658"/>
      <c r="W159" s="658"/>
      <c r="X159" s="658"/>
      <c r="Y159" s="658"/>
      <c r="Z159" s="658"/>
      <c r="AA159" s="658"/>
      <c r="AB159" s="658"/>
      <c r="AC159" s="658"/>
      <c r="AD159" s="658"/>
      <c r="AE159" s="658"/>
      <c r="AF159" s="815"/>
      <c r="AG159" s="820"/>
      <c r="AH159" s="825"/>
      <c r="AI159" s="658"/>
      <c r="AJ159" s="658"/>
      <c r="AK159" s="658"/>
      <c r="AL159" s="780"/>
      <c r="AM159" s="658"/>
      <c r="AN159" s="658"/>
      <c r="AO159" s="658"/>
      <c r="AP159" s="683"/>
      <c r="AQ159" s="658"/>
      <c r="AR159" s="658"/>
      <c r="AS159" s="658"/>
      <c r="AT159" s="658"/>
      <c r="AU159" s="658"/>
      <c r="AV159" s="815"/>
      <c r="AW159" s="834"/>
      <c r="AX159" s="830"/>
      <c r="AY159" s="765"/>
      <c r="AZ159" s="660"/>
      <c r="BA159" s="660"/>
      <c r="BB159" s="660"/>
      <c r="BC159" s="660"/>
      <c r="BD159" s="660"/>
      <c r="BE159" s="660"/>
      <c r="BF159" s="660"/>
      <c r="BG159" s="660"/>
      <c r="BH159" s="660"/>
      <c r="BI159" s="660"/>
      <c r="BJ159" s="666"/>
      <c r="BK159" s="666"/>
      <c r="BL159" s="666"/>
      <c r="BM159" s="30"/>
      <c r="BN159" s="30"/>
      <c r="BO159" s="30"/>
      <c r="BP159" s="679"/>
      <c r="BQ159" s="660"/>
      <c r="BR159" s="679"/>
      <c r="BS159" s="679"/>
      <c r="BT159" s="679"/>
      <c r="BU159" s="658"/>
      <c r="BV159" s="716"/>
      <c r="BW159" s="716"/>
      <c r="BX159" s="716"/>
      <c r="BY159" s="716"/>
      <c r="BZ159" s="716"/>
      <c r="CA159" s="716"/>
      <c r="CB159" s="756"/>
      <c r="CC159" s="719"/>
      <c r="CD159" s="719"/>
      <c r="CE159" s="719"/>
      <c r="CF159" s="728"/>
      <c r="CG159" s="727"/>
      <c r="CH159" s="757"/>
      <c r="CI159" s="29"/>
      <c r="CJ159" s="29"/>
      <c r="CK159" s="29"/>
      <c r="CL159" s="29"/>
      <c r="CM159" s="736"/>
      <c r="CN159" s="745"/>
      <c r="CO159" s="680"/>
      <c r="CP159" s="660"/>
      <c r="CQ159" s="660"/>
      <c r="CR159" s="681"/>
      <c r="CS159" s="660"/>
      <c r="CT159" s="660"/>
      <c r="CU159" s="658"/>
      <c r="CV159" s="658"/>
      <c r="CW159" s="658"/>
      <c r="CX159" s="658"/>
      <c r="CY159" s="658"/>
      <c r="CZ159" s="658"/>
      <c r="DA159" s="658"/>
      <c r="DB159" s="658"/>
      <c r="DC159" s="658"/>
      <c r="DD159" s="658"/>
      <c r="DE159" s="658"/>
      <c r="DF159" s="658"/>
      <c r="DG159" s="658"/>
      <c r="DH159" s="658"/>
      <c r="DI159" s="658"/>
      <c r="DJ159" s="658"/>
      <c r="DK159" s="658"/>
      <c r="DL159" s="658"/>
      <c r="DM159" s="658"/>
      <c r="DN159" s="658"/>
      <c r="DO159" s="658"/>
      <c r="DP159" s="658"/>
      <c r="DQ159" s="658"/>
      <c r="DR159" s="658"/>
      <c r="DS159" s="658"/>
      <c r="DT159" s="658"/>
      <c r="DU159" s="658"/>
      <c r="DV159" s="658"/>
      <c r="DW159" s="658"/>
      <c r="DX159" s="658"/>
      <c r="DY159" s="658"/>
    </row>
    <row r="160" spans="1:129" s="12" customFormat="1">
      <c r="A160" s="658"/>
      <c r="B160" s="683"/>
      <c r="C160" s="658"/>
      <c r="D160" s="658"/>
      <c r="E160" s="658"/>
      <c r="F160" s="658"/>
      <c r="G160" s="658"/>
      <c r="H160" s="658"/>
      <c r="I160" s="658"/>
      <c r="J160" s="658"/>
      <c r="K160" s="658"/>
      <c r="L160" s="658"/>
      <c r="M160" s="658"/>
      <c r="N160" s="658"/>
      <c r="O160" s="658"/>
      <c r="P160" s="658"/>
      <c r="Q160" s="658"/>
      <c r="R160" s="658"/>
      <c r="S160" s="658"/>
      <c r="T160" s="658"/>
      <c r="U160" s="658"/>
      <c r="V160" s="658"/>
      <c r="W160" s="658"/>
      <c r="X160" s="658"/>
      <c r="Y160" s="658"/>
      <c r="Z160" s="658"/>
      <c r="AA160" s="658"/>
      <c r="AB160" s="658"/>
      <c r="AC160" s="658"/>
      <c r="AD160" s="658"/>
      <c r="AE160" s="658"/>
      <c r="AF160" s="815"/>
      <c r="AG160" s="820"/>
      <c r="AH160" s="825"/>
      <c r="AI160" s="658"/>
      <c r="AJ160" s="658"/>
      <c r="AK160" s="658"/>
      <c r="AL160" s="780"/>
      <c r="AM160" s="658"/>
      <c r="AN160" s="658"/>
      <c r="AO160" s="658"/>
      <c r="AP160" s="683"/>
      <c r="AQ160" s="658"/>
      <c r="AR160" s="658"/>
      <c r="AS160" s="658"/>
      <c r="AT160" s="658"/>
      <c r="AU160" s="658"/>
      <c r="AV160" s="815"/>
      <c r="AW160" s="834"/>
      <c r="AX160" s="830"/>
      <c r="AY160" s="765"/>
      <c r="AZ160" s="660"/>
      <c r="BA160" s="660"/>
      <c r="BB160" s="660"/>
      <c r="BC160" s="660"/>
      <c r="BD160" s="660"/>
      <c r="BE160" s="660"/>
      <c r="BF160" s="660"/>
      <c r="BG160" s="660"/>
      <c r="BH160" s="660"/>
      <c r="BI160" s="660"/>
      <c r="BJ160" s="666"/>
      <c r="BK160" s="666"/>
      <c r="BL160" s="666"/>
      <c r="BM160" s="30"/>
      <c r="BN160" s="30"/>
      <c r="BO160" s="30"/>
      <c r="BP160" s="679"/>
      <c r="BQ160" s="660"/>
      <c r="BR160" s="679"/>
      <c r="BS160" s="679"/>
      <c r="BT160" s="679"/>
      <c r="BU160" s="658"/>
      <c r="BV160" s="716"/>
      <c r="BW160" s="716"/>
      <c r="BX160" s="716"/>
      <c r="BY160" s="716"/>
      <c r="BZ160" s="716"/>
      <c r="CA160" s="716"/>
      <c r="CB160" s="756"/>
      <c r="CC160" s="719"/>
      <c r="CD160" s="719"/>
      <c r="CE160" s="719"/>
      <c r="CF160" s="728"/>
      <c r="CG160" s="727"/>
      <c r="CH160" s="757"/>
      <c r="CI160" s="29"/>
      <c r="CJ160" s="29"/>
      <c r="CK160" s="29"/>
      <c r="CL160" s="29"/>
      <c r="CM160" s="736"/>
      <c r="CN160" s="745"/>
      <c r="CO160" s="680"/>
      <c r="CP160" s="660"/>
      <c r="CQ160" s="660"/>
      <c r="CR160" s="681"/>
      <c r="CS160" s="660"/>
      <c r="CT160" s="660"/>
      <c r="CU160" s="658"/>
      <c r="CV160" s="658"/>
      <c r="CW160" s="658"/>
      <c r="CX160" s="658"/>
      <c r="CY160" s="658"/>
      <c r="CZ160" s="658"/>
      <c r="DA160" s="658"/>
      <c r="DB160" s="658"/>
      <c r="DC160" s="658"/>
      <c r="DD160" s="658"/>
      <c r="DE160" s="658"/>
      <c r="DF160" s="658"/>
      <c r="DG160" s="658"/>
      <c r="DH160" s="658"/>
      <c r="DI160" s="658"/>
      <c r="DJ160" s="658"/>
      <c r="DK160" s="658"/>
      <c r="DL160" s="658"/>
      <c r="DM160" s="658"/>
      <c r="DN160" s="658"/>
      <c r="DO160" s="658"/>
      <c r="DP160" s="658"/>
      <c r="DQ160" s="658"/>
      <c r="DR160" s="658"/>
      <c r="DS160" s="658"/>
      <c r="DT160" s="658"/>
      <c r="DU160" s="658"/>
      <c r="DV160" s="658"/>
      <c r="DW160" s="658"/>
      <c r="DX160" s="658"/>
      <c r="DY160" s="658"/>
    </row>
    <row r="161" spans="1:129" s="12" customFormat="1">
      <c r="A161" s="658"/>
      <c r="B161" s="683"/>
      <c r="C161" s="658"/>
      <c r="D161" s="658"/>
      <c r="E161" s="658"/>
      <c r="F161" s="658"/>
      <c r="G161" s="658"/>
      <c r="H161" s="658"/>
      <c r="I161" s="658"/>
      <c r="J161" s="658"/>
      <c r="K161" s="658"/>
      <c r="L161" s="658"/>
      <c r="M161" s="658"/>
      <c r="N161" s="658"/>
      <c r="O161" s="658"/>
      <c r="P161" s="658"/>
      <c r="Q161" s="658"/>
      <c r="R161" s="658"/>
      <c r="S161" s="658"/>
      <c r="T161" s="658"/>
      <c r="U161" s="658"/>
      <c r="V161" s="658"/>
      <c r="W161" s="658"/>
      <c r="X161" s="658"/>
      <c r="Y161" s="658"/>
      <c r="Z161" s="658"/>
      <c r="AA161" s="658"/>
      <c r="AB161" s="658"/>
      <c r="AC161" s="658"/>
      <c r="AD161" s="658"/>
      <c r="AE161" s="658"/>
      <c r="AF161" s="815"/>
      <c r="AG161" s="820"/>
      <c r="AH161" s="825"/>
      <c r="AI161" s="658"/>
      <c r="AJ161" s="658"/>
      <c r="AK161" s="658"/>
      <c r="AL161" s="780"/>
      <c r="AM161" s="658"/>
      <c r="AN161" s="658"/>
      <c r="AO161" s="658"/>
      <c r="AP161" s="683"/>
      <c r="AQ161" s="658"/>
      <c r="AR161" s="658"/>
      <c r="AS161" s="658"/>
      <c r="AT161" s="658"/>
      <c r="AU161" s="658"/>
      <c r="AV161" s="815"/>
      <c r="AW161" s="834"/>
      <c r="AX161" s="830"/>
      <c r="AY161" s="765"/>
      <c r="AZ161" s="660"/>
      <c r="BA161" s="660"/>
      <c r="BB161" s="660"/>
      <c r="BC161" s="660"/>
      <c r="BD161" s="660"/>
      <c r="BE161" s="660"/>
      <c r="BF161" s="660"/>
      <c r="BG161" s="660"/>
      <c r="BH161" s="660"/>
      <c r="BI161" s="660"/>
      <c r="BJ161" s="666"/>
      <c r="BK161" s="666"/>
      <c r="BL161" s="666"/>
      <c r="BM161" s="30"/>
      <c r="BN161" s="30"/>
      <c r="BO161" s="30"/>
      <c r="BP161" s="679"/>
      <c r="BQ161" s="660"/>
      <c r="BR161" s="679"/>
      <c r="BS161" s="679"/>
      <c r="BT161" s="679"/>
      <c r="BU161" s="658"/>
      <c r="BV161" s="716"/>
      <c r="BW161" s="716"/>
      <c r="BX161" s="716"/>
      <c r="BY161" s="716"/>
      <c r="BZ161" s="716"/>
      <c r="CA161" s="716"/>
      <c r="CB161" s="756"/>
      <c r="CC161" s="719"/>
      <c r="CD161" s="719"/>
      <c r="CE161" s="719"/>
      <c r="CF161" s="728"/>
      <c r="CG161" s="727"/>
      <c r="CH161" s="757"/>
      <c r="CI161" s="29"/>
      <c r="CJ161" s="29"/>
      <c r="CK161" s="29"/>
      <c r="CL161" s="29"/>
      <c r="CM161" s="736"/>
      <c r="CN161" s="745"/>
      <c r="CO161" s="680"/>
      <c r="CP161" s="660"/>
      <c r="CQ161" s="660"/>
      <c r="CR161" s="681"/>
      <c r="CS161" s="660"/>
      <c r="CT161" s="660"/>
      <c r="CU161" s="658"/>
      <c r="CV161" s="658"/>
      <c r="CW161" s="658"/>
      <c r="CX161" s="658"/>
      <c r="CY161" s="658"/>
      <c r="CZ161" s="658"/>
      <c r="DA161" s="658"/>
      <c r="DB161" s="658"/>
      <c r="DC161" s="658"/>
      <c r="DD161" s="658"/>
      <c r="DE161" s="658"/>
      <c r="DF161" s="658"/>
      <c r="DG161" s="658"/>
      <c r="DH161" s="658"/>
      <c r="DI161" s="658"/>
      <c r="DJ161" s="658"/>
      <c r="DK161" s="658"/>
      <c r="DL161" s="658"/>
      <c r="DM161" s="658"/>
      <c r="DN161" s="658"/>
      <c r="DO161" s="658"/>
      <c r="DP161" s="658"/>
      <c r="DQ161" s="658"/>
      <c r="DR161" s="658"/>
      <c r="DS161" s="658"/>
      <c r="DT161" s="658"/>
      <c r="DU161" s="658"/>
      <c r="DV161" s="658"/>
      <c r="DW161" s="658"/>
      <c r="DX161" s="658"/>
      <c r="DY161" s="658"/>
    </row>
    <row r="162" spans="1:129" s="12" customFormat="1">
      <c r="A162" s="658"/>
      <c r="B162" s="683"/>
      <c r="C162" s="658"/>
      <c r="D162" s="658"/>
      <c r="E162" s="658"/>
      <c r="F162" s="658"/>
      <c r="G162" s="658"/>
      <c r="H162" s="658"/>
      <c r="I162" s="658"/>
      <c r="J162" s="658"/>
      <c r="K162" s="658"/>
      <c r="L162" s="658"/>
      <c r="M162" s="658"/>
      <c r="N162" s="658"/>
      <c r="O162" s="658"/>
      <c r="P162" s="658"/>
      <c r="Q162" s="658"/>
      <c r="R162" s="658"/>
      <c r="S162" s="658"/>
      <c r="T162" s="658"/>
      <c r="U162" s="658"/>
      <c r="V162" s="658"/>
      <c r="W162" s="658"/>
      <c r="X162" s="658"/>
      <c r="Y162" s="658"/>
      <c r="Z162" s="658"/>
      <c r="AA162" s="658"/>
      <c r="AB162" s="658"/>
      <c r="AC162" s="658"/>
      <c r="AD162" s="658"/>
      <c r="AE162" s="658"/>
      <c r="AF162" s="815"/>
      <c r="AG162" s="820"/>
      <c r="AH162" s="825"/>
      <c r="AI162" s="658"/>
      <c r="AJ162" s="658"/>
      <c r="AK162" s="658"/>
      <c r="AL162" s="780"/>
      <c r="AM162" s="658"/>
      <c r="AN162" s="658"/>
      <c r="AO162" s="658"/>
      <c r="AP162" s="683"/>
      <c r="AQ162" s="658"/>
      <c r="AR162" s="658"/>
      <c r="AS162" s="658"/>
      <c r="AT162" s="658"/>
      <c r="AU162" s="658"/>
      <c r="AV162" s="815"/>
      <c r="AW162" s="834"/>
      <c r="AX162" s="830"/>
      <c r="AY162" s="765"/>
      <c r="AZ162" s="660"/>
      <c r="BA162" s="660"/>
      <c r="BB162" s="660"/>
      <c r="BC162" s="660"/>
      <c r="BD162" s="660"/>
      <c r="BE162" s="660"/>
      <c r="BF162" s="660"/>
      <c r="BG162" s="660"/>
      <c r="BH162" s="660"/>
      <c r="BI162" s="660"/>
      <c r="BJ162" s="666"/>
      <c r="BK162" s="666"/>
      <c r="BL162" s="666"/>
      <c r="BM162" s="30"/>
      <c r="BN162" s="30"/>
      <c r="BO162" s="30"/>
      <c r="BP162" s="679"/>
      <c r="BQ162" s="660"/>
      <c r="BR162" s="679"/>
      <c r="BS162" s="679"/>
      <c r="BT162" s="679"/>
      <c r="BU162" s="658"/>
      <c r="BV162" s="716"/>
      <c r="BW162" s="716"/>
      <c r="BX162" s="716"/>
      <c r="BY162" s="716"/>
      <c r="BZ162" s="716"/>
      <c r="CA162" s="716"/>
      <c r="CB162" s="756"/>
      <c r="CC162" s="719"/>
      <c r="CD162" s="719"/>
      <c r="CE162" s="719"/>
      <c r="CF162" s="728"/>
      <c r="CG162" s="727"/>
      <c r="CH162" s="757"/>
      <c r="CI162" s="29"/>
      <c r="CJ162" s="29"/>
      <c r="CK162" s="29"/>
      <c r="CL162" s="29"/>
      <c r="CM162" s="736"/>
      <c r="CN162" s="745"/>
      <c r="CO162" s="680"/>
      <c r="CP162" s="660"/>
      <c r="CQ162" s="660"/>
      <c r="CR162" s="681"/>
      <c r="CS162" s="660"/>
      <c r="CT162" s="660"/>
      <c r="CU162" s="658"/>
      <c r="CV162" s="658"/>
      <c r="CW162" s="658"/>
      <c r="CX162" s="658"/>
      <c r="CY162" s="658"/>
      <c r="CZ162" s="658"/>
      <c r="DA162" s="658"/>
      <c r="DB162" s="658"/>
      <c r="DC162" s="658"/>
      <c r="DD162" s="658"/>
      <c r="DE162" s="658"/>
      <c r="DF162" s="658"/>
      <c r="DG162" s="658"/>
      <c r="DH162" s="658"/>
      <c r="DI162" s="658"/>
      <c r="DJ162" s="658"/>
      <c r="DK162" s="658"/>
      <c r="DL162" s="658"/>
      <c r="DM162" s="658"/>
      <c r="DN162" s="658"/>
      <c r="DO162" s="658"/>
      <c r="DP162" s="658"/>
      <c r="DQ162" s="658"/>
      <c r="DR162" s="658"/>
      <c r="DS162" s="658"/>
      <c r="DT162" s="658"/>
      <c r="DU162" s="658"/>
      <c r="DV162" s="658"/>
      <c r="DW162" s="658"/>
      <c r="DX162" s="658"/>
      <c r="DY162" s="658"/>
    </row>
    <row r="163" spans="1:129" s="12" customFormat="1">
      <c r="A163" s="658"/>
      <c r="B163" s="683"/>
      <c r="C163" s="658"/>
      <c r="D163" s="658"/>
      <c r="E163" s="658"/>
      <c r="F163" s="658"/>
      <c r="G163" s="658"/>
      <c r="H163" s="658"/>
      <c r="I163" s="658"/>
      <c r="J163" s="658"/>
      <c r="K163" s="658"/>
      <c r="L163" s="658"/>
      <c r="M163" s="658"/>
      <c r="N163" s="658"/>
      <c r="O163" s="658"/>
      <c r="P163" s="658"/>
      <c r="Q163" s="658"/>
      <c r="R163" s="658"/>
      <c r="S163" s="658"/>
      <c r="T163" s="658"/>
      <c r="U163" s="658"/>
      <c r="V163" s="658"/>
      <c r="W163" s="658"/>
      <c r="X163" s="658"/>
      <c r="Y163" s="658"/>
      <c r="Z163" s="658"/>
      <c r="AA163" s="658"/>
      <c r="AB163" s="658"/>
      <c r="AC163" s="658"/>
      <c r="AD163" s="658"/>
      <c r="AE163" s="658"/>
      <c r="AF163" s="815"/>
      <c r="AG163" s="820"/>
      <c r="AH163" s="825"/>
      <c r="AI163" s="658"/>
      <c r="AJ163" s="658"/>
      <c r="AK163" s="658"/>
      <c r="AL163" s="780"/>
      <c r="AM163" s="658"/>
      <c r="AN163" s="658"/>
      <c r="AO163" s="658"/>
      <c r="AP163" s="683"/>
      <c r="AQ163" s="658"/>
      <c r="AR163" s="658"/>
      <c r="AS163" s="658"/>
      <c r="AT163" s="658"/>
      <c r="AU163" s="658"/>
      <c r="AV163" s="815"/>
      <c r="AW163" s="834"/>
      <c r="AX163" s="830"/>
      <c r="AY163" s="765"/>
      <c r="AZ163" s="660"/>
      <c r="BA163" s="660"/>
      <c r="BB163" s="660"/>
      <c r="BC163" s="660"/>
      <c r="BD163" s="660"/>
      <c r="BE163" s="660"/>
      <c r="BF163" s="660"/>
      <c r="BG163" s="660"/>
      <c r="BH163" s="660"/>
      <c r="BI163" s="660"/>
      <c r="BJ163" s="666"/>
      <c r="BK163" s="666"/>
      <c r="BL163" s="666"/>
      <c r="BM163" s="30"/>
      <c r="BN163" s="30"/>
      <c r="BO163" s="30"/>
      <c r="BP163" s="679"/>
      <c r="BQ163" s="660"/>
      <c r="BR163" s="679"/>
      <c r="BS163" s="679"/>
      <c r="BT163" s="679"/>
      <c r="BU163" s="658"/>
      <c r="BV163" s="716"/>
      <c r="BW163" s="716"/>
      <c r="BX163" s="716"/>
      <c r="BY163" s="716"/>
      <c r="BZ163" s="716"/>
      <c r="CA163" s="716"/>
      <c r="CB163" s="756"/>
      <c r="CC163" s="719"/>
      <c r="CD163" s="719"/>
      <c r="CE163" s="719"/>
      <c r="CF163" s="728"/>
      <c r="CG163" s="727"/>
      <c r="CH163" s="757"/>
      <c r="CI163" s="29"/>
      <c r="CJ163" s="29"/>
      <c r="CK163" s="29"/>
      <c r="CL163" s="29"/>
      <c r="CM163" s="736"/>
      <c r="CN163" s="745"/>
      <c r="CO163" s="680"/>
      <c r="CP163" s="660"/>
      <c r="CQ163" s="660"/>
      <c r="CR163" s="681"/>
      <c r="CS163" s="660"/>
      <c r="CT163" s="660"/>
      <c r="CU163" s="658"/>
      <c r="CV163" s="658"/>
      <c r="CW163" s="658"/>
      <c r="CX163" s="658"/>
      <c r="CY163" s="658"/>
      <c r="CZ163" s="658"/>
      <c r="DA163" s="658"/>
      <c r="DB163" s="658"/>
      <c r="DC163" s="658"/>
      <c r="DD163" s="658"/>
      <c r="DE163" s="658"/>
      <c r="DF163" s="658"/>
      <c r="DG163" s="658"/>
      <c r="DH163" s="658"/>
      <c r="DI163" s="658"/>
      <c r="DJ163" s="658"/>
      <c r="DK163" s="658"/>
      <c r="DL163" s="658"/>
      <c r="DM163" s="658"/>
      <c r="DN163" s="658"/>
      <c r="DO163" s="658"/>
      <c r="DP163" s="658"/>
      <c r="DQ163" s="658"/>
      <c r="DR163" s="658"/>
      <c r="DS163" s="658"/>
      <c r="DT163" s="658"/>
      <c r="DU163" s="658"/>
      <c r="DV163" s="658"/>
      <c r="DW163" s="658"/>
      <c r="DX163" s="658"/>
      <c r="DY163" s="658"/>
    </row>
    <row r="164" spans="1:129" s="12" customFormat="1">
      <c r="A164" s="658"/>
      <c r="B164" s="683"/>
      <c r="C164" s="658"/>
      <c r="D164" s="658"/>
      <c r="E164" s="658"/>
      <c r="F164" s="658"/>
      <c r="G164" s="658"/>
      <c r="H164" s="658"/>
      <c r="I164" s="658"/>
      <c r="J164" s="658"/>
      <c r="K164" s="658"/>
      <c r="L164" s="658"/>
      <c r="M164" s="658"/>
      <c r="N164" s="658"/>
      <c r="O164" s="658"/>
      <c r="P164" s="658"/>
      <c r="Q164" s="658"/>
      <c r="R164" s="658"/>
      <c r="S164" s="658"/>
      <c r="T164" s="658"/>
      <c r="U164" s="658"/>
      <c r="V164" s="658"/>
      <c r="W164" s="658"/>
      <c r="X164" s="658"/>
      <c r="Y164" s="658"/>
      <c r="Z164" s="658"/>
      <c r="AA164" s="658"/>
      <c r="AB164" s="658"/>
      <c r="AC164" s="658"/>
      <c r="AD164" s="658"/>
      <c r="AE164" s="658"/>
      <c r="AF164" s="815"/>
      <c r="AG164" s="820"/>
      <c r="AH164" s="825"/>
      <c r="AI164" s="658"/>
      <c r="AJ164" s="658"/>
      <c r="AK164" s="658"/>
      <c r="AL164" s="780"/>
      <c r="AM164" s="658"/>
      <c r="AN164" s="658"/>
      <c r="AO164" s="658"/>
      <c r="AP164" s="683"/>
      <c r="AQ164" s="658"/>
      <c r="AR164" s="658"/>
      <c r="AS164" s="658"/>
      <c r="AT164" s="658"/>
      <c r="AU164" s="658"/>
      <c r="AV164" s="815"/>
      <c r="AW164" s="834"/>
      <c r="AX164" s="830"/>
      <c r="AY164" s="765"/>
      <c r="AZ164" s="660"/>
      <c r="BA164" s="660"/>
      <c r="BB164" s="660"/>
      <c r="BC164" s="660"/>
      <c r="BD164" s="660"/>
      <c r="BE164" s="660"/>
      <c r="BF164" s="660"/>
      <c r="BG164" s="660"/>
      <c r="BH164" s="660"/>
      <c r="BI164" s="660"/>
      <c r="BJ164" s="666"/>
      <c r="BK164" s="666"/>
      <c r="BL164" s="666"/>
      <c r="BM164" s="30"/>
      <c r="BN164" s="30"/>
      <c r="BO164" s="30"/>
      <c r="BP164" s="679"/>
      <c r="BQ164" s="660"/>
      <c r="BR164" s="679"/>
      <c r="BS164" s="679"/>
      <c r="BT164" s="679"/>
      <c r="BU164" s="658"/>
      <c r="BV164" s="716"/>
      <c r="BW164" s="716"/>
      <c r="BX164" s="716"/>
      <c r="BY164" s="716"/>
      <c r="BZ164" s="716"/>
      <c r="CA164" s="716"/>
      <c r="CB164" s="756"/>
      <c r="CC164" s="719"/>
      <c r="CD164" s="719"/>
      <c r="CE164" s="719"/>
      <c r="CF164" s="728"/>
      <c r="CG164" s="727"/>
      <c r="CH164" s="757"/>
      <c r="CI164" s="29"/>
      <c r="CJ164" s="29"/>
      <c r="CK164" s="29"/>
      <c r="CL164" s="29"/>
      <c r="CM164" s="736"/>
      <c r="CN164" s="745"/>
      <c r="CO164" s="680"/>
      <c r="CP164" s="660"/>
      <c r="CQ164" s="660"/>
      <c r="CR164" s="681"/>
      <c r="CS164" s="660"/>
      <c r="CT164" s="660"/>
      <c r="CU164" s="658"/>
      <c r="CV164" s="658"/>
      <c r="CW164" s="658"/>
      <c r="CX164" s="658"/>
      <c r="CY164" s="658"/>
      <c r="CZ164" s="658"/>
      <c r="DA164" s="658"/>
      <c r="DB164" s="658"/>
      <c r="DC164" s="658"/>
      <c r="DD164" s="658"/>
      <c r="DE164" s="658"/>
      <c r="DF164" s="658"/>
      <c r="DG164" s="658"/>
      <c r="DH164" s="658"/>
      <c r="DI164" s="658"/>
      <c r="DJ164" s="658"/>
      <c r="DK164" s="658"/>
      <c r="DL164" s="658"/>
      <c r="DM164" s="658"/>
      <c r="DN164" s="658"/>
      <c r="DO164" s="658"/>
      <c r="DP164" s="658"/>
      <c r="DQ164" s="658"/>
      <c r="DR164" s="658"/>
      <c r="DS164" s="658"/>
      <c r="DT164" s="658"/>
      <c r="DU164" s="658"/>
      <c r="DV164" s="658"/>
      <c r="DW164" s="658"/>
      <c r="DX164" s="658"/>
      <c r="DY164" s="658"/>
    </row>
    <row r="165" spans="1:129" s="12" customFormat="1">
      <c r="A165" s="658"/>
      <c r="B165" s="683"/>
      <c r="C165" s="658"/>
      <c r="D165" s="658"/>
      <c r="E165" s="658"/>
      <c r="F165" s="658"/>
      <c r="G165" s="658"/>
      <c r="H165" s="658"/>
      <c r="I165" s="658"/>
      <c r="J165" s="658"/>
      <c r="K165" s="658"/>
      <c r="L165" s="658"/>
      <c r="M165" s="658"/>
      <c r="N165" s="658"/>
      <c r="O165" s="658"/>
      <c r="P165" s="658"/>
      <c r="Q165" s="658"/>
      <c r="R165" s="658"/>
      <c r="S165" s="658"/>
      <c r="T165" s="658"/>
      <c r="U165" s="658"/>
      <c r="V165" s="658"/>
      <c r="W165" s="658"/>
      <c r="X165" s="658"/>
      <c r="Y165" s="658"/>
      <c r="Z165" s="658"/>
      <c r="AA165" s="658"/>
      <c r="AB165" s="658"/>
      <c r="AC165" s="658"/>
      <c r="AD165" s="658"/>
      <c r="AE165" s="658"/>
      <c r="AF165" s="815"/>
      <c r="AG165" s="820"/>
      <c r="AH165" s="825"/>
      <c r="AI165" s="658"/>
      <c r="AJ165" s="658"/>
      <c r="AK165" s="658"/>
      <c r="AL165" s="780"/>
      <c r="AM165" s="658"/>
      <c r="AN165" s="658"/>
      <c r="AO165" s="658"/>
      <c r="AP165" s="683"/>
      <c r="AQ165" s="658"/>
      <c r="AR165" s="658"/>
      <c r="AS165" s="658"/>
      <c r="AT165" s="658"/>
      <c r="AU165" s="658"/>
      <c r="AV165" s="815"/>
      <c r="AW165" s="834"/>
      <c r="AX165" s="830"/>
      <c r="AY165" s="765"/>
      <c r="AZ165" s="660"/>
      <c r="BA165" s="660"/>
      <c r="BB165" s="660"/>
      <c r="BC165" s="660"/>
      <c r="BD165" s="660"/>
      <c r="BE165" s="660"/>
      <c r="BF165" s="660"/>
      <c r="BG165" s="660"/>
      <c r="BH165" s="660"/>
      <c r="BI165" s="660"/>
      <c r="BJ165" s="666"/>
      <c r="BK165" s="666"/>
      <c r="BL165" s="666"/>
      <c r="BM165" s="30"/>
      <c r="BN165" s="30"/>
      <c r="BO165" s="30"/>
      <c r="BP165" s="679"/>
      <c r="BQ165" s="660"/>
      <c r="BR165" s="679"/>
      <c r="BS165" s="679"/>
      <c r="BT165" s="679"/>
      <c r="BU165" s="658"/>
      <c r="BV165" s="716"/>
      <c r="BW165" s="716"/>
      <c r="BX165" s="716"/>
      <c r="BY165" s="716"/>
      <c r="BZ165" s="716"/>
      <c r="CA165" s="716"/>
      <c r="CB165" s="756"/>
      <c r="CC165" s="719"/>
      <c r="CD165" s="719"/>
      <c r="CE165" s="719"/>
      <c r="CF165" s="728"/>
      <c r="CG165" s="727"/>
      <c r="CH165" s="757"/>
      <c r="CI165" s="29"/>
      <c r="CJ165" s="29"/>
      <c r="CK165" s="29"/>
      <c r="CL165" s="29"/>
      <c r="CM165" s="736"/>
      <c r="CN165" s="745"/>
      <c r="CO165" s="680"/>
      <c r="CP165" s="660"/>
      <c r="CQ165" s="660"/>
      <c r="CR165" s="681"/>
      <c r="CS165" s="660"/>
      <c r="CT165" s="660"/>
      <c r="CU165" s="658"/>
      <c r="CV165" s="658"/>
      <c r="CW165" s="658"/>
      <c r="CX165" s="658"/>
      <c r="CY165" s="658"/>
      <c r="CZ165" s="658"/>
      <c r="DA165" s="658"/>
      <c r="DB165" s="658"/>
      <c r="DC165" s="658"/>
      <c r="DD165" s="658"/>
      <c r="DE165" s="658"/>
      <c r="DF165" s="658"/>
      <c r="DG165" s="658"/>
      <c r="DH165" s="658"/>
      <c r="DI165" s="658"/>
      <c r="DJ165" s="658"/>
      <c r="DK165" s="658"/>
      <c r="DL165" s="658"/>
      <c r="DM165" s="658"/>
      <c r="DN165" s="658"/>
      <c r="DO165" s="658"/>
      <c r="DP165" s="658"/>
      <c r="DQ165" s="658"/>
      <c r="DR165" s="658"/>
      <c r="DS165" s="658"/>
      <c r="DT165" s="658"/>
      <c r="DU165" s="658"/>
      <c r="DV165" s="658"/>
      <c r="DW165" s="658"/>
      <c r="DX165" s="658"/>
      <c r="DY165" s="658"/>
    </row>
    <row r="166" spans="1:129" s="12" customFormat="1">
      <c r="A166" s="658"/>
      <c r="B166" s="683"/>
      <c r="C166" s="658"/>
      <c r="D166" s="658"/>
      <c r="E166" s="658"/>
      <c r="F166" s="658"/>
      <c r="G166" s="658"/>
      <c r="H166" s="658"/>
      <c r="I166" s="658"/>
      <c r="J166" s="658"/>
      <c r="K166" s="658"/>
      <c r="L166" s="658"/>
      <c r="M166" s="658"/>
      <c r="N166" s="658"/>
      <c r="O166" s="658"/>
      <c r="P166" s="658"/>
      <c r="Q166" s="658"/>
      <c r="R166" s="658"/>
      <c r="S166" s="658"/>
      <c r="T166" s="658"/>
      <c r="U166" s="658"/>
      <c r="V166" s="658"/>
      <c r="W166" s="658"/>
      <c r="X166" s="658"/>
      <c r="Y166" s="658"/>
      <c r="Z166" s="658"/>
      <c r="AA166" s="658"/>
      <c r="AB166" s="658"/>
      <c r="AC166" s="658"/>
      <c r="AD166" s="658"/>
      <c r="AE166" s="658"/>
      <c r="AF166" s="815"/>
      <c r="AG166" s="820"/>
      <c r="AH166" s="825"/>
      <c r="AI166" s="658"/>
      <c r="AJ166" s="658"/>
      <c r="AK166" s="658"/>
      <c r="AL166" s="780"/>
      <c r="AM166" s="658"/>
      <c r="AN166" s="658"/>
      <c r="AO166" s="658"/>
      <c r="AP166" s="683"/>
      <c r="AQ166" s="658"/>
      <c r="AR166" s="658"/>
      <c r="AS166" s="658"/>
      <c r="AT166" s="658"/>
      <c r="AU166" s="658"/>
      <c r="AV166" s="815"/>
      <c r="AW166" s="834"/>
      <c r="AX166" s="830"/>
      <c r="AY166" s="765"/>
      <c r="AZ166" s="660"/>
      <c r="BA166" s="660"/>
      <c r="BB166" s="660"/>
      <c r="BC166" s="660"/>
      <c r="BD166" s="660"/>
      <c r="BE166" s="660"/>
      <c r="BF166" s="660"/>
      <c r="BG166" s="660"/>
      <c r="BH166" s="660"/>
      <c r="BI166" s="660"/>
      <c r="BJ166" s="666"/>
      <c r="BK166" s="666"/>
      <c r="BL166" s="666"/>
      <c r="BM166" s="30"/>
      <c r="BN166" s="30"/>
      <c r="BO166" s="30"/>
      <c r="BP166" s="679"/>
      <c r="BQ166" s="660"/>
      <c r="BR166" s="679"/>
      <c r="BS166" s="679"/>
      <c r="BT166" s="679"/>
      <c r="BU166" s="658"/>
      <c r="BV166" s="716"/>
      <c r="BW166" s="716"/>
      <c r="BX166" s="716"/>
      <c r="BY166" s="716"/>
      <c r="BZ166" s="716"/>
      <c r="CA166" s="716"/>
      <c r="CB166" s="756"/>
      <c r="CC166" s="719"/>
      <c r="CD166" s="719"/>
      <c r="CE166" s="719"/>
      <c r="CF166" s="728"/>
      <c r="CG166" s="727"/>
      <c r="CH166" s="757"/>
      <c r="CI166" s="29"/>
      <c r="CJ166" s="29"/>
      <c r="CK166" s="29"/>
      <c r="CL166" s="29"/>
      <c r="CM166" s="736"/>
      <c r="CN166" s="745"/>
      <c r="CO166" s="680"/>
      <c r="CP166" s="660"/>
      <c r="CQ166" s="660"/>
      <c r="CR166" s="681"/>
      <c r="CS166" s="660"/>
      <c r="CT166" s="660"/>
      <c r="CU166" s="658"/>
      <c r="CV166" s="658"/>
      <c r="CW166" s="658"/>
      <c r="CX166" s="658"/>
      <c r="CY166" s="658"/>
      <c r="CZ166" s="658"/>
      <c r="DA166" s="658"/>
      <c r="DB166" s="658"/>
      <c r="DC166" s="658"/>
      <c r="DD166" s="658"/>
      <c r="DE166" s="658"/>
      <c r="DF166" s="658"/>
      <c r="DG166" s="658"/>
      <c r="DH166" s="658"/>
      <c r="DI166" s="658"/>
      <c r="DJ166" s="658"/>
      <c r="DK166" s="658"/>
      <c r="DL166" s="658"/>
      <c r="DM166" s="658"/>
      <c r="DN166" s="658"/>
      <c r="DO166" s="658"/>
      <c r="DP166" s="658"/>
      <c r="DQ166" s="658"/>
      <c r="DR166" s="658"/>
      <c r="DS166" s="658"/>
      <c r="DT166" s="658"/>
      <c r="DU166" s="658"/>
      <c r="DV166" s="658"/>
      <c r="DW166" s="658"/>
      <c r="DX166" s="658"/>
      <c r="DY166" s="658"/>
    </row>
    <row r="167" spans="1:129" s="12" customFormat="1">
      <c r="A167" s="658"/>
      <c r="B167" s="683"/>
      <c r="C167" s="658"/>
      <c r="D167" s="658"/>
      <c r="E167" s="658"/>
      <c r="F167" s="658"/>
      <c r="G167" s="658"/>
      <c r="H167" s="658"/>
      <c r="I167" s="658"/>
      <c r="J167" s="658"/>
      <c r="K167" s="658"/>
      <c r="L167" s="658"/>
      <c r="M167" s="658"/>
      <c r="N167" s="658"/>
      <c r="O167" s="658"/>
      <c r="P167" s="658"/>
      <c r="Q167" s="658"/>
      <c r="R167" s="658"/>
      <c r="S167" s="658"/>
      <c r="T167" s="658"/>
      <c r="U167" s="658"/>
      <c r="V167" s="658"/>
      <c r="W167" s="658"/>
      <c r="X167" s="658"/>
      <c r="Y167" s="658"/>
      <c r="Z167" s="658"/>
      <c r="AA167" s="658"/>
      <c r="AB167" s="658"/>
      <c r="AC167" s="658"/>
      <c r="AD167" s="658"/>
      <c r="AE167" s="658"/>
      <c r="AF167" s="815"/>
      <c r="AG167" s="820"/>
      <c r="AH167" s="825"/>
      <c r="AI167" s="658"/>
      <c r="AJ167" s="658"/>
      <c r="AK167" s="658"/>
      <c r="AL167" s="780"/>
      <c r="AM167" s="658"/>
      <c r="AN167" s="658"/>
      <c r="AO167" s="658"/>
      <c r="AP167" s="683"/>
      <c r="AQ167" s="658"/>
      <c r="AR167" s="658"/>
      <c r="AS167" s="658"/>
      <c r="AT167" s="658"/>
      <c r="AU167" s="658"/>
      <c r="AV167" s="815"/>
      <c r="AW167" s="834"/>
      <c r="AX167" s="830"/>
      <c r="AY167" s="765"/>
      <c r="AZ167" s="660"/>
      <c r="BA167" s="660"/>
      <c r="BB167" s="660"/>
      <c r="BC167" s="660"/>
      <c r="BD167" s="660"/>
      <c r="BE167" s="660"/>
      <c r="BF167" s="660"/>
      <c r="BG167" s="660"/>
      <c r="BH167" s="660"/>
      <c r="BI167" s="660"/>
      <c r="BJ167" s="666"/>
      <c r="BK167" s="666"/>
      <c r="BL167" s="666"/>
      <c r="BM167" s="30"/>
      <c r="BN167" s="30"/>
      <c r="BO167" s="30"/>
      <c r="BP167" s="679"/>
      <c r="BQ167" s="660"/>
      <c r="BR167" s="679"/>
      <c r="BS167" s="679"/>
      <c r="BT167" s="679"/>
      <c r="BU167" s="658"/>
      <c r="BV167" s="716"/>
      <c r="BW167" s="716"/>
      <c r="BX167" s="716"/>
      <c r="BY167" s="716"/>
      <c r="BZ167" s="716"/>
      <c r="CA167" s="716"/>
      <c r="CB167" s="756"/>
      <c r="CC167" s="719"/>
      <c r="CD167" s="719"/>
      <c r="CE167" s="719"/>
      <c r="CF167" s="728"/>
      <c r="CG167" s="727"/>
      <c r="CH167" s="757"/>
      <c r="CI167" s="29"/>
      <c r="CJ167" s="29"/>
      <c r="CK167" s="29"/>
      <c r="CL167" s="29"/>
      <c r="CM167" s="736"/>
      <c r="CN167" s="745"/>
      <c r="CO167" s="680"/>
      <c r="CP167" s="660"/>
      <c r="CQ167" s="660"/>
      <c r="CR167" s="681"/>
      <c r="CS167" s="660"/>
      <c r="CT167" s="660"/>
      <c r="CU167" s="658"/>
      <c r="CV167" s="658"/>
      <c r="CW167" s="658"/>
      <c r="CX167" s="658"/>
      <c r="CY167" s="658"/>
      <c r="CZ167" s="658"/>
      <c r="DA167" s="658"/>
      <c r="DB167" s="658"/>
      <c r="DC167" s="658"/>
      <c r="DD167" s="658"/>
      <c r="DE167" s="658"/>
      <c r="DF167" s="658"/>
      <c r="DG167" s="658"/>
      <c r="DH167" s="658"/>
      <c r="DI167" s="658"/>
      <c r="DJ167" s="658"/>
      <c r="DK167" s="658"/>
      <c r="DL167" s="658"/>
      <c r="DM167" s="658"/>
      <c r="DN167" s="658"/>
      <c r="DO167" s="658"/>
      <c r="DP167" s="658"/>
      <c r="DQ167" s="658"/>
      <c r="DR167" s="658"/>
      <c r="DS167" s="658"/>
      <c r="DT167" s="658"/>
      <c r="DU167" s="658"/>
      <c r="DV167" s="658"/>
      <c r="DW167" s="658"/>
      <c r="DX167" s="658"/>
      <c r="DY167" s="658"/>
    </row>
    <row r="168" spans="1:129" s="12" customFormat="1">
      <c r="A168" s="658"/>
      <c r="B168" s="683"/>
      <c r="C168" s="658"/>
      <c r="D168" s="658"/>
      <c r="E168" s="658"/>
      <c r="F168" s="658"/>
      <c r="G168" s="658"/>
      <c r="H168" s="658"/>
      <c r="I168" s="658"/>
      <c r="J168" s="658"/>
      <c r="K168" s="658"/>
      <c r="L168" s="658"/>
      <c r="M168" s="658"/>
      <c r="N168" s="658"/>
      <c r="O168" s="658"/>
      <c r="P168" s="658"/>
      <c r="Q168" s="658"/>
      <c r="R168" s="658"/>
      <c r="S168" s="658"/>
      <c r="T168" s="658"/>
      <c r="U168" s="658"/>
      <c r="V168" s="658"/>
      <c r="W168" s="658"/>
      <c r="X168" s="658"/>
      <c r="Y168" s="658"/>
      <c r="Z168" s="658"/>
      <c r="AA168" s="658"/>
      <c r="AB168" s="658"/>
      <c r="AC168" s="658"/>
      <c r="AD168" s="658"/>
      <c r="AE168" s="658"/>
      <c r="AF168" s="815"/>
      <c r="AG168" s="820"/>
      <c r="AH168" s="825"/>
      <c r="AI168" s="658"/>
      <c r="AJ168" s="658"/>
      <c r="AK168" s="658"/>
      <c r="AL168" s="780"/>
      <c r="AM168" s="658"/>
      <c r="AN168" s="658"/>
      <c r="AO168" s="658"/>
      <c r="AP168" s="683"/>
      <c r="AQ168" s="658"/>
      <c r="AR168" s="658"/>
      <c r="AS168" s="658"/>
      <c r="AT168" s="658"/>
      <c r="AU168" s="658"/>
      <c r="AV168" s="815"/>
      <c r="AW168" s="834"/>
      <c r="AX168" s="830"/>
      <c r="AY168" s="765"/>
      <c r="AZ168" s="660"/>
      <c r="BA168" s="660"/>
      <c r="BB168" s="660"/>
      <c r="BC168" s="660"/>
      <c r="BD168" s="660"/>
      <c r="BE168" s="660"/>
      <c r="BF168" s="660"/>
      <c r="BG168" s="660"/>
      <c r="BH168" s="660"/>
      <c r="BI168" s="660"/>
      <c r="BJ168" s="666"/>
      <c r="BK168" s="666"/>
      <c r="BL168" s="666"/>
      <c r="BM168" s="30"/>
      <c r="BN168" s="30"/>
      <c r="BO168" s="30"/>
      <c r="BP168" s="679"/>
      <c r="BQ168" s="660"/>
      <c r="BR168" s="679"/>
      <c r="BS168" s="679"/>
      <c r="BT168" s="679"/>
      <c r="BU168" s="658"/>
      <c r="BV168" s="716"/>
      <c r="BW168" s="716"/>
      <c r="BX168" s="716"/>
      <c r="BY168" s="716"/>
      <c r="BZ168" s="716"/>
      <c r="CA168" s="716"/>
      <c r="CB168" s="756"/>
      <c r="CC168" s="719"/>
      <c r="CD168" s="719"/>
      <c r="CE168" s="719"/>
      <c r="CF168" s="728"/>
      <c r="CG168" s="727"/>
      <c r="CH168" s="757"/>
      <c r="CI168" s="29"/>
      <c r="CJ168" s="29"/>
      <c r="CK168" s="29"/>
      <c r="CL168" s="29"/>
      <c r="CM168" s="736"/>
      <c r="CN168" s="745"/>
      <c r="CO168" s="680"/>
      <c r="CP168" s="660"/>
      <c r="CQ168" s="660"/>
      <c r="CR168" s="681"/>
      <c r="CS168" s="660"/>
      <c r="CT168" s="660"/>
      <c r="CU168" s="658"/>
      <c r="CV168" s="658"/>
      <c r="CW168" s="658"/>
      <c r="CX168" s="658"/>
      <c r="CY168" s="658"/>
      <c r="CZ168" s="658"/>
      <c r="DA168" s="658"/>
      <c r="DB168" s="658"/>
      <c r="DC168" s="658"/>
      <c r="DD168" s="658"/>
      <c r="DE168" s="658"/>
      <c r="DF168" s="658"/>
      <c r="DG168" s="658"/>
      <c r="DH168" s="658"/>
      <c r="DI168" s="658"/>
      <c r="DJ168" s="658"/>
      <c r="DK168" s="658"/>
      <c r="DL168" s="658"/>
      <c r="DM168" s="658"/>
      <c r="DN168" s="658"/>
      <c r="DO168" s="658"/>
      <c r="DP168" s="658"/>
      <c r="DQ168" s="658"/>
      <c r="DR168" s="658"/>
      <c r="DS168" s="658"/>
      <c r="DT168" s="658"/>
      <c r="DU168" s="658"/>
      <c r="DV168" s="658"/>
      <c r="DW168" s="658"/>
      <c r="DX168" s="658"/>
      <c r="DY168" s="658"/>
    </row>
    <row r="169" spans="1:129" s="12" customFormat="1">
      <c r="A169" s="658"/>
      <c r="B169" s="683"/>
      <c r="C169" s="658"/>
      <c r="D169" s="658"/>
      <c r="E169" s="658"/>
      <c r="F169" s="658"/>
      <c r="G169" s="658"/>
      <c r="H169" s="658"/>
      <c r="I169" s="658"/>
      <c r="J169" s="658"/>
      <c r="K169" s="658"/>
      <c r="L169" s="658"/>
      <c r="M169" s="658"/>
      <c r="N169" s="658"/>
      <c r="O169" s="658"/>
      <c r="P169" s="658"/>
      <c r="Q169" s="658"/>
      <c r="R169" s="658"/>
      <c r="S169" s="658"/>
      <c r="T169" s="658"/>
      <c r="U169" s="658"/>
      <c r="V169" s="658"/>
      <c r="W169" s="658"/>
      <c r="X169" s="658"/>
      <c r="Y169" s="658"/>
      <c r="Z169" s="658"/>
      <c r="AA169" s="658"/>
      <c r="AB169" s="658"/>
      <c r="AC169" s="658"/>
      <c r="AD169" s="658"/>
      <c r="AE169" s="658"/>
      <c r="AF169" s="815"/>
      <c r="AG169" s="820"/>
      <c r="AH169" s="825"/>
      <c r="AI169" s="658"/>
      <c r="AJ169" s="658"/>
      <c r="AK169" s="658"/>
      <c r="AL169" s="780"/>
      <c r="AM169" s="658"/>
      <c r="AN169" s="658"/>
      <c r="AO169" s="658"/>
      <c r="AP169" s="683"/>
      <c r="AQ169" s="658"/>
      <c r="AR169" s="658"/>
      <c r="AS169" s="658"/>
      <c r="AT169" s="658"/>
      <c r="AU169" s="658"/>
      <c r="AV169" s="815"/>
      <c r="AW169" s="834"/>
      <c r="AX169" s="830"/>
      <c r="AY169" s="765"/>
      <c r="AZ169" s="660"/>
      <c r="BA169" s="660"/>
      <c r="BB169" s="660"/>
      <c r="BC169" s="660"/>
      <c r="BD169" s="660"/>
      <c r="BE169" s="660"/>
      <c r="BF169" s="660"/>
      <c r="BG169" s="660"/>
      <c r="BH169" s="660"/>
      <c r="BI169" s="660"/>
      <c r="BJ169" s="666"/>
      <c r="BK169" s="666"/>
      <c r="BL169" s="666"/>
      <c r="BM169" s="30"/>
      <c r="BN169" s="30"/>
      <c r="BO169" s="30"/>
      <c r="BP169" s="679"/>
      <c r="BQ169" s="660"/>
      <c r="BR169" s="679"/>
      <c r="BS169" s="679"/>
      <c r="BT169" s="679"/>
      <c r="BU169" s="658"/>
      <c r="BV169" s="716"/>
      <c r="BW169" s="716"/>
      <c r="BX169" s="716"/>
      <c r="BY169" s="716"/>
      <c r="BZ169" s="716"/>
      <c r="CA169" s="716"/>
      <c r="CB169" s="756"/>
      <c r="CC169" s="719"/>
      <c r="CD169" s="719"/>
      <c r="CE169" s="719"/>
      <c r="CF169" s="728"/>
      <c r="CG169" s="727"/>
      <c r="CH169" s="757"/>
      <c r="CI169" s="29"/>
      <c r="CJ169" s="29"/>
      <c r="CK169" s="29"/>
      <c r="CL169" s="29"/>
      <c r="CM169" s="736"/>
      <c r="CN169" s="745"/>
      <c r="CO169" s="680"/>
      <c r="CP169" s="660"/>
      <c r="CQ169" s="660"/>
      <c r="CR169" s="681"/>
      <c r="CS169" s="660"/>
      <c r="CT169" s="660"/>
      <c r="CU169" s="658"/>
      <c r="CV169" s="658"/>
      <c r="CW169" s="658"/>
      <c r="CX169" s="658"/>
      <c r="CY169" s="658"/>
      <c r="CZ169" s="658"/>
      <c r="DA169" s="658"/>
      <c r="DB169" s="658"/>
      <c r="DC169" s="658"/>
      <c r="DD169" s="658"/>
      <c r="DE169" s="658"/>
      <c r="DF169" s="658"/>
      <c r="DG169" s="658"/>
      <c r="DH169" s="658"/>
      <c r="DI169" s="658"/>
      <c r="DJ169" s="658"/>
      <c r="DK169" s="658"/>
      <c r="DL169" s="658"/>
      <c r="DM169" s="658"/>
      <c r="DN169" s="658"/>
      <c r="DO169" s="658"/>
      <c r="DP169" s="658"/>
      <c r="DQ169" s="658"/>
      <c r="DR169" s="658"/>
      <c r="DS169" s="658"/>
      <c r="DT169" s="658"/>
      <c r="DU169" s="658"/>
      <c r="DV169" s="658"/>
      <c r="DW169" s="658"/>
      <c r="DX169" s="658"/>
      <c r="DY169" s="658"/>
    </row>
    <row r="170" spans="1:129" s="12" customFormat="1">
      <c r="A170" s="658"/>
      <c r="B170" s="683"/>
      <c r="C170" s="658"/>
      <c r="D170" s="658"/>
      <c r="E170" s="658"/>
      <c r="F170" s="658"/>
      <c r="G170" s="658"/>
      <c r="H170" s="658"/>
      <c r="I170" s="658"/>
      <c r="J170" s="658"/>
      <c r="K170" s="658"/>
      <c r="L170" s="658"/>
      <c r="M170" s="658"/>
      <c r="N170" s="658"/>
      <c r="O170" s="658"/>
      <c r="P170" s="658"/>
      <c r="Q170" s="658"/>
      <c r="R170" s="658"/>
      <c r="S170" s="658"/>
      <c r="T170" s="658"/>
      <c r="U170" s="658"/>
      <c r="V170" s="658"/>
      <c r="W170" s="658"/>
      <c r="X170" s="658"/>
      <c r="Y170" s="658"/>
      <c r="Z170" s="658"/>
      <c r="AA170" s="658"/>
      <c r="AB170" s="658"/>
      <c r="AC170" s="658"/>
      <c r="AD170" s="658"/>
      <c r="AE170" s="658"/>
      <c r="AF170" s="815"/>
      <c r="AG170" s="820"/>
      <c r="AH170" s="825"/>
      <c r="AI170" s="658"/>
      <c r="AJ170" s="658"/>
      <c r="AK170" s="658"/>
      <c r="AL170" s="780"/>
      <c r="AM170" s="658"/>
      <c r="AN170" s="658"/>
      <c r="AO170" s="658"/>
      <c r="AP170" s="683"/>
      <c r="AQ170" s="658"/>
      <c r="AR170" s="658"/>
      <c r="AS170" s="658"/>
      <c r="AT170" s="658"/>
      <c r="AU170" s="658"/>
      <c r="AV170" s="815"/>
      <c r="AW170" s="834"/>
      <c r="AX170" s="830"/>
      <c r="AY170" s="765"/>
      <c r="AZ170" s="660"/>
      <c r="BA170" s="660"/>
      <c r="BB170" s="660"/>
      <c r="BC170" s="660"/>
      <c r="BD170" s="660"/>
      <c r="BE170" s="660"/>
      <c r="BF170" s="660"/>
      <c r="BG170" s="660"/>
      <c r="BH170" s="660"/>
      <c r="BI170" s="660"/>
      <c r="BJ170" s="666"/>
      <c r="BK170" s="666"/>
      <c r="BL170" s="666"/>
      <c r="BM170" s="30"/>
      <c r="BN170" s="30"/>
      <c r="BO170" s="30"/>
      <c r="BP170" s="679"/>
      <c r="BQ170" s="660"/>
      <c r="BR170" s="679"/>
      <c r="BS170" s="679"/>
      <c r="BT170" s="679"/>
      <c r="BU170" s="658"/>
      <c r="BV170" s="716"/>
      <c r="BW170" s="716"/>
      <c r="BX170" s="716"/>
      <c r="BY170" s="716"/>
      <c r="BZ170" s="716"/>
      <c r="CA170" s="716"/>
      <c r="CB170" s="756"/>
      <c r="CC170" s="719"/>
      <c r="CD170" s="719"/>
      <c r="CE170" s="719"/>
      <c r="CF170" s="728"/>
      <c r="CG170" s="727"/>
      <c r="CH170" s="757"/>
      <c r="CI170" s="29"/>
      <c r="CJ170" s="29"/>
      <c r="CK170" s="29"/>
      <c r="CL170" s="29"/>
      <c r="CM170" s="736"/>
      <c r="CN170" s="745"/>
      <c r="CO170" s="680"/>
      <c r="CP170" s="660"/>
      <c r="CQ170" s="660"/>
      <c r="CR170" s="681"/>
      <c r="CS170" s="660"/>
      <c r="CT170" s="660"/>
      <c r="CU170" s="658"/>
      <c r="CV170" s="658"/>
      <c r="CW170" s="658"/>
      <c r="CX170" s="658"/>
      <c r="CY170" s="658"/>
      <c r="CZ170" s="658"/>
      <c r="DA170" s="658"/>
      <c r="DB170" s="658"/>
      <c r="DC170" s="658"/>
      <c r="DD170" s="658"/>
      <c r="DE170" s="658"/>
      <c r="DF170" s="658"/>
      <c r="DG170" s="658"/>
      <c r="DH170" s="658"/>
      <c r="DI170" s="658"/>
      <c r="DJ170" s="658"/>
      <c r="DK170" s="658"/>
      <c r="DL170" s="658"/>
      <c r="DM170" s="658"/>
      <c r="DN170" s="658"/>
      <c r="DO170" s="658"/>
      <c r="DP170" s="658"/>
      <c r="DQ170" s="658"/>
      <c r="DR170" s="658"/>
      <c r="DS170" s="658"/>
      <c r="DT170" s="658"/>
      <c r="DU170" s="658"/>
      <c r="DV170" s="658"/>
      <c r="DW170" s="658"/>
      <c r="DX170" s="658"/>
      <c r="DY170" s="658"/>
    </row>
    <row r="171" spans="1:129" s="12" customFormat="1">
      <c r="A171" s="658"/>
      <c r="B171" s="683"/>
      <c r="C171" s="658"/>
      <c r="D171" s="658"/>
      <c r="E171" s="658"/>
      <c r="F171" s="658"/>
      <c r="G171" s="658"/>
      <c r="H171" s="658"/>
      <c r="I171" s="658"/>
      <c r="J171" s="658"/>
      <c r="K171" s="658"/>
      <c r="L171" s="658"/>
      <c r="M171" s="658"/>
      <c r="N171" s="658"/>
      <c r="O171" s="658"/>
      <c r="P171" s="658"/>
      <c r="Q171" s="658"/>
      <c r="R171" s="658"/>
      <c r="S171" s="658"/>
      <c r="T171" s="658"/>
      <c r="U171" s="658"/>
      <c r="V171" s="658"/>
      <c r="W171" s="658"/>
      <c r="X171" s="658"/>
      <c r="Y171" s="658"/>
      <c r="Z171" s="658"/>
      <c r="AA171" s="658"/>
      <c r="AB171" s="658"/>
      <c r="AC171" s="658"/>
      <c r="AD171" s="658"/>
      <c r="AE171" s="658"/>
      <c r="AF171" s="815"/>
      <c r="AG171" s="820"/>
      <c r="AH171" s="825"/>
      <c r="AI171" s="658"/>
      <c r="AJ171" s="658"/>
      <c r="AK171" s="658"/>
      <c r="AL171" s="780"/>
      <c r="AM171" s="658"/>
      <c r="AN171" s="658"/>
      <c r="AO171" s="658"/>
      <c r="AP171" s="683"/>
      <c r="AQ171" s="658"/>
      <c r="AR171" s="658"/>
      <c r="AS171" s="658"/>
      <c r="AT171" s="658"/>
      <c r="AU171" s="658"/>
      <c r="AV171" s="815"/>
      <c r="AW171" s="834"/>
      <c r="AX171" s="830"/>
      <c r="AY171" s="765"/>
      <c r="AZ171" s="660"/>
      <c r="BA171" s="660"/>
      <c r="BB171" s="660"/>
      <c r="BC171" s="660"/>
      <c r="BD171" s="660"/>
      <c r="BE171" s="660"/>
      <c r="BF171" s="660"/>
      <c r="BG171" s="660"/>
      <c r="BH171" s="660"/>
      <c r="BI171" s="660"/>
      <c r="BJ171" s="666"/>
      <c r="BK171" s="666"/>
      <c r="BL171" s="666"/>
      <c r="BM171" s="30"/>
      <c r="BN171" s="30"/>
      <c r="BO171" s="30"/>
      <c r="BP171" s="679"/>
      <c r="BQ171" s="660"/>
      <c r="BR171" s="679"/>
      <c r="BS171" s="679"/>
      <c r="BT171" s="679"/>
      <c r="BU171" s="658"/>
      <c r="BV171" s="716"/>
      <c r="BW171" s="716"/>
      <c r="BX171" s="716"/>
      <c r="BY171" s="716"/>
      <c r="BZ171" s="716"/>
      <c r="CA171" s="716"/>
      <c r="CB171" s="756"/>
      <c r="CC171" s="719"/>
      <c r="CD171" s="719"/>
      <c r="CE171" s="719"/>
      <c r="CF171" s="728"/>
      <c r="CG171" s="727"/>
      <c r="CH171" s="757"/>
      <c r="CI171" s="29"/>
      <c r="CJ171" s="29"/>
      <c r="CK171" s="29"/>
      <c r="CL171" s="29"/>
      <c r="CM171" s="736"/>
      <c r="CN171" s="745"/>
      <c r="CO171" s="680"/>
      <c r="CP171" s="660"/>
      <c r="CQ171" s="660"/>
      <c r="CR171" s="681"/>
      <c r="CS171" s="660"/>
      <c r="CT171" s="660"/>
      <c r="CU171" s="658"/>
      <c r="CV171" s="658"/>
      <c r="CW171" s="658"/>
      <c r="CX171" s="658"/>
      <c r="CY171" s="658"/>
      <c r="CZ171" s="658"/>
      <c r="DA171" s="658"/>
      <c r="DB171" s="658"/>
      <c r="DC171" s="658"/>
      <c r="DD171" s="658"/>
      <c r="DE171" s="658"/>
      <c r="DF171" s="658"/>
      <c r="DG171" s="658"/>
      <c r="DH171" s="658"/>
      <c r="DI171" s="658"/>
      <c r="DJ171" s="658"/>
      <c r="DK171" s="658"/>
      <c r="DL171" s="658"/>
      <c r="DM171" s="658"/>
      <c r="DN171" s="658"/>
      <c r="DO171" s="658"/>
      <c r="DP171" s="658"/>
      <c r="DQ171" s="658"/>
      <c r="DR171" s="658"/>
      <c r="DS171" s="658"/>
      <c r="DT171" s="658"/>
      <c r="DU171" s="658"/>
      <c r="DV171" s="658"/>
      <c r="DW171" s="658"/>
      <c r="DX171" s="658"/>
      <c r="DY171" s="658"/>
    </row>
    <row r="172" spans="1:129" s="12" customFormat="1">
      <c r="A172" s="658"/>
      <c r="B172" s="683"/>
      <c r="C172" s="658"/>
      <c r="D172" s="658"/>
      <c r="E172" s="658"/>
      <c r="F172" s="658"/>
      <c r="G172" s="658"/>
      <c r="H172" s="658"/>
      <c r="I172" s="658"/>
      <c r="J172" s="658"/>
      <c r="K172" s="658"/>
      <c r="L172" s="658"/>
      <c r="M172" s="658"/>
      <c r="N172" s="658"/>
      <c r="O172" s="658"/>
      <c r="P172" s="658"/>
      <c r="Q172" s="658"/>
      <c r="R172" s="658"/>
      <c r="S172" s="658"/>
      <c r="T172" s="658"/>
      <c r="U172" s="658"/>
      <c r="V172" s="658"/>
      <c r="W172" s="658"/>
      <c r="X172" s="658"/>
      <c r="Y172" s="658"/>
      <c r="Z172" s="658"/>
      <c r="AA172" s="658"/>
      <c r="AB172" s="658"/>
      <c r="AC172" s="658"/>
      <c r="AD172" s="658"/>
      <c r="AE172" s="658"/>
      <c r="AF172" s="815"/>
      <c r="AG172" s="820"/>
      <c r="AH172" s="825"/>
      <c r="AI172" s="658"/>
      <c r="AJ172" s="658"/>
      <c r="AK172" s="658"/>
      <c r="AL172" s="780"/>
      <c r="AM172" s="658"/>
      <c r="AN172" s="658"/>
      <c r="AO172" s="658"/>
      <c r="AP172" s="683"/>
      <c r="AQ172" s="658"/>
      <c r="AR172" s="658"/>
      <c r="AS172" s="658"/>
      <c r="AT172" s="658"/>
      <c r="AU172" s="658"/>
      <c r="AV172" s="815"/>
      <c r="AW172" s="834"/>
      <c r="AX172" s="830"/>
      <c r="AY172" s="765"/>
      <c r="AZ172" s="660"/>
      <c r="BA172" s="660"/>
      <c r="BB172" s="660"/>
      <c r="BC172" s="660"/>
      <c r="BD172" s="660"/>
      <c r="BE172" s="660"/>
      <c r="BF172" s="660"/>
      <c r="BG172" s="660"/>
      <c r="BH172" s="660"/>
      <c r="BI172" s="660"/>
      <c r="BJ172" s="666"/>
      <c r="BK172" s="666"/>
      <c r="BL172" s="666"/>
      <c r="BM172" s="30"/>
      <c r="BN172" s="30"/>
      <c r="BO172" s="30"/>
      <c r="BP172" s="679"/>
      <c r="BQ172" s="660"/>
      <c r="BR172" s="679"/>
      <c r="BS172" s="679"/>
      <c r="BT172" s="679"/>
      <c r="BU172" s="658"/>
      <c r="BV172" s="716"/>
      <c r="BW172" s="716"/>
      <c r="BX172" s="716"/>
      <c r="BY172" s="716"/>
      <c r="BZ172" s="716"/>
      <c r="CA172" s="716"/>
      <c r="CB172" s="756"/>
      <c r="CC172" s="719"/>
      <c r="CD172" s="719"/>
      <c r="CE172" s="719"/>
      <c r="CF172" s="728"/>
      <c r="CG172" s="727"/>
      <c r="CH172" s="757"/>
      <c r="CI172" s="29"/>
      <c r="CJ172" s="29"/>
      <c r="CK172" s="29"/>
      <c r="CL172" s="29"/>
      <c r="CM172" s="736"/>
      <c r="CN172" s="745"/>
      <c r="CO172" s="680"/>
      <c r="CP172" s="660"/>
      <c r="CQ172" s="660"/>
      <c r="CR172" s="681"/>
      <c r="CS172" s="660"/>
      <c r="CT172" s="660"/>
      <c r="CU172" s="658"/>
      <c r="CV172" s="658"/>
      <c r="CW172" s="658"/>
      <c r="CX172" s="658"/>
      <c r="CY172" s="658"/>
      <c r="CZ172" s="658"/>
      <c r="DA172" s="658"/>
      <c r="DB172" s="658"/>
      <c r="DC172" s="658"/>
      <c r="DD172" s="658"/>
      <c r="DE172" s="658"/>
      <c r="DF172" s="658"/>
      <c r="DG172" s="658"/>
      <c r="DH172" s="658"/>
      <c r="DI172" s="658"/>
      <c r="DJ172" s="658"/>
      <c r="DK172" s="658"/>
      <c r="DL172" s="658"/>
      <c r="DM172" s="658"/>
      <c r="DN172" s="658"/>
      <c r="DO172" s="658"/>
      <c r="DP172" s="658"/>
      <c r="DQ172" s="658"/>
      <c r="DR172" s="658"/>
      <c r="DS172" s="658"/>
      <c r="DT172" s="658"/>
      <c r="DU172" s="658"/>
      <c r="DV172" s="658"/>
      <c r="DW172" s="658"/>
      <c r="DX172" s="658"/>
      <c r="DY172" s="658"/>
    </row>
    <row r="173" spans="1:129" s="12" customFormat="1">
      <c r="A173" s="658"/>
      <c r="B173" s="683"/>
      <c r="C173" s="658"/>
      <c r="D173" s="658"/>
      <c r="E173" s="658"/>
      <c r="F173" s="658"/>
      <c r="G173" s="658"/>
      <c r="H173" s="658"/>
      <c r="I173" s="658"/>
      <c r="J173" s="658"/>
      <c r="K173" s="658"/>
      <c r="L173" s="658"/>
      <c r="M173" s="658"/>
      <c r="N173" s="658"/>
      <c r="O173" s="658"/>
      <c r="P173" s="658"/>
      <c r="Q173" s="658"/>
      <c r="R173" s="658"/>
      <c r="S173" s="658"/>
      <c r="T173" s="658"/>
      <c r="U173" s="658"/>
      <c r="V173" s="658"/>
      <c r="W173" s="658"/>
      <c r="X173" s="658"/>
      <c r="Y173" s="658"/>
      <c r="Z173" s="658"/>
      <c r="AA173" s="658"/>
      <c r="AB173" s="658"/>
      <c r="AC173" s="658"/>
      <c r="AD173" s="658"/>
      <c r="AE173" s="658"/>
      <c r="AF173" s="815"/>
      <c r="AG173" s="820"/>
      <c r="AH173" s="825"/>
      <c r="AI173" s="658"/>
      <c r="AJ173" s="658"/>
      <c r="AK173" s="658"/>
      <c r="AL173" s="780"/>
      <c r="AM173" s="658"/>
      <c r="AN173" s="658"/>
      <c r="AO173" s="658"/>
      <c r="AP173" s="683"/>
      <c r="AQ173" s="658"/>
      <c r="AR173" s="658"/>
      <c r="AS173" s="658"/>
      <c r="AT173" s="658"/>
      <c r="AU173" s="658"/>
      <c r="AV173" s="815"/>
      <c r="AW173" s="834"/>
      <c r="AX173" s="830"/>
      <c r="AY173" s="765"/>
      <c r="AZ173" s="660"/>
      <c r="BA173" s="660"/>
      <c r="BB173" s="660"/>
      <c r="BC173" s="660"/>
      <c r="BD173" s="660"/>
      <c r="BE173" s="660"/>
      <c r="BF173" s="660"/>
      <c r="BG173" s="660"/>
      <c r="BH173" s="660"/>
      <c r="BI173" s="660"/>
      <c r="BJ173" s="666"/>
      <c r="BK173" s="666"/>
      <c r="BL173" s="666"/>
      <c r="BM173" s="30"/>
      <c r="BN173" s="30"/>
      <c r="BO173" s="30"/>
      <c r="BP173" s="679"/>
      <c r="BQ173" s="660"/>
      <c r="BR173" s="679"/>
      <c r="BS173" s="679"/>
      <c r="BT173" s="679"/>
      <c r="BU173" s="658"/>
      <c r="BV173" s="716"/>
      <c r="BW173" s="716"/>
      <c r="BX173" s="716"/>
      <c r="BY173" s="716"/>
      <c r="BZ173" s="716"/>
      <c r="CA173" s="716"/>
      <c r="CB173" s="756"/>
      <c r="CC173" s="719"/>
      <c r="CD173" s="719"/>
      <c r="CE173" s="719"/>
      <c r="CF173" s="728"/>
      <c r="CG173" s="727"/>
      <c r="CH173" s="757"/>
      <c r="CI173" s="29"/>
      <c r="CJ173" s="29"/>
      <c r="CK173" s="29"/>
      <c r="CL173" s="29"/>
      <c r="CM173" s="736"/>
      <c r="CN173" s="745"/>
      <c r="CO173" s="680"/>
      <c r="CP173" s="660"/>
      <c r="CQ173" s="660"/>
      <c r="CR173" s="681"/>
      <c r="CS173" s="660"/>
      <c r="CT173" s="660"/>
      <c r="CU173" s="658"/>
      <c r="CV173" s="658"/>
      <c r="CW173" s="658"/>
      <c r="CX173" s="658"/>
      <c r="CY173" s="658"/>
      <c r="CZ173" s="658"/>
      <c r="DA173" s="658"/>
      <c r="DB173" s="658"/>
      <c r="DC173" s="658"/>
      <c r="DD173" s="658"/>
      <c r="DE173" s="658"/>
      <c r="DF173" s="658"/>
      <c r="DG173" s="658"/>
      <c r="DH173" s="658"/>
      <c r="DI173" s="658"/>
      <c r="DJ173" s="658"/>
      <c r="DK173" s="658"/>
      <c r="DL173" s="658"/>
      <c r="DM173" s="658"/>
      <c r="DN173" s="658"/>
      <c r="DO173" s="658"/>
      <c r="DP173" s="658"/>
      <c r="DQ173" s="658"/>
      <c r="DR173" s="658"/>
      <c r="DS173" s="658"/>
      <c r="DT173" s="658"/>
      <c r="DU173" s="658"/>
      <c r="DV173" s="658"/>
      <c r="DW173" s="658"/>
      <c r="DX173" s="658"/>
      <c r="DY173" s="658"/>
    </row>
    <row r="174" spans="1:129" s="12" customFormat="1">
      <c r="A174" s="658"/>
      <c r="B174" s="683"/>
      <c r="C174" s="658"/>
      <c r="D174" s="658"/>
      <c r="E174" s="658"/>
      <c r="F174" s="658"/>
      <c r="G174" s="658"/>
      <c r="H174" s="658"/>
      <c r="I174" s="658"/>
      <c r="J174" s="658"/>
      <c r="K174" s="658"/>
      <c r="L174" s="658"/>
      <c r="M174" s="658"/>
      <c r="N174" s="658"/>
      <c r="O174" s="658"/>
      <c r="P174" s="658"/>
      <c r="Q174" s="658"/>
      <c r="R174" s="658"/>
      <c r="S174" s="658"/>
      <c r="T174" s="658"/>
      <c r="U174" s="658"/>
      <c r="V174" s="658"/>
      <c r="W174" s="658"/>
      <c r="X174" s="658"/>
      <c r="Y174" s="658"/>
      <c r="Z174" s="658"/>
      <c r="AA174" s="658"/>
      <c r="AB174" s="658"/>
      <c r="AC174" s="658"/>
      <c r="AD174" s="658"/>
      <c r="AE174" s="658"/>
      <c r="AF174" s="815"/>
      <c r="AG174" s="820"/>
      <c r="AH174" s="825"/>
      <c r="AI174" s="658"/>
      <c r="AJ174" s="658"/>
      <c r="AK174" s="658"/>
      <c r="AL174" s="780"/>
      <c r="AM174" s="658"/>
      <c r="AN174" s="658"/>
      <c r="AO174" s="658"/>
      <c r="AP174" s="683"/>
      <c r="AQ174" s="658"/>
      <c r="AR174" s="658"/>
      <c r="AS174" s="658"/>
      <c r="AT174" s="658"/>
      <c r="AU174" s="658"/>
      <c r="AV174" s="815"/>
      <c r="AW174" s="834"/>
      <c r="AX174" s="830"/>
      <c r="AY174" s="765"/>
      <c r="AZ174" s="660"/>
      <c r="BA174" s="660"/>
      <c r="BB174" s="660"/>
      <c r="BC174" s="660"/>
      <c r="BD174" s="660"/>
      <c r="BE174" s="660"/>
      <c r="BF174" s="660"/>
      <c r="BG174" s="660"/>
      <c r="BH174" s="660"/>
      <c r="BI174" s="660"/>
      <c r="BJ174" s="666"/>
      <c r="BK174" s="666"/>
      <c r="BL174" s="666"/>
      <c r="BM174" s="30"/>
      <c r="BN174" s="30"/>
      <c r="BO174" s="30"/>
      <c r="BP174" s="679"/>
      <c r="BQ174" s="660"/>
      <c r="BR174" s="679"/>
      <c r="BS174" s="679"/>
      <c r="BT174" s="679"/>
      <c r="BU174" s="658"/>
      <c r="BV174" s="716"/>
      <c r="BW174" s="716"/>
      <c r="BX174" s="716"/>
      <c r="BY174" s="716"/>
      <c r="BZ174" s="716"/>
      <c r="CA174" s="716"/>
      <c r="CB174" s="756"/>
      <c r="CC174" s="719"/>
      <c r="CD174" s="719"/>
      <c r="CE174" s="719"/>
      <c r="CF174" s="728"/>
      <c r="CG174" s="727"/>
      <c r="CH174" s="757"/>
      <c r="CI174" s="29"/>
      <c r="CJ174" s="29"/>
      <c r="CK174" s="29"/>
      <c r="CL174" s="29"/>
      <c r="CM174" s="736"/>
      <c r="CN174" s="745"/>
      <c r="CO174" s="680"/>
      <c r="CP174" s="660"/>
      <c r="CQ174" s="660"/>
      <c r="CR174" s="681"/>
      <c r="CS174" s="660"/>
      <c r="CT174" s="660"/>
      <c r="CU174" s="658"/>
      <c r="CV174" s="658"/>
      <c r="CW174" s="658"/>
      <c r="CX174" s="658"/>
      <c r="CY174" s="658"/>
      <c r="CZ174" s="658"/>
      <c r="DA174" s="658"/>
      <c r="DB174" s="658"/>
      <c r="DC174" s="658"/>
      <c r="DD174" s="658"/>
      <c r="DE174" s="658"/>
      <c r="DF174" s="658"/>
      <c r="DG174" s="658"/>
      <c r="DH174" s="658"/>
      <c r="DI174" s="658"/>
      <c r="DJ174" s="658"/>
      <c r="DK174" s="658"/>
      <c r="DL174" s="658"/>
      <c r="DM174" s="658"/>
      <c r="DN174" s="658"/>
      <c r="DO174" s="658"/>
      <c r="DP174" s="658"/>
      <c r="DQ174" s="658"/>
      <c r="DR174" s="658"/>
      <c r="DS174" s="658"/>
      <c r="DT174" s="658"/>
      <c r="DU174" s="658"/>
      <c r="DV174" s="658"/>
      <c r="DW174" s="658"/>
      <c r="DX174" s="658"/>
      <c r="DY174" s="658"/>
    </row>
    <row r="175" spans="1:129" s="12" customFormat="1">
      <c r="A175" s="658"/>
      <c r="B175" s="683"/>
      <c r="C175" s="658"/>
      <c r="D175" s="658"/>
      <c r="E175" s="658"/>
      <c r="F175" s="658"/>
      <c r="G175" s="658"/>
      <c r="H175" s="658"/>
      <c r="I175" s="658"/>
      <c r="J175" s="658"/>
      <c r="K175" s="658"/>
      <c r="L175" s="658"/>
      <c r="M175" s="658"/>
      <c r="N175" s="658"/>
      <c r="O175" s="658"/>
      <c r="P175" s="658"/>
      <c r="Q175" s="658"/>
      <c r="R175" s="658"/>
      <c r="S175" s="658"/>
      <c r="T175" s="658"/>
      <c r="U175" s="658"/>
      <c r="V175" s="658"/>
      <c r="W175" s="658"/>
      <c r="X175" s="658"/>
      <c r="Y175" s="658"/>
      <c r="Z175" s="658"/>
      <c r="AA175" s="658"/>
      <c r="AB175" s="658"/>
      <c r="AC175" s="658"/>
      <c r="AD175" s="658"/>
      <c r="AE175" s="658"/>
      <c r="AF175" s="815"/>
      <c r="AG175" s="820"/>
      <c r="AH175" s="825"/>
      <c r="AI175" s="658"/>
      <c r="AJ175" s="658"/>
      <c r="AK175" s="658"/>
      <c r="AL175" s="780"/>
      <c r="AM175" s="658"/>
      <c r="AN175" s="658"/>
      <c r="AO175" s="658"/>
      <c r="AP175" s="683"/>
      <c r="AQ175" s="658"/>
      <c r="AR175" s="658"/>
      <c r="AS175" s="658"/>
      <c r="AT175" s="658"/>
      <c r="AU175" s="658"/>
      <c r="AV175" s="815"/>
      <c r="AW175" s="834"/>
      <c r="AX175" s="830"/>
      <c r="AY175" s="765"/>
      <c r="AZ175" s="660"/>
      <c r="BA175" s="660"/>
      <c r="BB175" s="660"/>
      <c r="BC175" s="660"/>
      <c r="BD175" s="660"/>
      <c r="BE175" s="660"/>
      <c r="BF175" s="660"/>
      <c r="BG175" s="660"/>
      <c r="BH175" s="660"/>
      <c r="BI175" s="660"/>
      <c r="BJ175" s="666"/>
      <c r="BK175" s="666"/>
      <c r="BL175" s="666"/>
      <c r="BM175" s="30"/>
      <c r="BN175" s="30"/>
      <c r="BO175" s="30"/>
      <c r="BP175" s="679"/>
      <c r="BQ175" s="660"/>
      <c r="BR175" s="679"/>
      <c r="BS175" s="679"/>
      <c r="BT175" s="679"/>
      <c r="BU175" s="658"/>
      <c r="BV175" s="716"/>
      <c r="BW175" s="716"/>
      <c r="BX175" s="716"/>
      <c r="BY175" s="716"/>
      <c r="BZ175" s="716"/>
      <c r="CA175" s="716"/>
      <c r="CB175" s="756"/>
      <c r="CC175" s="719"/>
      <c r="CD175" s="719"/>
      <c r="CE175" s="719"/>
      <c r="CF175" s="728"/>
      <c r="CG175" s="727"/>
      <c r="CH175" s="757"/>
      <c r="CI175" s="29"/>
      <c r="CJ175" s="29"/>
      <c r="CK175" s="29"/>
      <c r="CL175" s="29"/>
      <c r="CM175" s="736"/>
      <c r="CN175" s="745"/>
      <c r="CO175" s="680"/>
      <c r="CP175" s="660"/>
      <c r="CQ175" s="660"/>
      <c r="CR175" s="681"/>
      <c r="CS175" s="660"/>
      <c r="CT175" s="660"/>
      <c r="CU175" s="658"/>
      <c r="CV175" s="658"/>
      <c r="CW175" s="658"/>
      <c r="CX175" s="658"/>
      <c r="CY175" s="658"/>
      <c r="CZ175" s="658"/>
      <c r="DA175" s="658"/>
      <c r="DB175" s="658"/>
      <c r="DC175" s="658"/>
      <c r="DD175" s="658"/>
      <c r="DE175" s="658"/>
      <c r="DF175" s="658"/>
      <c r="DG175" s="658"/>
      <c r="DH175" s="658"/>
      <c r="DI175" s="658"/>
      <c r="DJ175" s="658"/>
      <c r="DK175" s="658"/>
      <c r="DL175" s="658"/>
      <c r="DM175" s="658"/>
      <c r="DN175" s="658"/>
      <c r="DO175" s="658"/>
      <c r="DP175" s="658"/>
      <c r="DQ175" s="658"/>
      <c r="DR175" s="658"/>
      <c r="DS175" s="658"/>
      <c r="DT175" s="658"/>
      <c r="DU175" s="658"/>
      <c r="DV175" s="658"/>
      <c r="DW175" s="658"/>
      <c r="DX175" s="658"/>
      <c r="DY175" s="658"/>
    </row>
    <row r="176" spans="1:129" s="12" customFormat="1">
      <c r="A176" s="658"/>
      <c r="B176" s="683"/>
      <c r="C176" s="658"/>
      <c r="D176" s="658"/>
      <c r="E176" s="658"/>
      <c r="F176" s="658"/>
      <c r="G176" s="658"/>
      <c r="H176" s="658"/>
      <c r="I176" s="658"/>
      <c r="J176" s="658"/>
      <c r="K176" s="658"/>
      <c r="L176" s="658"/>
      <c r="M176" s="658"/>
      <c r="N176" s="658"/>
      <c r="O176" s="658"/>
      <c r="P176" s="658"/>
      <c r="Q176" s="658"/>
      <c r="R176" s="658"/>
      <c r="S176" s="658"/>
      <c r="T176" s="658"/>
      <c r="U176" s="658"/>
      <c r="V176" s="658"/>
      <c r="W176" s="658"/>
      <c r="X176" s="658"/>
      <c r="Y176" s="658"/>
      <c r="Z176" s="658"/>
      <c r="AA176" s="658"/>
      <c r="AB176" s="658"/>
      <c r="AC176" s="658"/>
      <c r="AD176" s="658"/>
      <c r="AE176" s="658"/>
      <c r="AF176" s="815"/>
      <c r="AG176" s="820"/>
      <c r="AH176" s="825"/>
      <c r="AI176" s="658"/>
      <c r="AJ176" s="658"/>
      <c r="AK176" s="658"/>
      <c r="AL176" s="780"/>
      <c r="AM176" s="658"/>
      <c r="AN176" s="658"/>
      <c r="AO176" s="658"/>
      <c r="AP176" s="683"/>
      <c r="AQ176" s="658"/>
      <c r="AR176" s="658"/>
      <c r="AS176" s="658"/>
      <c r="AT176" s="658"/>
      <c r="AU176" s="658"/>
      <c r="AV176" s="815"/>
      <c r="AW176" s="834"/>
      <c r="AX176" s="830"/>
      <c r="AY176" s="765"/>
      <c r="AZ176" s="660"/>
      <c r="BA176" s="660"/>
      <c r="BB176" s="660"/>
      <c r="BC176" s="660"/>
      <c r="BD176" s="660"/>
      <c r="BE176" s="660"/>
      <c r="BF176" s="660"/>
      <c r="BG176" s="660"/>
      <c r="BH176" s="660"/>
      <c r="BI176" s="660"/>
      <c r="BJ176" s="666"/>
      <c r="BK176" s="666"/>
      <c r="BL176" s="666"/>
      <c r="BM176" s="30"/>
      <c r="BN176" s="30"/>
      <c r="BO176" s="30"/>
      <c r="BP176" s="679"/>
      <c r="BQ176" s="660"/>
      <c r="BR176" s="679"/>
      <c r="BS176" s="679"/>
      <c r="BT176" s="679"/>
      <c r="BU176" s="658"/>
      <c r="BV176" s="716"/>
      <c r="BW176" s="716"/>
      <c r="BX176" s="716"/>
      <c r="BY176" s="716"/>
      <c r="BZ176" s="716"/>
      <c r="CA176" s="716"/>
      <c r="CB176" s="756"/>
      <c r="CC176" s="719"/>
      <c r="CD176" s="719"/>
      <c r="CE176" s="719"/>
      <c r="CF176" s="728"/>
      <c r="CG176" s="727"/>
      <c r="CH176" s="757"/>
      <c r="CI176" s="29"/>
      <c r="CJ176" s="29"/>
      <c r="CK176" s="29"/>
      <c r="CL176" s="29"/>
      <c r="CM176" s="736"/>
      <c r="CN176" s="745"/>
      <c r="CO176" s="680"/>
      <c r="CP176" s="660"/>
      <c r="CQ176" s="660"/>
      <c r="CR176" s="681"/>
      <c r="CS176" s="660"/>
      <c r="CT176" s="660"/>
      <c r="CU176" s="658"/>
      <c r="CV176" s="658"/>
      <c r="CW176" s="658"/>
      <c r="CX176" s="658"/>
      <c r="CY176" s="658"/>
      <c r="CZ176" s="658"/>
      <c r="DA176" s="658"/>
      <c r="DB176" s="658"/>
      <c r="DC176" s="658"/>
      <c r="DD176" s="658"/>
      <c r="DE176" s="658"/>
      <c r="DF176" s="658"/>
      <c r="DG176" s="658"/>
      <c r="DH176" s="658"/>
      <c r="DI176" s="658"/>
      <c r="DJ176" s="658"/>
      <c r="DK176" s="658"/>
      <c r="DL176" s="658"/>
      <c r="DM176" s="658"/>
      <c r="DN176" s="658"/>
      <c r="DO176" s="658"/>
      <c r="DP176" s="658"/>
      <c r="DQ176" s="658"/>
      <c r="DR176" s="658"/>
      <c r="DS176" s="658"/>
      <c r="DT176" s="658"/>
      <c r="DU176" s="658"/>
      <c r="DV176" s="658"/>
      <c r="DW176" s="658"/>
      <c r="DX176" s="658"/>
      <c r="DY176" s="658"/>
    </row>
    <row r="177" spans="1:129" s="12" customFormat="1">
      <c r="A177" s="658"/>
      <c r="B177" s="683"/>
      <c r="C177" s="658"/>
      <c r="D177" s="658"/>
      <c r="E177" s="658"/>
      <c r="F177" s="658"/>
      <c r="G177" s="658"/>
      <c r="H177" s="658"/>
      <c r="I177" s="658"/>
      <c r="J177" s="658"/>
      <c r="K177" s="658"/>
      <c r="L177" s="658"/>
      <c r="M177" s="658"/>
      <c r="N177" s="658"/>
      <c r="O177" s="658"/>
      <c r="P177" s="658"/>
      <c r="Q177" s="658"/>
      <c r="R177" s="658"/>
      <c r="S177" s="658"/>
      <c r="T177" s="658"/>
      <c r="U177" s="658"/>
      <c r="V177" s="658"/>
      <c r="W177" s="658"/>
      <c r="X177" s="658"/>
      <c r="Y177" s="658"/>
      <c r="Z177" s="658"/>
      <c r="AA177" s="658"/>
      <c r="AB177" s="658"/>
      <c r="AC177" s="658"/>
      <c r="AD177" s="658"/>
      <c r="AE177" s="658"/>
      <c r="AF177" s="815"/>
      <c r="AG177" s="820"/>
      <c r="AH177" s="825"/>
      <c r="AI177" s="658"/>
      <c r="AJ177" s="658"/>
      <c r="AK177" s="658"/>
      <c r="AL177" s="780"/>
      <c r="AM177" s="658"/>
      <c r="AN177" s="658"/>
      <c r="AO177" s="658"/>
      <c r="AP177" s="683"/>
      <c r="AQ177" s="658"/>
      <c r="AR177" s="658"/>
      <c r="AS177" s="658"/>
      <c r="AT177" s="658"/>
      <c r="AU177" s="658"/>
      <c r="AV177" s="815"/>
      <c r="AW177" s="834"/>
      <c r="AX177" s="830"/>
      <c r="AY177" s="765"/>
      <c r="AZ177" s="660"/>
      <c r="BA177" s="660"/>
      <c r="BB177" s="660"/>
      <c r="BC177" s="660"/>
      <c r="BD177" s="660"/>
      <c r="BE177" s="660"/>
      <c r="BF177" s="660"/>
      <c r="BG177" s="660"/>
      <c r="BH177" s="660"/>
      <c r="BI177" s="660"/>
      <c r="BJ177" s="666"/>
      <c r="BK177" s="666"/>
      <c r="BL177" s="666"/>
      <c r="BM177" s="30"/>
      <c r="BN177" s="30"/>
      <c r="BO177" s="30"/>
      <c r="BP177" s="679"/>
      <c r="BQ177" s="660"/>
      <c r="BR177" s="679"/>
      <c r="BS177" s="679"/>
      <c r="BT177" s="679"/>
      <c r="BU177" s="658"/>
      <c r="BV177" s="716"/>
      <c r="BW177" s="716"/>
      <c r="BX177" s="716"/>
      <c r="BY177" s="716"/>
      <c r="BZ177" s="716"/>
      <c r="CA177" s="716"/>
      <c r="CB177" s="756"/>
      <c r="CC177" s="719"/>
      <c r="CD177" s="719"/>
      <c r="CE177" s="719"/>
      <c r="CF177" s="728"/>
      <c r="CG177" s="727"/>
      <c r="CH177" s="757"/>
      <c r="CI177" s="29"/>
      <c r="CJ177" s="29"/>
      <c r="CK177" s="29"/>
      <c r="CL177" s="29"/>
      <c r="CM177" s="736"/>
      <c r="CN177" s="745"/>
      <c r="CO177" s="680"/>
      <c r="CP177" s="660"/>
      <c r="CQ177" s="660"/>
      <c r="CR177" s="681"/>
      <c r="CS177" s="660"/>
      <c r="CT177" s="660"/>
      <c r="CU177" s="658"/>
      <c r="CV177" s="658"/>
      <c r="CW177" s="658"/>
      <c r="CX177" s="658"/>
      <c r="CY177" s="658"/>
      <c r="CZ177" s="658"/>
      <c r="DA177" s="658"/>
      <c r="DB177" s="658"/>
      <c r="DC177" s="658"/>
      <c r="DD177" s="658"/>
      <c r="DE177" s="658"/>
      <c r="DF177" s="658"/>
      <c r="DG177" s="658"/>
      <c r="DH177" s="658"/>
      <c r="DI177" s="658"/>
      <c r="DJ177" s="658"/>
      <c r="DK177" s="658"/>
      <c r="DL177" s="658"/>
      <c r="DM177" s="658"/>
      <c r="DN177" s="658"/>
      <c r="DO177" s="658"/>
      <c r="DP177" s="658"/>
      <c r="DQ177" s="658"/>
      <c r="DR177" s="658"/>
      <c r="DS177" s="658"/>
      <c r="DT177" s="658"/>
      <c r="DU177" s="658"/>
      <c r="DV177" s="658"/>
      <c r="DW177" s="658"/>
      <c r="DX177" s="658"/>
      <c r="DY177" s="658"/>
    </row>
    <row r="178" spans="1:129" s="12" customFormat="1">
      <c r="A178" s="658"/>
      <c r="B178" s="683"/>
      <c r="C178" s="658"/>
      <c r="D178" s="658"/>
      <c r="E178" s="658"/>
      <c r="F178" s="658"/>
      <c r="G178" s="658"/>
      <c r="H178" s="658"/>
      <c r="I178" s="658"/>
      <c r="J178" s="658"/>
      <c r="K178" s="658"/>
      <c r="L178" s="658"/>
      <c r="M178" s="658"/>
      <c r="N178" s="658"/>
      <c r="O178" s="658"/>
      <c r="P178" s="658"/>
      <c r="Q178" s="658"/>
      <c r="R178" s="658"/>
      <c r="S178" s="658"/>
      <c r="T178" s="658"/>
      <c r="U178" s="658"/>
      <c r="V178" s="658"/>
      <c r="W178" s="658"/>
      <c r="X178" s="658"/>
      <c r="Y178" s="658"/>
      <c r="Z178" s="658"/>
      <c r="AA178" s="658"/>
      <c r="AB178" s="658"/>
      <c r="AC178" s="658"/>
      <c r="AD178" s="658"/>
      <c r="AE178" s="658"/>
      <c r="AF178" s="815"/>
      <c r="AG178" s="820"/>
      <c r="AH178" s="825"/>
      <c r="AI178" s="658"/>
      <c r="AJ178" s="658"/>
      <c r="AK178" s="658"/>
      <c r="AL178" s="780"/>
      <c r="AM178" s="658"/>
      <c r="AN178" s="658"/>
      <c r="AO178" s="658"/>
      <c r="AP178" s="683"/>
      <c r="AQ178" s="658"/>
      <c r="AR178" s="658"/>
      <c r="AS178" s="658"/>
      <c r="AT178" s="658"/>
      <c r="AU178" s="658"/>
      <c r="AV178" s="815"/>
      <c r="AW178" s="834"/>
      <c r="AX178" s="830"/>
      <c r="AY178" s="765"/>
      <c r="AZ178" s="660"/>
      <c r="BA178" s="660"/>
      <c r="BB178" s="660"/>
      <c r="BC178" s="660"/>
      <c r="BD178" s="660"/>
      <c r="BE178" s="660"/>
      <c r="BF178" s="660"/>
      <c r="BG178" s="660"/>
      <c r="BH178" s="660"/>
      <c r="BI178" s="660"/>
      <c r="BJ178" s="666"/>
      <c r="BK178" s="666"/>
      <c r="BL178" s="666"/>
      <c r="BM178" s="30"/>
      <c r="BN178" s="30"/>
      <c r="BO178" s="30"/>
      <c r="BP178" s="679"/>
      <c r="BQ178" s="660"/>
      <c r="BR178" s="679"/>
      <c r="BS178" s="679"/>
      <c r="BT178" s="679"/>
      <c r="BU178" s="658"/>
      <c r="BV178" s="716"/>
      <c r="BW178" s="716"/>
      <c r="BX178" s="716"/>
      <c r="BY178" s="716"/>
      <c r="BZ178" s="716"/>
      <c r="CA178" s="716"/>
      <c r="CB178" s="756"/>
      <c r="CC178" s="719"/>
      <c r="CD178" s="719"/>
      <c r="CE178" s="719"/>
      <c r="CF178" s="728"/>
      <c r="CG178" s="727"/>
      <c r="CH178" s="757"/>
      <c r="CI178" s="29"/>
      <c r="CJ178" s="29"/>
      <c r="CK178" s="29"/>
      <c r="CL178" s="29"/>
      <c r="CM178" s="736"/>
      <c r="CN178" s="745"/>
      <c r="CO178" s="680"/>
      <c r="CP178" s="660"/>
      <c r="CQ178" s="660"/>
      <c r="CR178" s="681"/>
      <c r="CS178" s="660"/>
      <c r="CT178" s="660"/>
      <c r="CU178" s="658"/>
      <c r="CV178" s="658"/>
      <c r="CW178" s="658"/>
      <c r="CX178" s="658"/>
      <c r="CY178" s="658"/>
      <c r="CZ178" s="658"/>
      <c r="DA178" s="658"/>
      <c r="DB178" s="658"/>
      <c r="DC178" s="658"/>
      <c r="DD178" s="658"/>
      <c r="DE178" s="658"/>
      <c r="DF178" s="658"/>
      <c r="DG178" s="658"/>
      <c r="DH178" s="658"/>
      <c r="DI178" s="658"/>
      <c r="DJ178" s="658"/>
      <c r="DK178" s="658"/>
      <c r="DL178" s="658"/>
      <c r="DM178" s="658"/>
      <c r="DN178" s="658"/>
      <c r="DO178" s="658"/>
      <c r="DP178" s="658"/>
      <c r="DQ178" s="658"/>
      <c r="DR178" s="658"/>
      <c r="DS178" s="658"/>
      <c r="DT178" s="658"/>
      <c r="DU178" s="658"/>
      <c r="DV178" s="658"/>
      <c r="DW178" s="658"/>
      <c r="DX178" s="658"/>
      <c r="DY178" s="658"/>
    </row>
    <row r="179" spans="1:129" s="12" customFormat="1">
      <c r="A179" s="658"/>
      <c r="B179" s="683"/>
      <c r="C179" s="658"/>
      <c r="D179" s="658"/>
      <c r="E179" s="658"/>
      <c r="F179" s="658"/>
      <c r="G179" s="658"/>
      <c r="H179" s="658"/>
      <c r="I179" s="658"/>
      <c r="J179" s="658"/>
      <c r="K179" s="658"/>
      <c r="L179" s="658"/>
      <c r="M179" s="658"/>
      <c r="N179" s="658"/>
      <c r="O179" s="658"/>
      <c r="P179" s="658"/>
      <c r="Q179" s="658"/>
      <c r="R179" s="658"/>
      <c r="S179" s="658"/>
      <c r="T179" s="658"/>
      <c r="U179" s="658"/>
      <c r="V179" s="658"/>
      <c r="W179" s="658"/>
      <c r="X179" s="658"/>
      <c r="Y179" s="658"/>
      <c r="Z179" s="658"/>
      <c r="AA179" s="658"/>
      <c r="AB179" s="658"/>
      <c r="AC179" s="658"/>
      <c r="AD179" s="658"/>
      <c r="AE179" s="658"/>
      <c r="AF179" s="815"/>
      <c r="AG179" s="820"/>
      <c r="AH179" s="825"/>
      <c r="AI179" s="658"/>
      <c r="AJ179" s="658"/>
      <c r="AK179" s="658"/>
      <c r="AL179" s="780"/>
      <c r="AM179" s="658"/>
      <c r="AN179" s="658"/>
      <c r="AO179" s="658"/>
      <c r="AP179" s="683"/>
      <c r="AQ179" s="658"/>
      <c r="AR179" s="658"/>
      <c r="AS179" s="658"/>
      <c r="AT179" s="658"/>
      <c r="AU179" s="658"/>
      <c r="AV179" s="815"/>
      <c r="AW179" s="834"/>
      <c r="AX179" s="830"/>
      <c r="AY179" s="765"/>
      <c r="AZ179" s="660"/>
      <c r="BA179" s="660"/>
      <c r="BB179" s="660"/>
      <c r="BC179" s="660"/>
      <c r="BD179" s="660"/>
      <c r="BE179" s="660"/>
      <c r="BF179" s="660"/>
      <c r="BG179" s="660"/>
      <c r="BH179" s="660"/>
      <c r="BI179" s="660"/>
      <c r="BJ179" s="666"/>
      <c r="BK179" s="666"/>
      <c r="BL179" s="666"/>
      <c r="BM179" s="30"/>
      <c r="BN179" s="30"/>
      <c r="BO179" s="30"/>
      <c r="BP179" s="679"/>
      <c r="BQ179" s="660"/>
      <c r="BR179" s="679"/>
      <c r="BS179" s="679"/>
      <c r="BT179" s="679"/>
      <c r="BU179" s="658"/>
      <c r="BV179" s="716"/>
      <c r="BW179" s="716"/>
      <c r="BX179" s="716"/>
      <c r="BY179" s="716"/>
      <c r="BZ179" s="716"/>
      <c r="CA179" s="716"/>
      <c r="CB179" s="756"/>
      <c r="CC179" s="719"/>
      <c r="CD179" s="719"/>
      <c r="CE179" s="719"/>
      <c r="CF179" s="728"/>
      <c r="CG179" s="727"/>
      <c r="CH179" s="757"/>
      <c r="CI179" s="29"/>
      <c r="CJ179" s="29"/>
      <c r="CK179" s="29"/>
      <c r="CL179" s="29"/>
      <c r="CM179" s="736"/>
      <c r="CN179" s="745"/>
      <c r="CO179" s="680"/>
      <c r="CP179" s="660"/>
      <c r="CQ179" s="660"/>
      <c r="CR179" s="681"/>
      <c r="CS179" s="660"/>
      <c r="CT179" s="660"/>
      <c r="CU179" s="658"/>
      <c r="CV179" s="658"/>
      <c r="CW179" s="658"/>
      <c r="CX179" s="658"/>
      <c r="CY179" s="658"/>
      <c r="CZ179" s="658"/>
      <c r="DA179" s="658"/>
      <c r="DB179" s="658"/>
      <c r="DC179" s="658"/>
      <c r="DD179" s="658"/>
      <c r="DE179" s="658"/>
      <c r="DF179" s="658"/>
      <c r="DG179" s="658"/>
      <c r="DH179" s="658"/>
      <c r="DI179" s="658"/>
      <c r="DJ179" s="658"/>
      <c r="DK179" s="658"/>
      <c r="DL179" s="658"/>
      <c r="DM179" s="658"/>
      <c r="DN179" s="658"/>
      <c r="DO179" s="658"/>
      <c r="DP179" s="658"/>
      <c r="DQ179" s="658"/>
      <c r="DR179" s="658"/>
      <c r="DS179" s="658"/>
      <c r="DT179" s="658"/>
      <c r="DU179" s="658"/>
      <c r="DV179" s="658"/>
      <c r="DW179" s="658"/>
      <c r="DX179" s="658"/>
      <c r="DY179" s="658"/>
    </row>
    <row r="180" spans="1:129" s="12" customFormat="1">
      <c r="A180" s="658"/>
      <c r="B180" s="683"/>
      <c r="C180" s="658"/>
      <c r="D180" s="658"/>
      <c r="E180" s="658"/>
      <c r="F180" s="658"/>
      <c r="G180" s="658"/>
      <c r="H180" s="658"/>
      <c r="I180" s="658"/>
      <c r="J180" s="658"/>
      <c r="K180" s="658"/>
      <c r="L180" s="658"/>
      <c r="M180" s="658"/>
      <c r="N180" s="658"/>
      <c r="O180" s="658"/>
      <c r="P180" s="658"/>
      <c r="Q180" s="658"/>
      <c r="R180" s="658"/>
      <c r="S180" s="658"/>
      <c r="T180" s="658"/>
      <c r="U180" s="658"/>
      <c r="V180" s="658"/>
      <c r="W180" s="658"/>
      <c r="X180" s="658"/>
      <c r="Y180" s="658"/>
      <c r="Z180" s="658"/>
      <c r="AA180" s="658"/>
      <c r="AB180" s="658"/>
      <c r="AC180" s="658"/>
      <c r="AD180" s="658"/>
      <c r="AE180" s="658"/>
      <c r="AF180" s="815"/>
      <c r="AG180" s="820"/>
      <c r="AH180" s="825"/>
      <c r="AI180" s="658"/>
      <c r="AJ180" s="658"/>
      <c r="AK180" s="658"/>
      <c r="AL180" s="780"/>
      <c r="AM180" s="658"/>
      <c r="AN180" s="658"/>
      <c r="AO180" s="658"/>
      <c r="AP180" s="683"/>
      <c r="AQ180" s="658"/>
      <c r="AR180" s="658"/>
      <c r="AS180" s="658"/>
      <c r="AT180" s="658"/>
      <c r="AU180" s="658"/>
      <c r="AV180" s="815"/>
      <c r="AW180" s="834"/>
      <c r="AX180" s="830"/>
      <c r="AY180" s="765"/>
      <c r="AZ180" s="660"/>
      <c r="BA180" s="660"/>
      <c r="BB180" s="660"/>
      <c r="BC180" s="660"/>
      <c r="BD180" s="660"/>
      <c r="BE180" s="660"/>
      <c r="BF180" s="660"/>
      <c r="BG180" s="660"/>
      <c r="BH180" s="660"/>
      <c r="BI180" s="660"/>
      <c r="BJ180" s="666"/>
      <c r="BK180" s="666"/>
      <c r="BL180" s="666"/>
      <c r="BM180" s="30"/>
      <c r="BN180" s="30"/>
      <c r="BO180" s="30"/>
      <c r="BP180" s="679"/>
      <c r="BQ180" s="660"/>
      <c r="BR180" s="679"/>
      <c r="BS180" s="679"/>
      <c r="BT180" s="679"/>
      <c r="BU180" s="658"/>
      <c r="BV180" s="716"/>
      <c r="BW180" s="716"/>
      <c r="BX180" s="716"/>
      <c r="BY180" s="716"/>
      <c r="BZ180" s="716"/>
      <c r="CA180" s="716"/>
      <c r="CB180" s="756"/>
      <c r="CC180" s="719"/>
      <c r="CD180" s="719"/>
      <c r="CE180" s="719"/>
      <c r="CF180" s="728"/>
      <c r="CG180" s="727"/>
      <c r="CH180" s="757"/>
      <c r="CI180" s="29"/>
      <c r="CJ180" s="29"/>
      <c r="CK180" s="29"/>
      <c r="CL180" s="29"/>
      <c r="CM180" s="736"/>
      <c r="CN180" s="745"/>
      <c r="CO180" s="680"/>
      <c r="CP180" s="660"/>
      <c r="CQ180" s="660"/>
      <c r="CR180" s="681"/>
      <c r="CS180" s="660"/>
      <c r="CT180" s="660"/>
      <c r="CU180" s="658"/>
      <c r="CV180" s="658"/>
      <c r="CW180" s="658"/>
      <c r="CX180" s="658"/>
      <c r="CY180" s="658"/>
      <c r="CZ180" s="658"/>
      <c r="DA180" s="658"/>
      <c r="DB180" s="658"/>
      <c r="DC180" s="658"/>
      <c r="DD180" s="658"/>
      <c r="DE180" s="658"/>
      <c r="DF180" s="658"/>
      <c r="DG180" s="658"/>
      <c r="DH180" s="658"/>
      <c r="DI180" s="658"/>
      <c r="DJ180" s="658"/>
      <c r="DK180" s="658"/>
      <c r="DL180" s="658"/>
      <c r="DM180" s="658"/>
      <c r="DN180" s="658"/>
      <c r="DO180" s="658"/>
      <c r="DP180" s="658"/>
      <c r="DQ180" s="658"/>
      <c r="DR180" s="658"/>
      <c r="DS180" s="658"/>
      <c r="DT180" s="658"/>
      <c r="DU180" s="658"/>
      <c r="DV180" s="658"/>
      <c r="DW180" s="658"/>
      <c r="DX180" s="658"/>
      <c r="DY180" s="658"/>
    </row>
    <row r="181" spans="1:129" s="12" customFormat="1">
      <c r="A181" s="658"/>
      <c r="B181" s="683"/>
      <c r="C181" s="658"/>
      <c r="D181" s="658"/>
      <c r="E181" s="658"/>
      <c r="F181" s="658"/>
      <c r="G181" s="658"/>
      <c r="H181" s="658"/>
      <c r="I181" s="658"/>
      <c r="J181" s="658"/>
      <c r="K181" s="658"/>
      <c r="L181" s="658"/>
      <c r="M181" s="658"/>
      <c r="N181" s="658"/>
      <c r="O181" s="658"/>
      <c r="P181" s="658"/>
      <c r="Q181" s="658"/>
      <c r="R181" s="658"/>
      <c r="S181" s="658"/>
      <c r="T181" s="658"/>
      <c r="U181" s="658"/>
      <c r="V181" s="658"/>
      <c r="W181" s="658"/>
      <c r="X181" s="658"/>
      <c r="Y181" s="658"/>
      <c r="Z181" s="658"/>
      <c r="AA181" s="658"/>
      <c r="AB181" s="658"/>
      <c r="AC181" s="658"/>
      <c r="AD181" s="658"/>
      <c r="AE181" s="658"/>
      <c r="AF181" s="815"/>
      <c r="AG181" s="820"/>
      <c r="AH181" s="825"/>
      <c r="AI181" s="658"/>
      <c r="AJ181" s="658"/>
      <c r="AK181" s="658"/>
      <c r="AL181" s="780"/>
      <c r="AM181" s="658"/>
      <c r="AN181" s="658"/>
      <c r="AO181" s="658"/>
      <c r="AP181" s="683"/>
      <c r="AQ181" s="658"/>
      <c r="AR181" s="658"/>
      <c r="AS181" s="658"/>
      <c r="AT181" s="658"/>
      <c r="AU181" s="658"/>
      <c r="AV181" s="815"/>
      <c r="AW181" s="834"/>
      <c r="AX181" s="830"/>
      <c r="AY181" s="765"/>
      <c r="AZ181" s="660"/>
      <c r="BA181" s="660"/>
      <c r="BB181" s="660"/>
      <c r="BC181" s="660"/>
      <c r="BD181" s="660"/>
      <c r="BE181" s="660"/>
      <c r="BF181" s="660"/>
      <c r="BG181" s="660"/>
      <c r="BH181" s="660"/>
      <c r="BI181" s="660"/>
      <c r="BJ181" s="666"/>
      <c r="BK181" s="666"/>
      <c r="BL181" s="666"/>
      <c r="BM181" s="30"/>
      <c r="BN181" s="30"/>
      <c r="BO181" s="30"/>
      <c r="BP181" s="679"/>
      <c r="BQ181" s="660"/>
      <c r="BR181" s="679"/>
      <c r="BS181" s="679"/>
      <c r="BT181" s="679"/>
      <c r="BU181" s="658"/>
      <c r="BV181" s="716"/>
      <c r="BW181" s="716"/>
      <c r="BX181" s="716"/>
      <c r="BY181" s="716"/>
      <c r="BZ181" s="716"/>
      <c r="CA181" s="716"/>
      <c r="CB181" s="756"/>
      <c r="CC181" s="719"/>
      <c r="CD181" s="719"/>
      <c r="CE181" s="719"/>
      <c r="CF181" s="728"/>
      <c r="CG181" s="727"/>
      <c r="CH181" s="757"/>
      <c r="CI181" s="29"/>
      <c r="CJ181" s="29"/>
      <c r="CK181" s="29"/>
      <c r="CL181" s="29"/>
      <c r="CM181" s="736"/>
      <c r="CN181" s="745"/>
      <c r="CO181" s="680"/>
      <c r="CP181" s="660"/>
      <c r="CQ181" s="660"/>
      <c r="CR181" s="681"/>
      <c r="CS181" s="660"/>
      <c r="CT181" s="660"/>
      <c r="CU181" s="658"/>
      <c r="CV181" s="658"/>
      <c r="CW181" s="658"/>
      <c r="CX181" s="658"/>
      <c r="CY181" s="658"/>
      <c r="CZ181" s="658"/>
      <c r="DA181" s="658"/>
      <c r="DB181" s="658"/>
      <c r="DC181" s="658"/>
      <c r="DD181" s="658"/>
      <c r="DE181" s="658"/>
      <c r="DF181" s="658"/>
      <c r="DG181" s="658"/>
      <c r="DH181" s="658"/>
      <c r="DI181" s="658"/>
      <c r="DJ181" s="658"/>
      <c r="DK181" s="658"/>
      <c r="DL181" s="658"/>
      <c r="DM181" s="658"/>
      <c r="DN181" s="658"/>
      <c r="DO181" s="658"/>
      <c r="DP181" s="658"/>
      <c r="DQ181" s="658"/>
      <c r="DR181" s="658"/>
      <c r="DS181" s="658"/>
      <c r="DT181" s="658"/>
      <c r="DU181" s="658"/>
      <c r="DV181" s="658"/>
      <c r="DW181" s="658"/>
      <c r="DX181" s="658"/>
      <c r="DY181" s="658"/>
    </row>
    <row r="182" spans="1:129" s="12" customFormat="1">
      <c r="A182" s="658"/>
      <c r="B182" s="683"/>
      <c r="C182" s="658"/>
      <c r="D182" s="658"/>
      <c r="E182" s="658"/>
      <c r="F182" s="658"/>
      <c r="G182" s="658"/>
      <c r="H182" s="658"/>
      <c r="I182" s="658"/>
      <c r="J182" s="658"/>
      <c r="K182" s="658"/>
      <c r="L182" s="658"/>
      <c r="M182" s="658"/>
      <c r="N182" s="658"/>
      <c r="O182" s="658"/>
      <c r="P182" s="658"/>
      <c r="Q182" s="658"/>
      <c r="R182" s="658"/>
      <c r="S182" s="658"/>
      <c r="T182" s="658"/>
      <c r="U182" s="658"/>
      <c r="V182" s="658"/>
      <c r="W182" s="658"/>
      <c r="X182" s="658"/>
      <c r="Y182" s="658"/>
      <c r="Z182" s="658"/>
      <c r="AA182" s="658"/>
      <c r="AB182" s="658"/>
      <c r="AC182" s="658"/>
      <c r="AD182" s="658"/>
      <c r="AE182" s="658"/>
      <c r="AF182" s="815"/>
      <c r="AG182" s="820"/>
      <c r="AH182" s="825"/>
      <c r="AI182" s="658"/>
      <c r="AJ182" s="658"/>
      <c r="AK182" s="658"/>
      <c r="AL182" s="780"/>
      <c r="AM182" s="658"/>
      <c r="AN182" s="658"/>
      <c r="AO182" s="658"/>
      <c r="AP182" s="683"/>
      <c r="AQ182" s="658"/>
      <c r="AR182" s="658"/>
      <c r="AS182" s="658"/>
      <c r="AT182" s="658"/>
      <c r="AU182" s="658"/>
      <c r="AV182" s="815"/>
      <c r="AW182" s="834"/>
      <c r="AX182" s="830"/>
      <c r="AY182" s="765"/>
      <c r="AZ182" s="660"/>
      <c r="BA182" s="660"/>
      <c r="BB182" s="660"/>
      <c r="BC182" s="660"/>
      <c r="BD182" s="660"/>
      <c r="BE182" s="660"/>
      <c r="BF182" s="660"/>
      <c r="BG182" s="660"/>
      <c r="BH182" s="660"/>
      <c r="BI182" s="660"/>
      <c r="BJ182" s="666"/>
      <c r="BK182" s="666"/>
      <c r="BL182" s="666"/>
      <c r="BM182" s="30"/>
      <c r="BN182" s="30"/>
      <c r="BO182" s="30"/>
      <c r="BP182" s="679"/>
      <c r="BQ182" s="660"/>
      <c r="BR182" s="679"/>
      <c r="BS182" s="679"/>
      <c r="BT182" s="679"/>
      <c r="BU182" s="658"/>
      <c r="BV182" s="716"/>
      <c r="BW182" s="716"/>
      <c r="BX182" s="716"/>
      <c r="BY182" s="716"/>
      <c r="BZ182" s="716"/>
      <c r="CA182" s="716"/>
      <c r="CB182" s="756"/>
      <c r="CC182" s="719"/>
      <c r="CD182" s="719"/>
      <c r="CE182" s="719"/>
      <c r="CF182" s="728"/>
      <c r="CG182" s="727"/>
      <c r="CH182" s="757"/>
      <c r="CI182" s="29"/>
      <c r="CJ182" s="29"/>
      <c r="CK182" s="29"/>
      <c r="CL182" s="29"/>
      <c r="CM182" s="736"/>
      <c r="CN182" s="745"/>
      <c r="CO182" s="680"/>
      <c r="CP182" s="660"/>
      <c r="CQ182" s="660"/>
      <c r="CR182" s="681"/>
      <c r="CS182" s="660"/>
      <c r="CT182" s="660"/>
      <c r="CU182" s="658"/>
      <c r="CV182" s="658"/>
      <c r="CW182" s="658"/>
      <c r="CX182" s="658"/>
      <c r="CY182" s="658"/>
      <c r="CZ182" s="658"/>
      <c r="DA182" s="658"/>
      <c r="DB182" s="658"/>
      <c r="DC182" s="658"/>
      <c r="DD182" s="658"/>
      <c r="DE182" s="658"/>
      <c r="DF182" s="658"/>
      <c r="DG182" s="658"/>
      <c r="DH182" s="658"/>
      <c r="DI182" s="658"/>
      <c r="DJ182" s="658"/>
      <c r="DK182" s="658"/>
      <c r="DL182" s="658"/>
      <c r="DM182" s="658"/>
      <c r="DN182" s="658"/>
      <c r="DO182" s="658"/>
      <c r="DP182" s="658"/>
      <c r="DQ182" s="658"/>
      <c r="DR182" s="658"/>
      <c r="DS182" s="658"/>
      <c r="DT182" s="658"/>
      <c r="DU182" s="658"/>
      <c r="DV182" s="658"/>
      <c r="DW182" s="658"/>
      <c r="DX182" s="658"/>
      <c r="DY182" s="658"/>
    </row>
    <row r="183" spans="1:129" s="12" customFormat="1">
      <c r="A183" s="658"/>
      <c r="B183" s="683"/>
      <c r="C183" s="658"/>
      <c r="D183" s="658"/>
      <c r="E183" s="658"/>
      <c r="F183" s="658"/>
      <c r="G183" s="658"/>
      <c r="H183" s="658"/>
      <c r="I183" s="658"/>
      <c r="J183" s="658"/>
      <c r="K183" s="658"/>
      <c r="L183" s="658"/>
      <c r="M183" s="658"/>
      <c r="N183" s="658"/>
      <c r="O183" s="658"/>
      <c r="P183" s="658"/>
      <c r="Q183" s="658"/>
      <c r="R183" s="658"/>
      <c r="S183" s="658"/>
      <c r="T183" s="658"/>
      <c r="U183" s="658"/>
      <c r="V183" s="658"/>
      <c r="W183" s="658"/>
      <c r="X183" s="658"/>
      <c r="Y183" s="658"/>
      <c r="Z183" s="658"/>
      <c r="AA183" s="658"/>
      <c r="AB183" s="658"/>
      <c r="AC183" s="658"/>
      <c r="AD183" s="658"/>
      <c r="AE183" s="658"/>
      <c r="AF183" s="815"/>
      <c r="AG183" s="820"/>
      <c r="AH183" s="825"/>
      <c r="AI183" s="658"/>
      <c r="AJ183" s="658"/>
      <c r="AK183" s="658"/>
      <c r="AL183" s="780"/>
      <c r="AM183" s="658"/>
      <c r="AN183" s="658"/>
      <c r="AO183" s="658"/>
      <c r="AP183" s="683"/>
      <c r="AQ183" s="658"/>
      <c r="AR183" s="658"/>
      <c r="AS183" s="658"/>
      <c r="AT183" s="658"/>
      <c r="AU183" s="658"/>
      <c r="AV183" s="815"/>
      <c r="AW183" s="834"/>
      <c r="AX183" s="830"/>
      <c r="AY183" s="765"/>
      <c r="AZ183" s="660"/>
      <c r="BA183" s="660"/>
      <c r="BB183" s="660"/>
      <c r="BC183" s="660"/>
      <c r="BD183" s="660"/>
      <c r="BE183" s="660"/>
      <c r="BF183" s="660"/>
      <c r="BG183" s="660"/>
      <c r="BH183" s="660"/>
      <c r="BI183" s="660"/>
      <c r="BJ183" s="666"/>
      <c r="BK183" s="666"/>
      <c r="BL183" s="666"/>
      <c r="BM183" s="30"/>
      <c r="BN183" s="30"/>
      <c r="BO183" s="30"/>
      <c r="BP183" s="679"/>
      <c r="BQ183" s="660"/>
      <c r="BR183" s="679"/>
      <c r="BS183" s="679"/>
      <c r="BT183" s="679"/>
      <c r="BU183" s="658"/>
      <c r="BV183" s="716"/>
      <c r="BW183" s="716"/>
      <c r="BX183" s="716"/>
      <c r="BY183" s="716"/>
      <c r="BZ183" s="716"/>
      <c r="CA183" s="716"/>
      <c r="CB183" s="756"/>
      <c r="CC183" s="719"/>
      <c r="CD183" s="719"/>
      <c r="CE183" s="719"/>
      <c r="CF183" s="728"/>
      <c r="CG183" s="727"/>
      <c r="CH183" s="757"/>
      <c r="CI183" s="29"/>
      <c r="CJ183" s="29"/>
      <c r="CK183" s="29"/>
      <c r="CL183" s="29"/>
      <c r="CM183" s="736"/>
      <c r="CN183" s="745"/>
      <c r="CO183" s="680"/>
      <c r="CP183" s="660"/>
      <c r="CQ183" s="660"/>
      <c r="CR183" s="681"/>
      <c r="CS183" s="660"/>
      <c r="CT183" s="660"/>
      <c r="CU183" s="658"/>
      <c r="CV183" s="658"/>
      <c r="CW183" s="658"/>
      <c r="CX183" s="658"/>
      <c r="CY183" s="658"/>
      <c r="CZ183" s="658"/>
      <c r="DA183" s="658"/>
      <c r="DB183" s="658"/>
      <c r="DC183" s="658"/>
      <c r="DD183" s="658"/>
      <c r="DE183" s="658"/>
      <c r="DF183" s="658"/>
      <c r="DG183" s="658"/>
      <c r="DH183" s="658"/>
      <c r="DI183" s="658"/>
      <c r="DJ183" s="658"/>
      <c r="DK183" s="658"/>
      <c r="DL183" s="658"/>
      <c r="DM183" s="658"/>
      <c r="DN183" s="658"/>
      <c r="DO183" s="658"/>
      <c r="DP183" s="658"/>
      <c r="DQ183" s="658"/>
      <c r="DR183" s="658"/>
      <c r="DS183" s="658"/>
      <c r="DT183" s="658"/>
      <c r="DU183" s="658"/>
      <c r="DV183" s="658"/>
      <c r="DW183" s="658"/>
      <c r="DX183" s="658"/>
      <c r="DY183" s="658"/>
    </row>
    <row r="184" spans="1:129" s="12" customFormat="1">
      <c r="A184" s="658"/>
      <c r="B184" s="683"/>
      <c r="C184" s="658"/>
      <c r="D184" s="658"/>
      <c r="E184" s="658"/>
      <c r="F184" s="658"/>
      <c r="G184" s="658"/>
      <c r="H184" s="658"/>
      <c r="I184" s="658"/>
      <c r="J184" s="658"/>
      <c r="K184" s="658"/>
      <c r="L184" s="658"/>
      <c r="M184" s="658"/>
      <c r="N184" s="658"/>
      <c r="O184" s="658"/>
      <c r="P184" s="658"/>
      <c r="Q184" s="658"/>
      <c r="R184" s="658"/>
      <c r="S184" s="658"/>
      <c r="T184" s="658"/>
      <c r="U184" s="658"/>
      <c r="V184" s="658"/>
      <c r="W184" s="658"/>
      <c r="X184" s="658"/>
      <c r="Y184" s="658"/>
      <c r="Z184" s="658"/>
      <c r="AA184" s="658"/>
      <c r="AB184" s="658"/>
      <c r="AC184" s="658"/>
      <c r="AD184" s="658"/>
      <c r="AE184" s="658"/>
      <c r="AF184" s="815"/>
      <c r="AG184" s="820"/>
      <c r="AH184" s="825"/>
      <c r="AI184" s="658"/>
      <c r="AJ184" s="658"/>
      <c r="AK184" s="658"/>
      <c r="AL184" s="780"/>
      <c r="AM184" s="658"/>
      <c r="AN184" s="658"/>
      <c r="AO184" s="658"/>
      <c r="AP184" s="683"/>
      <c r="AQ184" s="658"/>
      <c r="AR184" s="658"/>
      <c r="AS184" s="658"/>
      <c r="AT184" s="658"/>
      <c r="AU184" s="658"/>
      <c r="AV184" s="815"/>
      <c r="AW184" s="834"/>
      <c r="AX184" s="830"/>
      <c r="AY184" s="765"/>
      <c r="AZ184" s="660"/>
      <c r="BA184" s="660"/>
      <c r="BB184" s="660"/>
      <c r="BC184" s="660"/>
      <c r="BD184" s="660"/>
      <c r="BE184" s="660"/>
      <c r="BF184" s="660"/>
      <c r="BG184" s="660"/>
      <c r="BH184" s="660"/>
      <c r="BI184" s="660"/>
      <c r="BJ184" s="666"/>
      <c r="BK184" s="666"/>
      <c r="BL184" s="666"/>
      <c r="BM184" s="30"/>
      <c r="BN184" s="30"/>
      <c r="BO184" s="30"/>
      <c r="BP184" s="679"/>
      <c r="BQ184" s="660"/>
      <c r="BR184" s="679"/>
      <c r="BS184" s="679"/>
      <c r="BT184" s="679"/>
      <c r="BU184" s="658"/>
      <c r="BV184" s="716"/>
      <c r="BW184" s="716"/>
      <c r="BX184" s="716"/>
      <c r="BY184" s="716"/>
      <c r="BZ184" s="716"/>
      <c r="CA184" s="716"/>
      <c r="CB184" s="756"/>
      <c r="CC184" s="719"/>
      <c r="CD184" s="719"/>
      <c r="CE184" s="719"/>
      <c r="CF184" s="728"/>
      <c r="CG184" s="727"/>
      <c r="CH184" s="757"/>
      <c r="CI184" s="29"/>
      <c r="CJ184" s="29"/>
      <c r="CK184" s="29"/>
      <c r="CL184" s="29"/>
      <c r="CM184" s="736"/>
      <c r="CN184" s="745"/>
      <c r="CO184" s="680"/>
      <c r="CP184" s="660"/>
      <c r="CQ184" s="660"/>
      <c r="CR184" s="681"/>
      <c r="CS184" s="660"/>
      <c r="CT184" s="660"/>
      <c r="CU184" s="658"/>
      <c r="CV184" s="658"/>
      <c r="CW184" s="658"/>
      <c r="CX184" s="658"/>
      <c r="CY184" s="658"/>
      <c r="CZ184" s="658"/>
      <c r="DA184" s="658"/>
      <c r="DB184" s="658"/>
      <c r="DC184" s="658"/>
      <c r="DD184" s="658"/>
      <c r="DE184" s="658"/>
      <c r="DF184" s="658"/>
      <c r="DG184" s="658"/>
      <c r="DH184" s="658"/>
      <c r="DI184" s="658"/>
      <c r="DJ184" s="658"/>
      <c r="DK184" s="658"/>
      <c r="DL184" s="658"/>
      <c r="DM184" s="658"/>
      <c r="DN184" s="658"/>
      <c r="DO184" s="658"/>
      <c r="DP184" s="658"/>
      <c r="DQ184" s="658"/>
      <c r="DR184" s="658"/>
      <c r="DS184" s="658"/>
      <c r="DT184" s="658"/>
      <c r="DU184" s="658"/>
      <c r="DV184" s="658"/>
      <c r="DW184" s="658"/>
      <c r="DX184" s="658"/>
      <c r="DY184" s="658"/>
    </row>
    <row r="185" spans="1:129" s="12" customFormat="1">
      <c r="A185" s="658"/>
      <c r="B185" s="683"/>
      <c r="C185" s="658"/>
      <c r="D185" s="658"/>
      <c r="E185" s="658"/>
      <c r="F185" s="658"/>
      <c r="G185" s="658"/>
      <c r="H185" s="658"/>
      <c r="I185" s="658"/>
      <c r="J185" s="658"/>
      <c r="K185" s="658"/>
      <c r="L185" s="658"/>
      <c r="M185" s="658"/>
      <c r="N185" s="658"/>
      <c r="O185" s="658"/>
      <c r="P185" s="658"/>
      <c r="Q185" s="658"/>
      <c r="R185" s="658"/>
      <c r="S185" s="658"/>
      <c r="T185" s="658"/>
      <c r="U185" s="658"/>
      <c r="V185" s="658"/>
      <c r="W185" s="658"/>
      <c r="X185" s="658"/>
      <c r="Y185" s="658"/>
      <c r="Z185" s="658"/>
      <c r="AA185" s="658"/>
      <c r="AB185" s="658"/>
      <c r="AC185" s="658"/>
      <c r="AD185" s="658"/>
      <c r="AE185" s="658"/>
      <c r="AF185" s="815"/>
      <c r="AG185" s="820"/>
      <c r="AH185" s="825"/>
      <c r="AI185" s="658"/>
      <c r="AJ185" s="658"/>
      <c r="AK185" s="658"/>
      <c r="AL185" s="780"/>
      <c r="AM185" s="658"/>
      <c r="AN185" s="658"/>
      <c r="AO185" s="658"/>
      <c r="AP185" s="683"/>
      <c r="AQ185" s="658"/>
      <c r="AR185" s="658"/>
      <c r="AS185" s="658"/>
      <c r="AT185" s="658"/>
      <c r="AU185" s="658"/>
      <c r="AV185" s="815"/>
      <c r="AW185" s="834"/>
      <c r="AX185" s="830"/>
      <c r="AY185" s="765"/>
      <c r="AZ185" s="660"/>
      <c r="BA185" s="660"/>
      <c r="BB185" s="660"/>
      <c r="BC185" s="660"/>
      <c r="BD185" s="660"/>
      <c r="BE185" s="660"/>
      <c r="BF185" s="660"/>
      <c r="BG185" s="660"/>
      <c r="BH185" s="660"/>
      <c r="BI185" s="660"/>
      <c r="BJ185" s="666"/>
      <c r="BK185" s="666"/>
      <c r="BL185" s="666"/>
      <c r="BM185" s="30"/>
      <c r="BN185" s="30"/>
      <c r="BO185" s="30"/>
      <c r="BP185" s="679"/>
      <c r="BQ185" s="660"/>
      <c r="BR185" s="679"/>
      <c r="BS185" s="679"/>
      <c r="BT185" s="679"/>
      <c r="BU185" s="658"/>
      <c r="BV185" s="716"/>
      <c r="BW185" s="716"/>
      <c r="BX185" s="716"/>
      <c r="BY185" s="716"/>
      <c r="BZ185" s="716"/>
      <c r="CA185" s="716"/>
      <c r="CB185" s="756"/>
      <c r="CC185" s="719"/>
      <c r="CD185" s="719"/>
      <c r="CE185" s="719"/>
      <c r="CF185" s="728"/>
      <c r="CG185" s="727"/>
      <c r="CH185" s="757"/>
      <c r="CI185" s="29"/>
      <c r="CJ185" s="29"/>
      <c r="CK185" s="29"/>
      <c r="CL185" s="29"/>
      <c r="CM185" s="736"/>
      <c r="CN185" s="745"/>
      <c r="CO185" s="680"/>
      <c r="CP185" s="660"/>
      <c r="CQ185" s="660"/>
      <c r="CR185" s="681"/>
      <c r="CS185" s="660"/>
      <c r="CT185" s="660"/>
      <c r="CU185" s="658"/>
      <c r="CV185" s="658"/>
      <c r="CW185" s="658"/>
      <c r="CX185" s="658"/>
      <c r="CY185" s="658"/>
      <c r="CZ185" s="658"/>
      <c r="DA185" s="658"/>
      <c r="DB185" s="658"/>
      <c r="DC185" s="658"/>
      <c r="DD185" s="658"/>
      <c r="DE185" s="658"/>
      <c r="DF185" s="658"/>
      <c r="DG185" s="658"/>
      <c r="DH185" s="658"/>
      <c r="DI185" s="658"/>
      <c r="DJ185" s="658"/>
      <c r="DK185" s="658"/>
      <c r="DL185" s="658"/>
      <c r="DM185" s="658"/>
      <c r="DN185" s="658"/>
      <c r="DO185" s="658"/>
      <c r="DP185" s="658"/>
      <c r="DQ185" s="658"/>
      <c r="DR185" s="658"/>
      <c r="DS185" s="658"/>
      <c r="DT185" s="658"/>
      <c r="DU185" s="658"/>
      <c r="DV185" s="658"/>
      <c r="DW185" s="658"/>
      <c r="DX185" s="658"/>
      <c r="DY185" s="658"/>
    </row>
    <row r="186" spans="1:129" s="12" customFormat="1">
      <c r="A186" s="658"/>
      <c r="B186" s="683"/>
      <c r="C186" s="658"/>
      <c r="D186" s="658"/>
      <c r="E186" s="658"/>
      <c r="F186" s="658"/>
      <c r="G186" s="658"/>
      <c r="H186" s="658"/>
      <c r="I186" s="658"/>
      <c r="J186" s="658"/>
      <c r="K186" s="658"/>
      <c r="L186" s="658"/>
      <c r="M186" s="658"/>
      <c r="N186" s="658"/>
      <c r="O186" s="658"/>
      <c r="P186" s="658"/>
      <c r="Q186" s="658"/>
      <c r="R186" s="658"/>
      <c r="S186" s="658"/>
      <c r="T186" s="658"/>
      <c r="U186" s="658"/>
      <c r="V186" s="658"/>
      <c r="W186" s="658"/>
      <c r="X186" s="658"/>
      <c r="Y186" s="658"/>
      <c r="Z186" s="658"/>
      <c r="AA186" s="658"/>
      <c r="AB186" s="658"/>
      <c r="AC186" s="658"/>
      <c r="AD186" s="658"/>
      <c r="AE186" s="658"/>
      <c r="AF186" s="815"/>
      <c r="AG186" s="820"/>
      <c r="AH186" s="825"/>
      <c r="AI186" s="658"/>
      <c r="AJ186" s="658"/>
      <c r="AK186" s="658"/>
      <c r="AL186" s="780"/>
      <c r="AM186" s="658"/>
      <c r="AN186" s="658"/>
      <c r="AO186" s="658"/>
      <c r="AP186" s="683"/>
      <c r="AQ186" s="658"/>
      <c r="AR186" s="658"/>
      <c r="AS186" s="658"/>
      <c r="AT186" s="658"/>
      <c r="AU186" s="658"/>
      <c r="AV186" s="815"/>
      <c r="AW186" s="834"/>
      <c r="AX186" s="830"/>
      <c r="AY186" s="765"/>
      <c r="AZ186" s="660"/>
      <c r="BA186" s="660"/>
      <c r="BB186" s="660"/>
      <c r="BC186" s="660"/>
      <c r="BD186" s="660"/>
      <c r="BE186" s="660"/>
      <c r="BF186" s="660"/>
      <c r="BG186" s="660"/>
      <c r="BH186" s="660"/>
      <c r="BI186" s="660"/>
      <c r="BJ186" s="666"/>
      <c r="BK186" s="666"/>
      <c r="BL186" s="666"/>
      <c r="BM186" s="30"/>
      <c r="BN186" s="30"/>
      <c r="BO186" s="30"/>
      <c r="BP186" s="679"/>
      <c r="BQ186" s="660"/>
      <c r="BR186" s="679"/>
      <c r="BS186" s="679"/>
      <c r="BT186" s="679"/>
      <c r="BU186" s="658"/>
      <c r="BV186" s="716"/>
      <c r="BW186" s="716"/>
      <c r="BX186" s="716"/>
      <c r="BY186" s="716"/>
      <c r="BZ186" s="716"/>
      <c r="CA186" s="716"/>
      <c r="CB186" s="756"/>
      <c r="CC186" s="719"/>
      <c r="CD186" s="719"/>
      <c r="CE186" s="719"/>
      <c r="CF186" s="728"/>
      <c r="CG186" s="727"/>
      <c r="CH186" s="757"/>
      <c r="CI186" s="29"/>
      <c r="CJ186" s="29"/>
      <c r="CK186" s="29"/>
      <c r="CL186" s="29"/>
      <c r="CM186" s="736"/>
      <c r="CN186" s="745"/>
      <c r="CO186" s="680"/>
      <c r="CP186" s="660"/>
      <c r="CQ186" s="660"/>
      <c r="CR186" s="681"/>
      <c r="CS186" s="660"/>
      <c r="CT186" s="660"/>
      <c r="CU186" s="658"/>
      <c r="CV186" s="658"/>
      <c r="CW186" s="658"/>
      <c r="CX186" s="658"/>
      <c r="CY186" s="658"/>
      <c r="CZ186" s="658"/>
      <c r="DA186" s="658"/>
      <c r="DB186" s="658"/>
      <c r="DC186" s="658"/>
      <c r="DD186" s="658"/>
      <c r="DE186" s="658"/>
      <c r="DF186" s="658"/>
      <c r="DG186" s="658"/>
      <c r="DH186" s="658"/>
      <c r="DI186" s="658"/>
      <c r="DJ186" s="658"/>
      <c r="DK186" s="658"/>
      <c r="DL186" s="658"/>
      <c r="DM186" s="658"/>
      <c r="DN186" s="658"/>
      <c r="DO186" s="658"/>
      <c r="DP186" s="658"/>
      <c r="DQ186" s="658"/>
      <c r="DR186" s="658"/>
      <c r="DS186" s="658"/>
      <c r="DT186" s="658"/>
      <c r="DU186" s="658"/>
      <c r="DV186" s="658"/>
      <c r="DW186" s="658"/>
      <c r="DX186" s="658"/>
      <c r="DY186" s="658"/>
    </row>
    <row r="187" spans="1:129" s="12" customFormat="1">
      <c r="A187" s="658"/>
      <c r="B187" s="683"/>
      <c r="C187" s="658"/>
      <c r="D187" s="658"/>
      <c r="E187" s="658"/>
      <c r="F187" s="658"/>
      <c r="G187" s="658"/>
      <c r="H187" s="658"/>
      <c r="I187" s="658"/>
      <c r="J187" s="658"/>
      <c r="K187" s="658"/>
      <c r="L187" s="658"/>
      <c r="M187" s="658"/>
      <c r="N187" s="658"/>
      <c r="O187" s="658"/>
      <c r="P187" s="658"/>
      <c r="Q187" s="658"/>
      <c r="R187" s="658"/>
      <c r="S187" s="658"/>
      <c r="T187" s="658"/>
      <c r="U187" s="658"/>
      <c r="V187" s="658"/>
      <c r="W187" s="658"/>
      <c r="X187" s="658"/>
      <c r="Y187" s="658"/>
      <c r="Z187" s="658"/>
      <c r="AA187" s="658"/>
      <c r="AB187" s="658"/>
      <c r="AC187" s="658"/>
      <c r="AD187" s="658"/>
      <c r="AE187" s="658"/>
      <c r="AF187" s="815"/>
      <c r="AG187" s="820"/>
      <c r="AH187" s="825"/>
      <c r="AI187" s="658"/>
      <c r="AJ187" s="658"/>
      <c r="AK187" s="658"/>
      <c r="AL187" s="780"/>
      <c r="AM187" s="658"/>
      <c r="AN187" s="658"/>
      <c r="AO187" s="658"/>
      <c r="AP187" s="683"/>
      <c r="AQ187" s="658"/>
      <c r="AR187" s="658"/>
      <c r="AS187" s="658"/>
      <c r="AT187" s="658"/>
      <c r="AU187" s="658"/>
      <c r="AV187" s="815"/>
      <c r="AW187" s="834"/>
      <c r="AX187" s="830"/>
      <c r="AY187" s="765"/>
      <c r="AZ187" s="660"/>
      <c r="BA187" s="660"/>
      <c r="BB187" s="660"/>
      <c r="BC187" s="660"/>
      <c r="BD187" s="660"/>
      <c r="BE187" s="660"/>
      <c r="BF187" s="660"/>
      <c r="BG187" s="660"/>
      <c r="BH187" s="660"/>
      <c r="BI187" s="660"/>
      <c r="BJ187" s="666"/>
      <c r="BK187" s="666"/>
      <c r="BL187" s="666"/>
      <c r="BM187" s="30"/>
      <c r="BN187" s="30"/>
      <c r="BO187" s="30"/>
      <c r="BP187" s="679"/>
      <c r="BQ187" s="660"/>
      <c r="BR187" s="679"/>
      <c r="BS187" s="679"/>
      <c r="BT187" s="679"/>
      <c r="BU187" s="658"/>
      <c r="BV187" s="716"/>
      <c r="BW187" s="716"/>
      <c r="BX187" s="716"/>
      <c r="BY187" s="716"/>
      <c r="BZ187" s="716"/>
      <c r="CA187" s="716"/>
      <c r="CB187" s="756"/>
      <c r="CC187" s="719"/>
      <c r="CD187" s="719"/>
      <c r="CE187" s="719"/>
      <c r="CF187" s="728"/>
      <c r="CG187" s="727"/>
      <c r="CH187" s="757"/>
      <c r="CI187" s="29"/>
      <c r="CJ187" s="29"/>
      <c r="CK187" s="29"/>
      <c r="CL187" s="29"/>
      <c r="CM187" s="736"/>
      <c r="CN187" s="745"/>
      <c r="CO187" s="680"/>
      <c r="CP187" s="660"/>
      <c r="CQ187" s="660"/>
      <c r="CR187" s="681"/>
      <c r="CS187" s="660"/>
      <c r="CT187" s="660"/>
      <c r="CU187" s="658"/>
      <c r="CV187" s="658"/>
      <c r="CW187" s="658"/>
      <c r="CX187" s="658"/>
      <c r="CY187" s="658"/>
      <c r="CZ187" s="658"/>
      <c r="DA187" s="658"/>
      <c r="DB187" s="658"/>
      <c r="DC187" s="658"/>
      <c r="DD187" s="658"/>
      <c r="DE187" s="658"/>
      <c r="DF187" s="658"/>
      <c r="DG187" s="658"/>
      <c r="DH187" s="658"/>
      <c r="DI187" s="658"/>
      <c r="DJ187" s="658"/>
      <c r="DK187" s="658"/>
      <c r="DL187" s="658"/>
      <c r="DM187" s="658"/>
      <c r="DN187" s="658"/>
      <c r="DO187" s="658"/>
      <c r="DP187" s="658"/>
      <c r="DQ187" s="658"/>
      <c r="DR187" s="658"/>
      <c r="DS187" s="658"/>
      <c r="DT187" s="658"/>
      <c r="DU187" s="658"/>
      <c r="DV187" s="658"/>
      <c r="DW187" s="658"/>
      <c r="DX187" s="658"/>
      <c r="DY187" s="658"/>
    </row>
    <row r="188" spans="1:129" s="12" customFormat="1">
      <c r="A188" s="658"/>
      <c r="B188" s="683"/>
      <c r="C188" s="658"/>
      <c r="D188" s="658"/>
      <c r="E188" s="658"/>
      <c r="F188" s="658"/>
      <c r="G188" s="658"/>
      <c r="H188" s="658"/>
      <c r="I188" s="658"/>
      <c r="J188" s="658"/>
      <c r="K188" s="658"/>
      <c r="L188" s="658"/>
      <c r="M188" s="658"/>
      <c r="N188" s="658"/>
      <c r="O188" s="658"/>
      <c r="P188" s="658"/>
      <c r="Q188" s="658"/>
      <c r="R188" s="658"/>
      <c r="S188" s="658"/>
      <c r="T188" s="658"/>
      <c r="U188" s="658"/>
      <c r="V188" s="658"/>
      <c r="W188" s="658"/>
      <c r="X188" s="658"/>
      <c r="Y188" s="658"/>
      <c r="Z188" s="658"/>
      <c r="AA188" s="658"/>
      <c r="AB188" s="658"/>
      <c r="AC188" s="658"/>
      <c r="AD188" s="658"/>
      <c r="AE188" s="658"/>
      <c r="AF188" s="815"/>
      <c r="AG188" s="820"/>
      <c r="AH188" s="825"/>
      <c r="AI188" s="658"/>
      <c r="AJ188" s="658"/>
      <c r="AK188" s="658"/>
      <c r="AL188" s="780"/>
      <c r="AM188" s="658"/>
      <c r="AN188" s="658"/>
      <c r="AO188" s="658"/>
      <c r="AP188" s="683"/>
      <c r="AQ188" s="658"/>
      <c r="AR188" s="658"/>
      <c r="AS188" s="658"/>
      <c r="AT188" s="658"/>
      <c r="AU188" s="658"/>
      <c r="AV188" s="815"/>
      <c r="AW188" s="834"/>
      <c r="AX188" s="830"/>
      <c r="AY188" s="765"/>
      <c r="AZ188" s="660"/>
      <c r="BA188" s="660"/>
      <c r="BB188" s="660"/>
      <c r="BC188" s="660"/>
      <c r="BD188" s="660"/>
      <c r="BE188" s="660"/>
      <c r="BF188" s="660"/>
      <c r="BG188" s="660"/>
      <c r="BH188" s="660"/>
      <c r="BI188" s="660"/>
      <c r="BJ188" s="666"/>
      <c r="BK188" s="666"/>
      <c r="BL188" s="666"/>
      <c r="BM188" s="30"/>
      <c r="BN188" s="30"/>
      <c r="BO188" s="30"/>
      <c r="BP188" s="679"/>
      <c r="BQ188" s="660"/>
      <c r="BR188" s="679"/>
      <c r="BS188" s="679"/>
      <c r="BT188" s="679"/>
      <c r="BU188" s="658"/>
      <c r="BV188" s="716"/>
      <c r="BW188" s="716"/>
      <c r="BX188" s="716"/>
      <c r="BY188" s="716"/>
      <c r="BZ188" s="716"/>
      <c r="CA188" s="716"/>
      <c r="CB188" s="756"/>
      <c r="CC188" s="719"/>
      <c r="CD188" s="719"/>
      <c r="CE188" s="719"/>
      <c r="CF188" s="728"/>
      <c r="CG188" s="727"/>
      <c r="CH188" s="757"/>
      <c r="CI188" s="29"/>
      <c r="CJ188" s="29"/>
      <c r="CK188" s="29"/>
      <c r="CL188" s="29"/>
      <c r="CM188" s="736"/>
      <c r="CN188" s="745"/>
      <c r="CO188" s="680"/>
      <c r="CP188" s="660"/>
      <c r="CQ188" s="660"/>
      <c r="CR188" s="681"/>
      <c r="CS188" s="660"/>
      <c r="CT188" s="660"/>
      <c r="CU188" s="658"/>
      <c r="CV188" s="658"/>
      <c r="CW188" s="658"/>
      <c r="CX188" s="658"/>
      <c r="CY188" s="658"/>
      <c r="CZ188" s="658"/>
      <c r="DA188" s="658"/>
      <c r="DB188" s="658"/>
      <c r="DC188" s="658"/>
      <c r="DD188" s="658"/>
      <c r="DE188" s="658"/>
      <c r="DF188" s="658"/>
      <c r="DG188" s="658"/>
      <c r="DH188" s="658"/>
      <c r="DI188" s="658"/>
      <c r="DJ188" s="658"/>
      <c r="DK188" s="658"/>
      <c r="DL188" s="658"/>
      <c r="DM188" s="658"/>
      <c r="DN188" s="658"/>
      <c r="DO188" s="658"/>
      <c r="DP188" s="658"/>
      <c r="DQ188" s="658"/>
      <c r="DR188" s="658"/>
      <c r="DS188" s="658"/>
      <c r="DT188" s="658"/>
      <c r="DU188" s="658"/>
      <c r="DV188" s="658"/>
      <c r="DW188" s="658"/>
      <c r="DX188" s="658"/>
      <c r="DY188" s="658"/>
    </row>
    <row r="189" spans="1:129" s="12" customFormat="1">
      <c r="A189" s="658"/>
      <c r="B189" s="683"/>
      <c r="C189" s="658"/>
      <c r="D189" s="658"/>
      <c r="E189" s="658"/>
      <c r="F189" s="658"/>
      <c r="G189" s="658"/>
      <c r="H189" s="658"/>
      <c r="I189" s="658"/>
      <c r="J189" s="658"/>
      <c r="K189" s="658"/>
      <c r="L189" s="658"/>
      <c r="M189" s="658"/>
      <c r="N189" s="658"/>
      <c r="O189" s="658"/>
      <c r="P189" s="658"/>
      <c r="Q189" s="658"/>
      <c r="R189" s="658"/>
      <c r="S189" s="658"/>
      <c r="T189" s="658"/>
      <c r="U189" s="658"/>
      <c r="V189" s="658"/>
      <c r="W189" s="658"/>
      <c r="X189" s="658"/>
      <c r="Y189" s="658"/>
      <c r="Z189" s="658"/>
      <c r="AA189" s="658"/>
      <c r="AB189" s="658"/>
      <c r="AC189" s="658"/>
      <c r="AD189" s="658"/>
      <c r="AE189" s="658"/>
      <c r="AF189" s="815"/>
      <c r="AG189" s="820"/>
      <c r="AH189" s="825"/>
      <c r="AI189" s="658"/>
      <c r="AJ189" s="658"/>
      <c r="AK189" s="658"/>
      <c r="AL189" s="780"/>
      <c r="AM189" s="658"/>
      <c r="AN189" s="658"/>
      <c r="AO189" s="658"/>
      <c r="AP189" s="683"/>
      <c r="AQ189" s="658"/>
      <c r="AR189" s="658"/>
      <c r="AS189" s="658"/>
      <c r="AT189" s="658"/>
      <c r="AU189" s="658"/>
      <c r="AV189" s="815"/>
      <c r="AW189" s="834"/>
      <c r="AX189" s="830"/>
      <c r="AY189" s="765"/>
      <c r="AZ189" s="660"/>
      <c r="BA189" s="660"/>
      <c r="BB189" s="660"/>
      <c r="BC189" s="660"/>
      <c r="BD189" s="660"/>
      <c r="BE189" s="660"/>
      <c r="BF189" s="660"/>
      <c r="BG189" s="660"/>
      <c r="BH189" s="660"/>
      <c r="BI189" s="660"/>
      <c r="BJ189" s="666"/>
      <c r="BK189" s="666"/>
      <c r="BL189" s="666"/>
      <c r="BM189" s="30"/>
      <c r="BN189" s="30"/>
      <c r="BO189" s="30"/>
      <c r="BP189" s="679"/>
      <c r="BQ189" s="660"/>
      <c r="BR189" s="679"/>
      <c r="BS189" s="679"/>
      <c r="BT189" s="679"/>
      <c r="BU189" s="658"/>
      <c r="BV189" s="716"/>
      <c r="BW189" s="716"/>
      <c r="BX189" s="716"/>
      <c r="BY189" s="716"/>
      <c r="BZ189" s="716"/>
      <c r="CA189" s="716"/>
      <c r="CB189" s="756"/>
      <c r="CC189" s="719"/>
      <c r="CD189" s="719"/>
      <c r="CE189" s="719"/>
      <c r="CF189" s="728"/>
      <c r="CG189" s="727"/>
      <c r="CH189" s="757"/>
      <c r="CI189" s="29"/>
      <c r="CJ189" s="29"/>
      <c r="CK189" s="29"/>
      <c r="CL189" s="29"/>
      <c r="CM189" s="736"/>
      <c r="CN189" s="745"/>
      <c r="CO189" s="680"/>
      <c r="CP189" s="660"/>
      <c r="CQ189" s="660"/>
      <c r="CR189" s="681"/>
      <c r="CS189" s="660"/>
      <c r="CT189" s="660"/>
      <c r="CU189" s="658"/>
      <c r="CV189" s="658"/>
      <c r="CW189" s="658"/>
      <c r="CX189" s="658"/>
      <c r="CY189" s="658"/>
      <c r="CZ189" s="658"/>
      <c r="DA189" s="658"/>
      <c r="DB189" s="658"/>
      <c r="DC189" s="658"/>
      <c r="DD189" s="658"/>
      <c r="DE189" s="658"/>
      <c r="DF189" s="658"/>
      <c r="DG189" s="658"/>
      <c r="DH189" s="658"/>
      <c r="DI189" s="658"/>
      <c r="DJ189" s="658"/>
      <c r="DK189" s="658"/>
      <c r="DL189" s="658"/>
      <c r="DM189" s="658"/>
      <c r="DN189" s="658"/>
      <c r="DO189" s="658"/>
      <c r="DP189" s="658"/>
      <c r="DQ189" s="658"/>
      <c r="DR189" s="658"/>
      <c r="DS189" s="658"/>
      <c r="DT189" s="658"/>
      <c r="DU189" s="658"/>
      <c r="DV189" s="658"/>
      <c r="DW189" s="658"/>
      <c r="DX189" s="658"/>
      <c r="DY189" s="658"/>
    </row>
    <row r="190" spans="1:129" s="12" customFormat="1">
      <c r="A190" s="658"/>
      <c r="B190" s="683"/>
      <c r="C190" s="658"/>
      <c r="D190" s="658"/>
      <c r="E190" s="658"/>
      <c r="F190" s="658"/>
      <c r="G190" s="658"/>
      <c r="H190" s="658"/>
      <c r="I190" s="658"/>
      <c r="J190" s="658"/>
      <c r="K190" s="658"/>
      <c r="L190" s="658"/>
      <c r="M190" s="658"/>
      <c r="N190" s="658"/>
      <c r="O190" s="658"/>
      <c r="P190" s="658"/>
      <c r="Q190" s="658"/>
      <c r="R190" s="658"/>
      <c r="S190" s="658"/>
      <c r="T190" s="658"/>
      <c r="U190" s="658"/>
      <c r="V190" s="658"/>
      <c r="W190" s="658"/>
      <c r="X190" s="658"/>
      <c r="Y190" s="658"/>
      <c r="Z190" s="658"/>
      <c r="AA190" s="658"/>
      <c r="AB190" s="658"/>
      <c r="AC190" s="658"/>
      <c r="AD190" s="658"/>
      <c r="AE190" s="658"/>
      <c r="AF190" s="815"/>
      <c r="AG190" s="820"/>
      <c r="AH190" s="825"/>
      <c r="AI190" s="658"/>
      <c r="AJ190" s="658"/>
      <c r="AK190" s="658"/>
      <c r="AL190" s="780"/>
      <c r="AM190" s="658"/>
      <c r="AN190" s="658"/>
      <c r="AO190" s="658"/>
      <c r="AP190" s="683"/>
      <c r="AQ190" s="658"/>
      <c r="AR190" s="658"/>
      <c r="AS190" s="658"/>
      <c r="AT190" s="658"/>
      <c r="AU190" s="658"/>
      <c r="AV190" s="815"/>
      <c r="AW190" s="834"/>
      <c r="AX190" s="830"/>
      <c r="AY190" s="765"/>
      <c r="AZ190" s="660"/>
      <c r="BA190" s="660"/>
      <c r="BB190" s="660"/>
      <c r="BC190" s="660"/>
      <c r="BD190" s="660"/>
      <c r="BE190" s="660"/>
      <c r="BF190" s="660"/>
      <c r="BG190" s="660"/>
      <c r="BH190" s="660"/>
      <c r="BI190" s="660"/>
      <c r="BJ190" s="666"/>
      <c r="BK190" s="666"/>
      <c r="BL190" s="666"/>
      <c r="BM190" s="30"/>
      <c r="BN190" s="30"/>
      <c r="BO190" s="30"/>
      <c r="BP190" s="679"/>
      <c r="BQ190" s="660"/>
      <c r="BR190" s="679"/>
      <c r="BS190" s="679"/>
      <c r="BT190" s="679"/>
      <c r="BU190" s="658"/>
      <c r="BV190" s="716"/>
      <c r="BW190" s="716"/>
      <c r="BX190" s="716"/>
      <c r="BY190" s="716"/>
      <c r="BZ190" s="716"/>
      <c r="CA190" s="716"/>
      <c r="CB190" s="756"/>
      <c r="CC190" s="719"/>
      <c r="CD190" s="719"/>
      <c r="CE190" s="719"/>
      <c r="CF190" s="728"/>
      <c r="CG190" s="727"/>
      <c r="CH190" s="757"/>
      <c r="CI190" s="29"/>
      <c r="CJ190" s="29"/>
      <c r="CK190" s="29"/>
      <c r="CL190" s="29"/>
      <c r="CM190" s="736"/>
      <c r="CN190" s="745"/>
      <c r="CO190" s="680"/>
      <c r="CP190" s="660"/>
      <c r="CQ190" s="660"/>
      <c r="CR190" s="681"/>
      <c r="CS190" s="660"/>
      <c r="CT190" s="660"/>
      <c r="CU190" s="658"/>
      <c r="CV190" s="658"/>
      <c r="CW190" s="658"/>
      <c r="CX190" s="658"/>
      <c r="CY190" s="658"/>
      <c r="CZ190" s="658"/>
      <c r="DA190" s="658"/>
      <c r="DB190" s="658"/>
      <c r="DC190" s="658"/>
      <c r="DD190" s="658"/>
      <c r="DE190" s="658"/>
      <c r="DF190" s="658"/>
      <c r="DG190" s="658"/>
      <c r="DH190" s="658"/>
      <c r="DI190" s="658"/>
      <c r="DJ190" s="658"/>
      <c r="DK190" s="658"/>
      <c r="DL190" s="658"/>
      <c r="DM190" s="658"/>
      <c r="DN190" s="658"/>
      <c r="DO190" s="658"/>
      <c r="DP190" s="658"/>
      <c r="DQ190" s="658"/>
      <c r="DR190" s="658"/>
      <c r="DS190" s="658"/>
      <c r="DT190" s="658"/>
      <c r="DU190" s="658"/>
      <c r="DV190" s="658"/>
      <c r="DW190" s="658"/>
      <c r="DX190" s="658"/>
      <c r="DY190" s="658"/>
    </row>
    <row r="191" spans="1:129" s="12" customFormat="1">
      <c r="A191" s="658"/>
      <c r="B191" s="683"/>
      <c r="C191" s="658"/>
      <c r="D191" s="658"/>
      <c r="E191" s="658"/>
      <c r="F191" s="658"/>
      <c r="G191" s="658"/>
      <c r="H191" s="658"/>
      <c r="I191" s="658"/>
      <c r="J191" s="658"/>
      <c r="K191" s="658"/>
      <c r="L191" s="658"/>
      <c r="M191" s="658"/>
      <c r="N191" s="658"/>
      <c r="O191" s="658"/>
      <c r="P191" s="658"/>
      <c r="Q191" s="658"/>
      <c r="R191" s="658"/>
      <c r="S191" s="658"/>
      <c r="T191" s="658"/>
      <c r="U191" s="658"/>
      <c r="V191" s="658"/>
      <c r="W191" s="658"/>
      <c r="X191" s="658"/>
      <c r="Y191" s="658"/>
      <c r="Z191" s="658"/>
      <c r="AA191" s="658"/>
      <c r="AB191" s="658"/>
      <c r="AC191" s="658"/>
      <c r="AD191" s="658"/>
      <c r="AE191" s="658"/>
      <c r="AF191" s="815"/>
      <c r="AG191" s="820"/>
      <c r="AH191" s="825"/>
      <c r="AI191" s="658"/>
      <c r="AJ191" s="658"/>
      <c r="AK191" s="658"/>
      <c r="AL191" s="780"/>
      <c r="AM191" s="658"/>
      <c r="AN191" s="658"/>
      <c r="AO191" s="658"/>
      <c r="AP191" s="683"/>
      <c r="AQ191" s="658"/>
      <c r="AR191" s="658"/>
      <c r="AS191" s="658"/>
      <c r="AT191" s="658"/>
      <c r="AU191" s="658"/>
      <c r="AV191" s="815"/>
      <c r="AW191" s="834"/>
      <c r="AX191" s="830"/>
      <c r="AY191" s="765"/>
      <c r="AZ191" s="660"/>
      <c r="BA191" s="660"/>
      <c r="BB191" s="660"/>
      <c r="BC191" s="660"/>
      <c r="BD191" s="660"/>
      <c r="BE191" s="660"/>
      <c r="BF191" s="660"/>
      <c r="BG191" s="660"/>
      <c r="BH191" s="660"/>
      <c r="BI191" s="660"/>
      <c r="BJ191" s="666"/>
      <c r="BK191" s="666"/>
      <c r="BL191" s="666"/>
      <c r="BM191" s="30"/>
      <c r="BN191" s="30"/>
      <c r="BO191" s="30"/>
      <c r="BP191" s="679"/>
      <c r="BQ191" s="660"/>
      <c r="BR191" s="679"/>
      <c r="BS191" s="679"/>
      <c r="BT191" s="679"/>
      <c r="BU191" s="658"/>
      <c r="BV191" s="716"/>
      <c r="BW191" s="716"/>
      <c r="BX191" s="716"/>
      <c r="BY191" s="716"/>
      <c r="BZ191" s="716"/>
      <c r="CA191" s="716"/>
      <c r="CB191" s="756"/>
      <c r="CC191" s="719"/>
      <c r="CD191" s="719"/>
      <c r="CE191" s="719"/>
      <c r="CF191" s="728"/>
      <c r="CG191" s="727"/>
      <c r="CH191" s="757"/>
      <c r="CI191" s="29"/>
      <c r="CJ191" s="29"/>
      <c r="CK191" s="29"/>
      <c r="CL191" s="29"/>
      <c r="CM191" s="736"/>
      <c r="CN191" s="745"/>
      <c r="CO191" s="680"/>
      <c r="CP191" s="660"/>
      <c r="CQ191" s="660"/>
      <c r="CR191" s="681"/>
      <c r="CS191" s="660"/>
      <c r="CT191" s="660"/>
      <c r="CU191" s="658"/>
      <c r="CV191" s="658"/>
      <c r="CW191" s="658"/>
      <c r="CX191" s="658"/>
      <c r="CY191" s="658"/>
      <c r="CZ191" s="658"/>
      <c r="DA191" s="658"/>
      <c r="DB191" s="658"/>
      <c r="DC191" s="658"/>
      <c r="DD191" s="658"/>
      <c r="DE191" s="658"/>
      <c r="DF191" s="658"/>
      <c r="DG191" s="658"/>
      <c r="DH191" s="658"/>
      <c r="DI191" s="658"/>
      <c r="DJ191" s="658"/>
      <c r="DK191" s="658"/>
      <c r="DL191" s="658"/>
      <c r="DM191" s="658"/>
      <c r="DN191" s="658"/>
      <c r="DO191" s="658"/>
      <c r="DP191" s="658"/>
      <c r="DQ191" s="658"/>
      <c r="DR191" s="658"/>
      <c r="DS191" s="658"/>
      <c r="DT191" s="658"/>
      <c r="DU191" s="658"/>
      <c r="DV191" s="658"/>
      <c r="DW191" s="658"/>
      <c r="DX191" s="658"/>
      <c r="DY191" s="658"/>
    </row>
    <row r="192" spans="1:129" s="12" customFormat="1">
      <c r="A192" s="658"/>
      <c r="B192" s="683"/>
      <c r="C192" s="658"/>
      <c r="D192" s="658"/>
      <c r="E192" s="658"/>
      <c r="F192" s="658"/>
      <c r="G192" s="658"/>
      <c r="H192" s="658"/>
      <c r="I192" s="658"/>
      <c r="J192" s="658"/>
      <c r="K192" s="658"/>
      <c r="L192" s="658"/>
      <c r="M192" s="658"/>
      <c r="N192" s="658"/>
      <c r="O192" s="658"/>
      <c r="P192" s="658"/>
      <c r="Q192" s="658"/>
      <c r="R192" s="658"/>
      <c r="S192" s="658"/>
      <c r="T192" s="658"/>
      <c r="U192" s="658"/>
      <c r="V192" s="658"/>
      <c r="W192" s="658"/>
      <c r="X192" s="658"/>
      <c r="Y192" s="658"/>
      <c r="Z192" s="658"/>
      <c r="AA192" s="658"/>
      <c r="AB192" s="658"/>
      <c r="AC192" s="658"/>
      <c r="AD192" s="658"/>
      <c r="AE192" s="658"/>
      <c r="AF192" s="815"/>
      <c r="AG192" s="820"/>
      <c r="AH192" s="825"/>
      <c r="AI192" s="658"/>
      <c r="AJ192" s="658"/>
      <c r="AK192" s="658"/>
      <c r="AL192" s="780"/>
      <c r="AM192" s="658"/>
      <c r="AN192" s="658"/>
      <c r="AO192" s="658"/>
      <c r="AP192" s="683"/>
      <c r="AQ192" s="658"/>
      <c r="AR192" s="658"/>
      <c r="AS192" s="658"/>
      <c r="AT192" s="658"/>
      <c r="AU192" s="658"/>
      <c r="AV192" s="815"/>
      <c r="AW192" s="834"/>
      <c r="AX192" s="830"/>
      <c r="AY192" s="765"/>
      <c r="AZ192" s="660"/>
      <c r="BA192" s="660"/>
      <c r="BB192" s="660"/>
      <c r="BC192" s="660"/>
      <c r="BD192" s="660"/>
      <c r="BE192" s="660"/>
      <c r="BF192" s="660"/>
      <c r="BG192" s="660"/>
      <c r="BH192" s="660"/>
      <c r="BI192" s="660"/>
      <c r="BJ192" s="666"/>
      <c r="BK192" s="666"/>
      <c r="BL192" s="666"/>
      <c r="BM192" s="30"/>
      <c r="BN192" s="30"/>
      <c r="BO192" s="30"/>
      <c r="BP192" s="679"/>
      <c r="BQ192" s="660"/>
      <c r="BR192" s="679"/>
      <c r="BS192" s="679"/>
      <c r="BT192" s="679"/>
      <c r="BU192" s="658"/>
      <c r="BV192" s="716"/>
      <c r="BW192" s="716"/>
      <c r="BX192" s="716"/>
      <c r="BY192" s="716"/>
      <c r="BZ192" s="716"/>
      <c r="CA192" s="716"/>
      <c r="CB192" s="756"/>
      <c r="CC192" s="719"/>
      <c r="CD192" s="719"/>
      <c r="CE192" s="719"/>
      <c r="CF192" s="728"/>
      <c r="CG192" s="727"/>
      <c r="CH192" s="757"/>
      <c r="CI192" s="29"/>
      <c r="CJ192" s="29"/>
      <c r="CK192" s="29"/>
      <c r="CL192" s="29"/>
      <c r="CM192" s="736"/>
      <c r="CN192" s="745"/>
      <c r="CO192" s="680"/>
      <c r="CP192" s="660"/>
      <c r="CQ192" s="660"/>
      <c r="CR192" s="681"/>
      <c r="CS192" s="660"/>
      <c r="CT192" s="660"/>
      <c r="CU192" s="658"/>
      <c r="CV192" s="658"/>
      <c r="CW192" s="658"/>
      <c r="CX192" s="658"/>
      <c r="CY192" s="658"/>
      <c r="CZ192" s="658"/>
      <c r="DA192" s="658"/>
      <c r="DB192" s="658"/>
      <c r="DC192" s="658"/>
      <c r="DD192" s="658"/>
      <c r="DE192" s="658"/>
      <c r="DF192" s="658"/>
      <c r="DG192" s="658"/>
      <c r="DH192" s="658"/>
      <c r="DI192" s="658"/>
      <c r="DJ192" s="658"/>
      <c r="DK192" s="658"/>
      <c r="DL192" s="658"/>
      <c r="DM192" s="658"/>
      <c r="DN192" s="658"/>
      <c r="DO192" s="658"/>
      <c r="DP192" s="658"/>
      <c r="DQ192" s="658"/>
      <c r="DR192" s="658"/>
      <c r="DS192" s="658"/>
      <c r="DT192" s="658"/>
      <c r="DU192" s="658"/>
      <c r="DV192" s="658"/>
      <c r="DW192" s="658"/>
      <c r="DX192" s="658"/>
      <c r="DY192" s="658"/>
    </row>
    <row r="193" spans="1:129" s="12" customFormat="1">
      <c r="A193" s="658"/>
      <c r="B193" s="683"/>
      <c r="C193" s="658"/>
      <c r="D193" s="658"/>
      <c r="E193" s="658"/>
      <c r="F193" s="658"/>
      <c r="G193" s="658"/>
      <c r="H193" s="658"/>
      <c r="I193" s="658"/>
      <c r="J193" s="658"/>
      <c r="K193" s="658"/>
      <c r="L193" s="658"/>
      <c r="M193" s="658"/>
      <c r="N193" s="658"/>
      <c r="O193" s="658"/>
      <c r="P193" s="658"/>
      <c r="Q193" s="658"/>
      <c r="R193" s="658"/>
      <c r="S193" s="658"/>
      <c r="T193" s="658"/>
      <c r="U193" s="658"/>
      <c r="V193" s="658"/>
      <c r="W193" s="658"/>
      <c r="X193" s="658"/>
      <c r="Y193" s="658"/>
      <c r="Z193" s="658"/>
      <c r="AA193" s="658"/>
      <c r="AB193" s="658"/>
      <c r="AC193" s="658"/>
      <c r="AD193" s="658"/>
      <c r="AE193" s="658"/>
      <c r="AF193" s="815"/>
      <c r="AG193" s="820"/>
      <c r="AH193" s="825"/>
      <c r="AI193" s="658"/>
      <c r="AJ193" s="658"/>
      <c r="AK193" s="658"/>
      <c r="AL193" s="780"/>
      <c r="AM193" s="658"/>
      <c r="AN193" s="658"/>
      <c r="AO193" s="658"/>
      <c r="AP193" s="683"/>
      <c r="AQ193" s="658"/>
      <c r="AR193" s="658"/>
      <c r="AS193" s="658"/>
      <c r="AT193" s="658"/>
      <c r="AU193" s="658"/>
      <c r="AV193" s="815"/>
      <c r="AW193" s="834"/>
      <c r="AX193" s="830"/>
      <c r="AY193" s="765"/>
      <c r="AZ193" s="660"/>
      <c r="BA193" s="660"/>
      <c r="BB193" s="660"/>
      <c r="BC193" s="660"/>
      <c r="BD193" s="660"/>
      <c r="BE193" s="660"/>
      <c r="BF193" s="660"/>
      <c r="BG193" s="660"/>
      <c r="BH193" s="660"/>
      <c r="BI193" s="660"/>
      <c r="BJ193" s="666"/>
      <c r="BK193" s="666"/>
      <c r="BL193" s="666"/>
      <c r="BM193" s="30"/>
      <c r="BN193" s="30"/>
      <c r="BO193" s="30"/>
      <c r="BP193" s="679"/>
      <c r="BQ193" s="660"/>
      <c r="BR193" s="679"/>
      <c r="BS193" s="679"/>
      <c r="BT193" s="679"/>
      <c r="BU193" s="658"/>
      <c r="BV193" s="716"/>
      <c r="BW193" s="716"/>
      <c r="BX193" s="716"/>
      <c r="BY193" s="716"/>
      <c r="BZ193" s="716"/>
      <c r="CA193" s="716"/>
      <c r="CB193" s="756"/>
      <c r="CC193" s="719"/>
      <c r="CD193" s="719"/>
      <c r="CE193" s="719"/>
      <c r="CF193" s="728"/>
      <c r="CG193" s="727"/>
      <c r="CH193" s="757"/>
      <c r="CI193" s="29"/>
      <c r="CJ193" s="29"/>
      <c r="CK193" s="29"/>
      <c r="CL193" s="29"/>
      <c r="CM193" s="736"/>
      <c r="CN193" s="745"/>
      <c r="CO193" s="680"/>
      <c r="CP193" s="660"/>
      <c r="CQ193" s="660"/>
      <c r="CR193" s="681"/>
      <c r="CS193" s="660"/>
      <c r="CT193" s="660"/>
      <c r="CU193" s="658"/>
      <c r="CV193" s="658"/>
      <c r="CW193" s="658"/>
      <c r="CX193" s="658"/>
      <c r="CY193" s="658"/>
      <c r="CZ193" s="658"/>
      <c r="DA193" s="658"/>
      <c r="DB193" s="658"/>
      <c r="DC193" s="658"/>
      <c r="DD193" s="658"/>
      <c r="DE193" s="658"/>
      <c r="DF193" s="658"/>
      <c r="DG193" s="658"/>
      <c r="DH193" s="658"/>
      <c r="DI193" s="658"/>
      <c r="DJ193" s="658"/>
      <c r="DK193" s="658"/>
      <c r="DL193" s="658"/>
      <c r="DM193" s="658"/>
      <c r="DN193" s="658"/>
      <c r="DO193" s="658"/>
      <c r="DP193" s="658"/>
      <c r="DQ193" s="658"/>
      <c r="DR193" s="658"/>
      <c r="DS193" s="658"/>
      <c r="DT193" s="658"/>
      <c r="DU193" s="658"/>
      <c r="DV193" s="658"/>
      <c r="DW193" s="658"/>
      <c r="DX193" s="658"/>
      <c r="DY193" s="658"/>
    </row>
    <row r="194" spans="1:129" s="12" customFormat="1">
      <c r="A194" s="658"/>
      <c r="B194" s="683"/>
      <c r="C194" s="658"/>
      <c r="D194" s="658"/>
      <c r="E194" s="658"/>
      <c r="F194" s="658"/>
      <c r="G194" s="658"/>
      <c r="H194" s="658"/>
      <c r="I194" s="658"/>
      <c r="J194" s="658"/>
      <c r="K194" s="658"/>
      <c r="L194" s="658"/>
      <c r="M194" s="658"/>
      <c r="N194" s="658"/>
      <c r="O194" s="658"/>
      <c r="P194" s="658"/>
      <c r="Q194" s="658"/>
      <c r="R194" s="658"/>
      <c r="S194" s="658"/>
      <c r="T194" s="658"/>
      <c r="U194" s="658"/>
      <c r="V194" s="658"/>
      <c r="W194" s="658"/>
      <c r="X194" s="658"/>
      <c r="Y194" s="658"/>
      <c r="Z194" s="658"/>
      <c r="AA194" s="658"/>
      <c r="AB194" s="658"/>
      <c r="AC194" s="658"/>
      <c r="AD194" s="658"/>
      <c r="AE194" s="658"/>
      <c r="AF194" s="815"/>
      <c r="AG194" s="820"/>
      <c r="AH194" s="825"/>
      <c r="AI194" s="658"/>
      <c r="AJ194" s="658"/>
      <c r="AK194" s="658"/>
      <c r="AL194" s="780"/>
      <c r="AM194" s="658"/>
      <c r="AN194" s="658"/>
      <c r="AO194" s="658"/>
      <c r="AP194" s="683"/>
      <c r="AQ194" s="658"/>
      <c r="AR194" s="658"/>
      <c r="AS194" s="658"/>
      <c r="AT194" s="658"/>
      <c r="AU194" s="658"/>
      <c r="AV194" s="815"/>
      <c r="AW194" s="834"/>
      <c r="AX194" s="830"/>
      <c r="AY194" s="765"/>
      <c r="AZ194" s="660"/>
      <c r="BA194" s="660"/>
      <c r="BB194" s="660"/>
      <c r="BC194" s="660"/>
      <c r="BD194" s="660"/>
      <c r="BE194" s="660"/>
      <c r="BF194" s="660"/>
      <c r="BG194" s="660"/>
      <c r="BH194" s="660"/>
      <c r="BI194" s="660"/>
      <c r="BJ194" s="666"/>
      <c r="BK194" s="666"/>
      <c r="BL194" s="666"/>
      <c r="BM194" s="30"/>
      <c r="BN194" s="30"/>
      <c r="BO194" s="30"/>
      <c r="BP194" s="679"/>
      <c r="BQ194" s="660"/>
      <c r="BR194" s="679"/>
      <c r="BS194" s="679"/>
      <c r="BT194" s="679"/>
      <c r="BU194" s="658"/>
      <c r="BV194" s="716"/>
      <c r="BW194" s="716"/>
      <c r="BX194" s="716"/>
      <c r="BY194" s="716"/>
      <c r="BZ194" s="716"/>
      <c r="CA194" s="716"/>
      <c r="CB194" s="756"/>
      <c r="CC194" s="719"/>
      <c r="CD194" s="719"/>
      <c r="CE194" s="719"/>
      <c r="CF194" s="728"/>
      <c r="CG194" s="727"/>
      <c r="CH194" s="757"/>
      <c r="CI194" s="29"/>
      <c r="CJ194" s="29"/>
      <c r="CK194" s="29"/>
      <c r="CL194" s="29"/>
      <c r="CM194" s="736"/>
      <c r="CN194" s="745"/>
      <c r="CO194" s="680"/>
      <c r="CP194" s="660"/>
      <c r="CQ194" s="660"/>
      <c r="CR194" s="681"/>
      <c r="CS194" s="660"/>
      <c r="CT194" s="660"/>
      <c r="CU194" s="658"/>
      <c r="CV194" s="658"/>
      <c r="CW194" s="658"/>
      <c r="CX194" s="658"/>
      <c r="CY194" s="658"/>
      <c r="CZ194" s="658"/>
      <c r="DA194" s="658"/>
      <c r="DB194" s="658"/>
      <c r="DC194" s="658"/>
      <c r="DD194" s="658"/>
      <c r="DE194" s="658"/>
      <c r="DF194" s="658"/>
      <c r="DG194" s="658"/>
      <c r="DH194" s="658"/>
      <c r="DI194" s="658"/>
      <c r="DJ194" s="658"/>
      <c r="DK194" s="658"/>
      <c r="DL194" s="658"/>
      <c r="DM194" s="658"/>
      <c r="DN194" s="658"/>
      <c r="DO194" s="658"/>
      <c r="DP194" s="658"/>
      <c r="DQ194" s="658"/>
      <c r="DR194" s="658"/>
      <c r="DS194" s="658"/>
      <c r="DT194" s="658"/>
      <c r="DU194" s="658"/>
      <c r="DV194" s="658"/>
      <c r="DW194" s="658"/>
      <c r="DX194" s="658"/>
      <c r="DY194" s="658"/>
    </row>
    <row r="195" spans="1:129" s="12" customFormat="1">
      <c r="A195" s="658"/>
      <c r="B195" s="683"/>
      <c r="C195" s="658"/>
      <c r="D195" s="658"/>
      <c r="E195" s="658"/>
      <c r="F195" s="658"/>
      <c r="G195" s="658"/>
      <c r="H195" s="658"/>
      <c r="I195" s="658"/>
      <c r="J195" s="658"/>
      <c r="K195" s="658"/>
      <c r="L195" s="658"/>
      <c r="M195" s="658"/>
      <c r="N195" s="658"/>
      <c r="O195" s="658"/>
      <c r="P195" s="658"/>
      <c r="Q195" s="658"/>
      <c r="R195" s="658"/>
      <c r="S195" s="658"/>
      <c r="T195" s="658"/>
      <c r="U195" s="658"/>
      <c r="V195" s="658"/>
      <c r="W195" s="658"/>
      <c r="X195" s="658"/>
      <c r="Y195" s="658"/>
      <c r="Z195" s="658"/>
      <c r="AA195" s="658"/>
      <c r="AB195" s="658"/>
      <c r="AC195" s="658"/>
      <c r="AD195" s="658"/>
      <c r="AE195" s="658"/>
      <c r="AF195" s="815"/>
      <c r="AG195" s="820"/>
      <c r="AH195" s="825"/>
      <c r="AI195" s="658"/>
      <c r="AJ195" s="658"/>
      <c r="AK195" s="658"/>
      <c r="AL195" s="780"/>
      <c r="AM195" s="658"/>
      <c r="AN195" s="658"/>
      <c r="AO195" s="658"/>
      <c r="AP195" s="683"/>
      <c r="AQ195" s="658"/>
      <c r="AR195" s="658"/>
      <c r="AS195" s="658"/>
      <c r="AT195" s="658"/>
      <c r="AU195" s="658"/>
      <c r="AV195" s="815"/>
      <c r="AW195" s="834"/>
      <c r="AX195" s="830"/>
      <c r="AY195" s="765"/>
      <c r="AZ195" s="660"/>
      <c r="BA195" s="660"/>
      <c r="BB195" s="660"/>
      <c r="BC195" s="660"/>
      <c r="BD195" s="660"/>
      <c r="BE195" s="660"/>
      <c r="BF195" s="660"/>
      <c r="BG195" s="660"/>
      <c r="BH195" s="660"/>
      <c r="BI195" s="660"/>
      <c r="BJ195" s="666"/>
      <c r="BK195" s="666"/>
      <c r="BL195" s="666"/>
      <c r="BM195" s="30"/>
      <c r="BN195" s="30"/>
      <c r="BO195" s="30"/>
      <c r="BP195" s="679"/>
      <c r="BQ195" s="660"/>
      <c r="BR195" s="679"/>
      <c r="BS195" s="679"/>
      <c r="BT195" s="679"/>
      <c r="BU195" s="658"/>
      <c r="BV195" s="716"/>
      <c r="BW195" s="716"/>
      <c r="BX195" s="716"/>
      <c r="BY195" s="716"/>
      <c r="BZ195" s="716"/>
      <c r="CA195" s="716"/>
      <c r="CB195" s="756"/>
      <c r="CC195" s="719"/>
      <c r="CD195" s="719"/>
      <c r="CE195" s="719"/>
      <c r="CF195" s="728"/>
      <c r="CG195" s="727"/>
      <c r="CH195" s="757"/>
      <c r="CI195" s="29"/>
      <c r="CJ195" s="29"/>
      <c r="CK195" s="29"/>
      <c r="CL195" s="29"/>
      <c r="CM195" s="736"/>
      <c r="CN195" s="745"/>
      <c r="CO195" s="680"/>
      <c r="CP195" s="660"/>
      <c r="CQ195" s="660"/>
      <c r="CR195" s="681"/>
      <c r="CS195" s="660"/>
      <c r="CT195" s="660"/>
      <c r="CU195" s="658"/>
      <c r="CV195" s="658"/>
      <c r="CW195" s="658"/>
      <c r="CX195" s="658"/>
      <c r="CY195" s="658"/>
      <c r="CZ195" s="658"/>
      <c r="DA195" s="658"/>
      <c r="DB195" s="658"/>
      <c r="DC195" s="658"/>
      <c r="DD195" s="658"/>
      <c r="DE195" s="658"/>
      <c r="DF195" s="658"/>
      <c r="DG195" s="658"/>
      <c r="DH195" s="658"/>
      <c r="DI195" s="658"/>
      <c r="DJ195" s="658"/>
      <c r="DK195" s="658"/>
      <c r="DL195" s="658"/>
      <c r="DM195" s="658"/>
      <c r="DN195" s="658"/>
      <c r="DO195" s="658"/>
      <c r="DP195" s="658"/>
      <c r="DQ195" s="658"/>
      <c r="DR195" s="658"/>
      <c r="DS195" s="658"/>
      <c r="DT195" s="658"/>
      <c r="DU195" s="658"/>
      <c r="DV195" s="658"/>
      <c r="DW195" s="658"/>
      <c r="DX195" s="658"/>
      <c r="DY195" s="658"/>
    </row>
    <row r="196" spans="1:129" s="12" customFormat="1">
      <c r="A196" s="658"/>
      <c r="B196" s="683"/>
      <c r="C196" s="658"/>
      <c r="D196" s="658"/>
      <c r="E196" s="658"/>
      <c r="F196" s="658"/>
      <c r="G196" s="658"/>
      <c r="H196" s="658"/>
      <c r="I196" s="658"/>
      <c r="J196" s="658"/>
      <c r="K196" s="658"/>
      <c r="L196" s="658"/>
      <c r="M196" s="658"/>
      <c r="N196" s="658"/>
      <c r="O196" s="658"/>
      <c r="P196" s="658"/>
      <c r="Q196" s="658"/>
      <c r="R196" s="658"/>
      <c r="S196" s="658"/>
      <c r="T196" s="658"/>
      <c r="U196" s="658"/>
      <c r="V196" s="658"/>
      <c r="W196" s="658"/>
      <c r="X196" s="658"/>
      <c r="Y196" s="658"/>
      <c r="Z196" s="658"/>
      <c r="AA196" s="658"/>
      <c r="AB196" s="658"/>
      <c r="AC196" s="658"/>
      <c r="AD196" s="658"/>
      <c r="AE196" s="658"/>
      <c r="AF196" s="815"/>
      <c r="AG196" s="820"/>
      <c r="AH196" s="825"/>
      <c r="AI196" s="658"/>
      <c r="AJ196" s="658"/>
      <c r="AK196" s="658"/>
      <c r="AL196" s="780"/>
      <c r="AM196" s="658"/>
      <c r="AN196" s="658"/>
      <c r="AO196" s="658"/>
      <c r="AP196" s="683"/>
      <c r="AQ196" s="658"/>
      <c r="AR196" s="658"/>
      <c r="AS196" s="658"/>
      <c r="AT196" s="658"/>
      <c r="AU196" s="658"/>
      <c r="AV196" s="815"/>
      <c r="AW196" s="834"/>
      <c r="AX196" s="830"/>
      <c r="AY196" s="765"/>
      <c r="AZ196" s="660"/>
      <c r="BA196" s="660"/>
      <c r="BB196" s="660"/>
      <c r="BC196" s="660"/>
      <c r="BD196" s="660"/>
      <c r="BE196" s="660"/>
      <c r="BF196" s="660"/>
      <c r="BG196" s="660"/>
      <c r="BH196" s="660"/>
      <c r="BI196" s="660"/>
      <c r="BJ196" s="666"/>
      <c r="BK196" s="666"/>
      <c r="BL196" s="666"/>
      <c r="BM196" s="30"/>
      <c r="BN196" s="30"/>
      <c r="BO196" s="30"/>
      <c r="BP196" s="679"/>
      <c r="BQ196" s="660"/>
      <c r="BR196" s="679"/>
      <c r="BS196" s="679"/>
      <c r="BT196" s="679"/>
      <c r="BU196" s="658"/>
      <c r="BV196" s="716"/>
      <c r="BW196" s="716"/>
      <c r="BX196" s="716"/>
      <c r="BY196" s="716"/>
      <c r="BZ196" s="716"/>
      <c r="CA196" s="716"/>
      <c r="CB196" s="756"/>
      <c r="CC196" s="719"/>
      <c r="CD196" s="719"/>
      <c r="CE196" s="719"/>
      <c r="CF196" s="728"/>
      <c r="CG196" s="727"/>
      <c r="CH196" s="757"/>
      <c r="CI196" s="29"/>
      <c r="CJ196" s="29"/>
      <c r="CK196" s="29"/>
      <c r="CL196" s="29"/>
      <c r="CM196" s="736"/>
      <c r="CN196" s="745"/>
      <c r="CO196" s="680"/>
      <c r="CP196" s="660"/>
      <c r="CQ196" s="660"/>
      <c r="CR196" s="681"/>
      <c r="CS196" s="660"/>
      <c r="CT196" s="660"/>
      <c r="CU196" s="658"/>
      <c r="CV196" s="658"/>
      <c r="CW196" s="658"/>
      <c r="CX196" s="658"/>
      <c r="CY196" s="658"/>
      <c r="CZ196" s="658"/>
      <c r="DA196" s="658"/>
      <c r="DB196" s="658"/>
      <c r="DC196" s="658"/>
      <c r="DD196" s="658"/>
      <c r="DE196" s="658"/>
      <c r="DF196" s="658"/>
      <c r="DG196" s="658"/>
      <c r="DH196" s="658"/>
      <c r="DI196" s="658"/>
      <c r="DJ196" s="658"/>
      <c r="DK196" s="658"/>
      <c r="DL196" s="658"/>
      <c r="DM196" s="658"/>
      <c r="DN196" s="658"/>
      <c r="DO196" s="658"/>
      <c r="DP196" s="658"/>
      <c r="DQ196" s="658"/>
      <c r="DR196" s="658"/>
      <c r="DS196" s="658"/>
      <c r="DT196" s="658"/>
      <c r="DU196" s="658"/>
      <c r="DV196" s="658"/>
      <c r="DW196" s="658"/>
      <c r="DX196" s="658"/>
      <c r="DY196" s="658"/>
    </row>
    <row r="197" spans="1:129" s="12" customFormat="1">
      <c r="A197" s="658"/>
      <c r="B197" s="683"/>
      <c r="C197" s="658"/>
      <c r="D197" s="658"/>
      <c r="E197" s="658"/>
      <c r="F197" s="658"/>
      <c r="G197" s="658"/>
      <c r="H197" s="658"/>
      <c r="I197" s="658"/>
      <c r="J197" s="658"/>
      <c r="K197" s="658"/>
      <c r="L197" s="658"/>
      <c r="M197" s="658"/>
      <c r="N197" s="658"/>
      <c r="O197" s="658"/>
      <c r="P197" s="658"/>
      <c r="Q197" s="658"/>
      <c r="R197" s="658"/>
      <c r="S197" s="658"/>
      <c r="T197" s="658"/>
      <c r="U197" s="658"/>
      <c r="V197" s="658"/>
      <c r="W197" s="658"/>
      <c r="X197" s="658"/>
      <c r="Y197" s="658"/>
      <c r="Z197" s="658"/>
      <c r="AA197" s="658"/>
      <c r="AB197" s="658"/>
      <c r="AC197" s="658"/>
      <c r="AD197" s="658"/>
      <c r="AE197" s="658"/>
      <c r="AF197" s="815"/>
      <c r="AG197" s="820"/>
      <c r="AH197" s="825"/>
      <c r="AI197" s="658"/>
      <c r="AJ197" s="658"/>
      <c r="AK197" s="658"/>
      <c r="AL197" s="780"/>
      <c r="AM197" s="658"/>
      <c r="AN197" s="658"/>
      <c r="AO197" s="658"/>
      <c r="AP197" s="683"/>
      <c r="AQ197" s="658"/>
      <c r="AR197" s="658"/>
      <c r="AS197" s="658"/>
      <c r="AT197" s="658"/>
      <c r="AU197" s="658"/>
      <c r="AV197" s="815"/>
      <c r="AW197" s="834"/>
      <c r="AX197" s="830"/>
      <c r="AY197" s="765"/>
      <c r="AZ197" s="660"/>
      <c r="BA197" s="660"/>
      <c r="BB197" s="660"/>
      <c r="BC197" s="660"/>
      <c r="BD197" s="660"/>
      <c r="BE197" s="660"/>
      <c r="BF197" s="660"/>
      <c r="BG197" s="660"/>
      <c r="BH197" s="660"/>
      <c r="BI197" s="660"/>
      <c r="BJ197" s="666"/>
      <c r="BK197" s="666"/>
      <c r="BL197" s="666"/>
      <c r="BM197" s="30"/>
      <c r="BN197" s="30"/>
      <c r="BO197" s="30"/>
      <c r="BP197" s="679"/>
      <c r="BQ197" s="660"/>
      <c r="BR197" s="679"/>
      <c r="BS197" s="679"/>
      <c r="BT197" s="679"/>
      <c r="BU197" s="658"/>
      <c r="BV197" s="716"/>
      <c r="BW197" s="716"/>
      <c r="BX197" s="716"/>
      <c r="BY197" s="716"/>
      <c r="BZ197" s="716"/>
      <c r="CA197" s="716"/>
      <c r="CB197" s="756"/>
      <c r="CC197" s="719"/>
      <c r="CD197" s="719"/>
      <c r="CE197" s="719"/>
      <c r="CF197" s="728"/>
      <c r="CG197" s="727"/>
      <c r="CH197" s="757"/>
      <c r="CI197" s="29"/>
      <c r="CJ197" s="29"/>
      <c r="CK197" s="29"/>
      <c r="CL197" s="29"/>
      <c r="CM197" s="736"/>
      <c r="CN197" s="745"/>
      <c r="CO197" s="680"/>
      <c r="CP197" s="660"/>
      <c r="CQ197" s="660"/>
      <c r="CR197" s="681"/>
      <c r="CS197" s="660"/>
      <c r="CT197" s="660"/>
      <c r="CU197" s="658"/>
      <c r="CV197" s="658"/>
      <c r="CW197" s="658"/>
      <c r="CX197" s="658"/>
      <c r="CY197" s="658"/>
      <c r="CZ197" s="658"/>
      <c r="DA197" s="658"/>
      <c r="DB197" s="658"/>
      <c r="DC197" s="658"/>
      <c r="DD197" s="658"/>
      <c r="DE197" s="658"/>
      <c r="DF197" s="658"/>
      <c r="DG197" s="658"/>
      <c r="DH197" s="658"/>
      <c r="DI197" s="658"/>
      <c r="DJ197" s="658"/>
      <c r="DK197" s="658"/>
      <c r="DL197" s="658"/>
      <c r="DM197" s="658"/>
      <c r="DN197" s="658"/>
      <c r="DO197" s="658"/>
      <c r="DP197" s="658"/>
      <c r="DQ197" s="658"/>
      <c r="DR197" s="658"/>
      <c r="DS197" s="658"/>
      <c r="DT197" s="658"/>
      <c r="DU197" s="658"/>
      <c r="DV197" s="658"/>
      <c r="DW197" s="658"/>
      <c r="DX197" s="658"/>
      <c r="DY197" s="658"/>
    </row>
  </sheetData>
  <mergeCells count="1">
    <mergeCell ref="AY1:BA1"/>
  </mergeCells>
  <conditionalFormatting sqref="BO14:BO15 BO89:BP90 BO4 BO6:BO7 BO11:BO12">
    <cfRule type="cellIs" dxfId="865" priority="780" operator="equal">
      <formula>0</formula>
    </cfRule>
  </conditionalFormatting>
  <conditionalFormatting sqref="AU1:AX1 AU94:AZ98 AU14:AZ15 AU4:AZ4 CB86:CG87 CB89:CG197 CB1:CG79 CB82:CG82 AU6:AZ7 AU19:AZ75">
    <cfRule type="cellIs" dxfId="864" priority="779" operator="equal">
      <formula>0</formula>
    </cfRule>
  </conditionalFormatting>
  <conditionalFormatting sqref="BA14:BA15 BA4 BA6:BA7 BA19:BA75">
    <cfRule type="cellIs" dxfId="863" priority="778" operator="equal">
      <formula>0</formula>
    </cfRule>
  </conditionalFormatting>
  <conditionalFormatting sqref="AP2 AP14:AP15 AP4 AP6:AP7 AP19:AP75">
    <cfRule type="cellIs" dxfId="862" priority="774" operator="between">
      <formula>1</formula>
      <formula>1500</formula>
    </cfRule>
    <cfRule type="cellIs" dxfId="861" priority="775" operator="equal">
      <formula>0</formula>
    </cfRule>
    <cfRule type="cellIs" dxfId="860" priority="777" operator="lessThan">
      <formula>0</formula>
    </cfRule>
  </conditionalFormatting>
  <conditionalFormatting sqref="AU99:AZ100">
    <cfRule type="cellIs" dxfId="859" priority="773" operator="equal">
      <formula>0</formula>
    </cfRule>
  </conditionalFormatting>
  <conditionalFormatting sqref="BA99:BA100">
    <cfRule type="cellIs" dxfId="858" priority="772" operator="equal">
      <formula>0</formula>
    </cfRule>
  </conditionalFormatting>
  <conditionalFormatting sqref="AP99:AP100">
    <cfRule type="cellIs" dxfId="857" priority="768" operator="between">
      <formula>1</formula>
      <formula>1000</formula>
    </cfRule>
    <cfRule type="cellIs" dxfId="856" priority="769" operator="equal">
      <formula>0</formula>
    </cfRule>
    <cfRule type="cellIs" dxfId="855" priority="771" operator="equal">
      <formula>$AV$104</formula>
    </cfRule>
  </conditionalFormatting>
  <conditionalFormatting sqref="AO100">
    <cfRule type="cellIs" dxfId="854" priority="770" operator="equal">
      <formula>$AV$111</formula>
    </cfRule>
  </conditionalFormatting>
  <conditionalFormatting sqref="AU101:AZ102">
    <cfRule type="cellIs" dxfId="853" priority="767" operator="equal">
      <formula>0</formula>
    </cfRule>
  </conditionalFormatting>
  <conditionalFormatting sqref="BA101:BA102">
    <cfRule type="cellIs" dxfId="852" priority="766" operator="equal">
      <formula>0</formula>
    </cfRule>
  </conditionalFormatting>
  <conditionalFormatting sqref="AP101:AP102">
    <cfRule type="cellIs" dxfId="851" priority="762" operator="between">
      <formula>1</formula>
      <formula>1000</formula>
    </cfRule>
    <cfRule type="cellIs" dxfId="850" priority="763" operator="equal">
      <formula>0</formula>
    </cfRule>
    <cfRule type="cellIs" dxfId="849" priority="765" operator="equal">
      <formula>$AV$104</formula>
    </cfRule>
  </conditionalFormatting>
  <conditionalFormatting sqref="AO101:AO102">
    <cfRule type="cellIs" dxfId="848" priority="764" operator="equal">
      <formula>$AV$111</formula>
    </cfRule>
  </conditionalFormatting>
  <conditionalFormatting sqref="AF14:AF15 AF2 AF4 AF6:AF7 AF19:AF75">
    <cfRule type="cellIs" dxfId="847" priority="753" operator="lessThan">
      <formula>6</formula>
    </cfRule>
  </conditionalFormatting>
  <conditionalFormatting sqref="AR14:AR15 AR2 AR4 AR6:AR7 AR19:AR75">
    <cfRule type="cellIs" dxfId="846" priority="750" operator="between">
      <formula>1</formula>
      <formula>1500</formula>
    </cfRule>
    <cfRule type="cellIs" dxfId="845" priority="751" operator="equal">
      <formula>0</formula>
    </cfRule>
    <cfRule type="cellIs" dxfId="844" priority="752" operator="lessThan">
      <formula>0</formula>
    </cfRule>
  </conditionalFormatting>
  <conditionalFormatting sqref="AT14:AT15 AT2 AT4 AT6:AT7 AT19:AT75">
    <cfRule type="cellIs" dxfId="843" priority="747" operator="between">
      <formula>1</formula>
      <formula>1500</formula>
    </cfRule>
    <cfRule type="cellIs" dxfId="842" priority="748" operator="equal">
      <formula>0</formula>
    </cfRule>
    <cfRule type="cellIs" dxfId="841" priority="749" operator="lessThan">
      <formula>0</formula>
    </cfRule>
  </conditionalFormatting>
  <conditionalFormatting sqref="AU93:AZ93">
    <cfRule type="cellIs" dxfId="840" priority="746" operator="equal">
      <formula>0</formula>
    </cfRule>
  </conditionalFormatting>
  <conditionalFormatting sqref="BA93">
    <cfRule type="cellIs" dxfId="839" priority="745" operator="equal">
      <formula>0</formula>
    </cfRule>
  </conditionalFormatting>
  <conditionalFormatting sqref="AP93">
    <cfRule type="cellIs" dxfId="838" priority="742" operator="between">
      <formula>1</formula>
      <formula>1500</formula>
    </cfRule>
    <cfRule type="cellIs" dxfId="837" priority="743" operator="equal">
      <formula>0</formula>
    </cfRule>
    <cfRule type="cellIs" dxfId="836" priority="744" operator="lessThan">
      <formula>0</formula>
    </cfRule>
  </conditionalFormatting>
  <conditionalFormatting sqref="AF93">
    <cfRule type="cellIs" dxfId="835" priority="740" operator="lessThan">
      <formula>6</formula>
    </cfRule>
  </conditionalFormatting>
  <conditionalFormatting sqref="AR93">
    <cfRule type="cellIs" dxfId="834" priority="737" operator="between">
      <formula>1</formula>
      <formula>1500</formula>
    </cfRule>
    <cfRule type="cellIs" dxfId="833" priority="738" operator="equal">
      <formula>0</formula>
    </cfRule>
    <cfRule type="cellIs" dxfId="832" priority="739" operator="lessThan">
      <formula>0</formula>
    </cfRule>
  </conditionalFormatting>
  <conditionalFormatting sqref="AT93">
    <cfRule type="cellIs" dxfId="831" priority="734" operator="between">
      <formula>1</formula>
      <formula>1500</formula>
    </cfRule>
    <cfRule type="cellIs" dxfId="830" priority="735" operator="equal">
      <formula>0</formula>
    </cfRule>
    <cfRule type="cellIs" dxfId="829" priority="736" operator="lessThan">
      <formula>0</formula>
    </cfRule>
  </conditionalFormatting>
  <conditionalFormatting sqref="AU92:AZ92">
    <cfRule type="cellIs" dxfId="828" priority="733" operator="equal">
      <formula>0</formula>
    </cfRule>
  </conditionalFormatting>
  <conditionalFormatting sqref="BA92">
    <cfRule type="cellIs" dxfId="827" priority="732" operator="equal">
      <formula>0</formula>
    </cfRule>
  </conditionalFormatting>
  <conditionalFormatting sqref="AP92">
    <cfRule type="cellIs" dxfId="826" priority="728" operator="between">
      <formula>1</formula>
      <formula>1500</formula>
    </cfRule>
    <cfRule type="cellIs" dxfId="825" priority="729" operator="equal">
      <formula>0</formula>
    </cfRule>
    <cfRule type="cellIs" dxfId="824" priority="731" operator="lessThan">
      <formula>0</formula>
    </cfRule>
  </conditionalFormatting>
  <conditionalFormatting sqref="AF92">
    <cfRule type="cellIs" dxfId="823" priority="726" operator="lessThan">
      <formula>6</formula>
    </cfRule>
  </conditionalFormatting>
  <conditionalFormatting sqref="AR92">
    <cfRule type="cellIs" dxfId="822" priority="723" operator="between">
      <formula>1</formula>
      <formula>1500</formula>
    </cfRule>
    <cfRule type="cellIs" dxfId="821" priority="724" operator="equal">
      <formula>0</formula>
    </cfRule>
    <cfRule type="cellIs" dxfId="820" priority="725" operator="lessThan">
      <formula>0</formula>
    </cfRule>
  </conditionalFormatting>
  <conditionalFormatting sqref="AT92">
    <cfRule type="cellIs" dxfId="819" priority="720" operator="between">
      <formula>1</formula>
      <formula>1500</formula>
    </cfRule>
    <cfRule type="cellIs" dxfId="818" priority="721" operator="equal">
      <formula>0</formula>
    </cfRule>
    <cfRule type="cellIs" dxfId="817" priority="722" operator="lessThan">
      <formula>0</formula>
    </cfRule>
  </conditionalFormatting>
  <conditionalFormatting sqref="AU2:AZ2">
    <cfRule type="cellIs" dxfId="816" priority="719" operator="equal">
      <formula>0</formula>
    </cfRule>
  </conditionalFormatting>
  <conditionalFormatting sqref="BA2">
    <cfRule type="cellIs" dxfId="815" priority="718" operator="equal">
      <formula>0</formula>
    </cfRule>
  </conditionalFormatting>
  <conditionalFormatting sqref="AP2">
    <cfRule type="cellIs" dxfId="814" priority="714" operator="between">
      <formula>1</formula>
      <formula>1500</formula>
    </cfRule>
    <cfRule type="cellIs" dxfId="813" priority="715" operator="equal">
      <formula>0</formula>
    </cfRule>
    <cfRule type="cellIs" dxfId="812" priority="717" operator="lessThan">
      <formula>0</formula>
    </cfRule>
  </conditionalFormatting>
  <conditionalFormatting sqref="AF2">
    <cfRule type="cellIs" dxfId="811" priority="712" operator="lessThan">
      <formula>6</formula>
    </cfRule>
  </conditionalFormatting>
  <conditionalFormatting sqref="AR2">
    <cfRule type="cellIs" dxfId="810" priority="709" operator="between">
      <formula>1</formula>
      <formula>1500</formula>
    </cfRule>
    <cfRule type="cellIs" dxfId="809" priority="710" operator="equal">
      <formula>0</formula>
    </cfRule>
    <cfRule type="cellIs" dxfId="808" priority="711" operator="lessThan">
      <formula>0</formula>
    </cfRule>
  </conditionalFormatting>
  <conditionalFormatting sqref="AT2">
    <cfRule type="cellIs" dxfId="807" priority="706" operator="between">
      <formula>1</formula>
      <formula>1500</formula>
    </cfRule>
    <cfRule type="cellIs" dxfId="806" priority="707" operator="equal">
      <formula>0</formula>
    </cfRule>
    <cfRule type="cellIs" dxfId="805" priority="708" operator="lessThan">
      <formula>0</formula>
    </cfRule>
  </conditionalFormatting>
  <conditionalFormatting sqref="AU7:AZ7">
    <cfRule type="cellIs" dxfId="804" priority="705" operator="equal">
      <formula>0</formula>
    </cfRule>
  </conditionalFormatting>
  <conditionalFormatting sqref="BA7">
    <cfRule type="cellIs" dxfId="803" priority="704" operator="equal">
      <formula>0</formula>
    </cfRule>
  </conditionalFormatting>
  <conditionalFormatting sqref="AP7">
    <cfRule type="cellIs" dxfId="802" priority="700" operator="between">
      <formula>1</formula>
      <formula>1500</formula>
    </cfRule>
    <cfRule type="cellIs" dxfId="801" priority="701" operator="equal">
      <formula>0</formula>
    </cfRule>
    <cfRule type="cellIs" dxfId="800" priority="703" operator="lessThan">
      <formula>0</formula>
    </cfRule>
  </conditionalFormatting>
  <conditionalFormatting sqref="AF7">
    <cfRule type="cellIs" dxfId="799" priority="698" operator="lessThan">
      <formula>6</formula>
    </cfRule>
  </conditionalFormatting>
  <conditionalFormatting sqref="AR7">
    <cfRule type="cellIs" dxfId="798" priority="695" operator="between">
      <formula>1</formula>
      <formula>1500</formula>
    </cfRule>
    <cfRule type="cellIs" dxfId="797" priority="696" operator="equal">
      <formula>0</formula>
    </cfRule>
    <cfRule type="cellIs" dxfId="796" priority="697" operator="lessThan">
      <formula>0</formula>
    </cfRule>
  </conditionalFormatting>
  <conditionalFormatting sqref="AT7">
    <cfRule type="cellIs" dxfId="795" priority="692" operator="between">
      <formula>1</formula>
      <formula>1500</formula>
    </cfRule>
    <cfRule type="cellIs" dxfId="794" priority="693" operator="equal">
      <formula>0</formula>
    </cfRule>
    <cfRule type="cellIs" dxfId="793" priority="694" operator="lessThan">
      <formula>0</formula>
    </cfRule>
  </conditionalFormatting>
  <conditionalFormatting sqref="BO103:BP103">
    <cfRule type="cellIs" dxfId="792" priority="691" operator="equal">
      <formula>0</formula>
    </cfRule>
  </conditionalFormatting>
  <conditionalFormatting sqref="AU103:AZ103">
    <cfRule type="cellIs" dxfId="791" priority="690" operator="equal">
      <formula>0</formula>
    </cfRule>
  </conditionalFormatting>
  <conditionalFormatting sqref="BA103">
    <cfRule type="cellIs" dxfId="790" priority="689" operator="equal">
      <formula>0</formula>
    </cfRule>
  </conditionalFormatting>
  <conditionalFormatting sqref="AP103">
    <cfRule type="cellIs" dxfId="789" priority="686" operator="between">
      <formula>1</formula>
      <formula>1500</formula>
    </cfRule>
    <cfRule type="cellIs" dxfId="788" priority="687" operator="equal">
      <formula>0</formula>
    </cfRule>
    <cfRule type="cellIs" dxfId="787" priority="688" operator="lessThan">
      <formula>0</formula>
    </cfRule>
  </conditionalFormatting>
  <conditionalFormatting sqref="AF103">
    <cfRule type="cellIs" dxfId="786" priority="684" operator="lessThan">
      <formula>6</formula>
    </cfRule>
  </conditionalFormatting>
  <conditionalFormatting sqref="AR103">
    <cfRule type="cellIs" dxfId="785" priority="681" operator="between">
      <formula>1</formula>
      <formula>1500</formula>
    </cfRule>
    <cfRule type="cellIs" dxfId="784" priority="682" operator="equal">
      <formula>0</formula>
    </cfRule>
    <cfRule type="cellIs" dxfId="783" priority="683" operator="lessThan">
      <formula>0</formula>
    </cfRule>
  </conditionalFormatting>
  <conditionalFormatting sqref="AT103">
    <cfRule type="cellIs" dxfId="782" priority="678" operator="between">
      <formula>1</formula>
      <formula>1500</formula>
    </cfRule>
    <cfRule type="cellIs" dxfId="781" priority="679" operator="equal">
      <formula>0</formula>
    </cfRule>
    <cfRule type="cellIs" dxfId="780" priority="680" operator="lessThan">
      <formula>0</formula>
    </cfRule>
  </conditionalFormatting>
  <conditionalFormatting sqref="AU6:AZ6">
    <cfRule type="cellIs" dxfId="779" priority="677" operator="equal">
      <formula>0</formula>
    </cfRule>
  </conditionalFormatting>
  <conditionalFormatting sqref="BA6">
    <cfRule type="cellIs" dxfId="778" priority="676" operator="equal">
      <formula>0</formula>
    </cfRule>
  </conditionalFormatting>
  <conditionalFormatting sqref="AP6">
    <cfRule type="cellIs" dxfId="777" priority="673" operator="between">
      <formula>1</formula>
      <formula>1500</formula>
    </cfRule>
    <cfRule type="cellIs" dxfId="776" priority="674" operator="equal">
      <formula>0</formula>
    </cfRule>
    <cfRule type="cellIs" dxfId="775" priority="675" operator="lessThan">
      <formula>0</formula>
    </cfRule>
  </conditionalFormatting>
  <conditionalFormatting sqref="AF6">
    <cfRule type="cellIs" dxfId="774" priority="672" operator="lessThan">
      <formula>6</formula>
    </cfRule>
  </conditionalFormatting>
  <conditionalFormatting sqref="AR6">
    <cfRule type="cellIs" dxfId="773" priority="669" operator="between">
      <formula>1</formula>
      <formula>1500</formula>
    </cfRule>
    <cfRule type="cellIs" dxfId="772" priority="670" operator="equal">
      <formula>0</formula>
    </cfRule>
    <cfRule type="cellIs" dxfId="771" priority="671" operator="lessThan">
      <formula>0</formula>
    </cfRule>
  </conditionalFormatting>
  <conditionalFormatting sqref="AT6">
    <cfRule type="cellIs" dxfId="770" priority="666" operator="between">
      <formula>1</formula>
      <formula>1500</formula>
    </cfRule>
    <cfRule type="cellIs" dxfId="769" priority="667" operator="equal">
      <formula>0</formula>
    </cfRule>
    <cfRule type="cellIs" dxfId="768" priority="668" operator="lessThan">
      <formula>0</formula>
    </cfRule>
  </conditionalFormatting>
  <conditionalFormatting sqref="AU12:AZ12">
    <cfRule type="cellIs" dxfId="767" priority="653" operator="equal">
      <formula>0</formula>
    </cfRule>
  </conditionalFormatting>
  <conditionalFormatting sqref="BA12">
    <cfRule type="cellIs" dxfId="766" priority="652" operator="equal">
      <formula>0</formula>
    </cfRule>
  </conditionalFormatting>
  <conditionalFormatting sqref="AP12">
    <cfRule type="cellIs" dxfId="765" priority="649" operator="between">
      <formula>1</formula>
      <formula>1500</formula>
    </cfRule>
    <cfRule type="cellIs" dxfId="764" priority="650" operator="equal">
      <formula>0</formula>
    </cfRule>
    <cfRule type="cellIs" dxfId="763" priority="651" operator="lessThan">
      <formula>0</formula>
    </cfRule>
  </conditionalFormatting>
  <conditionalFormatting sqref="AF12">
    <cfRule type="cellIs" dxfId="762" priority="648" operator="lessThan">
      <formula>6</formula>
    </cfRule>
  </conditionalFormatting>
  <conditionalFormatting sqref="AR12">
    <cfRule type="cellIs" dxfId="761" priority="645" operator="between">
      <formula>1</formula>
      <formula>1500</formula>
    </cfRule>
    <cfRule type="cellIs" dxfId="760" priority="646" operator="equal">
      <formula>0</formula>
    </cfRule>
    <cfRule type="cellIs" dxfId="759" priority="647" operator="lessThan">
      <formula>0</formula>
    </cfRule>
  </conditionalFormatting>
  <conditionalFormatting sqref="AT12">
    <cfRule type="cellIs" dxfId="758" priority="642" operator="between">
      <formula>1</formula>
      <formula>1500</formula>
    </cfRule>
    <cfRule type="cellIs" dxfId="757" priority="643" operator="equal">
      <formula>0</formula>
    </cfRule>
    <cfRule type="cellIs" dxfId="756" priority="644" operator="lessThan">
      <formula>0</formula>
    </cfRule>
  </conditionalFormatting>
  <conditionalFormatting sqref="AU12:AZ12">
    <cfRule type="cellIs" dxfId="755" priority="641" operator="equal">
      <formula>0</formula>
    </cfRule>
  </conditionalFormatting>
  <conditionalFormatting sqref="BA12">
    <cfRule type="cellIs" dxfId="754" priority="640" operator="equal">
      <formula>0</formula>
    </cfRule>
  </conditionalFormatting>
  <conditionalFormatting sqref="AP12">
    <cfRule type="cellIs" dxfId="753" priority="637" operator="between">
      <formula>1</formula>
      <formula>1500</formula>
    </cfRule>
    <cfRule type="cellIs" dxfId="752" priority="638" operator="equal">
      <formula>0</formula>
    </cfRule>
    <cfRule type="cellIs" dxfId="751" priority="639" operator="lessThan">
      <formula>0</formula>
    </cfRule>
  </conditionalFormatting>
  <conditionalFormatting sqref="AF12">
    <cfRule type="cellIs" dxfId="750" priority="636" operator="lessThan">
      <formula>6</formula>
    </cfRule>
  </conditionalFormatting>
  <conditionalFormatting sqref="AR12">
    <cfRule type="cellIs" dxfId="749" priority="633" operator="between">
      <formula>1</formula>
      <formula>1500</formula>
    </cfRule>
    <cfRule type="cellIs" dxfId="748" priority="634" operator="equal">
      <formula>0</formula>
    </cfRule>
    <cfRule type="cellIs" dxfId="747" priority="635" operator="lessThan">
      <formula>0</formula>
    </cfRule>
  </conditionalFormatting>
  <conditionalFormatting sqref="AT12">
    <cfRule type="cellIs" dxfId="746" priority="630" operator="between">
      <formula>1</formula>
      <formula>1500</formula>
    </cfRule>
    <cfRule type="cellIs" dxfId="745" priority="631" operator="equal">
      <formula>0</formula>
    </cfRule>
    <cfRule type="cellIs" dxfId="744" priority="632" operator="lessThan">
      <formula>0</formula>
    </cfRule>
  </conditionalFormatting>
  <conditionalFormatting sqref="AU2:AZ2">
    <cfRule type="cellIs" dxfId="743" priority="593" operator="equal">
      <formula>0</formula>
    </cfRule>
  </conditionalFormatting>
  <conditionalFormatting sqref="BA2">
    <cfRule type="cellIs" dxfId="742" priority="592" operator="equal">
      <formula>0</formula>
    </cfRule>
  </conditionalFormatting>
  <conditionalFormatting sqref="AU6:AZ6">
    <cfRule type="cellIs" dxfId="741" priority="591" operator="equal">
      <formula>0</formula>
    </cfRule>
  </conditionalFormatting>
  <conditionalFormatting sqref="BA6">
    <cfRule type="cellIs" dxfId="740" priority="590" operator="equal">
      <formula>0</formula>
    </cfRule>
  </conditionalFormatting>
  <conditionalFormatting sqref="AP6">
    <cfRule type="cellIs" dxfId="739" priority="587" operator="between">
      <formula>1</formula>
      <formula>1500</formula>
    </cfRule>
    <cfRule type="cellIs" dxfId="738" priority="588" operator="equal">
      <formula>0</formula>
    </cfRule>
    <cfRule type="cellIs" dxfId="737" priority="589" operator="lessThan">
      <formula>0</formula>
    </cfRule>
  </conditionalFormatting>
  <conditionalFormatting sqref="AF6">
    <cfRule type="cellIs" dxfId="736" priority="586" operator="lessThan">
      <formula>6</formula>
    </cfRule>
  </conditionalFormatting>
  <conditionalFormatting sqref="AR6">
    <cfRule type="cellIs" dxfId="735" priority="583" operator="between">
      <formula>1</formula>
      <formula>1500</formula>
    </cfRule>
    <cfRule type="cellIs" dxfId="734" priority="584" operator="equal">
      <formula>0</formula>
    </cfRule>
    <cfRule type="cellIs" dxfId="733" priority="585" operator="lessThan">
      <formula>0</formula>
    </cfRule>
  </conditionalFormatting>
  <conditionalFormatting sqref="AT6">
    <cfRule type="cellIs" dxfId="732" priority="580" operator="between">
      <formula>1</formula>
      <formula>1500</formula>
    </cfRule>
    <cfRule type="cellIs" dxfId="731" priority="581" operator="equal">
      <formula>0</formula>
    </cfRule>
    <cfRule type="cellIs" dxfId="730" priority="582" operator="lessThan">
      <formula>0</formula>
    </cfRule>
  </conditionalFormatting>
  <conditionalFormatting sqref="AU4:AZ4">
    <cfRule type="cellIs" dxfId="729" priority="567" operator="equal">
      <formula>0</formula>
    </cfRule>
  </conditionalFormatting>
  <conditionalFormatting sqref="BA4">
    <cfRule type="cellIs" dxfId="728" priority="566" operator="equal">
      <formula>0</formula>
    </cfRule>
  </conditionalFormatting>
  <conditionalFormatting sqref="AP4">
    <cfRule type="cellIs" dxfId="727" priority="563" operator="between">
      <formula>1</formula>
      <formula>1500</formula>
    </cfRule>
    <cfRule type="cellIs" dxfId="726" priority="564" operator="equal">
      <formula>0</formula>
    </cfRule>
    <cfRule type="cellIs" dxfId="725" priority="565" operator="lessThan">
      <formula>0</formula>
    </cfRule>
  </conditionalFormatting>
  <conditionalFormatting sqref="AF4">
    <cfRule type="cellIs" dxfId="724" priority="562" operator="lessThan">
      <formula>6</formula>
    </cfRule>
  </conditionalFormatting>
  <conditionalFormatting sqref="AR4">
    <cfRule type="cellIs" dxfId="723" priority="559" operator="between">
      <formula>1</formula>
      <formula>1500</formula>
    </cfRule>
    <cfRule type="cellIs" dxfId="722" priority="560" operator="equal">
      <formula>0</formula>
    </cfRule>
    <cfRule type="cellIs" dxfId="721" priority="561" operator="lessThan">
      <formula>0</formula>
    </cfRule>
  </conditionalFormatting>
  <conditionalFormatting sqref="AT4">
    <cfRule type="cellIs" dxfId="720" priority="556" operator="between">
      <formula>1</formula>
      <formula>1500</formula>
    </cfRule>
    <cfRule type="cellIs" dxfId="719" priority="557" operator="equal">
      <formula>0</formula>
    </cfRule>
    <cfRule type="cellIs" dxfId="718" priority="558" operator="lessThan">
      <formula>0</formula>
    </cfRule>
  </conditionalFormatting>
  <conditionalFormatting sqref="AU4:AZ4">
    <cfRule type="cellIs" dxfId="717" priority="555" operator="equal">
      <formula>0</formula>
    </cfRule>
  </conditionalFormatting>
  <conditionalFormatting sqref="BA4">
    <cfRule type="cellIs" dxfId="716" priority="554" operator="equal">
      <formula>0</formula>
    </cfRule>
  </conditionalFormatting>
  <conditionalFormatting sqref="AP4">
    <cfRule type="cellIs" dxfId="715" priority="551" operator="between">
      <formula>1</formula>
      <formula>1500</formula>
    </cfRule>
    <cfRule type="cellIs" dxfId="714" priority="552" operator="equal">
      <formula>0</formula>
    </cfRule>
    <cfRule type="cellIs" dxfId="713" priority="553" operator="lessThan">
      <formula>0</formula>
    </cfRule>
  </conditionalFormatting>
  <conditionalFormatting sqref="AF4">
    <cfRule type="cellIs" dxfId="712" priority="550" operator="lessThan">
      <formula>6</formula>
    </cfRule>
  </conditionalFormatting>
  <conditionalFormatting sqref="AR4">
    <cfRule type="cellIs" dxfId="711" priority="547" operator="between">
      <formula>1</formula>
      <formula>1500</formula>
    </cfRule>
    <cfRule type="cellIs" dxfId="710" priority="548" operator="equal">
      <formula>0</formula>
    </cfRule>
    <cfRule type="cellIs" dxfId="709" priority="549" operator="lessThan">
      <formula>0</formula>
    </cfRule>
  </conditionalFormatting>
  <conditionalFormatting sqref="AT4">
    <cfRule type="cellIs" dxfId="708" priority="544" operator="between">
      <formula>1</formula>
      <formula>1500</formula>
    </cfRule>
    <cfRule type="cellIs" dxfId="707" priority="545" operator="equal">
      <formula>0</formula>
    </cfRule>
    <cfRule type="cellIs" dxfId="706" priority="546" operator="lessThan">
      <formula>0</formula>
    </cfRule>
  </conditionalFormatting>
  <conditionalFormatting sqref="BO13">
    <cfRule type="cellIs" dxfId="705" priority="543" operator="equal">
      <formula>0</formula>
    </cfRule>
  </conditionalFormatting>
  <conditionalFormatting sqref="AU13:AZ13">
    <cfRule type="cellIs" dxfId="704" priority="542" operator="equal">
      <formula>0</formula>
    </cfRule>
  </conditionalFormatting>
  <conditionalFormatting sqref="BA13">
    <cfRule type="cellIs" dxfId="703" priority="541" operator="equal">
      <formula>0</formula>
    </cfRule>
  </conditionalFormatting>
  <conditionalFormatting sqref="AP13">
    <cfRule type="cellIs" dxfId="702" priority="538" operator="between">
      <formula>1</formula>
      <formula>1500</formula>
    </cfRule>
    <cfRule type="cellIs" dxfId="701" priority="539" operator="equal">
      <formula>0</formula>
    </cfRule>
    <cfRule type="cellIs" dxfId="700" priority="540" operator="lessThan">
      <formula>0</formula>
    </cfRule>
  </conditionalFormatting>
  <conditionalFormatting sqref="AF13">
    <cfRule type="cellIs" dxfId="699" priority="537" operator="lessThan">
      <formula>6</formula>
    </cfRule>
  </conditionalFormatting>
  <conditionalFormatting sqref="AR13">
    <cfRule type="cellIs" dxfId="698" priority="534" operator="between">
      <formula>1</formula>
      <formula>1500</formula>
    </cfRule>
    <cfRule type="cellIs" dxfId="697" priority="535" operator="equal">
      <formula>0</formula>
    </cfRule>
    <cfRule type="cellIs" dxfId="696" priority="536" operator="lessThan">
      <formula>0</formula>
    </cfRule>
  </conditionalFormatting>
  <conditionalFormatting sqref="AT13">
    <cfRule type="cellIs" dxfId="695" priority="531" operator="between">
      <formula>1</formula>
      <formula>1500</formula>
    </cfRule>
    <cfRule type="cellIs" dxfId="694" priority="532" operator="equal">
      <formula>0</formula>
    </cfRule>
    <cfRule type="cellIs" dxfId="693" priority="533" operator="lessThan">
      <formula>0</formula>
    </cfRule>
  </conditionalFormatting>
  <conditionalFormatting sqref="AU13:AZ13">
    <cfRule type="cellIs" dxfId="692" priority="530" operator="equal">
      <formula>0</formula>
    </cfRule>
  </conditionalFormatting>
  <conditionalFormatting sqref="BA13">
    <cfRule type="cellIs" dxfId="691" priority="529" operator="equal">
      <formula>0</formula>
    </cfRule>
  </conditionalFormatting>
  <conditionalFormatting sqref="AP13">
    <cfRule type="cellIs" dxfId="690" priority="526" operator="between">
      <formula>1</formula>
      <formula>1500</formula>
    </cfRule>
    <cfRule type="cellIs" dxfId="689" priority="527" operator="equal">
      <formula>0</formula>
    </cfRule>
    <cfRule type="cellIs" dxfId="688" priority="528" operator="lessThan">
      <formula>0</formula>
    </cfRule>
  </conditionalFormatting>
  <conditionalFormatting sqref="AF13">
    <cfRule type="cellIs" dxfId="687" priority="524" operator="lessThan">
      <formula>6</formula>
    </cfRule>
  </conditionalFormatting>
  <conditionalFormatting sqref="AR13">
    <cfRule type="cellIs" dxfId="686" priority="521" operator="between">
      <formula>1</formula>
      <formula>1500</formula>
    </cfRule>
    <cfRule type="cellIs" dxfId="685" priority="522" operator="equal">
      <formula>0</formula>
    </cfRule>
    <cfRule type="cellIs" dxfId="684" priority="523" operator="lessThan">
      <formula>0</formula>
    </cfRule>
  </conditionalFormatting>
  <conditionalFormatting sqref="AT13">
    <cfRule type="cellIs" dxfId="683" priority="518" operator="between">
      <formula>1</formula>
      <formula>1500</formula>
    </cfRule>
    <cfRule type="cellIs" dxfId="682" priority="519" operator="equal">
      <formula>0</formula>
    </cfRule>
    <cfRule type="cellIs" dxfId="681" priority="520" operator="lessThan">
      <formula>0</formula>
    </cfRule>
  </conditionalFormatting>
  <conditionalFormatting sqref="AU89:AZ89">
    <cfRule type="cellIs" dxfId="680" priority="515" operator="equal">
      <formula>0</formula>
    </cfRule>
  </conditionalFormatting>
  <conditionalFormatting sqref="BA89">
    <cfRule type="cellIs" dxfId="679" priority="514" operator="equal">
      <formula>0</formula>
    </cfRule>
  </conditionalFormatting>
  <conditionalFormatting sqref="AP89">
    <cfRule type="cellIs" dxfId="678" priority="511" operator="between">
      <formula>1</formula>
      <formula>1500</formula>
    </cfRule>
    <cfRule type="cellIs" dxfId="677" priority="512" operator="equal">
      <formula>0</formula>
    </cfRule>
    <cfRule type="cellIs" dxfId="676" priority="513" operator="lessThan">
      <formula>0</formula>
    </cfRule>
  </conditionalFormatting>
  <conditionalFormatting sqref="AF89">
    <cfRule type="cellIs" dxfId="675" priority="510" operator="lessThan">
      <formula>6</formula>
    </cfRule>
  </conditionalFormatting>
  <conditionalFormatting sqref="AR89">
    <cfRule type="cellIs" dxfId="674" priority="507" operator="between">
      <formula>1</formula>
      <formula>1500</formula>
    </cfRule>
    <cfRule type="cellIs" dxfId="673" priority="508" operator="equal">
      <formula>0</formula>
    </cfRule>
    <cfRule type="cellIs" dxfId="672" priority="509" operator="lessThan">
      <formula>0</formula>
    </cfRule>
  </conditionalFormatting>
  <conditionalFormatting sqref="AT89">
    <cfRule type="cellIs" dxfId="671" priority="504" operator="between">
      <formula>1</formula>
      <formula>1500</formula>
    </cfRule>
    <cfRule type="cellIs" dxfId="670" priority="505" operator="equal">
      <formula>0</formula>
    </cfRule>
    <cfRule type="cellIs" dxfId="669" priority="506" operator="lessThan">
      <formula>0</formula>
    </cfRule>
  </conditionalFormatting>
  <conditionalFormatting sqref="AU90:AZ90">
    <cfRule type="cellIs" dxfId="668" priority="503" operator="equal">
      <formula>0</formula>
    </cfRule>
  </conditionalFormatting>
  <conditionalFormatting sqref="BA90">
    <cfRule type="cellIs" dxfId="667" priority="502" operator="equal">
      <formula>0</formula>
    </cfRule>
  </conditionalFormatting>
  <conditionalFormatting sqref="AP90">
    <cfRule type="cellIs" dxfId="666" priority="499" operator="between">
      <formula>1</formula>
      <formula>1500</formula>
    </cfRule>
    <cfRule type="cellIs" dxfId="665" priority="500" operator="equal">
      <formula>0</formula>
    </cfRule>
    <cfRule type="cellIs" dxfId="664" priority="501" operator="lessThan">
      <formula>0</formula>
    </cfRule>
  </conditionalFormatting>
  <conditionalFormatting sqref="AF90">
    <cfRule type="cellIs" dxfId="663" priority="498" operator="lessThan">
      <formula>6</formula>
    </cfRule>
  </conditionalFormatting>
  <conditionalFormatting sqref="AR90">
    <cfRule type="cellIs" dxfId="662" priority="495" operator="between">
      <formula>1</formula>
      <formula>1500</formula>
    </cfRule>
    <cfRule type="cellIs" dxfId="661" priority="496" operator="equal">
      <formula>0</formula>
    </cfRule>
    <cfRule type="cellIs" dxfId="660" priority="497" operator="lessThan">
      <formula>0</formula>
    </cfRule>
  </conditionalFormatting>
  <conditionalFormatting sqref="AT90">
    <cfRule type="cellIs" dxfId="659" priority="492" operator="between">
      <formula>1</formula>
      <formula>1500</formula>
    </cfRule>
    <cfRule type="cellIs" dxfId="658" priority="493" operator="equal">
      <formula>0</formula>
    </cfRule>
    <cfRule type="cellIs" dxfId="657" priority="494" operator="lessThan">
      <formula>0</formula>
    </cfRule>
  </conditionalFormatting>
  <conditionalFormatting sqref="AU90:AZ90">
    <cfRule type="cellIs" dxfId="656" priority="491" operator="equal">
      <formula>0</formula>
    </cfRule>
  </conditionalFormatting>
  <conditionalFormatting sqref="BA90">
    <cfRule type="cellIs" dxfId="655" priority="490" operator="equal">
      <formula>0</formula>
    </cfRule>
  </conditionalFormatting>
  <conditionalFormatting sqref="AP90">
    <cfRule type="cellIs" dxfId="654" priority="487" operator="between">
      <formula>1</formula>
      <formula>1500</formula>
    </cfRule>
    <cfRule type="cellIs" dxfId="653" priority="488" operator="equal">
      <formula>0</formula>
    </cfRule>
    <cfRule type="cellIs" dxfId="652" priority="489" operator="lessThan">
      <formula>0</formula>
    </cfRule>
  </conditionalFormatting>
  <conditionalFormatting sqref="AF90">
    <cfRule type="cellIs" dxfId="651" priority="486" operator="lessThan">
      <formula>6</formula>
    </cfRule>
  </conditionalFormatting>
  <conditionalFormatting sqref="AR90">
    <cfRule type="cellIs" dxfId="650" priority="483" operator="between">
      <formula>1</formula>
      <formula>1500</formula>
    </cfRule>
    <cfRule type="cellIs" dxfId="649" priority="484" operator="equal">
      <formula>0</formula>
    </cfRule>
    <cfRule type="cellIs" dxfId="648" priority="485" operator="lessThan">
      <formula>0</formula>
    </cfRule>
  </conditionalFormatting>
  <conditionalFormatting sqref="AT90">
    <cfRule type="cellIs" dxfId="647" priority="480" operator="between">
      <formula>1</formula>
      <formula>1500</formula>
    </cfRule>
    <cfRule type="cellIs" dxfId="646" priority="481" operator="equal">
      <formula>0</formula>
    </cfRule>
    <cfRule type="cellIs" dxfId="645" priority="482" operator="lessThan">
      <formula>0</formula>
    </cfRule>
  </conditionalFormatting>
  <conditionalFormatting sqref="AU11:AZ11">
    <cfRule type="cellIs" dxfId="644" priority="479" operator="equal">
      <formula>0</formula>
    </cfRule>
  </conditionalFormatting>
  <conditionalFormatting sqref="BA11">
    <cfRule type="cellIs" dxfId="643" priority="478" operator="equal">
      <formula>0</formula>
    </cfRule>
  </conditionalFormatting>
  <conditionalFormatting sqref="AP11">
    <cfRule type="cellIs" dxfId="642" priority="475" operator="between">
      <formula>1</formula>
      <formula>1500</formula>
    </cfRule>
    <cfRule type="cellIs" dxfId="641" priority="476" operator="equal">
      <formula>0</formula>
    </cfRule>
    <cfRule type="cellIs" dxfId="640" priority="477" operator="lessThan">
      <formula>0</formula>
    </cfRule>
  </conditionalFormatting>
  <conditionalFormatting sqref="AF11">
    <cfRule type="cellIs" dxfId="639" priority="474" operator="lessThan">
      <formula>6</formula>
    </cfRule>
  </conditionalFormatting>
  <conditionalFormatting sqref="AR11">
    <cfRule type="cellIs" dxfId="638" priority="471" operator="between">
      <formula>1</formula>
      <formula>1500</formula>
    </cfRule>
    <cfRule type="cellIs" dxfId="637" priority="472" operator="equal">
      <formula>0</formula>
    </cfRule>
    <cfRule type="cellIs" dxfId="636" priority="473" operator="lessThan">
      <formula>0</formula>
    </cfRule>
  </conditionalFormatting>
  <conditionalFormatting sqref="AT11">
    <cfRule type="cellIs" dxfId="635" priority="468" operator="between">
      <formula>1</formula>
      <formula>1500</formula>
    </cfRule>
    <cfRule type="cellIs" dxfId="634" priority="469" operator="equal">
      <formula>0</formula>
    </cfRule>
    <cfRule type="cellIs" dxfId="633" priority="470" operator="lessThan">
      <formula>0</formula>
    </cfRule>
  </conditionalFormatting>
  <conditionalFormatting sqref="BO91:BP91">
    <cfRule type="cellIs" dxfId="632" priority="467" operator="equal">
      <formula>0</formula>
    </cfRule>
  </conditionalFormatting>
  <conditionalFormatting sqref="AU91:AZ91">
    <cfRule type="cellIs" dxfId="631" priority="466" operator="equal">
      <formula>0</formula>
    </cfRule>
  </conditionalFormatting>
  <conditionalFormatting sqref="BA91">
    <cfRule type="cellIs" dxfId="630" priority="465" operator="equal">
      <formula>0</formula>
    </cfRule>
  </conditionalFormatting>
  <conditionalFormatting sqref="AP91">
    <cfRule type="cellIs" dxfId="629" priority="462" operator="between">
      <formula>1</formula>
      <formula>1500</formula>
    </cfRule>
    <cfRule type="cellIs" dxfId="628" priority="463" operator="equal">
      <formula>0</formula>
    </cfRule>
    <cfRule type="cellIs" dxfId="627" priority="464" operator="lessThan">
      <formula>0</formula>
    </cfRule>
  </conditionalFormatting>
  <conditionalFormatting sqref="AF91">
    <cfRule type="cellIs" dxfId="626" priority="461" operator="lessThan">
      <formula>6</formula>
    </cfRule>
  </conditionalFormatting>
  <conditionalFormatting sqref="AR91">
    <cfRule type="cellIs" dxfId="625" priority="458" operator="between">
      <formula>1</formula>
      <formula>1500</formula>
    </cfRule>
    <cfRule type="cellIs" dxfId="624" priority="459" operator="equal">
      <formula>0</formula>
    </cfRule>
    <cfRule type="cellIs" dxfId="623" priority="460" operator="lessThan">
      <formula>0</formula>
    </cfRule>
  </conditionalFormatting>
  <conditionalFormatting sqref="AT91">
    <cfRule type="cellIs" dxfId="622" priority="455" operator="between">
      <formula>1</formula>
      <formula>1500</formula>
    </cfRule>
    <cfRule type="cellIs" dxfId="621" priority="456" operator="equal">
      <formula>0</formula>
    </cfRule>
    <cfRule type="cellIs" dxfId="620" priority="457" operator="lessThan">
      <formula>0</formula>
    </cfRule>
  </conditionalFormatting>
  <conditionalFormatting sqref="AU91:AZ91">
    <cfRule type="cellIs" dxfId="619" priority="454" operator="equal">
      <formula>0</formula>
    </cfRule>
  </conditionalFormatting>
  <conditionalFormatting sqref="BA91">
    <cfRule type="cellIs" dxfId="618" priority="453" operator="equal">
      <formula>0</formula>
    </cfRule>
  </conditionalFormatting>
  <conditionalFormatting sqref="AP91">
    <cfRule type="cellIs" dxfId="617" priority="450" operator="between">
      <formula>1</formula>
      <formula>1500</formula>
    </cfRule>
    <cfRule type="cellIs" dxfId="616" priority="451" operator="equal">
      <formula>0</formula>
    </cfRule>
    <cfRule type="cellIs" dxfId="615" priority="452" operator="lessThan">
      <formula>0</formula>
    </cfRule>
  </conditionalFormatting>
  <conditionalFormatting sqref="AF91">
    <cfRule type="cellIs" dxfId="614" priority="448" operator="lessThan">
      <formula>6</formula>
    </cfRule>
  </conditionalFormatting>
  <conditionalFormatting sqref="AR91">
    <cfRule type="cellIs" dxfId="613" priority="445" operator="between">
      <formula>1</formula>
      <formula>1500</formula>
    </cfRule>
    <cfRule type="cellIs" dxfId="612" priority="446" operator="equal">
      <formula>0</formula>
    </cfRule>
    <cfRule type="cellIs" dxfId="611" priority="447" operator="lessThan">
      <formula>0</formula>
    </cfRule>
  </conditionalFormatting>
  <conditionalFormatting sqref="AT91">
    <cfRule type="cellIs" dxfId="610" priority="442" operator="between">
      <formula>1</formula>
      <formula>1500</formula>
    </cfRule>
    <cfRule type="cellIs" dxfId="609" priority="443" operator="equal">
      <formula>0</formula>
    </cfRule>
    <cfRule type="cellIs" dxfId="608" priority="444" operator="lessThan">
      <formula>0</formula>
    </cfRule>
  </conditionalFormatting>
  <conditionalFormatting sqref="BO104:BP104">
    <cfRule type="cellIs" dxfId="607" priority="441" operator="equal">
      <formula>0</formula>
    </cfRule>
  </conditionalFormatting>
  <conditionalFormatting sqref="AU104:AZ104">
    <cfRule type="cellIs" dxfId="606" priority="440" operator="equal">
      <formula>0</formula>
    </cfRule>
  </conditionalFormatting>
  <conditionalFormatting sqref="BA104">
    <cfRule type="cellIs" dxfId="605" priority="439" operator="equal">
      <formula>0</formula>
    </cfRule>
  </conditionalFormatting>
  <conditionalFormatting sqref="AP104">
    <cfRule type="cellIs" dxfId="604" priority="436" operator="between">
      <formula>1</formula>
      <formula>1500</formula>
    </cfRule>
    <cfRule type="cellIs" dxfId="603" priority="437" operator="equal">
      <formula>0</formula>
    </cfRule>
    <cfRule type="cellIs" dxfId="602" priority="438" operator="lessThan">
      <formula>0</formula>
    </cfRule>
  </conditionalFormatting>
  <conditionalFormatting sqref="AU104:AZ104">
    <cfRule type="cellIs" dxfId="601" priority="435" operator="equal">
      <formula>0</formula>
    </cfRule>
  </conditionalFormatting>
  <conditionalFormatting sqref="BA104">
    <cfRule type="cellIs" dxfId="600" priority="434" operator="equal">
      <formula>0</formula>
    </cfRule>
  </conditionalFormatting>
  <conditionalFormatting sqref="AF104">
    <cfRule type="cellIs" dxfId="599" priority="432" operator="lessThan">
      <formula>6</formula>
    </cfRule>
  </conditionalFormatting>
  <conditionalFormatting sqref="AR104">
    <cfRule type="cellIs" dxfId="598" priority="429" operator="between">
      <formula>1</formula>
      <formula>1500</formula>
    </cfRule>
    <cfRule type="cellIs" dxfId="597" priority="430" operator="equal">
      <formula>0</formula>
    </cfRule>
    <cfRule type="cellIs" dxfId="596" priority="431" operator="lessThan">
      <formula>0</formula>
    </cfRule>
  </conditionalFormatting>
  <conditionalFormatting sqref="AT104">
    <cfRule type="cellIs" dxfId="595" priority="426" operator="between">
      <formula>1</formula>
      <formula>1500</formula>
    </cfRule>
    <cfRule type="cellIs" dxfId="594" priority="427" operator="equal">
      <formula>0</formula>
    </cfRule>
    <cfRule type="cellIs" dxfId="593" priority="428" operator="lessThan">
      <formula>0</formula>
    </cfRule>
  </conditionalFormatting>
  <conditionalFormatting sqref="AU87:AZ87">
    <cfRule type="cellIs" dxfId="592" priority="425" operator="equal">
      <formula>0</formula>
    </cfRule>
  </conditionalFormatting>
  <conditionalFormatting sqref="BA87">
    <cfRule type="cellIs" dxfId="591" priority="424" operator="equal">
      <formula>0</formula>
    </cfRule>
  </conditionalFormatting>
  <conditionalFormatting sqref="AP87">
    <cfRule type="cellIs" dxfId="590" priority="421" operator="between">
      <formula>1</formula>
      <formula>1500</formula>
    </cfRule>
    <cfRule type="cellIs" dxfId="589" priority="422" operator="equal">
      <formula>0</formula>
    </cfRule>
    <cfRule type="cellIs" dxfId="588" priority="423" operator="lessThan">
      <formula>0</formula>
    </cfRule>
  </conditionalFormatting>
  <conditionalFormatting sqref="AF87">
    <cfRule type="cellIs" dxfId="587" priority="419" operator="lessThan">
      <formula>6</formula>
    </cfRule>
  </conditionalFormatting>
  <conditionalFormatting sqref="AR87">
    <cfRule type="cellIs" dxfId="586" priority="416" operator="between">
      <formula>1</formula>
      <formula>1500</formula>
    </cfRule>
    <cfRule type="cellIs" dxfId="585" priority="417" operator="equal">
      <formula>0</formula>
    </cfRule>
    <cfRule type="cellIs" dxfId="584" priority="418" operator="lessThan">
      <formula>0</formula>
    </cfRule>
  </conditionalFormatting>
  <conditionalFormatting sqref="AT87">
    <cfRule type="cellIs" dxfId="583" priority="413" operator="between">
      <formula>1</formula>
      <formula>1500</formula>
    </cfRule>
    <cfRule type="cellIs" dxfId="582" priority="414" operator="equal">
      <formula>0</formula>
    </cfRule>
    <cfRule type="cellIs" dxfId="581" priority="415" operator="lessThan">
      <formula>0</formula>
    </cfRule>
  </conditionalFormatting>
  <conditionalFormatting sqref="AU86:AZ86">
    <cfRule type="cellIs" dxfId="580" priority="412" operator="equal">
      <formula>0</formula>
    </cfRule>
  </conditionalFormatting>
  <conditionalFormatting sqref="BA86">
    <cfRule type="cellIs" dxfId="579" priority="411" operator="equal">
      <formula>0</formula>
    </cfRule>
  </conditionalFormatting>
  <conditionalFormatting sqref="AP86">
    <cfRule type="cellIs" dxfId="578" priority="408" operator="between">
      <formula>1</formula>
      <formula>1500</formula>
    </cfRule>
    <cfRule type="cellIs" dxfId="577" priority="409" operator="equal">
      <formula>0</formula>
    </cfRule>
    <cfRule type="cellIs" dxfId="576" priority="410" operator="lessThan">
      <formula>0</formula>
    </cfRule>
  </conditionalFormatting>
  <conditionalFormatting sqref="AF86">
    <cfRule type="cellIs" dxfId="575" priority="406" operator="lessThan">
      <formula>6</formula>
    </cfRule>
  </conditionalFormatting>
  <conditionalFormatting sqref="AR86">
    <cfRule type="cellIs" dxfId="574" priority="403" operator="between">
      <formula>1</formula>
      <formula>1500</formula>
    </cfRule>
    <cfRule type="cellIs" dxfId="573" priority="404" operator="equal">
      <formula>0</formula>
    </cfRule>
    <cfRule type="cellIs" dxfId="572" priority="405" operator="lessThan">
      <formula>0</formula>
    </cfRule>
  </conditionalFormatting>
  <conditionalFormatting sqref="AT86">
    <cfRule type="cellIs" dxfId="571" priority="400" operator="between">
      <formula>1</formula>
      <formula>1500</formula>
    </cfRule>
    <cfRule type="cellIs" dxfId="570" priority="401" operator="equal">
      <formula>0</formula>
    </cfRule>
    <cfRule type="cellIs" dxfId="569" priority="402" operator="lessThan">
      <formula>0</formula>
    </cfRule>
  </conditionalFormatting>
  <conditionalFormatting sqref="BO85:BP85">
    <cfRule type="cellIs" dxfId="568" priority="399" operator="equal">
      <formula>0</formula>
    </cfRule>
  </conditionalFormatting>
  <conditionalFormatting sqref="CB85:CG85">
    <cfRule type="cellIs" dxfId="567" priority="398" operator="equal">
      <formula>0</formula>
    </cfRule>
  </conditionalFormatting>
  <conditionalFormatting sqref="AU85:AZ85">
    <cfRule type="cellIs" dxfId="566" priority="396" operator="equal">
      <formula>0</formula>
    </cfRule>
  </conditionalFormatting>
  <conditionalFormatting sqref="BA85">
    <cfRule type="cellIs" dxfId="565" priority="395" operator="equal">
      <formula>0</formula>
    </cfRule>
  </conditionalFormatting>
  <conditionalFormatting sqref="AP85">
    <cfRule type="cellIs" dxfId="564" priority="392" operator="between">
      <formula>1</formula>
      <formula>1500</formula>
    </cfRule>
    <cfRule type="cellIs" dxfId="563" priority="393" operator="equal">
      <formula>0</formula>
    </cfRule>
    <cfRule type="cellIs" dxfId="562" priority="394" operator="lessThan">
      <formula>0</formula>
    </cfRule>
  </conditionalFormatting>
  <conditionalFormatting sqref="AF85">
    <cfRule type="cellIs" dxfId="561" priority="391" operator="lessThan">
      <formula>6</formula>
    </cfRule>
  </conditionalFormatting>
  <conditionalFormatting sqref="AR85">
    <cfRule type="cellIs" dxfId="560" priority="388" operator="between">
      <formula>1</formula>
      <formula>1500</formula>
    </cfRule>
    <cfRule type="cellIs" dxfId="559" priority="389" operator="equal">
      <formula>0</formula>
    </cfRule>
    <cfRule type="cellIs" dxfId="558" priority="390" operator="lessThan">
      <formula>0</formula>
    </cfRule>
  </conditionalFormatting>
  <conditionalFormatting sqref="AT85">
    <cfRule type="cellIs" dxfId="557" priority="385" operator="between">
      <formula>1</formula>
      <formula>1500</formula>
    </cfRule>
    <cfRule type="cellIs" dxfId="556" priority="386" operator="equal">
      <formula>0</formula>
    </cfRule>
    <cfRule type="cellIs" dxfId="555" priority="387" operator="lessThan">
      <formula>0</formula>
    </cfRule>
  </conditionalFormatting>
  <conditionalFormatting sqref="CB84:CG84">
    <cfRule type="cellIs" dxfId="554" priority="384" operator="equal">
      <formula>0</formula>
    </cfRule>
  </conditionalFormatting>
  <conditionalFormatting sqref="BO84:BP84">
    <cfRule type="cellIs" dxfId="553" priority="383" operator="equal">
      <formula>0</formula>
    </cfRule>
  </conditionalFormatting>
  <conditionalFormatting sqref="AU84:AZ84">
    <cfRule type="cellIs" dxfId="552" priority="382" operator="equal">
      <formula>0</formula>
    </cfRule>
  </conditionalFormatting>
  <conditionalFormatting sqref="BA84">
    <cfRule type="cellIs" dxfId="551" priority="381" operator="equal">
      <formula>0</formula>
    </cfRule>
  </conditionalFormatting>
  <conditionalFormatting sqref="AP84">
    <cfRule type="cellIs" dxfId="550" priority="378" operator="between">
      <formula>1</formula>
      <formula>1500</formula>
    </cfRule>
    <cfRule type="cellIs" dxfId="549" priority="379" operator="equal">
      <formula>0</formula>
    </cfRule>
    <cfRule type="cellIs" dxfId="548" priority="380" operator="lessThan">
      <formula>0</formula>
    </cfRule>
  </conditionalFormatting>
  <conditionalFormatting sqref="AF84">
    <cfRule type="cellIs" dxfId="547" priority="377" operator="lessThan">
      <formula>6</formula>
    </cfRule>
  </conditionalFormatting>
  <conditionalFormatting sqref="AR84">
    <cfRule type="cellIs" dxfId="546" priority="374" operator="between">
      <formula>1</formula>
      <formula>1500</formula>
    </cfRule>
    <cfRule type="cellIs" dxfId="545" priority="375" operator="equal">
      <formula>0</formula>
    </cfRule>
    <cfRule type="cellIs" dxfId="544" priority="376" operator="lessThan">
      <formula>0</formula>
    </cfRule>
  </conditionalFormatting>
  <conditionalFormatting sqref="AT84">
    <cfRule type="cellIs" dxfId="543" priority="371" operator="between">
      <formula>1</formula>
      <formula>1500</formula>
    </cfRule>
    <cfRule type="cellIs" dxfId="542" priority="372" operator="equal">
      <formula>0</formula>
    </cfRule>
    <cfRule type="cellIs" dxfId="541" priority="373" operator="lessThan">
      <formula>0</formula>
    </cfRule>
  </conditionalFormatting>
  <conditionalFormatting sqref="AU84:AZ84">
    <cfRule type="cellIs" dxfId="540" priority="370" operator="equal">
      <formula>0</formula>
    </cfRule>
  </conditionalFormatting>
  <conditionalFormatting sqref="BA84">
    <cfRule type="cellIs" dxfId="539" priority="369" operator="equal">
      <formula>0</formula>
    </cfRule>
  </conditionalFormatting>
  <conditionalFormatting sqref="AP84">
    <cfRule type="cellIs" dxfId="538" priority="366" operator="between">
      <formula>1</formula>
      <formula>1500</formula>
    </cfRule>
    <cfRule type="cellIs" dxfId="537" priority="367" operator="equal">
      <formula>0</formula>
    </cfRule>
    <cfRule type="cellIs" dxfId="536" priority="368" operator="lessThan">
      <formula>0</formula>
    </cfRule>
  </conditionalFormatting>
  <conditionalFormatting sqref="AF84">
    <cfRule type="cellIs" dxfId="535" priority="364" operator="lessThan">
      <formula>6</formula>
    </cfRule>
  </conditionalFormatting>
  <conditionalFormatting sqref="AR84">
    <cfRule type="cellIs" dxfId="534" priority="361" operator="between">
      <formula>1</formula>
      <formula>1500</formula>
    </cfRule>
    <cfRule type="cellIs" dxfId="533" priority="362" operator="equal">
      <formula>0</formula>
    </cfRule>
    <cfRule type="cellIs" dxfId="532" priority="363" operator="lessThan">
      <formula>0</formula>
    </cfRule>
  </conditionalFormatting>
  <conditionalFormatting sqref="AT84">
    <cfRule type="cellIs" dxfId="531" priority="358" operator="between">
      <formula>1</formula>
      <formula>1500</formula>
    </cfRule>
    <cfRule type="cellIs" dxfId="530" priority="359" operator="equal">
      <formula>0</formula>
    </cfRule>
    <cfRule type="cellIs" dxfId="529" priority="360" operator="lessThan">
      <formula>0</formula>
    </cfRule>
  </conditionalFormatting>
  <conditionalFormatting sqref="BO88:BP88">
    <cfRule type="cellIs" dxfId="528" priority="357" operator="equal">
      <formula>0</formula>
    </cfRule>
  </conditionalFormatting>
  <conditionalFormatting sqref="AU88:AZ88">
    <cfRule type="cellIs" dxfId="527" priority="356" operator="equal">
      <formula>0</formula>
    </cfRule>
  </conditionalFormatting>
  <conditionalFormatting sqref="BA88">
    <cfRule type="cellIs" dxfId="526" priority="355" operator="equal">
      <formula>0</formula>
    </cfRule>
  </conditionalFormatting>
  <conditionalFormatting sqref="AP88">
    <cfRule type="cellIs" dxfId="525" priority="352" operator="between">
      <formula>1</formula>
      <formula>1500</formula>
    </cfRule>
    <cfRule type="cellIs" dxfId="524" priority="353" operator="equal">
      <formula>0</formula>
    </cfRule>
    <cfRule type="cellIs" dxfId="523" priority="354" operator="lessThan">
      <formula>0</formula>
    </cfRule>
  </conditionalFormatting>
  <conditionalFormatting sqref="AF88">
    <cfRule type="cellIs" dxfId="522" priority="350" operator="lessThan">
      <formula>6</formula>
    </cfRule>
  </conditionalFormatting>
  <conditionalFormatting sqref="AR88">
    <cfRule type="cellIs" dxfId="521" priority="347" operator="between">
      <formula>1</formula>
      <formula>1500</formula>
    </cfRule>
    <cfRule type="cellIs" dxfId="520" priority="348" operator="equal">
      <formula>0</formula>
    </cfRule>
    <cfRule type="cellIs" dxfId="519" priority="349" operator="lessThan">
      <formula>0</formula>
    </cfRule>
  </conditionalFormatting>
  <conditionalFormatting sqref="AT88">
    <cfRule type="cellIs" dxfId="518" priority="344" operator="between">
      <formula>1</formula>
      <formula>1500</formula>
    </cfRule>
    <cfRule type="cellIs" dxfId="517" priority="345" operator="equal">
      <formula>0</formula>
    </cfRule>
    <cfRule type="cellIs" dxfId="516" priority="346" operator="lessThan">
      <formula>0</formula>
    </cfRule>
  </conditionalFormatting>
  <conditionalFormatting sqref="AU88:AZ88">
    <cfRule type="cellIs" dxfId="515" priority="343" operator="equal">
      <formula>0</formula>
    </cfRule>
  </conditionalFormatting>
  <conditionalFormatting sqref="BA88">
    <cfRule type="cellIs" dxfId="514" priority="342" operator="equal">
      <formula>0</formula>
    </cfRule>
  </conditionalFormatting>
  <conditionalFormatting sqref="AP88">
    <cfRule type="cellIs" dxfId="513" priority="339" operator="between">
      <formula>1</formula>
      <formula>1500</formula>
    </cfRule>
    <cfRule type="cellIs" dxfId="512" priority="340" operator="equal">
      <formula>0</formula>
    </cfRule>
    <cfRule type="cellIs" dxfId="511" priority="341" operator="lessThan">
      <formula>0</formula>
    </cfRule>
  </conditionalFormatting>
  <conditionalFormatting sqref="AF88">
    <cfRule type="cellIs" dxfId="510" priority="338" operator="lessThan">
      <formula>6</formula>
    </cfRule>
  </conditionalFormatting>
  <conditionalFormatting sqref="AR88">
    <cfRule type="cellIs" dxfId="509" priority="335" operator="between">
      <formula>1</formula>
      <formula>1500</formula>
    </cfRule>
    <cfRule type="cellIs" dxfId="508" priority="336" operator="equal">
      <formula>0</formula>
    </cfRule>
    <cfRule type="cellIs" dxfId="507" priority="337" operator="lessThan">
      <formula>0</formula>
    </cfRule>
  </conditionalFormatting>
  <conditionalFormatting sqref="AT88">
    <cfRule type="cellIs" dxfId="506" priority="332" operator="between">
      <formula>1</formula>
      <formula>1500</formula>
    </cfRule>
    <cfRule type="cellIs" dxfId="505" priority="333" operator="equal">
      <formula>0</formula>
    </cfRule>
    <cfRule type="cellIs" dxfId="504" priority="334" operator="lessThan">
      <formula>0</formula>
    </cfRule>
  </conditionalFormatting>
  <conditionalFormatting sqref="AU88:AZ88">
    <cfRule type="cellIs" dxfId="503" priority="331" operator="equal">
      <formula>0</formula>
    </cfRule>
  </conditionalFormatting>
  <conditionalFormatting sqref="BA88">
    <cfRule type="cellIs" dxfId="502" priority="330" operator="equal">
      <formula>0</formula>
    </cfRule>
  </conditionalFormatting>
  <conditionalFormatting sqref="AP88">
    <cfRule type="cellIs" dxfId="501" priority="327" operator="between">
      <formula>1</formula>
      <formula>1500</formula>
    </cfRule>
    <cfRule type="cellIs" dxfId="500" priority="328" operator="equal">
      <formula>0</formula>
    </cfRule>
    <cfRule type="cellIs" dxfId="499" priority="329" operator="lessThan">
      <formula>0</formula>
    </cfRule>
  </conditionalFormatting>
  <conditionalFormatting sqref="AF88">
    <cfRule type="cellIs" dxfId="498" priority="326" operator="lessThan">
      <formula>6</formula>
    </cfRule>
  </conditionalFormatting>
  <conditionalFormatting sqref="AR88">
    <cfRule type="cellIs" dxfId="497" priority="323" operator="between">
      <formula>1</formula>
      <formula>1500</formula>
    </cfRule>
    <cfRule type="cellIs" dxfId="496" priority="324" operator="equal">
      <formula>0</formula>
    </cfRule>
    <cfRule type="cellIs" dxfId="495" priority="325" operator="lessThan">
      <formula>0</formula>
    </cfRule>
  </conditionalFormatting>
  <conditionalFormatting sqref="AT88">
    <cfRule type="cellIs" dxfId="494" priority="320" operator="between">
      <formula>1</formula>
      <formula>1500</formula>
    </cfRule>
    <cfRule type="cellIs" dxfId="493" priority="321" operator="equal">
      <formula>0</formula>
    </cfRule>
    <cfRule type="cellIs" dxfId="492" priority="322" operator="lessThan">
      <formula>0</formula>
    </cfRule>
  </conditionalFormatting>
  <conditionalFormatting sqref="AU88:AZ88">
    <cfRule type="cellIs" dxfId="491" priority="319" operator="equal">
      <formula>0</formula>
    </cfRule>
  </conditionalFormatting>
  <conditionalFormatting sqref="BA88">
    <cfRule type="cellIs" dxfId="490" priority="318" operator="equal">
      <formula>0</formula>
    </cfRule>
  </conditionalFormatting>
  <conditionalFormatting sqref="AP88">
    <cfRule type="cellIs" dxfId="489" priority="315" operator="between">
      <formula>1</formula>
      <formula>1500</formula>
    </cfRule>
    <cfRule type="cellIs" dxfId="488" priority="316" operator="equal">
      <formula>0</formula>
    </cfRule>
    <cfRule type="cellIs" dxfId="487" priority="317" operator="lessThan">
      <formula>0</formula>
    </cfRule>
  </conditionalFormatting>
  <conditionalFormatting sqref="AF88">
    <cfRule type="cellIs" dxfId="486" priority="314" operator="lessThan">
      <formula>6</formula>
    </cfRule>
  </conditionalFormatting>
  <conditionalFormatting sqref="AR88">
    <cfRule type="cellIs" dxfId="485" priority="311" operator="between">
      <formula>1</formula>
      <formula>1500</formula>
    </cfRule>
    <cfRule type="cellIs" dxfId="484" priority="312" operator="equal">
      <formula>0</formula>
    </cfRule>
    <cfRule type="cellIs" dxfId="483" priority="313" operator="lessThan">
      <formula>0</formula>
    </cfRule>
  </conditionalFormatting>
  <conditionalFormatting sqref="AT88">
    <cfRule type="cellIs" dxfId="482" priority="308" operator="between">
      <formula>1</formula>
      <formula>1500</formula>
    </cfRule>
    <cfRule type="cellIs" dxfId="481" priority="309" operator="equal">
      <formula>0</formula>
    </cfRule>
    <cfRule type="cellIs" dxfId="480" priority="310" operator="lessThan">
      <formula>0</formula>
    </cfRule>
  </conditionalFormatting>
  <conditionalFormatting sqref="BO83:BP83">
    <cfRule type="cellIs" dxfId="479" priority="307" operator="equal">
      <formula>0</formula>
    </cfRule>
  </conditionalFormatting>
  <conditionalFormatting sqref="AU83:AZ83 CB83:CG83">
    <cfRule type="cellIs" dxfId="478" priority="306" operator="equal">
      <formula>0</formula>
    </cfRule>
  </conditionalFormatting>
  <conditionalFormatting sqref="BA83">
    <cfRule type="cellIs" dxfId="477" priority="305" operator="equal">
      <formula>0</formula>
    </cfRule>
  </conditionalFormatting>
  <conditionalFormatting sqref="AP83">
    <cfRule type="cellIs" dxfId="476" priority="302" operator="between">
      <formula>1</formula>
      <formula>1500</formula>
    </cfRule>
    <cfRule type="cellIs" dxfId="475" priority="303" operator="equal">
      <formula>0</formula>
    </cfRule>
    <cfRule type="cellIs" dxfId="474" priority="304" operator="lessThan">
      <formula>0</formula>
    </cfRule>
  </conditionalFormatting>
  <conditionalFormatting sqref="AF83">
    <cfRule type="cellIs" dxfId="473" priority="300" operator="lessThan">
      <formula>6</formula>
    </cfRule>
  </conditionalFormatting>
  <conditionalFormatting sqref="AR83">
    <cfRule type="cellIs" dxfId="472" priority="297" operator="between">
      <formula>1</formula>
      <formula>1500</formula>
    </cfRule>
    <cfRule type="cellIs" dxfId="471" priority="298" operator="equal">
      <formula>0</formula>
    </cfRule>
    <cfRule type="cellIs" dxfId="470" priority="299" operator="lessThan">
      <formula>0</formula>
    </cfRule>
  </conditionalFormatting>
  <conditionalFormatting sqref="AT83">
    <cfRule type="cellIs" dxfId="469" priority="294" operator="between">
      <formula>1</formula>
      <formula>1500</formula>
    </cfRule>
    <cfRule type="cellIs" dxfId="468" priority="295" operator="equal">
      <formula>0</formula>
    </cfRule>
    <cfRule type="cellIs" dxfId="467" priority="296" operator="lessThan">
      <formula>0</formula>
    </cfRule>
  </conditionalFormatting>
  <conditionalFormatting sqref="BO82:BP82">
    <cfRule type="cellIs" dxfId="466" priority="293" operator="equal">
      <formula>0</formula>
    </cfRule>
  </conditionalFormatting>
  <conditionalFormatting sqref="AU82:AZ82">
    <cfRule type="cellIs" dxfId="465" priority="291" operator="equal">
      <formula>0</formula>
    </cfRule>
  </conditionalFormatting>
  <conditionalFormatting sqref="BA82">
    <cfRule type="cellIs" dxfId="464" priority="290" operator="equal">
      <formula>0</formula>
    </cfRule>
  </conditionalFormatting>
  <conditionalFormatting sqref="AP82">
    <cfRule type="cellIs" dxfId="463" priority="287" operator="between">
      <formula>1</formula>
      <formula>1500</formula>
    </cfRule>
    <cfRule type="cellIs" dxfId="462" priority="288" operator="equal">
      <formula>0</formula>
    </cfRule>
    <cfRule type="cellIs" dxfId="461" priority="289" operator="lessThan">
      <formula>0</formula>
    </cfRule>
  </conditionalFormatting>
  <conditionalFormatting sqref="AF82">
    <cfRule type="cellIs" dxfId="460" priority="286" operator="lessThan">
      <formula>6</formula>
    </cfRule>
  </conditionalFormatting>
  <conditionalFormatting sqref="AR82">
    <cfRule type="cellIs" dxfId="459" priority="283" operator="between">
      <formula>1</formula>
      <formula>1500</formula>
    </cfRule>
    <cfRule type="cellIs" dxfId="458" priority="284" operator="equal">
      <formula>0</formula>
    </cfRule>
    <cfRule type="cellIs" dxfId="457" priority="285" operator="lessThan">
      <formula>0</formula>
    </cfRule>
  </conditionalFormatting>
  <conditionalFormatting sqref="AT82">
    <cfRule type="cellIs" dxfId="456" priority="280" operator="between">
      <formula>1</formula>
      <formula>1500</formula>
    </cfRule>
    <cfRule type="cellIs" dxfId="455" priority="281" operator="equal">
      <formula>0</formula>
    </cfRule>
    <cfRule type="cellIs" dxfId="454" priority="282" operator="lessThan">
      <formula>0</formula>
    </cfRule>
  </conditionalFormatting>
  <conditionalFormatting sqref="AU82:AZ82">
    <cfRule type="cellIs" dxfId="453" priority="279" operator="equal">
      <formula>0</formula>
    </cfRule>
  </conditionalFormatting>
  <conditionalFormatting sqref="BA82">
    <cfRule type="cellIs" dxfId="452" priority="278" operator="equal">
      <formula>0</formula>
    </cfRule>
  </conditionalFormatting>
  <conditionalFormatting sqref="AP82">
    <cfRule type="cellIs" dxfId="451" priority="275" operator="between">
      <formula>1</formula>
      <formula>1500</formula>
    </cfRule>
    <cfRule type="cellIs" dxfId="450" priority="276" operator="equal">
      <formula>0</formula>
    </cfRule>
    <cfRule type="cellIs" dxfId="449" priority="277" operator="lessThan">
      <formula>0</formula>
    </cfRule>
  </conditionalFormatting>
  <conditionalFormatting sqref="AF82">
    <cfRule type="cellIs" dxfId="448" priority="274" operator="lessThan">
      <formula>6</formula>
    </cfRule>
  </conditionalFormatting>
  <conditionalFormatting sqref="AR82">
    <cfRule type="cellIs" dxfId="447" priority="271" operator="between">
      <formula>1</formula>
      <formula>1500</formula>
    </cfRule>
    <cfRule type="cellIs" dxfId="446" priority="272" operator="equal">
      <formula>0</formula>
    </cfRule>
    <cfRule type="cellIs" dxfId="445" priority="273" operator="lessThan">
      <formula>0</formula>
    </cfRule>
  </conditionalFormatting>
  <conditionalFormatting sqref="AT82">
    <cfRule type="cellIs" dxfId="444" priority="268" operator="between">
      <formula>1</formula>
      <formula>1500</formula>
    </cfRule>
    <cfRule type="cellIs" dxfId="443" priority="269" operator="equal">
      <formula>0</formula>
    </cfRule>
    <cfRule type="cellIs" dxfId="442" priority="270" operator="lessThan">
      <formula>0</formula>
    </cfRule>
  </conditionalFormatting>
  <conditionalFormatting sqref="BO81">
    <cfRule type="cellIs" dxfId="441" priority="267" operator="equal">
      <formula>0</formula>
    </cfRule>
  </conditionalFormatting>
  <conditionalFormatting sqref="CB81:CG81">
    <cfRule type="cellIs" dxfId="440" priority="266" operator="equal">
      <formula>0</formula>
    </cfRule>
  </conditionalFormatting>
  <conditionalFormatting sqref="AU81:AZ81">
    <cfRule type="cellIs" dxfId="439" priority="264" operator="equal">
      <formula>0</formula>
    </cfRule>
  </conditionalFormatting>
  <conditionalFormatting sqref="BA81">
    <cfRule type="cellIs" dxfId="438" priority="263" operator="equal">
      <formula>0</formula>
    </cfRule>
  </conditionalFormatting>
  <conditionalFormatting sqref="AP81">
    <cfRule type="cellIs" dxfId="437" priority="260" operator="between">
      <formula>1</formula>
      <formula>1500</formula>
    </cfRule>
    <cfRule type="cellIs" dxfId="436" priority="261" operator="equal">
      <formula>0</formula>
    </cfRule>
    <cfRule type="cellIs" dxfId="435" priority="262" operator="lessThan">
      <formula>0</formula>
    </cfRule>
  </conditionalFormatting>
  <conditionalFormatting sqref="AF81">
    <cfRule type="cellIs" dxfId="434" priority="259" operator="lessThan">
      <formula>6</formula>
    </cfRule>
  </conditionalFormatting>
  <conditionalFormatting sqref="AR81">
    <cfRule type="cellIs" dxfId="433" priority="256" operator="between">
      <formula>1</formula>
      <formula>1500</formula>
    </cfRule>
    <cfRule type="cellIs" dxfId="432" priority="257" operator="equal">
      <formula>0</formula>
    </cfRule>
    <cfRule type="cellIs" dxfId="431" priority="258" operator="lessThan">
      <formula>0</formula>
    </cfRule>
  </conditionalFormatting>
  <conditionalFormatting sqref="AT81">
    <cfRule type="cellIs" dxfId="430" priority="253" operator="between">
      <formula>1</formula>
      <formula>1500</formula>
    </cfRule>
    <cfRule type="cellIs" dxfId="429" priority="254" operator="equal">
      <formula>0</formula>
    </cfRule>
    <cfRule type="cellIs" dxfId="428" priority="255" operator="lessThan">
      <formula>0</formula>
    </cfRule>
  </conditionalFormatting>
  <conditionalFormatting sqref="BO80">
    <cfRule type="cellIs" dxfId="427" priority="252" operator="equal">
      <formula>0</formula>
    </cfRule>
  </conditionalFormatting>
  <conditionalFormatting sqref="AU80:AZ80 CB80:CG80">
    <cfRule type="cellIs" dxfId="426" priority="251" operator="equal">
      <formula>0</formula>
    </cfRule>
  </conditionalFormatting>
  <conditionalFormatting sqref="BA80">
    <cfRule type="cellIs" dxfId="425" priority="250" operator="equal">
      <formula>0</formula>
    </cfRule>
  </conditionalFormatting>
  <conditionalFormatting sqref="AP80">
    <cfRule type="cellIs" dxfId="424" priority="247" operator="between">
      <formula>1</formula>
      <formula>1500</formula>
    </cfRule>
    <cfRule type="cellIs" dxfId="423" priority="248" operator="equal">
      <formula>0</formula>
    </cfRule>
    <cfRule type="cellIs" dxfId="422" priority="249" operator="lessThan">
      <formula>0</formula>
    </cfRule>
  </conditionalFormatting>
  <conditionalFormatting sqref="AF80">
    <cfRule type="cellIs" dxfId="421" priority="245" operator="lessThan">
      <formula>6</formula>
    </cfRule>
  </conditionalFormatting>
  <conditionalFormatting sqref="AR80">
    <cfRule type="cellIs" dxfId="420" priority="242" operator="between">
      <formula>1</formula>
      <formula>1500</formula>
    </cfRule>
    <cfRule type="cellIs" dxfId="419" priority="243" operator="equal">
      <formula>0</formula>
    </cfRule>
    <cfRule type="cellIs" dxfId="418" priority="244" operator="lessThan">
      <formula>0</formula>
    </cfRule>
  </conditionalFormatting>
  <conditionalFormatting sqref="AT80">
    <cfRule type="cellIs" dxfId="417" priority="239" operator="between">
      <formula>1</formula>
      <formula>1500</formula>
    </cfRule>
    <cfRule type="cellIs" dxfId="416" priority="240" operator="equal">
      <formula>0</formula>
    </cfRule>
    <cfRule type="cellIs" dxfId="415" priority="241" operator="lessThan">
      <formula>0</formula>
    </cfRule>
  </conditionalFormatting>
  <conditionalFormatting sqref="AU79:AZ79">
    <cfRule type="cellIs" dxfId="414" priority="238" operator="equal">
      <formula>0</formula>
    </cfRule>
  </conditionalFormatting>
  <conditionalFormatting sqref="BA79">
    <cfRule type="cellIs" dxfId="413" priority="237" operator="equal">
      <formula>0</formula>
    </cfRule>
  </conditionalFormatting>
  <conditionalFormatting sqref="AP79">
    <cfRule type="cellIs" dxfId="412" priority="234" operator="between">
      <formula>1</formula>
      <formula>1500</formula>
    </cfRule>
    <cfRule type="cellIs" dxfId="411" priority="235" operator="equal">
      <formula>0</formula>
    </cfRule>
    <cfRule type="cellIs" dxfId="410" priority="236" operator="lessThan">
      <formula>0</formula>
    </cfRule>
  </conditionalFormatting>
  <conditionalFormatting sqref="AF79">
    <cfRule type="cellIs" dxfId="409" priority="232" operator="lessThan">
      <formula>6</formula>
    </cfRule>
  </conditionalFormatting>
  <conditionalFormatting sqref="AR79">
    <cfRule type="cellIs" dxfId="408" priority="229" operator="between">
      <formula>1</formula>
      <formula>1500</formula>
    </cfRule>
    <cfRule type="cellIs" dxfId="407" priority="230" operator="equal">
      <formula>0</formula>
    </cfRule>
    <cfRule type="cellIs" dxfId="406" priority="231" operator="lessThan">
      <formula>0</formula>
    </cfRule>
  </conditionalFormatting>
  <conditionalFormatting sqref="AT79">
    <cfRule type="cellIs" dxfId="405" priority="226" operator="between">
      <formula>1</formula>
      <formula>1500</formula>
    </cfRule>
    <cfRule type="cellIs" dxfId="404" priority="227" operator="equal">
      <formula>0</formula>
    </cfRule>
    <cfRule type="cellIs" dxfId="403" priority="228" operator="lessThan">
      <formula>0</formula>
    </cfRule>
  </conditionalFormatting>
  <conditionalFormatting sqref="BO78">
    <cfRule type="cellIs" dxfId="402" priority="225" operator="equal">
      <formula>0</formula>
    </cfRule>
  </conditionalFormatting>
  <conditionalFormatting sqref="AU78:AZ78">
    <cfRule type="cellIs" dxfId="401" priority="224" operator="equal">
      <formula>0</formula>
    </cfRule>
  </conditionalFormatting>
  <conditionalFormatting sqref="BA78">
    <cfRule type="cellIs" dxfId="400" priority="223" operator="equal">
      <formula>0</formula>
    </cfRule>
  </conditionalFormatting>
  <conditionalFormatting sqref="AP78">
    <cfRule type="cellIs" dxfId="399" priority="220" operator="between">
      <formula>1</formula>
      <formula>1500</formula>
    </cfRule>
    <cfRule type="cellIs" dxfId="398" priority="221" operator="equal">
      <formula>0</formula>
    </cfRule>
    <cfRule type="cellIs" dxfId="397" priority="222" operator="lessThan">
      <formula>0</formula>
    </cfRule>
  </conditionalFormatting>
  <conditionalFormatting sqref="AU78:AZ78">
    <cfRule type="cellIs" dxfId="396" priority="219" operator="equal">
      <formula>0</formula>
    </cfRule>
  </conditionalFormatting>
  <conditionalFormatting sqref="BA78">
    <cfRule type="cellIs" dxfId="395" priority="218" operator="equal">
      <formula>0</formula>
    </cfRule>
  </conditionalFormatting>
  <conditionalFormatting sqref="AF78">
    <cfRule type="cellIs" dxfId="394" priority="216" operator="lessThan">
      <formula>6</formula>
    </cfRule>
  </conditionalFormatting>
  <conditionalFormatting sqref="AR78">
    <cfRule type="cellIs" dxfId="393" priority="213" operator="between">
      <formula>1</formula>
      <formula>1500</formula>
    </cfRule>
    <cfRule type="cellIs" dxfId="392" priority="214" operator="equal">
      <formula>0</formula>
    </cfRule>
    <cfRule type="cellIs" dxfId="391" priority="215" operator="lessThan">
      <formula>0</formula>
    </cfRule>
  </conditionalFormatting>
  <conditionalFormatting sqref="AT78">
    <cfRule type="cellIs" dxfId="390" priority="210" operator="between">
      <formula>1</formula>
      <formula>1500</formula>
    </cfRule>
    <cfRule type="cellIs" dxfId="389" priority="211" operator="equal">
      <formula>0</formula>
    </cfRule>
    <cfRule type="cellIs" dxfId="388" priority="212" operator="lessThan">
      <formula>0</formula>
    </cfRule>
  </conditionalFormatting>
  <conditionalFormatting sqref="BO3">
    <cfRule type="cellIs" dxfId="387" priority="209" operator="equal">
      <formula>0</formula>
    </cfRule>
  </conditionalFormatting>
  <conditionalFormatting sqref="AU3:AZ3">
    <cfRule type="cellIs" dxfId="386" priority="208" operator="equal">
      <formula>0</formula>
    </cfRule>
  </conditionalFormatting>
  <conditionalFormatting sqref="BA3">
    <cfRule type="cellIs" dxfId="385" priority="207" operator="equal">
      <formula>0</formula>
    </cfRule>
  </conditionalFormatting>
  <conditionalFormatting sqref="AP3">
    <cfRule type="cellIs" dxfId="384" priority="204" operator="between">
      <formula>1</formula>
      <formula>1500</formula>
    </cfRule>
    <cfRule type="cellIs" dxfId="383" priority="205" operator="equal">
      <formula>0</formula>
    </cfRule>
    <cfRule type="cellIs" dxfId="382" priority="206" operator="lessThan">
      <formula>0</formula>
    </cfRule>
  </conditionalFormatting>
  <conditionalFormatting sqref="AF3">
    <cfRule type="cellIs" dxfId="381" priority="202" operator="lessThan">
      <formula>6</formula>
    </cfRule>
  </conditionalFormatting>
  <conditionalFormatting sqref="AR3">
    <cfRule type="cellIs" dxfId="380" priority="199" operator="between">
      <formula>1</formula>
      <formula>1500</formula>
    </cfRule>
    <cfRule type="cellIs" dxfId="379" priority="200" operator="equal">
      <formula>0</formula>
    </cfRule>
    <cfRule type="cellIs" dxfId="378" priority="201" operator="lessThan">
      <formula>0</formula>
    </cfRule>
  </conditionalFormatting>
  <conditionalFormatting sqref="AT3">
    <cfRule type="cellIs" dxfId="377" priority="196" operator="between">
      <formula>1</formula>
      <formula>1500</formula>
    </cfRule>
    <cfRule type="cellIs" dxfId="376" priority="197" operator="equal">
      <formula>0</formula>
    </cfRule>
    <cfRule type="cellIs" dxfId="375" priority="198" operator="lessThan">
      <formula>0</formula>
    </cfRule>
  </conditionalFormatting>
  <conditionalFormatting sqref="AU3:AZ3">
    <cfRule type="cellIs" dxfId="374" priority="195" operator="equal">
      <formula>0</formula>
    </cfRule>
  </conditionalFormatting>
  <conditionalFormatting sqref="BA3">
    <cfRule type="cellIs" dxfId="373" priority="194" operator="equal">
      <formula>0</formula>
    </cfRule>
  </conditionalFormatting>
  <conditionalFormatting sqref="AP3">
    <cfRule type="cellIs" dxfId="372" priority="191" operator="between">
      <formula>1</formula>
      <formula>1500</formula>
    </cfRule>
    <cfRule type="cellIs" dxfId="371" priority="192" operator="equal">
      <formula>0</formula>
    </cfRule>
    <cfRule type="cellIs" dxfId="370" priority="193" operator="lessThan">
      <formula>0</formula>
    </cfRule>
  </conditionalFormatting>
  <conditionalFormatting sqref="AF3">
    <cfRule type="cellIs" dxfId="369" priority="190" operator="lessThan">
      <formula>6</formula>
    </cfRule>
  </conditionalFormatting>
  <conditionalFormatting sqref="AR3">
    <cfRule type="cellIs" dxfId="368" priority="187" operator="between">
      <formula>1</formula>
      <formula>1500</formula>
    </cfRule>
    <cfRule type="cellIs" dxfId="367" priority="188" operator="equal">
      <formula>0</formula>
    </cfRule>
    <cfRule type="cellIs" dxfId="366" priority="189" operator="lessThan">
      <formula>0</formula>
    </cfRule>
  </conditionalFormatting>
  <conditionalFormatting sqref="AT3">
    <cfRule type="cellIs" dxfId="365" priority="184" operator="between">
      <formula>1</formula>
      <formula>1500</formula>
    </cfRule>
    <cfRule type="cellIs" dxfId="364" priority="185" operator="equal">
      <formula>0</formula>
    </cfRule>
    <cfRule type="cellIs" dxfId="363" priority="186" operator="lessThan">
      <formula>0</formula>
    </cfRule>
  </conditionalFormatting>
  <conditionalFormatting sqref="AU3:AZ3">
    <cfRule type="cellIs" dxfId="362" priority="183" operator="equal">
      <formula>0</formula>
    </cfRule>
  </conditionalFormatting>
  <conditionalFormatting sqref="BA3">
    <cfRule type="cellIs" dxfId="361" priority="182" operator="equal">
      <formula>0</formula>
    </cfRule>
  </conditionalFormatting>
  <conditionalFormatting sqref="AP3">
    <cfRule type="cellIs" dxfId="360" priority="179" operator="between">
      <formula>1</formula>
      <formula>1500</formula>
    </cfRule>
    <cfRule type="cellIs" dxfId="359" priority="180" operator="equal">
      <formula>0</formula>
    </cfRule>
    <cfRule type="cellIs" dxfId="358" priority="181" operator="lessThan">
      <formula>0</formula>
    </cfRule>
  </conditionalFormatting>
  <conditionalFormatting sqref="AF3">
    <cfRule type="cellIs" dxfId="357" priority="178" operator="lessThan">
      <formula>6</formula>
    </cfRule>
  </conditionalFormatting>
  <conditionalFormatting sqref="AR3">
    <cfRule type="cellIs" dxfId="356" priority="175" operator="between">
      <formula>1</formula>
      <formula>1500</formula>
    </cfRule>
    <cfRule type="cellIs" dxfId="355" priority="176" operator="equal">
      <formula>0</formula>
    </cfRule>
    <cfRule type="cellIs" dxfId="354" priority="177" operator="lessThan">
      <formula>0</formula>
    </cfRule>
  </conditionalFormatting>
  <conditionalFormatting sqref="AT3">
    <cfRule type="cellIs" dxfId="353" priority="172" operator="between">
      <formula>1</formula>
      <formula>1500</formula>
    </cfRule>
    <cfRule type="cellIs" dxfId="352" priority="173" operator="equal">
      <formula>0</formula>
    </cfRule>
    <cfRule type="cellIs" dxfId="351" priority="174" operator="lessThan">
      <formula>0</formula>
    </cfRule>
  </conditionalFormatting>
  <conditionalFormatting sqref="AU3:AZ3">
    <cfRule type="cellIs" dxfId="350" priority="171" operator="equal">
      <formula>0</formula>
    </cfRule>
  </conditionalFormatting>
  <conditionalFormatting sqref="BA3">
    <cfRule type="cellIs" dxfId="349" priority="170" operator="equal">
      <formula>0</formula>
    </cfRule>
  </conditionalFormatting>
  <conditionalFormatting sqref="AP3">
    <cfRule type="cellIs" dxfId="348" priority="167" operator="between">
      <formula>1</formula>
      <formula>1500</formula>
    </cfRule>
    <cfRule type="cellIs" dxfId="347" priority="168" operator="equal">
      <formula>0</formula>
    </cfRule>
    <cfRule type="cellIs" dxfId="346" priority="169" operator="lessThan">
      <formula>0</formula>
    </cfRule>
  </conditionalFormatting>
  <conditionalFormatting sqref="AF3">
    <cfRule type="cellIs" dxfId="345" priority="166" operator="lessThan">
      <formula>6</formula>
    </cfRule>
  </conditionalFormatting>
  <conditionalFormatting sqref="AR3">
    <cfRule type="cellIs" dxfId="344" priority="163" operator="between">
      <formula>1</formula>
      <formula>1500</formula>
    </cfRule>
    <cfRule type="cellIs" dxfId="343" priority="164" operator="equal">
      <formula>0</formula>
    </cfRule>
    <cfRule type="cellIs" dxfId="342" priority="165" operator="lessThan">
      <formula>0</formula>
    </cfRule>
  </conditionalFormatting>
  <conditionalFormatting sqref="AT3">
    <cfRule type="cellIs" dxfId="341" priority="160" operator="between">
      <formula>1</formula>
      <formula>1500</formula>
    </cfRule>
    <cfRule type="cellIs" dxfId="340" priority="161" operator="equal">
      <formula>0</formula>
    </cfRule>
    <cfRule type="cellIs" dxfId="339" priority="162" operator="lessThan">
      <formula>0</formula>
    </cfRule>
  </conditionalFormatting>
  <conditionalFormatting sqref="BO5">
    <cfRule type="cellIs" dxfId="338" priority="159" operator="equal">
      <formula>0</formula>
    </cfRule>
  </conditionalFormatting>
  <conditionalFormatting sqref="AU5:AZ5">
    <cfRule type="cellIs" dxfId="337" priority="158" operator="equal">
      <formula>0</formula>
    </cfRule>
  </conditionalFormatting>
  <conditionalFormatting sqref="BA5">
    <cfRule type="cellIs" dxfId="336" priority="157" operator="equal">
      <formula>0</formula>
    </cfRule>
  </conditionalFormatting>
  <conditionalFormatting sqref="AP5">
    <cfRule type="cellIs" dxfId="335" priority="154" operator="between">
      <formula>1</formula>
      <formula>1500</formula>
    </cfRule>
    <cfRule type="cellIs" dxfId="334" priority="155" operator="equal">
      <formula>0</formula>
    </cfRule>
    <cfRule type="cellIs" dxfId="333" priority="156" operator="lessThan">
      <formula>0</formula>
    </cfRule>
  </conditionalFormatting>
  <conditionalFormatting sqref="AF5">
    <cfRule type="cellIs" dxfId="332" priority="152" operator="lessThan">
      <formula>6</formula>
    </cfRule>
  </conditionalFormatting>
  <conditionalFormatting sqref="AR5">
    <cfRule type="cellIs" dxfId="331" priority="149" operator="between">
      <formula>1</formula>
      <formula>1500</formula>
    </cfRule>
    <cfRule type="cellIs" dxfId="330" priority="150" operator="equal">
      <formula>0</formula>
    </cfRule>
    <cfRule type="cellIs" dxfId="329" priority="151" operator="lessThan">
      <formula>0</formula>
    </cfRule>
  </conditionalFormatting>
  <conditionalFormatting sqref="AT5">
    <cfRule type="cellIs" dxfId="328" priority="146" operator="between">
      <formula>1</formula>
      <formula>1500</formula>
    </cfRule>
    <cfRule type="cellIs" dxfId="327" priority="147" operator="equal">
      <formula>0</formula>
    </cfRule>
    <cfRule type="cellIs" dxfId="326" priority="148" operator="lessThan">
      <formula>0</formula>
    </cfRule>
  </conditionalFormatting>
  <conditionalFormatting sqref="BO17">
    <cfRule type="cellIs" dxfId="325" priority="145" operator="equal">
      <formula>0</formula>
    </cfRule>
  </conditionalFormatting>
  <conditionalFormatting sqref="AU17:AZ17">
    <cfRule type="cellIs" dxfId="324" priority="144" operator="equal">
      <formula>0</formula>
    </cfRule>
  </conditionalFormatting>
  <conditionalFormatting sqref="BA17">
    <cfRule type="cellIs" dxfId="323" priority="143" operator="equal">
      <formula>0</formula>
    </cfRule>
  </conditionalFormatting>
  <conditionalFormatting sqref="AP17">
    <cfRule type="cellIs" dxfId="322" priority="140" operator="between">
      <formula>1</formula>
      <formula>1500</formula>
    </cfRule>
    <cfRule type="cellIs" dxfId="321" priority="141" operator="equal">
      <formula>0</formula>
    </cfRule>
    <cfRule type="cellIs" dxfId="320" priority="142" operator="lessThan">
      <formula>0</formula>
    </cfRule>
  </conditionalFormatting>
  <conditionalFormatting sqref="AF17">
    <cfRule type="cellIs" dxfId="319" priority="138" operator="lessThan">
      <formula>6</formula>
    </cfRule>
  </conditionalFormatting>
  <conditionalFormatting sqref="AR17">
    <cfRule type="cellIs" dxfId="318" priority="135" operator="between">
      <formula>1</formula>
      <formula>1500</formula>
    </cfRule>
    <cfRule type="cellIs" dxfId="317" priority="136" operator="equal">
      <formula>0</formula>
    </cfRule>
    <cfRule type="cellIs" dxfId="316" priority="137" operator="lessThan">
      <formula>0</formula>
    </cfRule>
  </conditionalFormatting>
  <conditionalFormatting sqref="AT17">
    <cfRule type="cellIs" dxfId="315" priority="132" operator="between">
      <formula>1</formula>
      <formula>1500</formula>
    </cfRule>
    <cfRule type="cellIs" dxfId="314" priority="133" operator="equal">
      <formula>0</formula>
    </cfRule>
    <cfRule type="cellIs" dxfId="313" priority="134" operator="lessThan">
      <formula>0</formula>
    </cfRule>
  </conditionalFormatting>
  <conditionalFormatting sqref="BO8">
    <cfRule type="cellIs" dxfId="312" priority="131" operator="equal">
      <formula>0</formula>
    </cfRule>
  </conditionalFormatting>
  <conditionalFormatting sqref="AU8:AZ8">
    <cfRule type="cellIs" dxfId="311" priority="129" operator="equal">
      <formula>0</formula>
    </cfRule>
  </conditionalFormatting>
  <conditionalFormatting sqref="BA8">
    <cfRule type="cellIs" dxfId="310" priority="128" operator="equal">
      <formula>0</formula>
    </cfRule>
  </conditionalFormatting>
  <conditionalFormatting sqref="AP8">
    <cfRule type="cellIs" dxfId="309" priority="125" operator="between">
      <formula>1</formula>
      <formula>1500</formula>
    </cfRule>
    <cfRule type="cellIs" dxfId="308" priority="126" operator="equal">
      <formula>0</formula>
    </cfRule>
    <cfRule type="cellIs" dxfId="307" priority="127" operator="lessThan">
      <formula>0</formula>
    </cfRule>
  </conditionalFormatting>
  <conditionalFormatting sqref="AF8">
    <cfRule type="cellIs" dxfId="306" priority="124" operator="lessThan">
      <formula>6</formula>
    </cfRule>
  </conditionalFormatting>
  <conditionalFormatting sqref="AR8">
    <cfRule type="cellIs" dxfId="305" priority="121" operator="between">
      <formula>1</formula>
      <formula>1500</formula>
    </cfRule>
    <cfRule type="cellIs" dxfId="304" priority="122" operator="equal">
      <formula>0</formula>
    </cfRule>
    <cfRule type="cellIs" dxfId="303" priority="123" operator="lessThan">
      <formula>0</formula>
    </cfRule>
  </conditionalFormatting>
  <conditionalFormatting sqref="AT8">
    <cfRule type="cellIs" dxfId="302" priority="118" operator="between">
      <formula>1</formula>
      <formula>1500</formula>
    </cfRule>
    <cfRule type="cellIs" dxfId="301" priority="119" operator="equal">
      <formula>0</formula>
    </cfRule>
    <cfRule type="cellIs" dxfId="300" priority="120" operator="lessThan">
      <formula>0</formula>
    </cfRule>
  </conditionalFormatting>
  <conditionalFormatting sqref="AU8:AZ8">
    <cfRule type="cellIs" dxfId="299" priority="117" operator="equal">
      <formula>0</formula>
    </cfRule>
  </conditionalFormatting>
  <conditionalFormatting sqref="BA8">
    <cfRule type="cellIs" dxfId="298" priority="116" operator="equal">
      <formula>0</formula>
    </cfRule>
  </conditionalFormatting>
  <conditionalFormatting sqref="AP8">
    <cfRule type="cellIs" dxfId="297" priority="113" operator="between">
      <formula>1</formula>
      <formula>1500</formula>
    </cfRule>
    <cfRule type="cellIs" dxfId="296" priority="114" operator="equal">
      <formula>0</formula>
    </cfRule>
    <cfRule type="cellIs" dxfId="295" priority="115" operator="lessThan">
      <formula>0</formula>
    </cfRule>
  </conditionalFormatting>
  <conditionalFormatting sqref="AF8">
    <cfRule type="cellIs" dxfId="294" priority="112" operator="lessThan">
      <formula>6</formula>
    </cfRule>
  </conditionalFormatting>
  <conditionalFormatting sqref="AR8">
    <cfRule type="cellIs" dxfId="293" priority="109" operator="between">
      <formula>1</formula>
      <formula>1500</formula>
    </cfRule>
    <cfRule type="cellIs" dxfId="292" priority="110" operator="equal">
      <formula>0</formula>
    </cfRule>
    <cfRule type="cellIs" dxfId="291" priority="111" operator="lessThan">
      <formula>0</formula>
    </cfRule>
  </conditionalFormatting>
  <conditionalFormatting sqref="AT8">
    <cfRule type="cellIs" dxfId="290" priority="106" operator="between">
      <formula>1</formula>
      <formula>1500</formula>
    </cfRule>
    <cfRule type="cellIs" dxfId="289" priority="107" operator="equal">
      <formula>0</formula>
    </cfRule>
    <cfRule type="cellIs" dxfId="288" priority="108" operator="lessThan">
      <formula>0</formula>
    </cfRule>
  </conditionalFormatting>
  <conditionalFormatting sqref="AU10:AZ10">
    <cfRule type="cellIs" dxfId="287" priority="92" operator="equal">
      <formula>0</formula>
    </cfRule>
  </conditionalFormatting>
  <conditionalFormatting sqref="BA10">
    <cfRule type="cellIs" dxfId="286" priority="91" operator="equal">
      <formula>0</formula>
    </cfRule>
  </conditionalFormatting>
  <conditionalFormatting sqref="AP10">
    <cfRule type="cellIs" dxfId="285" priority="88" operator="between">
      <formula>1</formula>
      <formula>1500</formula>
    </cfRule>
    <cfRule type="cellIs" dxfId="284" priority="89" operator="equal">
      <formula>0</formula>
    </cfRule>
    <cfRule type="cellIs" dxfId="283" priority="90" operator="lessThan">
      <formula>0</formula>
    </cfRule>
  </conditionalFormatting>
  <conditionalFormatting sqref="AF10">
    <cfRule type="cellIs" dxfId="282" priority="86" operator="lessThan">
      <formula>6</formula>
    </cfRule>
  </conditionalFormatting>
  <conditionalFormatting sqref="AR10">
    <cfRule type="cellIs" dxfId="281" priority="83" operator="between">
      <formula>1</formula>
      <formula>1500</formula>
    </cfRule>
    <cfRule type="cellIs" dxfId="280" priority="84" operator="equal">
      <formula>0</formula>
    </cfRule>
    <cfRule type="cellIs" dxfId="279" priority="85" operator="lessThan">
      <formula>0</formula>
    </cfRule>
  </conditionalFormatting>
  <conditionalFormatting sqref="AT10">
    <cfRule type="cellIs" dxfId="278" priority="80" operator="between">
      <formula>1</formula>
      <formula>1500</formula>
    </cfRule>
    <cfRule type="cellIs" dxfId="277" priority="81" operator="equal">
      <formula>0</formula>
    </cfRule>
    <cfRule type="cellIs" dxfId="276" priority="82" operator="lessThan">
      <formula>0</formula>
    </cfRule>
  </conditionalFormatting>
  <conditionalFormatting sqref="BO77">
    <cfRule type="cellIs" dxfId="275" priority="79" operator="equal">
      <formula>0</formula>
    </cfRule>
  </conditionalFormatting>
  <conditionalFormatting sqref="AU77:AZ77">
    <cfRule type="cellIs" dxfId="274" priority="77" operator="equal">
      <formula>0</formula>
    </cfRule>
  </conditionalFormatting>
  <conditionalFormatting sqref="BA77">
    <cfRule type="cellIs" dxfId="273" priority="76" operator="equal">
      <formula>0</formula>
    </cfRule>
  </conditionalFormatting>
  <conditionalFormatting sqref="AP77">
    <cfRule type="cellIs" dxfId="272" priority="73" operator="between">
      <formula>1</formula>
      <formula>1500</formula>
    </cfRule>
    <cfRule type="cellIs" dxfId="271" priority="74" operator="equal">
      <formula>0</formula>
    </cfRule>
    <cfRule type="cellIs" dxfId="270" priority="75" operator="lessThan">
      <formula>0</formula>
    </cfRule>
  </conditionalFormatting>
  <conditionalFormatting sqref="AF77">
    <cfRule type="cellIs" dxfId="269" priority="72" operator="lessThan">
      <formula>6</formula>
    </cfRule>
  </conditionalFormatting>
  <conditionalFormatting sqref="AR77">
    <cfRule type="cellIs" dxfId="268" priority="69" operator="between">
      <formula>1</formula>
      <formula>1500</formula>
    </cfRule>
    <cfRule type="cellIs" dxfId="267" priority="70" operator="equal">
      <formula>0</formula>
    </cfRule>
    <cfRule type="cellIs" dxfId="266" priority="71" operator="lessThan">
      <formula>0</formula>
    </cfRule>
  </conditionalFormatting>
  <conditionalFormatting sqref="AT77">
    <cfRule type="cellIs" dxfId="265" priority="66" operator="between">
      <formula>1</formula>
      <formula>1500</formula>
    </cfRule>
    <cfRule type="cellIs" dxfId="264" priority="67" operator="equal">
      <formula>0</formula>
    </cfRule>
    <cfRule type="cellIs" dxfId="263" priority="68" operator="lessThan">
      <formula>0</formula>
    </cfRule>
  </conditionalFormatting>
  <conditionalFormatting sqref="AU16:AZ16">
    <cfRule type="cellIs" dxfId="262" priority="65" operator="equal">
      <formula>0</formula>
    </cfRule>
  </conditionalFormatting>
  <conditionalFormatting sqref="BA16">
    <cfRule type="cellIs" dxfId="261" priority="64" operator="equal">
      <formula>0</formula>
    </cfRule>
  </conditionalFormatting>
  <conditionalFormatting sqref="AP16">
    <cfRule type="cellIs" dxfId="260" priority="61" operator="between">
      <formula>1</formula>
      <formula>1500</formula>
    </cfRule>
    <cfRule type="cellIs" dxfId="259" priority="62" operator="equal">
      <formula>0</formula>
    </cfRule>
    <cfRule type="cellIs" dxfId="258" priority="63" operator="lessThan">
      <formula>0</formula>
    </cfRule>
  </conditionalFormatting>
  <conditionalFormatting sqref="AF16">
    <cfRule type="cellIs" dxfId="257" priority="59" operator="lessThan">
      <formula>6</formula>
    </cfRule>
  </conditionalFormatting>
  <conditionalFormatting sqref="AR16">
    <cfRule type="cellIs" dxfId="256" priority="56" operator="between">
      <formula>1</formula>
      <formula>1500</formula>
    </cfRule>
    <cfRule type="cellIs" dxfId="255" priority="57" operator="equal">
      <formula>0</formula>
    </cfRule>
    <cfRule type="cellIs" dxfId="254" priority="58" operator="lessThan">
      <formula>0</formula>
    </cfRule>
  </conditionalFormatting>
  <conditionalFormatting sqref="AT16">
    <cfRule type="cellIs" dxfId="253" priority="53" operator="between">
      <formula>1</formula>
      <formula>1500</formula>
    </cfRule>
    <cfRule type="cellIs" dxfId="252" priority="54" operator="equal">
      <formula>0</formula>
    </cfRule>
    <cfRule type="cellIs" dxfId="251" priority="55" operator="lessThan">
      <formula>0</formula>
    </cfRule>
  </conditionalFormatting>
  <conditionalFormatting sqref="AU18:AZ18">
    <cfRule type="cellIs" dxfId="250" priority="52" operator="equal">
      <formula>0</formula>
    </cfRule>
  </conditionalFormatting>
  <conditionalFormatting sqref="BA18">
    <cfRule type="cellIs" dxfId="249" priority="51" operator="equal">
      <formula>0</formula>
    </cfRule>
  </conditionalFormatting>
  <conditionalFormatting sqref="AP18">
    <cfRule type="cellIs" dxfId="248" priority="48" operator="between">
      <formula>1</formula>
      <formula>1500</formula>
    </cfRule>
    <cfRule type="cellIs" dxfId="247" priority="49" operator="equal">
      <formula>0</formula>
    </cfRule>
    <cfRule type="cellIs" dxfId="246" priority="50" operator="lessThan">
      <formula>0</formula>
    </cfRule>
  </conditionalFormatting>
  <conditionalFormatting sqref="AF18">
    <cfRule type="cellIs" dxfId="245" priority="46" operator="lessThan">
      <formula>6</formula>
    </cfRule>
  </conditionalFormatting>
  <conditionalFormatting sqref="AR18">
    <cfRule type="cellIs" dxfId="244" priority="43" operator="between">
      <formula>1</formula>
      <formula>1500</formula>
    </cfRule>
    <cfRule type="cellIs" dxfId="243" priority="44" operator="equal">
      <formula>0</formula>
    </cfRule>
    <cfRule type="cellIs" dxfId="242" priority="45" operator="lessThan">
      <formula>0</formula>
    </cfRule>
  </conditionalFormatting>
  <conditionalFormatting sqref="AT18">
    <cfRule type="cellIs" dxfId="241" priority="40" operator="between">
      <formula>1</formula>
      <formula>1500</formula>
    </cfRule>
    <cfRule type="cellIs" dxfId="240" priority="41" operator="equal">
      <formula>0</formula>
    </cfRule>
    <cfRule type="cellIs" dxfId="239" priority="42" operator="lessThan">
      <formula>0</formula>
    </cfRule>
  </conditionalFormatting>
  <conditionalFormatting sqref="AU9:AZ9">
    <cfRule type="cellIs" dxfId="238" priority="39" operator="equal">
      <formula>0</formula>
    </cfRule>
  </conditionalFormatting>
  <conditionalFormatting sqref="BA9">
    <cfRule type="cellIs" dxfId="237" priority="38" operator="equal">
      <formula>0</formula>
    </cfRule>
  </conditionalFormatting>
  <conditionalFormatting sqref="AP9">
    <cfRule type="cellIs" dxfId="236" priority="35" operator="between">
      <formula>1</formula>
      <formula>1500</formula>
    </cfRule>
    <cfRule type="cellIs" dxfId="235" priority="36" operator="equal">
      <formula>0</formula>
    </cfRule>
    <cfRule type="cellIs" dxfId="234" priority="37" operator="lessThan">
      <formula>0</formula>
    </cfRule>
  </conditionalFormatting>
  <conditionalFormatting sqref="AF9">
    <cfRule type="cellIs" dxfId="233" priority="33" operator="lessThan">
      <formula>6</formula>
    </cfRule>
  </conditionalFormatting>
  <conditionalFormatting sqref="AR9">
    <cfRule type="cellIs" dxfId="232" priority="30" operator="between">
      <formula>1</formula>
      <formula>1500</formula>
    </cfRule>
    <cfRule type="cellIs" dxfId="231" priority="31" operator="equal">
      <formula>0</formula>
    </cfRule>
    <cfRule type="cellIs" dxfId="230" priority="32" operator="lessThan">
      <formula>0</formula>
    </cfRule>
  </conditionalFormatting>
  <conditionalFormatting sqref="AT9">
    <cfRule type="cellIs" dxfId="229" priority="27" operator="between">
      <formula>1</formula>
      <formula>1500</formula>
    </cfRule>
    <cfRule type="cellIs" dxfId="228" priority="28" operator="equal">
      <formula>0</formula>
    </cfRule>
    <cfRule type="cellIs" dxfId="227" priority="29" operator="lessThan">
      <formula>0</formula>
    </cfRule>
  </conditionalFormatting>
  <conditionalFormatting sqref="BO76">
    <cfRule type="cellIs" dxfId="226" priority="26" operator="equal">
      <formula>0</formula>
    </cfRule>
  </conditionalFormatting>
  <conditionalFormatting sqref="AU76:AZ76">
    <cfRule type="cellIs" dxfId="225" priority="24" operator="equal">
      <formula>0</formula>
    </cfRule>
  </conditionalFormatting>
  <conditionalFormatting sqref="BA76">
    <cfRule type="cellIs" dxfId="224" priority="23" operator="equal">
      <formula>0</formula>
    </cfRule>
  </conditionalFormatting>
  <conditionalFormatting sqref="AP76">
    <cfRule type="cellIs" dxfId="223" priority="20" operator="between">
      <formula>1</formula>
      <formula>1500</formula>
    </cfRule>
    <cfRule type="cellIs" dxfId="222" priority="21" operator="equal">
      <formula>0</formula>
    </cfRule>
    <cfRule type="cellIs" dxfId="221" priority="22" operator="lessThan">
      <formula>0</formula>
    </cfRule>
  </conditionalFormatting>
  <conditionalFormatting sqref="AF76">
    <cfRule type="cellIs" dxfId="220" priority="19" operator="lessThan">
      <formula>6</formula>
    </cfRule>
  </conditionalFormatting>
  <conditionalFormatting sqref="AR76">
    <cfRule type="cellIs" dxfId="219" priority="16" operator="between">
      <formula>1</formula>
      <formula>1500</formula>
    </cfRule>
    <cfRule type="cellIs" dxfId="218" priority="17" operator="equal">
      <formula>0</formula>
    </cfRule>
    <cfRule type="cellIs" dxfId="217" priority="18" operator="lessThan">
      <formula>0</formula>
    </cfRule>
  </conditionalFormatting>
  <conditionalFormatting sqref="AT76">
    <cfRule type="cellIs" dxfId="216" priority="13" operator="between">
      <formula>1</formula>
      <formula>1500</formula>
    </cfRule>
    <cfRule type="cellIs" dxfId="215" priority="14" operator="equal">
      <formula>0</formula>
    </cfRule>
    <cfRule type="cellIs" dxfId="214" priority="15" operator="lessThan">
      <formula>0</formula>
    </cfRule>
  </conditionalFormatting>
  <conditionalFormatting sqref="AU76:AZ76">
    <cfRule type="cellIs" dxfId="213" priority="12" operator="equal">
      <formula>0</formula>
    </cfRule>
  </conditionalFormatting>
  <conditionalFormatting sqref="BA76">
    <cfRule type="cellIs" dxfId="212" priority="11" operator="equal">
      <formula>0</formula>
    </cfRule>
  </conditionalFormatting>
  <conditionalFormatting sqref="AP76">
    <cfRule type="cellIs" dxfId="211" priority="8" operator="between">
      <formula>1</formula>
      <formula>1500</formula>
    </cfRule>
    <cfRule type="cellIs" dxfId="210" priority="9" operator="equal">
      <formula>0</formula>
    </cfRule>
    <cfRule type="cellIs" dxfId="209" priority="10" operator="lessThan">
      <formula>0</formula>
    </cfRule>
  </conditionalFormatting>
  <conditionalFormatting sqref="AF76">
    <cfRule type="cellIs" dxfId="208" priority="7" operator="lessThan">
      <formula>6</formula>
    </cfRule>
  </conditionalFormatting>
  <conditionalFormatting sqref="AR76">
    <cfRule type="cellIs" dxfId="207" priority="4" operator="between">
      <formula>1</formula>
      <formula>1500</formula>
    </cfRule>
    <cfRule type="cellIs" dxfId="206" priority="5" operator="equal">
      <formula>0</formula>
    </cfRule>
    <cfRule type="cellIs" dxfId="205" priority="6" operator="lessThan">
      <formula>0</formula>
    </cfRule>
  </conditionalFormatting>
  <conditionalFormatting sqref="AT76">
    <cfRule type="cellIs" dxfId="204" priority="1" operator="between">
      <formula>1</formula>
      <formula>1500</formula>
    </cfRule>
    <cfRule type="cellIs" dxfId="203" priority="2" operator="equal">
      <formula>0</formula>
    </cfRule>
    <cfRule type="cellIs" dxfId="202" priority="3" operator="lessThan">
      <formula>0</formula>
    </cfRule>
  </conditionalFormatting>
  <dataValidations count="11">
    <dataValidation type="list" allowBlank="1" showInputMessage="1" showErrorMessage="1" sqref="AI99:AI102" xr:uid="{00000000-0002-0000-0400-000000000000}">
      <formula1>$BN$131:$BN$140</formula1>
    </dataValidation>
    <dataValidation type="list" allowBlank="1" showInputMessage="1" showErrorMessage="1" sqref="AN99:AN102" xr:uid="{00000000-0002-0000-0400-000001000000}">
      <formula1>$BM$132:$BM$134</formula1>
    </dataValidation>
    <dataValidation type="list" allowBlank="1" showInputMessage="1" showErrorMessage="1" sqref="AF99:AH102" xr:uid="{00000000-0002-0000-0400-000002000000}">
      <formula1>$BK$103:$BK$133</formula1>
    </dataValidation>
    <dataValidation type="list" allowBlank="1" showInputMessage="1" showErrorMessage="1" sqref="M99:R102" xr:uid="{00000000-0002-0000-0400-000003000000}">
      <formula1>$BK$103:$BK$123</formula1>
    </dataValidation>
    <dataValidation type="list" allowBlank="1" showInputMessage="1" showErrorMessage="1" sqref="AK99:AK102 D94:I102" xr:uid="{00000000-0002-0000-0400-000004000000}">
      <formula1>$BJ$103:$BJ$133</formula1>
    </dataValidation>
    <dataValidation type="list" allowBlank="1" showInputMessage="1" showErrorMessage="1" sqref="C99:C102" xr:uid="{00000000-0002-0000-0400-000005000000}">
      <formula1>$BI$103:$BI$135</formula1>
    </dataValidation>
    <dataValidation type="list" allowBlank="1" showInputMessage="1" showErrorMessage="1" sqref="AJ99:AJ102" xr:uid="{00000000-0002-0000-0400-000006000000}">
      <formula1>$BN$103:$BN$112</formula1>
    </dataValidation>
    <dataValidation type="list" allowBlank="1" showInputMessage="1" showErrorMessage="1" sqref="S99:S102" xr:uid="{00000000-0002-0000-0400-000007000000}">
      <formula1>$BM$103:$BM$113</formula1>
    </dataValidation>
    <dataValidation type="list" allowBlank="1" showInputMessage="1" showErrorMessage="1" sqref="L99:L102" xr:uid="{00000000-0002-0000-0400-000008000000}">
      <formula1>$BL$105:$BL$126</formula1>
    </dataValidation>
    <dataValidation type="list" allowBlank="1" showInputMessage="1" showErrorMessage="1" sqref="C94:C98" xr:uid="{00000000-0002-0000-0400-000009000000}">
      <formula1>$BI$103:$BI$121</formula1>
    </dataValidation>
    <dataValidation type="list" allowBlank="1" showInputMessage="1" showErrorMessage="1" sqref="C103:C104 C2:C93" xr:uid="{00000000-0002-0000-0400-00000A000000}">
      <formula1>$BI$2:$BI$34</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754" operator="equal" id="{5BE2498A-53EA-4378-BA1C-129BB0DBCD5A}">
            <xm:f>'DM Party Sheet'!$AI$1</xm:f>
            <x14:dxf>
              <font>
                <color theme="0"/>
              </font>
            </x14:dxf>
          </x14:cfRule>
          <xm:sqref>BH14:BH15 BH89:BH90 BH11:BH12 BH2 BH4 BH6 BH19:BH75</xm:sqref>
        </x14:conditionalFormatting>
        <x14:conditionalFormatting xmlns:xm="http://schemas.microsoft.com/office/excel/2006/main">
          <x14:cfRule type="cellIs" priority="741" operator="equal" id="{2690C4C9-8C3C-4E39-9A2F-BA7306E5F52C}">
            <xm:f>'DM Party Sheet'!$AI$1</xm:f>
            <x14:dxf>
              <font>
                <color theme="0"/>
              </font>
            </x14:dxf>
          </x14:cfRule>
          <xm:sqref>BH93</xm:sqref>
        </x14:conditionalFormatting>
        <x14:conditionalFormatting xmlns:xm="http://schemas.microsoft.com/office/excel/2006/main">
          <x14:cfRule type="cellIs" priority="727" operator="equal" id="{34F1C920-F0C2-4357-BA9E-8FE8010B0E87}">
            <xm:f>'DM Party Sheet'!$AI$1</xm:f>
            <x14:dxf>
              <font>
                <color theme="0"/>
              </font>
            </x14:dxf>
          </x14:cfRule>
          <xm:sqref>BH92</xm:sqref>
        </x14:conditionalFormatting>
        <x14:conditionalFormatting xmlns:xm="http://schemas.microsoft.com/office/excel/2006/main">
          <x14:cfRule type="cellIs" priority="699" operator="equal" id="{2D29E8B9-ADDA-4A46-986C-4318391AFC5D}">
            <xm:f>'DM Party Sheet'!$AI$1</xm:f>
            <x14:dxf>
              <font>
                <color theme="0"/>
              </font>
            </x14:dxf>
          </x14:cfRule>
          <xm:sqref>BH7</xm:sqref>
        </x14:conditionalFormatting>
        <x14:conditionalFormatting xmlns:xm="http://schemas.microsoft.com/office/excel/2006/main">
          <x14:cfRule type="cellIs" priority="685" operator="equal" id="{3C60A30C-9652-4051-BD87-A3884A299102}">
            <xm:f>'DM Party Sheet'!$AI$1</xm:f>
            <x14:dxf>
              <font>
                <color theme="0"/>
              </font>
            </x14:dxf>
          </x14:cfRule>
          <xm:sqref>BH103</xm:sqref>
        </x14:conditionalFormatting>
        <x14:conditionalFormatting xmlns:xm="http://schemas.microsoft.com/office/excel/2006/main">
          <x14:cfRule type="cellIs" priority="525" operator="equal" id="{2EF2BE85-191B-4457-B2F5-8C54A907B64B}">
            <xm:f>'DM Party Sheet'!$AI$1</xm:f>
            <x14:dxf>
              <font>
                <color theme="0"/>
              </font>
            </x14:dxf>
          </x14:cfRule>
          <xm:sqref>BH13</xm:sqref>
        </x14:conditionalFormatting>
        <x14:conditionalFormatting xmlns:xm="http://schemas.microsoft.com/office/excel/2006/main">
          <x14:cfRule type="cellIs" priority="449" operator="equal" id="{BC16660D-7FF3-408B-AA50-36032E43EC7D}">
            <xm:f>'DM Party Sheet'!$AI$1</xm:f>
            <x14:dxf>
              <font>
                <color theme="0"/>
              </font>
            </x14:dxf>
          </x14:cfRule>
          <xm:sqref>BH91</xm:sqref>
        </x14:conditionalFormatting>
        <x14:conditionalFormatting xmlns:xm="http://schemas.microsoft.com/office/excel/2006/main">
          <x14:cfRule type="cellIs" priority="433" operator="equal" id="{A8B72ECB-4B29-450B-B32F-79F6BAE161C8}">
            <xm:f>'DM Party Sheet'!$AI$1</xm:f>
            <x14:dxf>
              <font>
                <color theme="0"/>
              </font>
            </x14:dxf>
          </x14:cfRule>
          <xm:sqref>BH104</xm:sqref>
        </x14:conditionalFormatting>
        <x14:conditionalFormatting xmlns:xm="http://schemas.microsoft.com/office/excel/2006/main">
          <x14:cfRule type="cellIs" priority="420" operator="equal" id="{6D557EA5-839F-4215-B370-236D50272BEF}">
            <xm:f>'DM Party Sheet'!$AI$1</xm:f>
            <x14:dxf>
              <font>
                <color theme="0"/>
              </font>
            </x14:dxf>
          </x14:cfRule>
          <xm:sqref>BH87</xm:sqref>
        </x14:conditionalFormatting>
        <x14:conditionalFormatting xmlns:xm="http://schemas.microsoft.com/office/excel/2006/main">
          <x14:cfRule type="cellIs" priority="407" operator="equal" id="{53B37143-FDD7-40ED-BC83-00861EE570A1}">
            <xm:f>'DM Party Sheet'!$AI$1</xm:f>
            <x14:dxf>
              <font>
                <color theme="0"/>
              </font>
            </x14:dxf>
          </x14:cfRule>
          <xm:sqref>BH86</xm:sqref>
        </x14:conditionalFormatting>
        <x14:conditionalFormatting xmlns:xm="http://schemas.microsoft.com/office/excel/2006/main">
          <x14:cfRule type="cellIs" priority="397" operator="equal" id="{D955EC90-B97C-41E9-A8B2-73382B71063A}">
            <xm:f>'DM Party Sheet'!$AI$1</xm:f>
            <x14:dxf>
              <font>
                <color theme="0"/>
              </font>
            </x14:dxf>
          </x14:cfRule>
          <xm:sqref>BH85</xm:sqref>
        </x14:conditionalFormatting>
        <x14:conditionalFormatting xmlns:xm="http://schemas.microsoft.com/office/excel/2006/main">
          <x14:cfRule type="cellIs" priority="365" operator="equal" id="{2452686B-C1E2-45AF-ADC7-65BF7D6466F6}">
            <xm:f>'DM Party Sheet'!$AI$1</xm:f>
            <x14:dxf>
              <font>
                <color theme="0"/>
              </font>
            </x14:dxf>
          </x14:cfRule>
          <xm:sqref>BH84</xm:sqref>
        </x14:conditionalFormatting>
        <x14:conditionalFormatting xmlns:xm="http://schemas.microsoft.com/office/excel/2006/main">
          <x14:cfRule type="cellIs" priority="351" operator="equal" id="{B75655D7-7A8E-469E-B518-CB833992E6E7}">
            <xm:f>'DM Party Sheet'!$AI$1</xm:f>
            <x14:dxf>
              <font>
                <color theme="0"/>
              </font>
            </x14:dxf>
          </x14:cfRule>
          <xm:sqref>BH88</xm:sqref>
        </x14:conditionalFormatting>
        <x14:conditionalFormatting xmlns:xm="http://schemas.microsoft.com/office/excel/2006/main">
          <x14:cfRule type="cellIs" priority="301" operator="equal" id="{8FCC9ACA-61F8-4037-8C9A-BFB3743D5D61}">
            <xm:f>'DM Party Sheet'!$AI$1</xm:f>
            <x14:dxf>
              <font>
                <color theme="0"/>
              </font>
            </x14:dxf>
          </x14:cfRule>
          <xm:sqref>BH83</xm:sqref>
        </x14:conditionalFormatting>
        <x14:conditionalFormatting xmlns:xm="http://schemas.microsoft.com/office/excel/2006/main">
          <x14:cfRule type="cellIs" priority="292" operator="equal" id="{0AD886E2-D2CC-4446-9311-C55970EC75ED}">
            <xm:f>'DM Party Sheet'!$AI$1</xm:f>
            <x14:dxf>
              <font>
                <color theme="0"/>
              </font>
            </x14:dxf>
          </x14:cfRule>
          <xm:sqref>BH82</xm:sqref>
        </x14:conditionalFormatting>
        <x14:conditionalFormatting xmlns:xm="http://schemas.microsoft.com/office/excel/2006/main">
          <x14:cfRule type="cellIs" priority="265" operator="equal" id="{95342E11-4CE7-4438-8F4C-39C0551912D0}">
            <xm:f>'DM Party Sheet'!$AI$1</xm:f>
            <x14:dxf>
              <font>
                <color theme="0"/>
              </font>
            </x14:dxf>
          </x14:cfRule>
          <xm:sqref>BH81</xm:sqref>
        </x14:conditionalFormatting>
        <x14:conditionalFormatting xmlns:xm="http://schemas.microsoft.com/office/excel/2006/main">
          <x14:cfRule type="cellIs" priority="246" operator="equal" id="{502F8BB8-5785-49AF-BDF5-5CF03C3DFBCF}">
            <xm:f>'DM Party Sheet'!$AI$1</xm:f>
            <x14:dxf>
              <font>
                <color theme="0"/>
              </font>
            </x14:dxf>
          </x14:cfRule>
          <xm:sqref>BH80</xm:sqref>
        </x14:conditionalFormatting>
        <x14:conditionalFormatting xmlns:xm="http://schemas.microsoft.com/office/excel/2006/main">
          <x14:cfRule type="cellIs" priority="233" operator="equal" id="{29FBDD3A-8AD7-483B-81EC-CAFB62BB2B5A}">
            <xm:f>'DM Party Sheet'!$AI$1</xm:f>
            <x14:dxf>
              <font>
                <color theme="0"/>
              </font>
            </x14:dxf>
          </x14:cfRule>
          <xm:sqref>BH79</xm:sqref>
        </x14:conditionalFormatting>
        <x14:conditionalFormatting xmlns:xm="http://schemas.microsoft.com/office/excel/2006/main">
          <x14:cfRule type="cellIs" priority="217" operator="equal" id="{97A18998-0D37-4396-9AF1-68D49562A3FE}">
            <xm:f>'DM Party Sheet'!$AI$1</xm:f>
            <x14:dxf>
              <font>
                <color theme="0"/>
              </font>
            </x14:dxf>
          </x14:cfRule>
          <xm:sqref>BH78</xm:sqref>
        </x14:conditionalFormatting>
        <x14:conditionalFormatting xmlns:xm="http://schemas.microsoft.com/office/excel/2006/main">
          <x14:cfRule type="cellIs" priority="203" operator="equal" id="{C598B235-4A74-40E9-BF3F-423E7108259D}">
            <xm:f>'DM Party Sheet'!$AI$1</xm:f>
            <x14:dxf>
              <font>
                <color theme="0"/>
              </font>
            </x14:dxf>
          </x14:cfRule>
          <xm:sqref>BH3</xm:sqref>
        </x14:conditionalFormatting>
        <x14:conditionalFormatting xmlns:xm="http://schemas.microsoft.com/office/excel/2006/main">
          <x14:cfRule type="cellIs" priority="153" operator="equal" id="{A72C58D2-DA0E-43B1-AF44-541FEE1FF8C1}">
            <xm:f>'DM Party Sheet'!$AI$1</xm:f>
            <x14:dxf>
              <font>
                <color theme="0"/>
              </font>
            </x14:dxf>
          </x14:cfRule>
          <xm:sqref>BH5</xm:sqref>
        </x14:conditionalFormatting>
        <x14:conditionalFormatting xmlns:xm="http://schemas.microsoft.com/office/excel/2006/main">
          <x14:cfRule type="cellIs" priority="139" operator="equal" id="{D48D48EA-B8BA-4C3D-B93F-47C958469CA4}">
            <xm:f>'DM Party Sheet'!$AI$1</xm:f>
            <x14:dxf>
              <font>
                <color theme="0"/>
              </font>
            </x14:dxf>
          </x14:cfRule>
          <xm:sqref>BH17</xm:sqref>
        </x14:conditionalFormatting>
        <x14:conditionalFormatting xmlns:xm="http://schemas.microsoft.com/office/excel/2006/main">
          <x14:cfRule type="cellIs" priority="130" operator="equal" id="{FA462575-8985-43D6-8637-DB8492C8B65A}">
            <xm:f>'DM Party Sheet'!$AI$1</xm:f>
            <x14:dxf>
              <font>
                <color theme="0"/>
              </font>
            </x14:dxf>
          </x14:cfRule>
          <xm:sqref>BH8</xm:sqref>
        </x14:conditionalFormatting>
        <x14:conditionalFormatting xmlns:xm="http://schemas.microsoft.com/office/excel/2006/main">
          <x14:cfRule type="cellIs" priority="87" operator="equal" id="{49142514-4A64-4CEF-B0D7-63C5BCC92EF1}">
            <xm:f>'DM Party Sheet'!$AI$1</xm:f>
            <x14:dxf>
              <font>
                <color theme="0"/>
              </font>
            </x14:dxf>
          </x14:cfRule>
          <xm:sqref>BH10</xm:sqref>
        </x14:conditionalFormatting>
        <x14:conditionalFormatting xmlns:xm="http://schemas.microsoft.com/office/excel/2006/main">
          <x14:cfRule type="cellIs" priority="78" operator="equal" id="{6B1AD45C-E124-4D63-9592-CA0B30FA8A3A}">
            <xm:f>'DM Party Sheet'!$AI$1</xm:f>
            <x14:dxf>
              <font>
                <color theme="0"/>
              </font>
            </x14:dxf>
          </x14:cfRule>
          <xm:sqref>BH77</xm:sqref>
        </x14:conditionalFormatting>
        <x14:conditionalFormatting xmlns:xm="http://schemas.microsoft.com/office/excel/2006/main">
          <x14:cfRule type="cellIs" priority="60" operator="equal" id="{5A502D1B-476E-4A23-A3F6-2242419CB413}">
            <xm:f>'DM Party Sheet'!$AI$1</xm:f>
            <x14:dxf>
              <font>
                <color theme="0"/>
              </font>
            </x14:dxf>
          </x14:cfRule>
          <xm:sqref>BH16</xm:sqref>
        </x14:conditionalFormatting>
        <x14:conditionalFormatting xmlns:xm="http://schemas.microsoft.com/office/excel/2006/main">
          <x14:cfRule type="cellIs" priority="47" operator="equal" id="{0F3BB1DB-08A0-43D5-B312-5E8B15937328}">
            <xm:f>'DM Party Sheet'!$AI$1</xm:f>
            <x14:dxf>
              <font>
                <color theme="0"/>
              </font>
            </x14:dxf>
          </x14:cfRule>
          <xm:sqref>BH18</xm:sqref>
        </x14:conditionalFormatting>
        <x14:conditionalFormatting xmlns:xm="http://schemas.microsoft.com/office/excel/2006/main">
          <x14:cfRule type="cellIs" priority="34" operator="equal" id="{379A36D0-1D76-4E7D-B5D4-8283BCC88D34}">
            <xm:f>'DM Party Sheet'!$AI$1</xm:f>
            <x14:dxf>
              <font>
                <color theme="0"/>
              </font>
            </x14:dxf>
          </x14:cfRule>
          <xm:sqref>BH9</xm:sqref>
        </x14:conditionalFormatting>
        <x14:conditionalFormatting xmlns:xm="http://schemas.microsoft.com/office/excel/2006/main">
          <x14:cfRule type="cellIs" priority="25" operator="equal" id="{E4782988-B833-4DDC-B3A3-9CCCD81EC3EC}">
            <xm:f>'DM Party Sheet'!$AI$1</xm:f>
            <x14:dxf>
              <font>
                <color theme="0"/>
              </font>
            </x14:dxf>
          </x14:cfRule>
          <xm:sqref>BH76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BC32A-DB22-4400-9332-58BCA5B42E63}">
  <sheetPr codeName="Sheet18">
    <tabColor rgb="FF92D050"/>
    <pageSetUpPr fitToPage="1"/>
  </sheetPr>
  <dimension ref="A1:BD980"/>
  <sheetViews>
    <sheetView topLeftCell="A809" zoomScale="90" zoomScaleNormal="90" workbookViewId="0">
      <selection activeCell="U628" sqref="U628:Y632"/>
    </sheetView>
  </sheetViews>
  <sheetFormatPr defaultColWidth="9.140625" defaultRowHeight="12.75"/>
  <cols>
    <col min="1" max="4" width="5.28515625" style="389" customWidth="1"/>
    <col min="5" max="5" width="5.28515625" style="390" customWidth="1"/>
    <col min="6" max="9" width="5.28515625" style="389" customWidth="1"/>
    <col min="10" max="10" width="5.28515625" style="390" customWidth="1"/>
    <col min="11" max="14" width="5.28515625" style="389" customWidth="1"/>
    <col min="15" max="15" width="5.28515625" style="390" customWidth="1"/>
    <col min="16" max="19" width="5.28515625" style="389" customWidth="1"/>
    <col min="20" max="20" width="5.28515625" style="390" customWidth="1"/>
    <col min="21" max="24" width="5.28515625" style="389" customWidth="1"/>
    <col min="25" max="25" width="5.28515625" style="390" customWidth="1"/>
    <col min="26" max="29" width="5.28515625" style="389" customWidth="1"/>
    <col min="30" max="30" width="5.28515625" style="390" customWidth="1"/>
    <col min="31" max="34" width="5.28515625" style="389" customWidth="1"/>
    <col min="35" max="35" width="5.28515625" style="390" customWidth="1"/>
    <col min="36" max="39" width="5.28515625" style="389" customWidth="1"/>
    <col min="40" max="40" width="5.28515625" style="390" customWidth="1"/>
    <col min="41" max="44" width="5.28515625" style="389" customWidth="1"/>
    <col min="45" max="45" width="5.28515625" style="390" customWidth="1"/>
    <col min="46" max="49" width="5.28515625" style="389" customWidth="1"/>
    <col min="50" max="50" width="5.28515625" style="390" customWidth="1"/>
    <col min="51" max="56" width="9.140625" style="391"/>
    <col min="57" max="16384" width="9.140625" style="389"/>
  </cols>
  <sheetData>
    <row r="1" spans="1:56" s="384" customFormat="1" ht="18.75">
      <c r="A1" s="1972" t="s">
        <v>0</v>
      </c>
      <c r="B1" s="1972"/>
      <c r="C1" s="1972"/>
      <c r="D1" s="1972"/>
      <c r="E1" s="1972"/>
      <c r="F1" s="1972" t="s">
        <v>1</v>
      </c>
      <c r="G1" s="1972"/>
      <c r="H1" s="1972"/>
      <c r="I1" s="1972"/>
      <c r="J1" s="1972"/>
      <c r="K1" s="1972" t="s">
        <v>2</v>
      </c>
      <c r="L1" s="1972"/>
      <c r="M1" s="1972"/>
      <c r="N1" s="1972"/>
      <c r="O1" s="1972"/>
      <c r="P1" s="1972" t="s">
        <v>3</v>
      </c>
      <c r="Q1" s="1972"/>
      <c r="R1" s="1972"/>
      <c r="S1" s="1972"/>
      <c r="T1" s="1972"/>
      <c r="U1" s="1972" t="s">
        <v>4</v>
      </c>
      <c r="V1" s="1972"/>
      <c r="W1" s="1972"/>
      <c r="X1" s="1972"/>
      <c r="Y1" s="1972"/>
      <c r="Z1" s="1972" t="s">
        <v>5</v>
      </c>
      <c r="AA1" s="1972"/>
      <c r="AB1" s="1972"/>
      <c r="AC1" s="1972"/>
      <c r="AD1" s="1972"/>
      <c r="AE1" s="1972" t="s">
        <v>6</v>
      </c>
      <c r="AF1" s="1972"/>
      <c r="AG1" s="1972"/>
      <c r="AH1" s="1972"/>
      <c r="AI1" s="1972"/>
      <c r="AJ1" s="1972" t="s">
        <v>7</v>
      </c>
      <c r="AK1" s="1972"/>
      <c r="AL1" s="1972"/>
      <c r="AM1" s="1972"/>
      <c r="AN1" s="1972"/>
      <c r="AO1" s="1972" t="s">
        <v>8</v>
      </c>
      <c r="AP1" s="1972"/>
      <c r="AQ1" s="1972"/>
      <c r="AR1" s="1972"/>
      <c r="AS1" s="1972"/>
      <c r="AT1" s="1972" t="s">
        <v>9</v>
      </c>
      <c r="AU1" s="1972"/>
      <c r="AV1" s="1972"/>
      <c r="AW1" s="1972"/>
      <c r="AX1" s="1972"/>
      <c r="AY1" s="383"/>
      <c r="AZ1" s="383"/>
      <c r="BA1" s="383"/>
      <c r="BB1" s="383"/>
      <c r="BC1" s="383"/>
      <c r="BD1" s="383"/>
    </row>
    <row r="2" spans="1:56" s="385" customFormat="1">
      <c r="A2" s="531">
        <v>1</v>
      </c>
      <c r="B2" s="524"/>
      <c r="C2" s="524"/>
      <c r="D2" s="524"/>
      <c r="E2" s="525"/>
      <c r="F2" s="531">
        <v>2</v>
      </c>
      <c r="G2" s="524"/>
      <c r="H2" s="524"/>
      <c r="I2" s="524"/>
      <c r="J2" s="525"/>
      <c r="K2" s="531">
        <v>3</v>
      </c>
      <c r="L2" s="524"/>
      <c r="M2" s="524"/>
      <c r="N2" s="524"/>
      <c r="O2" s="525"/>
      <c r="P2" s="531">
        <v>4</v>
      </c>
      <c r="Q2" s="524"/>
      <c r="R2" s="524"/>
      <c r="S2" s="524"/>
      <c r="T2" s="525"/>
      <c r="U2" s="531">
        <v>5</v>
      </c>
      <c r="V2" s="524"/>
      <c r="W2" s="524"/>
      <c r="X2" s="524"/>
      <c r="Y2" s="525"/>
      <c r="Z2" s="531">
        <v>6</v>
      </c>
      <c r="AA2" s="524"/>
      <c r="AB2" s="524"/>
      <c r="AC2" s="524"/>
      <c r="AD2" s="525"/>
      <c r="AE2" s="531">
        <v>7</v>
      </c>
      <c r="AF2" s="524"/>
      <c r="AG2" s="524"/>
      <c r="AH2" s="524"/>
      <c r="AI2" s="525"/>
      <c r="AJ2" s="531">
        <v>8</v>
      </c>
      <c r="AK2" s="524"/>
      <c r="AL2" s="524"/>
      <c r="AM2" s="524"/>
      <c r="AN2" s="525"/>
      <c r="AO2" s="531">
        <v>9</v>
      </c>
      <c r="AP2" s="524"/>
      <c r="AQ2" s="524"/>
      <c r="AR2" s="524"/>
      <c r="AS2" s="525"/>
      <c r="AT2" s="531">
        <v>10</v>
      </c>
      <c r="AU2" s="524"/>
      <c r="AV2" s="524"/>
      <c r="AW2" s="524"/>
      <c r="AX2" s="525"/>
      <c r="AY2" s="386"/>
      <c r="AZ2" s="386"/>
      <c r="BA2" s="386"/>
      <c r="BB2" s="386"/>
      <c r="BC2" s="386"/>
      <c r="BD2" s="386"/>
    </row>
    <row r="3" spans="1:56">
      <c r="A3" s="1977" t="s">
        <v>3930</v>
      </c>
      <c r="B3" s="1977"/>
      <c r="C3" s="1977"/>
      <c r="D3" s="1977"/>
      <c r="E3" s="1978"/>
      <c r="F3" s="1977"/>
      <c r="G3" s="1977"/>
      <c r="H3" s="1977"/>
      <c r="I3" s="1977"/>
      <c r="J3" s="1978"/>
      <c r="K3" s="1977"/>
      <c r="L3" s="1977"/>
      <c r="M3" s="1977"/>
      <c r="N3" s="1977"/>
      <c r="O3" s="1978"/>
      <c r="P3" s="1977"/>
      <c r="Q3" s="1977"/>
      <c r="R3" s="1977"/>
      <c r="S3" s="1977"/>
      <c r="T3" s="1978"/>
      <c r="U3" s="1977"/>
      <c r="V3" s="1977"/>
      <c r="W3" s="1977"/>
      <c r="X3" s="1977"/>
      <c r="Y3" s="1978"/>
      <c r="Z3" s="1977"/>
      <c r="AA3" s="1977"/>
      <c r="AB3" s="1977"/>
      <c r="AC3" s="1977"/>
      <c r="AD3" s="1978"/>
      <c r="AE3" s="1977"/>
      <c r="AF3" s="1977"/>
      <c r="AG3" s="1977"/>
      <c r="AH3" s="1977"/>
      <c r="AI3" s="1978"/>
      <c r="AJ3" s="1977"/>
      <c r="AK3" s="1977"/>
      <c r="AL3" s="1977"/>
      <c r="AM3" s="1977"/>
      <c r="AN3" s="1978"/>
      <c r="AO3" s="1977" t="s">
        <v>3931</v>
      </c>
      <c r="AP3" s="1977"/>
      <c r="AQ3" s="1977"/>
      <c r="AR3" s="1977"/>
      <c r="AS3" s="1978"/>
      <c r="AT3" s="1977"/>
      <c r="AU3" s="1977"/>
      <c r="AV3" s="1977"/>
      <c r="AW3" s="1977"/>
      <c r="AX3" s="1978"/>
    </row>
    <row r="4" spans="1:56">
      <c r="A4" s="1977"/>
      <c r="B4" s="1977"/>
      <c r="C4" s="1977"/>
      <c r="D4" s="1977"/>
      <c r="E4" s="1978"/>
      <c r="F4" s="1977"/>
      <c r="G4" s="1977"/>
      <c r="H4" s="1977"/>
      <c r="I4" s="1977"/>
      <c r="J4" s="1978"/>
      <c r="K4" s="1977"/>
      <c r="L4" s="1977"/>
      <c r="M4" s="1977"/>
      <c r="N4" s="1977"/>
      <c r="O4" s="1978"/>
      <c r="P4" s="1977"/>
      <c r="Q4" s="1977"/>
      <c r="R4" s="1977"/>
      <c r="S4" s="1977"/>
      <c r="T4" s="1978"/>
      <c r="U4" s="1977"/>
      <c r="V4" s="1977"/>
      <c r="W4" s="1977"/>
      <c r="X4" s="1977"/>
      <c r="Y4" s="1978"/>
      <c r="Z4" s="1977"/>
      <c r="AA4" s="1977"/>
      <c r="AB4" s="1977"/>
      <c r="AC4" s="1977"/>
      <c r="AD4" s="1978"/>
      <c r="AE4" s="1977"/>
      <c r="AF4" s="1977"/>
      <c r="AG4" s="1977"/>
      <c r="AH4" s="1977"/>
      <c r="AI4" s="1978"/>
      <c r="AJ4" s="1977"/>
      <c r="AK4" s="1977"/>
      <c r="AL4" s="1977"/>
      <c r="AM4" s="1977"/>
      <c r="AN4" s="1978"/>
      <c r="AO4" s="1977"/>
      <c r="AP4" s="1977"/>
      <c r="AQ4" s="1977"/>
      <c r="AR4" s="1977"/>
      <c r="AS4" s="1978"/>
      <c r="AT4" s="1977"/>
      <c r="AU4" s="1977"/>
      <c r="AV4" s="1977"/>
      <c r="AW4" s="1977"/>
      <c r="AX4" s="1978"/>
    </row>
    <row r="5" spans="1:56">
      <c r="A5" s="1977"/>
      <c r="B5" s="1977"/>
      <c r="C5" s="1977"/>
      <c r="D5" s="1977"/>
      <c r="E5" s="1978"/>
      <c r="F5" s="1977"/>
      <c r="G5" s="1977"/>
      <c r="H5" s="1977"/>
      <c r="I5" s="1977"/>
      <c r="J5" s="1978"/>
      <c r="K5" s="1977"/>
      <c r="L5" s="1977"/>
      <c r="M5" s="1977"/>
      <c r="N5" s="1977"/>
      <c r="O5" s="1978"/>
      <c r="P5" s="1977"/>
      <c r="Q5" s="1977"/>
      <c r="R5" s="1977"/>
      <c r="S5" s="1977"/>
      <c r="T5" s="1978"/>
      <c r="U5" s="1977"/>
      <c r="V5" s="1977"/>
      <c r="W5" s="1977"/>
      <c r="X5" s="1977"/>
      <c r="Y5" s="1978"/>
      <c r="Z5" s="1977"/>
      <c r="AA5" s="1977"/>
      <c r="AB5" s="1977"/>
      <c r="AC5" s="1977"/>
      <c r="AD5" s="1978"/>
      <c r="AE5" s="1977"/>
      <c r="AF5" s="1977"/>
      <c r="AG5" s="1977"/>
      <c r="AH5" s="1977"/>
      <c r="AI5" s="1978"/>
      <c r="AJ5" s="1977"/>
      <c r="AK5" s="1977"/>
      <c r="AL5" s="1977"/>
      <c r="AM5" s="1977"/>
      <c r="AN5" s="1978"/>
      <c r="AO5" s="1977"/>
      <c r="AP5" s="1977"/>
      <c r="AQ5" s="1977"/>
      <c r="AR5" s="1977"/>
      <c r="AS5" s="1978"/>
      <c r="AT5" s="1977"/>
      <c r="AU5" s="1977"/>
      <c r="AV5" s="1977"/>
      <c r="AW5" s="1977"/>
      <c r="AX5" s="1978"/>
    </row>
    <row r="6" spans="1:56">
      <c r="A6" s="1977"/>
      <c r="B6" s="1977"/>
      <c r="C6" s="1977"/>
      <c r="D6" s="1977"/>
      <c r="E6" s="1978"/>
      <c r="F6" s="1977"/>
      <c r="G6" s="1977"/>
      <c r="H6" s="1977"/>
      <c r="I6" s="1977"/>
      <c r="J6" s="1978"/>
      <c r="K6" s="1977"/>
      <c r="L6" s="1977"/>
      <c r="M6" s="1977"/>
      <c r="N6" s="1977"/>
      <c r="O6" s="1978"/>
      <c r="P6" s="1977"/>
      <c r="Q6" s="1977"/>
      <c r="R6" s="1977"/>
      <c r="S6" s="1977"/>
      <c r="T6" s="1978"/>
      <c r="U6" s="1977"/>
      <c r="V6" s="1977"/>
      <c r="W6" s="1977"/>
      <c r="X6" s="1977"/>
      <c r="Y6" s="1978"/>
      <c r="Z6" s="1977"/>
      <c r="AA6" s="1977"/>
      <c r="AB6" s="1977"/>
      <c r="AC6" s="1977"/>
      <c r="AD6" s="1978"/>
      <c r="AE6" s="1977"/>
      <c r="AF6" s="1977"/>
      <c r="AG6" s="1977"/>
      <c r="AH6" s="1977"/>
      <c r="AI6" s="1978"/>
      <c r="AJ6" s="1977"/>
      <c r="AK6" s="1977"/>
      <c r="AL6" s="1977"/>
      <c r="AM6" s="1977"/>
      <c r="AN6" s="1978"/>
      <c r="AO6" s="1977"/>
      <c r="AP6" s="1977"/>
      <c r="AQ6" s="1977"/>
      <c r="AR6" s="1977"/>
      <c r="AS6" s="1978"/>
      <c r="AT6" s="1977"/>
      <c r="AU6" s="1977"/>
      <c r="AV6" s="1977"/>
      <c r="AW6" s="1977"/>
      <c r="AX6" s="1978"/>
    </row>
    <row r="7" spans="1:56">
      <c r="A7" s="1977"/>
      <c r="B7" s="1977"/>
      <c r="C7" s="1977"/>
      <c r="D7" s="1977"/>
      <c r="E7" s="1978"/>
      <c r="F7" s="1977"/>
      <c r="G7" s="1977"/>
      <c r="H7" s="1977"/>
      <c r="I7" s="1977"/>
      <c r="J7" s="1978"/>
      <c r="K7" s="1977"/>
      <c r="L7" s="1977"/>
      <c r="M7" s="1977"/>
      <c r="N7" s="1977"/>
      <c r="O7" s="1978"/>
      <c r="P7" s="1977"/>
      <c r="Q7" s="1977"/>
      <c r="R7" s="1977"/>
      <c r="S7" s="1977"/>
      <c r="T7" s="1978"/>
      <c r="U7" s="1977"/>
      <c r="V7" s="1977"/>
      <c r="W7" s="1977"/>
      <c r="X7" s="1977"/>
      <c r="Y7" s="1978"/>
      <c r="Z7" s="1977"/>
      <c r="AA7" s="1977"/>
      <c r="AB7" s="1977"/>
      <c r="AC7" s="1977"/>
      <c r="AD7" s="1978"/>
      <c r="AE7" s="1977"/>
      <c r="AF7" s="1977"/>
      <c r="AG7" s="1977"/>
      <c r="AH7" s="1977"/>
      <c r="AI7" s="1978"/>
      <c r="AJ7" s="1977"/>
      <c r="AK7" s="1977"/>
      <c r="AL7" s="1977"/>
      <c r="AM7" s="1977"/>
      <c r="AN7" s="1978"/>
      <c r="AO7" s="1977"/>
      <c r="AP7" s="1977"/>
      <c r="AQ7" s="1977"/>
      <c r="AR7" s="1977"/>
      <c r="AS7" s="1978"/>
      <c r="AT7" s="1977"/>
      <c r="AU7" s="1977"/>
      <c r="AV7" s="1977"/>
      <c r="AW7" s="1977"/>
      <c r="AX7" s="1978"/>
    </row>
    <row r="8" spans="1:56">
      <c r="A8" s="1977"/>
      <c r="B8" s="1977"/>
      <c r="C8" s="1977"/>
      <c r="D8" s="1977"/>
      <c r="E8" s="1978"/>
      <c r="F8" s="1977"/>
      <c r="G8" s="1977"/>
      <c r="H8" s="1977"/>
      <c r="I8" s="1977"/>
      <c r="J8" s="1978"/>
      <c r="K8" s="1977" t="s">
        <v>3934</v>
      </c>
      <c r="L8" s="1977"/>
      <c r="M8" s="1977"/>
      <c r="N8" s="1977"/>
      <c r="O8" s="1978"/>
      <c r="P8" s="1977"/>
      <c r="Q8" s="1977"/>
      <c r="R8" s="1977"/>
      <c r="S8" s="1977"/>
      <c r="T8" s="1978"/>
      <c r="U8" s="1977"/>
      <c r="V8" s="1977"/>
      <c r="W8" s="1977"/>
      <c r="X8" s="1977"/>
      <c r="Y8" s="1978"/>
      <c r="Z8" s="1977"/>
      <c r="AA8" s="1977"/>
      <c r="AB8" s="1977"/>
      <c r="AC8" s="1977"/>
      <c r="AD8" s="1978"/>
      <c r="AE8" s="1977"/>
      <c r="AF8" s="1977"/>
      <c r="AG8" s="1977"/>
      <c r="AH8" s="1977"/>
      <c r="AI8" s="1978"/>
      <c r="AJ8" s="1977"/>
      <c r="AK8" s="1977"/>
      <c r="AL8" s="1977"/>
      <c r="AM8" s="1977"/>
      <c r="AN8" s="1978"/>
      <c r="AO8" s="1977"/>
      <c r="AP8" s="1977"/>
      <c r="AQ8" s="1977"/>
      <c r="AR8" s="1977"/>
      <c r="AS8" s="1978"/>
      <c r="AT8" s="1977"/>
      <c r="AU8" s="1977"/>
      <c r="AV8" s="1977"/>
      <c r="AW8" s="1977"/>
      <c r="AX8" s="1978"/>
    </row>
    <row r="9" spans="1:56">
      <c r="A9" s="1977"/>
      <c r="B9" s="1977"/>
      <c r="C9" s="1977"/>
      <c r="D9" s="1977"/>
      <c r="E9" s="1978"/>
      <c r="F9" s="1977"/>
      <c r="G9" s="1977"/>
      <c r="H9" s="1977"/>
      <c r="I9" s="1977"/>
      <c r="J9" s="1978"/>
      <c r="K9" s="1977"/>
      <c r="L9" s="1977"/>
      <c r="M9" s="1977"/>
      <c r="N9" s="1977"/>
      <c r="O9" s="1978"/>
      <c r="P9" s="1977"/>
      <c r="Q9" s="1977"/>
      <c r="R9" s="1977"/>
      <c r="S9" s="1977"/>
      <c r="T9" s="1978"/>
      <c r="U9" s="1977"/>
      <c r="V9" s="1977"/>
      <c r="W9" s="1977"/>
      <c r="X9" s="1977"/>
      <c r="Y9" s="1978"/>
      <c r="Z9" s="1977"/>
      <c r="AA9" s="1977"/>
      <c r="AB9" s="1977"/>
      <c r="AC9" s="1977"/>
      <c r="AD9" s="1978"/>
      <c r="AE9" s="1977"/>
      <c r="AF9" s="1977"/>
      <c r="AG9" s="1977"/>
      <c r="AH9" s="1977"/>
      <c r="AI9" s="1978"/>
      <c r="AJ9" s="1977"/>
      <c r="AK9" s="1977"/>
      <c r="AL9" s="1977"/>
      <c r="AM9" s="1977"/>
      <c r="AN9" s="1978"/>
      <c r="AO9" s="1977"/>
      <c r="AP9" s="1977"/>
      <c r="AQ9" s="1977"/>
      <c r="AR9" s="1977"/>
      <c r="AS9" s="1978"/>
      <c r="AT9" s="1977"/>
      <c r="AU9" s="1977"/>
      <c r="AV9" s="1977"/>
      <c r="AW9" s="1977"/>
      <c r="AX9" s="1978"/>
    </row>
    <row r="10" spans="1:56">
      <c r="A10" s="1977"/>
      <c r="B10" s="1977"/>
      <c r="C10" s="1977"/>
      <c r="D10" s="1977"/>
      <c r="E10" s="1978"/>
      <c r="F10" s="1977"/>
      <c r="G10" s="1977"/>
      <c r="H10" s="1977"/>
      <c r="I10" s="1977"/>
      <c r="J10" s="1978"/>
      <c r="K10" s="1977"/>
      <c r="L10" s="1977"/>
      <c r="M10" s="1977"/>
      <c r="N10" s="1977"/>
      <c r="O10" s="1978"/>
      <c r="P10" s="1977"/>
      <c r="Q10" s="1977"/>
      <c r="R10" s="1977"/>
      <c r="S10" s="1977"/>
      <c r="T10" s="1978"/>
      <c r="U10" s="1977"/>
      <c r="V10" s="1977"/>
      <c r="W10" s="1977"/>
      <c r="X10" s="1977"/>
      <c r="Y10" s="1978"/>
      <c r="Z10" s="1977"/>
      <c r="AA10" s="1977"/>
      <c r="AB10" s="1977"/>
      <c r="AC10" s="1977"/>
      <c r="AD10" s="1978"/>
      <c r="AE10" s="1977"/>
      <c r="AF10" s="1977"/>
      <c r="AG10" s="1977"/>
      <c r="AH10" s="1977"/>
      <c r="AI10" s="1978"/>
      <c r="AJ10" s="1977"/>
      <c r="AK10" s="1977"/>
      <c r="AL10" s="1977"/>
      <c r="AM10" s="1977"/>
      <c r="AN10" s="1978"/>
      <c r="AO10" s="1977"/>
      <c r="AP10" s="1977"/>
      <c r="AQ10" s="1977"/>
      <c r="AR10" s="1977"/>
      <c r="AS10" s="1978"/>
      <c r="AT10" s="1977"/>
      <c r="AU10" s="1977"/>
      <c r="AV10" s="1977"/>
      <c r="AW10" s="1977"/>
      <c r="AX10" s="1978"/>
    </row>
    <row r="11" spans="1:56">
      <c r="A11" s="1977"/>
      <c r="B11" s="1977"/>
      <c r="C11" s="1977"/>
      <c r="D11" s="1977"/>
      <c r="E11" s="1978"/>
      <c r="F11" s="1977"/>
      <c r="G11" s="1977"/>
      <c r="H11" s="1977"/>
      <c r="I11" s="1977"/>
      <c r="J11" s="1978"/>
      <c r="K11" s="1977"/>
      <c r="L11" s="1977"/>
      <c r="M11" s="1977"/>
      <c r="N11" s="1977"/>
      <c r="O11" s="1978"/>
      <c r="P11" s="1977"/>
      <c r="Q11" s="1977"/>
      <c r="R11" s="1977"/>
      <c r="S11" s="1977"/>
      <c r="T11" s="1978"/>
      <c r="U11" s="1977"/>
      <c r="V11" s="1977"/>
      <c r="W11" s="1977"/>
      <c r="X11" s="1977"/>
      <c r="Y11" s="1978"/>
      <c r="Z11" s="1977"/>
      <c r="AA11" s="1977"/>
      <c r="AB11" s="1977"/>
      <c r="AC11" s="1977"/>
      <c r="AD11" s="1978"/>
      <c r="AE11" s="1977"/>
      <c r="AF11" s="1977"/>
      <c r="AG11" s="1977"/>
      <c r="AH11" s="1977"/>
      <c r="AI11" s="1978"/>
      <c r="AJ11" s="1977"/>
      <c r="AK11" s="1977"/>
      <c r="AL11" s="1977"/>
      <c r="AM11" s="1977"/>
      <c r="AN11" s="1978"/>
      <c r="AO11" s="1977"/>
      <c r="AP11" s="1977"/>
      <c r="AQ11" s="1977"/>
      <c r="AR11" s="1977"/>
      <c r="AS11" s="1978"/>
      <c r="AT11" s="1977"/>
      <c r="AU11" s="1977"/>
      <c r="AV11" s="1977"/>
      <c r="AW11" s="1977"/>
      <c r="AX11" s="1978"/>
    </row>
    <row r="12" spans="1:56">
      <c r="A12" s="1977"/>
      <c r="B12" s="1977"/>
      <c r="C12" s="1977"/>
      <c r="D12" s="1977"/>
      <c r="E12" s="1978"/>
      <c r="F12" s="1977"/>
      <c r="G12" s="1977"/>
      <c r="H12" s="1977"/>
      <c r="I12" s="1977"/>
      <c r="J12" s="1978"/>
      <c r="K12" s="1977"/>
      <c r="L12" s="1977"/>
      <c r="M12" s="1977"/>
      <c r="N12" s="1977"/>
      <c r="O12" s="1978"/>
      <c r="P12" s="1977"/>
      <c r="Q12" s="1977"/>
      <c r="R12" s="1977"/>
      <c r="S12" s="1977"/>
      <c r="T12" s="1978"/>
      <c r="U12" s="1977"/>
      <c r="V12" s="1977"/>
      <c r="W12" s="1977"/>
      <c r="X12" s="1977"/>
      <c r="Y12" s="1978"/>
      <c r="Z12" s="1977"/>
      <c r="AA12" s="1977"/>
      <c r="AB12" s="1977"/>
      <c r="AC12" s="1977"/>
      <c r="AD12" s="1978"/>
      <c r="AE12" s="1977"/>
      <c r="AF12" s="1977"/>
      <c r="AG12" s="1977"/>
      <c r="AH12" s="1977"/>
      <c r="AI12" s="1978"/>
      <c r="AJ12" s="1977"/>
      <c r="AK12" s="1977"/>
      <c r="AL12" s="1977"/>
      <c r="AM12" s="1977"/>
      <c r="AN12" s="1978"/>
      <c r="AO12" s="1977"/>
      <c r="AP12" s="1977"/>
      <c r="AQ12" s="1977"/>
      <c r="AR12" s="1977"/>
      <c r="AS12" s="1978"/>
      <c r="AT12" s="1977"/>
      <c r="AU12" s="1977"/>
      <c r="AV12" s="1977"/>
      <c r="AW12" s="1977"/>
      <c r="AX12" s="1978"/>
    </row>
    <row r="13" spans="1:56">
      <c r="A13" s="1977"/>
      <c r="B13" s="1977"/>
      <c r="C13" s="1977"/>
      <c r="D13" s="1977"/>
      <c r="E13" s="1978"/>
      <c r="F13" s="1977"/>
      <c r="G13" s="1977"/>
      <c r="H13" s="1977"/>
      <c r="I13" s="1977"/>
      <c r="J13" s="1978"/>
      <c r="K13" s="1977"/>
      <c r="L13" s="1977"/>
      <c r="M13" s="1977"/>
      <c r="N13" s="1977"/>
      <c r="O13" s="1978"/>
      <c r="P13" s="1977"/>
      <c r="Q13" s="1977"/>
      <c r="R13" s="1977"/>
      <c r="S13" s="1977"/>
      <c r="T13" s="1978"/>
      <c r="U13" s="1977"/>
      <c r="V13" s="1977"/>
      <c r="W13" s="1977"/>
      <c r="X13" s="1977"/>
      <c r="Y13" s="1978"/>
      <c r="Z13" s="2070"/>
      <c r="AA13" s="2070"/>
      <c r="AB13" s="2070"/>
      <c r="AC13" s="2070"/>
      <c r="AD13" s="2071"/>
      <c r="AE13" s="1977"/>
      <c r="AF13" s="1977"/>
      <c r="AG13" s="1977"/>
      <c r="AH13" s="1977"/>
      <c r="AI13" s="1978"/>
      <c r="AJ13" s="1977"/>
      <c r="AK13" s="1977"/>
      <c r="AL13" s="1977"/>
      <c r="AM13" s="1977"/>
      <c r="AN13" s="1978"/>
      <c r="AO13" s="1977"/>
      <c r="AP13" s="1977"/>
      <c r="AQ13" s="1977"/>
      <c r="AR13" s="1977"/>
      <c r="AS13" s="1978"/>
      <c r="AT13" s="1977"/>
      <c r="AU13" s="1977"/>
      <c r="AV13" s="1977"/>
      <c r="AW13" s="1977"/>
      <c r="AX13" s="1978"/>
    </row>
    <row r="14" spans="1:56">
      <c r="A14" s="1977"/>
      <c r="B14" s="1977"/>
      <c r="C14" s="1977"/>
      <c r="D14" s="1977"/>
      <c r="E14" s="1978"/>
      <c r="F14" s="1977"/>
      <c r="G14" s="1977"/>
      <c r="H14" s="1977"/>
      <c r="I14" s="1977"/>
      <c r="J14" s="1978"/>
      <c r="K14" s="1977"/>
      <c r="L14" s="1977"/>
      <c r="M14" s="1977"/>
      <c r="N14" s="1977"/>
      <c r="O14" s="1978"/>
      <c r="P14" s="1977"/>
      <c r="Q14" s="1977"/>
      <c r="R14" s="1977"/>
      <c r="S14" s="1977"/>
      <c r="T14" s="1978"/>
      <c r="U14" s="1977"/>
      <c r="V14" s="1977"/>
      <c r="W14" s="1977"/>
      <c r="X14" s="1977"/>
      <c r="Y14" s="1978"/>
      <c r="Z14" s="2070"/>
      <c r="AA14" s="2070"/>
      <c r="AB14" s="2070"/>
      <c r="AC14" s="2070"/>
      <c r="AD14" s="2071"/>
      <c r="AE14" s="1977"/>
      <c r="AF14" s="1977"/>
      <c r="AG14" s="1977"/>
      <c r="AH14" s="1977"/>
      <c r="AI14" s="1978"/>
      <c r="AJ14" s="1977"/>
      <c r="AK14" s="1977"/>
      <c r="AL14" s="1977"/>
      <c r="AM14" s="1977"/>
      <c r="AN14" s="1978"/>
      <c r="AO14" s="1977"/>
      <c r="AP14" s="1977"/>
      <c r="AQ14" s="1977"/>
      <c r="AR14" s="1977"/>
      <c r="AS14" s="1978"/>
      <c r="AT14" s="1977"/>
      <c r="AU14" s="1977"/>
      <c r="AV14" s="1977"/>
      <c r="AW14" s="1977"/>
      <c r="AX14" s="1978"/>
    </row>
    <row r="15" spans="1:56">
      <c r="A15" s="1977"/>
      <c r="B15" s="1977"/>
      <c r="C15" s="1977"/>
      <c r="D15" s="1977"/>
      <c r="E15" s="1978"/>
      <c r="F15" s="1977"/>
      <c r="G15" s="1977"/>
      <c r="H15" s="1977"/>
      <c r="I15" s="1977"/>
      <c r="J15" s="1978"/>
      <c r="K15" s="1977"/>
      <c r="L15" s="1977"/>
      <c r="M15" s="1977"/>
      <c r="N15" s="1977"/>
      <c r="O15" s="1978"/>
      <c r="P15" s="1977"/>
      <c r="Q15" s="1977"/>
      <c r="R15" s="1977"/>
      <c r="S15" s="1977"/>
      <c r="T15" s="1978"/>
      <c r="U15" s="1977"/>
      <c r="V15" s="1977"/>
      <c r="W15" s="1977"/>
      <c r="X15" s="1977"/>
      <c r="Y15" s="1978"/>
      <c r="Z15" s="2070"/>
      <c r="AA15" s="2070"/>
      <c r="AB15" s="2070"/>
      <c r="AC15" s="2070"/>
      <c r="AD15" s="2071"/>
      <c r="AE15" s="1977"/>
      <c r="AF15" s="1977"/>
      <c r="AG15" s="1977"/>
      <c r="AH15" s="1977"/>
      <c r="AI15" s="1978"/>
      <c r="AJ15" s="1977"/>
      <c r="AK15" s="1977"/>
      <c r="AL15" s="1977"/>
      <c r="AM15" s="1977"/>
      <c r="AN15" s="1978"/>
      <c r="AO15" s="1977"/>
      <c r="AP15" s="1977"/>
      <c r="AQ15" s="1977"/>
      <c r="AR15" s="1977"/>
      <c r="AS15" s="1978"/>
      <c r="AT15" s="1977"/>
      <c r="AU15" s="1977"/>
      <c r="AV15" s="1977"/>
      <c r="AW15" s="1977"/>
      <c r="AX15" s="1978"/>
    </row>
    <row r="16" spans="1:56">
      <c r="A16" s="1977"/>
      <c r="B16" s="1977"/>
      <c r="C16" s="1977"/>
      <c r="D16" s="1977"/>
      <c r="E16" s="1978"/>
      <c r="F16" s="1977"/>
      <c r="G16" s="1977"/>
      <c r="H16" s="1977"/>
      <c r="I16" s="1977"/>
      <c r="J16" s="1978"/>
      <c r="K16" s="1977"/>
      <c r="L16" s="1977"/>
      <c r="M16" s="1977"/>
      <c r="N16" s="1977"/>
      <c r="O16" s="1978"/>
      <c r="P16" s="1977"/>
      <c r="Q16" s="1977"/>
      <c r="R16" s="1977"/>
      <c r="S16" s="1977"/>
      <c r="T16" s="1978"/>
      <c r="U16" s="1977"/>
      <c r="V16" s="1977"/>
      <c r="W16" s="1977"/>
      <c r="X16" s="1977"/>
      <c r="Y16" s="1978"/>
      <c r="Z16" s="2070"/>
      <c r="AA16" s="2070"/>
      <c r="AB16" s="2070"/>
      <c r="AC16" s="2070"/>
      <c r="AD16" s="2071"/>
      <c r="AE16" s="1977"/>
      <c r="AF16" s="1977"/>
      <c r="AG16" s="1977"/>
      <c r="AH16" s="1977"/>
      <c r="AI16" s="1978"/>
      <c r="AJ16" s="1977"/>
      <c r="AK16" s="1977"/>
      <c r="AL16" s="1977"/>
      <c r="AM16" s="1977"/>
      <c r="AN16" s="1978"/>
      <c r="AO16" s="1977"/>
      <c r="AP16" s="1977"/>
      <c r="AQ16" s="1977"/>
      <c r="AR16" s="1977"/>
      <c r="AS16" s="1978"/>
      <c r="AT16" s="1977"/>
      <c r="AU16" s="1977"/>
      <c r="AV16" s="1977"/>
      <c r="AW16" s="1977"/>
      <c r="AX16" s="1978"/>
    </row>
    <row r="17" spans="1:56">
      <c r="A17" s="527"/>
      <c r="B17" s="527"/>
      <c r="C17" s="527"/>
      <c r="D17" s="527"/>
      <c r="E17" s="2030" t="s">
        <v>25</v>
      </c>
      <c r="F17" s="2031"/>
      <c r="G17" s="2031"/>
      <c r="H17" s="2031"/>
      <c r="I17" s="2031"/>
      <c r="J17" s="2031"/>
      <c r="K17" s="2031"/>
      <c r="L17" s="2031"/>
      <c r="M17" s="2031"/>
      <c r="N17" s="2031"/>
      <c r="O17" s="2031"/>
      <c r="P17" s="2031"/>
      <c r="Q17" s="2031"/>
      <c r="R17" s="2031"/>
      <c r="S17" s="2031"/>
      <c r="T17" s="2031"/>
      <c r="U17" s="2031"/>
      <c r="V17" s="2031"/>
      <c r="W17" s="2031"/>
      <c r="X17" s="2031"/>
      <c r="Y17" s="2031"/>
      <c r="Z17" s="2031"/>
      <c r="AA17" s="2031"/>
      <c r="AB17" s="2031"/>
      <c r="AC17" s="2031"/>
      <c r="AD17" s="2031"/>
      <c r="AE17" s="2031"/>
      <c r="AF17" s="2031"/>
      <c r="AG17" s="2031"/>
      <c r="AH17" s="2031"/>
      <c r="AI17" s="2031"/>
      <c r="AJ17" s="2031"/>
      <c r="AK17" s="2031"/>
      <c r="AL17" s="2031"/>
      <c r="AM17" s="2031"/>
      <c r="AN17" s="2031"/>
      <c r="AO17" s="2031"/>
      <c r="AP17" s="2031"/>
      <c r="AQ17" s="2031"/>
      <c r="AR17" s="2031"/>
      <c r="AS17" s="2031"/>
      <c r="AT17" s="2032"/>
      <c r="AU17" s="527"/>
      <c r="AV17" s="527"/>
      <c r="AW17" s="527"/>
      <c r="AX17" s="530"/>
    </row>
    <row r="18" spans="1:56" s="385" customFormat="1">
      <c r="A18" s="531">
        <v>11</v>
      </c>
      <c r="B18" s="524"/>
      <c r="C18" s="524"/>
      <c r="D18" s="524"/>
      <c r="E18" s="525"/>
      <c r="F18" s="531">
        <v>12</v>
      </c>
      <c r="G18" s="524"/>
      <c r="H18" s="524"/>
      <c r="I18" s="524"/>
      <c r="J18" s="525"/>
      <c r="K18" s="531">
        <v>13</v>
      </c>
      <c r="L18" s="524"/>
      <c r="M18" s="524"/>
      <c r="N18" s="524"/>
      <c r="O18" s="525"/>
      <c r="P18" s="531">
        <v>14</v>
      </c>
      <c r="Q18" s="524"/>
      <c r="R18" s="524"/>
      <c r="S18" s="524"/>
      <c r="T18" s="525"/>
      <c r="U18" s="531">
        <v>15</v>
      </c>
      <c r="V18" s="524"/>
      <c r="W18" s="524"/>
      <c r="X18" s="524"/>
      <c r="Y18" s="525"/>
      <c r="Z18" s="531">
        <v>16</v>
      </c>
      <c r="AA18" s="524"/>
      <c r="AB18" s="524"/>
      <c r="AC18" s="524"/>
      <c r="AD18" s="525"/>
      <c r="AE18" s="531">
        <v>17</v>
      </c>
      <c r="AF18" s="524"/>
      <c r="AG18" s="524"/>
      <c r="AH18" s="524"/>
      <c r="AI18" s="525"/>
      <c r="AJ18" s="531">
        <v>18</v>
      </c>
      <c r="AK18" s="524"/>
      <c r="AL18" s="524"/>
      <c r="AM18" s="524"/>
      <c r="AN18" s="525"/>
      <c r="AO18" s="531">
        <v>19</v>
      </c>
      <c r="AP18" s="524"/>
      <c r="AQ18" s="524"/>
      <c r="AR18" s="524"/>
      <c r="AS18" s="525"/>
      <c r="AT18" s="531">
        <v>20</v>
      </c>
      <c r="AU18" s="524"/>
      <c r="AV18" s="524"/>
      <c r="AW18" s="524"/>
      <c r="AX18" s="525"/>
      <c r="AY18" s="386"/>
      <c r="AZ18" s="386"/>
      <c r="BA18" s="386"/>
      <c r="BB18" s="386"/>
      <c r="BC18" s="386"/>
      <c r="BD18" s="386"/>
    </row>
    <row r="19" spans="1:56">
      <c r="A19" s="1977"/>
      <c r="B19" s="1977"/>
      <c r="C19" s="1977"/>
      <c r="D19" s="1977"/>
      <c r="E19" s="1978"/>
      <c r="F19" s="1977"/>
      <c r="G19" s="1977"/>
      <c r="H19" s="1977"/>
      <c r="I19" s="1977"/>
      <c r="J19" s="1978"/>
      <c r="K19" s="1977"/>
      <c r="L19" s="1977"/>
      <c r="M19" s="1977"/>
      <c r="N19" s="1977"/>
      <c r="O19" s="1978"/>
      <c r="P19" s="1977"/>
      <c r="Q19" s="1977"/>
      <c r="R19" s="1977"/>
      <c r="S19" s="1977"/>
      <c r="T19" s="1978"/>
      <c r="U19" s="1977"/>
      <c r="V19" s="1977"/>
      <c r="W19" s="1977"/>
      <c r="X19" s="1977"/>
      <c r="Y19" s="1978"/>
      <c r="Z19" s="1977"/>
      <c r="AA19" s="1977"/>
      <c r="AB19" s="1977"/>
      <c r="AC19" s="1977"/>
      <c r="AD19" s="1978"/>
      <c r="AE19" s="1977"/>
      <c r="AF19" s="1977"/>
      <c r="AG19" s="1977"/>
      <c r="AH19" s="1977"/>
      <c r="AI19" s="1978"/>
      <c r="AJ19" s="1977"/>
      <c r="AK19" s="1977"/>
      <c r="AL19" s="1977"/>
      <c r="AM19" s="1977"/>
      <c r="AN19" s="1978"/>
      <c r="AO19" s="1977"/>
      <c r="AP19" s="1977"/>
      <c r="AQ19" s="1977"/>
      <c r="AR19" s="1977"/>
      <c r="AS19" s="1978"/>
      <c r="AT19" s="1977"/>
      <c r="AU19" s="1977"/>
      <c r="AV19" s="1977"/>
      <c r="AW19" s="1977"/>
      <c r="AX19" s="1978"/>
    </row>
    <row r="20" spans="1:56">
      <c r="A20" s="1977"/>
      <c r="B20" s="1977"/>
      <c r="C20" s="1977"/>
      <c r="D20" s="1977"/>
      <c r="E20" s="1978"/>
      <c r="F20" s="1977"/>
      <c r="G20" s="1977"/>
      <c r="H20" s="1977"/>
      <c r="I20" s="1977"/>
      <c r="J20" s="1978"/>
      <c r="K20" s="1977"/>
      <c r="L20" s="1977"/>
      <c r="M20" s="1977"/>
      <c r="N20" s="1977"/>
      <c r="O20" s="1978"/>
      <c r="P20" s="1977"/>
      <c r="Q20" s="1977"/>
      <c r="R20" s="1977"/>
      <c r="S20" s="1977"/>
      <c r="T20" s="1978"/>
      <c r="U20" s="1977"/>
      <c r="V20" s="1977"/>
      <c r="W20" s="1977"/>
      <c r="X20" s="1977"/>
      <c r="Y20" s="1978"/>
      <c r="Z20" s="1977"/>
      <c r="AA20" s="1977"/>
      <c r="AB20" s="1977"/>
      <c r="AC20" s="1977"/>
      <c r="AD20" s="1978"/>
      <c r="AE20" s="1977"/>
      <c r="AF20" s="1977"/>
      <c r="AG20" s="1977"/>
      <c r="AH20" s="1977"/>
      <c r="AI20" s="1978"/>
      <c r="AJ20" s="1977"/>
      <c r="AK20" s="1977"/>
      <c r="AL20" s="1977"/>
      <c r="AM20" s="1977"/>
      <c r="AN20" s="1978"/>
      <c r="AO20" s="1977"/>
      <c r="AP20" s="1977"/>
      <c r="AQ20" s="1977"/>
      <c r="AR20" s="1977"/>
      <c r="AS20" s="1978"/>
      <c r="AT20" s="1977"/>
      <c r="AU20" s="1977"/>
      <c r="AV20" s="1977"/>
      <c r="AW20" s="1977"/>
      <c r="AX20" s="1978"/>
    </row>
    <row r="21" spans="1:56">
      <c r="A21" s="1977"/>
      <c r="B21" s="1977"/>
      <c r="C21" s="1977"/>
      <c r="D21" s="1977"/>
      <c r="E21" s="1978"/>
      <c r="F21" s="1977"/>
      <c r="G21" s="1977"/>
      <c r="H21" s="1977"/>
      <c r="I21" s="1977"/>
      <c r="J21" s="1978"/>
      <c r="K21" s="1977"/>
      <c r="L21" s="1977"/>
      <c r="M21" s="1977"/>
      <c r="N21" s="1977"/>
      <c r="O21" s="1978"/>
      <c r="P21" s="1977"/>
      <c r="Q21" s="1977"/>
      <c r="R21" s="1977"/>
      <c r="S21" s="1977"/>
      <c r="T21" s="1978"/>
      <c r="U21" s="1977"/>
      <c r="V21" s="1977"/>
      <c r="W21" s="1977"/>
      <c r="X21" s="1977"/>
      <c r="Y21" s="1978"/>
      <c r="Z21" s="1977"/>
      <c r="AA21" s="1977"/>
      <c r="AB21" s="1977"/>
      <c r="AC21" s="1977"/>
      <c r="AD21" s="1978"/>
      <c r="AE21" s="1977"/>
      <c r="AF21" s="1977"/>
      <c r="AG21" s="1977"/>
      <c r="AH21" s="1977"/>
      <c r="AI21" s="1978"/>
      <c r="AJ21" s="1977"/>
      <c r="AK21" s="1977"/>
      <c r="AL21" s="1977"/>
      <c r="AM21" s="1977"/>
      <c r="AN21" s="1978"/>
      <c r="AO21" s="1977"/>
      <c r="AP21" s="1977"/>
      <c r="AQ21" s="1977"/>
      <c r="AR21" s="1977"/>
      <c r="AS21" s="1978"/>
      <c r="AT21" s="1977"/>
      <c r="AU21" s="1977"/>
      <c r="AV21" s="1977"/>
      <c r="AW21" s="1977"/>
      <c r="AX21" s="1978"/>
    </row>
    <row r="22" spans="1:56">
      <c r="A22" s="1977"/>
      <c r="B22" s="1977"/>
      <c r="C22" s="1977"/>
      <c r="D22" s="1977"/>
      <c r="E22" s="1978"/>
      <c r="F22" s="1977"/>
      <c r="G22" s="1977"/>
      <c r="H22" s="1977"/>
      <c r="I22" s="1977"/>
      <c r="J22" s="1978"/>
      <c r="K22" s="1977"/>
      <c r="L22" s="1977"/>
      <c r="M22" s="1977"/>
      <c r="N22" s="1977"/>
      <c r="O22" s="1978"/>
      <c r="P22" s="1977"/>
      <c r="Q22" s="1977"/>
      <c r="R22" s="1977"/>
      <c r="S22" s="1977"/>
      <c r="T22" s="1978"/>
      <c r="U22" s="1977"/>
      <c r="V22" s="1977"/>
      <c r="W22" s="1977"/>
      <c r="X22" s="1977"/>
      <c r="Y22" s="1978"/>
      <c r="Z22" s="1977"/>
      <c r="AA22" s="1977"/>
      <c r="AB22" s="1977"/>
      <c r="AC22" s="1977"/>
      <c r="AD22" s="1978"/>
      <c r="AE22" s="1977"/>
      <c r="AF22" s="1977"/>
      <c r="AG22" s="1977"/>
      <c r="AH22" s="1977"/>
      <c r="AI22" s="1978"/>
      <c r="AJ22" s="1977"/>
      <c r="AK22" s="1977"/>
      <c r="AL22" s="1977"/>
      <c r="AM22" s="1977"/>
      <c r="AN22" s="1978"/>
      <c r="AO22" s="1977"/>
      <c r="AP22" s="1977"/>
      <c r="AQ22" s="1977"/>
      <c r="AR22" s="1977"/>
      <c r="AS22" s="1978"/>
      <c r="AT22" s="1977"/>
      <c r="AU22" s="1977"/>
      <c r="AV22" s="1977"/>
      <c r="AW22" s="1977"/>
      <c r="AX22" s="1978"/>
    </row>
    <row r="23" spans="1:56">
      <c r="A23" s="1977"/>
      <c r="B23" s="1977"/>
      <c r="C23" s="1977"/>
      <c r="D23" s="1977"/>
      <c r="E23" s="1978"/>
      <c r="F23" s="1977"/>
      <c r="G23" s="1977"/>
      <c r="H23" s="1977"/>
      <c r="I23" s="1977"/>
      <c r="J23" s="1978"/>
      <c r="K23" s="1977"/>
      <c r="L23" s="1977"/>
      <c r="M23" s="1977"/>
      <c r="N23" s="1977"/>
      <c r="O23" s="1978"/>
      <c r="P23" s="1977"/>
      <c r="Q23" s="1977"/>
      <c r="R23" s="1977"/>
      <c r="S23" s="1977"/>
      <c r="T23" s="1978"/>
      <c r="U23" s="1977"/>
      <c r="V23" s="1977"/>
      <c r="W23" s="1977"/>
      <c r="X23" s="1977"/>
      <c r="Y23" s="1978"/>
      <c r="Z23" s="1977"/>
      <c r="AA23" s="1977"/>
      <c r="AB23" s="1977"/>
      <c r="AC23" s="1977"/>
      <c r="AD23" s="1978"/>
      <c r="AE23" s="1977"/>
      <c r="AF23" s="1977"/>
      <c r="AG23" s="1977"/>
      <c r="AH23" s="1977"/>
      <c r="AI23" s="1978"/>
      <c r="AJ23" s="1977"/>
      <c r="AK23" s="1977"/>
      <c r="AL23" s="1977"/>
      <c r="AM23" s="1977"/>
      <c r="AN23" s="1978"/>
      <c r="AO23" s="1977"/>
      <c r="AP23" s="1977"/>
      <c r="AQ23" s="1977"/>
      <c r="AR23" s="1977"/>
      <c r="AS23" s="1978"/>
      <c r="AT23" s="1977"/>
      <c r="AU23" s="1977"/>
      <c r="AV23" s="1977"/>
      <c r="AW23" s="1977"/>
      <c r="AX23" s="1978"/>
    </row>
    <row r="24" spans="1:56">
      <c r="A24" s="1977"/>
      <c r="B24" s="1977"/>
      <c r="C24" s="1977"/>
      <c r="D24" s="1977"/>
      <c r="E24" s="1978"/>
      <c r="F24" s="1977"/>
      <c r="G24" s="1977"/>
      <c r="H24" s="1977"/>
      <c r="I24" s="1977"/>
      <c r="J24" s="1978"/>
      <c r="K24" s="1977"/>
      <c r="L24" s="1977"/>
      <c r="M24" s="1977"/>
      <c r="N24" s="1977"/>
      <c r="O24" s="1978"/>
      <c r="P24" s="1977"/>
      <c r="Q24" s="1977"/>
      <c r="R24" s="1977"/>
      <c r="S24" s="1977"/>
      <c r="T24" s="1978"/>
      <c r="U24" s="1977"/>
      <c r="V24" s="1977"/>
      <c r="W24" s="1977"/>
      <c r="X24" s="1977"/>
      <c r="Y24" s="1978"/>
      <c r="Z24" s="1977"/>
      <c r="AA24" s="1977"/>
      <c r="AB24" s="1977"/>
      <c r="AC24" s="1977"/>
      <c r="AD24" s="1978"/>
      <c r="AE24" s="1977"/>
      <c r="AF24" s="1977"/>
      <c r="AG24" s="1977"/>
      <c r="AH24" s="1977"/>
      <c r="AI24" s="1978"/>
      <c r="AJ24" s="1977"/>
      <c r="AK24" s="1977"/>
      <c r="AL24" s="1977"/>
      <c r="AM24" s="1977"/>
      <c r="AN24" s="1978"/>
      <c r="AO24" s="1977"/>
      <c r="AP24" s="1977"/>
      <c r="AQ24" s="1977"/>
      <c r="AR24" s="1977"/>
      <c r="AS24" s="1978"/>
      <c r="AT24" s="1977"/>
      <c r="AU24" s="1977"/>
      <c r="AV24" s="1977"/>
      <c r="AW24" s="1977"/>
      <c r="AX24" s="1978"/>
    </row>
    <row r="25" spans="1:56">
      <c r="A25" s="1977"/>
      <c r="B25" s="1977"/>
      <c r="C25" s="1977"/>
      <c r="D25" s="1977"/>
      <c r="E25" s="1978"/>
      <c r="F25" s="1977"/>
      <c r="G25" s="1977"/>
      <c r="H25" s="1977"/>
      <c r="I25" s="1977"/>
      <c r="J25" s="1978"/>
      <c r="K25" s="1977"/>
      <c r="L25" s="1977"/>
      <c r="M25" s="1977"/>
      <c r="N25" s="1977"/>
      <c r="O25" s="1978"/>
      <c r="P25" s="1977"/>
      <c r="Q25" s="1977"/>
      <c r="R25" s="1977"/>
      <c r="S25" s="1977"/>
      <c r="T25" s="1978"/>
      <c r="U25" s="1977"/>
      <c r="V25" s="1977"/>
      <c r="W25" s="1977"/>
      <c r="X25" s="1977"/>
      <c r="Y25" s="1978"/>
      <c r="Z25" s="1977"/>
      <c r="AA25" s="1977"/>
      <c r="AB25" s="1977"/>
      <c r="AC25" s="1977"/>
      <c r="AD25" s="1978"/>
      <c r="AE25" s="1977"/>
      <c r="AF25" s="1977"/>
      <c r="AG25" s="1977"/>
      <c r="AH25" s="1977"/>
      <c r="AI25" s="1978"/>
      <c r="AJ25" s="1977"/>
      <c r="AK25" s="1977"/>
      <c r="AL25" s="1977"/>
      <c r="AM25" s="1977"/>
      <c r="AN25" s="1978"/>
      <c r="AO25" s="1977"/>
      <c r="AP25" s="1977"/>
      <c r="AQ25" s="1977"/>
      <c r="AR25" s="1977"/>
      <c r="AS25" s="1978"/>
      <c r="AT25" s="1977"/>
      <c r="AU25" s="1977"/>
      <c r="AV25" s="1977"/>
      <c r="AW25" s="1977"/>
      <c r="AX25" s="1978"/>
    </row>
    <row r="26" spans="1:56">
      <c r="A26" s="1977"/>
      <c r="B26" s="1977"/>
      <c r="C26" s="1977"/>
      <c r="D26" s="1977"/>
      <c r="E26" s="1978"/>
      <c r="F26" s="1977"/>
      <c r="G26" s="1977"/>
      <c r="H26" s="1977"/>
      <c r="I26" s="1977"/>
      <c r="J26" s="1978"/>
      <c r="K26" s="1977"/>
      <c r="L26" s="1977"/>
      <c r="M26" s="1977"/>
      <c r="N26" s="1977"/>
      <c r="O26" s="1978"/>
      <c r="P26" s="1977"/>
      <c r="Q26" s="1977"/>
      <c r="R26" s="1977"/>
      <c r="S26" s="1977"/>
      <c r="T26" s="1978"/>
      <c r="U26" s="1977"/>
      <c r="V26" s="1977"/>
      <c r="W26" s="1977"/>
      <c r="X26" s="1977"/>
      <c r="Y26" s="1978"/>
      <c r="Z26" s="1977"/>
      <c r="AA26" s="1977"/>
      <c r="AB26" s="1977"/>
      <c r="AC26" s="1977"/>
      <c r="AD26" s="1978"/>
      <c r="AE26" s="1977"/>
      <c r="AF26" s="1977"/>
      <c r="AG26" s="1977"/>
      <c r="AH26" s="1977"/>
      <c r="AI26" s="1978"/>
      <c r="AJ26" s="1977"/>
      <c r="AK26" s="1977"/>
      <c r="AL26" s="1977"/>
      <c r="AM26" s="1977"/>
      <c r="AN26" s="1978"/>
      <c r="AO26" s="1977"/>
      <c r="AP26" s="1977"/>
      <c r="AQ26" s="1977"/>
      <c r="AR26" s="1977"/>
      <c r="AS26" s="1978"/>
      <c r="AT26" s="1977"/>
      <c r="AU26" s="1977"/>
      <c r="AV26" s="1977"/>
      <c r="AW26" s="1977"/>
      <c r="AX26" s="1978"/>
    </row>
    <row r="27" spans="1:56">
      <c r="A27" s="1977"/>
      <c r="B27" s="1977"/>
      <c r="C27" s="1977"/>
      <c r="D27" s="1977"/>
      <c r="E27" s="1978"/>
      <c r="F27" s="1977"/>
      <c r="G27" s="1977"/>
      <c r="H27" s="1977"/>
      <c r="I27" s="1977"/>
      <c r="J27" s="1978"/>
      <c r="K27" s="1977"/>
      <c r="L27" s="1977"/>
      <c r="M27" s="1977"/>
      <c r="N27" s="1977"/>
      <c r="O27" s="1978"/>
      <c r="P27" s="1977"/>
      <c r="Q27" s="1977"/>
      <c r="R27" s="1977"/>
      <c r="S27" s="1977"/>
      <c r="T27" s="1978"/>
      <c r="U27" s="1977"/>
      <c r="V27" s="1977"/>
      <c r="W27" s="1977"/>
      <c r="X27" s="1977"/>
      <c r="Y27" s="1978"/>
      <c r="Z27" s="1977"/>
      <c r="AA27" s="1977"/>
      <c r="AB27" s="1977"/>
      <c r="AC27" s="1977"/>
      <c r="AD27" s="1978"/>
      <c r="AE27" s="1977"/>
      <c r="AF27" s="1977"/>
      <c r="AG27" s="1977"/>
      <c r="AH27" s="1977"/>
      <c r="AI27" s="1978"/>
      <c r="AJ27" s="1977"/>
      <c r="AK27" s="1977"/>
      <c r="AL27" s="1977"/>
      <c r="AM27" s="1977"/>
      <c r="AN27" s="1978"/>
      <c r="AO27" s="1977"/>
      <c r="AP27" s="1977"/>
      <c r="AQ27" s="1977"/>
      <c r="AR27" s="1977"/>
      <c r="AS27" s="1978"/>
      <c r="AT27" s="1977"/>
      <c r="AU27" s="1977"/>
      <c r="AV27" s="1977"/>
      <c r="AW27" s="1977"/>
      <c r="AX27" s="1978"/>
    </row>
    <row r="28" spans="1:56">
      <c r="A28" s="1977"/>
      <c r="B28" s="1977"/>
      <c r="C28" s="1977"/>
      <c r="D28" s="1977"/>
      <c r="E28" s="1978"/>
      <c r="F28" s="1977"/>
      <c r="G28" s="1977"/>
      <c r="H28" s="1977"/>
      <c r="I28" s="1977"/>
      <c r="J28" s="1978"/>
      <c r="K28" s="1977"/>
      <c r="L28" s="1977"/>
      <c r="M28" s="1977"/>
      <c r="N28" s="1977"/>
      <c r="O28" s="1978"/>
      <c r="P28" s="1977"/>
      <c r="Q28" s="1977"/>
      <c r="R28" s="1977"/>
      <c r="S28" s="1977"/>
      <c r="T28" s="1978"/>
      <c r="U28" s="1977"/>
      <c r="V28" s="1977"/>
      <c r="W28" s="1977"/>
      <c r="X28" s="1977"/>
      <c r="Y28" s="1978"/>
      <c r="Z28" s="1977"/>
      <c r="AA28" s="1977"/>
      <c r="AB28" s="1977"/>
      <c r="AC28" s="1977"/>
      <c r="AD28" s="1978"/>
      <c r="AE28" s="1977"/>
      <c r="AF28" s="1977"/>
      <c r="AG28" s="1977"/>
      <c r="AH28" s="1977"/>
      <c r="AI28" s="1978"/>
      <c r="AJ28" s="1977"/>
      <c r="AK28" s="1977"/>
      <c r="AL28" s="1977"/>
      <c r="AM28" s="1977"/>
      <c r="AN28" s="1978"/>
      <c r="AO28" s="1977"/>
      <c r="AP28" s="1977"/>
      <c r="AQ28" s="1977"/>
      <c r="AR28" s="1977"/>
      <c r="AS28" s="1978"/>
      <c r="AT28" s="1977"/>
      <c r="AU28" s="1977"/>
      <c r="AV28" s="1977"/>
      <c r="AW28" s="1977"/>
      <c r="AX28" s="1978"/>
    </row>
    <row r="29" spans="1:56">
      <c r="A29" s="1977"/>
      <c r="B29" s="1977"/>
      <c r="C29" s="1977"/>
      <c r="D29" s="1977"/>
      <c r="E29" s="1978"/>
      <c r="F29" s="1977"/>
      <c r="G29" s="1977"/>
      <c r="H29" s="1977"/>
      <c r="I29" s="1977"/>
      <c r="J29" s="1978"/>
      <c r="K29" s="1977"/>
      <c r="L29" s="1977"/>
      <c r="M29" s="1977"/>
      <c r="N29" s="1977"/>
      <c r="O29" s="1978"/>
      <c r="P29" s="1977"/>
      <c r="Q29" s="1977"/>
      <c r="R29" s="1977"/>
      <c r="S29" s="1977"/>
      <c r="T29" s="1978"/>
      <c r="U29" s="1977"/>
      <c r="V29" s="1977"/>
      <c r="W29" s="1977"/>
      <c r="X29" s="1977"/>
      <c r="Y29" s="1978"/>
      <c r="Z29" s="1977"/>
      <c r="AA29" s="1977"/>
      <c r="AB29" s="1977"/>
      <c r="AC29" s="1977"/>
      <c r="AD29" s="1978"/>
      <c r="AE29" s="1977"/>
      <c r="AF29" s="1977"/>
      <c r="AG29" s="1977"/>
      <c r="AH29" s="1977"/>
      <c r="AI29" s="1978"/>
      <c r="AJ29" s="1977"/>
      <c r="AK29" s="1977"/>
      <c r="AL29" s="1977"/>
      <c r="AM29" s="1977"/>
      <c r="AN29" s="1978"/>
      <c r="AO29" s="1977"/>
      <c r="AP29" s="1977"/>
      <c r="AQ29" s="1977"/>
      <c r="AR29" s="1977"/>
      <c r="AS29" s="1978"/>
      <c r="AT29" s="1977"/>
      <c r="AU29" s="1977"/>
      <c r="AV29" s="1977"/>
      <c r="AW29" s="1977"/>
      <c r="AX29" s="1978"/>
    </row>
    <row r="30" spans="1:56">
      <c r="A30" s="1977"/>
      <c r="B30" s="1977"/>
      <c r="C30" s="1977"/>
      <c r="D30" s="1977"/>
      <c r="E30" s="1978"/>
      <c r="F30" s="1977"/>
      <c r="G30" s="1977"/>
      <c r="H30" s="1977"/>
      <c r="I30" s="1977"/>
      <c r="J30" s="1978"/>
      <c r="K30" s="1977"/>
      <c r="L30" s="1977"/>
      <c r="M30" s="1977"/>
      <c r="N30" s="1977"/>
      <c r="O30" s="1978"/>
      <c r="P30" s="1977"/>
      <c r="Q30" s="1977"/>
      <c r="R30" s="1977"/>
      <c r="S30" s="1977"/>
      <c r="T30" s="1978"/>
      <c r="U30" s="1977"/>
      <c r="V30" s="1977"/>
      <c r="W30" s="1977"/>
      <c r="X30" s="1977"/>
      <c r="Y30" s="1978"/>
      <c r="Z30" s="1977"/>
      <c r="AA30" s="1977"/>
      <c r="AB30" s="1977"/>
      <c r="AC30" s="1977"/>
      <c r="AD30" s="1978"/>
      <c r="AE30" s="1977"/>
      <c r="AF30" s="1977"/>
      <c r="AG30" s="1977"/>
      <c r="AH30" s="1977"/>
      <c r="AI30" s="1978"/>
      <c r="AJ30" s="1977"/>
      <c r="AK30" s="1977"/>
      <c r="AL30" s="1977"/>
      <c r="AM30" s="1977"/>
      <c r="AN30" s="1978"/>
      <c r="AO30" s="1977"/>
      <c r="AP30" s="1977"/>
      <c r="AQ30" s="1977"/>
      <c r="AR30" s="1977"/>
      <c r="AS30" s="1978"/>
      <c r="AT30" s="1977"/>
      <c r="AU30" s="1977"/>
      <c r="AV30" s="1977"/>
      <c r="AW30" s="1977"/>
      <c r="AX30" s="1978"/>
    </row>
    <row r="31" spans="1:56">
      <c r="A31" s="1977"/>
      <c r="B31" s="1977"/>
      <c r="C31" s="1977"/>
      <c r="D31" s="1977"/>
      <c r="E31" s="1978"/>
      <c r="F31" s="1977"/>
      <c r="G31" s="1977"/>
      <c r="H31" s="1977"/>
      <c r="I31" s="1977"/>
      <c r="J31" s="1978"/>
      <c r="K31" s="1977"/>
      <c r="L31" s="1977"/>
      <c r="M31" s="1977"/>
      <c r="N31" s="1977"/>
      <c r="O31" s="1978"/>
      <c r="P31" s="1977"/>
      <c r="Q31" s="1977"/>
      <c r="R31" s="1977"/>
      <c r="S31" s="1977"/>
      <c r="T31" s="1978"/>
      <c r="U31" s="1977"/>
      <c r="V31" s="1977"/>
      <c r="W31" s="1977"/>
      <c r="X31" s="1977"/>
      <c r="Y31" s="1978"/>
      <c r="Z31" s="1977"/>
      <c r="AA31" s="1977"/>
      <c r="AB31" s="1977"/>
      <c r="AC31" s="1977"/>
      <c r="AD31" s="1978"/>
      <c r="AE31" s="1977"/>
      <c r="AF31" s="1977"/>
      <c r="AG31" s="1977"/>
      <c r="AH31" s="1977"/>
      <c r="AI31" s="1978"/>
      <c r="AJ31" s="1977"/>
      <c r="AK31" s="1977"/>
      <c r="AL31" s="1977"/>
      <c r="AM31" s="1977"/>
      <c r="AN31" s="1978"/>
      <c r="AO31" s="1977"/>
      <c r="AP31" s="1977"/>
      <c r="AQ31" s="1977"/>
      <c r="AR31" s="1977"/>
      <c r="AS31" s="1978"/>
      <c r="AT31" s="1977"/>
      <c r="AU31" s="1977"/>
      <c r="AV31" s="1977"/>
      <c r="AW31" s="1977"/>
      <c r="AX31" s="1978"/>
    </row>
    <row r="32" spans="1:56">
      <c r="A32" s="1977"/>
      <c r="B32" s="1977"/>
      <c r="C32" s="1977"/>
      <c r="D32" s="1977"/>
      <c r="E32" s="1978"/>
      <c r="F32" s="1977"/>
      <c r="G32" s="1977"/>
      <c r="H32" s="1977"/>
      <c r="I32" s="1977"/>
      <c r="J32" s="1978"/>
      <c r="K32" s="1977"/>
      <c r="L32" s="1977"/>
      <c r="M32" s="1977"/>
      <c r="N32" s="1977"/>
      <c r="O32" s="1978"/>
      <c r="P32" s="1977"/>
      <c r="Q32" s="1977"/>
      <c r="R32" s="1977"/>
      <c r="S32" s="1977"/>
      <c r="T32" s="1978"/>
      <c r="U32" s="1977"/>
      <c r="V32" s="1977"/>
      <c r="W32" s="1977"/>
      <c r="X32" s="1977"/>
      <c r="Y32" s="1978"/>
      <c r="Z32" s="1977"/>
      <c r="AA32" s="1977"/>
      <c r="AB32" s="1977"/>
      <c r="AC32" s="1977"/>
      <c r="AD32" s="1978"/>
      <c r="AE32" s="1977"/>
      <c r="AF32" s="1977"/>
      <c r="AG32" s="1977"/>
      <c r="AH32" s="1977"/>
      <c r="AI32" s="1978"/>
      <c r="AJ32" s="1977"/>
      <c r="AK32" s="1977"/>
      <c r="AL32" s="1977"/>
      <c r="AM32" s="1977"/>
      <c r="AN32" s="1978"/>
      <c r="AO32" s="1977"/>
      <c r="AP32" s="1977"/>
      <c r="AQ32" s="1977"/>
      <c r="AR32" s="1977"/>
      <c r="AS32" s="1978"/>
      <c r="AT32" s="1977"/>
      <c r="AU32" s="1977"/>
      <c r="AV32" s="1977"/>
      <c r="AW32" s="1977"/>
      <c r="AX32" s="1978"/>
    </row>
    <row r="33" spans="1:56" s="387" customFormat="1">
      <c r="A33" s="1979"/>
      <c r="B33" s="1979"/>
      <c r="C33" s="1979"/>
      <c r="D33" s="1979"/>
      <c r="E33" s="1980"/>
      <c r="F33" s="1979"/>
      <c r="G33" s="1979"/>
      <c r="H33" s="1979"/>
      <c r="I33" s="1979"/>
      <c r="J33" s="1980"/>
      <c r="K33" s="1979"/>
      <c r="L33" s="1979"/>
      <c r="M33" s="1979"/>
      <c r="N33" s="1979"/>
      <c r="O33" s="1980"/>
      <c r="P33" s="1979"/>
      <c r="Q33" s="1979"/>
      <c r="R33" s="1979"/>
      <c r="S33" s="1979"/>
      <c r="T33" s="1980"/>
      <c r="U33" s="1979"/>
      <c r="V33" s="1979"/>
      <c r="W33" s="1979"/>
      <c r="X33" s="1979"/>
      <c r="Y33" s="1980"/>
      <c r="Z33" s="1979"/>
      <c r="AA33" s="1979"/>
      <c r="AB33" s="1979"/>
      <c r="AC33" s="1979"/>
      <c r="AD33" s="1980"/>
      <c r="AE33" s="1979"/>
      <c r="AF33" s="1979"/>
      <c r="AG33" s="1979"/>
      <c r="AH33" s="1979"/>
      <c r="AI33" s="1980"/>
      <c r="AJ33" s="1979"/>
      <c r="AK33" s="1979"/>
      <c r="AL33" s="1979"/>
      <c r="AM33" s="1979"/>
      <c r="AN33" s="1980"/>
      <c r="AO33" s="1979"/>
      <c r="AP33" s="1979"/>
      <c r="AQ33" s="1979"/>
      <c r="AR33" s="1979"/>
      <c r="AS33" s="1980"/>
      <c r="AT33" s="1979"/>
      <c r="AU33" s="1979"/>
      <c r="AV33" s="1979"/>
      <c r="AW33" s="1979"/>
      <c r="AX33" s="1980"/>
      <c r="AY33" s="388"/>
      <c r="AZ33" s="388"/>
      <c r="BA33" s="388"/>
      <c r="BB33" s="388"/>
      <c r="BC33" s="388"/>
      <c r="BD33" s="388"/>
    </row>
    <row r="34" spans="1:56" s="385" customFormat="1">
      <c r="A34" s="531">
        <v>21</v>
      </c>
      <c r="B34" s="524"/>
      <c r="C34" s="524"/>
      <c r="D34" s="524"/>
      <c r="E34" s="525"/>
      <c r="F34" s="531">
        <v>22</v>
      </c>
      <c r="G34" s="524"/>
      <c r="H34" s="524"/>
      <c r="I34" s="524"/>
      <c r="J34" s="525"/>
      <c r="K34" s="531">
        <v>23</v>
      </c>
      <c r="L34" s="524"/>
      <c r="M34" s="524"/>
      <c r="N34" s="524"/>
      <c r="O34" s="525"/>
      <c r="P34" s="531">
        <v>24</v>
      </c>
      <c r="Q34" s="524"/>
      <c r="R34" s="524"/>
      <c r="S34" s="524"/>
      <c r="T34" s="525"/>
      <c r="U34" s="531">
        <v>25</v>
      </c>
      <c r="V34" s="524"/>
      <c r="W34" s="524"/>
      <c r="X34" s="524"/>
      <c r="Y34" s="525"/>
      <c r="Z34" s="2033" t="s">
        <v>38</v>
      </c>
      <c r="AA34" s="2034"/>
      <c r="AB34" s="2034"/>
      <c r="AC34" s="2034"/>
      <c r="AD34" s="2034"/>
      <c r="AE34" s="2034"/>
      <c r="AF34" s="2034"/>
      <c r="AG34" s="2034"/>
      <c r="AH34" s="2034"/>
      <c r="AI34" s="2034"/>
      <c r="AJ34" s="2034"/>
      <c r="AK34" s="2034"/>
      <c r="AL34" s="2034"/>
      <c r="AM34" s="2034"/>
      <c r="AN34" s="2034"/>
      <c r="AO34" s="2034"/>
      <c r="AP34" s="2034"/>
      <c r="AQ34" s="2034"/>
      <c r="AR34" s="2034"/>
      <c r="AS34" s="2034"/>
      <c r="AT34" s="2034"/>
      <c r="AU34" s="2034"/>
      <c r="AV34" s="2034"/>
      <c r="AW34" s="2034"/>
      <c r="AX34" s="2034"/>
      <c r="AY34" s="386"/>
      <c r="AZ34" s="386"/>
      <c r="BA34" s="386"/>
      <c r="BB34" s="386"/>
      <c r="BC34" s="386"/>
      <c r="BD34" s="386"/>
    </row>
    <row r="35" spans="1:56">
      <c r="A35" s="1977"/>
      <c r="B35" s="1977"/>
      <c r="C35" s="1977"/>
      <c r="D35" s="1977"/>
      <c r="E35" s="1978"/>
      <c r="F35" s="1977"/>
      <c r="G35" s="1977"/>
      <c r="H35" s="1977"/>
      <c r="I35" s="1977"/>
      <c r="J35" s="1978"/>
      <c r="K35" s="1977"/>
      <c r="L35" s="1977"/>
      <c r="M35" s="1977"/>
      <c r="N35" s="1977"/>
      <c r="O35" s="1978"/>
      <c r="P35" s="1977"/>
      <c r="Q35" s="1977"/>
      <c r="R35" s="1977"/>
      <c r="S35" s="1977"/>
      <c r="T35" s="1978"/>
      <c r="U35" s="1977"/>
      <c r="V35" s="1977"/>
      <c r="W35" s="1977"/>
      <c r="X35" s="1977"/>
      <c r="Y35" s="1978"/>
      <c r="Z35" s="2035"/>
      <c r="AA35" s="2036"/>
      <c r="AB35" s="2036"/>
      <c r="AC35" s="2036"/>
      <c r="AD35" s="2036"/>
      <c r="AE35" s="2036"/>
      <c r="AF35" s="2036"/>
      <c r="AG35" s="2036"/>
      <c r="AH35" s="2036"/>
      <c r="AI35" s="2036"/>
      <c r="AJ35" s="2036"/>
      <c r="AK35" s="2036"/>
      <c r="AL35" s="2036"/>
      <c r="AM35" s="2036"/>
      <c r="AN35" s="2036"/>
      <c r="AO35" s="2036"/>
      <c r="AP35" s="2036"/>
      <c r="AQ35" s="2036"/>
      <c r="AR35" s="2036"/>
      <c r="AS35" s="2036"/>
      <c r="AT35" s="2036"/>
      <c r="AU35" s="2036"/>
      <c r="AV35" s="2036"/>
      <c r="AW35" s="2036"/>
      <c r="AX35" s="2036"/>
    </row>
    <row r="36" spans="1:56">
      <c r="A36" s="1977"/>
      <c r="B36" s="1977"/>
      <c r="C36" s="1977"/>
      <c r="D36" s="1977"/>
      <c r="E36" s="1978"/>
      <c r="F36" s="1977"/>
      <c r="G36" s="1977"/>
      <c r="H36" s="1977"/>
      <c r="I36" s="1977"/>
      <c r="J36" s="1978"/>
      <c r="K36" s="1977"/>
      <c r="L36" s="1977"/>
      <c r="M36" s="1977"/>
      <c r="N36" s="1977"/>
      <c r="O36" s="1978"/>
      <c r="P36" s="1977"/>
      <c r="Q36" s="1977"/>
      <c r="R36" s="1977"/>
      <c r="S36" s="1977"/>
      <c r="T36" s="1978"/>
      <c r="U36" s="1977"/>
      <c r="V36" s="1977"/>
      <c r="W36" s="1977"/>
      <c r="X36" s="1977"/>
      <c r="Y36" s="1978"/>
      <c r="Z36" s="2035"/>
      <c r="AA36" s="2036"/>
      <c r="AB36" s="2036"/>
      <c r="AC36" s="2036"/>
      <c r="AD36" s="2036"/>
      <c r="AE36" s="2036"/>
      <c r="AF36" s="2036"/>
      <c r="AG36" s="2036"/>
      <c r="AH36" s="2036"/>
      <c r="AI36" s="2036"/>
      <c r="AJ36" s="2036"/>
      <c r="AK36" s="2036"/>
      <c r="AL36" s="2036"/>
      <c r="AM36" s="2036"/>
      <c r="AN36" s="2036"/>
      <c r="AO36" s="2036"/>
      <c r="AP36" s="2036"/>
      <c r="AQ36" s="2036"/>
      <c r="AR36" s="2036"/>
      <c r="AS36" s="2036"/>
      <c r="AT36" s="2036"/>
      <c r="AU36" s="2036"/>
      <c r="AV36" s="2036"/>
      <c r="AW36" s="2036"/>
      <c r="AX36" s="2036"/>
    </row>
    <row r="37" spans="1:56">
      <c r="A37" s="1977"/>
      <c r="B37" s="1977"/>
      <c r="C37" s="1977"/>
      <c r="D37" s="1977"/>
      <c r="E37" s="1978"/>
      <c r="F37" s="1977"/>
      <c r="G37" s="1977"/>
      <c r="H37" s="1977"/>
      <c r="I37" s="1977"/>
      <c r="J37" s="1978"/>
      <c r="K37" s="1977"/>
      <c r="L37" s="1977"/>
      <c r="M37" s="1977"/>
      <c r="N37" s="1977"/>
      <c r="O37" s="1978"/>
      <c r="P37" s="1977"/>
      <c r="Q37" s="1977"/>
      <c r="R37" s="1977"/>
      <c r="S37" s="1977"/>
      <c r="T37" s="1978"/>
      <c r="U37" s="1977"/>
      <c r="V37" s="1977"/>
      <c r="W37" s="1977"/>
      <c r="X37" s="1977"/>
      <c r="Y37" s="1978"/>
      <c r="Z37" s="2035"/>
      <c r="AA37" s="2036"/>
      <c r="AB37" s="2036"/>
      <c r="AC37" s="2036"/>
      <c r="AD37" s="2036"/>
      <c r="AE37" s="2036"/>
      <c r="AF37" s="2036"/>
      <c r="AG37" s="2036"/>
      <c r="AH37" s="2036"/>
      <c r="AI37" s="2036"/>
      <c r="AJ37" s="2036"/>
      <c r="AK37" s="2036"/>
      <c r="AL37" s="2036"/>
      <c r="AM37" s="2036"/>
      <c r="AN37" s="2036"/>
      <c r="AO37" s="2036"/>
      <c r="AP37" s="2036"/>
      <c r="AQ37" s="2036"/>
      <c r="AR37" s="2036"/>
      <c r="AS37" s="2036"/>
      <c r="AT37" s="2036"/>
      <c r="AU37" s="2036"/>
      <c r="AV37" s="2036"/>
      <c r="AW37" s="2036"/>
      <c r="AX37" s="2036"/>
    </row>
    <row r="38" spans="1:56" ht="15.75">
      <c r="A38" s="1977"/>
      <c r="B38" s="1977"/>
      <c r="C38" s="1977"/>
      <c r="D38" s="1977"/>
      <c r="E38" s="1978"/>
      <c r="F38" s="1977"/>
      <c r="G38" s="1977"/>
      <c r="H38" s="1977"/>
      <c r="I38" s="1977"/>
      <c r="J38" s="1978"/>
      <c r="K38" s="1977"/>
      <c r="L38" s="1977"/>
      <c r="M38" s="1977"/>
      <c r="N38" s="1977"/>
      <c r="O38" s="1978"/>
      <c r="P38" s="1977"/>
      <c r="Q38" s="1977"/>
      <c r="R38" s="1977"/>
      <c r="S38" s="1977"/>
      <c r="T38" s="1978"/>
      <c r="U38" s="1977"/>
      <c r="V38" s="1977"/>
      <c r="W38" s="1977"/>
      <c r="X38" s="1977"/>
      <c r="Y38" s="1978"/>
      <c r="Z38" s="2061" t="s">
        <v>43</v>
      </c>
      <c r="AA38" s="1976"/>
      <c r="AB38" s="1976"/>
      <c r="AC38" s="526"/>
      <c r="AD38" s="528" t="s">
        <v>44</v>
      </c>
      <c r="AE38" s="528" t="s">
        <v>45</v>
      </c>
      <c r="AF38" s="528" t="s">
        <v>208</v>
      </c>
      <c r="AG38" s="1976" t="s">
        <v>47</v>
      </c>
      <c r="AH38" s="1976"/>
      <c r="AI38" s="1976"/>
      <c r="AJ38" s="527"/>
      <c r="AK38" s="527"/>
      <c r="AL38" s="527"/>
      <c r="AM38" s="527"/>
      <c r="AN38" s="527"/>
      <c r="AO38" s="527"/>
      <c r="AP38" s="527"/>
      <c r="AQ38" s="527"/>
      <c r="AR38" s="528" t="s">
        <v>48</v>
      </c>
      <c r="AS38" s="527"/>
      <c r="AT38" s="2065">
        <v>465</v>
      </c>
      <c r="AU38" s="2065"/>
      <c r="AV38" s="2064" t="s">
        <v>49</v>
      </c>
      <c r="AW38" s="2064"/>
      <c r="AX38" s="527"/>
    </row>
    <row r="39" spans="1:56">
      <c r="A39" s="1977"/>
      <c r="B39" s="1977"/>
      <c r="C39" s="1977"/>
      <c r="D39" s="1977"/>
      <c r="E39" s="1978"/>
      <c r="F39" s="1977"/>
      <c r="G39" s="1977"/>
      <c r="H39" s="1977"/>
      <c r="I39" s="1977"/>
      <c r="J39" s="1978"/>
      <c r="K39" s="1977"/>
      <c r="L39" s="1977"/>
      <c r="M39" s="1977"/>
      <c r="N39" s="1977"/>
      <c r="O39" s="1978"/>
      <c r="P39" s="1977"/>
      <c r="Q39" s="1977"/>
      <c r="R39" s="1977"/>
      <c r="S39" s="1977"/>
      <c r="T39" s="1978"/>
      <c r="U39" s="1977"/>
      <c r="V39" s="1977"/>
      <c r="W39" s="1977"/>
      <c r="X39" s="1977"/>
      <c r="Y39" s="1978"/>
      <c r="Z39" s="1974"/>
      <c r="AA39" s="1975"/>
      <c r="AB39" s="1975"/>
      <c r="AC39" s="1975"/>
      <c r="AD39" s="532"/>
      <c r="AE39" s="533"/>
      <c r="AF39" s="527">
        <f>SUM($AT$38-AE39)</f>
        <v>465</v>
      </c>
      <c r="AG39" s="1977"/>
      <c r="AH39" s="1977"/>
      <c r="AI39" s="1977"/>
      <c r="AJ39" s="1977"/>
      <c r="AK39" s="1977"/>
      <c r="AL39" s="1977"/>
      <c r="AM39" s="1977"/>
      <c r="AN39" s="1977"/>
      <c r="AO39" s="1977"/>
      <c r="AP39" s="1977"/>
      <c r="AQ39" s="1086"/>
      <c r="AR39" s="2368" t="s">
        <v>50</v>
      </c>
      <c r="AS39" s="2368"/>
      <c r="AT39" s="2368"/>
      <c r="AU39" s="2368"/>
      <c r="AV39" s="2368"/>
      <c r="AW39" s="2368"/>
      <c r="AX39" s="527"/>
    </row>
    <row r="40" spans="1:56">
      <c r="A40" s="1977"/>
      <c r="B40" s="1977"/>
      <c r="C40" s="1977"/>
      <c r="D40" s="1977"/>
      <c r="E40" s="1978"/>
      <c r="F40" s="1977"/>
      <c r="G40" s="1977"/>
      <c r="H40" s="1977"/>
      <c r="I40" s="1977"/>
      <c r="J40" s="1978"/>
      <c r="K40" s="1977"/>
      <c r="L40" s="1977"/>
      <c r="M40" s="1977"/>
      <c r="N40" s="1977"/>
      <c r="O40" s="1978"/>
      <c r="P40" s="1977"/>
      <c r="Q40" s="1977"/>
      <c r="R40" s="1977"/>
      <c r="S40" s="1977"/>
      <c r="T40" s="1978"/>
      <c r="U40" s="1977"/>
      <c r="V40" s="1977"/>
      <c r="W40" s="1977"/>
      <c r="X40" s="1977"/>
      <c r="Y40" s="1978"/>
      <c r="Z40" s="1974"/>
      <c r="AA40" s="1975"/>
      <c r="AB40" s="1975"/>
      <c r="AC40" s="1975"/>
      <c r="AD40" s="532"/>
      <c r="AE40" s="533"/>
      <c r="AF40" s="527">
        <f t="shared" ref="AF40:AF49" si="0">SUM($AT$38-AE40)</f>
        <v>465</v>
      </c>
      <c r="AG40" s="1977"/>
      <c r="AH40" s="1977"/>
      <c r="AI40" s="1977"/>
      <c r="AJ40" s="1977"/>
      <c r="AK40" s="1977"/>
      <c r="AL40" s="1977"/>
      <c r="AM40" s="1977"/>
      <c r="AN40" s="1977"/>
      <c r="AO40" s="1977"/>
      <c r="AP40" s="1977"/>
      <c r="AQ40" s="1086"/>
      <c r="AR40" s="2368"/>
      <c r="AS40" s="2368"/>
      <c r="AT40" s="2368"/>
      <c r="AU40" s="2368"/>
      <c r="AV40" s="2368"/>
      <c r="AW40" s="2368"/>
      <c r="AX40" s="527"/>
    </row>
    <row r="41" spans="1:56">
      <c r="A41" s="1977"/>
      <c r="B41" s="1977"/>
      <c r="C41" s="1977"/>
      <c r="D41" s="1977"/>
      <c r="E41" s="1978"/>
      <c r="F41" s="1977"/>
      <c r="G41" s="1977"/>
      <c r="H41" s="1977"/>
      <c r="I41" s="1977"/>
      <c r="J41" s="1978"/>
      <c r="K41" s="1977"/>
      <c r="L41" s="1977"/>
      <c r="M41" s="1977"/>
      <c r="N41" s="1977"/>
      <c r="O41" s="1978"/>
      <c r="P41" s="1977"/>
      <c r="Q41" s="1977"/>
      <c r="R41" s="1977"/>
      <c r="S41" s="1977"/>
      <c r="T41" s="1978"/>
      <c r="U41" s="1977"/>
      <c r="V41" s="1977"/>
      <c r="W41" s="1977"/>
      <c r="X41" s="1977"/>
      <c r="Y41" s="1978"/>
      <c r="Z41" s="1974"/>
      <c r="AA41" s="1975"/>
      <c r="AB41" s="1975"/>
      <c r="AC41" s="1975"/>
      <c r="AD41" s="532"/>
      <c r="AE41" s="533"/>
      <c r="AF41" s="527">
        <f t="shared" si="0"/>
        <v>465</v>
      </c>
      <c r="AG41" s="1977"/>
      <c r="AH41" s="1977"/>
      <c r="AI41" s="1977"/>
      <c r="AJ41" s="1977"/>
      <c r="AK41" s="1977"/>
      <c r="AL41" s="1977"/>
      <c r="AM41" s="1977"/>
      <c r="AN41" s="1977"/>
      <c r="AO41" s="1977"/>
      <c r="AP41" s="1977"/>
      <c r="AQ41" s="1086"/>
      <c r="AR41" s="2368"/>
      <c r="AS41" s="2368"/>
      <c r="AT41" s="2368"/>
      <c r="AU41" s="2368"/>
      <c r="AV41" s="2368"/>
      <c r="AW41" s="2368"/>
      <c r="AX41" s="527"/>
    </row>
    <row r="42" spans="1:56">
      <c r="A42" s="1977"/>
      <c r="B42" s="1977"/>
      <c r="C42" s="1977"/>
      <c r="D42" s="1977"/>
      <c r="E42" s="1978"/>
      <c r="F42" s="1977"/>
      <c r="G42" s="1977"/>
      <c r="H42" s="1977"/>
      <c r="I42" s="1977"/>
      <c r="J42" s="1978"/>
      <c r="K42" s="1977"/>
      <c r="L42" s="1977"/>
      <c r="M42" s="1977"/>
      <c r="N42" s="1977"/>
      <c r="O42" s="1978"/>
      <c r="P42" s="1977"/>
      <c r="Q42" s="1977"/>
      <c r="R42" s="1977"/>
      <c r="S42" s="1977"/>
      <c r="T42" s="1978"/>
      <c r="U42" s="1977"/>
      <c r="V42" s="1977"/>
      <c r="W42" s="1977"/>
      <c r="X42" s="1977"/>
      <c r="Y42" s="1978"/>
      <c r="Z42" s="1974"/>
      <c r="AA42" s="1975"/>
      <c r="AB42" s="1975"/>
      <c r="AC42" s="1975"/>
      <c r="AD42" s="532"/>
      <c r="AE42" s="533"/>
      <c r="AF42" s="527">
        <f t="shared" si="0"/>
        <v>465</v>
      </c>
      <c r="AG42" s="1977"/>
      <c r="AH42" s="1977"/>
      <c r="AI42" s="1977"/>
      <c r="AJ42" s="1977"/>
      <c r="AK42" s="1977"/>
      <c r="AL42" s="1977"/>
      <c r="AM42" s="1977"/>
      <c r="AN42" s="1977"/>
      <c r="AO42" s="1977"/>
      <c r="AP42" s="1977"/>
      <c r="AQ42" s="1086"/>
      <c r="AR42" s="2368"/>
      <c r="AS42" s="2368"/>
      <c r="AT42" s="2368"/>
      <c r="AU42" s="2368"/>
      <c r="AV42" s="2368"/>
      <c r="AW42" s="2368"/>
      <c r="AX42" s="527"/>
    </row>
    <row r="43" spans="1:56">
      <c r="A43" s="1977"/>
      <c r="B43" s="1977"/>
      <c r="C43" s="1977"/>
      <c r="D43" s="1977"/>
      <c r="E43" s="1978"/>
      <c r="F43" s="1977"/>
      <c r="G43" s="1977"/>
      <c r="H43" s="1977"/>
      <c r="I43" s="1977"/>
      <c r="J43" s="1978"/>
      <c r="K43" s="1977"/>
      <c r="L43" s="1977"/>
      <c r="M43" s="1977"/>
      <c r="N43" s="1977"/>
      <c r="O43" s="1978"/>
      <c r="P43" s="1977"/>
      <c r="Q43" s="1977"/>
      <c r="R43" s="1977"/>
      <c r="S43" s="1977"/>
      <c r="T43" s="1978"/>
      <c r="U43" s="1977"/>
      <c r="V43" s="1977"/>
      <c r="W43" s="1977"/>
      <c r="X43" s="1977"/>
      <c r="Y43" s="1978"/>
      <c r="Z43" s="1974"/>
      <c r="AA43" s="1975"/>
      <c r="AB43" s="1975"/>
      <c r="AC43" s="1975"/>
      <c r="AD43" s="532"/>
      <c r="AE43" s="533"/>
      <c r="AF43" s="527">
        <f t="shared" si="0"/>
        <v>465</v>
      </c>
      <c r="AG43" s="1977"/>
      <c r="AH43" s="1977"/>
      <c r="AI43" s="1977"/>
      <c r="AJ43" s="1977"/>
      <c r="AK43" s="1977"/>
      <c r="AL43" s="1977"/>
      <c r="AM43" s="1977"/>
      <c r="AN43" s="1977"/>
      <c r="AO43" s="1977"/>
      <c r="AP43" s="1977"/>
      <c r="AQ43" s="1086"/>
      <c r="AR43" s="2368"/>
      <c r="AS43" s="2368"/>
      <c r="AT43" s="2368"/>
      <c r="AU43" s="2368"/>
      <c r="AV43" s="2368"/>
      <c r="AW43" s="2368"/>
      <c r="AX43" s="527"/>
    </row>
    <row r="44" spans="1:56">
      <c r="A44" s="1977"/>
      <c r="B44" s="1977"/>
      <c r="C44" s="1977"/>
      <c r="D44" s="1977"/>
      <c r="E44" s="1978"/>
      <c r="F44" s="1977"/>
      <c r="G44" s="1977"/>
      <c r="H44" s="1977"/>
      <c r="I44" s="1977"/>
      <c r="J44" s="1978"/>
      <c r="K44" s="1977"/>
      <c r="L44" s="1977"/>
      <c r="M44" s="1977"/>
      <c r="N44" s="1977"/>
      <c r="O44" s="1978"/>
      <c r="P44" s="1977"/>
      <c r="Q44" s="1977"/>
      <c r="R44" s="1977"/>
      <c r="S44" s="1977"/>
      <c r="T44" s="1978"/>
      <c r="U44" s="1977"/>
      <c r="V44" s="1977"/>
      <c r="W44" s="1977"/>
      <c r="X44" s="1977"/>
      <c r="Y44" s="1978"/>
      <c r="Z44" s="1974"/>
      <c r="AA44" s="1975"/>
      <c r="AB44" s="1975"/>
      <c r="AC44" s="1975"/>
      <c r="AD44" s="532"/>
      <c r="AE44" s="533"/>
      <c r="AF44" s="527">
        <f t="shared" si="0"/>
        <v>465</v>
      </c>
      <c r="AG44" s="1977"/>
      <c r="AH44" s="1977"/>
      <c r="AI44" s="1977"/>
      <c r="AJ44" s="1977"/>
      <c r="AK44" s="1977"/>
      <c r="AL44" s="1977"/>
      <c r="AM44" s="1977"/>
      <c r="AN44" s="1977"/>
      <c r="AO44" s="1977"/>
      <c r="AP44" s="1977"/>
      <c r="AQ44" s="1086"/>
      <c r="AR44" s="2368"/>
      <c r="AS44" s="2368"/>
      <c r="AT44" s="2368"/>
      <c r="AU44" s="2368"/>
      <c r="AV44" s="2368"/>
      <c r="AW44" s="2368"/>
      <c r="AX44" s="527"/>
    </row>
    <row r="45" spans="1:56">
      <c r="A45" s="1977"/>
      <c r="B45" s="1977"/>
      <c r="C45" s="1977"/>
      <c r="D45" s="1977"/>
      <c r="E45" s="1978"/>
      <c r="F45" s="1977"/>
      <c r="G45" s="1977"/>
      <c r="H45" s="1977"/>
      <c r="I45" s="1977"/>
      <c r="J45" s="1978"/>
      <c r="K45" s="1977"/>
      <c r="L45" s="1977"/>
      <c r="M45" s="1977"/>
      <c r="N45" s="1977"/>
      <c r="O45" s="1978"/>
      <c r="P45" s="1977"/>
      <c r="Q45" s="1977"/>
      <c r="R45" s="1977"/>
      <c r="S45" s="1977"/>
      <c r="T45" s="1978"/>
      <c r="U45" s="1977"/>
      <c r="V45" s="1977"/>
      <c r="W45" s="1977"/>
      <c r="X45" s="1977"/>
      <c r="Y45" s="1978"/>
      <c r="Z45" s="1974"/>
      <c r="AA45" s="1975"/>
      <c r="AB45" s="1975"/>
      <c r="AC45" s="1975"/>
      <c r="AD45" s="532"/>
      <c r="AE45" s="533"/>
      <c r="AF45" s="527">
        <f t="shared" si="0"/>
        <v>465</v>
      </c>
      <c r="AG45" s="1977"/>
      <c r="AH45" s="1977"/>
      <c r="AI45" s="1977"/>
      <c r="AJ45" s="1977"/>
      <c r="AK45" s="1977"/>
      <c r="AL45" s="1977"/>
      <c r="AM45" s="1977"/>
      <c r="AN45" s="1977"/>
      <c r="AO45" s="1977"/>
      <c r="AP45" s="1977"/>
      <c r="AQ45" s="1086"/>
      <c r="AR45" s="2368"/>
      <c r="AS45" s="2368"/>
      <c r="AT45" s="2368"/>
      <c r="AU45" s="2368"/>
      <c r="AV45" s="2368"/>
      <c r="AW45" s="2368"/>
      <c r="AX45" s="527"/>
    </row>
    <row r="46" spans="1:56">
      <c r="A46" s="1977"/>
      <c r="B46" s="1977"/>
      <c r="C46" s="1977"/>
      <c r="D46" s="1977"/>
      <c r="E46" s="1978"/>
      <c r="F46" s="1977"/>
      <c r="G46" s="1977"/>
      <c r="H46" s="1977"/>
      <c r="I46" s="1977"/>
      <c r="J46" s="1978"/>
      <c r="K46" s="1977"/>
      <c r="L46" s="1977"/>
      <c r="M46" s="1977"/>
      <c r="N46" s="1977"/>
      <c r="O46" s="1978"/>
      <c r="P46" s="1977"/>
      <c r="Q46" s="1977"/>
      <c r="R46" s="1977"/>
      <c r="S46" s="1977"/>
      <c r="T46" s="1978"/>
      <c r="U46" s="1977"/>
      <c r="V46" s="1977"/>
      <c r="W46" s="1977"/>
      <c r="X46" s="1977"/>
      <c r="Y46" s="1978"/>
      <c r="Z46" s="1974"/>
      <c r="AA46" s="1975"/>
      <c r="AB46" s="1975"/>
      <c r="AC46" s="1975"/>
      <c r="AD46" s="532"/>
      <c r="AE46" s="533"/>
      <c r="AF46" s="527">
        <f t="shared" si="0"/>
        <v>465</v>
      </c>
      <c r="AG46" s="1977"/>
      <c r="AH46" s="1977"/>
      <c r="AI46" s="1977"/>
      <c r="AJ46" s="1977"/>
      <c r="AK46" s="1977"/>
      <c r="AL46" s="1977"/>
      <c r="AM46" s="1977"/>
      <c r="AN46" s="1977"/>
      <c r="AO46" s="1977"/>
      <c r="AP46" s="1977"/>
      <c r="AQ46" s="1086"/>
      <c r="AR46" s="2368"/>
      <c r="AS46" s="2368"/>
      <c r="AT46" s="2368"/>
      <c r="AU46" s="2368"/>
      <c r="AV46" s="2368"/>
      <c r="AW46" s="2368"/>
      <c r="AX46" s="527"/>
    </row>
    <row r="47" spans="1:56">
      <c r="A47" s="1977"/>
      <c r="B47" s="1977"/>
      <c r="C47" s="1977"/>
      <c r="D47" s="1977"/>
      <c r="E47" s="1978"/>
      <c r="F47" s="1977"/>
      <c r="G47" s="1977"/>
      <c r="H47" s="1977"/>
      <c r="I47" s="1977"/>
      <c r="J47" s="1978"/>
      <c r="K47" s="1977"/>
      <c r="L47" s="1977"/>
      <c r="M47" s="1977"/>
      <c r="N47" s="1977"/>
      <c r="O47" s="1978"/>
      <c r="P47" s="1977"/>
      <c r="Q47" s="1977"/>
      <c r="R47" s="1977"/>
      <c r="S47" s="1977"/>
      <c r="T47" s="1978"/>
      <c r="U47" s="1977"/>
      <c r="V47" s="1977"/>
      <c r="W47" s="1977"/>
      <c r="X47" s="1977"/>
      <c r="Y47" s="1978"/>
      <c r="Z47" s="1974"/>
      <c r="AA47" s="1975"/>
      <c r="AB47" s="1975"/>
      <c r="AC47" s="1975"/>
      <c r="AD47" s="532"/>
      <c r="AE47" s="533"/>
      <c r="AF47" s="527">
        <f t="shared" si="0"/>
        <v>465</v>
      </c>
      <c r="AG47" s="1977"/>
      <c r="AH47" s="1977"/>
      <c r="AI47" s="1977"/>
      <c r="AJ47" s="1977"/>
      <c r="AK47" s="1977"/>
      <c r="AL47" s="1977"/>
      <c r="AM47" s="1977"/>
      <c r="AN47" s="1977"/>
      <c r="AO47" s="1977"/>
      <c r="AP47" s="1977"/>
      <c r="AQ47" s="1086"/>
      <c r="AR47" s="2368"/>
      <c r="AS47" s="2368"/>
      <c r="AT47" s="2368"/>
      <c r="AU47" s="2368"/>
      <c r="AV47" s="2368"/>
      <c r="AW47" s="2368"/>
      <c r="AX47" s="527"/>
    </row>
    <row r="48" spans="1:56">
      <c r="A48" s="1977"/>
      <c r="B48" s="1977"/>
      <c r="C48" s="1977"/>
      <c r="D48" s="1977"/>
      <c r="E48" s="1978"/>
      <c r="F48" s="1977"/>
      <c r="G48" s="1977"/>
      <c r="H48" s="1977"/>
      <c r="I48" s="1977"/>
      <c r="J48" s="1978"/>
      <c r="K48" s="1977"/>
      <c r="L48" s="1977"/>
      <c r="M48" s="1977"/>
      <c r="N48" s="1977"/>
      <c r="O48" s="1978"/>
      <c r="P48" s="1977"/>
      <c r="Q48" s="1977"/>
      <c r="R48" s="1977"/>
      <c r="S48" s="1977"/>
      <c r="T48" s="1978"/>
      <c r="U48" s="1977"/>
      <c r="V48" s="1977"/>
      <c r="W48" s="1977"/>
      <c r="X48" s="1977"/>
      <c r="Y48" s="1978"/>
      <c r="Z48" s="1974"/>
      <c r="AA48" s="1975"/>
      <c r="AB48" s="1975"/>
      <c r="AC48" s="1975"/>
      <c r="AD48" s="532"/>
      <c r="AE48" s="533"/>
      <c r="AF48" s="527">
        <f t="shared" si="0"/>
        <v>465</v>
      </c>
      <c r="AG48" s="1977"/>
      <c r="AH48" s="1977"/>
      <c r="AI48" s="1977"/>
      <c r="AJ48" s="1977"/>
      <c r="AK48" s="1977"/>
      <c r="AL48" s="1977"/>
      <c r="AM48" s="1977"/>
      <c r="AN48" s="1977"/>
      <c r="AO48" s="1977"/>
      <c r="AP48" s="1977"/>
      <c r="AQ48" s="1086"/>
      <c r="AR48" s="2368"/>
      <c r="AS48" s="2368"/>
      <c r="AT48" s="2368"/>
      <c r="AU48" s="2368"/>
      <c r="AV48" s="2368"/>
      <c r="AW48" s="2368"/>
      <c r="AX48" s="527"/>
    </row>
    <row r="49" spans="1:56" s="387" customFormat="1">
      <c r="A49" s="1979"/>
      <c r="B49" s="1979"/>
      <c r="C49" s="1979"/>
      <c r="D49" s="1979"/>
      <c r="E49" s="1980"/>
      <c r="F49" s="1979"/>
      <c r="G49" s="1979"/>
      <c r="H49" s="1979"/>
      <c r="I49" s="1979"/>
      <c r="J49" s="1980"/>
      <c r="K49" s="1979"/>
      <c r="L49" s="1979"/>
      <c r="M49" s="1979"/>
      <c r="N49" s="1979"/>
      <c r="O49" s="1980"/>
      <c r="P49" s="1979"/>
      <c r="Q49" s="1979"/>
      <c r="R49" s="1979"/>
      <c r="S49" s="1979"/>
      <c r="T49" s="1980"/>
      <c r="U49" s="1979"/>
      <c r="V49" s="1979"/>
      <c r="W49" s="1979"/>
      <c r="X49" s="1979"/>
      <c r="Y49" s="1980"/>
      <c r="Z49" s="1974"/>
      <c r="AA49" s="1975"/>
      <c r="AB49" s="1975"/>
      <c r="AC49" s="1975"/>
      <c r="AD49" s="532"/>
      <c r="AE49" s="533"/>
      <c r="AF49" s="534">
        <f t="shared" si="0"/>
        <v>465</v>
      </c>
      <c r="AG49" s="535" t="s">
        <v>55</v>
      </c>
      <c r="AH49" s="529"/>
      <c r="AI49" s="529"/>
      <c r="AJ49" s="529"/>
      <c r="AK49" s="529"/>
      <c r="AL49" s="529"/>
      <c r="AM49" s="529"/>
      <c r="AN49" s="529"/>
      <c r="AO49" s="529"/>
      <c r="AP49" s="529"/>
      <c r="AQ49" s="529"/>
      <c r="AR49" s="529"/>
      <c r="AS49" s="529"/>
      <c r="AT49" s="529"/>
      <c r="AU49" s="529"/>
      <c r="AV49" s="529"/>
      <c r="AW49" s="529"/>
      <c r="AX49" s="529"/>
      <c r="AY49" s="388"/>
      <c r="AZ49" s="388"/>
      <c r="BA49" s="388"/>
      <c r="BB49" s="388"/>
      <c r="BC49" s="388"/>
      <c r="BD49" s="388"/>
    </row>
    <row r="50" spans="1:56" s="384" customFormat="1" ht="18.75">
      <c r="A50" s="1973" t="s">
        <v>0</v>
      </c>
      <c r="B50" s="1973"/>
      <c r="C50" s="1973"/>
      <c r="D50" s="1973"/>
      <c r="E50" s="1973"/>
      <c r="F50" s="1973" t="s">
        <v>1</v>
      </c>
      <c r="G50" s="1973"/>
      <c r="H50" s="1973"/>
      <c r="I50" s="1973"/>
      <c r="J50" s="1973"/>
      <c r="K50" s="1973" t="s">
        <v>2</v>
      </c>
      <c r="L50" s="1973"/>
      <c r="M50" s="1973"/>
      <c r="N50" s="1973"/>
      <c r="O50" s="1973"/>
      <c r="P50" s="1973" t="s">
        <v>3</v>
      </c>
      <c r="Q50" s="1973"/>
      <c r="R50" s="1973"/>
      <c r="S50" s="1973"/>
      <c r="T50" s="1973"/>
      <c r="U50" s="1973" t="s">
        <v>4</v>
      </c>
      <c r="V50" s="1973"/>
      <c r="W50" s="1973"/>
      <c r="X50" s="1973"/>
      <c r="Y50" s="1973"/>
      <c r="Z50" s="1973" t="s">
        <v>5</v>
      </c>
      <c r="AA50" s="1973"/>
      <c r="AB50" s="1973"/>
      <c r="AC50" s="1973"/>
      <c r="AD50" s="1973"/>
      <c r="AE50" s="1973" t="s">
        <v>6</v>
      </c>
      <c r="AF50" s="1973"/>
      <c r="AG50" s="1973"/>
      <c r="AH50" s="1973"/>
      <c r="AI50" s="1973"/>
      <c r="AJ50" s="1973" t="s">
        <v>7</v>
      </c>
      <c r="AK50" s="1973"/>
      <c r="AL50" s="1973"/>
      <c r="AM50" s="1973"/>
      <c r="AN50" s="1973"/>
      <c r="AO50" s="1973" t="s">
        <v>8</v>
      </c>
      <c r="AP50" s="1973"/>
      <c r="AQ50" s="1973"/>
      <c r="AR50" s="1973"/>
      <c r="AS50" s="1973"/>
      <c r="AT50" s="1973" t="s">
        <v>9</v>
      </c>
      <c r="AU50" s="1973"/>
      <c r="AV50" s="1973"/>
      <c r="AW50" s="1973"/>
      <c r="AX50" s="1973"/>
      <c r="AY50" s="383"/>
      <c r="AZ50" s="383"/>
      <c r="BA50" s="383"/>
      <c r="BB50" s="383"/>
      <c r="BC50" s="383"/>
      <c r="BD50" s="383"/>
    </row>
    <row r="51" spans="1:56">
      <c r="A51" s="2037" t="s">
        <v>56</v>
      </c>
      <c r="B51" s="2038"/>
      <c r="C51" s="2038"/>
      <c r="D51" s="2038"/>
      <c r="E51" s="2038"/>
      <c r="F51" s="2038"/>
      <c r="G51" s="2038"/>
      <c r="H51" s="2038"/>
      <c r="I51" s="2038"/>
      <c r="J51" s="2038"/>
      <c r="K51" s="2038"/>
      <c r="L51" s="2038"/>
      <c r="M51" s="2038"/>
      <c r="N51" s="2038"/>
      <c r="O51" s="2038"/>
      <c r="P51" s="2038"/>
      <c r="Q51" s="2038"/>
      <c r="R51" s="2038"/>
      <c r="S51" s="2038"/>
      <c r="T51" s="2038"/>
      <c r="U51" s="2038"/>
      <c r="V51" s="2038"/>
      <c r="W51" s="2038"/>
      <c r="X51" s="2038"/>
      <c r="Y51" s="2038"/>
      <c r="Z51" s="436">
        <v>1</v>
      </c>
      <c r="AA51" s="437"/>
      <c r="AB51" s="437"/>
      <c r="AC51" s="437"/>
      <c r="AD51" s="438"/>
      <c r="AE51" s="437">
        <v>2</v>
      </c>
      <c r="AF51" s="437"/>
      <c r="AG51" s="437"/>
      <c r="AH51" s="437"/>
      <c r="AI51" s="438"/>
      <c r="AJ51" s="437">
        <v>3</v>
      </c>
      <c r="AK51" s="437"/>
      <c r="AL51" s="437"/>
      <c r="AM51" s="437"/>
      <c r="AN51" s="438"/>
      <c r="AO51" s="437">
        <v>4</v>
      </c>
      <c r="AP51" s="437"/>
      <c r="AQ51" s="437"/>
      <c r="AR51" s="437"/>
      <c r="AS51" s="438"/>
      <c r="AT51" s="437">
        <v>5</v>
      </c>
      <c r="AU51" s="437"/>
      <c r="AV51" s="437"/>
      <c r="AW51" s="437"/>
      <c r="AX51" s="438"/>
    </row>
    <row r="52" spans="1:56">
      <c r="A52" s="2039"/>
      <c r="B52" s="2040"/>
      <c r="C52" s="2040"/>
      <c r="D52" s="2040"/>
      <c r="E52" s="2040"/>
      <c r="F52" s="2040"/>
      <c r="G52" s="2040"/>
      <c r="H52" s="2040"/>
      <c r="I52" s="2040"/>
      <c r="J52" s="2040"/>
      <c r="K52" s="2040"/>
      <c r="L52" s="2040"/>
      <c r="M52" s="2040"/>
      <c r="N52" s="2040"/>
      <c r="O52" s="2040"/>
      <c r="P52" s="2040"/>
      <c r="Q52" s="2040"/>
      <c r="R52" s="2040"/>
      <c r="S52" s="2040"/>
      <c r="T52" s="2040"/>
      <c r="U52" s="2040"/>
      <c r="V52" s="2040"/>
      <c r="W52" s="2040"/>
      <c r="X52" s="2040"/>
      <c r="Y52" s="2040"/>
      <c r="Z52" s="2074"/>
      <c r="AA52" s="2062"/>
      <c r="AB52" s="2062"/>
      <c r="AC52" s="2062"/>
      <c r="AD52" s="2063"/>
      <c r="AE52" s="2062"/>
      <c r="AF52" s="2062"/>
      <c r="AG52" s="2062"/>
      <c r="AH52" s="2062"/>
      <c r="AI52" s="2063"/>
      <c r="AJ52" s="2062"/>
      <c r="AK52" s="2062"/>
      <c r="AL52" s="2062"/>
      <c r="AM52" s="2062"/>
      <c r="AN52" s="2063"/>
      <c r="AO52" s="2062"/>
      <c r="AP52" s="2062"/>
      <c r="AQ52" s="2062"/>
      <c r="AR52" s="2062"/>
      <c r="AS52" s="2063"/>
      <c r="AT52" s="2062"/>
      <c r="AU52" s="2062"/>
      <c r="AV52" s="2062"/>
      <c r="AW52" s="2062"/>
      <c r="AX52" s="2063"/>
    </row>
    <row r="53" spans="1:56">
      <c r="A53" s="2039"/>
      <c r="B53" s="2040"/>
      <c r="C53" s="2040"/>
      <c r="D53" s="2040"/>
      <c r="E53" s="2040"/>
      <c r="F53" s="2040"/>
      <c r="G53" s="2040"/>
      <c r="H53" s="2040"/>
      <c r="I53" s="2040"/>
      <c r="J53" s="2040"/>
      <c r="K53" s="2040"/>
      <c r="L53" s="2040"/>
      <c r="M53" s="2040"/>
      <c r="N53" s="2040"/>
      <c r="O53" s="2040"/>
      <c r="P53" s="2040"/>
      <c r="Q53" s="2040"/>
      <c r="R53" s="2040"/>
      <c r="S53" s="2040"/>
      <c r="T53" s="2040"/>
      <c r="U53" s="2040"/>
      <c r="V53" s="2040"/>
      <c r="W53" s="2040"/>
      <c r="X53" s="2040"/>
      <c r="Y53" s="2040"/>
      <c r="Z53" s="2074"/>
      <c r="AA53" s="2062"/>
      <c r="AB53" s="2062"/>
      <c r="AC53" s="2062"/>
      <c r="AD53" s="2063"/>
      <c r="AE53" s="2062"/>
      <c r="AF53" s="2062"/>
      <c r="AG53" s="2062"/>
      <c r="AH53" s="2062"/>
      <c r="AI53" s="2063"/>
      <c r="AJ53" s="2062"/>
      <c r="AK53" s="2062"/>
      <c r="AL53" s="2062"/>
      <c r="AM53" s="2062"/>
      <c r="AN53" s="2063"/>
      <c r="AO53" s="2062"/>
      <c r="AP53" s="2062"/>
      <c r="AQ53" s="2062"/>
      <c r="AR53" s="2062"/>
      <c r="AS53" s="2063"/>
      <c r="AT53" s="2062"/>
      <c r="AU53" s="2062"/>
      <c r="AV53" s="2062"/>
      <c r="AW53" s="2062"/>
      <c r="AX53" s="2063"/>
    </row>
    <row r="54" spans="1:56">
      <c r="A54" s="2039"/>
      <c r="B54" s="2040"/>
      <c r="C54" s="2040"/>
      <c r="D54" s="2040"/>
      <c r="E54" s="2040"/>
      <c r="F54" s="2040"/>
      <c r="G54" s="2040"/>
      <c r="H54" s="2040"/>
      <c r="I54" s="2040"/>
      <c r="J54" s="2040"/>
      <c r="K54" s="2040"/>
      <c r="L54" s="2040"/>
      <c r="M54" s="2040"/>
      <c r="N54" s="2040"/>
      <c r="O54" s="2040"/>
      <c r="P54" s="2040"/>
      <c r="Q54" s="2040"/>
      <c r="R54" s="2040"/>
      <c r="S54" s="2040"/>
      <c r="T54" s="2040"/>
      <c r="U54" s="2040"/>
      <c r="V54" s="2040"/>
      <c r="W54" s="2040"/>
      <c r="X54" s="2040"/>
      <c r="Y54" s="2040"/>
      <c r="Z54" s="2074"/>
      <c r="AA54" s="2062"/>
      <c r="AB54" s="2062"/>
      <c r="AC54" s="2062"/>
      <c r="AD54" s="2063"/>
      <c r="AE54" s="2062"/>
      <c r="AF54" s="2062"/>
      <c r="AG54" s="2062"/>
      <c r="AH54" s="2062"/>
      <c r="AI54" s="2063"/>
      <c r="AJ54" s="2062"/>
      <c r="AK54" s="2062"/>
      <c r="AL54" s="2062"/>
      <c r="AM54" s="2062"/>
      <c r="AN54" s="2063"/>
      <c r="AO54" s="2062"/>
      <c r="AP54" s="2062"/>
      <c r="AQ54" s="2062"/>
      <c r="AR54" s="2062"/>
      <c r="AS54" s="2063"/>
      <c r="AT54" s="2062"/>
      <c r="AU54" s="2062"/>
      <c r="AV54" s="2062"/>
      <c r="AW54" s="2062"/>
      <c r="AX54" s="2063"/>
    </row>
    <row r="55" spans="1:56" ht="15.75">
      <c r="A55" s="2068" t="s">
        <v>43</v>
      </c>
      <c r="B55" s="2069"/>
      <c r="C55" s="2069"/>
      <c r="D55" s="464"/>
      <c r="E55" s="465" t="s">
        <v>44</v>
      </c>
      <c r="F55" s="465" t="s">
        <v>45</v>
      </c>
      <c r="G55" s="465" t="s">
        <v>208</v>
      </c>
      <c r="H55" s="2069" t="s">
        <v>47</v>
      </c>
      <c r="I55" s="2069"/>
      <c r="J55" s="2069"/>
      <c r="K55" s="439"/>
      <c r="L55" s="439"/>
      <c r="M55" s="439"/>
      <c r="N55" s="439"/>
      <c r="O55" s="439"/>
      <c r="P55" s="439"/>
      <c r="Q55" s="439"/>
      <c r="R55" s="439"/>
      <c r="S55" s="465" t="s">
        <v>48</v>
      </c>
      <c r="T55" s="439"/>
      <c r="U55" s="2076">
        <f>$AT$38</f>
        <v>465</v>
      </c>
      <c r="V55" s="2076"/>
      <c r="W55" s="2077" t="s">
        <v>49</v>
      </c>
      <c r="X55" s="2077"/>
      <c r="Y55" s="439"/>
      <c r="Z55" s="2074"/>
      <c r="AA55" s="2062"/>
      <c r="AB55" s="2062"/>
      <c r="AC55" s="2062"/>
      <c r="AD55" s="2063"/>
      <c r="AE55" s="2062"/>
      <c r="AF55" s="2062"/>
      <c r="AG55" s="2062"/>
      <c r="AH55" s="2062"/>
      <c r="AI55" s="2063"/>
      <c r="AJ55" s="2062"/>
      <c r="AK55" s="2062"/>
      <c r="AL55" s="2062"/>
      <c r="AM55" s="2062"/>
      <c r="AN55" s="2063"/>
      <c r="AO55" s="2062"/>
      <c r="AP55" s="2062"/>
      <c r="AQ55" s="2062"/>
      <c r="AR55" s="2062"/>
      <c r="AS55" s="2063"/>
      <c r="AT55" s="2062"/>
      <c r="AU55" s="2062"/>
      <c r="AV55" s="2062"/>
      <c r="AW55" s="2062"/>
      <c r="AX55" s="2063"/>
    </row>
    <row r="56" spans="1:56">
      <c r="A56" s="2066" t="s">
        <v>382</v>
      </c>
      <c r="B56" s="2067"/>
      <c r="C56" s="2067"/>
      <c r="D56" s="2067"/>
      <c r="E56" s="566">
        <v>3</v>
      </c>
      <c r="F56" s="567">
        <v>435</v>
      </c>
      <c r="G56" s="527">
        <f>SUM($AT$38-F56)</f>
        <v>30</v>
      </c>
      <c r="H56" s="1977"/>
      <c r="I56" s="1977"/>
      <c r="J56" s="1977"/>
      <c r="K56" s="1977"/>
      <c r="L56" s="1977"/>
      <c r="M56" s="1977"/>
      <c r="N56" s="1977"/>
      <c r="O56" s="1977"/>
      <c r="P56" s="1977"/>
      <c r="Q56" s="1977"/>
      <c r="R56" s="1086"/>
      <c r="S56" s="2368" t="s">
        <v>50</v>
      </c>
      <c r="T56" s="2368"/>
      <c r="U56" s="2368"/>
      <c r="V56" s="2368"/>
      <c r="W56" s="2368"/>
      <c r="X56" s="2368"/>
      <c r="Y56" s="439"/>
      <c r="Z56" s="2074"/>
      <c r="AA56" s="2062"/>
      <c r="AB56" s="2062"/>
      <c r="AC56" s="2062"/>
      <c r="AD56" s="2063"/>
      <c r="AE56" s="2062"/>
      <c r="AF56" s="2062"/>
      <c r="AG56" s="2062"/>
      <c r="AH56" s="2062"/>
      <c r="AI56" s="2063"/>
      <c r="AJ56" s="2062"/>
      <c r="AK56" s="2062"/>
      <c r="AL56" s="2062"/>
      <c r="AM56" s="2062"/>
      <c r="AN56" s="2063"/>
      <c r="AO56" s="2062"/>
      <c r="AP56" s="2062"/>
      <c r="AQ56" s="2062"/>
      <c r="AR56" s="2062"/>
      <c r="AS56" s="2063"/>
      <c r="AT56" s="2062"/>
      <c r="AU56" s="2062"/>
      <c r="AV56" s="2062"/>
      <c r="AW56" s="2062"/>
      <c r="AX56" s="2063"/>
    </row>
    <row r="57" spans="1:56">
      <c r="A57" s="2066" t="s">
        <v>381</v>
      </c>
      <c r="B57" s="2067"/>
      <c r="C57" s="2067"/>
      <c r="D57" s="2067"/>
      <c r="E57" s="566">
        <v>15</v>
      </c>
      <c r="F57" s="567">
        <v>440</v>
      </c>
      <c r="G57" s="527">
        <f t="shared" ref="G57:G66" si="1">SUM($AT$38-F57)</f>
        <v>25</v>
      </c>
      <c r="H57" s="1977"/>
      <c r="I57" s="1977"/>
      <c r="J57" s="1977"/>
      <c r="K57" s="1977"/>
      <c r="L57" s="1977"/>
      <c r="M57" s="1977"/>
      <c r="N57" s="1977"/>
      <c r="O57" s="1977"/>
      <c r="P57" s="1977"/>
      <c r="Q57" s="1977"/>
      <c r="R57" s="1086"/>
      <c r="S57" s="2368"/>
      <c r="T57" s="2368"/>
      <c r="U57" s="2368"/>
      <c r="V57" s="2368"/>
      <c r="W57" s="2368"/>
      <c r="X57" s="2368"/>
      <c r="Y57" s="439"/>
      <c r="Z57" s="2074"/>
      <c r="AA57" s="2062"/>
      <c r="AB57" s="2062"/>
      <c r="AC57" s="2062"/>
      <c r="AD57" s="2063"/>
      <c r="AE57" s="2062"/>
      <c r="AF57" s="2062"/>
      <c r="AG57" s="2062"/>
      <c r="AH57" s="2062"/>
      <c r="AI57" s="2063"/>
      <c r="AJ57" s="2062"/>
      <c r="AK57" s="2062"/>
      <c r="AL57" s="2062"/>
      <c r="AM57" s="2062"/>
      <c r="AN57" s="2063"/>
      <c r="AO57" s="2062"/>
      <c r="AP57" s="2062"/>
      <c r="AQ57" s="2062"/>
      <c r="AR57" s="2062"/>
      <c r="AS57" s="2063"/>
      <c r="AT57" s="2062"/>
      <c r="AU57" s="2062"/>
      <c r="AV57" s="2062"/>
      <c r="AW57" s="2062"/>
      <c r="AX57" s="2063"/>
    </row>
    <row r="58" spans="1:56">
      <c r="A58" s="2066" t="s">
        <v>3899</v>
      </c>
      <c r="B58" s="2067"/>
      <c r="C58" s="2067"/>
      <c r="D58" s="2067"/>
      <c r="E58" s="566">
        <v>5</v>
      </c>
      <c r="F58" s="567">
        <v>290</v>
      </c>
      <c r="G58" s="527">
        <f t="shared" si="1"/>
        <v>175</v>
      </c>
      <c r="H58" s="1977"/>
      <c r="I58" s="1977"/>
      <c r="J58" s="1977"/>
      <c r="K58" s="1977"/>
      <c r="L58" s="1977"/>
      <c r="M58" s="1977"/>
      <c r="N58" s="1977"/>
      <c r="O58" s="1977"/>
      <c r="P58" s="1977"/>
      <c r="Q58" s="1977"/>
      <c r="R58" s="1086"/>
      <c r="S58" s="2368"/>
      <c r="T58" s="2368"/>
      <c r="U58" s="2368"/>
      <c r="V58" s="2368"/>
      <c r="W58" s="2368"/>
      <c r="X58" s="2368"/>
      <c r="Y58" s="439"/>
      <c r="Z58" s="2074"/>
      <c r="AA58" s="2062"/>
      <c r="AB58" s="2062"/>
      <c r="AC58" s="2062"/>
      <c r="AD58" s="2063"/>
      <c r="AE58" s="2062"/>
      <c r="AF58" s="2062"/>
      <c r="AG58" s="2062"/>
      <c r="AH58" s="2062"/>
      <c r="AI58" s="2063"/>
      <c r="AJ58" s="2062"/>
      <c r="AK58" s="2062"/>
      <c r="AL58" s="2062"/>
      <c r="AM58" s="2062"/>
      <c r="AN58" s="2063"/>
      <c r="AO58" s="2062"/>
      <c r="AP58" s="2062"/>
      <c r="AQ58" s="2062"/>
      <c r="AR58" s="2062"/>
      <c r="AS58" s="2063"/>
      <c r="AT58" s="2062"/>
      <c r="AU58" s="2062"/>
      <c r="AV58" s="2062"/>
      <c r="AW58" s="2062"/>
      <c r="AX58" s="2063"/>
    </row>
    <row r="59" spans="1:56">
      <c r="A59" s="2066"/>
      <c r="B59" s="2067"/>
      <c r="C59" s="2067"/>
      <c r="D59" s="2067"/>
      <c r="E59" s="566"/>
      <c r="F59" s="567"/>
      <c r="G59" s="527">
        <f t="shared" si="1"/>
        <v>465</v>
      </c>
      <c r="H59" s="1977"/>
      <c r="I59" s="1977"/>
      <c r="J59" s="1977"/>
      <c r="K59" s="1977"/>
      <c r="L59" s="1977"/>
      <c r="M59" s="1977"/>
      <c r="N59" s="1977"/>
      <c r="O59" s="1977"/>
      <c r="P59" s="1977"/>
      <c r="Q59" s="1977"/>
      <c r="R59" s="1086"/>
      <c r="S59" s="2368"/>
      <c r="T59" s="2368"/>
      <c r="U59" s="2368"/>
      <c r="V59" s="2368"/>
      <c r="W59" s="2368"/>
      <c r="X59" s="2368"/>
      <c r="Y59" s="439"/>
      <c r="Z59" s="2074"/>
      <c r="AA59" s="2062"/>
      <c r="AB59" s="2062"/>
      <c r="AC59" s="2062"/>
      <c r="AD59" s="2063"/>
      <c r="AE59" s="2062"/>
      <c r="AF59" s="2062"/>
      <c r="AG59" s="2062"/>
      <c r="AH59" s="2062"/>
      <c r="AI59" s="2063"/>
      <c r="AJ59" s="2062"/>
      <c r="AK59" s="2062"/>
      <c r="AL59" s="2062"/>
      <c r="AM59" s="2062"/>
      <c r="AN59" s="2063"/>
      <c r="AO59" s="2062"/>
      <c r="AP59" s="2062"/>
      <c r="AQ59" s="2062"/>
      <c r="AR59" s="2062"/>
      <c r="AS59" s="2063"/>
      <c r="AT59" s="2062"/>
      <c r="AU59" s="2062"/>
      <c r="AV59" s="2062"/>
      <c r="AW59" s="2062"/>
      <c r="AX59" s="2063"/>
    </row>
    <row r="60" spans="1:56">
      <c r="A60" s="2066"/>
      <c r="B60" s="2067"/>
      <c r="C60" s="2067"/>
      <c r="D60" s="2067"/>
      <c r="E60" s="566"/>
      <c r="F60" s="567"/>
      <c r="G60" s="527">
        <f t="shared" si="1"/>
        <v>465</v>
      </c>
      <c r="H60" s="1977"/>
      <c r="I60" s="1977"/>
      <c r="J60" s="1977"/>
      <c r="K60" s="1977"/>
      <c r="L60" s="1977"/>
      <c r="M60" s="1977"/>
      <c r="N60" s="1977"/>
      <c r="O60" s="1977"/>
      <c r="P60" s="1977"/>
      <c r="Q60" s="1977"/>
      <c r="R60" s="1086"/>
      <c r="S60" s="2368"/>
      <c r="T60" s="2368"/>
      <c r="U60" s="2368"/>
      <c r="V60" s="2368"/>
      <c r="W60" s="2368"/>
      <c r="X60" s="2368"/>
      <c r="Y60" s="439"/>
      <c r="Z60" s="2074"/>
      <c r="AA60" s="2062"/>
      <c r="AB60" s="2062"/>
      <c r="AC60" s="2062"/>
      <c r="AD60" s="2063"/>
      <c r="AE60" s="2062"/>
      <c r="AF60" s="2062"/>
      <c r="AG60" s="2062"/>
      <c r="AH60" s="2062"/>
      <c r="AI60" s="2063"/>
      <c r="AJ60" s="2062"/>
      <c r="AK60" s="2062"/>
      <c r="AL60" s="2062"/>
      <c r="AM60" s="2062"/>
      <c r="AN60" s="2063"/>
      <c r="AO60" s="2062"/>
      <c r="AP60" s="2062"/>
      <c r="AQ60" s="2062"/>
      <c r="AR60" s="2062"/>
      <c r="AS60" s="2063"/>
      <c r="AT60" s="2062"/>
      <c r="AU60" s="2062"/>
      <c r="AV60" s="2062"/>
      <c r="AW60" s="2062"/>
      <c r="AX60" s="2063"/>
    </row>
    <row r="61" spans="1:56">
      <c r="A61" s="2066"/>
      <c r="B61" s="2067"/>
      <c r="C61" s="2067"/>
      <c r="D61" s="2067"/>
      <c r="E61" s="566"/>
      <c r="F61" s="567"/>
      <c r="G61" s="527">
        <f t="shared" si="1"/>
        <v>465</v>
      </c>
      <c r="H61" s="1977"/>
      <c r="I61" s="1977"/>
      <c r="J61" s="1977"/>
      <c r="K61" s="1977"/>
      <c r="L61" s="1977"/>
      <c r="M61" s="1977"/>
      <c r="N61" s="1977"/>
      <c r="O61" s="1977"/>
      <c r="P61" s="1977"/>
      <c r="Q61" s="1977"/>
      <c r="R61" s="1086"/>
      <c r="S61" s="2368"/>
      <c r="T61" s="2368"/>
      <c r="U61" s="2368"/>
      <c r="V61" s="2368"/>
      <c r="W61" s="2368"/>
      <c r="X61" s="2368"/>
      <c r="Y61" s="439"/>
      <c r="Z61" s="2074"/>
      <c r="AA61" s="2062"/>
      <c r="AB61" s="2062"/>
      <c r="AC61" s="2062"/>
      <c r="AD61" s="2063"/>
      <c r="AE61" s="2062"/>
      <c r="AF61" s="2062"/>
      <c r="AG61" s="2062"/>
      <c r="AH61" s="2062"/>
      <c r="AI61" s="2063"/>
      <c r="AJ61" s="2062"/>
      <c r="AK61" s="2062"/>
      <c r="AL61" s="2062"/>
      <c r="AM61" s="2062"/>
      <c r="AN61" s="2063"/>
      <c r="AO61" s="2062"/>
      <c r="AP61" s="2062"/>
      <c r="AQ61" s="2062"/>
      <c r="AR61" s="2062"/>
      <c r="AS61" s="2063"/>
      <c r="AT61" s="2062"/>
      <c r="AU61" s="2062"/>
      <c r="AV61" s="2062"/>
      <c r="AW61" s="2062"/>
      <c r="AX61" s="2063"/>
    </row>
    <row r="62" spans="1:56">
      <c r="A62" s="2066"/>
      <c r="B62" s="2067"/>
      <c r="C62" s="2067"/>
      <c r="D62" s="2067"/>
      <c r="E62" s="566"/>
      <c r="F62" s="567"/>
      <c r="G62" s="527">
        <f t="shared" si="1"/>
        <v>465</v>
      </c>
      <c r="H62" s="1977"/>
      <c r="I62" s="1977"/>
      <c r="J62" s="1977"/>
      <c r="K62" s="1977"/>
      <c r="L62" s="1977"/>
      <c r="M62" s="1977"/>
      <c r="N62" s="1977"/>
      <c r="O62" s="1977"/>
      <c r="P62" s="1977"/>
      <c r="Q62" s="1977"/>
      <c r="R62" s="1086"/>
      <c r="S62" s="2368"/>
      <c r="T62" s="2368"/>
      <c r="U62" s="2368"/>
      <c r="V62" s="2368"/>
      <c r="W62" s="2368"/>
      <c r="X62" s="2368"/>
      <c r="Y62" s="439"/>
      <c r="Z62" s="2074"/>
      <c r="AA62" s="2062"/>
      <c r="AB62" s="2062"/>
      <c r="AC62" s="2062"/>
      <c r="AD62" s="2063"/>
      <c r="AE62" s="2062"/>
      <c r="AF62" s="2062"/>
      <c r="AG62" s="2062"/>
      <c r="AH62" s="2062"/>
      <c r="AI62" s="2063"/>
      <c r="AJ62" s="2062"/>
      <c r="AK62" s="2062"/>
      <c r="AL62" s="2062"/>
      <c r="AM62" s="2062"/>
      <c r="AN62" s="2063"/>
      <c r="AO62" s="2062"/>
      <c r="AP62" s="2062"/>
      <c r="AQ62" s="2062"/>
      <c r="AR62" s="2062"/>
      <c r="AS62" s="2063"/>
      <c r="AT62" s="2062"/>
      <c r="AU62" s="2062"/>
      <c r="AV62" s="2062"/>
      <c r="AW62" s="2062"/>
      <c r="AX62" s="2063"/>
    </row>
    <row r="63" spans="1:56" ht="12.75" customHeight="1">
      <c r="A63" s="2066"/>
      <c r="B63" s="2067"/>
      <c r="C63" s="2067"/>
      <c r="D63" s="2067"/>
      <c r="E63" s="566"/>
      <c r="F63" s="567"/>
      <c r="G63" s="527">
        <f t="shared" si="1"/>
        <v>465</v>
      </c>
      <c r="H63" s="1977"/>
      <c r="I63" s="1977"/>
      <c r="J63" s="1977"/>
      <c r="K63" s="1977"/>
      <c r="L63" s="1977"/>
      <c r="M63" s="1977"/>
      <c r="N63" s="1977"/>
      <c r="O63" s="1977"/>
      <c r="P63" s="1977"/>
      <c r="Q63" s="1977"/>
      <c r="R63" s="1086"/>
      <c r="S63" s="2368"/>
      <c r="T63" s="2368"/>
      <c r="U63" s="2368"/>
      <c r="V63" s="2368"/>
      <c r="W63" s="2368"/>
      <c r="X63" s="2368"/>
      <c r="Y63" s="439"/>
      <c r="Z63" s="2074"/>
      <c r="AA63" s="2062"/>
      <c r="AB63" s="2062"/>
      <c r="AC63" s="2062"/>
      <c r="AD63" s="2063"/>
      <c r="AE63" s="2062"/>
      <c r="AF63" s="2062"/>
      <c r="AG63" s="2062"/>
      <c r="AH63" s="2062"/>
      <c r="AI63" s="2063"/>
      <c r="AJ63" s="2062"/>
      <c r="AK63" s="2062"/>
      <c r="AL63" s="2062"/>
      <c r="AM63" s="2062"/>
      <c r="AN63" s="2063"/>
      <c r="AO63" s="2062"/>
      <c r="AP63" s="2062"/>
      <c r="AQ63" s="2062"/>
      <c r="AR63" s="2062"/>
      <c r="AS63" s="2063"/>
      <c r="AT63" s="2062"/>
      <c r="AU63" s="2062"/>
      <c r="AV63" s="2062"/>
      <c r="AW63" s="2062"/>
      <c r="AX63" s="2063"/>
    </row>
    <row r="64" spans="1:56" ht="12.75" customHeight="1">
      <c r="A64" s="2066"/>
      <c r="B64" s="2067"/>
      <c r="C64" s="2067"/>
      <c r="D64" s="2067"/>
      <c r="E64" s="566"/>
      <c r="F64" s="567"/>
      <c r="G64" s="527">
        <f t="shared" si="1"/>
        <v>465</v>
      </c>
      <c r="H64" s="1977"/>
      <c r="I64" s="1977"/>
      <c r="J64" s="1977"/>
      <c r="K64" s="1977"/>
      <c r="L64" s="1977"/>
      <c r="M64" s="1977"/>
      <c r="N64" s="1977"/>
      <c r="O64" s="1977"/>
      <c r="P64" s="1977"/>
      <c r="Q64" s="1977"/>
      <c r="R64" s="1086"/>
      <c r="S64" s="2368"/>
      <c r="T64" s="2368"/>
      <c r="U64" s="2368"/>
      <c r="V64" s="2368"/>
      <c r="W64" s="2368"/>
      <c r="X64" s="2368"/>
      <c r="Y64" s="439"/>
      <c r="Z64" s="2074"/>
      <c r="AA64" s="2062"/>
      <c r="AB64" s="2062"/>
      <c r="AC64" s="2062"/>
      <c r="AD64" s="2063"/>
      <c r="AE64" s="2062"/>
      <c r="AF64" s="2062"/>
      <c r="AG64" s="2062"/>
      <c r="AH64" s="2062"/>
      <c r="AI64" s="2063"/>
      <c r="AJ64" s="2062"/>
      <c r="AK64" s="2062"/>
      <c r="AL64" s="2062"/>
      <c r="AM64" s="2062"/>
      <c r="AN64" s="2063"/>
      <c r="AO64" s="2062"/>
      <c r="AP64" s="2062"/>
      <c r="AQ64" s="2062"/>
      <c r="AR64" s="2062"/>
      <c r="AS64" s="2063"/>
      <c r="AT64" s="2062"/>
      <c r="AU64" s="2062"/>
      <c r="AV64" s="2062"/>
      <c r="AW64" s="2062"/>
      <c r="AX64" s="2063"/>
    </row>
    <row r="65" spans="1:56" ht="12.75" customHeight="1">
      <c r="A65" s="2066"/>
      <c r="B65" s="2067"/>
      <c r="C65" s="2067"/>
      <c r="D65" s="2067"/>
      <c r="E65" s="566"/>
      <c r="F65" s="567"/>
      <c r="G65" s="527">
        <f t="shared" si="1"/>
        <v>465</v>
      </c>
      <c r="H65" s="1977"/>
      <c r="I65" s="1977"/>
      <c r="J65" s="1977"/>
      <c r="K65" s="1977"/>
      <c r="L65" s="1977"/>
      <c r="M65" s="1977"/>
      <c r="N65" s="1977"/>
      <c r="O65" s="1977"/>
      <c r="P65" s="1977"/>
      <c r="Q65" s="1977"/>
      <c r="R65" s="1086"/>
      <c r="S65" s="2368"/>
      <c r="T65" s="2368"/>
      <c r="U65" s="2368"/>
      <c r="V65" s="2368"/>
      <c r="W65" s="2368"/>
      <c r="X65" s="2368"/>
      <c r="Y65" s="439"/>
      <c r="Z65" s="2074"/>
      <c r="AA65" s="2062"/>
      <c r="AB65" s="2062"/>
      <c r="AC65" s="2062"/>
      <c r="AD65" s="2063"/>
      <c r="AE65" s="2062"/>
      <c r="AF65" s="2062"/>
      <c r="AG65" s="2062"/>
      <c r="AH65" s="2062"/>
      <c r="AI65" s="2063"/>
      <c r="AJ65" s="2062"/>
      <c r="AK65" s="2062"/>
      <c r="AL65" s="2062"/>
      <c r="AM65" s="2062"/>
      <c r="AN65" s="2063"/>
      <c r="AO65" s="2062"/>
      <c r="AP65" s="2062"/>
      <c r="AQ65" s="2062"/>
      <c r="AR65" s="2062"/>
      <c r="AS65" s="2063"/>
      <c r="AT65" s="2062"/>
      <c r="AU65" s="2062"/>
      <c r="AV65" s="2062"/>
      <c r="AW65" s="2062"/>
      <c r="AX65" s="2063"/>
    </row>
    <row r="66" spans="1:56" s="387" customFormat="1" ht="12.75" customHeight="1">
      <c r="A66" s="2066"/>
      <c r="B66" s="2067"/>
      <c r="C66" s="2067"/>
      <c r="D66" s="2067"/>
      <c r="E66" s="566"/>
      <c r="F66" s="567"/>
      <c r="G66" s="534">
        <f t="shared" si="1"/>
        <v>465</v>
      </c>
      <c r="H66" s="568" t="s">
        <v>55</v>
      </c>
      <c r="I66" s="441"/>
      <c r="J66" s="441"/>
      <c r="K66" s="441"/>
      <c r="L66" s="441"/>
      <c r="M66" s="441"/>
      <c r="N66" s="441"/>
      <c r="O66" s="441"/>
      <c r="P66" s="441"/>
      <c r="Q66" s="441"/>
      <c r="R66" s="441"/>
      <c r="S66" s="441"/>
      <c r="T66" s="441"/>
      <c r="U66" s="441"/>
      <c r="V66" s="441"/>
      <c r="W66" s="441"/>
      <c r="X66" s="441"/>
      <c r="Y66" s="441"/>
      <c r="Z66" s="2075"/>
      <c r="AA66" s="2072"/>
      <c r="AB66" s="2072"/>
      <c r="AC66" s="2072"/>
      <c r="AD66" s="2073"/>
      <c r="AE66" s="2072"/>
      <c r="AF66" s="2072"/>
      <c r="AG66" s="2072"/>
      <c r="AH66" s="2072"/>
      <c r="AI66" s="2073"/>
      <c r="AJ66" s="2072"/>
      <c r="AK66" s="2072"/>
      <c r="AL66" s="2072"/>
      <c r="AM66" s="2072"/>
      <c r="AN66" s="2073"/>
      <c r="AO66" s="2072"/>
      <c r="AP66" s="2072"/>
      <c r="AQ66" s="2072"/>
      <c r="AR66" s="2072"/>
      <c r="AS66" s="2073"/>
      <c r="AT66" s="2072"/>
      <c r="AU66" s="2072"/>
      <c r="AV66" s="2072"/>
      <c r="AW66" s="2072"/>
      <c r="AX66" s="2073"/>
      <c r="AY66" s="388"/>
      <c r="AZ66" s="388"/>
      <c r="BA66" s="388"/>
      <c r="BB66" s="388"/>
      <c r="BC66" s="388"/>
      <c r="BD66" s="388"/>
    </row>
    <row r="67" spans="1:56">
      <c r="A67" s="439">
        <v>6</v>
      </c>
      <c r="B67" s="439"/>
      <c r="C67" s="439"/>
      <c r="D67" s="439"/>
      <c r="E67" s="438"/>
      <c r="F67" s="437">
        <v>7</v>
      </c>
      <c r="G67" s="437"/>
      <c r="H67" s="437"/>
      <c r="I67" s="437"/>
      <c r="J67" s="438"/>
      <c r="K67" s="437">
        <v>8</v>
      </c>
      <c r="L67" s="437"/>
      <c r="M67" s="437"/>
      <c r="N67" s="437"/>
      <c r="O67" s="438"/>
      <c r="P67" s="437">
        <v>9</v>
      </c>
      <c r="Q67" s="437"/>
      <c r="R67" s="437"/>
      <c r="S67" s="437"/>
      <c r="T67" s="438"/>
      <c r="U67" s="437">
        <v>10</v>
      </c>
      <c r="V67" s="437"/>
      <c r="W67" s="437"/>
      <c r="X67" s="437"/>
      <c r="Y67" s="438"/>
      <c r="Z67" s="439">
        <v>11</v>
      </c>
      <c r="AA67" s="439"/>
      <c r="AB67" s="439"/>
      <c r="AC67" s="439"/>
      <c r="AD67" s="440"/>
      <c r="AE67" s="439">
        <v>12</v>
      </c>
      <c r="AF67" s="439"/>
      <c r="AG67" s="439"/>
      <c r="AH67" s="439"/>
      <c r="AI67" s="440"/>
      <c r="AJ67" s="439">
        <v>13</v>
      </c>
      <c r="AK67" s="439"/>
      <c r="AL67" s="439"/>
      <c r="AM67" s="439"/>
      <c r="AN67" s="440"/>
      <c r="AO67" s="439">
        <v>14</v>
      </c>
      <c r="AP67" s="439"/>
      <c r="AQ67" s="439"/>
      <c r="AR67" s="439"/>
      <c r="AS67" s="440"/>
      <c r="AT67" s="439">
        <v>15</v>
      </c>
      <c r="AU67" s="439"/>
      <c r="AV67" s="439"/>
      <c r="AW67" s="439"/>
      <c r="AX67" s="440"/>
    </row>
    <row r="68" spans="1:56">
      <c r="A68" s="2062"/>
      <c r="B68" s="2062"/>
      <c r="C68" s="2062"/>
      <c r="D68" s="2062"/>
      <c r="E68" s="2063"/>
      <c r="F68" s="2062"/>
      <c r="G68" s="2062"/>
      <c r="H68" s="2062"/>
      <c r="I68" s="2062"/>
      <c r="J68" s="2063"/>
      <c r="K68" s="2062"/>
      <c r="L68" s="2062"/>
      <c r="M68" s="2062"/>
      <c r="N68" s="2062"/>
      <c r="O68" s="2063"/>
      <c r="P68" s="2062"/>
      <c r="Q68" s="2062"/>
      <c r="R68" s="2062"/>
      <c r="S68" s="2062"/>
      <c r="T68" s="2063"/>
      <c r="U68" s="2062"/>
      <c r="V68" s="2062"/>
      <c r="W68" s="2062"/>
      <c r="X68" s="2062"/>
      <c r="Y68" s="2063"/>
      <c r="Z68" s="2062"/>
      <c r="AA68" s="2062"/>
      <c r="AB68" s="2062"/>
      <c r="AC68" s="2062"/>
      <c r="AD68" s="2063"/>
      <c r="AE68" s="2062"/>
      <c r="AF68" s="2062"/>
      <c r="AG68" s="2062"/>
      <c r="AH68" s="2062"/>
      <c r="AI68" s="2063"/>
      <c r="AJ68" s="2062"/>
      <c r="AK68" s="2062"/>
      <c r="AL68" s="2062"/>
      <c r="AM68" s="2062"/>
      <c r="AN68" s="2063"/>
      <c r="AO68" s="2062"/>
      <c r="AP68" s="2062"/>
      <c r="AQ68" s="2062"/>
      <c r="AR68" s="2062"/>
      <c r="AS68" s="2063"/>
      <c r="AT68" s="2062"/>
      <c r="AU68" s="2062"/>
      <c r="AV68" s="2062"/>
      <c r="AW68" s="2062"/>
      <c r="AX68" s="2063"/>
    </row>
    <row r="69" spans="1:56">
      <c r="A69" s="2062"/>
      <c r="B69" s="2062"/>
      <c r="C69" s="2062"/>
      <c r="D69" s="2062"/>
      <c r="E69" s="2063"/>
      <c r="F69" s="2062"/>
      <c r="G69" s="2062"/>
      <c r="H69" s="2062"/>
      <c r="I69" s="2062"/>
      <c r="J69" s="2063"/>
      <c r="K69" s="2062"/>
      <c r="L69" s="2062"/>
      <c r="M69" s="2062"/>
      <c r="N69" s="2062"/>
      <c r="O69" s="2063"/>
      <c r="P69" s="2062"/>
      <c r="Q69" s="2062"/>
      <c r="R69" s="2062"/>
      <c r="S69" s="2062"/>
      <c r="T69" s="2063"/>
      <c r="U69" s="2062"/>
      <c r="V69" s="2062"/>
      <c r="W69" s="2062"/>
      <c r="X69" s="2062"/>
      <c r="Y69" s="2063"/>
      <c r="Z69" s="2062"/>
      <c r="AA69" s="2062"/>
      <c r="AB69" s="2062"/>
      <c r="AC69" s="2062"/>
      <c r="AD69" s="2063"/>
      <c r="AE69" s="2062"/>
      <c r="AF69" s="2062"/>
      <c r="AG69" s="2062"/>
      <c r="AH69" s="2062"/>
      <c r="AI69" s="2063"/>
      <c r="AJ69" s="2062"/>
      <c r="AK69" s="2062"/>
      <c r="AL69" s="2062"/>
      <c r="AM69" s="2062"/>
      <c r="AN69" s="2063"/>
      <c r="AO69" s="2062"/>
      <c r="AP69" s="2062"/>
      <c r="AQ69" s="2062"/>
      <c r="AR69" s="2062"/>
      <c r="AS69" s="2063"/>
      <c r="AT69" s="2062"/>
      <c r="AU69" s="2062"/>
      <c r="AV69" s="2062"/>
      <c r="AW69" s="2062"/>
      <c r="AX69" s="2063"/>
    </row>
    <row r="70" spans="1:56">
      <c r="A70" s="2062"/>
      <c r="B70" s="2062"/>
      <c r="C70" s="2062"/>
      <c r="D70" s="2062"/>
      <c r="E70" s="2063"/>
      <c r="F70" s="2062"/>
      <c r="G70" s="2062"/>
      <c r="H70" s="2062"/>
      <c r="I70" s="2062"/>
      <c r="J70" s="2063"/>
      <c r="K70" s="2062"/>
      <c r="L70" s="2062"/>
      <c r="M70" s="2062"/>
      <c r="N70" s="2062"/>
      <c r="O70" s="2063"/>
      <c r="P70" s="2062"/>
      <c r="Q70" s="2062"/>
      <c r="R70" s="2062"/>
      <c r="S70" s="2062"/>
      <c r="T70" s="2063"/>
      <c r="U70" s="2062"/>
      <c r="V70" s="2062"/>
      <c r="W70" s="2062"/>
      <c r="X70" s="2062"/>
      <c r="Y70" s="2063"/>
      <c r="Z70" s="2062"/>
      <c r="AA70" s="2062"/>
      <c r="AB70" s="2062"/>
      <c r="AC70" s="2062"/>
      <c r="AD70" s="2063"/>
      <c r="AE70" s="2062"/>
      <c r="AF70" s="2062"/>
      <c r="AG70" s="2062"/>
      <c r="AH70" s="2062"/>
      <c r="AI70" s="2063"/>
      <c r="AJ70" s="2062"/>
      <c r="AK70" s="2062"/>
      <c r="AL70" s="2062"/>
      <c r="AM70" s="2062"/>
      <c r="AN70" s="2063"/>
      <c r="AO70" s="2062"/>
      <c r="AP70" s="2062"/>
      <c r="AQ70" s="2062"/>
      <c r="AR70" s="2062"/>
      <c r="AS70" s="2063"/>
      <c r="AT70" s="2062"/>
      <c r="AU70" s="2062"/>
      <c r="AV70" s="2062"/>
      <c r="AW70" s="2062"/>
      <c r="AX70" s="2063"/>
    </row>
    <row r="71" spans="1:56">
      <c r="A71" s="2062"/>
      <c r="B71" s="2062"/>
      <c r="C71" s="2062"/>
      <c r="D71" s="2062"/>
      <c r="E71" s="2063"/>
      <c r="F71" s="2062"/>
      <c r="G71" s="2062"/>
      <c r="H71" s="2062"/>
      <c r="I71" s="2062"/>
      <c r="J71" s="2063"/>
      <c r="K71" s="2062"/>
      <c r="L71" s="2062"/>
      <c r="M71" s="2062"/>
      <c r="N71" s="2062"/>
      <c r="O71" s="2063"/>
      <c r="P71" s="2062"/>
      <c r="Q71" s="2062"/>
      <c r="R71" s="2062"/>
      <c r="S71" s="2062"/>
      <c r="T71" s="2063"/>
      <c r="U71" s="2062"/>
      <c r="V71" s="2062"/>
      <c r="W71" s="2062"/>
      <c r="X71" s="2062"/>
      <c r="Y71" s="2063"/>
      <c r="Z71" s="2062"/>
      <c r="AA71" s="2062"/>
      <c r="AB71" s="2062"/>
      <c r="AC71" s="2062"/>
      <c r="AD71" s="2063"/>
      <c r="AE71" s="2062"/>
      <c r="AF71" s="2062"/>
      <c r="AG71" s="2062"/>
      <c r="AH71" s="2062"/>
      <c r="AI71" s="2063"/>
      <c r="AJ71" s="2062"/>
      <c r="AK71" s="2062"/>
      <c r="AL71" s="2062"/>
      <c r="AM71" s="2062"/>
      <c r="AN71" s="2063"/>
      <c r="AO71" s="2062"/>
      <c r="AP71" s="2062"/>
      <c r="AQ71" s="2062"/>
      <c r="AR71" s="2062"/>
      <c r="AS71" s="2063"/>
      <c r="AT71" s="2062"/>
      <c r="AU71" s="2062"/>
      <c r="AV71" s="2062"/>
      <c r="AW71" s="2062"/>
      <c r="AX71" s="2063"/>
    </row>
    <row r="72" spans="1:56">
      <c r="A72" s="2062"/>
      <c r="B72" s="2062"/>
      <c r="C72" s="2062"/>
      <c r="D72" s="2062"/>
      <c r="E72" s="2063"/>
      <c r="F72" s="2062"/>
      <c r="G72" s="2062"/>
      <c r="H72" s="2062"/>
      <c r="I72" s="2062"/>
      <c r="J72" s="2063"/>
      <c r="K72" s="2062"/>
      <c r="L72" s="2062"/>
      <c r="M72" s="2062"/>
      <c r="N72" s="2062"/>
      <c r="O72" s="2063"/>
      <c r="P72" s="2062"/>
      <c r="Q72" s="2062"/>
      <c r="R72" s="2062"/>
      <c r="S72" s="2062"/>
      <c r="T72" s="2063"/>
      <c r="U72" s="2062"/>
      <c r="V72" s="2062"/>
      <c r="W72" s="2062"/>
      <c r="X72" s="2062"/>
      <c r="Y72" s="2063"/>
      <c r="Z72" s="2062"/>
      <c r="AA72" s="2062"/>
      <c r="AB72" s="2062"/>
      <c r="AC72" s="2062"/>
      <c r="AD72" s="2063"/>
      <c r="AE72" s="2062"/>
      <c r="AF72" s="2062"/>
      <c r="AG72" s="2062"/>
      <c r="AH72" s="2062"/>
      <c r="AI72" s="2063"/>
      <c r="AJ72" s="2062"/>
      <c r="AK72" s="2062"/>
      <c r="AL72" s="2062"/>
      <c r="AM72" s="2062"/>
      <c r="AN72" s="2063"/>
      <c r="AO72" s="2062"/>
      <c r="AP72" s="2062"/>
      <c r="AQ72" s="2062"/>
      <c r="AR72" s="2062"/>
      <c r="AS72" s="2063"/>
      <c r="AT72" s="2062"/>
      <c r="AU72" s="2062"/>
      <c r="AV72" s="2062"/>
      <c r="AW72" s="2062"/>
      <c r="AX72" s="2063"/>
    </row>
    <row r="73" spans="1:56">
      <c r="A73" s="2062"/>
      <c r="B73" s="2062"/>
      <c r="C73" s="2062"/>
      <c r="D73" s="2062"/>
      <c r="E73" s="2063"/>
      <c r="F73" s="2062"/>
      <c r="G73" s="2062"/>
      <c r="H73" s="2062"/>
      <c r="I73" s="2062"/>
      <c r="J73" s="2063"/>
      <c r="K73" s="2062"/>
      <c r="L73" s="2062"/>
      <c r="M73" s="2062"/>
      <c r="N73" s="2062"/>
      <c r="O73" s="2063"/>
      <c r="P73" s="2062"/>
      <c r="Q73" s="2062"/>
      <c r="R73" s="2062"/>
      <c r="S73" s="2062"/>
      <c r="T73" s="2063"/>
      <c r="U73" s="2062"/>
      <c r="V73" s="2062"/>
      <c r="W73" s="2062"/>
      <c r="X73" s="2062"/>
      <c r="Y73" s="2063"/>
      <c r="Z73" s="2062"/>
      <c r="AA73" s="2062"/>
      <c r="AB73" s="2062"/>
      <c r="AC73" s="2062"/>
      <c r="AD73" s="2063"/>
      <c r="AE73" s="2062"/>
      <c r="AF73" s="2062"/>
      <c r="AG73" s="2062"/>
      <c r="AH73" s="2062"/>
      <c r="AI73" s="2063"/>
      <c r="AJ73" s="2062"/>
      <c r="AK73" s="2062"/>
      <c r="AL73" s="2062"/>
      <c r="AM73" s="2062"/>
      <c r="AN73" s="2063"/>
      <c r="AO73" s="2062"/>
      <c r="AP73" s="2062"/>
      <c r="AQ73" s="2062"/>
      <c r="AR73" s="2062"/>
      <c r="AS73" s="2063"/>
      <c r="AT73" s="2062"/>
      <c r="AU73" s="2062"/>
      <c r="AV73" s="2062"/>
      <c r="AW73" s="2062"/>
      <c r="AX73" s="2063"/>
    </row>
    <row r="74" spans="1:56">
      <c r="A74" s="2062"/>
      <c r="B74" s="2062"/>
      <c r="C74" s="2062"/>
      <c r="D74" s="2062"/>
      <c r="E74" s="2063"/>
      <c r="F74" s="2062"/>
      <c r="G74" s="2062"/>
      <c r="H74" s="2062"/>
      <c r="I74" s="2062"/>
      <c r="J74" s="2063"/>
      <c r="K74" s="2062"/>
      <c r="L74" s="2062"/>
      <c r="M74" s="2062"/>
      <c r="N74" s="2062"/>
      <c r="O74" s="2063"/>
      <c r="P74" s="2062"/>
      <c r="Q74" s="2062"/>
      <c r="R74" s="2062"/>
      <c r="S74" s="2062"/>
      <c r="T74" s="2063"/>
      <c r="U74" s="2062"/>
      <c r="V74" s="2062"/>
      <c r="W74" s="2062"/>
      <c r="X74" s="2062"/>
      <c r="Y74" s="2063"/>
      <c r="Z74" s="2062"/>
      <c r="AA74" s="2062"/>
      <c r="AB74" s="2062"/>
      <c r="AC74" s="2062"/>
      <c r="AD74" s="2063"/>
      <c r="AE74" s="2062"/>
      <c r="AF74" s="2062"/>
      <c r="AG74" s="2062"/>
      <c r="AH74" s="2062"/>
      <c r="AI74" s="2063"/>
      <c r="AJ74" s="2062"/>
      <c r="AK74" s="2062"/>
      <c r="AL74" s="2062"/>
      <c r="AM74" s="2062"/>
      <c r="AN74" s="2063"/>
      <c r="AO74" s="2062"/>
      <c r="AP74" s="2062"/>
      <c r="AQ74" s="2062"/>
      <c r="AR74" s="2062"/>
      <c r="AS74" s="2063"/>
      <c r="AT74" s="2062"/>
      <c r="AU74" s="2062"/>
      <c r="AV74" s="2062"/>
      <c r="AW74" s="2062"/>
      <c r="AX74" s="2063"/>
    </row>
    <row r="75" spans="1:56">
      <c r="A75" s="2062"/>
      <c r="B75" s="2062"/>
      <c r="C75" s="2062"/>
      <c r="D75" s="2062"/>
      <c r="E75" s="2063"/>
      <c r="F75" s="2062"/>
      <c r="G75" s="2062"/>
      <c r="H75" s="2062"/>
      <c r="I75" s="2062"/>
      <c r="J75" s="2063"/>
      <c r="K75" s="2062"/>
      <c r="L75" s="2062"/>
      <c r="M75" s="2062"/>
      <c r="N75" s="2062"/>
      <c r="O75" s="2063"/>
      <c r="P75" s="2062"/>
      <c r="Q75" s="2062"/>
      <c r="R75" s="2062"/>
      <c r="S75" s="2062"/>
      <c r="T75" s="2063"/>
      <c r="U75" s="2062"/>
      <c r="V75" s="2062"/>
      <c r="W75" s="2062"/>
      <c r="X75" s="2062"/>
      <c r="Y75" s="2063"/>
      <c r="Z75" s="2062"/>
      <c r="AA75" s="2062"/>
      <c r="AB75" s="2062"/>
      <c r="AC75" s="2062"/>
      <c r="AD75" s="2063"/>
      <c r="AE75" s="2062"/>
      <c r="AF75" s="2062"/>
      <c r="AG75" s="2062"/>
      <c r="AH75" s="2062"/>
      <c r="AI75" s="2063"/>
      <c r="AJ75" s="2062"/>
      <c r="AK75" s="2062"/>
      <c r="AL75" s="2062"/>
      <c r="AM75" s="2062"/>
      <c r="AN75" s="2063"/>
      <c r="AO75" s="2062"/>
      <c r="AP75" s="2062"/>
      <c r="AQ75" s="2062"/>
      <c r="AR75" s="2062"/>
      <c r="AS75" s="2063"/>
      <c r="AT75" s="2062"/>
      <c r="AU75" s="2062"/>
      <c r="AV75" s="2062"/>
      <c r="AW75" s="2062"/>
      <c r="AX75" s="2063"/>
    </row>
    <row r="76" spans="1:56">
      <c r="A76" s="2062"/>
      <c r="B76" s="2062"/>
      <c r="C76" s="2062"/>
      <c r="D76" s="2062"/>
      <c r="E76" s="2063"/>
      <c r="F76" s="2062"/>
      <c r="G76" s="2062"/>
      <c r="H76" s="2062"/>
      <c r="I76" s="2062"/>
      <c r="J76" s="2063"/>
      <c r="K76" s="2062"/>
      <c r="L76" s="2062"/>
      <c r="M76" s="2062"/>
      <c r="N76" s="2062"/>
      <c r="O76" s="2063"/>
      <c r="P76" s="2062"/>
      <c r="Q76" s="2062"/>
      <c r="R76" s="2062"/>
      <c r="S76" s="2062"/>
      <c r="T76" s="2063"/>
      <c r="U76" s="2062"/>
      <c r="V76" s="2062"/>
      <c r="W76" s="2062"/>
      <c r="X76" s="2062"/>
      <c r="Y76" s="2063"/>
      <c r="Z76" s="2062"/>
      <c r="AA76" s="2062"/>
      <c r="AB76" s="2062"/>
      <c r="AC76" s="2062"/>
      <c r="AD76" s="2063"/>
      <c r="AE76" s="2062"/>
      <c r="AF76" s="2062"/>
      <c r="AG76" s="2062"/>
      <c r="AH76" s="2062"/>
      <c r="AI76" s="2063"/>
      <c r="AJ76" s="2062"/>
      <c r="AK76" s="2062"/>
      <c r="AL76" s="2062"/>
      <c r="AM76" s="2062"/>
      <c r="AN76" s="2063"/>
      <c r="AO76" s="2062"/>
      <c r="AP76" s="2062"/>
      <c r="AQ76" s="2062"/>
      <c r="AR76" s="2062"/>
      <c r="AS76" s="2063"/>
      <c r="AT76" s="2062"/>
      <c r="AU76" s="2062"/>
      <c r="AV76" s="2062"/>
      <c r="AW76" s="2062"/>
      <c r="AX76" s="2063"/>
    </row>
    <row r="77" spans="1:56">
      <c r="A77" s="2062"/>
      <c r="B77" s="2062"/>
      <c r="C77" s="2062"/>
      <c r="D77" s="2062"/>
      <c r="E77" s="2063"/>
      <c r="F77" s="2062"/>
      <c r="G77" s="2062"/>
      <c r="H77" s="2062"/>
      <c r="I77" s="2062"/>
      <c r="J77" s="2063"/>
      <c r="K77" s="2062"/>
      <c r="L77" s="2062"/>
      <c r="M77" s="2062"/>
      <c r="N77" s="2062"/>
      <c r="O77" s="2063"/>
      <c r="P77" s="2062"/>
      <c r="Q77" s="2062"/>
      <c r="R77" s="2062"/>
      <c r="S77" s="2062"/>
      <c r="T77" s="2063"/>
      <c r="U77" s="2062"/>
      <c r="V77" s="2062"/>
      <c r="W77" s="2062"/>
      <c r="X77" s="2062"/>
      <c r="Y77" s="2063"/>
      <c r="Z77" s="2062"/>
      <c r="AA77" s="2062"/>
      <c r="AB77" s="2062"/>
      <c r="AC77" s="2062"/>
      <c r="AD77" s="2063"/>
      <c r="AE77" s="2062"/>
      <c r="AF77" s="2062"/>
      <c r="AG77" s="2062"/>
      <c r="AH77" s="2062"/>
      <c r="AI77" s="2063"/>
      <c r="AJ77" s="2062"/>
      <c r="AK77" s="2062"/>
      <c r="AL77" s="2062"/>
      <c r="AM77" s="2062"/>
      <c r="AN77" s="2063"/>
      <c r="AO77" s="2062"/>
      <c r="AP77" s="2062"/>
      <c r="AQ77" s="2062"/>
      <c r="AR77" s="2062"/>
      <c r="AS77" s="2063"/>
      <c r="AT77" s="2062"/>
      <c r="AU77" s="2062"/>
      <c r="AV77" s="2062"/>
      <c r="AW77" s="2062"/>
      <c r="AX77" s="2063"/>
    </row>
    <row r="78" spans="1:56">
      <c r="A78" s="2062"/>
      <c r="B78" s="2062"/>
      <c r="C78" s="2062"/>
      <c r="D78" s="2062"/>
      <c r="E78" s="2063"/>
      <c r="F78" s="2062"/>
      <c r="G78" s="2062"/>
      <c r="H78" s="2062"/>
      <c r="I78" s="2062"/>
      <c r="J78" s="2063"/>
      <c r="K78" s="2062"/>
      <c r="L78" s="2062"/>
      <c r="M78" s="2062"/>
      <c r="N78" s="2062"/>
      <c r="O78" s="2063"/>
      <c r="P78" s="2062"/>
      <c r="Q78" s="2062"/>
      <c r="R78" s="2062"/>
      <c r="S78" s="2062"/>
      <c r="T78" s="2063"/>
      <c r="U78" s="2062"/>
      <c r="V78" s="2062"/>
      <c r="W78" s="2062"/>
      <c r="X78" s="2062"/>
      <c r="Y78" s="2063"/>
      <c r="Z78" s="2062"/>
      <c r="AA78" s="2062"/>
      <c r="AB78" s="2062"/>
      <c r="AC78" s="2062"/>
      <c r="AD78" s="2063"/>
      <c r="AE78" s="2062"/>
      <c r="AF78" s="2062"/>
      <c r="AG78" s="2062"/>
      <c r="AH78" s="2062"/>
      <c r="AI78" s="2063"/>
      <c r="AJ78" s="2062"/>
      <c r="AK78" s="2062"/>
      <c r="AL78" s="2062"/>
      <c r="AM78" s="2062"/>
      <c r="AN78" s="2063"/>
      <c r="AO78" s="2062"/>
      <c r="AP78" s="2062"/>
      <c r="AQ78" s="2062"/>
      <c r="AR78" s="2062"/>
      <c r="AS78" s="2063"/>
      <c r="AT78" s="2062"/>
      <c r="AU78" s="2062"/>
      <c r="AV78" s="2062"/>
      <c r="AW78" s="2062"/>
      <c r="AX78" s="2063"/>
    </row>
    <row r="79" spans="1:56">
      <c r="A79" s="2062"/>
      <c r="B79" s="2062"/>
      <c r="C79" s="2062"/>
      <c r="D79" s="2062"/>
      <c r="E79" s="2063"/>
      <c r="F79" s="2062"/>
      <c r="G79" s="2062"/>
      <c r="H79" s="2062"/>
      <c r="I79" s="2062"/>
      <c r="J79" s="2063"/>
      <c r="K79" s="2062"/>
      <c r="L79" s="2062"/>
      <c r="M79" s="2062"/>
      <c r="N79" s="2062"/>
      <c r="O79" s="2063"/>
      <c r="P79" s="2062"/>
      <c r="Q79" s="2062"/>
      <c r="R79" s="2062"/>
      <c r="S79" s="2062"/>
      <c r="T79" s="2063"/>
      <c r="U79" s="2062"/>
      <c r="V79" s="2062"/>
      <c r="W79" s="2062"/>
      <c r="X79" s="2062"/>
      <c r="Y79" s="2063"/>
      <c r="Z79" s="2062"/>
      <c r="AA79" s="2062"/>
      <c r="AB79" s="2062"/>
      <c r="AC79" s="2062"/>
      <c r="AD79" s="2063"/>
      <c r="AE79" s="2062"/>
      <c r="AF79" s="2062"/>
      <c r="AG79" s="2062"/>
      <c r="AH79" s="2062"/>
      <c r="AI79" s="2063"/>
      <c r="AJ79" s="2062"/>
      <c r="AK79" s="2062"/>
      <c r="AL79" s="2062"/>
      <c r="AM79" s="2062"/>
      <c r="AN79" s="2063"/>
      <c r="AO79" s="2062"/>
      <c r="AP79" s="2062"/>
      <c r="AQ79" s="2062"/>
      <c r="AR79" s="2062"/>
      <c r="AS79" s="2063"/>
      <c r="AT79" s="2062"/>
      <c r="AU79" s="2062"/>
      <c r="AV79" s="2062"/>
      <c r="AW79" s="2062"/>
      <c r="AX79" s="2063"/>
    </row>
    <row r="80" spans="1:56">
      <c r="A80" s="2062"/>
      <c r="B80" s="2062"/>
      <c r="C80" s="2062"/>
      <c r="D80" s="2062"/>
      <c r="E80" s="2063"/>
      <c r="F80" s="2062"/>
      <c r="G80" s="2062"/>
      <c r="H80" s="2062"/>
      <c r="I80" s="2062"/>
      <c r="J80" s="2063"/>
      <c r="K80" s="2062"/>
      <c r="L80" s="2062"/>
      <c r="M80" s="2062"/>
      <c r="N80" s="2062"/>
      <c r="O80" s="2063"/>
      <c r="P80" s="2062"/>
      <c r="Q80" s="2062"/>
      <c r="R80" s="2062"/>
      <c r="S80" s="2062"/>
      <c r="T80" s="2063"/>
      <c r="U80" s="2062"/>
      <c r="V80" s="2062"/>
      <c r="W80" s="2062"/>
      <c r="X80" s="2062"/>
      <c r="Y80" s="2063"/>
      <c r="Z80" s="2062"/>
      <c r="AA80" s="2062"/>
      <c r="AB80" s="2062"/>
      <c r="AC80" s="2062"/>
      <c r="AD80" s="2063"/>
      <c r="AE80" s="2062"/>
      <c r="AF80" s="2062"/>
      <c r="AG80" s="2062"/>
      <c r="AH80" s="2062"/>
      <c r="AI80" s="2063"/>
      <c r="AJ80" s="2062"/>
      <c r="AK80" s="2062"/>
      <c r="AL80" s="2062"/>
      <c r="AM80" s="2062"/>
      <c r="AN80" s="2063"/>
      <c r="AO80" s="2062"/>
      <c r="AP80" s="2062"/>
      <c r="AQ80" s="2062"/>
      <c r="AR80" s="2062"/>
      <c r="AS80" s="2063"/>
      <c r="AT80" s="2062"/>
      <c r="AU80" s="2062"/>
      <c r="AV80" s="2062"/>
      <c r="AW80" s="2062"/>
      <c r="AX80" s="2063"/>
    </row>
    <row r="81" spans="1:56">
      <c r="A81" s="2062"/>
      <c r="B81" s="2062"/>
      <c r="C81" s="2062"/>
      <c r="D81" s="2062"/>
      <c r="E81" s="2063"/>
      <c r="F81" s="2062"/>
      <c r="G81" s="2062"/>
      <c r="H81" s="2062"/>
      <c r="I81" s="2062"/>
      <c r="J81" s="2063"/>
      <c r="K81" s="2062"/>
      <c r="L81" s="2062"/>
      <c r="M81" s="2062"/>
      <c r="N81" s="2062"/>
      <c r="O81" s="2063"/>
      <c r="P81" s="2062"/>
      <c r="Q81" s="2062"/>
      <c r="R81" s="2062"/>
      <c r="S81" s="2062"/>
      <c r="T81" s="2063"/>
      <c r="U81" s="2062"/>
      <c r="V81" s="2062"/>
      <c r="W81" s="2062"/>
      <c r="X81" s="2062"/>
      <c r="Y81" s="2063"/>
      <c r="Z81" s="2062"/>
      <c r="AA81" s="2062"/>
      <c r="AB81" s="2062"/>
      <c r="AC81" s="2062"/>
      <c r="AD81" s="2063"/>
      <c r="AE81" s="2062"/>
      <c r="AF81" s="2062"/>
      <c r="AG81" s="2062"/>
      <c r="AH81" s="2062"/>
      <c r="AI81" s="2063"/>
      <c r="AJ81" s="2062"/>
      <c r="AK81" s="2062"/>
      <c r="AL81" s="2062"/>
      <c r="AM81" s="2062"/>
      <c r="AN81" s="2063"/>
      <c r="AO81" s="2062"/>
      <c r="AP81" s="2062"/>
      <c r="AQ81" s="2062"/>
      <c r="AR81" s="2062"/>
      <c r="AS81" s="2063"/>
      <c r="AT81" s="2062"/>
      <c r="AU81" s="2062"/>
      <c r="AV81" s="2062"/>
      <c r="AW81" s="2062"/>
      <c r="AX81" s="2063"/>
    </row>
    <row r="82" spans="1:56" s="387" customFormat="1">
      <c r="A82" s="2072"/>
      <c r="B82" s="2072"/>
      <c r="C82" s="2072"/>
      <c r="D82" s="2072"/>
      <c r="E82" s="2073"/>
      <c r="F82" s="2072"/>
      <c r="G82" s="2072"/>
      <c r="H82" s="2072"/>
      <c r="I82" s="2072"/>
      <c r="J82" s="2073"/>
      <c r="K82" s="2072"/>
      <c r="L82" s="2072"/>
      <c r="M82" s="2072"/>
      <c r="N82" s="2072"/>
      <c r="O82" s="2073"/>
      <c r="P82" s="2072"/>
      <c r="Q82" s="2072"/>
      <c r="R82" s="2072"/>
      <c r="S82" s="2072"/>
      <c r="T82" s="2073"/>
      <c r="U82" s="2072"/>
      <c r="V82" s="2072"/>
      <c r="W82" s="2072"/>
      <c r="X82" s="2072"/>
      <c r="Y82" s="2073"/>
      <c r="Z82" s="2072"/>
      <c r="AA82" s="2072"/>
      <c r="AB82" s="2072"/>
      <c r="AC82" s="2072"/>
      <c r="AD82" s="2073"/>
      <c r="AE82" s="2072"/>
      <c r="AF82" s="2072"/>
      <c r="AG82" s="2072"/>
      <c r="AH82" s="2072"/>
      <c r="AI82" s="2073"/>
      <c r="AJ82" s="2072"/>
      <c r="AK82" s="2072"/>
      <c r="AL82" s="2072"/>
      <c r="AM82" s="2072"/>
      <c r="AN82" s="2073"/>
      <c r="AO82" s="2072"/>
      <c r="AP82" s="2072"/>
      <c r="AQ82" s="2072"/>
      <c r="AR82" s="2072"/>
      <c r="AS82" s="2073"/>
      <c r="AT82" s="2072"/>
      <c r="AU82" s="2072"/>
      <c r="AV82" s="2072"/>
      <c r="AW82" s="2072"/>
      <c r="AX82" s="2073"/>
      <c r="AY82" s="388"/>
      <c r="AZ82" s="388"/>
      <c r="BA82" s="388"/>
      <c r="BB82" s="388"/>
      <c r="BC82" s="388"/>
      <c r="BD82" s="388"/>
    </row>
    <row r="83" spans="1:56">
      <c r="A83" s="439">
        <v>16</v>
      </c>
      <c r="B83" s="439"/>
      <c r="C83" s="439"/>
      <c r="D83" s="439"/>
      <c r="E83" s="440"/>
      <c r="F83" s="439">
        <v>17</v>
      </c>
      <c r="G83" s="439"/>
      <c r="H83" s="439"/>
      <c r="I83" s="439"/>
      <c r="J83" s="440"/>
      <c r="K83" s="439">
        <v>18</v>
      </c>
      <c r="L83" s="439"/>
      <c r="M83" s="439"/>
      <c r="N83" s="439"/>
      <c r="O83" s="440"/>
      <c r="P83" s="439">
        <v>19</v>
      </c>
      <c r="Q83" s="439"/>
      <c r="R83" s="439"/>
      <c r="S83" s="439"/>
      <c r="T83" s="440"/>
      <c r="U83" s="439">
        <v>20</v>
      </c>
      <c r="V83" s="439"/>
      <c r="W83" s="439"/>
      <c r="X83" s="439"/>
      <c r="Y83" s="440"/>
      <c r="Z83" s="439">
        <v>21</v>
      </c>
      <c r="AA83" s="439"/>
      <c r="AB83" s="439"/>
      <c r="AC83" s="439"/>
      <c r="AD83" s="440"/>
      <c r="AE83" s="439">
        <v>22</v>
      </c>
      <c r="AF83" s="439"/>
      <c r="AG83" s="439"/>
      <c r="AH83" s="439"/>
      <c r="AI83" s="440"/>
      <c r="AJ83" s="439">
        <v>23</v>
      </c>
      <c r="AK83" s="439"/>
      <c r="AL83" s="439"/>
      <c r="AM83" s="439"/>
      <c r="AN83" s="440"/>
      <c r="AO83" s="439">
        <v>24</v>
      </c>
      <c r="AP83" s="439"/>
      <c r="AQ83" s="439"/>
      <c r="AR83" s="439"/>
      <c r="AS83" s="440"/>
      <c r="AT83" s="439">
        <v>25</v>
      </c>
      <c r="AU83" s="439"/>
      <c r="AV83" s="439"/>
      <c r="AW83" s="439"/>
      <c r="AX83" s="440"/>
    </row>
    <row r="84" spans="1:56">
      <c r="A84" s="2062"/>
      <c r="B84" s="2062"/>
      <c r="C84" s="2062"/>
      <c r="D84" s="2062"/>
      <c r="E84" s="2063"/>
      <c r="F84" s="2062"/>
      <c r="G84" s="2062"/>
      <c r="H84" s="2062"/>
      <c r="I84" s="2062"/>
      <c r="J84" s="2063"/>
      <c r="K84" s="2062"/>
      <c r="L84" s="2062"/>
      <c r="M84" s="2062"/>
      <c r="N84" s="2062"/>
      <c r="O84" s="2063"/>
      <c r="P84" s="2062"/>
      <c r="Q84" s="2062"/>
      <c r="R84" s="2062"/>
      <c r="S84" s="2062"/>
      <c r="T84" s="2063"/>
      <c r="U84" s="2062"/>
      <c r="V84" s="2062"/>
      <c r="W84" s="2062"/>
      <c r="X84" s="2062"/>
      <c r="Y84" s="2063"/>
      <c r="Z84" s="2062"/>
      <c r="AA84" s="2062"/>
      <c r="AB84" s="2062"/>
      <c r="AC84" s="2062"/>
      <c r="AD84" s="2063"/>
      <c r="AE84" s="2062"/>
      <c r="AF84" s="2062"/>
      <c r="AG84" s="2062"/>
      <c r="AH84" s="2062"/>
      <c r="AI84" s="2063"/>
      <c r="AJ84" s="2062"/>
      <c r="AK84" s="2062"/>
      <c r="AL84" s="2062"/>
      <c r="AM84" s="2062"/>
      <c r="AN84" s="2063"/>
      <c r="AO84" s="2062"/>
      <c r="AP84" s="2062"/>
      <c r="AQ84" s="2062"/>
      <c r="AR84" s="2062"/>
      <c r="AS84" s="2063"/>
      <c r="AT84" s="2062"/>
      <c r="AU84" s="2062"/>
      <c r="AV84" s="2062"/>
      <c r="AW84" s="2062"/>
      <c r="AX84" s="2063"/>
    </row>
    <row r="85" spans="1:56">
      <c r="A85" s="2062"/>
      <c r="B85" s="2062"/>
      <c r="C85" s="2062"/>
      <c r="D85" s="2062"/>
      <c r="E85" s="2063"/>
      <c r="F85" s="2062"/>
      <c r="G85" s="2062"/>
      <c r="H85" s="2062"/>
      <c r="I85" s="2062"/>
      <c r="J85" s="2063"/>
      <c r="K85" s="2062"/>
      <c r="L85" s="2062"/>
      <c r="M85" s="2062"/>
      <c r="N85" s="2062"/>
      <c r="O85" s="2063"/>
      <c r="P85" s="2062"/>
      <c r="Q85" s="2062"/>
      <c r="R85" s="2062"/>
      <c r="S85" s="2062"/>
      <c r="T85" s="2063"/>
      <c r="U85" s="2062"/>
      <c r="V85" s="2062"/>
      <c r="W85" s="2062"/>
      <c r="X85" s="2062"/>
      <c r="Y85" s="2063"/>
      <c r="Z85" s="2062"/>
      <c r="AA85" s="2062"/>
      <c r="AB85" s="2062"/>
      <c r="AC85" s="2062"/>
      <c r="AD85" s="2063"/>
      <c r="AE85" s="2062"/>
      <c r="AF85" s="2062"/>
      <c r="AG85" s="2062"/>
      <c r="AH85" s="2062"/>
      <c r="AI85" s="2063"/>
      <c r="AJ85" s="2062"/>
      <c r="AK85" s="2062"/>
      <c r="AL85" s="2062"/>
      <c r="AM85" s="2062"/>
      <c r="AN85" s="2063"/>
      <c r="AO85" s="2062"/>
      <c r="AP85" s="2062"/>
      <c r="AQ85" s="2062"/>
      <c r="AR85" s="2062"/>
      <c r="AS85" s="2063"/>
      <c r="AT85" s="2062"/>
      <c r="AU85" s="2062"/>
      <c r="AV85" s="2062"/>
      <c r="AW85" s="2062"/>
      <c r="AX85" s="2063"/>
    </row>
    <row r="86" spans="1:56">
      <c r="A86" s="2062"/>
      <c r="B86" s="2062"/>
      <c r="C86" s="2062"/>
      <c r="D86" s="2062"/>
      <c r="E86" s="2063"/>
      <c r="F86" s="2062"/>
      <c r="G86" s="2062"/>
      <c r="H86" s="2062"/>
      <c r="I86" s="2062"/>
      <c r="J86" s="2063"/>
      <c r="K86" s="2062"/>
      <c r="L86" s="2062"/>
      <c r="M86" s="2062"/>
      <c r="N86" s="2062"/>
      <c r="O86" s="2063"/>
      <c r="P86" s="2062"/>
      <c r="Q86" s="2062"/>
      <c r="R86" s="2062"/>
      <c r="S86" s="2062"/>
      <c r="T86" s="2063"/>
      <c r="U86" s="2062"/>
      <c r="V86" s="2062"/>
      <c r="W86" s="2062"/>
      <c r="X86" s="2062"/>
      <c r="Y86" s="2063"/>
      <c r="Z86" s="2062"/>
      <c r="AA86" s="2062"/>
      <c r="AB86" s="2062"/>
      <c r="AC86" s="2062"/>
      <c r="AD86" s="2063"/>
      <c r="AE86" s="2062"/>
      <c r="AF86" s="2062"/>
      <c r="AG86" s="2062"/>
      <c r="AH86" s="2062"/>
      <c r="AI86" s="2063"/>
      <c r="AJ86" s="2062"/>
      <c r="AK86" s="2062"/>
      <c r="AL86" s="2062"/>
      <c r="AM86" s="2062"/>
      <c r="AN86" s="2063"/>
      <c r="AO86" s="2062"/>
      <c r="AP86" s="2062"/>
      <c r="AQ86" s="2062"/>
      <c r="AR86" s="2062"/>
      <c r="AS86" s="2063"/>
      <c r="AT86" s="2062"/>
      <c r="AU86" s="2062"/>
      <c r="AV86" s="2062"/>
      <c r="AW86" s="2062"/>
      <c r="AX86" s="2063"/>
    </row>
    <row r="87" spans="1:56">
      <c r="A87" s="2062"/>
      <c r="B87" s="2062"/>
      <c r="C87" s="2062"/>
      <c r="D87" s="2062"/>
      <c r="E87" s="2063"/>
      <c r="F87" s="2062"/>
      <c r="G87" s="2062"/>
      <c r="H87" s="2062"/>
      <c r="I87" s="2062"/>
      <c r="J87" s="2063"/>
      <c r="K87" s="2062"/>
      <c r="L87" s="2062"/>
      <c r="M87" s="2062"/>
      <c r="N87" s="2062"/>
      <c r="O87" s="2063"/>
      <c r="P87" s="2062"/>
      <c r="Q87" s="2062"/>
      <c r="R87" s="2062"/>
      <c r="S87" s="2062"/>
      <c r="T87" s="2063"/>
      <c r="U87" s="2062"/>
      <c r="V87" s="2062"/>
      <c r="W87" s="2062"/>
      <c r="X87" s="2062"/>
      <c r="Y87" s="2063"/>
      <c r="Z87" s="2062"/>
      <c r="AA87" s="2062"/>
      <c r="AB87" s="2062"/>
      <c r="AC87" s="2062"/>
      <c r="AD87" s="2063"/>
      <c r="AE87" s="2062"/>
      <c r="AF87" s="2062"/>
      <c r="AG87" s="2062"/>
      <c r="AH87" s="2062"/>
      <c r="AI87" s="2063"/>
      <c r="AJ87" s="2062"/>
      <c r="AK87" s="2062"/>
      <c r="AL87" s="2062"/>
      <c r="AM87" s="2062"/>
      <c r="AN87" s="2063"/>
      <c r="AO87" s="2062"/>
      <c r="AP87" s="2062"/>
      <c r="AQ87" s="2062"/>
      <c r="AR87" s="2062"/>
      <c r="AS87" s="2063"/>
      <c r="AT87" s="2062"/>
      <c r="AU87" s="2062"/>
      <c r="AV87" s="2062"/>
      <c r="AW87" s="2062"/>
      <c r="AX87" s="2063"/>
    </row>
    <row r="88" spans="1:56">
      <c r="A88" s="2062"/>
      <c r="B88" s="2062"/>
      <c r="C88" s="2062"/>
      <c r="D88" s="2062"/>
      <c r="E88" s="2063"/>
      <c r="F88" s="2062"/>
      <c r="G88" s="2062"/>
      <c r="H88" s="2062"/>
      <c r="I88" s="2062"/>
      <c r="J88" s="2063"/>
      <c r="K88" s="2062"/>
      <c r="L88" s="2062"/>
      <c r="M88" s="2062"/>
      <c r="N88" s="2062"/>
      <c r="O88" s="2063"/>
      <c r="P88" s="2062"/>
      <c r="Q88" s="2062"/>
      <c r="R88" s="2062"/>
      <c r="S88" s="2062"/>
      <c r="T88" s="2063"/>
      <c r="U88" s="2062"/>
      <c r="V88" s="2062"/>
      <c r="W88" s="2062"/>
      <c r="X88" s="2062"/>
      <c r="Y88" s="2063"/>
      <c r="Z88" s="2062"/>
      <c r="AA88" s="2062"/>
      <c r="AB88" s="2062"/>
      <c r="AC88" s="2062"/>
      <c r="AD88" s="2063"/>
      <c r="AE88" s="2062"/>
      <c r="AF88" s="2062"/>
      <c r="AG88" s="2062"/>
      <c r="AH88" s="2062"/>
      <c r="AI88" s="2063"/>
      <c r="AJ88" s="2062"/>
      <c r="AK88" s="2062"/>
      <c r="AL88" s="2062"/>
      <c r="AM88" s="2062"/>
      <c r="AN88" s="2063"/>
      <c r="AO88" s="2062"/>
      <c r="AP88" s="2062"/>
      <c r="AQ88" s="2062"/>
      <c r="AR88" s="2062"/>
      <c r="AS88" s="2063"/>
      <c r="AT88" s="2062"/>
      <c r="AU88" s="2062"/>
      <c r="AV88" s="2062"/>
      <c r="AW88" s="2062"/>
      <c r="AX88" s="2063"/>
    </row>
    <row r="89" spans="1:56">
      <c r="A89" s="2062"/>
      <c r="B89" s="2062"/>
      <c r="C89" s="2062"/>
      <c r="D89" s="2062"/>
      <c r="E89" s="2063"/>
      <c r="F89" s="2062"/>
      <c r="G89" s="2062"/>
      <c r="H89" s="2062"/>
      <c r="I89" s="2062"/>
      <c r="J89" s="2063"/>
      <c r="K89" s="2062"/>
      <c r="L89" s="2062"/>
      <c r="M89" s="2062"/>
      <c r="N89" s="2062"/>
      <c r="O89" s="2063"/>
      <c r="P89" s="2062"/>
      <c r="Q89" s="2062"/>
      <c r="R89" s="2062"/>
      <c r="S89" s="2062"/>
      <c r="T89" s="2063"/>
      <c r="U89" s="2062"/>
      <c r="V89" s="2062"/>
      <c r="W89" s="2062"/>
      <c r="X89" s="2062"/>
      <c r="Y89" s="2063"/>
      <c r="Z89" s="2062"/>
      <c r="AA89" s="2062"/>
      <c r="AB89" s="2062"/>
      <c r="AC89" s="2062"/>
      <c r="AD89" s="2063"/>
      <c r="AE89" s="2062"/>
      <c r="AF89" s="2062"/>
      <c r="AG89" s="2062"/>
      <c r="AH89" s="2062"/>
      <c r="AI89" s="2063"/>
      <c r="AJ89" s="2062"/>
      <c r="AK89" s="2062"/>
      <c r="AL89" s="2062"/>
      <c r="AM89" s="2062"/>
      <c r="AN89" s="2063"/>
      <c r="AO89" s="2062"/>
      <c r="AP89" s="2062"/>
      <c r="AQ89" s="2062"/>
      <c r="AR89" s="2062"/>
      <c r="AS89" s="2063"/>
      <c r="AT89" s="2062"/>
      <c r="AU89" s="2062"/>
      <c r="AV89" s="2062"/>
      <c r="AW89" s="2062"/>
      <c r="AX89" s="2063"/>
    </row>
    <row r="90" spans="1:56">
      <c r="A90" s="2062"/>
      <c r="B90" s="2062"/>
      <c r="C90" s="2062"/>
      <c r="D90" s="2062"/>
      <c r="E90" s="2063"/>
      <c r="F90" s="2062"/>
      <c r="G90" s="2062"/>
      <c r="H90" s="2062"/>
      <c r="I90" s="2062"/>
      <c r="J90" s="2063"/>
      <c r="K90" s="2062"/>
      <c r="L90" s="2062"/>
      <c r="M90" s="2062"/>
      <c r="N90" s="2062"/>
      <c r="O90" s="2063"/>
      <c r="P90" s="2062"/>
      <c r="Q90" s="2062"/>
      <c r="R90" s="2062"/>
      <c r="S90" s="2062"/>
      <c r="T90" s="2063"/>
      <c r="U90" s="2062"/>
      <c r="V90" s="2062"/>
      <c r="W90" s="2062"/>
      <c r="X90" s="2062"/>
      <c r="Y90" s="2063"/>
      <c r="Z90" s="2062"/>
      <c r="AA90" s="2062"/>
      <c r="AB90" s="2062"/>
      <c r="AC90" s="2062"/>
      <c r="AD90" s="2063"/>
      <c r="AE90" s="2062"/>
      <c r="AF90" s="2062"/>
      <c r="AG90" s="2062"/>
      <c r="AH90" s="2062"/>
      <c r="AI90" s="2063"/>
      <c r="AJ90" s="2062"/>
      <c r="AK90" s="2062"/>
      <c r="AL90" s="2062"/>
      <c r="AM90" s="2062"/>
      <c r="AN90" s="2063"/>
      <c r="AO90" s="2062"/>
      <c r="AP90" s="2062"/>
      <c r="AQ90" s="2062"/>
      <c r="AR90" s="2062"/>
      <c r="AS90" s="2063"/>
      <c r="AT90" s="2062"/>
      <c r="AU90" s="2062"/>
      <c r="AV90" s="2062"/>
      <c r="AW90" s="2062"/>
      <c r="AX90" s="2063"/>
    </row>
    <row r="91" spans="1:56">
      <c r="A91" s="2062"/>
      <c r="B91" s="2062"/>
      <c r="C91" s="2062"/>
      <c r="D91" s="2062"/>
      <c r="E91" s="2063"/>
      <c r="F91" s="2062"/>
      <c r="G91" s="2062"/>
      <c r="H91" s="2062"/>
      <c r="I91" s="2062"/>
      <c r="J91" s="2063"/>
      <c r="K91" s="2062"/>
      <c r="L91" s="2062"/>
      <c r="M91" s="2062"/>
      <c r="N91" s="2062"/>
      <c r="O91" s="2063"/>
      <c r="P91" s="2062"/>
      <c r="Q91" s="2062"/>
      <c r="R91" s="2062"/>
      <c r="S91" s="2062"/>
      <c r="T91" s="2063"/>
      <c r="U91" s="2062"/>
      <c r="V91" s="2062"/>
      <c r="W91" s="2062"/>
      <c r="X91" s="2062"/>
      <c r="Y91" s="2063"/>
      <c r="Z91" s="2062"/>
      <c r="AA91" s="2062"/>
      <c r="AB91" s="2062"/>
      <c r="AC91" s="2062"/>
      <c r="AD91" s="2063"/>
      <c r="AE91" s="2062"/>
      <c r="AF91" s="2062"/>
      <c r="AG91" s="2062"/>
      <c r="AH91" s="2062"/>
      <c r="AI91" s="2063"/>
      <c r="AJ91" s="2062"/>
      <c r="AK91" s="2062"/>
      <c r="AL91" s="2062"/>
      <c r="AM91" s="2062"/>
      <c r="AN91" s="2063"/>
      <c r="AO91" s="2062"/>
      <c r="AP91" s="2062"/>
      <c r="AQ91" s="2062"/>
      <c r="AR91" s="2062"/>
      <c r="AS91" s="2063"/>
      <c r="AT91" s="2062"/>
      <c r="AU91" s="2062"/>
      <c r="AV91" s="2062"/>
      <c r="AW91" s="2062"/>
      <c r="AX91" s="2063"/>
    </row>
    <row r="92" spans="1:56">
      <c r="A92" s="2062"/>
      <c r="B92" s="2062"/>
      <c r="C92" s="2062"/>
      <c r="D92" s="2062"/>
      <c r="E92" s="2063"/>
      <c r="F92" s="2062"/>
      <c r="G92" s="2062"/>
      <c r="H92" s="2062"/>
      <c r="I92" s="2062"/>
      <c r="J92" s="2063"/>
      <c r="K92" s="2062"/>
      <c r="L92" s="2062"/>
      <c r="M92" s="2062"/>
      <c r="N92" s="2062"/>
      <c r="O92" s="2063"/>
      <c r="P92" s="2062"/>
      <c r="Q92" s="2062"/>
      <c r="R92" s="2062"/>
      <c r="S92" s="2062"/>
      <c r="T92" s="2063"/>
      <c r="U92" s="2062"/>
      <c r="V92" s="2062"/>
      <c r="W92" s="2062"/>
      <c r="X92" s="2062"/>
      <c r="Y92" s="2063"/>
      <c r="Z92" s="2062"/>
      <c r="AA92" s="2062"/>
      <c r="AB92" s="2062"/>
      <c r="AC92" s="2062"/>
      <c r="AD92" s="2063"/>
      <c r="AE92" s="2062"/>
      <c r="AF92" s="2062"/>
      <c r="AG92" s="2062"/>
      <c r="AH92" s="2062"/>
      <c r="AI92" s="2063"/>
      <c r="AJ92" s="2062"/>
      <c r="AK92" s="2062"/>
      <c r="AL92" s="2062"/>
      <c r="AM92" s="2062"/>
      <c r="AN92" s="2063"/>
      <c r="AO92" s="2062"/>
      <c r="AP92" s="2062"/>
      <c r="AQ92" s="2062"/>
      <c r="AR92" s="2062"/>
      <c r="AS92" s="2063"/>
      <c r="AT92" s="2062"/>
      <c r="AU92" s="2062"/>
      <c r="AV92" s="2062"/>
      <c r="AW92" s="2062"/>
      <c r="AX92" s="2063"/>
    </row>
    <row r="93" spans="1:56">
      <c r="A93" s="2062"/>
      <c r="B93" s="2062"/>
      <c r="C93" s="2062"/>
      <c r="D93" s="2062"/>
      <c r="E93" s="2063"/>
      <c r="F93" s="2062"/>
      <c r="G93" s="2062"/>
      <c r="H93" s="2062"/>
      <c r="I93" s="2062"/>
      <c r="J93" s="2063"/>
      <c r="K93" s="2062"/>
      <c r="L93" s="2062"/>
      <c r="M93" s="2062"/>
      <c r="N93" s="2062"/>
      <c r="O93" s="2063"/>
      <c r="P93" s="2062"/>
      <c r="Q93" s="2062"/>
      <c r="R93" s="2062"/>
      <c r="S93" s="2062"/>
      <c r="T93" s="2063"/>
      <c r="U93" s="2062"/>
      <c r="V93" s="2062"/>
      <c r="W93" s="2062"/>
      <c r="X93" s="2062"/>
      <c r="Y93" s="2063"/>
      <c r="Z93" s="2062"/>
      <c r="AA93" s="2062"/>
      <c r="AB93" s="2062"/>
      <c r="AC93" s="2062"/>
      <c r="AD93" s="2063"/>
      <c r="AE93" s="2062"/>
      <c r="AF93" s="2062"/>
      <c r="AG93" s="2062"/>
      <c r="AH93" s="2062"/>
      <c r="AI93" s="2063"/>
      <c r="AJ93" s="2062"/>
      <c r="AK93" s="2062"/>
      <c r="AL93" s="2062"/>
      <c r="AM93" s="2062"/>
      <c r="AN93" s="2063"/>
      <c r="AO93" s="2062"/>
      <c r="AP93" s="2062"/>
      <c r="AQ93" s="2062"/>
      <c r="AR93" s="2062"/>
      <c r="AS93" s="2063"/>
      <c r="AT93" s="2062"/>
      <c r="AU93" s="2062"/>
      <c r="AV93" s="2062"/>
      <c r="AW93" s="2062"/>
      <c r="AX93" s="2063"/>
    </row>
    <row r="94" spans="1:56">
      <c r="A94" s="2062"/>
      <c r="B94" s="2062"/>
      <c r="C94" s="2062"/>
      <c r="D94" s="2062"/>
      <c r="E94" s="2063"/>
      <c r="F94" s="2062"/>
      <c r="G94" s="2062"/>
      <c r="H94" s="2062"/>
      <c r="I94" s="2062"/>
      <c r="J94" s="2063"/>
      <c r="K94" s="2062"/>
      <c r="L94" s="2062"/>
      <c r="M94" s="2062"/>
      <c r="N94" s="2062"/>
      <c r="O94" s="2063"/>
      <c r="P94" s="2062"/>
      <c r="Q94" s="2062"/>
      <c r="R94" s="2062"/>
      <c r="S94" s="2062"/>
      <c r="T94" s="2063"/>
      <c r="U94" s="2062"/>
      <c r="V94" s="2062"/>
      <c r="W94" s="2062"/>
      <c r="X94" s="2062"/>
      <c r="Y94" s="2063"/>
      <c r="Z94" s="2062"/>
      <c r="AA94" s="2062"/>
      <c r="AB94" s="2062"/>
      <c r="AC94" s="2062"/>
      <c r="AD94" s="2063"/>
      <c r="AE94" s="2062"/>
      <c r="AF94" s="2062"/>
      <c r="AG94" s="2062"/>
      <c r="AH94" s="2062"/>
      <c r="AI94" s="2063"/>
      <c r="AJ94" s="2062"/>
      <c r="AK94" s="2062"/>
      <c r="AL94" s="2062"/>
      <c r="AM94" s="2062"/>
      <c r="AN94" s="2063"/>
      <c r="AO94" s="2062"/>
      <c r="AP94" s="2062"/>
      <c r="AQ94" s="2062"/>
      <c r="AR94" s="2062"/>
      <c r="AS94" s="2063"/>
      <c r="AT94" s="2062"/>
      <c r="AU94" s="2062"/>
      <c r="AV94" s="2062"/>
      <c r="AW94" s="2062"/>
      <c r="AX94" s="2063"/>
    </row>
    <row r="95" spans="1:56">
      <c r="A95" s="2062"/>
      <c r="B95" s="2062"/>
      <c r="C95" s="2062"/>
      <c r="D95" s="2062"/>
      <c r="E95" s="2063"/>
      <c r="F95" s="2062"/>
      <c r="G95" s="2062"/>
      <c r="H95" s="2062"/>
      <c r="I95" s="2062"/>
      <c r="J95" s="2063"/>
      <c r="K95" s="2062"/>
      <c r="L95" s="2062"/>
      <c r="M95" s="2062"/>
      <c r="N95" s="2062"/>
      <c r="O95" s="2063"/>
      <c r="P95" s="2062"/>
      <c r="Q95" s="2062"/>
      <c r="R95" s="2062"/>
      <c r="S95" s="2062"/>
      <c r="T95" s="2063"/>
      <c r="U95" s="2062"/>
      <c r="V95" s="2062"/>
      <c r="W95" s="2062"/>
      <c r="X95" s="2062"/>
      <c r="Y95" s="2063"/>
      <c r="Z95" s="2062"/>
      <c r="AA95" s="2062"/>
      <c r="AB95" s="2062"/>
      <c r="AC95" s="2062"/>
      <c r="AD95" s="2063"/>
      <c r="AE95" s="2062"/>
      <c r="AF95" s="2062"/>
      <c r="AG95" s="2062"/>
      <c r="AH95" s="2062"/>
      <c r="AI95" s="2063"/>
      <c r="AJ95" s="2062"/>
      <c r="AK95" s="2062"/>
      <c r="AL95" s="2062"/>
      <c r="AM95" s="2062"/>
      <c r="AN95" s="2063"/>
      <c r="AO95" s="2062"/>
      <c r="AP95" s="2062"/>
      <c r="AQ95" s="2062"/>
      <c r="AR95" s="2062"/>
      <c r="AS95" s="2063"/>
      <c r="AT95" s="2062"/>
      <c r="AU95" s="2062"/>
      <c r="AV95" s="2062"/>
      <c r="AW95" s="2062"/>
      <c r="AX95" s="2063"/>
    </row>
    <row r="96" spans="1:56">
      <c r="A96" s="2062"/>
      <c r="B96" s="2062"/>
      <c r="C96" s="2062"/>
      <c r="D96" s="2062"/>
      <c r="E96" s="2063"/>
      <c r="F96" s="2062"/>
      <c r="G96" s="2062"/>
      <c r="H96" s="2062"/>
      <c r="I96" s="2062"/>
      <c r="J96" s="2063"/>
      <c r="K96" s="2062"/>
      <c r="L96" s="2062"/>
      <c r="M96" s="2062"/>
      <c r="N96" s="2062"/>
      <c r="O96" s="2063"/>
      <c r="P96" s="2062"/>
      <c r="Q96" s="2062"/>
      <c r="R96" s="2062"/>
      <c r="S96" s="2062"/>
      <c r="T96" s="2063"/>
      <c r="U96" s="2062"/>
      <c r="V96" s="2062"/>
      <c r="W96" s="2062"/>
      <c r="X96" s="2062"/>
      <c r="Y96" s="2063"/>
      <c r="Z96" s="2062"/>
      <c r="AA96" s="2062"/>
      <c r="AB96" s="2062"/>
      <c r="AC96" s="2062"/>
      <c r="AD96" s="2063"/>
      <c r="AE96" s="2062"/>
      <c r="AF96" s="2062"/>
      <c r="AG96" s="2062"/>
      <c r="AH96" s="2062"/>
      <c r="AI96" s="2063"/>
      <c r="AJ96" s="2062"/>
      <c r="AK96" s="2062"/>
      <c r="AL96" s="2062"/>
      <c r="AM96" s="2062"/>
      <c r="AN96" s="2063"/>
      <c r="AO96" s="2062"/>
      <c r="AP96" s="2062"/>
      <c r="AQ96" s="2062"/>
      <c r="AR96" s="2062"/>
      <c r="AS96" s="2063"/>
      <c r="AT96" s="2062"/>
      <c r="AU96" s="2062"/>
      <c r="AV96" s="2062"/>
      <c r="AW96" s="2062"/>
      <c r="AX96" s="2063"/>
    </row>
    <row r="97" spans="1:56">
      <c r="A97" s="2062"/>
      <c r="B97" s="2062"/>
      <c r="C97" s="2062"/>
      <c r="D97" s="2062"/>
      <c r="E97" s="2063"/>
      <c r="F97" s="2062"/>
      <c r="G97" s="2062"/>
      <c r="H97" s="2062"/>
      <c r="I97" s="2062"/>
      <c r="J97" s="2063"/>
      <c r="K97" s="2062"/>
      <c r="L97" s="2062"/>
      <c r="M97" s="2062"/>
      <c r="N97" s="2062"/>
      <c r="O97" s="2063"/>
      <c r="P97" s="2062"/>
      <c r="Q97" s="2062"/>
      <c r="R97" s="2062"/>
      <c r="S97" s="2062"/>
      <c r="T97" s="2063"/>
      <c r="U97" s="2062"/>
      <c r="V97" s="2062"/>
      <c r="W97" s="2062"/>
      <c r="X97" s="2062"/>
      <c r="Y97" s="2063"/>
      <c r="Z97" s="2062"/>
      <c r="AA97" s="2062"/>
      <c r="AB97" s="2062"/>
      <c r="AC97" s="2062"/>
      <c r="AD97" s="2063"/>
      <c r="AE97" s="2062"/>
      <c r="AF97" s="2062"/>
      <c r="AG97" s="2062"/>
      <c r="AH97" s="2062"/>
      <c r="AI97" s="2063"/>
      <c r="AJ97" s="2062"/>
      <c r="AK97" s="2062"/>
      <c r="AL97" s="2062"/>
      <c r="AM97" s="2062"/>
      <c r="AN97" s="2063"/>
      <c r="AO97" s="2062"/>
      <c r="AP97" s="2062"/>
      <c r="AQ97" s="2062"/>
      <c r="AR97" s="2062"/>
      <c r="AS97" s="2063"/>
      <c r="AT97" s="2062"/>
      <c r="AU97" s="2062"/>
      <c r="AV97" s="2062"/>
      <c r="AW97" s="2062"/>
      <c r="AX97" s="2063"/>
    </row>
    <row r="98" spans="1:56" s="387" customFormat="1">
      <c r="A98" s="2072"/>
      <c r="B98" s="2072"/>
      <c r="C98" s="2072"/>
      <c r="D98" s="2072"/>
      <c r="E98" s="2073"/>
      <c r="F98" s="2072"/>
      <c r="G98" s="2072"/>
      <c r="H98" s="2072"/>
      <c r="I98" s="2072"/>
      <c r="J98" s="2073"/>
      <c r="K98" s="2072"/>
      <c r="L98" s="2072"/>
      <c r="M98" s="2072"/>
      <c r="N98" s="2072"/>
      <c r="O98" s="2073"/>
      <c r="P98" s="2072"/>
      <c r="Q98" s="2072"/>
      <c r="R98" s="2072"/>
      <c r="S98" s="2072"/>
      <c r="T98" s="2073"/>
      <c r="U98" s="2072"/>
      <c r="V98" s="2072"/>
      <c r="W98" s="2072"/>
      <c r="X98" s="2072"/>
      <c r="Y98" s="2073"/>
      <c r="Z98" s="2072"/>
      <c r="AA98" s="2072"/>
      <c r="AB98" s="2072"/>
      <c r="AC98" s="2072"/>
      <c r="AD98" s="2073"/>
      <c r="AE98" s="2072"/>
      <c r="AF98" s="2072"/>
      <c r="AG98" s="2072"/>
      <c r="AH98" s="2072"/>
      <c r="AI98" s="2073"/>
      <c r="AJ98" s="2072"/>
      <c r="AK98" s="2072"/>
      <c r="AL98" s="2072"/>
      <c r="AM98" s="2072"/>
      <c r="AN98" s="2073"/>
      <c r="AO98" s="2072"/>
      <c r="AP98" s="2072"/>
      <c r="AQ98" s="2072"/>
      <c r="AR98" s="2072"/>
      <c r="AS98" s="2073"/>
      <c r="AT98" s="2072"/>
      <c r="AU98" s="2072"/>
      <c r="AV98" s="2072"/>
      <c r="AW98" s="2072"/>
      <c r="AX98" s="2073"/>
      <c r="AY98" s="388"/>
      <c r="AZ98" s="388"/>
      <c r="BA98" s="388"/>
      <c r="BB98" s="388"/>
      <c r="BC98" s="388"/>
      <c r="BD98" s="388"/>
    </row>
    <row r="99" spans="1:56" ht="18.75">
      <c r="A99" s="2080" t="s">
        <v>0</v>
      </c>
      <c r="B99" s="2080"/>
      <c r="C99" s="2080"/>
      <c r="D99" s="2080"/>
      <c r="E99" s="2080"/>
      <c r="F99" s="2080" t="s">
        <v>1</v>
      </c>
      <c r="G99" s="2080"/>
      <c r="H99" s="2080"/>
      <c r="I99" s="2080"/>
      <c r="J99" s="2080"/>
      <c r="K99" s="2080" t="s">
        <v>2</v>
      </c>
      <c r="L99" s="2080"/>
      <c r="M99" s="2080"/>
      <c r="N99" s="2080"/>
      <c r="O99" s="2080"/>
      <c r="P99" s="2080" t="s">
        <v>3</v>
      </c>
      <c r="Q99" s="2080"/>
      <c r="R99" s="2080"/>
      <c r="S99" s="2080"/>
      <c r="T99" s="2080"/>
      <c r="U99" s="2080" t="s">
        <v>4</v>
      </c>
      <c r="V99" s="2080"/>
      <c r="W99" s="2080"/>
      <c r="X99" s="2080"/>
      <c r="Y99" s="2080"/>
      <c r="Z99" s="2080" t="s">
        <v>5</v>
      </c>
      <c r="AA99" s="2080"/>
      <c r="AB99" s="2080"/>
      <c r="AC99" s="2080"/>
      <c r="AD99" s="2080"/>
      <c r="AE99" s="2080" t="s">
        <v>6</v>
      </c>
      <c r="AF99" s="2080"/>
      <c r="AG99" s="2080"/>
      <c r="AH99" s="2080"/>
      <c r="AI99" s="2080"/>
      <c r="AJ99" s="2080" t="s">
        <v>7</v>
      </c>
      <c r="AK99" s="2080"/>
      <c r="AL99" s="2080"/>
      <c r="AM99" s="2080"/>
      <c r="AN99" s="2080"/>
      <c r="AO99" s="2080" t="s">
        <v>8</v>
      </c>
      <c r="AP99" s="2080"/>
      <c r="AQ99" s="2080"/>
      <c r="AR99" s="2080"/>
      <c r="AS99" s="2080"/>
      <c r="AT99" s="2080" t="s">
        <v>9</v>
      </c>
      <c r="AU99" s="2080"/>
      <c r="AV99" s="2080"/>
      <c r="AW99" s="2080"/>
      <c r="AX99" s="2080"/>
    </row>
    <row r="100" spans="1:56">
      <c r="A100" s="400">
        <v>1</v>
      </c>
      <c r="B100" s="401"/>
      <c r="C100" s="401"/>
      <c r="D100" s="401"/>
      <c r="E100" s="402"/>
      <c r="F100" s="400">
        <v>2</v>
      </c>
      <c r="G100" s="401"/>
      <c r="H100" s="401"/>
      <c r="I100" s="401"/>
      <c r="J100" s="402"/>
      <c r="K100" s="400">
        <v>3</v>
      </c>
      <c r="L100" s="401"/>
      <c r="M100" s="401"/>
      <c r="N100" s="401"/>
      <c r="O100" s="402"/>
      <c r="P100" s="400">
        <v>4</v>
      </c>
      <c r="Q100" s="401"/>
      <c r="R100" s="401"/>
      <c r="S100" s="401"/>
      <c r="T100" s="402"/>
      <c r="U100" s="400">
        <v>5</v>
      </c>
      <c r="V100" s="401"/>
      <c r="W100" s="401"/>
      <c r="X100" s="401"/>
      <c r="Y100" s="402"/>
      <c r="Z100" s="400">
        <v>6</v>
      </c>
      <c r="AA100" s="401"/>
      <c r="AB100" s="401"/>
      <c r="AC100" s="401"/>
      <c r="AD100" s="402"/>
      <c r="AE100" s="400">
        <v>7</v>
      </c>
      <c r="AF100" s="401"/>
      <c r="AG100" s="401"/>
      <c r="AH100" s="401"/>
      <c r="AI100" s="402"/>
      <c r="AJ100" s="400">
        <v>8</v>
      </c>
      <c r="AK100" s="401"/>
      <c r="AL100" s="401"/>
      <c r="AM100" s="401"/>
      <c r="AN100" s="402"/>
      <c r="AO100" s="400">
        <v>9</v>
      </c>
      <c r="AP100" s="401"/>
      <c r="AQ100" s="401"/>
      <c r="AR100" s="401"/>
      <c r="AS100" s="402"/>
      <c r="AT100" s="400">
        <v>10</v>
      </c>
      <c r="AU100" s="401"/>
      <c r="AV100" s="401"/>
      <c r="AW100" s="401"/>
      <c r="AX100" s="402"/>
    </row>
    <row r="101" spans="1:56">
      <c r="A101" s="2078"/>
      <c r="B101" s="2078"/>
      <c r="C101" s="2078"/>
      <c r="D101" s="2078"/>
      <c r="E101" s="2079"/>
      <c r="F101" s="2078"/>
      <c r="G101" s="2078"/>
      <c r="H101" s="2078"/>
      <c r="I101" s="2078"/>
      <c r="J101" s="2079"/>
      <c r="K101" s="2078"/>
      <c r="L101" s="2078"/>
      <c r="M101" s="2078"/>
      <c r="N101" s="2078"/>
      <c r="O101" s="2079"/>
      <c r="P101" s="2078"/>
      <c r="Q101" s="2078"/>
      <c r="R101" s="2078"/>
      <c r="S101" s="2078"/>
      <c r="T101" s="2079"/>
      <c r="U101" s="2078"/>
      <c r="V101" s="2078"/>
      <c r="W101" s="2078"/>
      <c r="X101" s="2078"/>
      <c r="Y101" s="2079"/>
      <c r="Z101" s="2078"/>
      <c r="AA101" s="2078"/>
      <c r="AB101" s="2078"/>
      <c r="AC101" s="2078"/>
      <c r="AD101" s="2079"/>
      <c r="AE101" s="2078"/>
      <c r="AF101" s="2078"/>
      <c r="AG101" s="2078"/>
      <c r="AH101" s="2078"/>
      <c r="AI101" s="2079"/>
      <c r="AJ101" s="2078"/>
      <c r="AK101" s="2078"/>
      <c r="AL101" s="2078"/>
      <c r="AM101" s="2078"/>
      <c r="AN101" s="2079"/>
      <c r="AO101" s="2078"/>
      <c r="AP101" s="2078"/>
      <c r="AQ101" s="2078"/>
      <c r="AR101" s="2078"/>
      <c r="AS101" s="2079"/>
      <c r="AT101" s="2078"/>
      <c r="AU101" s="2078"/>
      <c r="AV101" s="2078"/>
      <c r="AW101" s="2078"/>
      <c r="AX101" s="2079"/>
    </row>
    <row r="102" spans="1:56">
      <c r="A102" s="2078"/>
      <c r="B102" s="2078"/>
      <c r="C102" s="2078"/>
      <c r="D102" s="2078"/>
      <c r="E102" s="2079"/>
      <c r="F102" s="2078"/>
      <c r="G102" s="2078"/>
      <c r="H102" s="2078"/>
      <c r="I102" s="2078"/>
      <c r="J102" s="2079"/>
      <c r="K102" s="2078"/>
      <c r="L102" s="2078"/>
      <c r="M102" s="2078"/>
      <c r="N102" s="2078"/>
      <c r="O102" s="2079"/>
      <c r="P102" s="2078"/>
      <c r="Q102" s="2078"/>
      <c r="R102" s="2078"/>
      <c r="S102" s="2078"/>
      <c r="T102" s="2079"/>
      <c r="U102" s="2078"/>
      <c r="V102" s="2078"/>
      <c r="W102" s="2078"/>
      <c r="X102" s="2078"/>
      <c r="Y102" s="2079"/>
      <c r="Z102" s="2078"/>
      <c r="AA102" s="2078"/>
      <c r="AB102" s="2078"/>
      <c r="AC102" s="2078"/>
      <c r="AD102" s="2079"/>
      <c r="AE102" s="2078"/>
      <c r="AF102" s="2078"/>
      <c r="AG102" s="2078"/>
      <c r="AH102" s="2078"/>
      <c r="AI102" s="2079"/>
      <c r="AJ102" s="2078"/>
      <c r="AK102" s="2078"/>
      <c r="AL102" s="2078"/>
      <c r="AM102" s="2078"/>
      <c r="AN102" s="2079"/>
      <c r="AO102" s="2078"/>
      <c r="AP102" s="2078"/>
      <c r="AQ102" s="2078"/>
      <c r="AR102" s="2078"/>
      <c r="AS102" s="2079"/>
      <c r="AT102" s="2078"/>
      <c r="AU102" s="2078"/>
      <c r="AV102" s="2078"/>
      <c r="AW102" s="2078"/>
      <c r="AX102" s="2079"/>
    </row>
    <row r="103" spans="1:56">
      <c r="A103" s="2078"/>
      <c r="B103" s="2078"/>
      <c r="C103" s="2078"/>
      <c r="D103" s="2078"/>
      <c r="E103" s="2079"/>
      <c r="F103" s="2078"/>
      <c r="G103" s="2078"/>
      <c r="H103" s="2078"/>
      <c r="I103" s="2078"/>
      <c r="J103" s="2079"/>
      <c r="K103" s="2078"/>
      <c r="L103" s="2078"/>
      <c r="M103" s="2078"/>
      <c r="N103" s="2078"/>
      <c r="O103" s="2079"/>
      <c r="P103" s="2078"/>
      <c r="Q103" s="2078"/>
      <c r="R103" s="2078"/>
      <c r="S103" s="2078"/>
      <c r="T103" s="2079"/>
      <c r="U103" s="2078"/>
      <c r="V103" s="2078"/>
      <c r="W103" s="2078"/>
      <c r="X103" s="2078"/>
      <c r="Y103" s="2079"/>
      <c r="Z103" s="2078"/>
      <c r="AA103" s="2078"/>
      <c r="AB103" s="2078"/>
      <c r="AC103" s="2078"/>
      <c r="AD103" s="2079"/>
      <c r="AE103" s="2078"/>
      <c r="AF103" s="2078"/>
      <c r="AG103" s="2078"/>
      <c r="AH103" s="2078"/>
      <c r="AI103" s="2079"/>
      <c r="AJ103" s="2078"/>
      <c r="AK103" s="2078"/>
      <c r="AL103" s="2078"/>
      <c r="AM103" s="2078"/>
      <c r="AN103" s="2079"/>
      <c r="AO103" s="2078"/>
      <c r="AP103" s="2078"/>
      <c r="AQ103" s="2078"/>
      <c r="AR103" s="2078"/>
      <c r="AS103" s="2079"/>
      <c r="AT103" s="2078"/>
      <c r="AU103" s="2078"/>
      <c r="AV103" s="2078"/>
      <c r="AW103" s="2078"/>
      <c r="AX103" s="2079"/>
    </row>
    <row r="104" spans="1:56">
      <c r="A104" s="2078"/>
      <c r="B104" s="2078"/>
      <c r="C104" s="2078"/>
      <c r="D104" s="2078"/>
      <c r="E104" s="2079"/>
      <c r="F104" s="2078"/>
      <c r="G104" s="2078"/>
      <c r="H104" s="2078"/>
      <c r="I104" s="2078"/>
      <c r="J104" s="2079"/>
      <c r="K104" s="2078"/>
      <c r="L104" s="2078"/>
      <c r="M104" s="2078"/>
      <c r="N104" s="2078"/>
      <c r="O104" s="2079"/>
      <c r="P104" s="2078"/>
      <c r="Q104" s="2078"/>
      <c r="R104" s="2078"/>
      <c r="S104" s="2078"/>
      <c r="T104" s="2079"/>
      <c r="U104" s="2078"/>
      <c r="V104" s="2078"/>
      <c r="W104" s="2078"/>
      <c r="X104" s="2078"/>
      <c r="Y104" s="2079"/>
      <c r="Z104" s="2078"/>
      <c r="AA104" s="2078"/>
      <c r="AB104" s="2078"/>
      <c r="AC104" s="2078"/>
      <c r="AD104" s="2079"/>
      <c r="AE104" s="2078"/>
      <c r="AF104" s="2078"/>
      <c r="AG104" s="2078"/>
      <c r="AH104" s="2078"/>
      <c r="AI104" s="2079"/>
      <c r="AJ104" s="2078"/>
      <c r="AK104" s="2078"/>
      <c r="AL104" s="2078"/>
      <c r="AM104" s="2078"/>
      <c r="AN104" s="2079"/>
      <c r="AO104" s="2078"/>
      <c r="AP104" s="2078"/>
      <c r="AQ104" s="2078"/>
      <c r="AR104" s="2078"/>
      <c r="AS104" s="2079"/>
      <c r="AT104" s="2078"/>
      <c r="AU104" s="2078"/>
      <c r="AV104" s="2078"/>
      <c r="AW104" s="2078"/>
      <c r="AX104" s="2079"/>
    </row>
    <row r="105" spans="1:56">
      <c r="A105" s="2078"/>
      <c r="B105" s="2078"/>
      <c r="C105" s="2078"/>
      <c r="D105" s="2078"/>
      <c r="E105" s="2079"/>
      <c r="F105" s="2078"/>
      <c r="G105" s="2078"/>
      <c r="H105" s="2078"/>
      <c r="I105" s="2078"/>
      <c r="J105" s="2079"/>
      <c r="K105" s="2078"/>
      <c r="L105" s="2078"/>
      <c r="M105" s="2078"/>
      <c r="N105" s="2078"/>
      <c r="O105" s="2079"/>
      <c r="P105" s="2078"/>
      <c r="Q105" s="2078"/>
      <c r="R105" s="2078"/>
      <c r="S105" s="2078"/>
      <c r="T105" s="2079"/>
      <c r="U105" s="2078"/>
      <c r="V105" s="2078"/>
      <c r="W105" s="2078"/>
      <c r="X105" s="2078"/>
      <c r="Y105" s="2079"/>
      <c r="Z105" s="2078"/>
      <c r="AA105" s="2078"/>
      <c r="AB105" s="2078"/>
      <c r="AC105" s="2078"/>
      <c r="AD105" s="2079"/>
      <c r="AE105" s="2078"/>
      <c r="AF105" s="2078"/>
      <c r="AG105" s="2078"/>
      <c r="AH105" s="2078"/>
      <c r="AI105" s="2079"/>
      <c r="AJ105" s="2078"/>
      <c r="AK105" s="2078"/>
      <c r="AL105" s="2078"/>
      <c r="AM105" s="2078"/>
      <c r="AN105" s="2079"/>
      <c r="AO105" s="2078"/>
      <c r="AP105" s="2078"/>
      <c r="AQ105" s="2078"/>
      <c r="AR105" s="2078"/>
      <c r="AS105" s="2079"/>
      <c r="AT105" s="2078"/>
      <c r="AU105" s="2078"/>
      <c r="AV105" s="2078"/>
      <c r="AW105" s="2078"/>
      <c r="AX105" s="2079"/>
    </row>
    <row r="106" spans="1:56">
      <c r="A106" s="2078"/>
      <c r="B106" s="2078"/>
      <c r="C106" s="2078"/>
      <c r="D106" s="2078"/>
      <c r="E106" s="2079"/>
      <c r="F106" s="2078"/>
      <c r="G106" s="2078"/>
      <c r="H106" s="2078"/>
      <c r="I106" s="2078"/>
      <c r="J106" s="2079"/>
      <c r="K106" s="2078"/>
      <c r="L106" s="2078"/>
      <c r="M106" s="2078"/>
      <c r="N106" s="2078"/>
      <c r="O106" s="2079"/>
      <c r="P106" s="2078"/>
      <c r="Q106" s="2078"/>
      <c r="R106" s="2078"/>
      <c r="S106" s="2078"/>
      <c r="T106" s="2079"/>
      <c r="U106" s="2078"/>
      <c r="V106" s="2078"/>
      <c r="W106" s="2078"/>
      <c r="X106" s="2078"/>
      <c r="Y106" s="2079"/>
      <c r="Z106" s="2078"/>
      <c r="AA106" s="2078"/>
      <c r="AB106" s="2078"/>
      <c r="AC106" s="2078"/>
      <c r="AD106" s="2079"/>
      <c r="AE106" s="2078"/>
      <c r="AF106" s="2078"/>
      <c r="AG106" s="2078"/>
      <c r="AH106" s="2078"/>
      <c r="AI106" s="2079"/>
      <c r="AJ106" s="2078"/>
      <c r="AK106" s="2078"/>
      <c r="AL106" s="2078"/>
      <c r="AM106" s="2078"/>
      <c r="AN106" s="2079"/>
      <c r="AO106" s="2078"/>
      <c r="AP106" s="2078"/>
      <c r="AQ106" s="2078"/>
      <c r="AR106" s="2078"/>
      <c r="AS106" s="2079"/>
      <c r="AT106" s="2078"/>
      <c r="AU106" s="2078"/>
      <c r="AV106" s="2078"/>
      <c r="AW106" s="2078"/>
      <c r="AX106" s="2079"/>
    </row>
    <row r="107" spans="1:56">
      <c r="A107" s="2078"/>
      <c r="B107" s="2078"/>
      <c r="C107" s="2078"/>
      <c r="D107" s="2078"/>
      <c r="E107" s="2079"/>
      <c r="F107" s="2078"/>
      <c r="G107" s="2078"/>
      <c r="H107" s="2078"/>
      <c r="I107" s="2078"/>
      <c r="J107" s="2079"/>
      <c r="K107" s="2078"/>
      <c r="L107" s="2078"/>
      <c r="M107" s="2078"/>
      <c r="N107" s="2078"/>
      <c r="O107" s="2079"/>
      <c r="P107" s="2078"/>
      <c r="Q107" s="2078"/>
      <c r="R107" s="2078"/>
      <c r="S107" s="2078"/>
      <c r="T107" s="2079"/>
      <c r="U107" s="2078"/>
      <c r="V107" s="2078"/>
      <c r="W107" s="2078"/>
      <c r="X107" s="2078"/>
      <c r="Y107" s="2079"/>
      <c r="Z107" s="2078"/>
      <c r="AA107" s="2078"/>
      <c r="AB107" s="2078"/>
      <c r="AC107" s="2078"/>
      <c r="AD107" s="2079"/>
      <c r="AE107" s="2078"/>
      <c r="AF107" s="2078"/>
      <c r="AG107" s="2078"/>
      <c r="AH107" s="2078"/>
      <c r="AI107" s="2079"/>
      <c r="AJ107" s="2078"/>
      <c r="AK107" s="2078"/>
      <c r="AL107" s="2078"/>
      <c r="AM107" s="2078"/>
      <c r="AN107" s="2079"/>
      <c r="AO107" s="2078"/>
      <c r="AP107" s="2078"/>
      <c r="AQ107" s="2078"/>
      <c r="AR107" s="2078"/>
      <c r="AS107" s="2079"/>
      <c r="AT107" s="2078"/>
      <c r="AU107" s="2078"/>
      <c r="AV107" s="2078"/>
      <c r="AW107" s="2078"/>
      <c r="AX107" s="2079"/>
    </row>
    <row r="108" spans="1:56">
      <c r="A108" s="2078"/>
      <c r="B108" s="2078"/>
      <c r="C108" s="2078"/>
      <c r="D108" s="2078"/>
      <c r="E108" s="2079"/>
      <c r="F108" s="2078"/>
      <c r="G108" s="2078"/>
      <c r="H108" s="2078"/>
      <c r="I108" s="2078"/>
      <c r="J108" s="2079"/>
      <c r="K108" s="2078"/>
      <c r="L108" s="2078"/>
      <c r="M108" s="2078"/>
      <c r="N108" s="2078"/>
      <c r="O108" s="2079"/>
      <c r="P108" s="2078"/>
      <c r="Q108" s="2078"/>
      <c r="R108" s="2078"/>
      <c r="S108" s="2078"/>
      <c r="T108" s="2079"/>
      <c r="U108" s="2078"/>
      <c r="V108" s="2078"/>
      <c r="W108" s="2078"/>
      <c r="X108" s="2078"/>
      <c r="Y108" s="2079"/>
      <c r="Z108" s="2078"/>
      <c r="AA108" s="2078"/>
      <c r="AB108" s="2078"/>
      <c r="AC108" s="2078"/>
      <c r="AD108" s="2079"/>
      <c r="AE108" s="2078"/>
      <c r="AF108" s="2078"/>
      <c r="AG108" s="2078"/>
      <c r="AH108" s="2078"/>
      <c r="AI108" s="2079"/>
      <c r="AJ108" s="2078"/>
      <c r="AK108" s="2078"/>
      <c r="AL108" s="2078"/>
      <c r="AM108" s="2078"/>
      <c r="AN108" s="2079"/>
      <c r="AO108" s="2078"/>
      <c r="AP108" s="2078"/>
      <c r="AQ108" s="2078"/>
      <c r="AR108" s="2078"/>
      <c r="AS108" s="2079"/>
      <c r="AT108" s="2078"/>
      <c r="AU108" s="2078"/>
      <c r="AV108" s="2078"/>
      <c r="AW108" s="2078"/>
      <c r="AX108" s="2079"/>
    </row>
    <row r="109" spans="1:56">
      <c r="A109" s="2078"/>
      <c r="B109" s="2078"/>
      <c r="C109" s="2078"/>
      <c r="D109" s="2078"/>
      <c r="E109" s="2079"/>
      <c r="F109" s="2078"/>
      <c r="G109" s="2078"/>
      <c r="H109" s="2078"/>
      <c r="I109" s="2078"/>
      <c r="J109" s="2079"/>
      <c r="K109" s="2078"/>
      <c r="L109" s="2078"/>
      <c r="M109" s="2078"/>
      <c r="N109" s="2078"/>
      <c r="O109" s="2079"/>
      <c r="P109" s="2078"/>
      <c r="Q109" s="2078"/>
      <c r="R109" s="2078"/>
      <c r="S109" s="2078"/>
      <c r="T109" s="2079"/>
      <c r="U109" s="2078"/>
      <c r="V109" s="2078"/>
      <c r="W109" s="2078"/>
      <c r="X109" s="2078"/>
      <c r="Y109" s="2079"/>
      <c r="Z109" s="2078"/>
      <c r="AA109" s="2078"/>
      <c r="AB109" s="2078"/>
      <c r="AC109" s="2078"/>
      <c r="AD109" s="2079"/>
      <c r="AE109" s="2078"/>
      <c r="AF109" s="2078"/>
      <c r="AG109" s="2078"/>
      <c r="AH109" s="2078"/>
      <c r="AI109" s="2079"/>
      <c r="AJ109" s="2078"/>
      <c r="AK109" s="2078"/>
      <c r="AL109" s="2078"/>
      <c r="AM109" s="2078"/>
      <c r="AN109" s="2079"/>
      <c r="AO109" s="2078"/>
      <c r="AP109" s="2078"/>
      <c r="AQ109" s="2078"/>
      <c r="AR109" s="2078"/>
      <c r="AS109" s="2079"/>
      <c r="AT109" s="2078"/>
      <c r="AU109" s="2078"/>
      <c r="AV109" s="2078"/>
      <c r="AW109" s="2078"/>
      <c r="AX109" s="2079"/>
    </row>
    <row r="110" spans="1:56">
      <c r="A110" s="2078"/>
      <c r="B110" s="2078"/>
      <c r="C110" s="2078"/>
      <c r="D110" s="2078"/>
      <c r="E110" s="2079"/>
      <c r="F110" s="2078"/>
      <c r="G110" s="2078"/>
      <c r="H110" s="2078"/>
      <c r="I110" s="2078"/>
      <c r="J110" s="2079"/>
      <c r="K110" s="2078"/>
      <c r="L110" s="2078"/>
      <c r="M110" s="2078"/>
      <c r="N110" s="2078"/>
      <c r="O110" s="2079"/>
      <c r="P110" s="2078"/>
      <c r="Q110" s="2078"/>
      <c r="R110" s="2078"/>
      <c r="S110" s="2078"/>
      <c r="T110" s="2079"/>
      <c r="U110" s="2078"/>
      <c r="V110" s="2078"/>
      <c r="W110" s="2078"/>
      <c r="X110" s="2078"/>
      <c r="Y110" s="2079"/>
      <c r="Z110" s="2078"/>
      <c r="AA110" s="2078"/>
      <c r="AB110" s="2078"/>
      <c r="AC110" s="2078"/>
      <c r="AD110" s="2079"/>
      <c r="AE110" s="2078"/>
      <c r="AF110" s="2078"/>
      <c r="AG110" s="2078"/>
      <c r="AH110" s="2078"/>
      <c r="AI110" s="2079"/>
      <c r="AJ110" s="2078"/>
      <c r="AK110" s="2078"/>
      <c r="AL110" s="2078"/>
      <c r="AM110" s="2078"/>
      <c r="AN110" s="2079"/>
      <c r="AO110" s="2078"/>
      <c r="AP110" s="2078"/>
      <c r="AQ110" s="2078"/>
      <c r="AR110" s="2078"/>
      <c r="AS110" s="2079"/>
      <c r="AT110" s="2078"/>
      <c r="AU110" s="2078"/>
      <c r="AV110" s="2078"/>
      <c r="AW110" s="2078"/>
      <c r="AX110" s="2079"/>
    </row>
    <row r="111" spans="1:56">
      <c r="A111" s="2078"/>
      <c r="B111" s="2078"/>
      <c r="C111" s="2078"/>
      <c r="D111" s="2078"/>
      <c r="E111" s="2079"/>
      <c r="F111" s="2078"/>
      <c r="G111" s="2078"/>
      <c r="H111" s="2078"/>
      <c r="I111" s="2078"/>
      <c r="J111" s="2079"/>
      <c r="K111" s="2078"/>
      <c r="L111" s="2078"/>
      <c r="M111" s="2078"/>
      <c r="N111" s="2078"/>
      <c r="O111" s="2079"/>
      <c r="P111" s="2078"/>
      <c r="Q111" s="2078"/>
      <c r="R111" s="2078"/>
      <c r="S111" s="2078"/>
      <c r="T111" s="2079"/>
      <c r="U111" s="2078"/>
      <c r="V111" s="2078"/>
      <c r="W111" s="2078"/>
      <c r="X111" s="2078"/>
      <c r="Y111" s="2079"/>
      <c r="Z111" s="2078"/>
      <c r="AA111" s="2078"/>
      <c r="AB111" s="2078"/>
      <c r="AC111" s="2078"/>
      <c r="AD111" s="2079"/>
      <c r="AE111" s="2078"/>
      <c r="AF111" s="2078"/>
      <c r="AG111" s="2078"/>
      <c r="AH111" s="2078"/>
      <c r="AI111" s="2079"/>
      <c r="AJ111" s="2078"/>
      <c r="AK111" s="2078"/>
      <c r="AL111" s="2078"/>
      <c r="AM111" s="2078"/>
      <c r="AN111" s="2079"/>
      <c r="AO111" s="2078"/>
      <c r="AP111" s="2078"/>
      <c r="AQ111" s="2078"/>
      <c r="AR111" s="2078"/>
      <c r="AS111" s="2079"/>
      <c r="AT111" s="2078"/>
      <c r="AU111" s="2078"/>
      <c r="AV111" s="2078"/>
      <c r="AW111" s="2078"/>
      <c r="AX111" s="2079"/>
    </row>
    <row r="112" spans="1:56">
      <c r="A112" s="2078"/>
      <c r="B112" s="2078"/>
      <c r="C112" s="2078"/>
      <c r="D112" s="2078"/>
      <c r="E112" s="2079"/>
      <c r="F112" s="2078"/>
      <c r="G112" s="2078"/>
      <c r="H112" s="2078"/>
      <c r="I112" s="2078"/>
      <c r="J112" s="2079"/>
      <c r="K112" s="2078"/>
      <c r="L112" s="2078"/>
      <c r="M112" s="2078"/>
      <c r="N112" s="2078"/>
      <c r="O112" s="2079"/>
      <c r="P112" s="2078"/>
      <c r="Q112" s="2078"/>
      <c r="R112" s="2078"/>
      <c r="S112" s="2078"/>
      <c r="T112" s="2079"/>
      <c r="U112" s="2078"/>
      <c r="V112" s="2078"/>
      <c r="W112" s="2078"/>
      <c r="X112" s="2078"/>
      <c r="Y112" s="2079"/>
      <c r="Z112" s="2078"/>
      <c r="AA112" s="2078"/>
      <c r="AB112" s="2078"/>
      <c r="AC112" s="2078"/>
      <c r="AD112" s="2079"/>
      <c r="AE112" s="2078"/>
      <c r="AF112" s="2078"/>
      <c r="AG112" s="2078"/>
      <c r="AH112" s="2078"/>
      <c r="AI112" s="2079"/>
      <c r="AJ112" s="2078"/>
      <c r="AK112" s="2078"/>
      <c r="AL112" s="2078"/>
      <c r="AM112" s="2078"/>
      <c r="AN112" s="2079"/>
      <c r="AO112" s="2078"/>
      <c r="AP112" s="2078"/>
      <c r="AQ112" s="2078"/>
      <c r="AR112" s="2078"/>
      <c r="AS112" s="2079"/>
      <c r="AT112" s="2078"/>
      <c r="AU112" s="2078"/>
      <c r="AV112" s="2078"/>
      <c r="AW112" s="2078"/>
      <c r="AX112" s="2079"/>
    </row>
    <row r="113" spans="1:56">
      <c r="A113" s="2078"/>
      <c r="B113" s="2078"/>
      <c r="C113" s="2078"/>
      <c r="D113" s="2078"/>
      <c r="E113" s="2079"/>
      <c r="F113" s="2078"/>
      <c r="G113" s="2078"/>
      <c r="H113" s="2078"/>
      <c r="I113" s="2078"/>
      <c r="J113" s="2079"/>
      <c r="K113" s="2078"/>
      <c r="L113" s="2078"/>
      <c r="M113" s="2078"/>
      <c r="N113" s="2078"/>
      <c r="O113" s="2079"/>
      <c r="P113" s="2078"/>
      <c r="Q113" s="2078"/>
      <c r="R113" s="2078"/>
      <c r="S113" s="2078"/>
      <c r="T113" s="2079"/>
      <c r="U113" s="2078"/>
      <c r="V113" s="2078"/>
      <c r="W113" s="2078"/>
      <c r="X113" s="2078"/>
      <c r="Y113" s="2079"/>
      <c r="Z113" s="2078"/>
      <c r="AA113" s="2078"/>
      <c r="AB113" s="2078"/>
      <c r="AC113" s="2078"/>
      <c r="AD113" s="2079"/>
      <c r="AE113" s="2078"/>
      <c r="AF113" s="2078"/>
      <c r="AG113" s="2078"/>
      <c r="AH113" s="2078"/>
      <c r="AI113" s="2079"/>
      <c r="AJ113" s="2078"/>
      <c r="AK113" s="2078"/>
      <c r="AL113" s="2078"/>
      <c r="AM113" s="2078"/>
      <c r="AN113" s="2079"/>
      <c r="AO113" s="2078"/>
      <c r="AP113" s="2078"/>
      <c r="AQ113" s="2078"/>
      <c r="AR113" s="2078"/>
      <c r="AS113" s="2079"/>
      <c r="AT113" s="2078"/>
      <c r="AU113" s="2078"/>
      <c r="AV113" s="2078"/>
      <c r="AW113" s="2078"/>
      <c r="AX113" s="2079"/>
    </row>
    <row r="114" spans="1:56" s="387" customFormat="1">
      <c r="A114" s="2078"/>
      <c r="B114" s="2078"/>
      <c r="C114" s="2078"/>
      <c r="D114" s="2078"/>
      <c r="E114" s="2079"/>
      <c r="F114" s="2078"/>
      <c r="G114" s="2078"/>
      <c r="H114" s="2078"/>
      <c r="I114" s="2078"/>
      <c r="J114" s="2079"/>
      <c r="K114" s="2078"/>
      <c r="L114" s="2078"/>
      <c r="M114" s="2078"/>
      <c r="N114" s="2078"/>
      <c r="O114" s="2079"/>
      <c r="P114" s="2078"/>
      <c r="Q114" s="2078"/>
      <c r="R114" s="2078"/>
      <c r="S114" s="2078"/>
      <c r="T114" s="2079"/>
      <c r="U114" s="2078"/>
      <c r="V114" s="2078"/>
      <c r="W114" s="2078"/>
      <c r="X114" s="2078"/>
      <c r="Y114" s="2079"/>
      <c r="Z114" s="2078"/>
      <c r="AA114" s="2078"/>
      <c r="AB114" s="2078"/>
      <c r="AC114" s="2078"/>
      <c r="AD114" s="2079"/>
      <c r="AE114" s="2078"/>
      <c r="AF114" s="2078"/>
      <c r="AG114" s="2078"/>
      <c r="AH114" s="2078"/>
      <c r="AI114" s="2079"/>
      <c r="AJ114" s="2078"/>
      <c r="AK114" s="2078"/>
      <c r="AL114" s="2078"/>
      <c r="AM114" s="2078"/>
      <c r="AN114" s="2079"/>
      <c r="AO114" s="2078"/>
      <c r="AP114" s="2078"/>
      <c r="AQ114" s="2078"/>
      <c r="AR114" s="2078"/>
      <c r="AS114" s="2079"/>
      <c r="AT114" s="2078"/>
      <c r="AU114" s="2078"/>
      <c r="AV114" s="2078"/>
      <c r="AW114" s="2078"/>
      <c r="AX114" s="2079"/>
      <c r="AY114" s="388"/>
      <c r="AZ114" s="388"/>
      <c r="BA114" s="388"/>
      <c r="BB114" s="388"/>
      <c r="BC114" s="388"/>
      <c r="BD114" s="388"/>
    </row>
    <row r="115" spans="1:56">
      <c r="A115" s="2081"/>
      <c r="B115" s="2081"/>
      <c r="C115" s="2081"/>
      <c r="D115" s="2081"/>
      <c r="E115" s="2082"/>
      <c r="F115" s="2081"/>
      <c r="G115" s="2081"/>
      <c r="H115" s="2081"/>
      <c r="I115" s="2081"/>
      <c r="J115" s="2082"/>
      <c r="K115" s="2081"/>
      <c r="L115" s="2081"/>
      <c r="M115" s="2081"/>
      <c r="N115" s="2081"/>
      <c r="O115" s="2082"/>
      <c r="P115" s="2081"/>
      <c r="Q115" s="2081"/>
      <c r="R115" s="2081"/>
      <c r="S115" s="2081"/>
      <c r="T115" s="2082"/>
      <c r="U115" s="2081"/>
      <c r="V115" s="2081"/>
      <c r="W115" s="2081"/>
      <c r="X115" s="2081"/>
      <c r="Y115" s="2082"/>
      <c r="Z115" s="2081"/>
      <c r="AA115" s="2081"/>
      <c r="AB115" s="2081"/>
      <c r="AC115" s="2081"/>
      <c r="AD115" s="2082"/>
      <c r="AE115" s="2081"/>
      <c r="AF115" s="2081"/>
      <c r="AG115" s="2081"/>
      <c r="AH115" s="2081"/>
      <c r="AI115" s="2082"/>
      <c r="AJ115" s="2081"/>
      <c r="AK115" s="2081"/>
      <c r="AL115" s="2081"/>
      <c r="AM115" s="2081"/>
      <c r="AN115" s="2082"/>
      <c r="AO115" s="2081"/>
      <c r="AP115" s="2081"/>
      <c r="AQ115" s="2081"/>
      <c r="AR115" s="2081"/>
      <c r="AS115" s="2082"/>
      <c r="AT115" s="2081"/>
      <c r="AU115" s="2081"/>
      <c r="AV115" s="2081"/>
      <c r="AW115" s="2081"/>
      <c r="AX115" s="2082"/>
    </row>
    <row r="116" spans="1:56">
      <c r="A116" s="400">
        <v>11</v>
      </c>
      <c r="B116" s="401"/>
      <c r="C116" s="401"/>
      <c r="D116" s="401"/>
      <c r="E116" s="402"/>
      <c r="F116" s="400">
        <v>12</v>
      </c>
      <c r="G116" s="401"/>
      <c r="H116" s="401"/>
      <c r="I116" s="401"/>
      <c r="J116" s="402"/>
      <c r="K116" s="400">
        <v>13</v>
      </c>
      <c r="L116" s="401"/>
      <c r="M116" s="401"/>
      <c r="N116" s="401"/>
      <c r="O116" s="402"/>
      <c r="P116" s="400">
        <v>14</v>
      </c>
      <c r="Q116" s="401"/>
      <c r="R116" s="401"/>
      <c r="S116" s="401"/>
      <c r="T116" s="402"/>
      <c r="U116" s="400">
        <v>15</v>
      </c>
      <c r="V116" s="401"/>
      <c r="W116" s="401"/>
      <c r="X116" s="401"/>
      <c r="Y116" s="402"/>
      <c r="Z116" s="400">
        <v>16</v>
      </c>
      <c r="AA116" s="401"/>
      <c r="AB116" s="401"/>
      <c r="AC116" s="401"/>
      <c r="AD116" s="402"/>
      <c r="AE116" s="400">
        <v>17</v>
      </c>
      <c r="AF116" s="401"/>
      <c r="AG116" s="401"/>
      <c r="AH116" s="401"/>
      <c r="AI116" s="402"/>
      <c r="AJ116" s="400">
        <v>18</v>
      </c>
      <c r="AK116" s="401"/>
      <c r="AL116" s="401"/>
      <c r="AM116" s="401"/>
      <c r="AN116" s="402"/>
      <c r="AO116" s="400">
        <v>19</v>
      </c>
      <c r="AP116" s="401"/>
      <c r="AQ116" s="401"/>
      <c r="AR116" s="401"/>
      <c r="AS116" s="402"/>
      <c r="AT116" s="400">
        <v>20</v>
      </c>
      <c r="AU116" s="401"/>
      <c r="AV116" s="401"/>
      <c r="AW116" s="401"/>
      <c r="AX116" s="402"/>
    </row>
    <row r="117" spans="1:56">
      <c r="A117" s="2078"/>
      <c r="B117" s="2078"/>
      <c r="C117" s="2078"/>
      <c r="D117" s="2078"/>
      <c r="E117" s="2079"/>
      <c r="F117" s="2078"/>
      <c r="G117" s="2078"/>
      <c r="H117" s="2078"/>
      <c r="I117" s="2078"/>
      <c r="J117" s="2079"/>
      <c r="K117" s="2078"/>
      <c r="L117" s="2078"/>
      <c r="M117" s="2078"/>
      <c r="N117" s="2078"/>
      <c r="O117" s="2079"/>
      <c r="P117" s="2078"/>
      <c r="Q117" s="2078"/>
      <c r="R117" s="2078"/>
      <c r="S117" s="2078"/>
      <c r="T117" s="2079"/>
      <c r="U117" s="2078"/>
      <c r="V117" s="2078"/>
      <c r="W117" s="2078"/>
      <c r="X117" s="2078"/>
      <c r="Y117" s="2079"/>
      <c r="Z117" s="2078"/>
      <c r="AA117" s="2078"/>
      <c r="AB117" s="2078"/>
      <c r="AC117" s="2078"/>
      <c r="AD117" s="2079"/>
      <c r="AE117" s="2078"/>
      <c r="AF117" s="2078"/>
      <c r="AG117" s="2078"/>
      <c r="AH117" s="2078"/>
      <c r="AI117" s="2079"/>
      <c r="AJ117" s="2078"/>
      <c r="AK117" s="2078"/>
      <c r="AL117" s="2078"/>
      <c r="AM117" s="2078"/>
      <c r="AN117" s="2079"/>
      <c r="AO117" s="2078"/>
      <c r="AP117" s="2078"/>
      <c r="AQ117" s="2078"/>
      <c r="AR117" s="2078"/>
      <c r="AS117" s="2079"/>
      <c r="AT117" s="2078"/>
      <c r="AU117" s="2078"/>
      <c r="AV117" s="2078"/>
      <c r="AW117" s="2078"/>
      <c r="AX117" s="2079"/>
    </row>
    <row r="118" spans="1:56">
      <c r="A118" s="2078"/>
      <c r="B118" s="2078"/>
      <c r="C118" s="2078"/>
      <c r="D118" s="2078"/>
      <c r="E118" s="2079"/>
      <c r="F118" s="2078"/>
      <c r="G118" s="2078"/>
      <c r="H118" s="2078"/>
      <c r="I118" s="2078"/>
      <c r="J118" s="2079"/>
      <c r="K118" s="2078"/>
      <c r="L118" s="2078"/>
      <c r="M118" s="2078"/>
      <c r="N118" s="2078"/>
      <c r="O118" s="2079"/>
      <c r="P118" s="2078"/>
      <c r="Q118" s="2078"/>
      <c r="R118" s="2078"/>
      <c r="S118" s="2078"/>
      <c r="T118" s="2079"/>
      <c r="U118" s="2078"/>
      <c r="V118" s="2078"/>
      <c r="W118" s="2078"/>
      <c r="X118" s="2078"/>
      <c r="Y118" s="2079"/>
      <c r="Z118" s="2078"/>
      <c r="AA118" s="2078"/>
      <c r="AB118" s="2078"/>
      <c r="AC118" s="2078"/>
      <c r="AD118" s="2079"/>
      <c r="AE118" s="2078"/>
      <c r="AF118" s="2078"/>
      <c r="AG118" s="2078"/>
      <c r="AH118" s="2078"/>
      <c r="AI118" s="2079"/>
      <c r="AJ118" s="2078"/>
      <c r="AK118" s="2078"/>
      <c r="AL118" s="2078"/>
      <c r="AM118" s="2078"/>
      <c r="AN118" s="2079"/>
      <c r="AO118" s="2078"/>
      <c r="AP118" s="2078"/>
      <c r="AQ118" s="2078"/>
      <c r="AR118" s="2078"/>
      <c r="AS118" s="2079"/>
      <c r="AT118" s="2078"/>
      <c r="AU118" s="2078"/>
      <c r="AV118" s="2078"/>
      <c r="AW118" s="2078"/>
      <c r="AX118" s="2079"/>
    </row>
    <row r="119" spans="1:56">
      <c r="A119" s="2078"/>
      <c r="B119" s="2078"/>
      <c r="C119" s="2078"/>
      <c r="D119" s="2078"/>
      <c r="E119" s="2079"/>
      <c r="F119" s="2078"/>
      <c r="G119" s="2078"/>
      <c r="H119" s="2078"/>
      <c r="I119" s="2078"/>
      <c r="J119" s="2079"/>
      <c r="K119" s="2078"/>
      <c r="L119" s="2078"/>
      <c r="M119" s="2078"/>
      <c r="N119" s="2078"/>
      <c r="O119" s="2079"/>
      <c r="P119" s="2078"/>
      <c r="Q119" s="2078"/>
      <c r="R119" s="2078"/>
      <c r="S119" s="2078"/>
      <c r="T119" s="2079"/>
      <c r="U119" s="2078"/>
      <c r="V119" s="2078"/>
      <c r="W119" s="2078"/>
      <c r="X119" s="2078"/>
      <c r="Y119" s="2079"/>
      <c r="Z119" s="2078"/>
      <c r="AA119" s="2078"/>
      <c r="AB119" s="2078"/>
      <c r="AC119" s="2078"/>
      <c r="AD119" s="2079"/>
      <c r="AE119" s="2078"/>
      <c r="AF119" s="2078"/>
      <c r="AG119" s="2078"/>
      <c r="AH119" s="2078"/>
      <c r="AI119" s="2079"/>
      <c r="AJ119" s="2078"/>
      <c r="AK119" s="2078"/>
      <c r="AL119" s="2078"/>
      <c r="AM119" s="2078"/>
      <c r="AN119" s="2079"/>
      <c r="AO119" s="2078"/>
      <c r="AP119" s="2078"/>
      <c r="AQ119" s="2078"/>
      <c r="AR119" s="2078"/>
      <c r="AS119" s="2079"/>
      <c r="AT119" s="2078"/>
      <c r="AU119" s="2078"/>
      <c r="AV119" s="2078"/>
      <c r="AW119" s="2078"/>
      <c r="AX119" s="2079"/>
    </row>
    <row r="120" spans="1:56">
      <c r="A120" s="2078"/>
      <c r="B120" s="2078"/>
      <c r="C120" s="2078"/>
      <c r="D120" s="2078"/>
      <c r="E120" s="2079"/>
      <c r="F120" s="2078"/>
      <c r="G120" s="2078"/>
      <c r="H120" s="2078"/>
      <c r="I120" s="2078"/>
      <c r="J120" s="2079"/>
      <c r="K120" s="2078"/>
      <c r="L120" s="2078"/>
      <c r="M120" s="2078"/>
      <c r="N120" s="2078"/>
      <c r="O120" s="2079"/>
      <c r="P120" s="2078"/>
      <c r="Q120" s="2078"/>
      <c r="R120" s="2078"/>
      <c r="S120" s="2078"/>
      <c r="T120" s="2079"/>
      <c r="U120" s="2078"/>
      <c r="V120" s="2078"/>
      <c r="W120" s="2078"/>
      <c r="X120" s="2078"/>
      <c r="Y120" s="2079"/>
      <c r="Z120" s="2078"/>
      <c r="AA120" s="2078"/>
      <c r="AB120" s="2078"/>
      <c r="AC120" s="2078"/>
      <c r="AD120" s="2079"/>
      <c r="AE120" s="2078"/>
      <c r="AF120" s="2078"/>
      <c r="AG120" s="2078"/>
      <c r="AH120" s="2078"/>
      <c r="AI120" s="2079"/>
      <c r="AJ120" s="2078"/>
      <c r="AK120" s="2078"/>
      <c r="AL120" s="2078"/>
      <c r="AM120" s="2078"/>
      <c r="AN120" s="2079"/>
      <c r="AO120" s="2078"/>
      <c r="AP120" s="2078"/>
      <c r="AQ120" s="2078"/>
      <c r="AR120" s="2078"/>
      <c r="AS120" s="2079"/>
      <c r="AT120" s="2078"/>
      <c r="AU120" s="2078"/>
      <c r="AV120" s="2078"/>
      <c r="AW120" s="2078"/>
      <c r="AX120" s="2079"/>
    </row>
    <row r="121" spans="1:56">
      <c r="A121" s="2078"/>
      <c r="B121" s="2078"/>
      <c r="C121" s="2078"/>
      <c r="D121" s="2078"/>
      <c r="E121" s="2079"/>
      <c r="F121" s="2078"/>
      <c r="G121" s="2078"/>
      <c r="H121" s="2078"/>
      <c r="I121" s="2078"/>
      <c r="J121" s="2079"/>
      <c r="K121" s="2078"/>
      <c r="L121" s="2078"/>
      <c r="M121" s="2078"/>
      <c r="N121" s="2078"/>
      <c r="O121" s="2079"/>
      <c r="P121" s="2078"/>
      <c r="Q121" s="2078"/>
      <c r="R121" s="2078"/>
      <c r="S121" s="2078"/>
      <c r="T121" s="2079"/>
      <c r="U121" s="2078"/>
      <c r="V121" s="2078"/>
      <c r="W121" s="2078"/>
      <c r="X121" s="2078"/>
      <c r="Y121" s="2079"/>
      <c r="Z121" s="2078"/>
      <c r="AA121" s="2078"/>
      <c r="AB121" s="2078"/>
      <c r="AC121" s="2078"/>
      <c r="AD121" s="2079"/>
      <c r="AE121" s="2078"/>
      <c r="AF121" s="2078"/>
      <c r="AG121" s="2078"/>
      <c r="AH121" s="2078"/>
      <c r="AI121" s="2079"/>
      <c r="AJ121" s="2078"/>
      <c r="AK121" s="2078"/>
      <c r="AL121" s="2078"/>
      <c r="AM121" s="2078"/>
      <c r="AN121" s="2079"/>
      <c r="AO121" s="2078"/>
      <c r="AP121" s="2078"/>
      <c r="AQ121" s="2078"/>
      <c r="AR121" s="2078"/>
      <c r="AS121" s="2079"/>
      <c r="AT121" s="2078"/>
      <c r="AU121" s="2078"/>
      <c r="AV121" s="2078"/>
      <c r="AW121" s="2078"/>
      <c r="AX121" s="2079"/>
    </row>
    <row r="122" spans="1:56">
      <c r="A122" s="2078"/>
      <c r="B122" s="2078"/>
      <c r="C122" s="2078"/>
      <c r="D122" s="2078"/>
      <c r="E122" s="2079"/>
      <c r="F122" s="2078"/>
      <c r="G122" s="2078"/>
      <c r="H122" s="2078"/>
      <c r="I122" s="2078"/>
      <c r="J122" s="2079"/>
      <c r="K122" s="2078"/>
      <c r="L122" s="2078"/>
      <c r="M122" s="2078"/>
      <c r="N122" s="2078"/>
      <c r="O122" s="2079"/>
      <c r="P122" s="2078"/>
      <c r="Q122" s="2078"/>
      <c r="R122" s="2078"/>
      <c r="S122" s="2078"/>
      <c r="T122" s="2079"/>
      <c r="U122" s="2078"/>
      <c r="V122" s="2078"/>
      <c r="W122" s="2078"/>
      <c r="X122" s="2078"/>
      <c r="Y122" s="2079"/>
      <c r="Z122" s="2078"/>
      <c r="AA122" s="2078"/>
      <c r="AB122" s="2078"/>
      <c r="AC122" s="2078"/>
      <c r="AD122" s="2079"/>
      <c r="AE122" s="2078"/>
      <c r="AF122" s="2078"/>
      <c r="AG122" s="2078"/>
      <c r="AH122" s="2078"/>
      <c r="AI122" s="2079"/>
      <c r="AJ122" s="2078"/>
      <c r="AK122" s="2078"/>
      <c r="AL122" s="2078"/>
      <c r="AM122" s="2078"/>
      <c r="AN122" s="2079"/>
      <c r="AO122" s="2078"/>
      <c r="AP122" s="2078"/>
      <c r="AQ122" s="2078"/>
      <c r="AR122" s="2078"/>
      <c r="AS122" s="2079"/>
      <c r="AT122" s="2078"/>
      <c r="AU122" s="2078"/>
      <c r="AV122" s="2078"/>
      <c r="AW122" s="2078"/>
      <c r="AX122" s="2079"/>
    </row>
    <row r="123" spans="1:56">
      <c r="A123" s="2078"/>
      <c r="B123" s="2078"/>
      <c r="C123" s="2078"/>
      <c r="D123" s="2078"/>
      <c r="E123" s="2079"/>
      <c r="F123" s="2078"/>
      <c r="G123" s="2078"/>
      <c r="H123" s="2078"/>
      <c r="I123" s="2078"/>
      <c r="J123" s="2079"/>
      <c r="K123" s="2078"/>
      <c r="L123" s="2078"/>
      <c r="M123" s="2078"/>
      <c r="N123" s="2078"/>
      <c r="O123" s="2079"/>
      <c r="P123" s="2078"/>
      <c r="Q123" s="2078"/>
      <c r="R123" s="2078"/>
      <c r="S123" s="2078"/>
      <c r="T123" s="2079"/>
      <c r="U123" s="2078"/>
      <c r="V123" s="2078"/>
      <c r="W123" s="2078"/>
      <c r="X123" s="2078"/>
      <c r="Y123" s="2079"/>
      <c r="Z123" s="2078"/>
      <c r="AA123" s="2078"/>
      <c r="AB123" s="2078"/>
      <c r="AC123" s="2078"/>
      <c r="AD123" s="2079"/>
      <c r="AE123" s="2078"/>
      <c r="AF123" s="2078"/>
      <c r="AG123" s="2078"/>
      <c r="AH123" s="2078"/>
      <c r="AI123" s="2079"/>
      <c r="AJ123" s="2078"/>
      <c r="AK123" s="2078"/>
      <c r="AL123" s="2078"/>
      <c r="AM123" s="2078"/>
      <c r="AN123" s="2079"/>
      <c r="AO123" s="2078"/>
      <c r="AP123" s="2078"/>
      <c r="AQ123" s="2078"/>
      <c r="AR123" s="2078"/>
      <c r="AS123" s="2079"/>
      <c r="AT123" s="2078"/>
      <c r="AU123" s="2078"/>
      <c r="AV123" s="2078"/>
      <c r="AW123" s="2078"/>
      <c r="AX123" s="2079"/>
    </row>
    <row r="124" spans="1:56">
      <c r="A124" s="2078"/>
      <c r="B124" s="2078"/>
      <c r="C124" s="2078"/>
      <c r="D124" s="2078"/>
      <c r="E124" s="2079"/>
      <c r="F124" s="2078"/>
      <c r="G124" s="2078"/>
      <c r="H124" s="2078"/>
      <c r="I124" s="2078"/>
      <c r="J124" s="2079"/>
      <c r="K124" s="2078"/>
      <c r="L124" s="2078"/>
      <c r="M124" s="2078"/>
      <c r="N124" s="2078"/>
      <c r="O124" s="2079"/>
      <c r="P124" s="2078"/>
      <c r="Q124" s="2078"/>
      <c r="R124" s="2078"/>
      <c r="S124" s="2078"/>
      <c r="T124" s="2079"/>
      <c r="U124" s="2078"/>
      <c r="V124" s="2078"/>
      <c r="W124" s="2078"/>
      <c r="X124" s="2078"/>
      <c r="Y124" s="2079"/>
      <c r="Z124" s="2078"/>
      <c r="AA124" s="2078"/>
      <c r="AB124" s="2078"/>
      <c r="AC124" s="2078"/>
      <c r="AD124" s="2079"/>
      <c r="AE124" s="2078"/>
      <c r="AF124" s="2078"/>
      <c r="AG124" s="2078"/>
      <c r="AH124" s="2078"/>
      <c r="AI124" s="2079"/>
      <c r="AJ124" s="2078"/>
      <c r="AK124" s="2078"/>
      <c r="AL124" s="2078"/>
      <c r="AM124" s="2078"/>
      <c r="AN124" s="2079"/>
      <c r="AO124" s="2078"/>
      <c r="AP124" s="2078"/>
      <c r="AQ124" s="2078"/>
      <c r="AR124" s="2078"/>
      <c r="AS124" s="2079"/>
      <c r="AT124" s="2078"/>
      <c r="AU124" s="2078"/>
      <c r="AV124" s="2078"/>
      <c r="AW124" s="2078"/>
      <c r="AX124" s="2079"/>
    </row>
    <row r="125" spans="1:56">
      <c r="A125" s="2078"/>
      <c r="B125" s="2078"/>
      <c r="C125" s="2078"/>
      <c r="D125" s="2078"/>
      <c r="E125" s="2079"/>
      <c r="F125" s="2078"/>
      <c r="G125" s="2078"/>
      <c r="H125" s="2078"/>
      <c r="I125" s="2078"/>
      <c r="J125" s="2079"/>
      <c r="K125" s="2078"/>
      <c r="L125" s="2078"/>
      <c r="M125" s="2078"/>
      <c r="N125" s="2078"/>
      <c r="O125" s="2079"/>
      <c r="P125" s="2078"/>
      <c r="Q125" s="2078"/>
      <c r="R125" s="2078"/>
      <c r="S125" s="2078"/>
      <c r="T125" s="2079"/>
      <c r="U125" s="2078"/>
      <c r="V125" s="2078"/>
      <c r="W125" s="2078"/>
      <c r="X125" s="2078"/>
      <c r="Y125" s="2079"/>
      <c r="Z125" s="2078"/>
      <c r="AA125" s="2078"/>
      <c r="AB125" s="2078"/>
      <c r="AC125" s="2078"/>
      <c r="AD125" s="2079"/>
      <c r="AE125" s="2078"/>
      <c r="AF125" s="2078"/>
      <c r="AG125" s="2078"/>
      <c r="AH125" s="2078"/>
      <c r="AI125" s="2079"/>
      <c r="AJ125" s="2078"/>
      <c r="AK125" s="2078"/>
      <c r="AL125" s="2078"/>
      <c r="AM125" s="2078"/>
      <c r="AN125" s="2079"/>
      <c r="AO125" s="2078"/>
      <c r="AP125" s="2078"/>
      <c r="AQ125" s="2078"/>
      <c r="AR125" s="2078"/>
      <c r="AS125" s="2079"/>
      <c r="AT125" s="2078"/>
      <c r="AU125" s="2078"/>
      <c r="AV125" s="2078"/>
      <c r="AW125" s="2078"/>
      <c r="AX125" s="2079"/>
    </row>
    <row r="126" spans="1:56">
      <c r="A126" s="2078"/>
      <c r="B126" s="2078"/>
      <c r="C126" s="2078"/>
      <c r="D126" s="2078"/>
      <c r="E126" s="2079"/>
      <c r="F126" s="2078"/>
      <c r="G126" s="2078"/>
      <c r="H126" s="2078"/>
      <c r="I126" s="2078"/>
      <c r="J126" s="2079"/>
      <c r="K126" s="2078"/>
      <c r="L126" s="2078"/>
      <c r="M126" s="2078"/>
      <c r="N126" s="2078"/>
      <c r="O126" s="2079"/>
      <c r="P126" s="2078"/>
      <c r="Q126" s="2078"/>
      <c r="R126" s="2078"/>
      <c r="S126" s="2078"/>
      <c r="T126" s="2079"/>
      <c r="U126" s="2078"/>
      <c r="V126" s="2078"/>
      <c r="W126" s="2078"/>
      <c r="X126" s="2078"/>
      <c r="Y126" s="2079"/>
      <c r="Z126" s="2078"/>
      <c r="AA126" s="2078"/>
      <c r="AB126" s="2078"/>
      <c r="AC126" s="2078"/>
      <c r="AD126" s="2079"/>
      <c r="AE126" s="2078"/>
      <c r="AF126" s="2078"/>
      <c r="AG126" s="2078"/>
      <c r="AH126" s="2078"/>
      <c r="AI126" s="2079"/>
      <c r="AJ126" s="2078"/>
      <c r="AK126" s="2078"/>
      <c r="AL126" s="2078"/>
      <c r="AM126" s="2078"/>
      <c r="AN126" s="2079"/>
      <c r="AO126" s="2078"/>
      <c r="AP126" s="2078"/>
      <c r="AQ126" s="2078"/>
      <c r="AR126" s="2078"/>
      <c r="AS126" s="2079"/>
      <c r="AT126" s="2078"/>
      <c r="AU126" s="2078"/>
      <c r="AV126" s="2078"/>
      <c r="AW126" s="2078"/>
      <c r="AX126" s="2079"/>
    </row>
    <row r="127" spans="1:56">
      <c r="A127" s="2078"/>
      <c r="B127" s="2078"/>
      <c r="C127" s="2078"/>
      <c r="D127" s="2078"/>
      <c r="E127" s="2079"/>
      <c r="F127" s="2078"/>
      <c r="G127" s="2078"/>
      <c r="H127" s="2078"/>
      <c r="I127" s="2078"/>
      <c r="J127" s="2079"/>
      <c r="K127" s="2078"/>
      <c r="L127" s="2078"/>
      <c r="M127" s="2078"/>
      <c r="N127" s="2078"/>
      <c r="O127" s="2079"/>
      <c r="P127" s="2078"/>
      <c r="Q127" s="2078"/>
      <c r="R127" s="2078"/>
      <c r="S127" s="2078"/>
      <c r="T127" s="2079"/>
      <c r="U127" s="2078"/>
      <c r="V127" s="2078"/>
      <c r="W127" s="2078"/>
      <c r="X127" s="2078"/>
      <c r="Y127" s="2079"/>
      <c r="Z127" s="2078"/>
      <c r="AA127" s="2078"/>
      <c r="AB127" s="2078"/>
      <c r="AC127" s="2078"/>
      <c r="AD127" s="2079"/>
      <c r="AE127" s="2078"/>
      <c r="AF127" s="2078"/>
      <c r="AG127" s="2078"/>
      <c r="AH127" s="2078"/>
      <c r="AI127" s="2079"/>
      <c r="AJ127" s="2078"/>
      <c r="AK127" s="2078"/>
      <c r="AL127" s="2078"/>
      <c r="AM127" s="2078"/>
      <c r="AN127" s="2079"/>
      <c r="AO127" s="2078"/>
      <c r="AP127" s="2078"/>
      <c r="AQ127" s="2078"/>
      <c r="AR127" s="2078"/>
      <c r="AS127" s="2079"/>
      <c r="AT127" s="2078"/>
      <c r="AU127" s="2078"/>
      <c r="AV127" s="2078"/>
      <c r="AW127" s="2078"/>
      <c r="AX127" s="2079"/>
    </row>
    <row r="128" spans="1:56">
      <c r="A128" s="2078"/>
      <c r="B128" s="2078"/>
      <c r="C128" s="2078"/>
      <c r="D128" s="2078"/>
      <c r="E128" s="2079"/>
      <c r="F128" s="2078"/>
      <c r="G128" s="2078"/>
      <c r="H128" s="2078"/>
      <c r="I128" s="2078"/>
      <c r="J128" s="2079"/>
      <c r="K128" s="2078"/>
      <c r="L128" s="2078"/>
      <c r="M128" s="2078"/>
      <c r="N128" s="2078"/>
      <c r="O128" s="2079"/>
      <c r="P128" s="2078"/>
      <c r="Q128" s="2078"/>
      <c r="R128" s="2078"/>
      <c r="S128" s="2078"/>
      <c r="T128" s="2079"/>
      <c r="U128" s="2078"/>
      <c r="V128" s="2078"/>
      <c r="W128" s="2078"/>
      <c r="X128" s="2078"/>
      <c r="Y128" s="2079"/>
      <c r="Z128" s="2078"/>
      <c r="AA128" s="2078"/>
      <c r="AB128" s="2078"/>
      <c r="AC128" s="2078"/>
      <c r="AD128" s="2079"/>
      <c r="AE128" s="2078"/>
      <c r="AF128" s="2078"/>
      <c r="AG128" s="2078"/>
      <c r="AH128" s="2078"/>
      <c r="AI128" s="2079"/>
      <c r="AJ128" s="2078"/>
      <c r="AK128" s="2078"/>
      <c r="AL128" s="2078"/>
      <c r="AM128" s="2078"/>
      <c r="AN128" s="2079"/>
      <c r="AO128" s="2078"/>
      <c r="AP128" s="2078"/>
      <c r="AQ128" s="2078"/>
      <c r="AR128" s="2078"/>
      <c r="AS128" s="2079"/>
      <c r="AT128" s="2078"/>
      <c r="AU128" s="2078"/>
      <c r="AV128" s="2078"/>
      <c r="AW128" s="2078"/>
      <c r="AX128" s="2079"/>
    </row>
    <row r="129" spans="1:56">
      <c r="A129" s="2078"/>
      <c r="B129" s="2078"/>
      <c r="C129" s="2078"/>
      <c r="D129" s="2078"/>
      <c r="E129" s="2079"/>
      <c r="F129" s="2078"/>
      <c r="G129" s="2078"/>
      <c r="H129" s="2078"/>
      <c r="I129" s="2078"/>
      <c r="J129" s="2079"/>
      <c r="K129" s="2078"/>
      <c r="L129" s="2078"/>
      <c r="M129" s="2078"/>
      <c r="N129" s="2078"/>
      <c r="O129" s="2079"/>
      <c r="P129" s="2078"/>
      <c r="Q129" s="2078"/>
      <c r="R129" s="2078"/>
      <c r="S129" s="2078"/>
      <c r="T129" s="2079"/>
      <c r="U129" s="2078"/>
      <c r="V129" s="2078"/>
      <c r="W129" s="2078"/>
      <c r="X129" s="2078"/>
      <c r="Y129" s="2079"/>
      <c r="Z129" s="2078"/>
      <c r="AA129" s="2078"/>
      <c r="AB129" s="2078"/>
      <c r="AC129" s="2078"/>
      <c r="AD129" s="2079"/>
      <c r="AE129" s="2078"/>
      <c r="AF129" s="2078"/>
      <c r="AG129" s="2078"/>
      <c r="AH129" s="2078"/>
      <c r="AI129" s="2079"/>
      <c r="AJ129" s="2078"/>
      <c r="AK129" s="2078"/>
      <c r="AL129" s="2078"/>
      <c r="AM129" s="2078"/>
      <c r="AN129" s="2079"/>
      <c r="AO129" s="2078"/>
      <c r="AP129" s="2078"/>
      <c r="AQ129" s="2078"/>
      <c r="AR129" s="2078"/>
      <c r="AS129" s="2079"/>
      <c r="AT129" s="2078"/>
      <c r="AU129" s="2078"/>
      <c r="AV129" s="2078"/>
      <c r="AW129" s="2078"/>
      <c r="AX129" s="2079"/>
    </row>
    <row r="130" spans="1:56" s="387" customFormat="1">
      <c r="A130" s="2078"/>
      <c r="B130" s="2078"/>
      <c r="C130" s="2078"/>
      <c r="D130" s="2078"/>
      <c r="E130" s="2079"/>
      <c r="F130" s="2078"/>
      <c r="G130" s="2078"/>
      <c r="H130" s="2078"/>
      <c r="I130" s="2078"/>
      <c r="J130" s="2079"/>
      <c r="K130" s="2078"/>
      <c r="L130" s="2078"/>
      <c r="M130" s="2078"/>
      <c r="N130" s="2078"/>
      <c r="O130" s="2079"/>
      <c r="P130" s="2078"/>
      <c r="Q130" s="2078"/>
      <c r="R130" s="2078"/>
      <c r="S130" s="2078"/>
      <c r="T130" s="2079"/>
      <c r="U130" s="2078"/>
      <c r="V130" s="2078"/>
      <c r="W130" s="2078"/>
      <c r="X130" s="2078"/>
      <c r="Y130" s="2079"/>
      <c r="Z130" s="2078"/>
      <c r="AA130" s="2078"/>
      <c r="AB130" s="2078"/>
      <c r="AC130" s="2078"/>
      <c r="AD130" s="2079"/>
      <c r="AE130" s="2078"/>
      <c r="AF130" s="2078"/>
      <c r="AG130" s="2078"/>
      <c r="AH130" s="2078"/>
      <c r="AI130" s="2079"/>
      <c r="AJ130" s="2078"/>
      <c r="AK130" s="2078"/>
      <c r="AL130" s="2078"/>
      <c r="AM130" s="2078"/>
      <c r="AN130" s="2079"/>
      <c r="AO130" s="2078"/>
      <c r="AP130" s="2078"/>
      <c r="AQ130" s="2078"/>
      <c r="AR130" s="2078"/>
      <c r="AS130" s="2079"/>
      <c r="AT130" s="2078"/>
      <c r="AU130" s="2078"/>
      <c r="AV130" s="2078"/>
      <c r="AW130" s="2078"/>
      <c r="AX130" s="2079"/>
      <c r="AY130" s="388"/>
      <c r="AZ130" s="388"/>
      <c r="BA130" s="388"/>
      <c r="BB130" s="388"/>
      <c r="BC130" s="388"/>
      <c r="BD130" s="388"/>
    </row>
    <row r="131" spans="1:56">
      <c r="A131" s="2081"/>
      <c r="B131" s="2081"/>
      <c r="C131" s="2081"/>
      <c r="D131" s="2081"/>
      <c r="E131" s="2082"/>
      <c r="F131" s="2081"/>
      <c r="G131" s="2081"/>
      <c r="H131" s="2081"/>
      <c r="I131" s="2081"/>
      <c r="J131" s="2082"/>
      <c r="K131" s="2081"/>
      <c r="L131" s="2081"/>
      <c r="M131" s="2081"/>
      <c r="N131" s="2081"/>
      <c r="O131" s="2082"/>
      <c r="P131" s="2081"/>
      <c r="Q131" s="2081"/>
      <c r="R131" s="2081"/>
      <c r="S131" s="2081"/>
      <c r="T131" s="2082"/>
      <c r="U131" s="2081"/>
      <c r="V131" s="2081"/>
      <c r="W131" s="2081"/>
      <c r="X131" s="2081"/>
      <c r="Y131" s="2082"/>
      <c r="Z131" s="2081"/>
      <c r="AA131" s="2081"/>
      <c r="AB131" s="2081"/>
      <c r="AC131" s="2081"/>
      <c r="AD131" s="2082"/>
      <c r="AE131" s="2081"/>
      <c r="AF131" s="2081"/>
      <c r="AG131" s="2081"/>
      <c r="AH131" s="2081"/>
      <c r="AI131" s="2082"/>
      <c r="AJ131" s="2081"/>
      <c r="AK131" s="2081"/>
      <c r="AL131" s="2081"/>
      <c r="AM131" s="2081"/>
      <c r="AN131" s="2082"/>
      <c r="AO131" s="2081"/>
      <c r="AP131" s="2081"/>
      <c r="AQ131" s="2081"/>
      <c r="AR131" s="2081"/>
      <c r="AS131" s="2082"/>
      <c r="AT131" s="2081"/>
      <c r="AU131" s="2081"/>
      <c r="AV131" s="2081"/>
      <c r="AW131" s="2081"/>
      <c r="AX131" s="2082"/>
    </row>
    <row r="132" spans="1:56">
      <c r="A132" s="400">
        <v>21</v>
      </c>
      <c r="B132" s="401"/>
      <c r="C132" s="401"/>
      <c r="D132" s="401"/>
      <c r="E132" s="402"/>
      <c r="F132" s="400">
        <v>22</v>
      </c>
      <c r="G132" s="401"/>
      <c r="H132" s="401"/>
      <c r="I132" s="401"/>
      <c r="J132" s="402"/>
      <c r="K132" s="400">
        <v>23</v>
      </c>
      <c r="L132" s="401"/>
      <c r="M132" s="401"/>
      <c r="N132" s="401"/>
      <c r="O132" s="402"/>
      <c r="P132" s="400">
        <v>24</v>
      </c>
      <c r="Q132" s="401"/>
      <c r="R132" s="401"/>
      <c r="S132" s="401"/>
      <c r="T132" s="402"/>
      <c r="U132" s="400">
        <v>25</v>
      </c>
      <c r="V132" s="401"/>
      <c r="W132" s="401"/>
      <c r="X132" s="401"/>
      <c r="Y132" s="402"/>
      <c r="Z132" s="2041" t="s">
        <v>65</v>
      </c>
      <c r="AA132" s="2042"/>
      <c r="AB132" s="2042"/>
      <c r="AC132" s="2042"/>
      <c r="AD132" s="2042"/>
      <c r="AE132" s="2042"/>
      <c r="AF132" s="2042"/>
      <c r="AG132" s="2042"/>
      <c r="AH132" s="2042"/>
      <c r="AI132" s="2042"/>
      <c r="AJ132" s="2042"/>
      <c r="AK132" s="2042"/>
      <c r="AL132" s="2042"/>
      <c r="AM132" s="2042"/>
      <c r="AN132" s="2042"/>
      <c r="AO132" s="2042"/>
      <c r="AP132" s="2042"/>
      <c r="AQ132" s="2042"/>
      <c r="AR132" s="2042"/>
      <c r="AS132" s="2042"/>
      <c r="AT132" s="2042"/>
      <c r="AU132" s="2042"/>
      <c r="AV132" s="2042"/>
      <c r="AW132" s="2042"/>
      <c r="AX132" s="2042"/>
    </row>
    <row r="133" spans="1:56">
      <c r="A133" s="2084"/>
      <c r="B133" s="2078"/>
      <c r="C133" s="2078"/>
      <c r="D133" s="2078"/>
      <c r="E133" s="2079"/>
      <c r="F133" s="2078"/>
      <c r="G133" s="2078"/>
      <c r="H133" s="2078"/>
      <c r="I133" s="2078"/>
      <c r="J133" s="2079"/>
      <c r="K133" s="2078"/>
      <c r="L133" s="2078"/>
      <c r="M133" s="2078"/>
      <c r="N133" s="2078"/>
      <c r="O133" s="2079"/>
      <c r="P133" s="2078"/>
      <c r="Q133" s="2078"/>
      <c r="R133" s="2078"/>
      <c r="S133" s="2078"/>
      <c r="T133" s="2079"/>
      <c r="U133" s="2078"/>
      <c r="V133" s="2078"/>
      <c r="W133" s="2078"/>
      <c r="X133" s="2078"/>
      <c r="Y133" s="2079"/>
      <c r="Z133" s="2043"/>
      <c r="AA133" s="2044"/>
      <c r="AB133" s="2044"/>
      <c r="AC133" s="2044"/>
      <c r="AD133" s="2044"/>
      <c r="AE133" s="2044"/>
      <c r="AF133" s="2044"/>
      <c r="AG133" s="2044"/>
      <c r="AH133" s="2044"/>
      <c r="AI133" s="2044"/>
      <c r="AJ133" s="2044"/>
      <c r="AK133" s="2044"/>
      <c r="AL133" s="2044"/>
      <c r="AM133" s="2044"/>
      <c r="AN133" s="2044"/>
      <c r="AO133" s="2044"/>
      <c r="AP133" s="2044"/>
      <c r="AQ133" s="2044"/>
      <c r="AR133" s="2044"/>
      <c r="AS133" s="2044"/>
      <c r="AT133" s="2044"/>
      <c r="AU133" s="2044"/>
      <c r="AV133" s="2044"/>
      <c r="AW133" s="2044"/>
      <c r="AX133" s="2044"/>
    </row>
    <row r="134" spans="1:56">
      <c r="A134" s="2084"/>
      <c r="B134" s="2078"/>
      <c r="C134" s="2078"/>
      <c r="D134" s="2078"/>
      <c r="E134" s="2079"/>
      <c r="F134" s="2078"/>
      <c r="G134" s="2078"/>
      <c r="H134" s="2078"/>
      <c r="I134" s="2078"/>
      <c r="J134" s="2079"/>
      <c r="K134" s="2078"/>
      <c r="L134" s="2078"/>
      <c r="M134" s="2078"/>
      <c r="N134" s="2078"/>
      <c r="O134" s="2079"/>
      <c r="P134" s="2078"/>
      <c r="Q134" s="2078"/>
      <c r="R134" s="2078"/>
      <c r="S134" s="2078"/>
      <c r="T134" s="2079"/>
      <c r="U134" s="2078"/>
      <c r="V134" s="2078"/>
      <c r="W134" s="2078"/>
      <c r="X134" s="2078"/>
      <c r="Y134" s="2079"/>
      <c r="Z134" s="2043"/>
      <c r="AA134" s="2044"/>
      <c r="AB134" s="2044"/>
      <c r="AC134" s="2044"/>
      <c r="AD134" s="2044"/>
      <c r="AE134" s="2044"/>
      <c r="AF134" s="2044"/>
      <c r="AG134" s="2044"/>
      <c r="AH134" s="2044"/>
      <c r="AI134" s="2044"/>
      <c r="AJ134" s="2044"/>
      <c r="AK134" s="2044"/>
      <c r="AL134" s="2044"/>
      <c r="AM134" s="2044"/>
      <c r="AN134" s="2044"/>
      <c r="AO134" s="2044"/>
      <c r="AP134" s="2044"/>
      <c r="AQ134" s="2044"/>
      <c r="AR134" s="2044"/>
      <c r="AS134" s="2044"/>
      <c r="AT134" s="2044"/>
      <c r="AU134" s="2044"/>
      <c r="AV134" s="2044"/>
      <c r="AW134" s="2044"/>
      <c r="AX134" s="2044"/>
    </row>
    <row r="135" spans="1:56">
      <c r="A135" s="2084"/>
      <c r="B135" s="2078"/>
      <c r="C135" s="2078"/>
      <c r="D135" s="2078"/>
      <c r="E135" s="2079"/>
      <c r="F135" s="2078"/>
      <c r="G135" s="2078"/>
      <c r="H135" s="2078"/>
      <c r="I135" s="2078"/>
      <c r="J135" s="2079"/>
      <c r="K135" s="2078"/>
      <c r="L135" s="2078"/>
      <c r="M135" s="2078"/>
      <c r="N135" s="2078"/>
      <c r="O135" s="2079"/>
      <c r="P135" s="2078"/>
      <c r="Q135" s="2078"/>
      <c r="R135" s="2078"/>
      <c r="S135" s="2078"/>
      <c r="T135" s="2079"/>
      <c r="U135" s="2078"/>
      <c r="V135" s="2078"/>
      <c r="W135" s="2078"/>
      <c r="X135" s="2078"/>
      <c r="Y135" s="2079"/>
      <c r="Z135" s="2043"/>
      <c r="AA135" s="2044"/>
      <c r="AB135" s="2044"/>
      <c r="AC135" s="2044"/>
      <c r="AD135" s="2044"/>
      <c r="AE135" s="2044"/>
      <c r="AF135" s="2044"/>
      <c r="AG135" s="2044"/>
      <c r="AH135" s="2044"/>
      <c r="AI135" s="2044"/>
      <c r="AJ135" s="2044"/>
      <c r="AK135" s="2044"/>
      <c r="AL135" s="2044"/>
      <c r="AM135" s="2044"/>
      <c r="AN135" s="2044"/>
      <c r="AO135" s="2044"/>
      <c r="AP135" s="2044"/>
      <c r="AQ135" s="2044"/>
      <c r="AR135" s="2044"/>
      <c r="AS135" s="2044"/>
      <c r="AT135" s="2044"/>
      <c r="AU135" s="2044"/>
      <c r="AV135" s="2044"/>
      <c r="AW135" s="2044"/>
      <c r="AX135" s="2044"/>
    </row>
    <row r="136" spans="1:56" ht="15.75">
      <c r="A136" s="2084"/>
      <c r="B136" s="2078"/>
      <c r="C136" s="2078"/>
      <c r="D136" s="2078"/>
      <c r="E136" s="2079"/>
      <c r="F136" s="2078"/>
      <c r="G136" s="2078"/>
      <c r="H136" s="2078"/>
      <c r="I136" s="2078"/>
      <c r="J136" s="2079"/>
      <c r="K136" s="2078"/>
      <c r="L136" s="2078"/>
      <c r="M136" s="2078"/>
      <c r="N136" s="2078"/>
      <c r="O136" s="2079"/>
      <c r="P136" s="2078"/>
      <c r="Q136" s="2078"/>
      <c r="R136" s="2078"/>
      <c r="S136" s="2078"/>
      <c r="T136" s="2079"/>
      <c r="U136" s="2078"/>
      <c r="V136" s="2078"/>
      <c r="W136" s="2078"/>
      <c r="X136" s="2078"/>
      <c r="Y136" s="2079"/>
      <c r="Z136" s="2085" t="s">
        <v>43</v>
      </c>
      <c r="AA136" s="2086"/>
      <c r="AB136" s="2086"/>
      <c r="AC136" s="462"/>
      <c r="AD136" s="463" t="s">
        <v>44</v>
      </c>
      <c r="AE136" s="463" t="s">
        <v>45</v>
      </c>
      <c r="AF136" s="463" t="s">
        <v>208</v>
      </c>
      <c r="AG136" s="2086" t="s">
        <v>47</v>
      </c>
      <c r="AH136" s="2086"/>
      <c r="AI136" s="2086"/>
      <c r="AJ136" s="403"/>
      <c r="AK136" s="403"/>
      <c r="AL136" s="403"/>
      <c r="AM136" s="403"/>
      <c r="AN136" s="403"/>
      <c r="AO136" s="403"/>
      <c r="AP136" s="403"/>
      <c r="AQ136" s="403"/>
      <c r="AR136" s="463" t="s">
        <v>48</v>
      </c>
      <c r="AS136" s="403"/>
      <c r="AT136" s="2087">
        <f>$AT$38</f>
        <v>465</v>
      </c>
      <c r="AU136" s="2087"/>
      <c r="AV136" s="2088" t="s">
        <v>49</v>
      </c>
      <c r="AW136" s="2088"/>
      <c r="AX136" s="403"/>
    </row>
    <row r="137" spans="1:56">
      <c r="A137" s="2084"/>
      <c r="B137" s="2078"/>
      <c r="C137" s="2078"/>
      <c r="D137" s="2078"/>
      <c r="E137" s="2079"/>
      <c r="F137" s="2078"/>
      <c r="G137" s="2078"/>
      <c r="H137" s="2078"/>
      <c r="I137" s="2078"/>
      <c r="J137" s="2079"/>
      <c r="K137" s="2078"/>
      <c r="L137" s="2078"/>
      <c r="M137" s="2078"/>
      <c r="N137" s="2078"/>
      <c r="O137" s="2079"/>
      <c r="P137" s="2078"/>
      <c r="Q137" s="2078"/>
      <c r="R137" s="2078"/>
      <c r="S137" s="2078"/>
      <c r="T137" s="2079"/>
      <c r="U137" s="2078"/>
      <c r="V137" s="2078"/>
      <c r="W137" s="2078"/>
      <c r="X137" s="2078"/>
      <c r="Y137" s="2079"/>
      <c r="Z137" s="2089" t="s">
        <v>67</v>
      </c>
      <c r="AA137" s="2090"/>
      <c r="AB137" s="2090"/>
      <c r="AC137" s="2090"/>
      <c r="AD137" s="564">
        <v>23</v>
      </c>
      <c r="AE137" s="565">
        <v>436</v>
      </c>
      <c r="AF137" s="527">
        <f>SUM($AT$38-AE137)</f>
        <v>29</v>
      </c>
      <c r="AG137" s="1977"/>
      <c r="AH137" s="1977"/>
      <c r="AI137" s="1977"/>
      <c r="AJ137" s="1977"/>
      <c r="AK137" s="1977"/>
      <c r="AL137" s="1977"/>
      <c r="AM137" s="1977"/>
      <c r="AN137" s="1977"/>
      <c r="AO137" s="1977"/>
      <c r="AP137" s="1977"/>
      <c r="AQ137" s="1086"/>
      <c r="AR137" s="2368" t="s">
        <v>50</v>
      </c>
      <c r="AS137" s="2368"/>
      <c r="AT137" s="2368"/>
      <c r="AU137" s="2368"/>
      <c r="AV137" s="2368"/>
      <c r="AW137" s="2368"/>
      <c r="AX137" s="403"/>
    </row>
    <row r="138" spans="1:56">
      <c r="A138" s="2084"/>
      <c r="B138" s="2078"/>
      <c r="C138" s="2078"/>
      <c r="D138" s="2078"/>
      <c r="E138" s="2079"/>
      <c r="F138" s="2078"/>
      <c r="G138" s="2078"/>
      <c r="H138" s="2078"/>
      <c r="I138" s="2078"/>
      <c r="J138" s="2079"/>
      <c r="K138" s="2078"/>
      <c r="L138" s="2078"/>
      <c r="M138" s="2078"/>
      <c r="N138" s="2078"/>
      <c r="O138" s="2079"/>
      <c r="P138" s="2078"/>
      <c r="Q138" s="2078"/>
      <c r="R138" s="2078"/>
      <c r="S138" s="2078"/>
      <c r="T138" s="2079"/>
      <c r="U138" s="2078"/>
      <c r="V138" s="2078"/>
      <c r="W138" s="2078"/>
      <c r="X138" s="2078"/>
      <c r="Y138" s="2079"/>
      <c r="Z138" s="2089"/>
      <c r="AA138" s="2090"/>
      <c r="AB138" s="2090"/>
      <c r="AC138" s="2090"/>
      <c r="AD138" s="564"/>
      <c r="AE138" s="565"/>
      <c r="AF138" s="527">
        <f t="shared" ref="AF138:AF147" si="2">SUM($AT$38-AE138)</f>
        <v>465</v>
      </c>
      <c r="AG138" s="1977"/>
      <c r="AH138" s="1977"/>
      <c r="AI138" s="1977"/>
      <c r="AJ138" s="1977"/>
      <c r="AK138" s="1977"/>
      <c r="AL138" s="1977"/>
      <c r="AM138" s="1977"/>
      <c r="AN138" s="1977"/>
      <c r="AO138" s="1977"/>
      <c r="AP138" s="1977"/>
      <c r="AQ138" s="1086"/>
      <c r="AR138" s="2368"/>
      <c r="AS138" s="2368"/>
      <c r="AT138" s="2368"/>
      <c r="AU138" s="2368"/>
      <c r="AV138" s="2368"/>
      <c r="AW138" s="2368"/>
      <c r="AX138" s="403"/>
    </row>
    <row r="139" spans="1:56">
      <c r="A139" s="2084"/>
      <c r="B139" s="2078"/>
      <c r="C139" s="2078"/>
      <c r="D139" s="2078"/>
      <c r="E139" s="2079"/>
      <c r="F139" s="2078"/>
      <c r="G139" s="2078"/>
      <c r="H139" s="2078"/>
      <c r="I139" s="2078"/>
      <c r="J139" s="2079"/>
      <c r="K139" s="2078"/>
      <c r="L139" s="2078"/>
      <c r="M139" s="2078"/>
      <c r="N139" s="2078"/>
      <c r="O139" s="2079"/>
      <c r="P139" s="2078"/>
      <c r="Q139" s="2078"/>
      <c r="R139" s="2078"/>
      <c r="S139" s="2078"/>
      <c r="T139" s="2079"/>
      <c r="U139" s="2078"/>
      <c r="V139" s="2078"/>
      <c r="W139" s="2078"/>
      <c r="X139" s="2078"/>
      <c r="Y139" s="2079"/>
      <c r="Z139" s="2089"/>
      <c r="AA139" s="2090"/>
      <c r="AB139" s="2090"/>
      <c r="AC139" s="2090"/>
      <c r="AD139" s="564"/>
      <c r="AE139" s="565"/>
      <c r="AF139" s="527">
        <f t="shared" si="2"/>
        <v>465</v>
      </c>
      <c r="AG139" s="1977"/>
      <c r="AH139" s="1977"/>
      <c r="AI139" s="1977"/>
      <c r="AJ139" s="1977"/>
      <c r="AK139" s="1977"/>
      <c r="AL139" s="1977"/>
      <c r="AM139" s="1977"/>
      <c r="AN139" s="1977"/>
      <c r="AO139" s="1977"/>
      <c r="AP139" s="1977"/>
      <c r="AQ139" s="1086"/>
      <c r="AR139" s="2368"/>
      <c r="AS139" s="2368"/>
      <c r="AT139" s="2368"/>
      <c r="AU139" s="2368"/>
      <c r="AV139" s="2368"/>
      <c r="AW139" s="2368"/>
      <c r="AX139" s="403"/>
    </row>
    <row r="140" spans="1:56">
      <c r="A140" s="2084"/>
      <c r="B140" s="2078"/>
      <c r="C140" s="2078"/>
      <c r="D140" s="2078"/>
      <c r="E140" s="2079"/>
      <c r="F140" s="2078"/>
      <c r="G140" s="2078"/>
      <c r="H140" s="2078"/>
      <c r="I140" s="2078"/>
      <c r="J140" s="2079"/>
      <c r="K140" s="2078"/>
      <c r="L140" s="2078"/>
      <c r="M140" s="2078"/>
      <c r="N140" s="2078"/>
      <c r="O140" s="2079"/>
      <c r="P140" s="2078"/>
      <c r="Q140" s="2078"/>
      <c r="R140" s="2078"/>
      <c r="S140" s="2078"/>
      <c r="T140" s="2079"/>
      <c r="U140" s="2078"/>
      <c r="V140" s="2078"/>
      <c r="W140" s="2078"/>
      <c r="X140" s="2078"/>
      <c r="Y140" s="2079"/>
      <c r="Z140" s="2089"/>
      <c r="AA140" s="2090"/>
      <c r="AB140" s="2090"/>
      <c r="AC140" s="2090"/>
      <c r="AD140" s="564"/>
      <c r="AE140" s="565"/>
      <c r="AF140" s="527">
        <f t="shared" si="2"/>
        <v>465</v>
      </c>
      <c r="AG140" s="1977"/>
      <c r="AH140" s="1977"/>
      <c r="AI140" s="1977"/>
      <c r="AJ140" s="1977"/>
      <c r="AK140" s="1977"/>
      <c r="AL140" s="1977"/>
      <c r="AM140" s="1977"/>
      <c r="AN140" s="1977"/>
      <c r="AO140" s="1977"/>
      <c r="AP140" s="1977"/>
      <c r="AQ140" s="1086"/>
      <c r="AR140" s="2368"/>
      <c r="AS140" s="2368"/>
      <c r="AT140" s="2368"/>
      <c r="AU140" s="2368"/>
      <c r="AV140" s="2368"/>
      <c r="AW140" s="2368"/>
      <c r="AX140" s="403"/>
    </row>
    <row r="141" spans="1:56">
      <c r="A141" s="2084"/>
      <c r="B141" s="2078"/>
      <c r="C141" s="2078"/>
      <c r="D141" s="2078"/>
      <c r="E141" s="2079"/>
      <c r="F141" s="2078"/>
      <c r="G141" s="2078"/>
      <c r="H141" s="2078"/>
      <c r="I141" s="2078"/>
      <c r="J141" s="2079"/>
      <c r="K141" s="2078"/>
      <c r="L141" s="2078"/>
      <c r="M141" s="2078"/>
      <c r="N141" s="2078"/>
      <c r="O141" s="2079"/>
      <c r="P141" s="2078"/>
      <c r="Q141" s="2078"/>
      <c r="R141" s="2078"/>
      <c r="S141" s="2078"/>
      <c r="T141" s="2079"/>
      <c r="U141" s="2078"/>
      <c r="V141" s="2078"/>
      <c r="W141" s="2078"/>
      <c r="X141" s="2078"/>
      <c r="Y141" s="2079"/>
      <c r="Z141" s="2089"/>
      <c r="AA141" s="2090"/>
      <c r="AB141" s="2090"/>
      <c r="AC141" s="2090"/>
      <c r="AD141" s="564"/>
      <c r="AE141" s="565"/>
      <c r="AF141" s="527">
        <f t="shared" si="2"/>
        <v>465</v>
      </c>
      <c r="AG141" s="1977"/>
      <c r="AH141" s="1977"/>
      <c r="AI141" s="1977"/>
      <c r="AJ141" s="1977"/>
      <c r="AK141" s="1977"/>
      <c r="AL141" s="1977"/>
      <c r="AM141" s="1977"/>
      <c r="AN141" s="1977"/>
      <c r="AO141" s="1977"/>
      <c r="AP141" s="1977"/>
      <c r="AQ141" s="1086"/>
      <c r="AR141" s="2368"/>
      <c r="AS141" s="2368"/>
      <c r="AT141" s="2368"/>
      <c r="AU141" s="2368"/>
      <c r="AV141" s="2368"/>
      <c r="AW141" s="2368"/>
      <c r="AX141" s="403"/>
    </row>
    <row r="142" spans="1:56">
      <c r="A142" s="2084"/>
      <c r="B142" s="2078"/>
      <c r="C142" s="2078"/>
      <c r="D142" s="2078"/>
      <c r="E142" s="2079"/>
      <c r="F142" s="2078"/>
      <c r="G142" s="2078"/>
      <c r="H142" s="2078"/>
      <c r="I142" s="2078"/>
      <c r="J142" s="2079"/>
      <c r="K142" s="2078"/>
      <c r="L142" s="2078"/>
      <c r="M142" s="2078"/>
      <c r="N142" s="2078"/>
      <c r="O142" s="2079"/>
      <c r="P142" s="2078"/>
      <c r="Q142" s="2078"/>
      <c r="R142" s="2078"/>
      <c r="S142" s="2078"/>
      <c r="T142" s="2079"/>
      <c r="U142" s="2078"/>
      <c r="V142" s="2078"/>
      <c r="W142" s="2078"/>
      <c r="X142" s="2078"/>
      <c r="Y142" s="2079"/>
      <c r="Z142" s="2089"/>
      <c r="AA142" s="2090"/>
      <c r="AB142" s="2090"/>
      <c r="AC142" s="2090"/>
      <c r="AD142" s="564"/>
      <c r="AE142" s="565"/>
      <c r="AF142" s="527">
        <f t="shared" si="2"/>
        <v>465</v>
      </c>
      <c r="AG142" s="1977"/>
      <c r="AH142" s="1977"/>
      <c r="AI142" s="1977"/>
      <c r="AJ142" s="1977"/>
      <c r="AK142" s="1977"/>
      <c r="AL142" s="1977"/>
      <c r="AM142" s="1977"/>
      <c r="AN142" s="1977"/>
      <c r="AO142" s="1977"/>
      <c r="AP142" s="1977"/>
      <c r="AQ142" s="1086"/>
      <c r="AR142" s="2368"/>
      <c r="AS142" s="2368"/>
      <c r="AT142" s="2368"/>
      <c r="AU142" s="2368"/>
      <c r="AV142" s="2368"/>
      <c r="AW142" s="2368"/>
      <c r="AX142" s="403"/>
    </row>
    <row r="143" spans="1:56">
      <c r="A143" s="2084" t="s">
        <v>3932</v>
      </c>
      <c r="B143" s="2078"/>
      <c r="C143" s="2078"/>
      <c r="D143" s="2078"/>
      <c r="E143" s="2079"/>
      <c r="F143" s="2078"/>
      <c r="G143" s="2078"/>
      <c r="H143" s="2078"/>
      <c r="I143" s="2078"/>
      <c r="J143" s="2079"/>
      <c r="K143" s="2078"/>
      <c r="L143" s="2078"/>
      <c r="M143" s="2078"/>
      <c r="N143" s="2078"/>
      <c r="O143" s="2079"/>
      <c r="P143" s="2078"/>
      <c r="Q143" s="2078"/>
      <c r="R143" s="2078"/>
      <c r="S143" s="2078"/>
      <c r="T143" s="2079"/>
      <c r="U143" s="2078"/>
      <c r="V143" s="2078"/>
      <c r="W143" s="2078"/>
      <c r="X143" s="2078"/>
      <c r="Y143" s="2079"/>
      <c r="Z143" s="2089"/>
      <c r="AA143" s="2090"/>
      <c r="AB143" s="2090"/>
      <c r="AC143" s="2090"/>
      <c r="AD143" s="564"/>
      <c r="AE143" s="565"/>
      <c r="AF143" s="527">
        <f t="shared" si="2"/>
        <v>465</v>
      </c>
      <c r="AG143" s="1977"/>
      <c r="AH143" s="1977"/>
      <c r="AI143" s="1977"/>
      <c r="AJ143" s="1977"/>
      <c r="AK143" s="1977"/>
      <c r="AL143" s="1977"/>
      <c r="AM143" s="1977"/>
      <c r="AN143" s="1977"/>
      <c r="AO143" s="1977"/>
      <c r="AP143" s="1977"/>
      <c r="AQ143" s="1086"/>
      <c r="AR143" s="2368"/>
      <c r="AS143" s="2368"/>
      <c r="AT143" s="2368"/>
      <c r="AU143" s="2368"/>
      <c r="AV143" s="2368"/>
      <c r="AW143" s="2368"/>
      <c r="AX143" s="403"/>
    </row>
    <row r="144" spans="1:56">
      <c r="A144" s="2084"/>
      <c r="B144" s="2078"/>
      <c r="C144" s="2078"/>
      <c r="D144" s="2078"/>
      <c r="E144" s="2079"/>
      <c r="F144" s="2078"/>
      <c r="G144" s="2078"/>
      <c r="H144" s="2078"/>
      <c r="I144" s="2078"/>
      <c r="J144" s="2079"/>
      <c r="K144" s="2078"/>
      <c r="L144" s="2078"/>
      <c r="M144" s="2078"/>
      <c r="N144" s="2078"/>
      <c r="O144" s="2079"/>
      <c r="P144" s="2078"/>
      <c r="Q144" s="2078"/>
      <c r="R144" s="2078"/>
      <c r="S144" s="2078"/>
      <c r="T144" s="2079"/>
      <c r="U144" s="2078"/>
      <c r="V144" s="2078"/>
      <c r="W144" s="2078"/>
      <c r="X144" s="2078"/>
      <c r="Y144" s="2079"/>
      <c r="Z144" s="2089"/>
      <c r="AA144" s="2090"/>
      <c r="AB144" s="2090"/>
      <c r="AC144" s="2090"/>
      <c r="AD144" s="564"/>
      <c r="AE144" s="565"/>
      <c r="AF144" s="527">
        <f t="shared" si="2"/>
        <v>465</v>
      </c>
      <c r="AG144" s="1977"/>
      <c r="AH144" s="1977"/>
      <c r="AI144" s="1977"/>
      <c r="AJ144" s="1977"/>
      <c r="AK144" s="1977"/>
      <c r="AL144" s="1977"/>
      <c r="AM144" s="1977"/>
      <c r="AN144" s="1977"/>
      <c r="AO144" s="1977"/>
      <c r="AP144" s="1977"/>
      <c r="AQ144" s="1086"/>
      <c r="AR144" s="2368"/>
      <c r="AS144" s="2368"/>
      <c r="AT144" s="2368"/>
      <c r="AU144" s="2368"/>
      <c r="AV144" s="2368"/>
      <c r="AW144" s="2368"/>
      <c r="AX144" s="403"/>
    </row>
    <row r="145" spans="1:56">
      <c r="A145" s="2084"/>
      <c r="B145" s="2078"/>
      <c r="C145" s="2078"/>
      <c r="D145" s="2078"/>
      <c r="E145" s="2079"/>
      <c r="F145" s="2078"/>
      <c r="G145" s="2078"/>
      <c r="H145" s="2078"/>
      <c r="I145" s="2078"/>
      <c r="J145" s="2079"/>
      <c r="K145" s="2078"/>
      <c r="L145" s="2078"/>
      <c r="M145" s="2078"/>
      <c r="N145" s="2078"/>
      <c r="O145" s="2079"/>
      <c r="P145" s="2078"/>
      <c r="Q145" s="2078"/>
      <c r="R145" s="2078"/>
      <c r="S145" s="2078"/>
      <c r="T145" s="2079"/>
      <c r="U145" s="2078"/>
      <c r="V145" s="2078"/>
      <c r="W145" s="2078"/>
      <c r="X145" s="2078"/>
      <c r="Y145" s="2079"/>
      <c r="Z145" s="2089"/>
      <c r="AA145" s="2090"/>
      <c r="AB145" s="2090"/>
      <c r="AC145" s="2090"/>
      <c r="AD145" s="564"/>
      <c r="AE145" s="565"/>
      <c r="AF145" s="527">
        <f t="shared" si="2"/>
        <v>465</v>
      </c>
      <c r="AG145" s="1977"/>
      <c r="AH145" s="1977"/>
      <c r="AI145" s="1977"/>
      <c r="AJ145" s="1977"/>
      <c r="AK145" s="1977"/>
      <c r="AL145" s="1977"/>
      <c r="AM145" s="1977"/>
      <c r="AN145" s="1977"/>
      <c r="AO145" s="1977"/>
      <c r="AP145" s="1977"/>
      <c r="AQ145" s="1086"/>
      <c r="AR145" s="2368"/>
      <c r="AS145" s="2368"/>
      <c r="AT145" s="2368"/>
      <c r="AU145" s="2368"/>
      <c r="AV145" s="2368"/>
      <c r="AW145" s="2368"/>
      <c r="AX145" s="403"/>
    </row>
    <row r="146" spans="1:56" s="387" customFormat="1">
      <c r="A146" s="2084"/>
      <c r="B146" s="2078"/>
      <c r="C146" s="2078"/>
      <c r="D146" s="2078"/>
      <c r="E146" s="2079"/>
      <c r="F146" s="2078"/>
      <c r="G146" s="2078"/>
      <c r="H146" s="2078"/>
      <c r="I146" s="2078"/>
      <c r="J146" s="2079"/>
      <c r="K146" s="2078"/>
      <c r="L146" s="2078"/>
      <c r="M146" s="2078"/>
      <c r="N146" s="2078"/>
      <c r="O146" s="2079"/>
      <c r="P146" s="2078"/>
      <c r="Q146" s="2078"/>
      <c r="R146" s="2078"/>
      <c r="S146" s="2078"/>
      <c r="T146" s="2079"/>
      <c r="U146" s="2078"/>
      <c r="V146" s="2078"/>
      <c r="W146" s="2078"/>
      <c r="X146" s="2078"/>
      <c r="Y146" s="2079"/>
      <c r="Z146" s="2089"/>
      <c r="AA146" s="2090"/>
      <c r="AB146" s="2090"/>
      <c r="AC146" s="2090"/>
      <c r="AD146" s="564"/>
      <c r="AE146" s="565"/>
      <c r="AF146" s="527">
        <f t="shared" si="2"/>
        <v>465</v>
      </c>
      <c r="AG146" s="1977"/>
      <c r="AH146" s="1977"/>
      <c r="AI146" s="1977"/>
      <c r="AJ146" s="1977"/>
      <c r="AK146" s="1977"/>
      <c r="AL146" s="1977"/>
      <c r="AM146" s="1977"/>
      <c r="AN146" s="1977"/>
      <c r="AO146" s="1977"/>
      <c r="AP146" s="1977"/>
      <c r="AQ146" s="1086"/>
      <c r="AR146" s="2368"/>
      <c r="AS146" s="2368"/>
      <c r="AT146" s="2368"/>
      <c r="AU146" s="2368"/>
      <c r="AV146" s="2368"/>
      <c r="AW146" s="2368"/>
      <c r="AX146" s="403"/>
      <c r="AY146" s="388"/>
      <c r="AZ146" s="388"/>
      <c r="BA146" s="388"/>
      <c r="BB146" s="388"/>
      <c r="BC146" s="388"/>
      <c r="BD146" s="388"/>
    </row>
    <row r="147" spans="1:56">
      <c r="A147" s="2091"/>
      <c r="B147" s="2081"/>
      <c r="C147" s="2081"/>
      <c r="D147" s="2081"/>
      <c r="E147" s="2082"/>
      <c r="F147" s="2081"/>
      <c r="G147" s="2081"/>
      <c r="H147" s="2081"/>
      <c r="I147" s="2081"/>
      <c r="J147" s="2082"/>
      <c r="K147" s="2081"/>
      <c r="L147" s="2081"/>
      <c r="M147" s="2081"/>
      <c r="N147" s="2081"/>
      <c r="O147" s="2082"/>
      <c r="P147" s="2081"/>
      <c r="Q147" s="2081"/>
      <c r="R147" s="2081"/>
      <c r="S147" s="2081"/>
      <c r="T147" s="2082"/>
      <c r="U147" s="2081"/>
      <c r="V147" s="2081"/>
      <c r="W147" s="2081"/>
      <c r="X147" s="2081"/>
      <c r="Y147" s="2082"/>
      <c r="Z147" s="2089"/>
      <c r="AA147" s="2090"/>
      <c r="AB147" s="2090"/>
      <c r="AC147" s="2090"/>
      <c r="AD147" s="564"/>
      <c r="AE147" s="565"/>
      <c r="AF147" s="534">
        <f t="shared" si="2"/>
        <v>465</v>
      </c>
      <c r="AG147" s="569" t="s">
        <v>55</v>
      </c>
      <c r="AH147" s="404"/>
      <c r="AI147" s="404"/>
      <c r="AJ147" s="404"/>
      <c r="AK147" s="404"/>
      <c r="AL147" s="404"/>
      <c r="AM147" s="404"/>
      <c r="AN147" s="404"/>
      <c r="AO147" s="404"/>
      <c r="AP147" s="404"/>
      <c r="AQ147" s="404"/>
      <c r="AR147" s="404"/>
      <c r="AS147" s="404"/>
      <c r="AT147" s="404"/>
      <c r="AU147" s="404"/>
      <c r="AV147" s="404"/>
      <c r="AW147" s="404"/>
      <c r="AX147" s="404"/>
    </row>
    <row r="148" spans="1:56" ht="18.75">
      <c r="A148" s="2083" t="s">
        <v>0</v>
      </c>
      <c r="B148" s="2083"/>
      <c r="C148" s="2083"/>
      <c r="D148" s="2083"/>
      <c r="E148" s="2083"/>
      <c r="F148" s="2083" t="s">
        <v>1</v>
      </c>
      <c r="G148" s="2083"/>
      <c r="H148" s="2083"/>
      <c r="I148" s="2083"/>
      <c r="J148" s="2083"/>
      <c r="K148" s="2083" t="s">
        <v>2</v>
      </c>
      <c r="L148" s="2083"/>
      <c r="M148" s="2083"/>
      <c r="N148" s="2083"/>
      <c r="O148" s="2083"/>
      <c r="P148" s="2083" t="s">
        <v>3</v>
      </c>
      <c r="Q148" s="2083"/>
      <c r="R148" s="2083"/>
      <c r="S148" s="2083"/>
      <c r="T148" s="2083"/>
      <c r="U148" s="2083" t="s">
        <v>4</v>
      </c>
      <c r="V148" s="2083"/>
      <c r="W148" s="2083"/>
      <c r="X148" s="2083"/>
      <c r="Y148" s="2083"/>
      <c r="Z148" s="2083" t="s">
        <v>5</v>
      </c>
      <c r="AA148" s="2083"/>
      <c r="AB148" s="2083"/>
      <c r="AC148" s="2083"/>
      <c r="AD148" s="2083"/>
      <c r="AE148" s="2083" t="s">
        <v>6</v>
      </c>
      <c r="AF148" s="2083"/>
      <c r="AG148" s="2083"/>
      <c r="AH148" s="2083"/>
      <c r="AI148" s="2083"/>
      <c r="AJ148" s="2083" t="s">
        <v>7</v>
      </c>
      <c r="AK148" s="2083"/>
      <c r="AL148" s="2083"/>
      <c r="AM148" s="2083"/>
      <c r="AN148" s="2083"/>
      <c r="AO148" s="2083" t="s">
        <v>8</v>
      </c>
      <c r="AP148" s="2083"/>
      <c r="AQ148" s="2083"/>
      <c r="AR148" s="2083"/>
      <c r="AS148" s="2083"/>
      <c r="AT148" s="2083" t="s">
        <v>9</v>
      </c>
      <c r="AU148" s="2083"/>
      <c r="AV148" s="2083"/>
      <c r="AW148" s="2083"/>
      <c r="AX148" s="2083"/>
    </row>
    <row r="149" spans="1:56">
      <c r="A149" s="2045" t="s">
        <v>68</v>
      </c>
      <c r="B149" s="2046"/>
      <c r="C149" s="2046"/>
      <c r="D149" s="2046"/>
      <c r="E149" s="2046"/>
      <c r="F149" s="2046"/>
      <c r="G149" s="2046"/>
      <c r="H149" s="2046"/>
      <c r="I149" s="2046"/>
      <c r="J149" s="2046"/>
      <c r="K149" s="2046"/>
      <c r="L149" s="2046"/>
      <c r="M149" s="2046"/>
      <c r="N149" s="2046"/>
      <c r="O149" s="2046"/>
      <c r="P149" s="2046"/>
      <c r="Q149" s="2046"/>
      <c r="R149" s="2046"/>
      <c r="S149" s="2046"/>
      <c r="T149" s="2046"/>
      <c r="U149" s="2046"/>
      <c r="V149" s="2046"/>
      <c r="W149" s="2046"/>
      <c r="X149" s="2046"/>
      <c r="Y149" s="2046"/>
      <c r="Z149" s="405">
        <v>1</v>
      </c>
      <c r="AA149" s="406"/>
      <c r="AB149" s="406"/>
      <c r="AC149" s="406"/>
      <c r="AD149" s="407"/>
      <c r="AE149" s="406">
        <v>2</v>
      </c>
      <c r="AF149" s="406"/>
      <c r="AG149" s="406"/>
      <c r="AH149" s="406"/>
      <c r="AI149" s="407"/>
      <c r="AJ149" s="406">
        <v>3</v>
      </c>
      <c r="AK149" s="406"/>
      <c r="AL149" s="406"/>
      <c r="AM149" s="406"/>
      <c r="AN149" s="407"/>
      <c r="AO149" s="406">
        <v>4</v>
      </c>
      <c r="AP149" s="406"/>
      <c r="AQ149" s="406"/>
      <c r="AR149" s="406"/>
      <c r="AS149" s="407"/>
      <c r="AT149" s="406">
        <v>5</v>
      </c>
      <c r="AU149" s="406"/>
      <c r="AV149" s="406"/>
      <c r="AW149" s="406"/>
      <c r="AX149" s="407"/>
    </row>
    <row r="150" spans="1:56">
      <c r="A150" s="2047"/>
      <c r="B150" s="2048"/>
      <c r="C150" s="2048"/>
      <c r="D150" s="2048"/>
      <c r="E150" s="2048"/>
      <c r="F150" s="2048"/>
      <c r="G150" s="2048"/>
      <c r="H150" s="2048"/>
      <c r="I150" s="2048"/>
      <c r="J150" s="2048"/>
      <c r="K150" s="2048"/>
      <c r="L150" s="2048"/>
      <c r="M150" s="2048"/>
      <c r="N150" s="2048"/>
      <c r="O150" s="2048"/>
      <c r="P150" s="2048"/>
      <c r="Q150" s="2048"/>
      <c r="R150" s="2048"/>
      <c r="S150" s="2048"/>
      <c r="T150" s="2048"/>
      <c r="U150" s="2048"/>
      <c r="V150" s="2048"/>
      <c r="W150" s="2048"/>
      <c r="X150" s="2048"/>
      <c r="Y150" s="2048"/>
      <c r="Z150" s="2236" t="s">
        <v>3935</v>
      </c>
      <c r="AA150" s="2173"/>
      <c r="AB150" s="2173"/>
      <c r="AC150" s="2173"/>
      <c r="AD150" s="2174"/>
      <c r="AE150" s="2173"/>
      <c r="AF150" s="2173"/>
      <c r="AG150" s="2173"/>
      <c r="AH150" s="2173"/>
      <c r="AI150" s="2174"/>
      <c r="AJ150" s="2173"/>
      <c r="AK150" s="2173"/>
      <c r="AL150" s="2173"/>
      <c r="AM150" s="2173"/>
      <c r="AN150" s="2174"/>
      <c r="AO150" s="2173"/>
      <c r="AP150" s="2173"/>
      <c r="AQ150" s="2173"/>
      <c r="AR150" s="2173"/>
      <c r="AS150" s="2174"/>
      <c r="AT150" s="2173"/>
      <c r="AU150" s="2173"/>
      <c r="AV150" s="2173"/>
      <c r="AW150" s="2173"/>
      <c r="AX150" s="2174"/>
    </row>
    <row r="151" spans="1:56">
      <c r="A151" s="2047"/>
      <c r="B151" s="2048"/>
      <c r="C151" s="2048"/>
      <c r="D151" s="2048"/>
      <c r="E151" s="2048"/>
      <c r="F151" s="2048"/>
      <c r="G151" s="2048"/>
      <c r="H151" s="2048"/>
      <c r="I151" s="2048"/>
      <c r="J151" s="2048"/>
      <c r="K151" s="2048"/>
      <c r="L151" s="2048"/>
      <c r="M151" s="2048"/>
      <c r="N151" s="2048"/>
      <c r="O151" s="2048"/>
      <c r="P151" s="2048"/>
      <c r="Q151" s="2048"/>
      <c r="R151" s="2048"/>
      <c r="S151" s="2048"/>
      <c r="T151" s="2048"/>
      <c r="U151" s="2048"/>
      <c r="V151" s="2048"/>
      <c r="W151" s="2048"/>
      <c r="X151" s="2048"/>
      <c r="Y151" s="2048"/>
      <c r="Z151" s="2236"/>
      <c r="AA151" s="2173"/>
      <c r="AB151" s="2173"/>
      <c r="AC151" s="2173"/>
      <c r="AD151" s="2174"/>
      <c r="AE151" s="2173"/>
      <c r="AF151" s="2173"/>
      <c r="AG151" s="2173"/>
      <c r="AH151" s="2173"/>
      <c r="AI151" s="2174"/>
      <c r="AJ151" s="2173"/>
      <c r="AK151" s="2173"/>
      <c r="AL151" s="2173"/>
      <c r="AM151" s="2173"/>
      <c r="AN151" s="2174"/>
      <c r="AO151" s="2173"/>
      <c r="AP151" s="2173"/>
      <c r="AQ151" s="2173"/>
      <c r="AR151" s="2173"/>
      <c r="AS151" s="2174"/>
      <c r="AT151" s="2173"/>
      <c r="AU151" s="2173"/>
      <c r="AV151" s="2173"/>
      <c r="AW151" s="2173"/>
      <c r="AX151" s="2174"/>
    </row>
    <row r="152" spans="1:56">
      <c r="A152" s="2047"/>
      <c r="B152" s="2048"/>
      <c r="C152" s="2048"/>
      <c r="D152" s="2048"/>
      <c r="E152" s="2048"/>
      <c r="F152" s="2048"/>
      <c r="G152" s="2048"/>
      <c r="H152" s="2048"/>
      <c r="I152" s="2048"/>
      <c r="J152" s="2048"/>
      <c r="K152" s="2048"/>
      <c r="L152" s="2048"/>
      <c r="M152" s="2048"/>
      <c r="N152" s="2048"/>
      <c r="O152" s="2048"/>
      <c r="P152" s="2048"/>
      <c r="Q152" s="2048"/>
      <c r="R152" s="2048"/>
      <c r="S152" s="2048"/>
      <c r="T152" s="2048"/>
      <c r="U152" s="2048"/>
      <c r="V152" s="2048"/>
      <c r="W152" s="2048"/>
      <c r="X152" s="2048"/>
      <c r="Y152" s="2048"/>
      <c r="Z152" s="2236"/>
      <c r="AA152" s="2173"/>
      <c r="AB152" s="2173"/>
      <c r="AC152" s="2173"/>
      <c r="AD152" s="2174"/>
      <c r="AE152" s="2173"/>
      <c r="AF152" s="2173"/>
      <c r="AG152" s="2173"/>
      <c r="AH152" s="2173"/>
      <c r="AI152" s="2174"/>
      <c r="AJ152" s="2173"/>
      <c r="AK152" s="2173"/>
      <c r="AL152" s="2173"/>
      <c r="AM152" s="2173"/>
      <c r="AN152" s="2174"/>
      <c r="AO152" s="2173"/>
      <c r="AP152" s="2173"/>
      <c r="AQ152" s="2173"/>
      <c r="AR152" s="2173"/>
      <c r="AS152" s="2174"/>
      <c r="AT152" s="2173"/>
      <c r="AU152" s="2173"/>
      <c r="AV152" s="2173"/>
      <c r="AW152" s="2173"/>
      <c r="AX152" s="2174"/>
    </row>
    <row r="153" spans="1:56" ht="15.75">
      <c r="A153" s="2181" t="s">
        <v>43</v>
      </c>
      <c r="B153" s="2182"/>
      <c r="C153" s="2182"/>
      <c r="D153" s="472"/>
      <c r="E153" s="473" t="s">
        <v>44</v>
      </c>
      <c r="F153" s="473" t="s">
        <v>45</v>
      </c>
      <c r="G153" s="473" t="s">
        <v>208</v>
      </c>
      <c r="H153" s="2182" t="s">
        <v>47</v>
      </c>
      <c r="I153" s="2182"/>
      <c r="J153" s="2182"/>
      <c r="K153" s="408"/>
      <c r="L153" s="408"/>
      <c r="M153" s="408"/>
      <c r="N153" s="408"/>
      <c r="O153" s="408"/>
      <c r="P153" s="408"/>
      <c r="Q153" s="408"/>
      <c r="R153" s="408"/>
      <c r="S153" s="473" t="s">
        <v>48</v>
      </c>
      <c r="T153" s="408"/>
      <c r="U153" s="2169">
        <f>$AT$38</f>
        <v>465</v>
      </c>
      <c r="V153" s="2169"/>
      <c r="W153" s="2170" t="s">
        <v>49</v>
      </c>
      <c r="X153" s="2170"/>
      <c r="Y153" s="408"/>
      <c r="Z153" s="2236"/>
      <c r="AA153" s="2173"/>
      <c r="AB153" s="2173"/>
      <c r="AC153" s="2173"/>
      <c r="AD153" s="2174"/>
      <c r="AE153" s="2173"/>
      <c r="AF153" s="2173"/>
      <c r="AG153" s="2173"/>
      <c r="AH153" s="2173"/>
      <c r="AI153" s="2174"/>
      <c r="AJ153" s="2173"/>
      <c r="AK153" s="2173"/>
      <c r="AL153" s="2173"/>
      <c r="AM153" s="2173"/>
      <c r="AN153" s="2174"/>
      <c r="AO153" s="2173"/>
      <c r="AP153" s="2173"/>
      <c r="AQ153" s="2173"/>
      <c r="AR153" s="2173"/>
      <c r="AS153" s="2174"/>
      <c r="AT153" s="2173"/>
      <c r="AU153" s="2173"/>
      <c r="AV153" s="2173"/>
      <c r="AW153" s="2173"/>
      <c r="AX153" s="2174"/>
    </row>
    <row r="154" spans="1:56">
      <c r="A154" s="2092" t="s">
        <v>69</v>
      </c>
      <c r="B154" s="2093"/>
      <c r="C154" s="2093"/>
      <c r="D154" s="2093"/>
      <c r="E154" s="562">
        <v>1</v>
      </c>
      <c r="F154" s="563">
        <v>430</v>
      </c>
      <c r="G154" s="527">
        <f>SUM($AT$38-F154)</f>
        <v>35</v>
      </c>
      <c r="H154" s="1977"/>
      <c r="I154" s="1977"/>
      <c r="J154" s="1977"/>
      <c r="K154" s="1977"/>
      <c r="L154" s="1977"/>
      <c r="M154" s="1977"/>
      <c r="N154" s="1977"/>
      <c r="O154" s="1977"/>
      <c r="P154" s="1977"/>
      <c r="Q154" s="1977"/>
      <c r="R154" s="1086"/>
      <c r="S154" s="2368" t="s">
        <v>50</v>
      </c>
      <c r="T154" s="2368"/>
      <c r="U154" s="2368"/>
      <c r="V154" s="2368"/>
      <c r="W154" s="2368"/>
      <c r="X154" s="2368"/>
      <c r="Y154" s="408"/>
      <c r="Z154" s="2236"/>
      <c r="AA154" s="2173"/>
      <c r="AB154" s="2173"/>
      <c r="AC154" s="2173"/>
      <c r="AD154" s="2174"/>
      <c r="AE154" s="2173"/>
      <c r="AF154" s="2173"/>
      <c r="AG154" s="2173"/>
      <c r="AH154" s="2173"/>
      <c r="AI154" s="2174"/>
      <c r="AJ154" s="2173"/>
      <c r="AK154" s="2173"/>
      <c r="AL154" s="2173"/>
      <c r="AM154" s="2173"/>
      <c r="AN154" s="2174"/>
      <c r="AO154" s="2173"/>
      <c r="AP154" s="2173"/>
      <c r="AQ154" s="2173"/>
      <c r="AR154" s="2173"/>
      <c r="AS154" s="2174"/>
      <c r="AT154" s="2173"/>
      <c r="AU154" s="2173"/>
      <c r="AV154" s="2173"/>
      <c r="AW154" s="2173"/>
      <c r="AX154" s="2174"/>
    </row>
    <row r="155" spans="1:56">
      <c r="A155" s="2092"/>
      <c r="B155" s="2093"/>
      <c r="C155" s="2093"/>
      <c r="D155" s="2093"/>
      <c r="E155" s="562"/>
      <c r="F155" s="563"/>
      <c r="G155" s="527">
        <f t="shared" ref="G155:G164" si="3">SUM($AT$38-F155)</f>
        <v>465</v>
      </c>
      <c r="H155" s="1977"/>
      <c r="I155" s="1977"/>
      <c r="J155" s="1977"/>
      <c r="K155" s="1977"/>
      <c r="L155" s="1977"/>
      <c r="M155" s="1977"/>
      <c r="N155" s="1977"/>
      <c r="O155" s="1977"/>
      <c r="P155" s="1977"/>
      <c r="Q155" s="1977"/>
      <c r="R155" s="1086"/>
      <c r="S155" s="2368"/>
      <c r="T155" s="2368"/>
      <c r="U155" s="2368"/>
      <c r="V155" s="2368"/>
      <c r="W155" s="2368"/>
      <c r="X155" s="2368"/>
      <c r="Y155" s="408"/>
      <c r="Z155" s="2236"/>
      <c r="AA155" s="2173"/>
      <c r="AB155" s="2173"/>
      <c r="AC155" s="2173"/>
      <c r="AD155" s="2174"/>
      <c r="AE155" s="2173"/>
      <c r="AF155" s="2173"/>
      <c r="AG155" s="2173"/>
      <c r="AH155" s="2173"/>
      <c r="AI155" s="2174"/>
      <c r="AJ155" s="2173"/>
      <c r="AK155" s="2173"/>
      <c r="AL155" s="2173"/>
      <c r="AM155" s="2173"/>
      <c r="AN155" s="2174"/>
      <c r="AO155" s="2173"/>
      <c r="AP155" s="2173"/>
      <c r="AQ155" s="2173"/>
      <c r="AR155" s="2173"/>
      <c r="AS155" s="2174"/>
      <c r="AT155" s="2173"/>
      <c r="AU155" s="2173"/>
      <c r="AV155" s="2173"/>
      <c r="AW155" s="2173"/>
      <c r="AX155" s="2174"/>
    </row>
    <row r="156" spans="1:56">
      <c r="A156" s="2092"/>
      <c r="B156" s="2093"/>
      <c r="C156" s="2093"/>
      <c r="D156" s="2093"/>
      <c r="E156" s="562"/>
      <c r="F156" s="563"/>
      <c r="G156" s="527">
        <f t="shared" si="3"/>
        <v>465</v>
      </c>
      <c r="H156" s="1977"/>
      <c r="I156" s="1977"/>
      <c r="J156" s="1977"/>
      <c r="K156" s="1977"/>
      <c r="L156" s="1977"/>
      <c r="M156" s="1977"/>
      <c r="N156" s="1977"/>
      <c r="O156" s="1977"/>
      <c r="P156" s="1977"/>
      <c r="Q156" s="1977"/>
      <c r="R156" s="1086"/>
      <c r="S156" s="2368"/>
      <c r="T156" s="2368"/>
      <c r="U156" s="2368"/>
      <c r="V156" s="2368"/>
      <c r="W156" s="2368"/>
      <c r="X156" s="2368"/>
      <c r="Y156" s="408"/>
      <c r="Z156" s="2236"/>
      <c r="AA156" s="2173"/>
      <c r="AB156" s="2173"/>
      <c r="AC156" s="2173"/>
      <c r="AD156" s="2174"/>
      <c r="AE156" s="2173"/>
      <c r="AF156" s="2173"/>
      <c r="AG156" s="2173"/>
      <c r="AH156" s="2173"/>
      <c r="AI156" s="2174"/>
      <c r="AJ156" s="2173"/>
      <c r="AK156" s="2173"/>
      <c r="AL156" s="2173"/>
      <c r="AM156" s="2173"/>
      <c r="AN156" s="2174"/>
      <c r="AO156" s="2173"/>
      <c r="AP156" s="2173"/>
      <c r="AQ156" s="2173"/>
      <c r="AR156" s="2173"/>
      <c r="AS156" s="2174"/>
      <c r="AT156" s="2173"/>
      <c r="AU156" s="2173"/>
      <c r="AV156" s="2173"/>
      <c r="AW156" s="2173"/>
      <c r="AX156" s="2174"/>
    </row>
    <row r="157" spans="1:56">
      <c r="A157" s="2092"/>
      <c r="B157" s="2093"/>
      <c r="C157" s="2093"/>
      <c r="D157" s="2093"/>
      <c r="E157" s="562"/>
      <c r="F157" s="563"/>
      <c r="G157" s="527">
        <f t="shared" si="3"/>
        <v>465</v>
      </c>
      <c r="H157" s="1977"/>
      <c r="I157" s="1977"/>
      <c r="J157" s="1977"/>
      <c r="K157" s="1977"/>
      <c r="L157" s="1977"/>
      <c r="M157" s="1977"/>
      <c r="N157" s="1977"/>
      <c r="O157" s="1977"/>
      <c r="P157" s="1977"/>
      <c r="Q157" s="1977"/>
      <c r="R157" s="1086"/>
      <c r="S157" s="2368"/>
      <c r="T157" s="2368"/>
      <c r="U157" s="2368"/>
      <c r="V157" s="2368"/>
      <c r="W157" s="2368"/>
      <c r="X157" s="2368"/>
      <c r="Y157" s="408"/>
      <c r="Z157" s="2236"/>
      <c r="AA157" s="2173"/>
      <c r="AB157" s="2173"/>
      <c r="AC157" s="2173"/>
      <c r="AD157" s="2174"/>
      <c r="AE157" s="2173"/>
      <c r="AF157" s="2173"/>
      <c r="AG157" s="2173"/>
      <c r="AH157" s="2173"/>
      <c r="AI157" s="2174"/>
      <c r="AJ157" s="2173"/>
      <c r="AK157" s="2173"/>
      <c r="AL157" s="2173"/>
      <c r="AM157" s="2173"/>
      <c r="AN157" s="2174"/>
      <c r="AO157" s="2173"/>
      <c r="AP157" s="2173"/>
      <c r="AQ157" s="2173"/>
      <c r="AR157" s="2173"/>
      <c r="AS157" s="2174"/>
      <c r="AT157" s="2173"/>
      <c r="AU157" s="2173"/>
      <c r="AV157" s="2173"/>
      <c r="AW157" s="2173"/>
      <c r="AX157" s="2174"/>
    </row>
    <row r="158" spans="1:56">
      <c r="A158" s="2092"/>
      <c r="B158" s="2093"/>
      <c r="C158" s="2093"/>
      <c r="D158" s="2093"/>
      <c r="E158" s="562"/>
      <c r="F158" s="563"/>
      <c r="G158" s="527">
        <f t="shared" si="3"/>
        <v>465</v>
      </c>
      <c r="H158" s="1977"/>
      <c r="I158" s="1977"/>
      <c r="J158" s="1977"/>
      <c r="K158" s="1977"/>
      <c r="L158" s="1977"/>
      <c r="M158" s="1977"/>
      <c r="N158" s="1977"/>
      <c r="O158" s="1977"/>
      <c r="P158" s="1977"/>
      <c r="Q158" s="1977"/>
      <c r="R158" s="1086"/>
      <c r="S158" s="2368"/>
      <c r="T158" s="2368"/>
      <c r="U158" s="2368"/>
      <c r="V158" s="2368"/>
      <c r="W158" s="2368"/>
      <c r="X158" s="2368"/>
      <c r="Y158" s="408"/>
      <c r="Z158" s="2236"/>
      <c r="AA158" s="2173"/>
      <c r="AB158" s="2173"/>
      <c r="AC158" s="2173"/>
      <c r="AD158" s="2174"/>
      <c r="AE158" s="2173"/>
      <c r="AF158" s="2173"/>
      <c r="AG158" s="2173"/>
      <c r="AH158" s="2173"/>
      <c r="AI158" s="2174"/>
      <c r="AJ158" s="2173"/>
      <c r="AK158" s="2173"/>
      <c r="AL158" s="2173"/>
      <c r="AM158" s="2173"/>
      <c r="AN158" s="2174"/>
      <c r="AO158" s="2173"/>
      <c r="AP158" s="2173"/>
      <c r="AQ158" s="2173"/>
      <c r="AR158" s="2173"/>
      <c r="AS158" s="2174"/>
      <c r="AT158" s="2173"/>
      <c r="AU158" s="2173"/>
      <c r="AV158" s="2173"/>
      <c r="AW158" s="2173"/>
      <c r="AX158" s="2174"/>
    </row>
    <row r="159" spans="1:56">
      <c r="A159" s="2092"/>
      <c r="B159" s="2093"/>
      <c r="C159" s="2093"/>
      <c r="D159" s="2093"/>
      <c r="E159" s="562"/>
      <c r="F159" s="563"/>
      <c r="G159" s="527">
        <f t="shared" si="3"/>
        <v>465</v>
      </c>
      <c r="H159" s="1977"/>
      <c r="I159" s="1977"/>
      <c r="J159" s="1977"/>
      <c r="K159" s="1977"/>
      <c r="L159" s="1977"/>
      <c r="M159" s="1977"/>
      <c r="N159" s="1977"/>
      <c r="O159" s="1977"/>
      <c r="P159" s="1977"/>
      <c r="Q159" s="1977"/>
      <c r="R159" s="1086"/>
      <c r="S159" s="2368"/>
      <c r="T159" s="2368"/>
      <c r="U159" s="2368"/>
      <c r="V159" s="2368"/>
      <c r="W159" s="2368"/>
      <c r="X159" s="2368"/>
      <c r="Y159" s="408"/>
      <c r="Z159" s="2236"/>
      <c r="AA159" s="2173"/>
      <c r="AB159" s="2173"/>
      <c r="AC159" s="2173"/>
      <c r="AD159" s="2174"/>
      <c r="AE159" s="2173"/>
      <c r="AF159" s="2173"/>
      <c r="AG159" s="2173"/>
      <c r="AH159" s="2173"/>
      <c r="AI159" s="2174"/>
      <c r="AJ159" s="2173"/>
      <c r="AK159" s="2173"/>
      <c r="AL159" s="2173"/>
      <c r="AM159" s="2173"/>
      <c r="AN159" s="2174"/>
      <c r="AO159" s="2173"/>
      <c r="AP159" s="2173"/>
      <c r="AQ159" s="2173"/>
      <c r="AR159" s="2173"/>
      <c r="AS159" s="2174"/>
      <c r="AT159" s="2173"/>
      <c r="AU159" s="2173"/>
      <c r="AV159" s="2173"/>
      <c r="AW159" s="2173"/>
      <c r="AX159" s="2174"/>
    </row>
    <row r="160" spans="1:56">
      <c r="A160" s="2092"/>
      <c r="B160" s="2093"/>
      <c r="C160" s="2093"/>
      <c r="D160" s="2093"/>
      <c r="E160" s="562"/>
      <c r="F160" s="563"/>
      <c r="G160" s="527">
        <f t="shared" si="3"/>
        <v>465</v>
      </c>
      <c r="H160" s="1977"/>
      <c r="I160" s="1977"/>
      <c r="J160" s="1977"/>
      <c r="K160" s="1977"/>
      <c r="L160" s="1977"/>
      <c r="M160" s="1977"/>
      <c r="N160" s="1977"/>
      <c r="O160" s="1977"/>
      <c r="P160" s="1977"/>
      <c r="Q160" s="1977"/>
      <c r="R160" s="1086"/>
      <c r="S160" s="2368"/>
      <c r="T160" s="2368"/>
      <c r="U160" s="2368"/>
      <c r="V160" s="2368"/>
      <c r="W160" s="2368"/>
      <c r="X160" s="2368"/>
      <c r="Y160" s="408"/>
      <c r="Z160" s="2236"/>
      <c r="AA160" s="2173"/>
      <c r="AB160" s="2173"/>
      <c r="AC160" s="2173"/>
      <c r="AD160" s="2174"/>
      <c r="AE160" s="2173"/>
      <c r="AF160" s="2173"/>
      <c r="AG160" s="2173"/>
      <c r="AH160" s="2173"/>
      <c r="AI160" s="2174"/>
      <c r="AJ160" s="2173"/>
      <c r="AK160" s="2173"/>
      <c r="AL160" s="2173"/>
      <c r="AM160" s="2173"/>
      <c r="AN160" s="2174"/>
      <c r="AO160" s="2173"/>
      <c r="AP160" s="2173"/>
      <c r="AQ160" s="2173"/>
      <c r="AR160" s="2173"/>
      <c r="AS160" s="2174"/>
      <c r="AT160" s="2173"/>
      <c r="AU160" s="2173"/>
      <c r="AV160" s="2173"/>
      <c r="AW160" s="2173"/>
      <c r="AX160" s="2174"/>
    </row>
    <row r="161" spans="1:56">
      <c r="A161" s="2092"/>
      <c r="B161" s="2093"/>
      <c r="C161" s="2093"/>
      <c r="D161" s="2093"/>
      <c r="E161" s="562"/>
      <c r="F161" s="563"/>
      <c r="G161" s="527">
        <f t="shared" si="3"/>
        <v>465</v>
      </c>
      <c r="H161" s="1977"/>
      <c r="I161" s="1977"/>
      <c r="J161" s="1977"/>
      <c r="K161" s="1977"/>
      <c r="L161" s="1977"/>
      <c r="M161" s="1977"/>
      <c r="N161" s="1977"/>
      <c r="O161" s="1977"/>
      <c r="P161" s="1977"/>
      <c r="Q161" s="1977"/>
      <c r="R161" s="1086"/>
      <c r="S161" s="2368"/>
      <c r="T161" s="2368"/>
      <c r="U161" s="2368"/>
      <c r="V161" s="2368"/>
      <c r="W161" s="2368"/>
      <c r="X161" s="2368"/>
      <c r="Y161" s="408"/>
      <c r="Z161" s="2236"/>
      <c r="AA161" s="2173"/>
      <c r="AB161" s="2173"/>
      <c r="AC161" s="2173"/>
      <c r="AD161" s="2174"/>
      <c r="AE161" s="2173"/>
      <c r="AF161" s="2173"/>
      <c r="AG161" s="2173"/>
      <c r="AH161" s="2173"/>
      <c r="AI161" s="2174"/>
      <c r="AJ161" s="2173"/>
      <c r="AK161" s="2173"/>
      <c r="AL161" s="2173"/>
      <c r="AM161" s="2173"/>
      <c r="AN161" s="2174"/>
      <c r="AO161" s="2173"/>
      <c r="AP161" s="2173"/>
      <c r="AQ161" s="2173"/>
      <c r="AR161" s="2173"/>
      <c r="AS161" s="2174"/>
      <c r="AT161" s="2173"/>
      <c r="AU161" s="2173"/>
      <c r="AV161" s="2173"/>
      <c r="AW161" s="2173"/>
      <c r="AX161" s="2174"/>
    </row>
    <row r="162" spans="1:56" s="387" customFormat="1">
      <c r="A162" s="2092"/>
      <c r="B162" s="2093"/>
      <c r="C162" s="2093"/>
      <c r="D162" s="2093"/>
      <c r="E162" s="562"/>
      <c r="F162" s="563"/>
      <c r="G162" s="527">
        <f t="shared" si="3"/>
        <v>465</v>
      </c>
      <c r="H162" s="1977"/>
      <c r="I162" s="1977"/>
      <c r="J162" s="1977"/>
      <c r="K162" s="1977"/>
      <c r="L162" s="1977"/>
      <c r="M162" s="1977"/>
      <c r="N162" s="1977"/>
      <c r="O162" s="1977"/>
      <c r="P162" s="1977"/>
      <c r="Q162" s="1977"/>
      <c r="R162" s="1086"/>
      <c r="S162" s="2368"/>
      <c r="T162" s="2368"/>
      <c r="U162" s="2368"/>
      <c r="V162" s="2368"/>
      <c r="W162" s="2368"/>
      <c r="X162" s="2368"/>
      <c r="Y162" s="408"/>
      <c r="Z162" s="2236"/>
      <c r="AA162" s="2173"/>
      <c r="AB162" s="2173"/>
      <c r="AC162" s="2173"/>
      <c r="AD162" s="2174"/>
      <c r="AE162" s="2173"/>
      <c r="AF162" s="2173"/>
      <c r="AG162" s="2173"/>
      <c r="AH162" s="2173"/>
      <c r="AI162" s="2174"/>
      <c r="AJ162" s="2173"/>
      <c r="AK162" s="2173"/>
      <c r="AL162" s="2173"/>
      <c r="AM162" s="2173"/>
      <c r="AN162" s="2174"/>
      <c r="AO162" s="2173"/>
      <c r="AP162" s="2173"/>
      <c r="AQ162" s="2173"/>
      <c r="AR162" s="2173"/>
      <c r="AS162" s="2174"/>
      <c r="AT162" s="2173"/>
      <c r="AU162" s="2173"/>
      <c r="AV162" s="2173"/>
      <c r="AW162" s="2173"/>
      <c r="AX162" s="2174"/>
      <c r="AY162" s="388"/>
      <c r="AZ162" s="388"/>
      <c r="BA162" s="388"/>
      <c r="BB162" s="388"/>
      <c r="BC162" s="388"/>
      <c r="BD162" s="388"/>
    </row>
    <row r="163" spans="1:56">
      <c r="A163" s="2092"/>
      <c r="B163" s="2093"/>
      <c r="C163" s="2093"/>
      <c r="D163" s="2093"/>
      <c r="E163" s="562"/>
      <c r="F163" s="563"/>
      <c r="G163" s="527">
        <f t="shared" si="3"/>
        <v>465</v>
      </c>
      <c r="H163" s="1977"/>
      <c r="I163" s="1977"/>
      <c r="J163" s="1977"/>
      <c r="K163" s="1977"/>
      <c r="L163" s="1977"/>
      <c r="M163" s="1977"/>
      <c r="N163" s="1977"/>
      <c r="O163" s="1977"/>
      <c r="P163" s="1977"/>
      <c r="Q163" s="1977"/>
      <c r="R163" s="1086"/>
      <c r="S163" s="2368"/>
      <c r="T163" s="2368"/>
      <c r="U163" s="2368"/>
      <c r="V163" s="2368"/>
      <c r="W163" s="2368"/>
      <c r="X163" s="2368"/>
      <c r="Y163" s="408"/>
      <c r="Z163" s="2236"/>
      <c r="AA163" s="2173"/>
      <c r="AB163" s="2173"/>
      <c r="AC163" s="2173"/>
      <c r="AD163" s="2174"/>
      <c r="AE163" s="2173"/>
      <c r="AF163" s="2173"/>
      <c r="AG163" s="2173"/>
      <c r="AH163" s="2173"/>
      <c r="AI163" s="2174"/>
      <c r="AJ163" s="2173"/>
      <c r="AK163" s="2173"/>
      <c r="AL163" s="2173"/>
      <c r="AM163" s="2173"/>
      <c r="AN163" s="2174"/>
      <c r="AO163" s="2173"/>
      <c r="AP163" s="2173"/>
      <c r="AQ163" s="2173"/>
      <c r="AR163" s="2173"/>
      <c r="AS163" s="2174"/>
      <c r="AT163" s="2173"/>
      <c r="AU163" s="2173"/>
      <c r="AV163" s="2173"/>
      <c r="AW163" s="2173"/>
      <c r="AX163" s="2174"/>
    </row>
    <row r="164" spans="1:56">
      <c r="A164" s="2092"/>
      <c r="B164" s="2093"/>
      <c r="C164" s="2093"/>
      <c r="D164" s="2093"/>
      <c r="E164" s="562"/>
      <c r="F164" s="563"/>
      <c r="G164" s="534">
        <f t="shared" si="3"/>
        <v>465</v>
      </c>
      <c r="H164" s="570" t="s">
        <v>55</v>
      </c>
      <c r="I164" s="410"/>
      <c r="J164" s="410"/>
      <c r="K164" s="410"/>
      <c r="L164" s="410"/>
      <c r="M164" s="410"/>
      <c r="N164" s="410"/>
      <c r="O164" s="410"/>
      <c r="P164" s="410"/>
      <c r="Q164" s="410"/>
      <c r="R164" s="410"/>
      <c r="S164" s="410"/>
      <c r="T164" s="410"/>
      <c r="U164" s="410"/>
      <c r="V164" s="410"/>
      <c r="W164" s="410"/>
      <c r="X164" s="410"/>
      <c r="Y164" s="410"/>
      <c r="Z164" s="2094" t="s">
        <v>70</v>
      </c>
      <c r="AA164" s="2095"/>
      <c r="AB164" s="2095"/>
      <c r="AC164" s="2095"/>
      <c r="AD164" s="2096"/>
      <c r="AE164" s="2234"/>
      <c r="AF164" s="2234"/>
      <c r="AG164" s="2234"/>
      <c r="AH164" s="2234"/>
      <c r="AI164" s="2235"/>
      <c r="AJ164" s="2234"/>
      <c r="AK164" s="2234"/>
      <c r="AL164" s="2234"/>
      <c r="AM164" s="2234"/>
      <c r="AN164" s="2235"/>
      <c r="AO164" s="2234"/>
      <c r="AP164" s="2234"/>
      <c r="AQ164" s="2234"/>
      <c r="AR164" s="2234"/>
      <c r="AS164" s="2235"/>
      <c r="AT164" s="2234"/>
      <c r="AU164" s="2234"/>
      <c r="AV164" s="2234"/>
      <c r="AW164" s="2234"/>
      <c r="AX164" s="2235"/>
    </row>
    <row r="165" spans="1:56">
      <c r="A165" s="408">
        <v>6</v>
      </c>
      <c r="B165" s="408"/>
      <c r="C165" s="408"/>
      <c r="D165" s="408"/>
      <c r="E165" s="407"/>
      <c r="F165" s="406">
        <v>7</v>
      </c>
      <c r="G165" s="406"/>
      <c r="H165" s="406"/>
      <c r="I165" s="406"/>
      <c r="J165" s="407"/>
      <c r="K165" s="406">
        <v>8</v>
      </c>
      <c r="L165" s="406"/>
      <c r="M165" s="406"/>
      <c r="N165" s="406"/>
      <c r="O165" s="407"/>
      <c r="P165" s="406">
        <v>9</v>
      </c>
      <c r="Q165" s="406"/>
      <c r="R165" s="406"/>
      <c r="S165" s="406"/>
      <c r="T165" s="407"/>
      <c r="U165" s="406">
        <v>10</v>
      </c>
      <c r="V165" s="406"/>
      <c r="W165" s="406"/>
      <c r="X165" s="406"/>
      <c r="Y165" s="407"/>
      <c r="Z165" s="408">
        <v>11</v>
      </c>
      <c r="AA165" s="408"/>
      <c r="AB165" s="408"/>
      <c r="AC165" s="408"/>
      <c r="AD165" s="409"/>
      <c r="AE165" s="408">
        <v>12</v>
      </c>
      <c r="AF165" s="408"/>
      <c r="AG165" s="408"/>
      <c r="AH165" s="408"/>
      <c r="AI165" s="409"/>
      <c r="AJ165" s="408">
        <v>13</v>
      </c>
      <c r="AK165" s="408"/>
      <c r="AL165" s="408"/>
      <c r="AM165" s="408"/>
      <c r="AN165" s="409"/>
      <c r="AO165" s="408">
        <v>14</v>
      </c>
      <c r="AP165" s="408"/>
      <c r="AQ165" s="408"/>
      <c r="AR165" s="408"/>
      <c r="AS165" s="409"/>
      <c r="AT165" s="408">
        <v>15</v>
      </c>
      <c r="AU165" s="408"/>
      <c r="AV165" s="408"/>
      <c r="AW165" s="408"/>
      <c r="AX165" s="409"/>
    </row>
    <row r="166" spans="1:56">
      <c r="A166" s="2173"/>
      <c r="B166" s="2173"/>
      <c r="C166" s="2173"/>
      <c r="D166" s="2173"/>
      <c r="E166" s="2174"/>
      <c r="F166" s="2173"/>
      <c r="G166" s="2173"/>
      <c r="H166" s="2173"/>
      <c r="I166" s="2173"/>
      <c r="J166" s="2174"/>
      <c r="K166" s="2173"/>
      <c r="L166" s="2173"/>
      <c r="M166" s="2173"/>
      <c r="N166" s="2173"/>
      <c r="O166" s="2174"/>
      <c r="P166" s="2173"/>
      <c r="Q166" s="2173"/>
      <c r="R166" s="2173"/>
      <c r="S166" s="2173"/>
      <c r="T166" s="2174"/>
      <c r="U166" s="2173"/>
      <c r="V166" s="2173"/>
      <c r="W166" s="2173"/>
      <c r="X166" s="2173"/>
      <c r="Y166" s="2174"/>
      <c r="Z166" s="2173"/>
      <c r="AA166" s="2173"/>
      <c r="AB166" s="2173"/>
      <c r="AC166" s="2173"/>
      <c r="AD166" s="2174"/>
      <c r="AE166" s="2173"/>
      <c r="AF166" s="2173"/>
      <c r="AG166" s="2173"/>
      <c r="AH166" s="2173"/>
      <c r="AI166" s="2174"/>
      <c r="AJ166" s="2173"/>
      <c r="AK166" s="2173"/>
      <c r="AL166" s="2173"/>
      <c r="AM166" s="2173"/>
      <c r="AN166" s="2174"/>
      <c r="AO166" s="2173"/>
      <c r="AP166" s="2173"/>
      <c r="AQ166" s="2173"/>
      <c r="AR166" s="2173"/>
      <c r="AS166" s="2174"/>
      <c r="AT166" s="2173"/>
      <c r="AU166" s="2173"/>
      <c r="AV166" s="2173"/>
      <c r="AW166" s="2173"/>
      <c r="AX166" s="2174"/>
    </row>
    <row r="167" spans="1:56">
      <c r="A167" s="2173"/>
      <c r="B167" s="2173"/>
      <c r="C167" s="2173"/>
      <c r="D167" s="2173"/>
      <c r="E167" s="2174"/>
      <c r="F167" s="2173"/>
      <c r="G167" s="2173"/>
      <c r="H167" s="2173"/>
      <c r="I167" s="2173"/>
      <c r="J167" s="2174"/>
      <c r="K167" s="2173"/>
      <c r="L167" s="2173"/>
      <c r="M167" s="2173"/>
      <c r="N167" s="2173"/>
      <c r="O167" s="2174"/>
      <c r="P167" s="2173"/>
      <c r="Q167" s="2173"/>
      <c r="R167" s="2173"/>
      <c r="S167" s="2173"/>
      <c r="T167" s="2174"/>
      <c r="U167" s="2173"/>
      <c r="V167" s="2173"/>
      <c r="W167" s="2173"/>
      <c r="X167" s="2173"/>
      <c r="Y167" s="2174"/>
      <c r="Z167" s="2173"/>
      <c r="AA167" s="2173"/>
      <c r="AB167" s="2173"/>
      <c r="AC167" s="2173"/>
      <c r="AD167" s="2174"/>
      <c r="AE167" s="2173"/>
      <c r="AF167" s="2173"/>
      <c r="AG167" s="2173"/>
      <c r="AH167" s="2173"/>
      <c r="AI167" s="2174"/>
      <c r="AJ167" s="2173"/>
      <c r="AK167" s="2173"/>
      <c r="AL167" s="2173"/>
      <c r="AM167" s="2173"/>
      <c r="AN167" s="2174"/>
      <c r="AO167" s="2173"/>
      <c r="AP167" s="2173"/>
      <c r="AQ167" s="2173"/>
      <c r="AR167" s="2173"/>
      <c r="AS167" s="2174"/>
      <c r="AT167" s="2173"/>
      <c r="AU167" s="2173"/>
      <c r="AV167" s="2173"/>
      <c r="AW167" s="2173"/>
      <c r="AX167" s="2174"/>
    </row>
    <row r="168" spans="1:56">
      <c r="A168" s="2173"/>
      <c r="B168" s="2173"/>
      <c r="C168" s="2173"/>
      <c r="D168" s="2173"/>
      <c r="E168" s="2174"/>
      <c r="F168" s="2173"/>
      <c r="G168" s="2173"/>
      <c r="H168" s="2173"/>
      <c r="I168" s="2173"/>
      <c r="J168" s="2174"/>
      <c r="K168" s="2173"/>
      <c r="L168" s="2173"/>
      <c r="M168" s="2173"/>
      <c r="N168" s="2173"/>
      <c r="O168" s="2174"/>
      <c r="P168" s="2173"/>
      <c r="Q168" s="2173"/>
      <c r="R168" s="2173"/>
      <c r="S168" s="2173"/>
      <c r="T168" s="2174"/>
      <c r="U168" s="2173"/>
      <c r="V168" s="2173"/>
      <c r="W168" s="2173"/>
      <c r="X168" s="2173"/>
      <c r="Y168" s="2174"/>
      <c r="Z168" s="2173"/>
      <c r="AA168" s="2173"/>
      <c r="AB168" s="2173"/>
      <c r="AC168" s="2173"/>
      <c r="AD168" s="2174"/>
      <c r="AE168" s="2173"/>
      <c r="AF168" s="2173"/>
      <c r="AG168" s="2173"/>
      <c r="AH168" s="2173"/>
      <c r="AI168" s="2174"/>
      <c r="AJ168" s="2173"/>
      <c r="AK168" s="2173"/>
      <c r="AL168" s="2173"/>
      <c r="AM168" s="2173"/>
      <c r="AN168" s="2174"/>
      <c r="AO168" s="2173"/>
      <c r="AP168" s="2173"/>
      <c r="AQ168" s="2173"/>
      <c r="AR168" s="2173"/>
      <c r="AS168" s="2174"/>
      <c r="AT168" s="2173"/>
      <c r="AU168" s="2173"/>
      <c r="AV168" s="2173"/>
      <c r="AW168" s="2173"/>
      <c r="AX168" s="2174"/>
    </row>
    <row r="169" spans="1:56">
      <c r="A169" s="2173"/>
      <c r="B169" s="2173"/>
      <c r="C169" s="2173"/>
      <c r="D169" s="2173"/>
      <c r="E169" s="2174"/>
      <c r="F169" s="2173"/>
      <c r="G169" s="2173"/>
      <c r="H169" s="2173"/>
      <c r="I169" s="2173"/>
      <c r="J169" s="2174"/>
      <c r="K169" s="2173"/>
      <c r="L169" s="2173"/>
      <c r="M169" s="2173"/>
      <c r="N169" s="2173"/>
      <c r="O169" s="2174"/>
      <c r="P169" s="2173"/>
      <c r="Q169" s="2173"/>
      <c r="R169" s="2173"/>
      <c r="S169" s="2173"/>
      <c r="T169" s="2174"/>
      <c r="U169" s="2173"/>
      <c r="V169" s="2173"/>
      <c r="W169" s="2173"/>
      <c r="X169" s="2173"/>
      <c r="Y169" s="2174"/>
      <c r="Z169" s="2173"/>
      <c r="AA169" s="2173"/>
      <c r="AB169" s="2173"/>
      <c r="AC169" s="2173"/>
      <c r="AD169" s="2174"/>
      <c r="AE169" s="2173"/>
      <c r="AF169" s="2173"/>
      <c r="AG169" s="2173"/>
      <c r="AH169" s="2173"/>
      <c r="AI169" s="2174"/>
      <c r="AJ169" s="2173"/>
      <c r="AK169" s="2173"/>
      <c r="AL169" s="2173"/>
      <c r="AM169" s="2173"/>
      <c r="AN169" s="2174"/>
      <c r="AO169" s="2173"/>
      <c r="AP169" s="2173"/>
      <c r="AQ169" s="2173"/>
      <c r="AR169" s="2173"/>
      <c r="AS169" s="2174"/>
      <c r="AT169" s="2173"/>
      <c r="AU169" s="2173"/>
      <c r="AV169" s="2173"/>
      <c r="AW169" s="2173"/>
      <c r="AX169" s="2174"/>
    </row>
    <row r="170" spans="1:56">
      <c r="A170" s="2173"/>
      <c r="B170" s="2173"/>
      <c r="C170" s="2173"/>
      <c r="D170" s="2173"/>
      <c r="E170" s="2174"/>
      <c r="F170" s="2173"/>
      <c r="G170" s="2173"/>
      <c r="H170" s="2173"/>
      <c r="I170" s="2173"/>
      <c r="J170" s="2174"/>
      <c r="K170" s="2173"/>
      <c r="L170" s="2173"/>
      <c r="M170" s="2173"/>
      <c r="N170" s="2173"/>
      <c r="O170" s="2174"/>
      <c r="P170" s="2173"/>
      <c r="Q170" s="2173"/>
      <c r="R170" s="2173"/>
      <c r="S170" s="2173"/>
      <c r="T170" s="2174"/>
      <c r="U170" s="2173"/>
      <c r="V170" s="2173"/>
      <c r="W170" s="2173"/>
      <c r="X170" s="2173"/>
      <c r="Y170" s="2174"/>
      <c r="Z170" s="2173"/>
      <c r="AA170" s="2173"/>
      <c r="AB170" s="2173"/>
      <c r="AC170" s="2173"/>
      <c r="AD170" s="2174"/>
      <c r="AE170" s="2173"/>
      <c r="AF170" s="2173"/>
      <c r="AG170" s="2173"/>
      <c r="AH170" s="2173"/>
      <c r="AI170" s="2174"/>
      <c r="AJ170" s="2173"/>
      <c r="AK170" s="2173"/>
      <c r="AL170" s="2173"/>
      <c r="AM170" s="2173"/>
      <c r="AN170" s="2174"/>
      <c r="AO170" s="2173"/>
      <c r="AP170" s="2173"/>
      <c r="AQ170" s="2173"/>
      <c r="AR170" s="2173"/>
      <c r="AS170" s="2174"/>
      <c r="AT170" s="2173"/>
      <c r="AU170" s="2173"/>
      <c r="AV170" s="2173"/>
      <c r="AW170" s="2173"/>
      <c r="AX170" s="2174"/>
    </row>
    <row r="171" spans="1:56">
      <c r="A171" s="2173"/>
      <c r="B171" s="2173"/>
      <c r="C171" s="2173"/>
      <c r="D171" s="2173"/>
      <c r="E171" s="2174"/>
      <c r="F171" s="2173"/>
      <c r="G171" s="2173"/>
      <c r="H171" s="2173"/>
      <c r="I171" s="2173"/>
      <c r="J171" s="2174"/>
      <c r="K171" s="2173"/>
      <c r="L171" s="2173"/>
      <c r="M171" s="2173"/>
      <c r="N171" s="2173"/>
      <c r="O171" s="2174"/>
      <c r="P171" s="2173" t="s">
        <v>3937</v>
      </c>
      <c r="Q171" s="2173"/>
      <c r="R171" s="2173"/>
      <c r="S171" s="2173"/>
      <c r="T171" s="2174"/>
      <c r="U171" s="2173"/>
      <c r="V171" s="2173"/>
      <c r="W171" s="2173"/>
      <c r="X171" s="2173"/>
      <c r="Y171" s="2174"/>
      <c r="Z171" s="2173"/>
      <c r="AA171" s="2173"/>
      <c r="AB171" s="2173"/>
      <c r="AC171" s="2173"/>
      <c r="AD171" s="2174"/>
      <c r="AE171" s="2173"/>
      <c r="AF171" s="2173"/>
      <c r="AG171" s="2173"/>
      <c r="AH171" s="2173"/>
      <c r="AI171" s="2174"/>
      <c r="AJ171" s="2173"/>
      <c r="AK171" s="2173"/>
      <c r="AL171" s="2173"/>
      <c r="AM171" s="2173"/>
      <c r="AN171" s="2174"/>
      <c r="AO171" s="2173"/>
      <c r="AP171" s="2173"/>
      <c r="AQ171" s="2173"/>
      <c r="AR171" s="2173"/>
      <c r="AS171" s="2174"/>
      <c r="AT171" s="2173"/>
      <c r="AU171" s="2173"/>
      <c r="AV171" s="2173"/>
      <c r="AW171" s="2173"/>
      <c r="AX171" s="2174"/>
    </row>
    <row r="172" spans="1:56">
      <c r="A172" s="2173"/>
      <c r="B172" s="2173"/>
      <c r="C172" s="2173"/>
      <c r="D172" s="2173"/>
      <c r="E172" s="2174"/>
      <c r="F172" s="2173"/>
      <c r="G172" s="2173"/>
      <c r="H172" s="2173"/>
      <c r="I172" s="2173"/>
      <c r="J172" s="2174"/>
      <c r="K172" s="2173"/>
      <c r="L172" s="2173"/>
      <c r="M172" s="2173"/>
      <c r="N172" s="2173"/>
      <c r="O172" s="2174"/>
      <c r="P172" s="2173"/>
      <c r="Q172" s="2173"/>
      <c r="R172" s="2173"/>
      <c r="S172" s="2173"/>
      <c r="T172" s="2174"/>
      <c r="U172" s="2173"/>
      <c r="V172" s="2173"/>
      <c r="W172" s="2173"/>
      <c r="X172" s="2173"/>
      <c r="Y172" s="2174"/>
      <c r="Z172" s="2173"/>
      <c r="AA172" s="2173"/>
      <c r="AB172" s="2173"/>
      <c r="AC172" s="2173"/>
      <c r="AD172" s="2174"/>
      <c r="AE172" s="2173"/>
      <c r="AF172" s="2173"/>
      <c r="AG172" s="2173"/>
      <c r="AH172" s="2173"/>
      <c r="AI172" s="2174"/>
      <c r="AJ172" s="2173"/>
      <c r="AK172" s="2173"/>
      <c r="AL172" s="2173"/>
      <c r="AM172" s="2173"/>
      <c r="AN172" s="2174"/>
      <c r="AO172" s="2173"/>
      <c r="AP172" s="2173"/>
      <c r="AQ172" s="2173"/>
      <c r="AR172" s="2173"/>
      <c r="AS172" s="2174"/>
      <c r="AT172" s="2173"/>
      <c r="AU172" s="2173"/>
      <c r="AV172" s="2173"/>
      <c r="AW172" s="2173"/>
      <c r="AX172" s="2174"/>
    </row>
    <row r="173" spans="1:56">
      <c r="A173" s="2173"/>
      <c r="B173" s="2173"/>
      <c r="C173" s="2173"/>
      <c r="D173" s="2173"/>
      <c r="E173" s="2174"/>
      <c r="F173" s="2173"/>
      <c r="G173" s="2173"/>
      <c r="H173" s="2173"/>
      <c r="I173" s="2173"/>
      <c r="J173" s="2174"/>
      <c r="K173" s="2173"/>
      <c r="L173" s="2173"/>
      <c r="M173" s="2173"/>
      <c r="N173" s="2173"/>
      <c r="O173" s="2174"/>
      <c r="P173" s="2173"/>
      <c r="Q173" s="2173"/>
      <c r="R173" s="2173"/>
      <c r="S173" s="2173"/>
      <c r="T173" s="2174"/>
      <c r="U173" s="2173"/>
      <c r="V173" s="2173"/>
      <c r="W173" s="2173"/>
      <c r="X173" s="2173"/>
      <c r="Y173" s="2174"/>
      <c r="Z173" s="2173"/>
      <c r="AA173" s="2173"/>
      <c r="AB173" s="2173"/>
      <c r="AC173" s="2173"/>
      <c r="AD173" s="2174"/>
      <c r="AE173" s="2173"/>
      <c r="AF173" s="2173"/>
      <c r="AG173" s="2173"/>
      <c r="AH173" s="2173"/>
      <c r="AI173" s="2174"/>
      <c r="AJ173" s="2173"/>
      <c r="AK173" s="2173"/>
      <c r="AL173" s="2173"/>
      <c r="AM173" s="2173"/>
      <c r="AN173" s="2174"/>
      <c r="AO173" s="2173"/>
      <c r="AP173" s="2173"/>
      <c r="AQ173" s="2173"/>
      <c r="AR173" s="2173"/>
      <c r="AS173" s="2174"/>
      <c r="AT173" s="2173"/>
      <c r="AU173" s="2173"/>
      <c r="AV173" s="2173"/>
      <c r="AW173" s="2173"/>
      <c r="AX173" s="2174"/>
    </row>
    <row r="174" spans="1:56">
      <c r="A174" s="2173"/>
      <c r="B174" s="2173"/>
      <c r="C174" s="2173"/>
      <c r="D174" s="2173"/>
      <c r="E174" s="2174"/>
      <c r="F174" s="2173"/>
      <c r="G174" s="2173"/>
      <c r="H174" s="2173"/>
      <c r="I174" s="2173"/>
      <c r="J174" s="2174"/>
      <c r="K174" s="2173"/>
      <c r="L174" s="2173"/>
      <c r="M174" s="2173"/>
      <c r="N174" s="2173"/>
      <c r="O174" s="2174"/>
      <c r="P174" s="2173"/>
      <c r="Q174" s="2173"/>
      <c r="R174" s="2173"/>
      <c r="S174" s="2173"/>
      <c r="T174" s="2174"/>
      <c r="U174" s="2173"/>
      <c r="V174" s="2173"/>
      <c r="W174" s="2173"/>
      <c r="X174" s="2173"/>
      <c r="Y174" s="2174"/>
      <c r="Z174" s="2173"/>
      <c r="AA174" s="2173"/>
      <c r="AB174" s="2173"/>
      <c r="AC174" s="2173"/>
      <c r="AD174" s="2174"/>
      <c r="AE174" s="2173"/>
      <c r="AF174" s="2173"/>
      <c r="AG174" s="2173"/>
      <c r="AH174" s="2173"/>
      <c r="AI174" s="2174"/>
      <c r="AJ174" s="2173"/>
      <c r="AK174" s="2173"/>
      <c r="AL174" s="2173"/>
      <c r="AM174" s="2173"/>
      <c r="AN174" s="2174"/>
      <c r="AO174" s="2173"/>
      <c r="AP174" s="2173"/>
      <c r="AQ174" s="2173"/>
      <c r="AR174" s="2173"/>
      <c r="AS174" s="2174"/>
      <c r="AT174" s="2173"/>
      <c r="AU174" s="2173"/>
      <c r="AV174" s="2173"/>
      <c r="AW174" s="2173"/>
      <c r="AX174" s="2174"/>
    </row>
    <row r="175" spans="1:56">
      <c r="A175" s="2173"/>
      <c r="B175" s="2173"/>
      <c r="C175" s="2173"/>
      <c r="D175" s="2173"/>
      <c r="E175" s="2174"/>
      <c r="F175" s="2173"/>
      <c r="G175" s="2173"/>
      <c r="H175" s="2173"/>
      <c r="I175" s="2173"/>
      <c r="J175" s="2174"/>
      <c r="K175" s="2173"/>
      <c r="L175" s="2173"/>
      <c r="M175" s="2173"/>
      <c r="N175" s="2173"/>
      <c r="O175" s="2174"/>
      <c r="P175" s="2173"/>
      <c r="Q175" s="2173"/>
      <c r="R175" s="2173"/>
      <c r="S175" s="2173"/>
      <c r="T175" s="2174"/>
      <c r="U175" s="2173"/>
      <c r="V175" s="2173"/>
      <c r="W175" s="2173"/>
      <c r="X175" s="2173"/>
      <c r="Y175" s="2174"/>
      <c r="Z175" s="2173"/>
      <c r="AA175" s="2173"/>
      <c r="AB175" s="2173"/>
      <c r="AC175" s="2173"/>
      <c r="AD175" s="2174"/>
      <c r="AE175" s="2173"/>
      <c r="AF175" s="2173"/>
      <c r="AG175" s="2173"/>
      <c r="AH175" s="2173"/>
      <c r="AI175" s="2174"/>
      <c r="AJ175" s="2173"/>
      <c r="AK175" s="2173"/>
      <c r="AL175" s="2173"/>
      <c r="AM175" s="2173"/>
      <c r="AN175" s="2174"/>
      <c r="AO175" s="2173"/>
      <c r="AP175" s="2173"/>
      <c r="AQ175" s="2173"/>
      <c r="AR175" s="2173"/>
      <c r="AS175" s="2174"/>
      <c r="AT175" s="2173"/>
      <c r="AU175" s="2173"/>
      <c r="AV175" s="2173"/>
      <c r="AW175" s="2173"/>
      <c r="AX175" s="2174"/>
    </row>
    <row r="176" spans="1:56">
      <c r="A176" s="2173"/>
      <c r="B176" s="2173"/>
      <c r="C176" s="2173"/>
      <c r="D176" s="2173"/>
      <c r="E176" s="2174"/>
      <c r="F176" s="2173"/>
      <c r="G176" s="2173"/>
      <c r="H176" s="2173"/>
      <c r="I176" s="2173"/>
      <c r="J176" s="2174"/>
      <c r="K176" s="2173"/>
      <c r="L176" s="2173"/>
      <c r="M176" s="2173"/>
      <c r="N176" s="2173"/>
      <c r="O176" s="2174"/>
      <c r="P176" s="2173"/>
      <c r="Q176" s="2173"/>
      <c r="R176" s="2173"/>
      <c r="S176" s="2173"/>
      <c r="T176" s="2174"/>
      <c r="U176" s="2173"/>
      <c r="V176" s="2173"/>
      <c r="W176" s="2173"/>
      <c r="X176" s="2173"/>
      <c r="Y176" s="2174"/>
      <c r="Z176" s="2173"/>
      <c r="AA176" s="2173"/>
      <c r="AB176" s="2173"/>
      <c r="AC176" s="2173"/>
      <c r="AD176" s="2174"/>
      <c r="AE176" s="2173"/>
      <c r="AF176" s="2173"/>
      <c r="AG176" s="2173"/>
      <c r="AH176" s="2173"/>
      <c r="AI176" s="2174"/>
      <c r="AJ176" s="2173"/>
      <c r="AK176" s="2173"/>
      <c r="AL176" s="2173"/>
      <c r="AM176" s="2173"/>
      <c r="AN176" s="2174"/>
      <c r="AO176" s="2173"/>
      <c r="AP176" s="2173"/>
      <c r="AQ176" s="2173"/>
      <c r="AR176" s="2173"/>
      <c r="AS176" s="2174"/>
      <c r="AT176" s="2173"/>
      <c r="AU176" s="2173"/>
      <c r="AV176" s="2173"/>
      <c r="AW176" s="2173"/>
      <c r="AX176" s="2174"/>
    </row>
    <row r="177" spans="1:56">
      <c r="A177" s="2173"/>
      <c r="B177" s="2173"/>
      <c r="C177" s="2173"/>
      <c r="D177" s="2173"/>
      <c r="E177" s="2174"/>
      <c r="F177" s="2173"/>
      <c r="G177" s="2173"/>
      <c r="H177" s="2173"/>
      <c r="I177" s="2173"/>
      <c r="J177" s="2174"/>
      <c r="K177" s="2173"/>
      <c r="L177" s="2173"/>
      <c r="M177" s="2173"/>
      <c r="N177" s="2173"/>
      <c r="O177" s="2174"/>
      <c r="P177" s="2173"/>
      <c r="Q177" s="2173"/>
      <c r="R177" s="2173"/>
      <c r="S177" s="2173"/>
      <c r="T177" s="2174"/>
      <c r="U177" s="2173"/>
      <c r="V177" s="2173"/>
      <c r="W177" s="2173"/>
      <c r="X177" s="2173"/>
      <c r="Y177" s="2174"/>
      <c r="Z177" s="2173"/>
      <c r="AA177" s="2173"/>
      <c r="AB177" s="2173"/>
      <c r="AC177" s="2173"/>
      <c r="AD177" s="2174"/>
      <c r="AE177" s="2173"/>
      <c r="AF177" s="2173"/>
      <c r="AG177" s="2173"/>
      <c r="AH177" s="2173"/>
      <c r="AI177" s="2174"/>
      <c r="AJ177" s="2173"/>
      <c r="AK177" s="2173"/>
      <c r="AL177" s="2173"/>
      <c r="AM177" s="2173"/>
      <c r="AN177" s="2174"/>
      <c r="AO177" s="2173"/>
      <c r="AP177" s="2173"/>
      <c r="AQ177" s="2173"/>
      <c r="AR177" s="2173"/>
      <c r="AS177" s="2174"/>
      <c r="AT177" s="2173"/>
      <c r="AU177" s="2173"/>
      <c r="AV177" s="2173"/>
      <c r="AW177" s="2173"/>
      <c r="AX177" s="2174"/>
    </row>
    <row r="178" spans="1:56" s="387" customFormat="1">
      <c r="A178" s="2173"/>
      <c r="B178" s="2173"/>
      <c r="C178" s="2173"/>
      <c r="D178" s="2173"/>
      <c r="E178" s="2174"/>
      <c r="F178" s="2173"/>
      <c r="G178" s="2173"/>
      <c r="H178" s="2173"/>
      <c r="I178" s="2173"/>
      <c r="J178" s="2174"/>
      <c r="K178" s="2173"/>
      <c r="L178" s="2173"/>
      <c r="M178" s="2173"/>
      <c r="N178" s="2173"/>
      <c r="O178" s="2174"/>
      <c r="P178" s="2173"/>
      <c r="Q178" s="2173"/>
      <c r="R178" s="2173"/>
      <c r="S178" s="2173"/>
      <c r="T178" s="2174"/>
      <c r="U178" s="2173"/>
      <c r="V178" s="2173"/>
      <c r="W178" s="2173"/>
      <c r="X178" s="2173"/>
      <c r="Y178" s="2174"/>
      <c r="Z178" s="2173"/>
      <c r="AA178" s="2173"/>
      <c r="AB178" s="2173"/>
      <c r="AC178" s="2173"/>
      <c r="AD178" s="2174"/>
      <c r="AE178" s="2173"/>
      <c r="AF178" s="2173"/>
      <c r="AG178" s="2173"/>
      <c r="AH178" s="2173"/>
      <c r="AI178" s="2174"/>
      <c r="AJ178" s="2173"/>
      <c r="AK178" s="2173"/>
      <c r="AL178" s="2173"/>
      <c r="AM178" s="2173"/>
      <c r="AN178" s="2174"/>
      <c r="AO178" s="2173"/>
      <c r="AP178" s="2173"/>
      <c r="AQ178" s="2173"/>
      <c r="AR178" s="2173"/>
      <c r="AS178" s="2174"/>
      <c r="AT178" s="2173"/>
      <c r="AU178" s="2173"/>
      <c r="AV178" s="2173"/>
      <c r="AW178" s="2173"/>
      <c r="AX178" s="2174"/>
      <c r="AY178" s="388"/>
      <c r="AZ178" s="388"/>
      <c r="BA178" s="388"/>
      <c r="BB178" s="388"/>
      <c r="BC178" s="388"/>
      <c r="BD178" s="388"/>
    </row>
    <row r="179" spans="1:56">
      <c r="A179" s="2173"/>
      <c r="B179" s="2173"/>
      <c r="C179" s="2173"/>
      <c r="D179" s="2173"/>
      <c r="E179" s="2174"/>
      <c r="F179" s="2173"/>
      <c r="G179" s="2173"/>
      <c r="H179" s="2173"/>
      <c r="I179" s="2173"/>
      <c r="J179" s="2174"/>
      <c r="K179" s="2173"/>
      <c r="L179" s="2173"/>
      <c r="M179" s="2173"/>
      <c r="N179" s="2173"/>
      <c r="O179" s="2174"/>
      <c r="P179" s="2173"/>
      <c r="Q179" s="2173"/>
      <c r="R179" s="2173"/>
      <c r="S179" s="2173"/>
      <c r="T179" s="2174"/>
      <c r="U179" s="2173"/>
      <c r="V179" s="2173"/>
      <c r="W179" s="2173"/>
      <c r="X179" s="2173"/>
      <c r="Y179" s="2174"/>
      <c r="Z179" s="2173"/>
      <c r="AA179" s="2173"/>
      <c r="AB179" s="2173"/>
      <c r="AC179" s="2173"/>
      <c r="AD179" s="2174"/>
      <c r="AE179" s="2173"/>
      <c r="AF179" s="2173"/>
      <c r="AG179" s="2173"/>
      <c r="AH179" s="2173"/>
      <c r="AI179" s="2174"/>
      <c r="AJ179" s="2173"/>
      <c r="AK179" s="2173"/>
      <c r="AL179" s="2173"/>
      <c r="AM179" s="2173"/>
      <c r="AN179" s="2174"/>
      <c r="AO179" s="2173"/>
      <c r="AP179" s="2173"/>
      <c r="AQ179" s="2173"/>
      <c r="AR179" s="2173"/>
      <c r="AS179" s="2174"/>
      <c r="AT179" s="2173"/>
      <c r="AU179" s="2173"/>
      <c r="AV179" s="2173"/>
      <c r="AW179" s="2173"/>
      <c r="AX179" s="2174"/>
    </row>
    <row r="180" spans="1:56">
      <c r="A180" s="2234"/>
      <c r="B180" s="2234"/>
      <c r="C180" s="2234"/>
      <c r="D180" s="2234"/>
      <c r="E180" s="2235"/>
      <c r="F180" s="2234"/>
      <c r="G180" s="2234"/>
      <c r="H180" s="2234"/>
      <c r="I180" s="2234"/>
      <c r="J180" s="2235"/>
      <c r="K180" s="2234"/>
      <c r="L180" s="2234"/>
      <c r="M180" s="2234"/>
      <c r="N180" s="2234"/>
      <c r="O180" s="2235"/>
      <c r="P180" s="2234"/>
      <c r="Q180" s="2234"/>
      <c r="R180" s="2234"/>
      <c r="S180" s="2234"/>
      <c r="T180" s="2235"/>
      <c r="U180" s="2234"/>
      <c r="V180" s="2234"/>
      <c r="W180" s="2234"/>
      <c r="X180" s="2234"/>
      <c r="Y180" s="2235"/>
      <c r="Z180" s="2234"/>
      <c r="AA180" s="2234"/>
      <c r="AB180" s="2234"/>
      <c r="AC180" s="2234"/>
      <c r="AD180" s="2235"/>
      <c r="AE180" s="2234"/>
      <c r="AF180" s="2234"/>
      <c r="AG180" s="2234"/>
      <c r="AH180" s="2234"/>
      <c r="AI180" s="2235"/>
      <c r="AJ180" s="2234"/>
      <c r="AK180" s="2234"/>
      <c r="AL180" s="2234"/>
      <c r="AM180" s="2234"/>
      <c r="AN180" s="2235"/>
      <c r="AO180" s="2234"/>
      <c r="AP180" s="2234"/>
      <c r="AQ180" s="2234"/>
      <c r="AR180" s="2234"/>
      <c r="AS180" s="2235"/>
      <c r="AT180" s="2234"/>
      <c r="AU180" s="2234"/>
      <c r="AV180" s="2234"/>
      <c r="AW180" s="2234"/>
      <c r="AX180" s="2235"/>
    </row>
    <row r="181" spans="1:56">
      <c r="A181" s="408">
        <v>16</v>
      </c>
      <c r="B181" s="408"/>
      <c r="C181" s="408"/>
      <c r="D181" s="408"/>
      <c r="E181" s="409"/>
      <c r="F181" s="408">
        <v>17</v>
      </c>
      <c r="G181" s="408"/>
      <c r="H181" s="408"/>
      <c r="I181" s="408"/>
      <c r="J181" s="409"/>
      <c r="K181" s="408">
        <v>18</v>
      </c>
      <c r="L181" s="408"/>
      <c r="M181" s="408"/>
      <c r="N181" s="408"/>
      <c r="O181" s="409"/>
      <c r="P181" s="408">
        <v>19</v>
      </c>
      <c r="Q181" s="408"/>
      <c r="R181" s="408"/>
      <c r="S181" s="408"/>
      <c r="T181" s="409"/>
      <c r="U181" s="408">
        <v>20</v>
      </c>
      <c r="V181" s="408"/>
      <c r="W181" s="408"/>
      <c r="X181" s="408"/>
      <c r="Y181" s="409"/>
      <c r="Z181" s="408">
        <v>21</v>
      </c>
      <c r="AA181" s="408"/>
      <c r="AB181" s="408"/>
      <c r="AC181" s="408"/>
      <c r="AD181" s="409"/>
      <c r="AE181" s="408">
        <v>22</v>
      </c>
      <c r="AF181" s="408"/>
      <c r="AG181" s="408"/>
      <c r="AH181" s="408"/>
      <c r="AI181" s="409"/>
      <c r="AJ181" s="408">
        <v>23</v>
      </c>
      <c r="AK181" s="408"/>
      <c r="AL181" s="408"/>
      <c r="AM181" s="408"/>
      <c r="AN181" s="409"/>
      <c r="AO181" s="408">
        <v>24</v>
      </c>
      <c r="AP181" s="408"/>
      <c r="AQ181" s="408"/>
      <c r="AR181" s="408"/>
      <c r="AS181" s="409"/>
      <c r="AT181" s="408">
        <v>25</v>
      </c>
      <c r="AU181" s="408"/>
      <c r="AV181" s="408"/>
      <c r="AW181" s="408"/>
      <c r="AX181" s="409"/>
    </row>
    <row r="182" spans="1:56">
      <c r="A182" s="2236"/>
      <c r="B182" s="2173"/>
      <c r="C182" s="2173"/>
      <c r="D182" s="2173"/>
      <c r="E182" s="2174"/>
      <c r="F182" s="2236"/>
      <c r="G182" s="2173"/>
      <c r="H182" s="2173"/>
      <c r="I182" s="2173"/>
      <c r="J182" s="2174"/>
      <c r="K182" s="2236"/>
      <c r="L182" s="2173"/>
      <c r="M182" s="2173"/>
      <c r="N182" s="2173"/>
      <c r="O182" s="2174"/>
      <c r="P182" s="2236"/>
      <c r="Q182" s="2173"/>
      <c r="R182" s="2173"/>
      <c r="S182" s="2173"/>
      <c r="T182" s="2174"/>
      <c r="U182" s="2236"/>
      <c r="V182" s="2173"/>
      <c r="W182" s="2173"/>
      <c r="X182" s="2173"/>
      <c r="Y182" s="2174"/>
      <c r="Z182" s="2236"/>
      <c r="AA182" s="2173"/>
      <c r="AB182" s="2173"/>
      <c r="AC182" s="2173"/>
      <c r="AD182" s="2174"/>
      <c r="AE182" s="2236"/>
      <c r="AF182" s="2173"/>
      <c r="AG182" s="2173"/>
      <c r="AH182" s="2173"/>
      <c r="AI182" s="2174"/>
      <c r="AJ182" s="2236"/>
      <c r="AK182" s="2173"/>
      <c r="AL182" s="2173"/>
      <c r="AM182" s="2173"/>
      <c r="AN182" s="2174"/>
      <c r="AO182" s="2236"/>
      <c r="AP182" s="2173"/>
      <c r="AQ182" s="2173"/>
      <c r="AR182" s="2173"/>
      <c r="AS182" s="2174"/>
      <c r="AT182" s="2236"/>
      <c r="AU182" s="2173"/>
      <c r="AV182" s="2173"/>
      <c r="AW182" s="2173"/>
      <c r="AX182" s="2174"/>
    </row>
    <row r="183" spans="1:56">
      <c r="A183" s="2236"/>
      <c r="B183" s="2173"/>
      <c r="C183" s="2173"/>
      <c r="D183" s="2173"/>
      <c r="E183" s="2174"/>
      <c r="F183" s="2236"/>
      <c r="G183" s="2173"/>
      <c r="H183" s="2173"/>
      <c r="I183" s="2173"/>
      <c r="J183" s="2174"/>
      <c r="K183" s="2236"/>
      <c r="L183" s="2173"/>
      <c r="M183" s="2173"/>
      <c r="N183" s="2173"/>
      <c r="O183" s="2174"/>
      <c r="P183" s="2236"/>
      <c r="Q183" s="2173"/>
      <c r="R183" s="2173"/>
      <c r="S183" s="2173"/>
      <c r="T183" s="2174"/>
      <c r="U183" s="2236"/>
      <c r="V183" s="2173"/>
      <c r="W183" s="2173"/>
      <c r="X183" s="2173"/>
      <c r="Y183" s="2174"/>
      <c r="Z183" s="2236"/>
      <c r="AA183" s="2173"/>
      <c r="AB183" s="2173"/>
      <c r="AC183" s="2173"/>
      <c r="AD183" s="2174"/>
      <c r="AE183" s="2236"/>
      <c r="AF183" s="2173"/>
      <c r="AG183" s="2173"/>
      <c r="AH183" s="2173"/>
      <c r="AI183" s="2174"/>
      <c r="AJ183" s="2236"/>
      <c r="AK183" s="2173"/>
      <c r="AL183" s="2173"/>
      <c r="AM183" s="2173"/>
      <c r="AN183" s="2174"/>
      <c r="AO183" s="2236"/>
      <c r="AP183" s="2173"/>
      <c r="AQ183" s="2173"/>
      <c r="AR183" s="2173"/>
      <c r="AS183" s="2174"/>
      <c r="AT183" s="2236"/>
      <c r="AU183" s="2173"/>
      <c r="AV183" s="2173"/>
      <c r="AW183" s="2173"/>
      <c r="AX183" s="2174"/>
    </row>
    <row r="184" spans="1:56">
      <c r="A184" s="2236"/>
      <c r="B184" s="2173"/>
      <c r="C184" s="2173"/>
      <c r="D184" s="2173"/>
      <c r="E184" s="2174"/>
      <c r="F184" s="2236"/>
      <c r="G184" s="2173"/>
      <c r="H184" s="2173"/>
      <c r="I184" s="2173"/>
      <c r="J184" s="2174"/>
      <c r="K184" s="2236"/>
      <c r="L184" s="2173"/>
      <c r="M184" s="2173"/>
      <c r="N184" s="2173"/>
      <c r="O184" s="2174"/>
      <c r="P184" s="2236"/>
      <c r="Q184" s="2173"/>
      <c r="R184" s="2173"/>
      <c r="S184" s="2173"/>
      <c r="T184" s="2174"/>
      <c r="U184" s="2236"/>
      <c r="V184" s="2173"/>
      <c r="W184" s="2173"/>
      <c r="X184" s="2173"/>
      <c r="Y184" s="2174"/>
      <c r="Z184" s="2236"/>
      <c r="AA184" s="2173"/>
      <c r="AB184" s="2173"/>
      <c r="AC184" s="2173"/>
      <c r="AD184" s="2174"/>
      <c r="AE184" s="2236"/>
      <c r="AF184" s="2173"/>
      <c r="AG184" s="2173"/>
      <c r="AH184" s="2173"/>
      <c r="AI184" s="2174"/>
      <c r="AJ184" s="2236"/>
      <c r="AK184" s="2173"/>
      <c r="AL184" s="2173"/>
      <c r="AM184" s="2173"/>
      <c r="AN184" s="2174"/>
      <c r="AO184" s="2236"/>
      <c r="AP184" s="2173"/>
      <c r="AQ184" s="2173"/>
      <c r="AR184" s="2173"/>
      <c r="AS184" s="2174"/>
      <c r="AT184" s="2236"/>
      <c r="AU184" s="2173"/>
      <c r="AV184" s="2173"/>
      <c r="AW184" s="2173"/>
      <c r="AX184" s="2174"/>
    </row>
    <row r="185" spans="1:56">
      <c r="A185" s="2236"/>
      <c r="B185" s="2173"/>
      <c r="C185" s="2173"/>
      <c r="D185" s="2173"/>
      <c r="E185" s="2174"/>
      <c r="F185" s="2236"/>
      <c r="G185" s="2173"/>
      <c r="H185" s="2173"/>
      <c r="I185" s="2173"/>
      <c r="J185" s="2174"/>
      <c r="K185" s="2236"/>
      <c r="L185" s="2173"/>
      <c r="M185" s="2173"/>
      <c r="N185" s="2173"/>
      <c r="O185" s="2174"/>
      <c r="P185" s="2236"/>
      <c r="Q185" s="2173"/>
      <c r="R185" s="2173"/>
      <c r="S185" s="2173"/>
      <c r="T185" s="2174"/>
      <c r="U185" s="2236"/>
      <c r="V185" s="2173"/>
      <c r="W185" s="2173"/>
      <c r="X185" s="2173"/>
      <c r="Y185" s="2174"/>
      <c r="Z185" s="2236"/>
      <c r="AA185" s="2173"/>
      <c r="AB185" s="2173"/>
      <c r="AC185" s="2173"/>
      <c r="AD185" s="2174"/>
      <c r="AE185" s="2236"/>
      <c r="AF185" s="2173"/>
      <c r="AG185" s="2173"/>
      <c r="AH185" s="2173"/>
      <c r="AI185" s="2174"/>
      <c r="AJ185" s="2236"/>
      <c r="AK185" s="2173"/>
      <c r="AL185" s="2173"/>
      <c r="AM185" s="2173"/>
      <c r="AN185" s="2174"/>
      <c r="AO185" s="2236"/>
      <c r="AP185" s="2173"/>
      <c r="AQ185" s="2173"/>
      <c r="AR185" s="2173"/>
      <c r="AS185" s="2174"/>
      <c r="AT185" s="2236"/>
      <c r="AU185" s="2173"/>
      <c r="AV185" s="2173"/>
      <c r="AW185" s="2173"/>
      <c r="AX185" s="2174"/>
    </row>
    <row r="186" spans="1:56">
      <c r="A186" s="2236"/>
      <c r="B186" s="2173"/>
      <c r="C186" s="2173"/>
      <c r="D186" s="2173"/>
      <c r="E186" s="2174"/>
      <c r="F186" s="2236"/>
      <c r="G186" s="2173"/>
      <c r="H186" s="2173"/>
      <c r="I186" s="2173"/>
      <c r="J186" s="2174"/>
      <c r="K186" s="2236"/>
      <c r="L186" s="2173"/>
      <c r="M186" s="2173"/>
      <c r="N186" s="2173"/>
      <c r="O186" s="2174"/>
      <c r="P186" s="2236"/>
      <c r="Q186" s="2173"/>
      <c r="R186" s="2173"/>
      <c r="S186" s="2173"/>
      <c r="T186" s="2174"/>
      <c r="U186" s="2236"/>
      <c r="V186" s="2173"/>
      <c r="W186" s="2173"/>
      <c r="X186" s="2173"/>
      <c r="Y186" s="2174"/>
      <c r="Z186" s="2236"/>
      <c r="AA186" s="2173"/>
      <c r="AB186" s="2173"/>
      <c r="AC186" s="2173"/>
      <c r="AD186" s="2174"/>
      <c r="AE186" s="2236"/>
      <c r="AF186" s="2173"/>
      <c r="AG186" s="2173"/>
      <c r="AH186" s="2173"/>
      <c r="AI186" s="2174"/>
      <c r="AJ186" s="2236"/>
      <c r="AK186" s="2173"/>
      <c r="AL186" s="2173"/>
      <c r="AM186" s="2173"/>
      <c r="AN186" s="2174"/>
      <c r="AO186" s="2236"/>
      <c r="AP186" s="2173"/>
      <c r="AQ186" s="2173"/>
      <c r="AR186" s="2173"/>
      <c r="AS186" s="2174"/>
      <c r="AT186" s="2236"/>
      <c r="AU186" s="2173"/>
      <c r="AV186" s="2173"/>
      <c r="AW186" s="2173"/>
      <c r="AX186" s="2174"/>
    </row>
    <row r="187" spans="1:56">
      <c r="A187" s="2236"/>
      <c r="B187" s="2173"/>
      <c r="C187" s="2173"/>
      <c r="D187" s="2173"/>
      <c r="E187" s="2174"/>
      <c r="F187" s="2236"/>
      <c r="G187" s="2173"/>
      <c r="H187" s="2173"/>
      <c r="I187" s="2173"/>
      <c r="J187" s="2174"/>
      <c r="K187" s="2236" t="s">
        <v>3939</v>
      </c>
      <c r="L187" s="2173"/>
      <c r="M187" s="2173"/>
      <c r="N187" s="2173"/>
      <c r="O187" s="2174"/>
      <c r="P187" s="2236"/>
      <c r="Q187" s="2173"/>
      <c r="R187" s="2173"/>
      <c r="S187" s="2173"/>
      <c r="T187" s="2174"/>
      <c r="U187" s="2236"/>
      <c r="V187" s="2173"/>
      <c r="W187" s="2173"/>
      <c r="X187" s="2173"/>
      <c r="Y187" s="2174"/>
      <c r="Z187" s="2236"/>
      <c r="AA187" s="2173"/>
      <c r="AB187" s="2173"/>
      <c r="AC187" s="2173"/>
      <c r="AD187" s="2174"/>
      <c r="AE187" s="2236"/>
      <c r="AF187" s="2173"/>
      <c r="AG187" s="2173"/>
      <c r="AH187" s="2173"/>
      <c r="AI187" s="2174"/>
      <c r="AJ187" s="2236"/>
      <c r="AK187" s="2173"/>
      <c r="AL187" s="2173"/>
      <c r="AM187" s="2173"/>
      <c r="AN187" s="2174"/>
      <c r="AO187" s="2236"/>
      <c r="AP187" s="2173"/>
      <c r="AQ187" s="2173"/>
      <c r="AR187" s="2173"/>
      <c r="AS187" s="2174"/>
      <c r="AT187" s="2236"/>
      <c r="AU187" s="2173"/>
      <c r="AV187" s="2173"/>
      <c r="AW187" s="2173"/>
      <c r="AX187" s="2174"/>
    </row>
    <row r="188" spans="1:56">
      <c r="A188" s="2236"/>
      <c r="B188" s="2173"/>
      <c r="C188" s="2173"/>
      <c r="D188" s="2173"/>
      <c r="E188" s="2174"/>
      <c r="F188" s="2236"/>
      <c r="G188" s="2173"/>
      <c r="H188" s="2173"/>
      <c r="I188" s="2173"/>
      <c r="J188" s="2174"/>
      <c r="K188" s="2236"/>
      <c r="L188" s="2173"/>
      <c r="M188" s="2173"/>
      <c r="N188" s="2173"/>
      <c r="O188" s="2174"/>
      <c r="P188" s="2236"/>
      <c r="Q188" s="2173"/>
      <c r="R188" s="2173"/>
      <c r="S188" s="2173"/>
      <c r="T188" s="2174"/>
      <c r="U188" s="2236"/>
      <c r="V188" s="2173"/>
      <c r="W188" s="2173"/>
      <c r="X188" s="2173"/>
      <c r="Y188" s="2174"/>
      <c r="Z188" s="2236"/>
      <c r="AA188" s="2173"/>
      <c r="AB188" s="2173"/>
      <c r="AC188" s="2173"/>
      <c r="AD188" s="2174"/>
      <c r="AE188" s="2236"/>
      <c r="AF188" s="2173"/>
      <c r="AG188" s="2173"/>
      <c r="AH188" s="2173"/>
      <c r="AI188" s="2174"/>
      <c r="AJ188" s="2236"/>
      <c r="AK188" s="2173"/>
      <c r="AL188" s="2173"/>
      <c r="AM188" s="2173"/>
      <c r="AN188" s="2174"/>
      <c r="AO188" s="2236"/>
      <c r="AP188" s="2173"/>
      <c r="AQ188" s="2173"/>
      <c r="AR188" s="2173"/>
      <c r="AS188" s="2174"/>
      <c r="AT188" s="2236"/>
      <c r="AU188" s="2173"/>
      <c r="AV188" s="2173"/>
      <c r="AW188" s="2173"/>
      <c r="AX188" s="2174"/>
    </row>
    <row r="189" spans="1:56">
      <c r="A189" s="2236"/>
      <c r="B189" s="2173"/>
      <c r="C189" s="2173"/>
      <c r="D189" s="2173"/>
      <c r="E189" s="2174"/>
      <c r="F189" s="2236"/>
      <c r="G189" s="2173"/>
      <c r="H189" s="2173"/>
      <c r="I189" s="2173"/>
      <c r="J189" s="2174"/>
      <c r="K189" s="2236"/>
      <c r="L189" s="2173"/>
      <c r="M189" s="2173"/>
      <c r="N189" s="2173"/>
      <c r="O189" s="2174"/>
      <c r="P189" s="2236"/>
      <c r="Q189" s="2173"/>
      <c r="R189" s="2173"/>
      <c r="S189" s="2173"/>
      <c r="T189" s="2174"/>
      <c r="U189" s="2236"/>
      <c r="V189" s="2173"/>
      <c r="W189" s="2173"/>
      <c r="X189" s="2173"/>
      <c r="Y189" s="2174"/>
      <c r="Z189" s="2236"/>
      <c r="AA189" s="2173"/>
      <c r="AB189" s="2173"/>
      <c r="AC189" s="2173"/>
      <c r="AD189" s="2174"/>
      <c r="AE189" s="2236"/>
      <c r="AF189" s="2173"/>
      <c r="AG189" s="2173"/>
      <c r="AH189" s="2173"/>
      <c r="AI189" s="2174"/>
      <c r="AJ189" s="2236"/>
      <c r="AK189" s="2173"/>
      <c r="AL189" s="2173"/>
      <c r="AM189" s="2173"/>
      <c r="AN189" s="2174"/>
      <c r="AO189" s="2236"/>
      <c r="AP189" s="2173"/>
      <c r="AQ189" s="2173"/>
      <c r="AR189" s="2173"/>
      <c r="AS189" s="2174"/>
      <c r="AT189" s="2236"/>
      <c r="AU189" s="2173"/>
      <c r="AV189" s="2173"/>
      <c r="AW189" s="2173"/>
      <c r="AX189" s="2174"/>
    </row>
    <row r="190" spans="1:56">
      <c r="A190" s="2236"/>
      <c r="B190" s="2173"/>
      <c r="C190" s="2173"/>
      <c r="D190" s="2173"/>
      <c r="E190" s="2174"/>
      <c r="F190" s="2236"/>
      <c r="G190" s="2173"/>
      <c r="H190" s="2173"/>
      <c r="I190" s="2173"/>
      <c r="J190" s="2174"/>
      <c r="K190" s="2236"/>
      <c r="L190" s="2173"/>
      <c r="M190" s="2173"/>
      <c r="N190" s="2173"/>
      <c r="O190" s="2174"/>
      <c r="P190" s="2236"/>
      <c r="Q190" s="2173"/>
      <c r="R190" s="2173"/>
      <c r="S190" s="2173"/>
      <c r="T190" s="2174"/>
      <c r="U190" s="2236"/>
      <c r="V190" s="2173"/>
      <c r="W190" s="2173"/>
      <c r="X190" s="2173"/>
      <c r="Y190" s="2174"/>
      <c r="Z190" s="2236"/>
      <c r="AA190" s="2173"/>
      <c r="AB190" s="2173"/>
      <c r="AC190" s="2173"/>
      <c r="AD190" s="2174"/>
      <c r="AE190" s="2236"/>
      <c r="AF190" s="2173"/>
      <c r="AG190" s="2173"/>
      <c r="AH190" s="2173"/>
      <c r="AI190" s="2174"/>
      <c r="AJ190" s="2236"/>
      <c r="AK190" s="2173"/>
      <c r="AL190" s="2173"/>
      <c r="AM190" s="2173"/>
      <c r="AN190" s="2174"/>
      <c r="AO190" s="2236"/>
      <c r="AP190" s="2173"/>
      <c r="AQ190" s="2173"/>
      <c r="AR190" s="2173"/>
      <c r="AS190" s="2174"/>
      <c r="AT190" s="2236"/>
      <c r="AU190" s="2173"/>
      <c r="AV190" s="2173"/>
      <c r="AW190" s="2173"/>
      <c r="AX190" s="2174"/>
    </row>
    <row r="191" spans="1:56">
      <c r="A191" s="2236"/>
      <c r="B191" s="2173"/>
      <c r="C191" s="2173"/>
      <c r="D191" s="2173"/>
      <c r="E191" s="2174"/>
      <c r="F191" s="2236"/>
      <c r="G191" s="2173"/>
      <c r="H191" s="2173"/>
      <c r="I191" s="2173"/>
      <c r="J191" s="2174"/>
      <c r="K191" s="2236"/>
      <c r="L191" s="2173"/>
      <c r="M191" s="2173"/>
      <c r="N191" s="2173"/>
      <c r="O191" s="2174"/>
      <c r="P191" s="2236"/>
      <c r="Q191" s="2173"/>
      <c r="R191" s="2173"/>
      <c r="S191" s="2173"/>
      <c r="T191" s="2174"/>
      <c r="U191" s="2236"/>
      <c r="V191" s="2173"/>
      <c r="W191" s="2173"/>
      <c r="X191" s="2173"/>
      <c r="Y191" s="2174"/>
      <c r="Z191" s="2236"/>
      <c r="AA191" s="2173"/>
      <c r="AB191" s="2173"/>
      <c r="AC191" s="2173"/>
      <c r="AD191" s="2174"/>
      <c r="AE191" s="2236"/>
      <c r="AF191" s="2173"/>
      <c r="AG191" s="2173"/>
      <c r="AH191" s="2173"/>
      <c r="AI191" s="2174"/>
      <c r="AJ191" s="2236"/>
      <c r="AK191" s="2173"/>
      <c r="AL191" s="2173"/>
      <c r="AM191" s="2173"/>
      <c r="AN191" s="2174"/>
      <c r="AO191" s="2236"/>
      <c r="AP191" s="2173"/>
      <c r="AQ191" s="2173"/>
      <c r="AR191" s="2173"/>
      <c r="AS191" s="2174"/>
      <c r="AT191" s="2236"/>
      <c r="AU191" s="2173"/>
      <c r="AV191" s="2173"/>
      <c r="AW191" s="2173"/>
      <c r="AX191" s="2174"/>
    </row>
    <row r="192" spans="1:56">
      <c r="A192" s="2236"/>
      <c r="B192" s="2173"/>
      <c r="C192" s="2173"/>
      <c r="D192" s="2173"/>
      <c r="E192" s="2174"/>
      <c r="F192" s="2236" t="s">
        <v>3938</v>
      </c>
      <c r="G192" s="2173"/>
      <c r="H192" s="2173"/>
      <c r="I192" s="2173"/>
      <c r="J192" s="2174"/>
      <c r="K192" s="2236"/>
      <c r="L192" s="2173"/>
      <c r="M192" s="2173"/>
      <c r="N192" s="2173"/>
      <c r="O192" s="2174"/>
      <c r="P192" s="2236"/>
      <c r="Q192" s="2173"/>
      <c r="R192" s="2173"/>
      <c r="S192" s="2173"/>
      <c r="T192" s="2174"/>
      <c r="U192" s="2236"/>
      <c r="V192" s="2173"/>
      <c r="W192" s="2173"/>
      <c r="X192" s="2173"/>
      <c r="Y192" s="2174"/>
      <c r="Z192" s="2236"/>
      <c r="AA192" s="2173"/>
      <c r="AB192" s="2173"/>
      <c r="AC192" s="2173"/>
      <c r="AD192" s="2174"/>
      <c r="AE192" s="2236"/>
      <c r="AF192" s="2173"/>
      <c r="AG192" s="2173"/>
      <c r="AH192" s="2173"/>
      <c r="AI192" s="2174"/>
      <c r="AJ192" s="2236"/>
      <c r="AK192" s="2173"/>
      <c r="AL192" s="2173"/>
      <c r="AM192" s="2173"/>
      <c r="AN192" s="2174"/>
      <c r="AO192" s="2236"/>
      <c r="AP192" s="2173"/>
      <c r="AQ192" s="2173"/>
      <c r="AR192" s="2173"/>
      <c r="AS192" s="2174"/>
      <c r="AT192" s="2236"/>
      <c r="AU192" s="2173"/>
      <c r="AV192" s="2173"/>
      <c r="AW192" s="2173"/>
      <c r="AX192" s="2174"/>
    </row>
    <row r="193" spans="1:56">
      <c r="A193" s="2236"/>
      <c r="B193" s="2173"/>
      <c r="C193" s="2173"/>
      <c r="D193" s="2173"/>
      <c r="E193" s="2174"/>
      <c r="F193" s="2236"/>
      <c r="G193" s="2173"/>
      <c r="H193" s="2173"/>
      <c r="I193" s="2173"/>
      <c r="J193" s="2174"/>
      <c r="K193" s="2236"/>
      <c r="L193" s="2173"/>
      <c r="M193" s="2173"/>
      <c r="N193" s="2173"/>
      <c r="O193" s="2174"/>
      <c r="P193" s="2236"/>
      <c r="Q193" s="2173"/>
      <c r="R193" s="2173"/>
      <c r="S193" s="2173"/>
      <c r="T193" s="2174"/>
      <c r="U193" s="2236"/>
      <c r="V193" s="2173"/>
      <c r="W193" s="2173"/>
      <c r="X193" s="2173"/>
      <c r="Y193" s="2174"/>
      <c r="Z193" s="2236"/>
      <c r="AA193" s="2173"/>
      <c r="AB193" s="2173"/>
      <c r="AC193" s="2173"/>
      <c r="AD193" s="2174"/>
      <c r="AE193" s="2236"/>
      <c r="AF193" s="2173"/>
      <c r="AG193" s="2173"/>
      <c r="AH193" s="2173"/>
      <c r="AI193" s="2174"/>
      <c r="AJ193" s="2236"/>
      <c r="AK193" s="2173"/>
      <c r="AL193" s="2173"/>
      <c r="AM193" s="2173"/>
      <c r="AN193" s="2174"/>
      <c r="AO193" s="2236"/>
      <c r="AP193" s="2173"/>
      <c r="AQ193" s="2173"/>
      <c r="AR193" s="2173"/>
      <c r="AS193" s="2174"/>
      <c r="AT193" s="2236"/>
      <c r="AU193" s="2173"/>
      <c r="AV193" s="2173"/>
      <c r="AW193" s="2173"/>
      <c r="AX193" s="2174"/>
    </row>
    <row r="194" spans="1:56" s="387" customFormat="1">
      <c r="A194" s="2236"/>
      <c r="B194" s="2173"/>
      <c r="C194" s="2173"/>
      <c r="D194" s="2173"/>
      <c r="E194" s="2174"/>
      <c r="F194" s="2236"/>
      <c r="G194" s="2173"/>
      <c r="H194" s="2173"/>
      <c r="I194" s="2173"/>
      <c r="J194" s="2174"/>
      <c r="K194" s="2236"/>
      <c r="L194" s="2173"/>
      <c r="M194" s="2173"/>
      <c r="N194" s="2173"/>
      <c r="O194" s="2174"/>
      <c r="P194" s="2236"/>
      <c r="Q194" s="2173"/>
      <c r="R194" s="2173"/>
      <c r="S194" s="2173"/>
      <c r="T194" s="2174"/>
      <c r="U194" s="2236"/>
      <c r="V194" s="2173"/>
      <c r="W194" s="2173"/>
      <c r="X194" s="2173"/>
      <c r="Y194" s="2174"/>
      <c r="Z194" s="2236"/>
      <c r="AA194" s="2173"/>
      <c r="AB194" s="2173"/>
      <c r="AC194" s="2173"/>
      <c r="AD194" s="2174"/>
      <c r="AE194" s="2236"/>
      <c r="AF194" s="2173"/>
      <c r="AG194" s="2173"/>
      <c r="AH194" s="2173"/>
      <c r="AI194" s="2174"/>
      <c r="AJ194" s="2236"/>
      <c r="AK194" s="2173"/>
      <c r="AL194" s="2173"/>
      <c r="AM194" s="2173"/>
      <c r="AN194" s="2174"/>
      <c r="AO194" s="2236"/>
      <c r="AP194" s="2173"/>
      <c r="AQ194" s="2173"/>
      <c r="AR194" s="2173"/>
      <c r="AS194" s="2174"/>
      <c r="AT194" s="2236"/>
      <c r="AU194" s="2173"/>
      <c r="AV194" s="2173"/>
      <c r="AW194" s="2173"/>
      <c r="AX194" s="2174"/>
      <c r="AY194" s="388"/>
      <c r="AZ194" s="388"/>
      <c r="BA194" s="388"/>
      <c r="BB194" s="388"/>
      <c r="BC194" s="388"/>
      <c r="BD194" s="388"/>
    </row>
    <row r="195" spans="1:56">
      <c r="A195" s="2236"/>
      <c r="B195" s="2173"/>
      <c r="C195" s="2173"/>
      <c r="D195" s="2173"/>
      <c r="E195" s="2174"/>
      <c r="F195" s="2236"/>
      <c r="G195" s="2173"/>
      <c r="H195" s="2173"/>
      <c r="I195" s="2173"/>
      <c r="J195" s="2174"/>
      <c r="K195" s="2236"/>
      <c r="L195" s="2173"/>
      <c r="M195" s="2173"/>
      <c r="N195" s="2173"/>
      <c r="O195" s="2174"/>
      <c r="P195" s="2236"/>
      <c r="Q195" s="2173"/>
      <c r="R195" s="2173"/>
      <c r="S195" s="2173"/>
      <c r="T195" s="2174"/>
      <c r="U195" s="2236"/>
      <c r="V195" s="2173"/>
      <c r="W195" s="2173"/>
      <c r="X195" s="2173"/>
      <c r="Y195" s="2174"/>
      <c r="Z195" s="2236"/>
      <c r="AA195" s="2173"/>
      <c r="AB195" s="2173"/>
      <c r="AC195" s="2173"/>
      <c r="AD195" s="2174"/>
      <c r="AE195" s="2236"/>
      <c r="AF195" s="2173"/>
      <c r="AG195" s="2173"/>
      <c r="AH195" s="2173"/>
      <c r="AI195" s="2174"/>
      <c r="AJ195" s="2236"/>
      <c r="AK195" s="2173"/>
      <c r="AL195" s="2173"/>
      <c r="AM195" s="2173"/>
      <c r="AN195" s="2174"/>
      <c r="AO195" s="2236"/>
      <c r="AP195" s="2173"/>
      <c r="AQ195" s="2173"/>
      <c r="AR195" s="2173"/>
      <c r="AS195" s="2174"/>
      <c r="AT195" s="2236"/>
      <c r="AU195" s="2173"/>
      <c r="AV195" s="2173"/>
      <c r="AW195" s="2173"/>
      <c r="AX195" s="2174"/>
    </row>
    <row r="196" spans="1:56">
      <c r="A196" s="410"/>
      <c r="B196" s="410"/>
      <c r="C196" s="410"/>
      <c r="D196" s="410"/>
      <c r="E196" s="2097" t="s">
        <v>73</v>
      </c>
      <c r="F196" s="2098"/>
      <c r="G196" s="2098"/>
      <c r="H196" s="2098"/>
      <c r="I196" s="2098"/>
      <c r="J196" s="2098"/>
      <c r="K196" s="2098"/>
      <c r="L196" s="2098"/>
      <c r="M196" s="2098"/>
      <c r="N196" s="2098"/>
      <c r="O196" s="2098"/>
      <c r="P196" s="2098"/>
      <c r="Q196" s="2098"/>
      <c r="R196" s="2098"/>
      <c r="S196" s="2098"/>
      <c r="T196" s="2098"/>
      <c r="U196" s="2098"/>
      <c r="V196" s="2098"/>
      <c r="W196" s="2098"/>
      <c r="X196" s="2098"/>
      <c r="Y196" s="2098"/>
      <c r="Z196" s="2098"/>
      <c r="AA196" s="2098"/>
      <c r="AB196" s="2098"/>
      <c r="AC196" s="2098"/>
      <c r="AD196" s="2098"/>
      <c r="AE196" s="2098"/>
      <c r="AF196" s="2098"/>
      <c r="AG196" s="2098"/>
      <c r="AH196" s="2098"/>
      <c r="AI196" s="2098"/>
      <c r="AJ196" s="2098"/>
      <c r="AK196" s="2098"/>
      <c r="AL196" s="2098"/>
      <c r="AM196" s="2098"/>
      <c r="AN196" s="2098"/>
      <c r="AO196" s="2098"/>
      <c r="AP196" s="2098"/>
      <c r="AQ196" s="2098"/>
      <c r="AR196" s="2098"/>
      <c r="AS196" s="2098"/>
      <c r="AT196" s="2099"/>
      <c r="AU196" s="410"/>
      <c r="AV196" s="410"/>
      <c r="AW196" s="410"/>
      <c r="AX196" s="411"/>
    </row>
    <row r="197" spans="1:56" ht="18.75">
      <c r="A197" s="1986" t="s">
        <v>0</v>
      </c>
      <c r="B197" s="1986"/>
      <c r="C197" s="1986"/>
      <c r="D197" s="1986"/>
      <c r="E197" s="1986"/>
      <c r="F197" s="1986" t="s">
        <v>1</v>
      </c>
      <c r="G197" s="1986"/>
      <c r="H197" s="1986"/>
      <c r="I197" s="1986"/>
      <c r="J197" s="1986"/>
      <c r="K197" s="1986" t="s">
        <v>2</v>
      </c>
      <c r="L197" s="1986"/>
      <c r="M197" s="1986"/>
      <c r="N197" s="1986"/>
      <c r="O197" s="1986"/>
      <c r="P197" s="1986" t="s">
        <v>3</v>
      </c>
      <c r="Q197" s="1986"/>
      <c r="R197" s="1986"/>
      <c r="S197" s="1986"/>
      <c r="T197" s="1986"/>
      <c r="U197" s="1986" t="s">
        <v>4</v>
      </c>
      <c r="V197" s="1986"/>
      <c r="W197" s="1986"/>
      <c r="X197" s="1986"/>
      <c r="Y197" s="1986"/>
      <c r="Z197" s="1986" t="s">
        <v>5</v>
      </c>
      <c r="AA197" s="1986"/>
      <c r="AB197" s="1986"/>
      <c r="AC197" s="1986"/>
      <c r="AD197" s="1986"/>
      <c r="AE197" s="1986" t="s">
        <v>6</v>
      </c>
      <c r="AF197" s="1986"/>
      <c r="AG197" s="1986"/>
      <c r="AH197" s="1986"/>
      <c r="AI197" s="1986"/>
      <c r="AJ197" s="1986" t="s">
        <v>7</v>
      </c>
      <c r="AK197" s="1986"/>
      <c r="AL197" s="1986"/>
      <c r="AM197" s="1986"/>
      <c r="AN197" s="1986"/>
      <c r="AO197" s="1986" t="s">
        <v>8</v>
      </c>
      <c r="AP197" s="1986"/>
      <c r="AQ197" s="1986"/>
      <c r="AR197" s="1986"/>
      <c r="AS197" s="1986"/>
      <c r="AT197" s="1986" t="s">
        <v>9</v>
      </c>
      <c r="AU197" s="1986"/>
      <c r="AV197" s="1986"/>
      <c r="AW197" s="1986"/>
      <c r="AX197" s="1986"/>
    </row>
    <row r="198" spans="1:56">
      <c r="A198" s="474">
        <v>1</v>
      </c>
      <c r="B198" s="466"/>
      <c r="C198" s="466"/>
      <c r="D198" s="466"/>
      <c r="E198" s="467"/>
      <c r="F198" s="474">
        <v>2</v>
      </c>
      <c r="G198" s="466"/>
      <c r="H198" s="466"/>
      <c r="I198" s="466"/>
      <c r="J198" s="467"/>
      <c r="K198" s="474">
        <v>3</v>
      </c>
      <c r="L198" s="466"/>
      <c r="M198" s="466"/>
      <c r="N198" s="466"/>
      <c r="O198" s="467"/>
      <c r="P198" s="474">
        <v>4</v>
      </c>
      <c r="Q198" s="466"/>
      <c r="R198" s="466"/>
      <c r="S198" s="466"/>
      <c r="T198" s="467"/>
      <c r="U198" s="474">
        <v>5</v>
      </c>
      <c r="V198" s="466"/>
      <c r="W198" s="466"/>
      <c r="X198" s="466"/>
      <c r="Y198" s="467"/>
      <c r="Z198" s="474">
        <v>6</v>
      </c>
      <c r="AA198" s="466"/>
      <c r="AB198" s="466"/>
      <c r="AC198" s="466"/>
      <c r="AD198" s="467"/>
      <c r="AE198" s="474">
        <v>7</v>
      </c>
      <c r="AF198" s="466"/>
      <c r="AG198" s="466"/>
      <c r="AH198" s="466"/>
      <c r="AI198" s="467"/>
      <c r="AJ198" s="474">
        <v>8</v>
      </c>
      <c r="AK198" s="466"/>
      <c r="AL198" s="466"/>
      <c r="AM198" s="466"/>
      <c r="AN198" s="467"/>
      <c r="AO198" s="474">
        <v>9</v>
      </c>
      <c r="AP198" s="466"/>
      <c r="AQ198" s="466"/>
      <c r="AR198" s="466"/>
      <c r="AS198" s="467"/>
      <c r="AT198" s="474">
        <v>10</v>
      </c>
      <c r="AU198" s="466"/>
      <c r="AV198" s="466"/>
      <c r="AW198" s="466"/>
      <c r="AX198" s="467"/>
    </row>
    <row r="199" spans="1:56">
      <c r="A199" s="1987"/>
      <c r="B199" s="1987"/>
      <c r="C199" s="1987"/>
      <c r="D199" s="1987"/>
      <c r="E199" s="1990"/>
      <c r="F199" s="1987"/>
      <c r="G199" s="1987"/>
      <c r="H199" s="1987"/>
      <c r="I199" s="1987"/>
      <c r="J199" s="1990"/>
      <c r="K199" s="1987"/>
      <c r="L199" s="1987"/>
      <c r="M199" s="1987"/>
      <c r="N199" s="1987"/>
      <c r="O199" s="1990"/>
      <c r="P199" s="1987"/>
      <c r="Q199" s="1987"/>
      <c r="R199" s="1987"/>
      <c r="S199" s="1987"/>
      <c r="T199" s="1990"/>
      <c r="U199" s="1987"/>
      <c r="V199" s="1987"/>
      <c r="W199" s="1987"/>
      <c r="X199" s="1987"/>
      <c r="Y199" s="1990"/>
      <c r="Z199" s="1987"/>
      <c r="AA199" s="1987"/>
      <c r="AB199" s="1987"/>
      <c r="AC199" s="1987"/>
      <c r="AD199" s="1990"/>
      <c r="AE199" s="1987"/>
      <c r="AF199" s="1987"/>
      <c r="AG199" s="1987"/>
      <c r="AH199" s="1987"/>
      <c r="AI199" s="1990"/>
      <c r="AJ199" s="1987"/>
      <c r="AK199" s="1987"/>
      <c r="AL199" s="1987"/>
      <c r="AM199" s="1987"/>
      <c r="AN199" s="1990"/>
      <c r="AO199" s="1987"/>
      <c r="AP199" s="1987"/>
      <c r="AQ199" s="1987"/>
      <c r="AR199" s="1987"/>
      <c r="AS199" s="1990"/>
      <c r="AT199" s="1987"/>
      <c r="AU199" s="1987"/>
      <c r="AV199" s="1987"/>
      <c r="AW199" s="1987"/>
      <c r="AX199" s="1990"/>
    </row>
    <row r="200" spans="1:56">
      <c r="A200" s="1987"/>
      <c r="B200" s="1987"/>
      <c r="C200" s="1987"/>
      <c r="D200" s="1987"/>
      <c r="E200" s="1990"/>
      <c r="F200" s="1987"/>
      <c r="G200" s="1987"/>
      <c r="H200" s="1987"/>
      <c r="I200" s="1987"/>
      <c r="J200" s="1990"/>
      <c r="K200" s="1987"/>
      <c r="L200" s="1987"/>
      <c r="M200" s="1987"/>
      <c r="N200" s="1987"/>
      <c r="O200" s="1990"/>
      <c r="P200" s="1987"/>
      <c r="Q200" s="1987"/>
      <c r="R200" s="1987"/>
      <c r="S200" s="1987"/>
      <c r="T200" s="1990"/>
      <c r="U200" s="1987"/>
      <c r="V200" s="1987"/>
      <c r="W200" s="1987"/>
      <c r="X200" s="1987"/>
      <c r="Y200" s="1990"/>
      <c r="Z200" s="1987"/>
      <c r="AA200" s="1987"/>
      <c r="AB200" s="1987"/>
      <c r="AC200" s="1987"/>
      <c r="AD200" s="1990"/>
      <c r="AE200" s="1987"/>
      <c r="AF200" s="1987"/>
      <c r="AG200" s="1987"/>
      <c r="AH200" s="1987"/>
      <c r="AI200" s="1990"/>
      <c r="AJ200" s="1987"/>
      <c r="AK200" s="1987"/>
      <c r="AL200" s="1987"/>
      <c r="AM200" s="1987"/>
      <c r="AN200" s="1990"/>
      <c r="AO200" s="1987"/>
      <c r="AP200" s="1987"/>
      <c r="AQ200" s="1987"/>
      <c r="AR200" s="1987"/>
      <c r="AS200" s="1990"/>
      <c r="AT200" s="1987"/>
      <c r="AU200" s="1987"/>
      <c r="AV200" s="1987"/>
      <c r="AW200" s="1987"/>
      <c r="AX200" s="1990"/>
    </row>
    <row r="201" spans="1:56">
      <c r="A201" s="1987"/>
      <c r="B201" s="1987"/>
      <c r="C201" s="1987"/>
      <c r="D201" s="1987"/>
      <c r="E201" s="1990"/>
      <c r="F201" s="1987"/>
      <c r="G201" s="1987"/>
      <c r="H201" s="1987"/>
      <c r="I201" s="1987"/>
      <c r="J201" s="1990"/>
      <c r="K201" s="1987"/>
      <c r="L201" s="1987"/>
      <c r="M201" s="1987"/>
      <c r="N201" s="1987"/>
      <c r="O201" s="1990"/>
      <c r="P201" s="1987"/>
      <c r="Q201" s="1987"/>
      <c r="R201" s="1987"/>
      <c r="S201" s="1987"/>
      <c r="T201" s="1990"/>
      <c r="U201" s="1987"/>
      <c r="V201" s="1987"/>
      <c r="W201" s="1987"/>
      <c r="X201" s="1987"/>
      <c r="Y201" s="1990"/>
      <c r="Z201" s="1987"/>
      <c r="AA201" s="1987"/>
      <c r="AB201" s="1987"/>
      <c r="AC201" s="1987"/>
      <c r="AD201" s="1990"/>
      <c r="AE201" s="1987"/>
      <c r="AF201" s="1987"/>
      <c r="AG201" s="1987"/>
      <c r="AH201" s="1987"/>
      <c r="AI201" s="1990"/>
      <c r="AJ201" s="1987"/>
      <c r="AK201" s="1987"/>
      <c r="AL201" s="1987"/>
      <c r="AM201" s="1987"/>
      <c r="AN201" s="1990"/>
      <c r="AO201" s="1987"/>
      <c r="AP201" s="1987"/>
      <c r="AQ201" s="1987"/>
      <c r="AR201" s="1987"/>
      <c r="AS201" s="1990"/>
      <c r="AT201" s="1987"/>
      <c r="AU201" s="1987"/>
      <c r="AV201" s="1987"/>
      <c r="AW201" s="1987"/>
      <c r="AX201" s="1990"/>
    </row>
    <row r="202" spans="1:56">
      <c r="A202" s="1987"/>
      <c r="B202" s="1987"/>
      <c r="C202" s="1987"/>
      <c r="D202" s="1987"/>
      <c r="E202" s="1990"/>
      <c r="F202" s="1987"/>
      <c r="G202" s="1987"/>
      <c r="H202" s="1987"/>
      <c r="I202" s="1987"/>
      <c r="J202" s="1990"/>
      <c r="K202" s="1987"/>
      <c r="L202" s="1987"/>
      <c r="M202" s="1987"/>
      <c r="N202" s="1987"/>
      <c r="O202" s="1990"/>
      <c r="P202" s="1987"/>
      <c r="Q202" s="1987"/>
      <c r="R202" s="1987"/>
      <c r="S202" s="1987"/>
      <c r="T202" s="1990"/>
      <c r="U202" s="1987"/>
      <c r="V202" s="1987"/>
      <c r="W202" s="1987"/>
      <c r="X202" s="1987"/>
      <c r="Y202" s="1990"/>
      <c r="Z202" s="1987"/>
      <c r="AA202" s="1987"/>
      <c r="AB202" s="1987"/>
      <c r="AC202" s="1987"/>
      <c r="AD202" s="1990"/>
      <c r="AE202" s="1987"/>
      <c r="AF202" s="1987"/>
      <c r="AG202" s="1987"/>
      <c r="AH202" s="1987"/>
      <c r="AI202" s="1990"/>
      <c r="AJ202" s="1987"/>
      <c r="AK202" s="1987"/>
      <c r="AL202" s="1987"/>
      <c r="AM202" s="1987"/>
      <c r="AN202" s="1990"/>
      <c r="AO202" s="1987"/>
      <c r="AP202" s="1987"/>
      <c r="AQ202" s="1987"/>
      <c r="AR202" s="1987"/>
      <c r="AS202" s="1990"/>
      <c r="AT202" s="1987"/>
      <c r="AU202" s="1987"/>
      <c r="AV202" s="1987"/>
      <c r="AW202" s="1987"/>
      <c r="AX202" s="1990"/>
    </row>
    <row r="203" spans="1:56">
      <c r="A203" s="1987"/>
      <c r="B203" s="1987"/>
      <c r="C203" s="1987"/>
      <c r="D203" s="1987"/>
      <c r="E203" s="1990"/>
      <c r="F203" s="1987"/>
      <c r="G203" s="1987"/>
      <c r="H203" s="1987"/>
      <c r="I203" s="1987"/>
      <c r="J203" s="1990"/>
      <c r="K203" s="1987"/>
      <c r="L203" s="1987"/>
      <c r="M203" s="1987"/>
      <c r="N203" s="1987"/>
      <c r="O203" s="1990"/>
      <c r="P203" s="1987"/>
      <c r="Q203" s="1987"/>
      <c r="R203" s="1987"/>
      <c r="S203" s="1987"/>
      <c r="T203" s="1990"/>
      <c r="U203" s="1987"/>
      <c r="V203" s="1987"/>
      <c r="W203" s="1987"/>
      <c r="X203" s="1987"/>
      <c r="Y203" s="1990"/>
      <c r="Z203" s="1987"/>
      <c r="AA203" s="1987"/>
      <c r="AB203" s="1987"/>
      <c r="AC203" s="1987"/>
      <c r="AD203" s="1990"/>
      <c r="AE203" s="1987"/>
      <c r="AF203" s="1987"/>
      <c r="AG203" s="1987"/>
      <c r="AH203" s="1987"/>
      <c r="AI203" s="1990"/>
      <c r="AJ203" s="1987"/>
      <c r="AK203" s="1987"/>
      <c r="AL203" s="1987"/>
      <c r="AM203" s="1987"/>
      <c r="AN203" s="1990"/>
      <c r="AO203" s="1987"/>
      <c r="AP203" s="1987"/>
      <c r="AQ203" s="1987"/>
      <c r="AR203" s="1987"/>
      <c r="AS203" s="1990"/>
      <c r="AT203" s="1987"/>
      <c r="AU203" s="1987"/>
      <c r="AV203" s="1987"/>
      <c r="AW203" s="1987"/>
      <c r="AX203" s="1990"/>
    </row>
    <row r="204" spans="1:56">
      <c r="A204" s="1987"/>
      <c r="B204" s="1987"/>
      <c r="C204" s="1987"/>
      <c r="D204" s="1987"/>
      <c r="E204" s="1990"/>
      <c r="F204" s="1987"/>
      <c r="G204" s="1987"/>
      <c r="H204" s="1987"/>
      <c r="I204" s="1987"/>
      <c r="J204" s="1990"/>
      <c r="K204" s="1987"/>
      <c r="L204" s="1987"/>
      <c r="M204" s="1987"/>
      <c r="N204" s="1987"/>
      <c r="O204" s="1990"/>
      <c r="P204" s="1987"/>
      <c r="Q204" s="1987"/>
      <c r="R204" s="1987"/>
      <c r="S204" s="1987"/>
      <c r="T204" s="1990"/>
      <c r="U204" s="1987"/>
      <c r="V204" s="1987"/>
      <c r="W204" s="1987"/>
      <c r="X204" s="1987"/>
      <c r="Y204" s="1990"/>
      <c r="Z204" s="1987"/>
      <c r="AA204" s="1987"/>
      <c r="AB204" s="1987"/>
      <c r="AC204" s="1987"/>
      <c r="AD204" s="1990"/>
      <c r="AE204" s="1987"/>
      <c r="AF204" s="1987"/>
      <c r="AG204" s="1987"/>
      <c r="AH204" s="1987"/>
      <c r="AI204" s="1990"/>
      <c r="AJ204" s="1987" t="s">
        <v>3941</v>
      </c>
      <c r="AK204" s="1987"/>
      <c r="AL204" s="1987"/>
      <c r="AM204" s="1987"/>
      <c r="AN204" s="1990"/>
      <c r="AO204" s="1987"/>
      <c r="AP204" s="1987"/>
      <c r="AQ204" s="1987"/>
      <c r="AR204" s="1987"/>
      <c r="AS204" s="1990"/>
      <c r="AT204" s="1987" t="s">
        <v>3942</v>
      </c>
      <c r="AU204" s="1987"/>
      <c r="AV204" s="1987"/>
      <c r="AW204" s="1987"/>
      <c r="AX204" s="1990"/>
    </row>
    <row r="205" spans="1:56">
      <c r="A205" s="1987"/>
      <c r="B205" s="1987"/>
      <c r="C205" s="1987"/>
      <c r="D205" s="1987"/>
      <c r="E205" s="1990"/>
      <c r="F205" s="1987"/>
      <c r="G205" s="1987"/>
      <c r="H205" s="1987"/>
      <c r="I205" s="1987"/>
      <c r="J205" s="1990"/>
      <c r="K205" s="1987"/>
      <c r="L205" s="1987"/>
      <c r="M205" s="1987"/>
      <c r="N205" s="1987"/>
      <c r="O205" s="1990"/>
      <c r="P205" s="1987"/>
      <c r="Q205" s="1987"/>
      <c r="R205" s="1987"/>
      <c r="S205" s="1987"/>
      <c r="T205" s="1990"/>
      <c r="U205" s="1987"/>
      <c r="V205" s="1987"/>
      <c r="W205" s="1987"/>
      <c r="X205" s="1987"/>
      <c r="Y205" s="1990"/>
      <c r="Z205" s="1987"/>
      <c r="AA205" s="1987"/>
      <c r="AB205" s="1987"/>
      <c r="AC205" s="1987"/>
      <c r="AD205" s="1990"/>
      <c r="AE205" s="1987"/>
      <c r="AF205" s="1987"/>
      <c r="AG205" s="1987"/>
      <c r="AH205" s="1987"/>
      <c r="AI205" s="1990"/>
      <c r="AJ205" s="1987"/>
      <c r="AK205" s="1987"/>
      <c r="AL205" s="1987"/>
      <c r="AM205" s="1987"/>
      <c r="AN205" s="1990"/>
      <c r="AO205" s="1987"/>
      <c r="AP205" s="1987"/>
      <c r="AQ205" s="1987"/>
      <c r="AR205" s="1987"/>
      <c r="AS205" s="1990"/>
      <c r="AT205" s="1987"/>
      <c r="AU205" s="1987"/>
      <c r="AV205" s="1987"/>
      <c r="AW205" s="1987"/>
      <c r="AX205" s="1990"/>
    </row>
    <row r="206" spans="1:56">
      <c r="A206" s="1987"/>
      <c r="B206" s="1987"/>
      <c r="C206" s="1987"/>
      <c r="D206" s="1987"/>
      <c r="E206" s="1990"/>
      <c r="F206" s="1987"/>
      <c r="G206" s="1987"/>
      <c r="H206" s="1987"/>
      <c r="I206" s="1987"/>
      <c r="J206" s="1990"/>
      <c r="K206" s="1987"/>
      <c r="L206" s="1987"/>
      <c r="M206" s="1987"/>
      <c r="N206" s="1987"/>
      <c r="O206" s="1990"/>
      <c r="P206" s="1987"/>
      <c r="Q206" s="1987"/>
      <c r="R206" s="1987"/>
      <c r="S206" s="1987"/>
      <c r="T206" s="1990"/>
      <c r="U206" s="1987"/>
      <c r="V206" s="1987"/>
      <c r="W206" s="1987"/>
      <c r="X206" s="1987"/>
      <c r="Y206" s="1990"/>
      <c r="Z206" s="1987"/>
      <c r="AA206" s="1987"/>
      <c r="AB206" s="1987"/>
      <c r="AC206" s="1987"/>
      <c r="AD206" s="1990"/>
      <c r="AE206" s="1987"/>
      <c r="AF206" s="1987"/>
      <c r="AG206" s="1987"/>
      <c r="AH206" s="1987"/>
      <c r="AI206" s="1990"/>
      <c r="AJ206" s="1987"/>
      <c r="AK206" s="1987"/>
      <c r="AL206" s="1987"/>
      <c r="AM206" s="1987"/>
      <c r="AN206" s="1990"/>
      <c r="AO206" s="1987"/>
      <c r="AP206" s="1987"/>
      <c r="AQ206" s="1987"/>
      <c r="AR206" s="1987"/>
      <c r="AS206" s="1990"/>
      <c r="AT206" s="1987"/>
      <c r="AU206" s="1987"/>
      <c r="AV206" s="1987"/>
      <c r="AW206" s="1987"/>
      <c r="AX206" s="1990"/>
    </row>
    <row r="207" spans="1:56">
      <c r="A207" s="1987"/>
      <c r="B207" s="1987"/>
      <c r="C207" s="1987"/>
      <c r="D207" s="1987"/>
      <c r="E207" s="1990"/>
      <c r="F207" s="1987"/>
      <c r="G207" s="1987"/>
      <c r="H207" s="1987"/>
      <c r="I207" s="1987"/>
      <c r="J207" s="1990"/>
      <c r="K207" s="1987"/>
      <c r="L207" s="1987"/>
      <c r="M207" s="1987"/>
      <c r="N207" s="1987"/>
      <c r="O207" s="1990"/>
      <c r="P207" s="1987"/>
      <c r="Q207" s="1987"/>
      <c r="R207" s="1987"/>
      <c r="S207" s="1987"/>
      <c r="T207" s="1990"/>
      <c r="U207" s="1987"/>
      <c r="V207" s="1987"/>
      <c r="W207" s="1987"/>
      <c r="X207" s="1987"/>
      <c r="Y207" s="1990"/>
      <c r="Z207" s="1987"/>
      <c r="AA207" s="1987"/>
      <c r="AB207" s="1987"/>
      <c r="AC207" s="1987"/>
      <c r="AD207" s="1990"/>
      <c r="AE207" s="1987"/>
      <c r="AF207" s="1987"/>
      <c r="AG207" s="1987"/>
      <c r="AH207" s="1987"/>
      <c r="AI207" s="1990"/>
      <c r="AJ207" s="1987"/>
      <c r="AK207" s="1987"/>
      <c r="AL207" s="1987"/>
      <c r="AM207" s="1987"/>
      <c r="AN207" s="1990"/>
      <c r="AO207" s="1987"/>
      <c r="AP207" s="1987"/>
      <c r="AQ207" s="1987"/>
      <c r="AR207" s="1987"/>
      <c r="AS207" s="1990"/>
      <c r="AT207" s="1987"/>
      <c r="AU207" s="1987"/>
      <c r="AV207" s="1987"/>
      <c r="AW207" s="1987"/>
      <c r="AX207" s="1990"/>
    </row>
    <row r="208" spans="1:56">
      <c r="A208" s="1987"/>
      <c r="B208" s="1987"/>
      <c r="C208" s="1987"/>
      <c r="D208" s="1987"/>
      <c r="E208" s="1990"/>
      <c r="F208" s="1987"/>
      <c r="G208" s="1987"/>
      <c r="H208" s="1987"/>
      <c r="I208" s="1987"/>
      <c r="J208" s="1990"/>
      <c r="K208" s="1987"/>
      <c r="L208" s="1987"/>
      <c r="M208" s="1987"/>
      <c r="N208" s="1987"/>
      <c r="O208" s="1990"/>
      <c r="P208" s="1987"/>
      <c r="Q208" s="1987"/>
      <c r="R208" s="1987"/>
      <c r="S208" s="1987"/>
      <c r="T208" s="1990"/>
      <c r="U208" s="1987"/>
      <c r="V208" s="1987"/>
      <c r="W208" s="1987"/>
      <c r="X208" s="1987"/>
      <c r="Y208" s="1990"/>
      <c r="Z208" s="1987"/>
      <c r="AA208" s="1987"/>
      <c r="AB208" s="1987"/>
      <c r="AC208" s="1987"/>
      <c r="AD208" s="1990"/>
      <c r="AE208" s="1987"/>
      <c r="AF208" s="1987"/>
      <c r="AG208" s="1987"/>
      <c r="AH208" s="1987"/>
      <c r="AI208" s="1990"/>
      <c r="AJ208" s="1987"/>
      <c r="AK208" s="1987"/>
      <c r="AL208" s="1987"/>
      <c r="AM208" s="1987"/>
      <c r="AN208" s="1990"/>
      <c r="AO208" s="1987"/>
      <c r="AP208" s="1987"/>
      <c r="AQ208" s="1987"/>
      <c r="AR208" s="1987"/>
      <c r="AS208" s="1990"/>
      <c r="AT208" s="1987"/>
      <c r="AU208" s="1987"/>
      <c r="AV208" s="1987"/>
      <c r="AW208" s="1987"/>
      <c r="AX208" s="1990"/>
    </row>
    <row r="209" spans="1:56">
      <c r="A209" s="1987"/>
      <c r="B209" s="1987"/>
      <c r="C209" s="1987"/>
      <c r="D209" s="1987"/>
      <c r="E209" s="1990"/>
      <c r="F209" s="1987"/>
      <c r="G209" s="1987"/>
      <c r="H209" s="1987"/>
      <c r="I209" s="1987"/>
      <c r="J209" s="1990"/>
      <c r="K209" s="1987"/>
      <c r="L209" s="1987"/>
      <c r="M209" s="1987"/>
      <c r="N209" s="1987"/>
      <c r="O209" s="1990"/>
      <c r="P209" s="1987"/>
      <c r="Q209" s="1987"/>
      <c r="R209" s="1987"/>
      <c r="S209" s="1987"/>
      <c r="T209" s="1990"/>
      <c r="U209" s="1987"/>
      <c r="V209" s="1987"/>
      <c r="W209" s="1987"/>
      <c r="X209" s="1987"/>
      <c r="Y209" s="1990"/>
      <c r="Z209" s="1987"/>
      <c r="AA209" s="1987"/>
      <c r="AB209" s="1987"/>
      <c r="AC209" s="1987"/>
      <c r="AD209" s="1990"/>
      <c r="AE209" s="1987"/>
      <c r="AF209" s="1987"/>
      <c r="AG209" s="1987"/>
      <c r="AH209" s="1987"/>
      <c r="AI209" s="1990"/>
      <c r="AJ209" s="1987"/>
      <c r="AK209" s="1987"/>
      <c r="AL209" s="1987"/>
      <c r="AM209" s="1987"/>
      <c r="AN209" s="1990"/>
      <c r="AO209" s="1987"/>
      <c r="AP209" s="1987"/>
      <c r="AQ209" s="1987"/>
      <c r="AR209" s="1987"/>
      <c r="AS209" s="1990"/>
      <c r="AT209" s="1987"/>
      <c r="AU209" s="1987"/>
      <c r="AV209" s="1987"/>
      <c r="AW209" s="1987"/>
      <c r="AX209" s="1990"/>
    </row>
    <row r="210" spans="1:56" s="387" customFormat="1">
      <c r="A210" s="1987"/>
      <c r="B210" s="1987"/>
      <c r="C210" s="1987"/>
      <c r="D210" s="1987"/>
      <c r="E210" s="1990"/>
      <c r="F210" s="1987"/>
      <c r="G210" s="1987"/>
      <c r="H210" s="1987"/>
      <c r="I210" s="1987"/>
      <c r="J210" s="1990"/>
      <c r="K210" s="1987"/>
      <c r="L210" s="1987"/>
      <c r="M210" s="1987"/>
      <c r="N210" s="1987"/>
      <c r="O210" s="1990"/>
      <c r="P210" s="1987"/>
      <c r="Q210" s="1987"/>
      <c r="R210" s="1987"/>
      <c r="S210" s="1987"/>
      <c r="T210" s="1990"/>
      <c r="U210" s="1987"/>
      <c r="V210" s="1987"/>
      <c r="W210" s="1987"/>
      <c r="X210" s="1987"/>
      <c r="Y210" s="1990"/>
      <c r="Z210" s="1987"/>
      <c r="AA210" s="1987"/>
      <c r="AB210" s="1987"/>
      <c r="AC210" s="1987"/>
      <c r="AD210" s="1990"/>
      <c r="AE210" s="1987"/>
      <c r="AF210" s="1987"/>
      <c r="AG210" s="1987"/>
      <c r="AH210" s="1987"/>
      <c r="AI210" s="1990"/>
      <c r="AJ210" s="1987"/>
      <c r="AK210" s="1987"/>
      <c r="AL210" s="1987"/>
      <c r="AM210" s="1987"/>
      <c r="AN210" s="1990"/>
      <c r="AO210" s="1987"/>
      <c r="AP210" s="1987"/>
      <c r="AQ210" s="1987"/>
      <c r="AR210" s="1987"/>
      <c r="AS210" s="1990"/>
      <c r="AT210" s="1987"/>
      <c r="AU210" s="1987"/>
      <c r="AV210" s="1987"/>
      <c r="AW210" s="1987"/>
      <c r="AX210" s="1990"/>
      <c r="AY210" s="388"/>
      <c r="AZ210" s="388"/>
      <c r="BA210" s="388"/>
      <c r="BB210" s="388"/>
      <c r="BC210" s="388"/>
      <c r="BD210" s="388"/>
    </row>
    <row r="211" spans="1:56">
      <c r="A211" s="1987"/>
      <c r="B211" s="1987"/>
      <c r="C211" s="1987"/>
      <c r="D211" s="1987"/>
      <c r="E211" s="1990"/>
      <c r="F211" s="1987"/>
      <c r="G211" s="1987"/>
      <c r="H211" s="1987"/>
      <c r="I211" s="1987"/>
      <c r="J211" s="1990"/>
      <c r="K211" s="1987"/>
      <c r="L211" s="1987"/>
      <c r="M211" s="1987"/>
      <c r="N211" s="1987"/>
      <c r="O211" s="1990"/>
      <c r="P211" s="1987"/>
      <c r="Q211" s="1987"/>
      <c r="R211" s="1987"/>
      <c r="S211" s="1987"/>
      <c r="T211" s="1990"/>
      <c r="U211" s="1987"/>
      <c r="V211" s="1987"/>
      <c r="W211" s="1987"/>
      <c r="X211" s="1987"/>
      <c r="Y211" s="1990"/>
      <c r="Z211" s="1987"/>
      <c r="AA211" s="1987"/>
      <c r="AB211" s="1987"/>
      <c r="AC211" s="1987"/>
      <c r="AD211" s="1990"/>
      <c r="AE211" s="1987"/>
      <c r="AF211" s="1987"/>
      <c r="AG211" s="1987"/>
      <c r="AH211" s="1987"/>
      <c r="AI211" s="1990"/>
      <c r="AJ211" s="1987"/>
      <c r="AK211" s="1987"/>
      <c r="AL211" s="1987"/>
      <c r="AM211" s="1987"/>
      <c r="AN211" s="1990"/>
      <c r="AO211" s="1987"/>
      <c r="AP211" s="1987"/>
      <c r="AQ211" s="1987"/>
      <c r="AR211" s="1987"/>
      <c r="AS211" s="1990"/>
      <c r="AT211" s="1987"/>
      <c r="AU211" s="1987"/>
      <c r="AV211" s="1987"/>
      <c r="AW211" s="1987"/>
      <c r="AX211" s="1990"/>
    </row>
    <row r="212" spans="1:56">
      <c r="A212" s="1987"/>
      <c r="B212" s="1987"/>
      <c r="C212" s="1987"/>
      <c r="D212" s="1987"/>
      <c r="E212" s="1990"/>
      <c r="F212" s="1987"/>
      <c r="G212" s="1987"/>
      <c r="H212" s="1987"/>
      <c r="I212" s="1987"/>
      <c r="J212" s="1990"/>
      <c r="K212" s="1987"/>
      <c r="L212" s="1987"/>
      <c r="M212" s="1987"/>
      <c r="N212" s="1987"/>
      <c r="O212" s="1990"/>
      <c r="P212" s="1987"/>
      <c r="Q212" s="1987"/>
      <c r="R212" s="1987"/>
      <c r="S212" s="1987"/>
      <c r="T212" s="1990"/>
      <c r="U212" s="1987"/>
      <c r="V212" s="1987"/>
      <c r="W212" s="1987"/>
      <c r="X212" s="1987"/>
      <c r="Y212" s="1990"/>
      <c r="Z212" s="1987"/>
      <c r="AA212" s="1987"/>
      <c r="AB212" s="1987"/>
      <c r="AC212" s="1987"/>
      <c r="AD212" s="1990"/>
      <c r="AE212" s="1987"/>
      <c r="AF212" s="1987"/>
      <c r="AG212" s="1987"/>
      <c r="AH212" s="1987"/>
      <c r="AI212" s="1990"/>
      <c r="AJ212" s="1987"/>
      <c r="AK212" s="1987"/>
      <c r="AL212" s="1987"/>
      <c r="AM212" s="1987"/>
      <c r="AN212" s="1990"/>
      <c r="AO212" s="1987"/>
      <c r="AP212" s="1987"/>
      <c r="AQ212" s="1987"/>
      <c r="AR212" s="1987"/>
      <c r="AS212" s="1990"/>
      <c r="AT212" s="1987"/>
      <c r="AU212" s="1987"/>
      <c r="AV212" s="1987"/>
      <c r="AW212" s="1987"/>
      <c r="AX212" s="1990"/>
    </row>
    <row r="213" spans="1:56">
      <c r="A213" s="1991"/>
      <c r="B213" s="1991"/>
      <c r="C213" s="1991"/>
      <c r="D213" s="1991"/>
      <c r="E213" s="1992"/>
      <c r="F213" s="1991"/>
      <c r="G213" s="1991"/>
      <c r="H213" s="1991"/>
      <c r="I213" s="1991"/>
      <c r="J213" s="1992"/>
      <c r="K213" s="1991"/>
      <c r="L213" s="1991"/>
      <c r="M213" s="1991"/>
      <c r="N213" s="1991"/>
      <c r="O213" s="1992"/>
      <c r="P213" s="1991"/>
      <c r="Q213" s="1991"/>
      <c r="R213" s="1991"/>
      <c r="S213" s="1991"/>
      <c r="T213" s="1992"/>
      <c r="U213" s="1991"/>
      <c r="V213" s="1991"/>
      <c r="W213" s="1991"/>
      <c r="X213" s="1991"/>
      <c r="Y213" s="1992"/>
      <c r="Z213" s="1991"/>
      <c r="AA213" s="1991"/>
      <c r="AB213" s="1991"/>
      <c r="AC213" s="1991"/>
      <c r="AD213" s="1992"/>
      <c r="AE213" s="1991"/>
      <c r="AF213" s="1991"/>
      <c r="AG213" s="1991"/>
      <c r="AH213" s="1991"/>
      <c r="AI213" s="1992"/>
      <c r="AJ213" s="1991"/>
      <c r="AK213" s="1991"/>
      <c r="AL213" s="1991"/>
      <c r="AM213" s="1991"/>
      <c r="AN213" s="1992"/>
      <c r="AO213" s="1991"/>
      <c r="AP213" s="1991"/>
      <c r="AQ213" s="1991"/>
      <c r="AR213" s="1991"/>
      <c r="AS213" s="1992"/>
      <c r="AT213" s="1991"/>
      <c r="AU213" s="1991"/>
      <c r="AV213" s="1991"/>
      <c r="AW213" s="1991"/>
      <c r="AX213" s="1992"/>
    </row>
    <row r="214" spans="1:56">
      <c r="A214" s="474">
        <v>11</v>
      </c>
      <c r="B214" s="466"/>
      <c r="C214" s="466"/>
      <c r="D214" s="466"/>
      <c r="E214" s="467"/>
      <c r="F214" s="474">
        <v>12</v>
      </c>
      <c r="G214" s="466"/>
      <c r="H214" s="466"/>
      <c r="I214" s="466"/>
      <c r="J214" s="467"/>
      <c r="K214" s="474">
        <v>13</v>
      </c>
      <c r="L214" s="466"/>
      <c r="M214" s="466"/>
      <c r="N214" s="466"/>
      <c r="O214" s="467"/>
      <c r="P214" s="474">
        <v>14</v>
      </c>
      <c r="Q214" s="466"/>
      <c r="R214" s="466"/>
      <c r="S214" s="466"/>
      <c r="T214" s="467"/>
      <c r="U214" s="474">
        <v>15</v>
      </c>
      <c r="V214" s="466"/>
      <c r="W214" s="466"/>
      <c r="X214" s="466"/>
      <c r="Y214" s="467"/>
      <c r="Z214" s="474">
        <v>16</v>
      </c>
      <c r="AA214" s="466"/>
      <c r="AB214" s="466"/>
      <c r="AC214" s="466"/>
      <c r="AD214" s="467"/>
      <c r="AE214" s="474">
        <v>17</v>
      </c>
      <c r="AF214" s="466"/>
      <c r="AG214" s="466"/>
      <c r="AH214" s="466"/>
      <c r="AI214" s="467"/>
      <c r="AJ214" s="474">
        <v>18</v>
      </c>
      <c r="AK214" s="466"/>
      <c r="AL214" s="466"/>
      <c r="AM214" s="466"/>
      <c r="AN214" s="467"/>
      <c r="AO214" s="474">
        <v>19</v>
      </c>
      <c r="AP214" s="466"/>
      <c r="AQ214" s="466"/>
      <c r="AR214" s="466"/>
      <c r="AS214" s="467"/>
      <c r="AT214" s="474">
        <v>20</v>
      </c>
      <c r="AU214" s="466"/>
      <c r="AV214" s="466"/>
      <c r="AW214" s="466"/>
      <c r="AX214" s="467"/>
    </row>
    <row r="215" spans="1:56">
      <c r="A215" s="1996" t="s">
        <v>3943</v>
      </c>
      <c r="B215" s="1987"/>
      <c r="C215" s="1987"/>
      <c r="D215" s="1987"/>
      <c r="E215" s="1990"/>
      <c r="F215" s="1996" t="s">
        <v>3944</v>
      </c>
      <c r="G215" s="1987"/>
      <c r="H215" s="1987"/>
      <c r="I215" s="1987"/>
      <c r="J215" s="1990"/>
      <c r="K215" s="1996" t="s">
        <v>3944</v>
      </c>
      <c r="L215" s="1987"/>
      <c r="M215" s="1987"/>
      <c r="N215" s="1987"/>
      <c r="O215" s="1990"/>
      <c r="P215" s="1996" t="s">
        <v>3945</v>
      </c>
      <c r="Q215" s="1987"/>
      <c r="R215" s="1987"/>
      <c r="S215" s="1987"/>
      <c r="T215" s="1990"/>
      <c r="U215" s="1996" t="s">
        <v>3946</v>
      </c>
      <c r="V215" s="1987"/>
      <c r="W215" s="1987"/>
      <c r="X215" s="1987"/>
      <c r="Y215" s="1990"/>
      <c r="Z215" s="1996" t="s">
        <v>3949</v>
      </c>
      <c r="AA215" s="1987"/>
      <c r="AB215" s="1987"/>
      <c r="AC215" s="1987"/>
      <c r="AD215" s="1990"/>
      <c r="AE215" s="1996"/>
      <c r="AF215" s="1987"/>
      <c r="AG215" s="1987"/>
      <c r="AH215" s="1987"/>
      <c r="AI215" s="1990"/>
      <c r="AJ215" s="1996" t="s">
        <v>3958</v>
      </c>
      <c r="AK215" s="1987"/>
      <c r="AL215" s="1987"/>
      <c r="AM215" s="1987"/>
      <c r="AN215" s="1990"/>
      <c r="AO215" s="1996"/>
      <c r="AP215" s="1987"/>
      <c r="AQ215" s="1987"/>
      <c r="AR215" s="1987"/>
      <c r="AS215" s="1990"/>
      <c r="AT215" s="1996" t="s">
        <v>3973</v>
      </c>
      <c r="AU215" s="1987"/>
      <c r="AV215" s="1987"/>
      <c r="AW215" s="1987"/>
      <c r="AX215" s="1990"/>
    </row>
    <row r="216" spans="1:56">
      <c r="A216" s="1996"/>
      <c r="B216" s="1987"/>
      <c r="C216" s="1987"/>
      <c r="D216" s="1987"/>
      <c r="E216" s="1990"/>
      <c r="F216" s="1996"/>
      <c r="G216" s="1987"/>
      <c r="H216" s="1987"/>
      <c r="I216" s="1987"/>
      <c r="J216" s="1990"/>
      <c r="K216" s="1996"/>
      <c r="L216" s="1987"/>
      <c r="M216" s="1987"/>
      <c r="N216" s="1987"/>
      <c r="O216" s="1990"/>
      <c r="P216" s="1996"/>
      <c r="Q216" s="1987"/>
      <c r="R216" s="1987"/>
      <c r="S216" s="1987"/>
      <c r="T216" s="1990"/>
      <c r="U216" s="1996"/>
      <c r="V216" s="1987"/>
      <c r="W216" s="1987"/>
      <c r="X216" s="1987"/>
      <c r="Y216" s="1990"/>
      <c r="Z216" s="1996"/>
      <c r="AA216" s="1987"/>
      <c r="AB216" s="1987"/>
      <c r="AC216" s="1987"/>
      <c r="AD216" s="1990"/>
      <c r="AE216" s="1996"/>
      <c r="AF216" s="1987"/>
      <c r="AG216" s="1987"/>
      <c r="AH216" s="1987"/>
      <c r="AI216" s="1990"/>
      <c r="AJ216" s="1996"/>
      <c r="AK216" s="1987"/>
      <c r="AL216" s="1987"/>
      <c r="AM216" s="1987"/>
      <c r="AN216" s="1990"/>
      <c r="AO216" s="1996"/>
      <c r="AP216" s="1987"/>
      <c r="AQ216" s="1987"/>
      <c r="AR216" s="1987"/>
      <c r="AS216" s="1990"/>
      <c r="AT216" s="1996"/>
      <c r="AU216" s="1987"/>
      <c r="AV216" s="1987"/>
      <c r="AW216" s="1987"/>
      <c r="AX216" s="1990"/>
    </row>
    <row r="217" spans="1:56">
      <c r="A217" s="1996"/>
      <c r="B217" s="1987"/>
      <c r="C217" s="1987"/>
      <c r="D217" s="1987"/>
      <c r="E217" s="1990"/>
      <c r="F217" s="1996"/>
      <c r="G217" s="1987"/>
      <c r="H217" s="1987"/>
      <c r="I217" s="1987"/>
      <c r="J217" s="1990"/>
      <c r="K217" s="1996"/>
      <c r="L217" s="1987"/>
      <c r="M217" s="1987"/>
      <c r="N217" s="1987"/>
      <c r="O217" s="1990"/>
      <c r="P217" s="1996"/>
      <c r="Q217" s="1987"/>
      <c r="R217" s="1987"/>
      <c r="S217" s="1987"/>
      <c r="T217" s="1990"/>
      <c r="U217" s="1996"/>
      <c r="V217" s="1987"/>
      <c r="W217" s="1987"/>
      <c r="X217" s="1987"/>
      <c r="Y217" s="1990"/>
      <c r="Z217" s="1996"/>
      <c r="AA217" s="1987"/>
      <c r="AB217" s="1987"/>
      <c r="AC217" s="1987"/>
      <c r="AD217" s="1990"/>
      <c r="AE217" s="1996"/>
      <c r="AF217" s="1987"/>
      <c r="AG217" s="1987"/>
      <c r="AH217" s="1987"/>
      <c r="AI217" s="1990"/>
      <c r="AJ217" s="1996"/>
      <c r="AK217" s="1987"/>
      <c r="AL217" s="1987"/>
      <c r="AM217" s="1987"/>
      <c r="AN217" s="1990"/>
      <c r="AO217" s="1996"/>
      <c r="AP217" s="1987"/>
      <c r="AQ217" s="1987"/>
      <c r="AR217" s="1987"/>
      <c r="AS217" s="1990"/>
      <c r="AT217" s="1996"/>
      <c r="AU217" s="1987"/>
      <c r="AV217" s="1987"/>
      <c r="AW217" s="1987"/>
      <c r="AX217" s="1990"/>
    </row>
    <row r="218" spans="1:56">
      <c r="A218" s="1996"/>
      <c r="B218" s="1987"/>
      <c r="C218" s="1987"/>
      <c r="D218" s="1987"/>
      <c r="E218" s="1990"/>
      <c r="F218" s="1996"/>
      <c r="G218" s="1987"/>
      <c r="H218" s="1987"/>
      <c r="I218" s="1987"/>
      <c r="J218" s="1990"/>
      <c r="K218" s="1996"/>
      <c r="L218" s="1987"/>
      <c r="M218" s="1987"/>
      <c r="N218" s="1987"/>
      <c r="O218" s="1990"/>
      <c r="P218" s="1996"/>
      <c r="Q218" s="1987"/>
      <c r="R218" s="1987"/>
      <c r="S218" s="1987"/>
      <c r="T218" s="1990"/>
      <c r="U218" s="1996"/>
      <c r="V218" s="1987"/>
      <c r="W218" s="1987"/>
      <c r="X218" s="1987"/>
      <c r="Y218" s="1990"/>
      <c r="Z218" s="1996"/>
      <c r="AA218" s="1987"/>
      <c r="AB218" s="1987"/>
      <c r="AC218" s="1987"/>
      <c r="AD218" s="1990"/>
      <c r="AE218" s="1996"/>
      <c r="AF218" s="1987"/>
      <c r="AG218" s="1987"/>
      <c r="AH218" s="1987"/>
      <c r="AI218" s="1990"/>
      <c r="AJ218" s="1996"/>
      <c r="AK218" s="1987"/>
      <c r="AL218" s="1987"/>
      <c r="AM218" s="1987"/>
      <c r="AN218" s="1990"/>
      <c r="AO218" s="1996"/>
      <c r="AP218" s="1987"/>
      <c r="AQ218" s="1987"/>
      <c r="AR218" s="1987"/>
      <c r="AS218" s="1990"/>
      <c r="AT218" s="1996"/>
      <c r="AU218" s="1987"/>
      <c r="AV218" s="1987"/>
      <c r="AW218" s="1987"/>
      <c r="AX218" s="1990"/>
    </row>
    <row r="219" spans="1:56">
      <c r="A219" s="1996"/>
      <c r="B219" s="1987"/>
      <c r="C219" s="1987"/>
      <c r="D219" s="1987"/>
      <c r="E219" s="1990"/>
      <c r="F219" s="1996"/>
      <c r="G219" s="1987"/>
      <c r="H219" s="1987"/>
      <c r="I219" s="1987"/>
      <c r="J219" s="1990"/>
      <c r="K219" s="1996"/>
      <c r="L219" s="1987"/>
      <c r="M219" s="1987"/>
      <c r="N219" s="1987"/>
      <c r="O219" s="1990"/>
      <c r="P219" s="1996"/>
      <c r="Q219" s="1987"/>
      <c r="R219" s="1987"/>
      <c r="S219" s="1987"/>
      <c r="T219" s="1990"/>
      <c r="U219" s="1996"/>
      <c r="V219" s="1987"/>
      <c r="W219" s="1987"/>
      <c r="X219" s="1987"/>
      <c r="Y219" s="1990"/>
      <c r="Z219" s="1996"/>
      <c r="AA219" s="1987"/>
      <c r="AB219" s="1987"/>
      <c r="AC219" s="1987"/>
      <c r="AD219" s="1990"/>
      <c r="AE219" s="1996"/>
      <c r="AF219" s="1987"/>
      <c r="AG219" s="1987"/>
      <c r="AH219" s="1987"/>
      <c r="AI219" s="1990"/>
      <c r="AJ219" s="1996"/>
      <c r="AK219" s="1987"/>
      <c r="AL219" s="1987"/>
      <c r="AM219" s="1987"/>
      <c r="AN219" s="1990"/>
      <c r="AO219" s="1996"/>
      <c r="AP219" s="1987"/>
      <c r="AQ219" s="1987"/>
      <c r="AR219" s="1987"/>
      <c r="AS219" s="1990"/>
      <c r="AT219" s="1996"/>
      <c r="AU219" s="1987"/>
      <c r="AV219" s="1987"/>
      <c r="AW219" s="1987"/>
      <c r="AX219" s="1990"/>
    </row>
    <row r="220" spans="1:56">
      <c r="A220" s="1996"/>
      <c r="B220" s="1987"/>
      <c r="C220" s="1987"/>
      <c r="D220" s="1987"/>
      <c r="E220" s="1990"/>
      <c r="F220" s="1996"/>
      <c r="G220" s="1987"/>
      <c r="H220" s="1987"/>
      <c r="I220" s="1987"/>
      <c r="J220" s="1990"/>
      <c r="K220" s="1996"/>
      <c r="L220" s="1987"/>
      <c r="M220" s="1987"/>
      <c r="N220" s="1987"/>
      <c r="O220" s="1990"/>
      <c r="P220" s="1996"/>
      <c r="Q220" s="1987"/>
      <c r="R220" s="1987"/>
      <c r="S220" s="1987"/>
      <c r="T220" s="1990"/>
      <c r="U220" s="1996" t="s">
        <v>3948</v>
      </c>
      <c r="V220" s="1987"/>
      <c r="W220" s="1987"/>
      <c r="X220" s="1987"/>
      <c r="Y220" s="1990"/>
      <c r="Z220" s="1996" t="s">
        <v>3950</v>
      </c>
      <c r="AA220" s="1987"/>
      <c r="AB220" s="1987"/>
      <c r="AC220" s="1987"/>
      <c r="AD220" s="1990"/>
      <c r="AE220" s="1996"/>
      <c r="AF220" s="1987"/>
      <c r="AG220" s="1987"/>
      <c r="AH220" s="1987"/>
      <c r="AI220" s="1990"/>
      <c r="AJ220" s="1996" t="s">
        <v>3959</v>
      </c>
      <c r="AK220" s="1987"/>
      <c r="AL220" s="1987"/>
      <c r="AM220" s="1987"/>
      <c r="AN220" s="1990"/>
      <c r="AO220" s="1996"/>
      <c r="AP220" s="1987"/>
      <c r="AQ220" s="1987"/>
      <c r="AR220" s="1987"/>
      <c r="AS220" s="1990"/>
      <c r="AT220" s="1996"/>
      <c r="AU220" s="1987"/>
      <c r="AV220" s="1987"/>
      <c r="AW220" s="1987"/>
      <c r="AX220" s="1990"/>
    </row>
    <row r="221" spans="1:56">
      <c r="A221" s="1996"/>
      <c r="B221" s="1987"/>
      <c r="C221" s="1987"/>
      <c r="D221" s="1987"/>
      <c r="E221" s="1990"/>
      <c r="F221" s="1996"/>
      <c r="G221" s="1987"/>
      <c r="H221" s="1987"/>
      <c r="I221" s="1987"/>
      <c r="J221" s="1990"/>
      <c r="K221" s="1996"/>
      <c r="L221" s="1987"/>
      <c r="M221" s="1987"/>
      <c r="N221" s="1987"/>
      <c r="O221" s="1990"/>
      <c r="P221" s="1996"/>
      <c r="Q221" s="1987"/>
      <c r="R221" s="1987"/>
      <c r="S221" s="1987"/>
      <c r="T221" s="1990"/>
      <c r="U221" s="1996"/>
      <c r="V221" s="1987"/>
      <c r="W221" s="1987"/>
      <c r="X221" s="1987"/>
      <c r="Y221" s="1990"/>
      <c r="Z221" s="1996"/>
      <c r="AA221" s="1987"/>
      <c r="AB221" s="1987"/>
      <c r="AC221" s="1987"/>
      <c r="AD221" s="1990"/>
      <c r="AE221" s="1996"/>
      <c r="AF221" s="1987"/>
      <c r="AG221" s="1987"/>
      <c r="AH221" s="1987"/>
      <c r="AI221" s="1990"/>
      <c r="AJ221" s="1996"/>
      <c r="AK221" s="1987"/>
      <c r="AL221" s="1987"/>
      <c r="AM221" s="1987"/>
      <c r="AN221" s="1990"/>
      <c r="AO221" s="1996"/>
      <c r="AP221" s="1987"/>
      <c r="AQ221" s="1987"/>
      <c r="AR221" s="1987"/>
      <c r="AS221" s="1990"/>
      <c r="AT221" s="1996"/>
      <c r="AU221" s="1987"/>
      <c r="AV221" s="1987"/>
      <c r="AW221" s="1987"/>
      <c r="AX221" s="1990"/>
    </row>
    <row r="222" spans="1:56">
      <c r="A222" s="1996"/>
      <c r="B222" s="1987"/>
      <c r="C222" s="1987"/>
      <c r="D222" s="1987"/>
      <c r="E222" s="1990"/>
      <c r="F222" s="1996"/>
      <c r="G222" s="1987"/>
      <c r="H222" s="1987"/>
      <c r="I222" s="1987"/>
      <c r="J222" s="1990"/>
      <c r="K222" s="1996"/>
      <c r="L222" s="1987"/>
      <c r="M222" s="1987"/>
      <c r="N222" s="1987"/>
      <c r="O222" s="1990"/>
      <c r="P222" s="1996"/>
      <c r="Q222" s="1987"/>
      <c r="R222" s="1987"/>
      <c r="S222" s="1987"/>
      <c r="T222" s="1990"/>
      <c r="U222" s="1996"/>
      <c r="V222" s="1987"/>
      <c r="W222" s="1987"/>
      <c r="X222" s="1987"/>
      <c r="Y222" s="1990"/>
      <c r="Z222" s="1996"/>
      <c r="AA222" s="1987"/>
      <c r="AB222" s="1987"/>
      <c r="AC222" s="1987"/>
      <c r="AD222" s="1990"/>
      <c r="AE222" s="1996"/>
      <c r="AF222" s="1987"/>
      <c r="AG222" s="1987"/>
      <c r="AH222" s="1987"/>
      <c r="AI222" s="1990"/>
      <c r="AJ222" s="1996"/>
      <c r="AK222" s="1987"/>
      <c r="AL222" s="1987"/>
      <c r="AM222" s="1987"/>
      <c r="AN222" s="1990"/>
      <c r="AO222" s="1996"/>
      <c r="AP222" s="1987"/>
      <c r="AQ222" s="1987"/>
      <c r="AR222" s="1987"/>
      <c r="AS222" s="1990"/>
      <c r="AT222" s="1996"/>
      <c r="AU222" s="1987"/>
      <c r="AV222" s="1987"/>
      <c r="AW222" s="1987"/>
      <c r="AX222" s="1990"/>
    </row>
    <row r="223" spans="1:56">
      <c r="A223" s="1996"/>
      <c r="B223" s="1987"/>
      <c r="C223" s="1987"/>
      <c r="D223" s="1987"/>
      <c r="E223" s="1990"/>
      <c r="F223" s="1996"/>
      <c r="G223" s="1987"/>
      <c r="H223" s="1987"/>
      <c r="I223" s="1987"/>
      <c r="J223" s="1990"/>
      <c r="K223" s="1996"/>
      <c r="L223" s="1987"/>
      <c r="M223" s="1987"/>
      <c r="N223" s="1987"/>
      <c r="O223" s="1990"/>
      <c r="P223" s="1996"/>
      <c r="Q223" s="1987"/>
      <c r="R223" s="1987"/>
      <c r="S223" s="1987"/>
      <c r="T223" s="1990"/>
      <c r="U223" s="1996"/>
      <c r="V223" s="1987"/>
      <c r="W223" s="1987"/>
      <c r="X223" s="1987"/>
      <c r="Y223" s="1990"/>
      <c r="Z223" s="1996"/>
      <c r="AA223" s="1987"/>
      <c r="AB223" s="1987"/>
      <c r="AC223" s="1987"/>
      <c r="AD223" s="1990"/>
      <c r="AE223" s="1996"/>
      <c r="AF223" s="1987"/>
      <c r="AG223" s="1987"/>
      <c r="AH223" s="1987"/>
      <c r="AI223" s="1990"/>
      <c r="AJ223" s="1996"/>
      <c r="AK223" s="1987"/>
      <c r="AL223" s="1987"/>
      <c r="AM223" s="1987"/>
      <c r="AN223" s="1990"/>
      <c r="AO223" s="1996"/>
      <c r="AP223" s="1987"/>
      <c r="AQ223" s="1987"/>
      <c r="AR223" s="1987"/>
      <c r="AS223" s="1990"/>
      <c r="AT223" s="1996"/>
      <c r="AU223" s="1987"/>
      <c r="AV223" s="1987"/>
      <c r="AW223" s="1987"/>
      <c r="AX223" s="1990"/>
    </row>
    <row r="224" spans="1:56">
      <c r="A224" s="1996"/>
      <c r="B224" s="1987"/>
      <c r="C224" s="1987"/>
      <c r="D224" s="1987"/>
      <c r="E224" s="1990"/>
      <c r="F224" s="1996"/>
      <c r="G224" s="1987"/>
      <c r="H224" s="1987"/>
      <c r="I224" s="1987"/>
      <c r="J224" s="1990"/>
      <c r="K224" s="1996"/>
      <c r="L224" s="1987"/>
      <c r="M224" s="1987"/>
      <c r="N224" s="1987"/>
      <c r="O224" s="1990"/>
      <c r="P224" s="1996"/>
      <c r="Q224" s="1987"/>
      <c r="R224" s="1987"/>
      <c r="S224" s="1987"/>
      <c r="T224" s="1990"/>
      <c r="U224" s="1996"/>
      <c r="V224" s="1987"/>
      <c r="W224" s="1987"/>
      <c r="X224" s="1987"/>
      <c r="Y224" s="1990"/>
      <c r="Z224" s="1996"/>
      <c r="AA224" s="1987"/>
      <c r="AB224" s="1987"/>
      <c r="AC224" s="1987"/>
      <c r="AD224" s="1990"/>
      <c r="AE224" s="1996"/>
      <c r="AF224" s="1987"/>
      <c r="AG224" s="1987"/>
      <c r="AH224" s="1987"/>
      <c r="AI224" s="1990"/>
      <c r="AJ224" s="1996"/>
      <c r="AK224" s="1987"/>
      <c r="AL224" s="1987"/>
      <c r="AM224" s="1987"/>
      <c r="AN224" s="1990"/>
      <c r="AO224" s="1996"/>
      <c r="AP224" s="1987"/>
      <c r="AQ224" s="1987"/>
      <c r="AR224" s="1987"/>
      <c r="AS224" s="1990"/>
      <c r="AT224" s="1996"/>
      <c r="AU224" s="1987"/>
      <c r="AV224" s="1987"/>
      <c r="AW224" s="1987"/>
      <c r="AX224" s="1990"/>
    </row>
    <row r="225" spans="1:56">
      <c r="A225" s="1996"/>
      <c r="B225" s="1987"/>
      <c r="C225" s="1987"/>
      <c r="D225" s="1987"/>
      <c r="E225" s="1990"/>
      <c r="F225" s="1996"/>
      <c r="G225" s="1987"/>
      <c r="H225" s="1987"/>
      <c r="I225" s="1987"/>
      <c r="J225" s="1990"/>
      <c r="K225" s="1996"/>
      <c r="L225" s="1987"/>
      <c r="M225" s="1987"/>
      <c r="N225" s="1987"/>
      <c r="O225" s="1990"/>
      <c r="P225" s="1996"/>
      <c r="Q225" s="1987"/>
      <c r="R225" s="1987"/>
      <c r="S225" s="1987"/>
      <c r="T225" s="1990"/>
      <c r="U225" s="1996"/>
      <c r="V225" s="1987"/>
      <c r="W225" s="1987"/>
      <c r="X225" s="1987"/>
      <c r="Y225" s="1990"/>
      <c r="Z225" s="1996"/>
      <c r="AA225" s="1987"/>
      <c r="AB225" s="1987"/>
      <c r="AC225" s="1987"/>
      <c r="AD225" s="1990"/>
      <c r="AE225" s="1996"/>
      <c r="AF225" s="1987"/>
      <c r="AG225" s="1987"/>
      <c r="AH225" s="1987"/>
      <c r="AI225" s="1990"/>
      <c r="AJ225" s="1996"/>
      <c r="AK225" s="1987"/>
      <c r="AL225" s="1987"/>
      <c r="AM225" s="1987"/>
      <c r="AN225" s="1990"/>
      <c r="AO225" s="1996"/>
      <c r="AP225" s="1987"/>
      <c r="AQ225" s="1987"/>
      <c r="AR225" s="1987"/>
      <c r="AS225" s="1990"/>
      <c r="AT225" s="1996"/>
      <c r="AU225" s="1987"/>
      <c r="AV225" s="1987"/>
      <c r="AW225" s="1987"/>
      <c r="AX225" s="1990"/>
    </row>
    <row r="226" spans="1:56" s="387" customFormat="1">
      <c r="A226" s="1996"/>
      <c r="B226" s="1987"/>
      <c r="C226" s="1987"/>
      <c r="D226" s="1987"/>
      <c r="E226" s="1990"/>
      <c r="F226" s="1996"/>
      <c r="G226" s="1987"/>
      <c r="H226" s="1987"/>
      <c r="I226" s="1987"/>
      <c r="J226" s="1990"/>
      <c r="K226" s="1996"/>
      <c r="L226" s="1987"/>
      <c r="M226" s="1987"/>
      <c r="N226" s="1987"/>
      <c r="O226" s="1990"/>
      <c r="P226" s="1996"/>
      <c r="Q226" s="1987"/>
      <c r="R226" s="1987"/>
      <c r="S226" s="1987"/>
      <c r="T226" s="1990"/>
      <c r="U226" s="1996"/>
      <c r="V226" s="1987"/>
      <c r="W226" s="1987"/>
      <c r="X226" s="1987"/>
      <c r="Y226" s="1990"/>
      <c r="Z226" s="1996"/>
      <c r="AA226" s="1987"/>
      <c r="AB226" s="1987"/>
      <c r="AC226" s="1987"/>
      <c r="AD226" s="1990"/>
      <c r="AE226" s="1996"/>
      <c r="AF226" s="1987"/>
      <c r="AG226" s="1987"/>
      <c r="AH226" s="1987"/>
      <c r="AI226" s="1990"/>
      <c r="AJ226" s="1996"/>
      <c r="AK226" s="1987"/>
      <c r="AL226" s="1987"/>
      <c r="AM226" s="1987"/>
      <c r="AN226" s="1990"/>
      <c r="AO226" s="1996"/>
      <c r="AP226" s="1987"/>
      <c r="AQ226" s="1987"/>
      <c r="AR226" s="1987"/>
      <c r="AS226" s="1990"/>
      <c r="AT226" s="1996"/>
      <c r="AU226" s="1987"/>
      <c r="AV226" s="1987"/>
      <c r="AW226" s="1987"/>
      <c r="AX226" s="1990"/>
      <c r="AY226" s="388"/>
      <c r="AZ226" s="388"/>
      <c r="BA226" s="388"/>
      <c r="BB226" s="388"/>
      <c r="BC226" s="388"/>
      <c r="BD226" s="388"/>
    </row>
    <row r="227" spans="1:56">
      <c r="A227" s="1996"/>
      <c r="B227" s="1987"/>
      <c r="C227" s="1987"/>
      <c r="D227" s="1987"/>
      <c r="E227" s="1990"/>
      <c r="F227" s="1996"/>
      <c r="G227" s="1987"/>
      <c r="H227" s="1987"/>
      <c r="I227" s="1987"/>
      <c r="J227" s="1990"/>
      <c r="K227" s="1996"/>
      <c r="L227" s="1987"/>
      <c r="M227" s="1987"/>
      <c r="N227" s="1987"/>
      <c r="O227" s="1990"/>
      <c r="P227" s="1996"/>
      <c r="Q227" s="1987"/>
      <c r="R227" s="1987"/>
      <c r="S227" s="1987"/>
      <c r="T227" s="1990"/>
      <c r="U227" s="1996"/>
      <c r="V227" s="1987"/>
      <c r="W227" s="1987"/>
      <c r="X227" s="1987"/>
      <c r="Y227" s="1990"/>
      <c r="Z227" s="1996"/>
      <c r="AA227" s="1987"/>
      <c r="AB227" s="1987"/>
      <c r="AC227" s="1987"/>
      <c r="AD227" s="1990"/>
      <c r="AE227" s="1996"/>
      <c r="AF227" s="1987"/>
      <c r="AG227" s="1987"/>
      <c r="AH227" s="1987"/>
      <c r="AI227" s="1990"/>
      <c r="AJ227" s="1996"/>
      <c r="AK227" s="1987"/>
      <c r="AL227" s="1987"/>
      <c r="AM227" s="1987"/>
      <c r="AN227" s="1990"/>
      <c r="AO227" s="1996"/>
      <c r="AP227" s="1987"/>
      <c r="AQ227" s="1987"/>
      <c r="AR227" s="1987"/>
      <c r="AS227" s="1990"/>
      <c r="AT227" s="1996"/>
      <c r="AU227" s="1987"/>
      <c r="AV227" s="1987"/>
      <c r="AW227" s="1987"/>
      <c r="AX227" s="1990"/>
    </row>
    <row r="228" spans="1:56">
      <c r="A228" s="1996"/>
      <c r="B228" s="1987"/>
      <c r="C228" s="1987"/>
      <c r="D228" s="1987"/>
      <c r="E228" s="1990"/>
      <c r="F228" s="1996"/>
      <c r="G228" s="1987"/>
      <c r="H228" s="1987"/>
      <c r="I228" s="1987"/>
      <c r="J228" s="1990"/>
      <c r="K228" s="1996"/>
      <c r="L228" s="1987"/>
      <c r="M228" s="1987"/>
      <c r="N228" s="1987"/>
      <c r="O228" s="1990"/>
      <c r="P228" s="1996"/>
      <c r="Q228" s="1987"/>
      <c r="R228" s="1987"/>
      <c r="S228" s="1987"/>
      <c r="T228" s="1990"/>
      <c r="U228" s="1996"/>
      <c r="V228" s="1987"/>
      <c r="W228" s="1987"/>
      <c r="X228" s="1987"/>
      <c r="Y228" s="1990"/>
      <c r="Z228" s="1996"/>
      <c r="AA228" s="1987"/>
      <c r="AB228" s="1987"/>
      <c r="AC228" s="1987"/>
      <c r="AD228" s="1990"/>
      <c r="AE228" s="1996"/>
      <c r="AF228" s="1987"/>
      <c r="AG228" s="1987"/>
      <c r="AH228" s="1987"/>
      <c r="AI228" s="1990"/>
      <c r="AJ228" s="1996"/>
      <c r="AK228" s="1987"/>
      <c r="AL228" s="1987"/>
      <c r="AM228" s="1987"/>
      <c r="AN228" s="1990"/>
      <c r="AO228" s="1996"/>
      <c r="AP228" s="1987"/>
      <c r="AQ228" s="1987"/>
      <c r="AR228" s="1987"/>
      <c r="AS228" s="1990"/>
      <c r="AT228" s="1996"/>
      <c r="AU228" s="1987"/>
      <c r="AV228" s="1987"/>
      <c r="AW228" s="1987"/>
      <c r="AX228" s="1990"/>
    </row>
    <row r="229" spans="1:56">
      <c r="A229" s="2237"/>
      <c r="B229" s="1991"/>
      <c r="C229" s="1991"/>
      <c r="D229" s="1991"/>
      <c r="E229" s="1992"/>
      <c r="F229" s="1993" t="s">
        <v>80</v>
      </c>
      <c r="G229" s="1994"/>
      <c r="H229" s="1994"/>
      <c r="I229" s="1994"/>
      <c r="J229" s="1995"/>
      <c r="K229" s="2237"/>
      <c r="L229" s="1991"/>
      <c r="M229" s="1991"/>
      <c r="N229" s="1991"/>
      <c r="O229" s="1992"/>
      <c r="P229" s="2237"/>
      <c r="Q229" s="1991"/>
      <c r="R229" s="1991"/>
      <c r="S229" s="1991"/>
      <c r="T229" s="1992"/>
      <c r="U229" s="2237"/>
      <c r="V229" s="1991"/>
      <c r="W229" s="1991"/>
      <c r="X229" s="1991"/>
      <c r="Y229" s="1992"/>
      <c r="Z229" s="1993" t="s">
        <v>81</v>
      </c>
      <c r="AA229" s="1994"/>
      <c r="AB229" s="1994"/>
      <c r="AC229" s="1994"/>
      <c r="AD229" s="1995"/>
      <c r="AE229" s="2237"/>
      <c r="AF229" s="1991"/>
      <c r="AG229" s="1991"/>
      <c r="AH229" s="1991"/>
      <c r="AI229" s="1992"/>
      <c r="AJ229" s="2237"/>
      <c r="AK229" s="1991"/>
      <c r="AL229" s="1991"/>
      <c r="AM229" s="1991"/>
      <c r="AN229" s="1992"/>
      <c r="AO229" s="2237"/>
      <c r="AP229" s="1991"/>
      <c r="AQ229" s="1991"/>
      <c r="AR229" s="1991"/>
      <c r="AS229" s="1992"/>
      <c r="AT229" s="2237"/>
      <c r="AU229" s="1991"/>
      <c r="AV229" s="1991"/>
      <c r="AW229" s="1991"/>
      <c r="AX229" s="1992"/>
    </row>
    <row r="230" spans="1:56">
      <c r="A230" s="474">
        <v>21</v>
      </c>
      <c r="B230" s="466"/>
      <c r="C230" s="466"/>
      <c r="D230" s="466"/>
      <c r="E230" s="467"/>
      <c r="F230" s="474">
        <v>22</v>
      </c>
      <c r="G230" s="466"/>
      <c r="H230" s="466"/>
      <c r="I230" s="466"/>
      <c r="J230" s="467"/>
      <c r="K230" s="474">
        <v>23</v>
      </c>
      <c r="L230" s="466"/>
      <c r="M230" s="466"/>
      <c r="N230" s="466"/>
      <c r="O230" s="467"/>
      <c r="P230" s="474">
        <v>24</v>
      </c>
      <c r="Q230" s="466"/>
      <c r="R230" s="466"/>
      <c r="S230" s="466"/>
      <c r="T230" s="467"/>
      <c r="U230" s="474">
        <v>25</v>
      </c>
      <c r="V230" s="466"/>
      <c r="W230" s="466"/>
      <c r="X230" s="466"/>
      <c r="Y230" s="467"/>
      <c r="Z230" s="2153" t="s">
        <v>82</v>
      </c>
      <c r="AA230" s="2154"/>
      <c r="AB230" s="2154"/>
      <c r="AC230" s="2154"/>
      <c r="AD230" s="2154"/>
      <c r="AE230" s="2154"/>
      <c r="AF230" s="2154"/>
      <c r="AG230" s="2154"/>
      <c r="AH230" s="2154"/>
      <c r="AI230" s="2154"/>
      <c r="AJ230" s="2154"/>
      <c r="AK230" s="2154"/>
      <c r="AL230" s="2154"/>
      <c r="AM230" s="2154"/>
      <c r="AN230" s="2154"/>
      <c r="AO230" s="2154"/>
      <c r="AP230" s="2154"/>
      <c r="AQ230" s="2154"/>
      <c r="AR230" s="2154"/>
      <c r="AS230" s="2154"/>
      <c r="AT230" s="2154"/>
      <c r="AU230" s="2154"/>
      <c r="AV230" s="2154"/>
      <c r="AW230" s="2154"/>
      <c r="AX230" s="2154"/>
    </row>
    <row r="231" spans="1:56">
      <c r="A231" s="1996" t="s">
        <v>3974</v>
      </c>
      <c r="B231" s="1987"/>
      <c r="C231" s="1987"/>
      <c r="D231" s="1987"/>
      <c r="E231" s="1990"/>
      <c r="F231" s="1987" t="s">
        <v>3975</v>
      </c>
      <c r="G231" s="1987"/>
      <c r="H231" s="1987"/>
      <c r="I231" s="1987"/>
      <c r="J231" s="1990"/>
      <c r="K231" s="1987" t="s">
        <v>3976</v>
      </c>
      <c r="L231" s="1987"/>
      <c r="M231" s="1987"/>
      <c r="N231" s="1987"/>
      <c r="O231" s="1990"/>
      <c r="P231" s="1987"/>
      <c r="Q231" s="1987"/>
      <c r="R231" s="1987"/>
      <c r="S231" s="1987"/>
      <c r="T231" s="1990"/>
      <c r="U231" s="1987"/>
      <c r="V231" s="1987"/>
      <c r="W231" s="1987"/>
      <c r="X231" s="1987"/>
      <c r="Y231" s="1990"/>
      <c r="Z231" s="2155"/>
      <c r="AA231" s="2156"/>
      <c r="AB231" s="2156"/>
      <c r="AC231" s="2156"/>
      <c r="AD231" s="2156"/>
      <c r="AE231" s="2156"/>
      <c r="AF231" s="2156"/>
      <c r="AG231" s="2156"/>
      <c r="AH231" s="2156"/>
      <c r="AI231" s="2156"/>
      <c r="AJ231" s="2156"/>
      <c r="AK231" s="2156"/>
      <c r="AL231" s="2156"/>
      <c r="AM231" s="2156"/>
      <c r="AN231" s="2156"/>
      <c r="AO231" s="2156"/>
      <c r="AP231" s="2156"/>
      <c r="AQ231" s="2156"/>
      <c r="AR231" s="2156"/>
      <c r="AS231" s="2156"/>
      <c r="AT231" s="2156"/>
      <c r="AU231" s="2156"/>
      <c r="AV231" s="2156"/>
      <c r="AW231" s="2156"/>
      <c r="AX231" s="2156"/>
    </row>
    <row r="232" spans="1:56">
      <c r="A232" s="1996"/>
      <c r="B232" s="1987"/>
      <c r="C232" s="1987"/>
      <c r="D232" s="1987"/>
      <c r="E232" s="1990"/>
      <c r="F232" s="1987"/>
      <c r="G232" s="1987"/>
      <c r="H232" s="1987"/>
      <c r="I232" s="1987"/>
      <c r="J232" s="1990"/>
      <c r="K232" s="1987"/>
      <c r="L232" s="1987"/>
      <c r="M232" s="1987"/>
      <c r="N232" s="1987"/>
      <c r="O232" s="1990"/>
      <c r="P232" s="1987"/>
      <c r="Q232" s="1987"/>
      <c r="R232" s="1987"/>
      <c r="S232" s="1987"/>
      <c r="T232" s="1990"/>
      <c r="U232" s="1987"/>
      <c r="V232" s="1987"/>
      <c r="W232" s="1987"/>
      <c r="X232" s="1987"/>
      <c r="Y232" s="1990"/>
      <c r="Z232" s="2155"/>
      <c r="AA232" s="2156"/>
      <c r="AB232" s="2156"/>
      <c r="AC232" s="2156"/>
      <c r="AD232" s="2156"/>
      <c r="AE232" s="2156"/>
      <c r="AF232" s="2156"/>
      <c r="AG232" s="2156"/>
      <c r="AH232" s="2156"/>
      <c r="AI232" s="2156"/>
      <c r="AJ232" s="2156"/>
      <c r="AK232" s="2156"/>
      <c r="AL232" s="2156"/>
      <c r="AM232" s="2156"/>
      <c r="AN232" s="2156"/>
      <c r="AO232" s="2156"/>
      <c r="AP232" s="2156"/>
      <c r="AQ232" s="2156"/>
      <c r="AR232" s="2156"/>
      <c r="AS232" s="2156"/>
      <c r="AT232" s="2156"/>
      <c r="AU232" s="2156"/>
      <c r="AV232" s="2156"/>
      <c r="AW232" s="2156"/>
      <c r="AX232" s="2156"/>
    </row>
    <row r="233" spans="1:56">
      <c r="A233" s="1996"/>
      <c r="B233" s="1987"/>
      <c r="C233" s="1987"/>
      <c r="D233" s="1987"/>
      <c r="E233" s="1990"/>
      <c r="F233" s="1987"/>
      <c r="G233" s="1987"/>
      <c r="H233" s="1987"/>
      <c r="I233" s="1987"/>
      <c r="J233" s="1990"/>
      <c r="K233" s="1987"/>
      <c r="L233" s="1987"/>
      <c r="M233" s="1987"/>
      <c r="N233" s="1987"/>
      <c r="O233" s="1990"/>
      <c r="P233" s="1987"/>
      <c r="Q233" s="1987"/>
      <c r="R233" s="1987"/>
      <c r="S233" s="1987"/>
      <c r="T233" s="1990"/>
      <c r="U233" s="1987"/>
      <c r="V233" s="1987"/>
      <c r="W233" s="1987"/>
      <c r="X233" s="1987"/>
      <c r="Y233" s="1990"/>
      <c r="Z233" s="2155"/>
      <c r="AA233" s="2156"/>
      <c r="AB233" s="2156"/>
      <c r="AC233" s="2156"/>
      <c r="AD233" s="2156"/>
      <c r="AE233" s="2156"/>
      <c r="AF233" s="2156"/>
      <c r="AG233" s="2156"/>
      <c r="AH233" s="2156"/>
      <c r="AI233" s="2156"/>
      <c r="AJ233" s="2156"/>
      <c r="AK233" s="2156"/>
      <c r="AL233" s="2156"/>
      <c r="AM233" s="2156"/>
      <c r="AN233" s="2156"/>
      <c r="AO233" s="2156"/>
      <c r="AP233" s="2156"/>
      <c r="AQ233" s="2156"/>
      <c r="AR233" s="2156"/>
      <c r="AS233" s="2156"/>
      <c r="AT233" s="2156"/>
      <c r="AU233" s="2156"/>
      <c r="AV233" s="2156"/>
      <c r="AW233" s="2156"/>
      <c r="AX233" s="2156"/>
    </row>
    <row r="234" spans="1:56" ht="15.75">
      <c r="A234" s="1996"/>
      <c r="B234" s="1987"/>
      <c r="C234" s="1987"/>
      <c r="D234" s="1987"/>
      <c r="E234" s="1990"/>
      <c r="F234" s="1987"/>
      <c r="G234" s="1987"/>
      <c r="H234" s="1987"/>
      <c r="I234" s="1987"/>
      <c r="J234" s="1990"/>
      <c r="K234" s="1987"/>
      <c r="L234" s="1987"/>
      <c r="M234" s="1987"/>
      <c r="N234" s="1987"/>
      <c r="O234" s="1990"/>
      <c r="P234" s="1987"/>
      <c r="Q234" s="1987"/>
      <c r="R234" s="1987"/>
      <c r="S234" s="1987"/>
      <c r="T234" s="1990"/>
      <c r="U234" s="1987"/>
      <c r="V234" s="1987"/>
      <c r="W234" s="1987"/>
      <c r="X234" s="1987"/>
      <c r="Y234" s="1990"/>
      <c r="Z234" s="2187" t="s">
        <v>43</v>
      </c>
      <c r="AA234" s="2188"/>
      <c r="AB234" s="2188"/>
      <c r="AC234" s="468"/>
      <c r="AD234" s="470" t="s">
        <v>44</v>
      </c>
      <c r="AE234" s="470" t="s">
        <v>45</v>
      </c>
      <c r="AF234" s="470" t="s">
        <v>208</v>
      </c>
      <c r="AG234" s="2188" t="s">
        <v>47</v>
      </c>
      <c r="AH234" s="2188"/>
      <c r="AI234" s="2188"/>
      <c r="AJ234" s="469"/>
      <c r="AK234" s="469"/>
      <c r="AL234" s="469"/>
      <c r="AM234" s="469"/>
      <c r="AN234" s="469"/>
      <c r="AO234" s="469"/>
      <c r="AP234" s="469"/>
      <c r="AQ234" s="469"/>
      <c r="AR234" s="470" t="s">
        <v>48</v>
      </c>
      <c r="AS234" s="469"/>
      <c r="AT234" s="2171">
        <f>$AT$38</f>
        <v>465</v>
      </c>
      <c r="AU234" s="2171"/>
      <c r="AV234" s="2172" t="s">
        <v>49</v>
      </c>
      <c r="AW234" s="2172"/>
      <c r="AX234" s="469"/>
    </row>
    <row r="235" spans="1:56">
      <c r="A235" s="1996"/>
      <c r="B235" s="1987"/>
      <c r="C235" s="1987"/>
      <c r="D235" s="1987"/>
      <c r="E235" s="1990"/>
      <c r="F235" s="1987"/>
      <c r="G235" s="1987"/>
      <c r="H235" s="1987"/>
      <c r="I235" s="1987"/>
      <c r="J235" s="1990"/>
      <c r="K235" s="1987"/>
      <c r="L235" s="1987"/>
      <c r="M235" s="1987"/>
      <c r="N235" s="1987"/>
      <c r="O235" s="1990"/>
      <c r="P235" s="1987"/>
      <c r="Q235" s="1987"/>
      <c r="R235" s="1987"/>
      <c r="S235" s="1987"/>
      <c r="T235" s="1990"/>
      <c r="U235" s="1987"/>
      <c r="V235" s="1987"/>
      <c r="W235" s="1987"/>
      <c r="X235" s="1987"/>
      <c r="Y235" s="1990"/>
      <c r="Z235" s="1988" t="s">
        <v>383</v>
      </c>
      <c r="AA235" s="1989"/>
      <c r="AB235" s="1989"/>
      <c r="AC235" s="1989"/>
      <c r="AD235" s="560">
        <v>2</v>
      </c>
      <c r="AE235" s="561">
        <v>435</v>
      </c>
      <c r="AF235" s="527">
        <f>SUM($AT$38-AE235)</f>
        <v>30</v>
      </c>
      <c r="AG235" s="1977"/>
      <c r="AH235" s="1977"/>
      <c r="AI235" s="1977"/>
      <c r="AJ235" s="1977"/>
      <c r="AK235" s="1977"/>
      <c r="AL235" s="1977"/>
      <c r="AM235" s="1977"/>
      <c r="AN235" s="1977"/>
      <c r="AO235" s="1977"/>
      <c r="AP235" s="1977"/>
      <c r="AQ235" s="1086"/>
      <c r="AR235" s="2368" t="s">
        <v>50</v>
      </c>
      <c r="AS235" s="2368"/>
      <c r="AT235" s="2368"/>
      <c r="AU235" s="2368"/>
      <c r="AV235" s="2368"/>
      <c r="AW235" s="2368"/>
      <c r="AX235" s="469"/>
    </row>
    <row r="236" spans="1:56">
      <c r="A236" s="1996"/>
      <c r="B236" s="1987"/>
      <c r="C236" s="1987"/>
      <c r="D236" s="1987"/>
      <c r="E236" s="1990"/>
      <c r="F236" s="1987"/>
      <c r="G236" s="1987"/>
      <c r="H236" s="1987"/>
      <c r="I236" s="1987"/>
      <c r="J236" s="1990"/>
      <c r="K236" s="1987"/>
      <c r="L236" s="1987"/>
      <c r="M236" s="1987"/>
      <c r="N236" s="1987"/>
      <c r="O236" s="1990"/>
      <c r="P236" s="1987"/>
      <c r="Q236" s="1987"/>
      <c r="R236" s="1987"/>
      <c r="S236" s="1987"/>
      <c r="T236" s="1990"/>
      <c r="U236" s="1987"/>
      <c r="V236" s="1987"/>
      <c r="W236" s="1987"/>
      <c r="X236" s="1987"/>
      <c r="Y236" s="1990"/>
      <c r="Z236" s="1988" t="s">
        <v>3680</v>
      </c>
      <c r="AA236" s="1989"/>
      <c r="AB236" s="1989"/>
      <c r="AC236" s="1989"/>
      <c r="AD236" s="560">
        <v>21</v>
      </c>
      <c r="AE236" s="561">
        <v>431</v>
      </c>
      <c r="AF236" s="527">
        <f t="shared" ref="AF236:AF245" si="4">SUM($AT$38-AE236)</f>
        <v>34</v>
      </c>
      <c r="AG236" s="1977"/>
      <c r="AH236" s="1977"/>
      <c r="AI236" s="1977"/>
      <c r="AJ236" s="1977"/>
      <c r="AK236" s="1977"/>
      <c r="AL236" s="1977"/>
      <c r="AM236" s="1977"/>
      <c r="AN236" s="1977"/>
      <c r="AO236" s="1977"/>
      <c r="AP236" s="1977"/>
      <c r="AQ236" s="1086"/>
      <c r="AR236" s="2368"/>
      <c r="AS236" s="2368"/>
      <c r="AT236" s="2368"/>
      <c r="AU236" s="2368"/>
      <c r="AV236" s="2368"/>
      <c r="AW236" s="2368"/>
      <c r="AX236" s="469"/>
    </row>
    <row r="237" spans="1:56">
      <c r="A237" s="1996"/>
      <c r="B237" s="1987"/>
      <c r="C237" s="1987"/>
      <c r="D237" s="1987"/>
      <c r="E237" s="1990"/>
      <c r="F237" s="1987"/>
      <c r="G237" s="1987"/>
      <c r="H237" s="1987"/>
      <c r="I237" s="1987"/>
      <c r="J237" s="1990"/>
      <c r="K237" s="1987"/>
      <c r="L237" s="1987"/>
      <c r="M237" s="1987"/>
      <c r="N237" s="1987"/>
      <c r="O237" s="1990"/>
      <c r="P237" s="1987"/>
      <c r="Q237" s="1987"/>
      <c r="R237" s="1987"/>
      <c r="S237" s="1987"/>
      <c r="T237" s="1990"/>
      <c r="U237" s="1987"/>
      <c r="V237" s="1987"/>
      <c r="W237" s="1987"/>
      <c r="X237" s="1987"/>
      <c r="Y237" s="1990"/>
      <c r="Z237" s="1988"/>
      <c r="AA237" s="1989"/>
      <c r="AB237" s="1989"/>
      <c r="AC237" s="1989"/>
      <c r="AD237" s="560"/>
      <c r="AE237" s="561"/>
      <c r="AF237" s="527">
        <f t="shared" si="4"/>
        <v>465</v>
      </c>
      <c r="AG237" s="1977"/>
      <c r="AH237" s="1977"/>
      <c r="AI237" s="1977"/>
      <c r="AJ237" s="1977"/>
      <c r="AK237" s="1977"/>
      <c r="AL237" s="1977"/>
      <c r="AM237" s="1977"/>
      <c r="AN237" s="1977"/>
      <c r="AO237" s="1977"/>
      <c r="AP237" s="1977"/>
      <c r="AQ237" s="1086"/>
      <c r="AR237" s="2368"/>
      <c r="AS237" s="2368"/>
      <c r="AT237" s="2368"/>
      <c r="AU237" s="2368"/>
      <c r="AV237" s="2368"/>
      <c r="AW237" s="2368"/>
      <c r="AX237" s="469"/>
    </row>
    <row r="238" spans="1:56">
      <c r="A238" s="1996"/>
      <c r="B238" s="1987"/>
      <c r="C238" s="1987"/>
      <c r="D238" s="1987"/>
      <c r="E238" s="1990"/>
      <c r="F238" s="1987"/>
      <c r="G238" s="1987"/>
      <c r="H238" s="1987"/>
      <c r="I238" s="1987"/>
      <c r="J238" s="1990"/>
      <c r="K238" s="1987"/>
      <c r="L238" s="1987"/>
      <c r="M238" s="1987"/>
      <c r="N238" s="1987"/>
      <c r="O238" s="1990"/>
      <c r="P238" s="1987"/>
      <c r="Q238" s="1987"/>
      <c r="R238" s="1987"/>
      <c r="S238" s="1987"/>
      <c r="T238" s="1990"/>
      <c r="U238" s="1987"/>
      <c r="V238" s="1987"/>
      <c r="W238" s="1987"/>
      <c r="X238" s="1987"/>
      <c r="Y238" s="1990"/>
      <c r="Z238" s="1988"/>
      <c r="AA238" s="1989"/>
      <c r="AB238" s="1989"/>
      <c r="AC238" s="1989"/>
      <c r="AD238" s="560"/>
      <c r="AE238" s="561"/>
      <c r="AF238" s="527">
        <f t="shared" si="4"/>
        <v>465</v>
      </c>
      <c r="AG238" s="1977"/>
      <c r="AH238" s="1977"/>
      <c r="AI238" s="1977"/>
      <c r="AJ238" s="1977"/>
      <c r="AK238" s="1977"/>
      <c r="AL238" s="1977"/>
      <c r="AM238" s="1977"/>
      <c r="AN238" s="1977"/>
      <c r="AO238" s="1977"/>
      <c r="AP238" s="1977"/>
      <c r="AQ238" s="1086"/>
      <c r="AR238" s="2368"/>
      <c r="AS238" s="2368"/>
      <c r="AT238" s="2368"/>
      <c r="AU238" s="2368"/>
      <c r="AV238" s="2368"/>
      <c r="AW238" s="2368"/>
      <c r="AX238" s="469"/>
    </row>
    <row r="239" spans="1:56">
      <c r="A239" s="1996"/>
      <c r="B239" s="1987"/>
      <c r="C239" s="1987"/>
      <c r="D239" s="1987"/>
      <c r="E239" s="1990"/>
      <c r="F239" s="1987"/>
      <c r="G239" s="1987"/>
      <c r="H239" s="1987"/>
      <c r="I239" s="1987"/>
      <c r="J239" s="1990"/>
      <c r="K239" s="1987"/>
      <c r="L239" s="1987"/>
      <c r="M239" s="1987"/>
      <c r="N239" s="1987"/>
      <c r="O239" s="1990"/>
      <c r="P239" s="1987"/>
      <c r="Q239" s="1987"/>
      <c r="R239" s="1987"/>
      <c r="S239" s="1987"/>
      <c r="T239" s="1990"/>
      <c r="U239" s="1987"/>
      <c r="V239" s="1987"/>
      <c r="W239" s="1987"/>
      <c r="X239" s="1987"/>
      <c r="Y239" s="1990"/>
      <c r="Z239" s="1988"/>
      <c r="AA239" s="1989"/>
      <c r="AB239" s="1989"/>
      <c r="AC239" s="1989"/>
      <c r="AD239" s="560"/>
      <c r="AE239" s="561"/>
      <c r="AF239" s="527">
        <f t="shared" si="4"/>
        <v>465</v>
      </c>
      <c r="AG239" s="1977"/>
      <c r="AH239" s="1977"/>
      <c r="AI239" s="1977"/>
      <c r="AJ239" s="1977"/>
      <c r="AK239" s="1977"/>
      <c r="AL239" s="1977"/>
      <c r="AM239" s="1977"/>
      <c r="AN239" s="1977"/>
      <c r="AO239" s="1977"/>
      <c r="AP239" s="1977"/>
      <c r="AQ239" s="1086"/>
      <c r="AR239" s="2368"/>
      <c r="AS239" s="2368"/>
      <c r="AT239" s="2368"/>
      <c r="AU239" s="2368"/>
      <c r="AV239" s="2368"/>
      <c r="AW239" s="2368"/>
      <c r="AX239" s="469"/>
    </row>
    <row r="240" spans="1:56">
      <c r="A240" s="1996"/>
      <c r="B240" s="1987"/>
      <c r="C240" s="1987"/>
      <c r="D240" s="1987"/>
      <c r="E240" s="1990"/>
      <c r="F240" s="1987"/>
      <c r="G240" s="1987"/>
      <c r="H240" s="1987"/>
      <c r="I240" s="1987"/>
      <c r="J240" s="1990"/>
      <c r="K240" s="1987"/>
      <c r="L240" s="1987"/>
      <c r="M240" s="1987"/>
      <c r="N240" s="1987"/>
      <c r="O240" s="1990"/>
      <c r="P240" s="1987"/>
      <c r="Q240" s="1987"/>
      <c r="R240" s="1987"/>
      <c r="S240" s="1987"/>
      <c r="T240" s="1990"/>
      <c r="U240" s="1987"/>
      <c r="V240" s="1987"/>
      <c r="W240" s="1987"/>
      <c r="X240" s="1987"/>
      <c r="Y240" s="1990"/>
      <c r="Z240" s="1988"/>
      <c r="AA240" s="1989"/>
      <c r="AB240" s="1989"/>
      <c r="AC240" s="1989"/>
      <c r="AD240" s="560"/>
      <c r="AE240" s="561"/>
      <c r="AF240" s="527">
        <f t="shared" si="4"/>
        <v>465</v>
      </c>
      <c r="AG240" s="1977"/>
      <c r="AH240" s="1977"/>
      <c r="AI240" s="1977"/>
      <c r="AJ240" s="1977"/>
      <c r="AK240" s="1977"/>
      <c r="AL240" s="1977"/>
      <c r="AM240" s="1977"/>
      <c r="AN240" s="1977"/>
      <c r="AO240" s="1977"/>
      <c r="AP240" s="1977"/>
      <c r="AQ240" s="1086"/>
      <c r="AR240" s="2368"/>
      <c r="AS240" s="2368"/>
      <c r="AT240" s="2368"/>
      <c r="AU240" s="2368"/>
      <c r="AV240" s="2368"/>
      <c r="AW240" s="2368"/>
      <c r="AX240" s="469"/>
    </row>
    <row r="241" spans="1:56">
      <c r="A241" s="1996"/>
      <c r="B241" s="1987"/>
      <c r="C241" s="1987"/>
      <c r="D241" s="1987"/>
      <c r="E241" s="1990"/>
      <c r="F241" s="1987"/>
      <c r="G241" s="1987"/>
      <c r="H241" s="1987"/>
      <c r="I241" s="1987"/>
      <c r="J241" s="1990"/>
      <c r="K241" s="1987"/>
      <c r="L241" s="1987"/>
      <c r="M241" s="1987"/>
      <c r="N241" s="1987"/>
      <c r="O241" s="1990"/>
      <c r="P241" s="1987"/>
      <c r="Q241" s="1987"/>
      <c r="R241" s="1987"/>
      <c r="S241" s="1987"/>
      <c r="T241" s="1990"/>
      <c r="U241" s="1987"/>
      <c r="V241" s="1987"/>
      <c r="W241" s="1987"/>
      <c r="X241" s="1987"/>
      <c r="Y241" s="1990"/>
      <c r="Z241" s="1988"/>
      <c r="AA241" s="1989"/>
      <c r="AB241" s="1989"/>
      <c r="AC241" s="1989"/>
      <c r="AD241" s="560"/>
      <c r="AE241" s="561"/>
      <c r="AF241" s="527">
        <f t="shared" si="4"/>
        <v>465</v>
      </c>
      <c r="AG241" s="1977"/>
      <c r="AH241" s="1977"/>
      <c r="AI241" s="1977"/>
      <c r="AJ241" s="1977"/>
      <c r="AK241" s="1977"/>
      <c r="AL241" s="1977"/>
      <c r="AM241" s="1977"/>
      <c r="AN241" s="1977"/>
      <c r="AO241" s="1977"/>
      <c r="AP241" s="1977"/>
      <c r="AQ241" s="1086"/>
      <c r="AR241" s="2368"/>
      <c r="AS241" s="2368"/>
      <c r="AT241" s="2368"/>
      <c r="AU241" s="2368"/>
      <c r="AV241" s="2368"/>
      <c r="AW241" s="2368"/>
      <c r="AX241" s="469"/>
    </row>
    <row r="242" spans="1:56" s="387" customFormat="1">
      <c r="A242" s="1996"/>
      <c r="B242" s="1987"/>
      <c r="C242" s="1987"/>
      <c r="D242" s="1987"/>
      <c r="E242" s="1990"/>
      <c r="F242" s="1987"/>
      <c r="G242" s="1987"/>
      <c r="H242" s="1987"/>
      <c r="I242" s="1987"/>
      <c r="J242" s="1990"/>
      <c r="K242" s="1987"/>
      <c r="L242" s="1987"/>
      <c r="M242" s="1987"/>
      <c r="N242" s="1987"/>
      <c r="O242" s="1990"/>
      <c r="P242" s="1987"/>
      <c r="Q242" s="1987"/>
      <c r="R242" s="1987"/>
      <c r="S242" s="1987"/>
      <c r="T242" s="1990"/>
      <c r="U242" s="1987"/>
      <c r="V242" s="1987"/>
      <c r="W242" s="1987"/>
      <c r="X242" s="1987"/>
      <c r="Y242" s="1990"/>
      <c r="Z242" s="1988"/>
      <c r="AA242" s="1989"/>
      <c r="AB242" s="1989"/>
      <c r="AC242" s="1989"/>
      <c r="AD242" s="560"/>
      <c r="AE242" s="561"/>
      <c r="AF242" s="527">
        <f t="shared" si="4"/>
        <v>465</v>
      </c>
      <c r="AG242" s="1977"/>
      <c r="AH242" s="1977"/>
      <c r="AI242" s="1977"/>
      <c r="AJ242" s="1977"/>
      <c r="AK242" s="1977"/>
      <c r="AL242" s="1977"/>
      <c r="AM242" s="1977"/>
      <c r="AN242" s="1977"/>
      <c r="AO242" s="1977"/>
      <c r="AP242" s="1977"/>
      <c r="AQ242" s="1086"/>
      <c r="AR242" s="2368"/>
      <c r="AS242" s="2368"/>
      <c r="AT242" s="2368"/>
      <c r="AU242" s="2368"/>
      <c r="AV242" s="2368"/>
      <c r="AW242" s="2368"/>
      <c r="AX242" s="469"/>
      <c r="AY242" s="388"/>
      <c r="AZ242" s="388"/>
      <c r="BA242" s="388"/>
      <c r="BB242" s="388"/>
      <c r="BC242" s="388"/>
      <c r="BD242" s="388"/>
    </row>
    <row r="243" spans="1:56">
      <c r="A243" s="1996"/>
      <c r="B243" s="1987"/>
      <c r="C243" s="1987"/>
      <c r="D243" s="1987"/>
      <c r="E243" s="1990"/>
      <c r="F243" s="1987"/>
      <c r="G243" s="1987"/>
      <c r="H243" s="1987"/>
      <c r="I243" s="1987"/>
      <c r="J243" s="1990"/>
      <c r="K243" s="1987"/>
      <c r="L243" s="1987"/>
      <c r="M243" s="1987"/>
      <c r="N243" s="1987"/>
      <c r="O243" s="1990"/>
      <c r="P243" s="1987"/>
      <c r="Q243" s="1987"/>
      <c r="R243" s="1987"/>
      <c r="S243" s="1987"/>
      <c r="T243" s="1990"/>
      <c r="U243" s="1987"/>
      <c r="V243" s="1987"/>
      <c r="W243" s="1987"/>
      <c r="X243" s="1987"/>
      <c r="Y243" s="1990"/>
      <c r="Z243" s="1988"/>
      <c r="AA243" s="1989"/>
      <c r="AB243" s="1989"/>
      <c r="AC243" s="1989"/>
      <c r="AD243" s="560"/>
      <c r="AE243" s="561"/>
      <c r="AF243" s="527">
        <f t="shared" si="4"/>
        <v>465</v>
      </c>
      <c r="AG243" s="1977"/>
      <c r="AH243" s="1977"/>
      <c r="AI243" s="1977"/>
      <c r="AJ243" s="1977"/>
      <c r="AK243" s="1977"/>
      <c r="AL243" s="1977"/>
      <c r="AM243" s="1977"/>
      <c r="AN243" s="1977"/>
      <c r="AO243" s="1977"/>
      <c r="AP243" s="1977"/>
      <c r="AQ243" s="1086"/>
      <c r="AR243" s="2368"/>
      <c r="AS243" s="2368"/>
      <c r="AT243" s="2368"/>
      <c r="AU243" s="2368"/>
      <c r="AV243" s="2368"/>
      <c r="AW243" s="2368"/>
      <c r="AX243" s="469"/>
    </row>
    <row r="244" spans="1:56">
      <c r="A244" s="1996"/>
      <c r="B244" s="1987"/>
      <c r="C244" s="1987"/>
      <c r="D244" s="1987"/>
      <c r="E244" s="1990"/>
      <c r="F244" s="1987"/>
      <c r="G244" s="1987"/>
      <c r="H244" s="1987"/>
      <c r="I244" s="1987"/>
      <c r="J244" s="1990"/>
      <c r="K244" s="1987"/>
      <c r="L244" s="1987"/>
      <c r="M244" s="1987"/>
      <c r="N244" s="1987"/>
      <c r="O244" s="1990"/>
      <c r="P244" s="1987"/>
      <c r="Q244" s="1987"/>
      <c r="R244" s="1987"/>
      <c r="S244" s="1987"/>
      <c r="T244" s="1990"/>
      <c r="U244" s="1987"/>
      <c r="V244" s="1987"/>
      <c r="W244" s="1987"/>
      <c r="X244" s="1987"/>
      <c r="Y244" s="1990"/>
      <c r="Z244" s="1988"/>
      <c r="AA244" s="1989"/>
      <c r="AB244" s="1989"/>
      <c r="AC244" s="1989"/>
      <c r="AD244" s="560"/>
      <c r="AE244" s="561"/>
      <c r="AF244" s="527">
        <f t="shared" si="4"/>
        <v>465</v>
      </c>
      <c r="AG244" s="1977"/>
      <c r="AH244" s="1977"/>
      <c r="AI244" s="1977"/>
      <c r="AJ244" s="1977"/>
      <c r="AK244" s="1977"/>
      <c r="AL244" s="1977"/>
      <c r="AM244" s="1977"/>
      <c r="AN244" s="1977"/>
      <c r="AO244" s="1977"/>
      <c r="AP244" s="1977"/>
      <c r="AQ244" s="1086"/>
      <c r="AR244" s="2368"/>
      <c r="AS244" s="2368"/>
      <c r="AT244" s="2368"/>
      <c r="AU244" s="2368"/>
      <c r="AV244" s="2368"/>
      <c r="AW244" s="2368"/>
      <c r="AX244" s="469"/>
    </row>
    <row r="245" spans="1:56">
      <c r="A245" s="2237"/>
      <c r="B245" s="1991"/>
      <c r="C245" s="1991"/>
      <c r="D245" s="1991"/>
      <c r="E245" s="1992"/>
      <c r="F245" s="1991"/>
      <c r="G245" s="1991"/>
      <c r="H245" s="1991"/>
      <c r="I245" s="1991"/>
      <c r="J245" s="1992"/>
      <c r="K245" s="1991"/>
      <c r="L245" s="1991"/>
      <c r="M245" s="1991"/>
      <c r="N245" s="1991"/>
      <c r="O245" s="1992"/>
      <c r="P245" s="1991"/>
      <c r="Q245" s="1991"/>
      <c r="R245" s="1991"/>
      <c r="S245" s="1991"/>
      <c r="T245" s="1992"/>
      <c r="U245" s="1991"/>
      <c r="V245" s="1991"/>
      <c r="W245" s="1991"/>
      <c r="X245" s="1991"/>
      <c r="Y245" s="1992"/>
      <c r="Z245" s="1988"/>
      <c r="AA245" s="1989"/>
      <c r="AB245" s="1989"/>
      <c r="AC245" s="1989"/>
      <c r="AD245" s="560"/>
      <c r="AE245" s="561"/>
      <c r="AF245" s="534">
        <f t="shared" si="4"/>
        <v>465</v>
      </c>
      <c r="AG245" s="571" t="s">
        <v>55</v>
      </c>
      <c r="AH245" s="471"/>
      <c r="AI245" s="471"/>
      <c r="AJ245" s="471"/>
      <c r="AK245" s="471"/>
      <c r="AL245" s="471"/>
      <c r="AM245" s="471"/>
      <c r="AN245" s="471"/>
      <c r="AO245" s="471"/>
      <c r="AP245" s="471"/>
      <c r="AQ245" s="471"/>
      <c r="AR245" s="471"/>
      <c r="AS245" s="471"/>
      <c r="AT245" s="471"/>
      <c r="AU245" s="471"/>
      <c r="AV245" s="471"/>
      <c r="AW245" s="471"/>
      <c r="AX245" s="471"/>
    </row>
    <row r="246" spans="1:56" ht="18.75">
      <c r="A246" s="1985" t="s">
        <v>0</v>
      </c>
      <c r="B246" s="1985"/>
      <c r="C246" s="1985"/>
      <c r="D246" s="1985"/>
      <c r="E246" s="1985"/>
      <c r="F246" s="1985" t="s">
        <v>1</v>
      </c>
      <c r="G246" s="1985"/>
      <c r="H246" s="1985"/>
      <c r="I246" s="1985"/>
      <c r="J246" s="1985"/>
      <c r="K246" s="1985" t="s">
        <v>2</v>
      </c>
      <c r="L246" s="1985"/>
      <c r="M246" s="1985"/>
      <c r="N246" s="1985"/>
      <c r="O246" s="1985"/>
      <c r="P246" s="1985" t="s">
        <v>3</v>
      </c>
      <c r="Q246" s="1985"/>
      <c r="R246" s="1985"/>
      <c r="S246" s="1985"/>
      <c r="T246" s="1985"/>
      <c r="U246" s="1985" t="s">
        <v>4</v>
      </c>
      <c r="V246" s="1985"/>
      <c r="W246" s="1985"/>
      <c r="X246" s="1985"/>
      <c r="Y246" s="1985"/>
      <c r="Z246" s="1985" t="s">
        <v>5</v>
      </c>
      <c r="AA246" s="1985"/>
      <c r="AB246" s="1985"/>
      <c r="AC246" s="1985"/>
      <c r="AD246" s="1985"/>
      <c r="AE246" s="1985" t="s">
        <v>6</v>
      </c>
      <c r="AF246" s="1985"/>
      <c r="AG246" s="1985"/>
      <c r="AH246" s="1985"/>
      <c r="AI246" s="1985"/>
      <c r="AJ246" s="1985" t="s">
        <v>7</v>
      </c>
      <c r="AK246" s="1985"/>
      <c r="AL246" s="1985"/>
      <c r="AM246" s="1985"/>
      <c r="AN246" s="1985"/>
      <c r="AO246" s="1985" t="s">
        <v>8</v>
      </c>
      <c r="AP246" s="1985"/>
      <c r="AQ246" s="1985"/>
      <c r="AR246" s="1985"/>
      <c r="AS246" s="1985"/>
      <c r="AT246" s="1985" t="s">
        <v>9</v>
      </c>
      <c r="AU246" s="1985"/>
      <c r="AV246" s="1985"/>
      <c r="AW246" s="1985"/>
      <c r="AX246" s="1985"/>
    </row>
    <row r="247" spans="1:56">
      <c r="A247" s="2157" t="s">
        <v>85</v>
      </c>
      <c r="B247" s="2158"/>
      <c r="C247" s="2158"/>
      <c r="D247" s="2158"/>
      <c r="E247" s="2158"/>
      <c r="F247" s="2158"/>
      <c r="G247" s="2158"/>
      <c r="H247" s="2158"/>
      <c r="I247" s="2158"/>
      <c r="J247" s="2158"/>
      <c r="K247" s="2158"/>
      <c r="L247" s="2158"/>
      <c r="M247" s="2158"/>
      <c r="N247" s="2158"/>
      <c r="O247" s="2158"/>
      <c r="P247" s="2158"/>
      <c r="Q247" s="2158"/>
      <c r="R247" s="2158"/>
      <c r="S247" s="2158"/>
      <c r="T247" s="2158"/>
      <c r="U247" s="2158"/>
      <c r="V247" s="2158"/>
      <c r="W247" s="2158"/>
      <c r="X247" s="2158"/>
      <c r="Y247" s="2158"/>
      <c r="Z247" s="412">
        <v>1</v>
      </c>
      <c r="AA247" s="413"/>
      <c r="AB247" s="413"/>
      <c r="AC247" s="413"/>
      <c r="AD247" s="414"/>
      <c r="AE247" s="413">
        <v>2</v>
      </c>
      <c r="AF247" s="413"/>
      <c r="AG247" s="413"/>
      <c r="AH247" s="413"/>
      <c r="AI247" s="414"/>
      <c r="AJ247" s="413">
        <v>3</v>
      </c>
      <c r="AK247" s="413"/>
      <c r="AL247" s="413"/>
      <c r="AM247" s="413"/>
      <c r="AN247" s="414"/>
      <c r="AO247" s="413">
        <v>4</v>
      </c>
      <c r="AP247" s="413"/>
      <c r="AQ247" s="413"/>
      <c r="AR247" s="413"/>
      <c r="AS247" s="414"/>
      <c r="AT247" s="413">
        <v>5</v>
      </c>
      <c r="AU247" s="413"/>
      <c r="AV247" s="413"/>
      <c r="AW247" s="413"/>
      <c r="AX247" s="414"/>
    </row>
    <row r="248" spans="1:56">
      <c r="A248" s="2159"/>
      <c r="B248" s="2160"/>
      <c r="C248" s="2160"/>
      <c r="D248" s="2160"/>
      <c r="E248" s="2160"/>
      <c r="F248" s="2160"/>
      <c r="G248" s="2160"/>
      <c r="H248" s="2160"/>
      <c r="I248" s="2160"/>
      <c r="J248" s="2160"/>
      <c r="K248" s="2160"/>
      <c r="L248" s="2160"/>
      <c r="M248" s="2160"/>
      <c r="N248" s="2160"/>
      <c r="O248" s="2160"/>
      <c r="P248" s="2160"/>
      <c r="Q248" s="2160"/>
      <c r="R248" s="2160"/>
      <c r="S248" s="2160"/>
      <c r="T248" s="2160"/>
      <c r="U248" s="2160"/>
      <c r="V248" s="2160"/>
      <c r="W248" s="2160"/>
      <c r="X248" s="2160"/>
      <c r="Y248" s="2160"/>
      <c r="Z248" s="2151"/>
      <c r="AA248" s="2107"/>
      <c r="AB248" s="2107"/>
      <c r="AC248" s="2107"/>
      <c r="AD248" s="2152"/>
      <c r="AE248" s="2107"/>
      <c r="AF248" s="2107"/>
      <c r="AG248" s="2107"/>
      <c r="AH248" s="2107"/>
      <c r="AI248" s="2152"/>
      <c r="AJ248" s="2107"/>
      <c r="AK248" s="2107"/>
      <c r="AL248" s="2107"/>
      <c r="AM248" s="2107"/>
      <c r="AN248" s="2152"/>
      <c r="AO248" s="2107"/>
      <c r="AP248" s="2107"/>
      <c r="AQ248" s="2107"/>
      <c r="AR248" s="2107"/>
      <c r="AS248" s="2152"/>
      <c r="AT248" s="2107"/>
      <c r="AU248" s="2107"/>
      <c r="AV248" s="2107"/>
      <c r="AW248" s="2107"/>
      <c r="AX248" s="2152"/>
    </row>
    <row r="249" spans="1:56">
      <c r="A249" s="2159"/>
      <c r="B249" s="2160"/>
      <c r="C249" s="2160"/>
      <c r="D249" s="2160"/>
      <c r="E249" s="2160"/>
      <c r="F249" s="2160"/>
      <c r="G249" s="2160"/>
      <c r="H249" s="2160"/>
      <c r="I249" s="2160"/>
      <c r="J249" s="2160"/>
      <c r="K249" s="2160"/>
      <c r="L249" s="2160"/>
      <c r="M249" s="2160"/>
      <c r="N249" s="2160"/>
      <c r="O249" s="2160"/>
      <c r="P249" s="2160"/>
      <c r="Q249" s="2160"/>
      <c r="R249" s="2160"/>
      <c r="S249" s="2160"/>
      <c r="T249" s="2160"/>
      <c r="U249" s="2160"/>
      <c r="V249" s="2160"/>
      <c r="W249" s="2160"/>
      <c r="X249" s="2160"/>
      <c r="Y249" s="2160"/>
      <c r="Z249" s="2151"/>
      <c r="AA249" s="2107"/>
      <c r="AB249" s="2107"/>
      <c r="AC249" s="2107"/>
      <c r="AD249" s="2152"/>
      <c r="AE249" s="2107"/>
      <c r="AF249" s="2107"/>
      <c r="AG249" s="2107"/>
      <c r="AH249" s="2107"/>
      <c r="AI249" s="2152"/>
      <c r="AJ249" s="2107"/>
      <c r="AK249" s="2107"/>
      <c r="AL249" s="2107"/>
      <c r="AM249" s="2107"/>
      <c r="AN249" s="2152"/>
      <c r="AO249" s="2107"/>
      <c r="AP249" s="2107"/>
      <c r="AQ249" s="2107"/>
      <c r="AR249" s="2107"/>
      <c r="AS249" s="2152"/>
      <c r="AT249" s="2107"/>
      <c r="AU249" s="2107"/>
      <c r="AV249" s="2107"/>
      <c r="AW249" s="2107"/>
      <c r="AX249" s="2152"/>
    </row>
    <row r="250" spans="1:56">
      <c r="A250" s="2159"/>
      <c r="B250" s="2160"/>
      <c r="C250" s="2160"/>
      <c r="D250" s="2160"/>
      <c r="E250" s="2160"/>
      <c r="F250" s="2160"/>
      <c r="G250" s="2160"/>
      <c r="H250" s="2160"/>
      <c r="I250" s="2160"/>
      <c r="J250" s="2160"/>
      <c r="K250" s="2160"/>
      <c r="L250" s="2160"/>
      <c r="M250" s="2160"/>
      <c r="N250" s="2160"/>
      <c r="O250" s="2160"/>
      <c r="P250" s="2160"/>
      <c r="Q250" s="2160"/>
      <c r="R250" s="2160"/>
      <c r="S250" s="2160"/>
      <c r="T250" s="2160"/>
      <c r="U250" s="2160"/>
      <c r="V250" s="2160"/>
      <c r="W250" s="2160"/>
      <c r="X250" s="2160"/>
      <c r="Y250" s="2160"/>
      <c r="Z250" s="2151"/>
      <c r="AA250" s="2107"/>
      <c r="AB250" s="2107"/>
      <c r="AC250" s="2107"/>
      <c r="AD250" s="2152"/>
      <c r="AE250" s="2107"/>
      <c r="AF250" s="2107"/>
      <c r="AG250" s="2107"/>
      <c r="AH250" s="2107"/>
      <c r="AI250" s="2152"/>
      <c r="AJ250" s="2107"/>
      <c r="AK250" s="2107"/>
      <c r="AL250" s="2107"/>
      <c r="AM250" s="2107"/>
      <c r="AN250" s="2152"/>
      <c r="AO250" s="2107"/>
      <c r="AP250" s="2107"/>
      <c r="AQ250" s="2107"/>
      <c r="AR250" s="2107"/>
      <c r="AS250" s="2152"/>
      <c r="AT250" s="2107"/>
      <c r="AU250" s="2107"/>
      <c r="AV250" s="2107"/>
      <c r="AW250" s="2107"/>
      <c r="AX250" s="2152"/>
    </row>
    <row r="251" spans="1:56" ht="15.75">
      <c r="A251" s="2105" t="s">
        <v>43</v>
      </c>
      <c r="B251" s="2106"/>
      <c r="C251" s="2106"/>
      <c r="D251" s="475"/>
      <c r="E251" s="476" t="s">
        <v>44</v>
      </c>
      <c r="F251" s="476" t="s">
        <v>45</v>
      </c>
      <c r="G251" s="476" t="s">
        <v>208</v>
      </c>
      <c r="H251" s="2106" t="s">
        <v>47</v>
      </c>
      <c r="I251" s="2106"/>
      <c r="J251" s="2106"/>
      <c r="K251" s="415"/>
      <c r="L251" s="415"/>
      <c r="M251" s="415"/>
      <c r="N251" s="415"/>
      <c r="O251" s="415"/>
      <c r="P251" s="415"/>
      <c r="Q251" s="415"/>
      <c r="R251" s="415"/>
      <c r="S251" s="476" t="s">
        <v>48</v>
      </c>
      <c r="T251" s="415"/>
      <c r="U251" s="2238">
        <f>$AT$38</f>
        <v>465</v>
      </c>
      <c r="V251" s="2238"/>
      <c r="W251" s="2239" t="s">
        <v>49</v>
      </c>
      <c r="X251" s="2239"/>
      <c r="Y251" s="415"/>
      <c r="Z251" s="2151"/>
      <c r="AA251" s="2107"/>
      <c r="AB251" s="2107"/>
      <c r="AC251" s="2107"/>
      <c r="AD251" s="2152"/>
      <c r="AE251" s="2107"/>
      <c r="AF251" s="2107"/>
      <c r="AG251" s="2107"/>
      <c r="AH251" s="2107"/>
      <c r="AI251" s="2152"/>
      <c r="AJ251" s="2107"/>
      <c r="AK251" s="2107"/>
      <c r="AL251" s="2107"/>
      <c r="AM251" s="2107"/>
      <c r="AN251" s="2152"/>
      <c r="AO251" s="2107"/>
      <c r="AP251" s="2107"/>
      <c r="AQ251" s="2107"/>
      <c r="AR251" s="2107"/>
      <c r="AS251" s="2152"/>
      <c r="AT251" s="2107"/>
      <c r="AU251" s="2107"/>
      <c r="AV251" s="2107"/>
      <c r="AW251" s="2107"/>
      <c r="AX251" s="2152"/>
    </row>
    <row r="252" spans="1:56">
      <c r="A252" s="2100" t="s">
        <v>3616</v>
      </c>
      <c r="B252" s="2101"/>
      <c r="C252" s="2101"/>
      <c r="D252" s="2101"/>
      <c r="E252" s="558">
        <v>2</v>
      </c>
      <c r="F252" s="559">
        <v>445</v>
      </c>
      <c r="G252" s="527">
        <f>SUM($AT$38-F252)</f>
        <v>20</v>
      </c>
      <c r="H252" s="1977"/>
      <c r="I252" s="1977"/>
      <c r="J252" s="1977"/>
      <c r="K252" s="1977"/>
      <c r="L252" s="1977"/>
      <c r="M252" s="1977"/>
      <c r="N252" s="1977"/>
      <c r="O252" s="1977"/>
      <c r="P252" s="1977"/>
      <c r="Q252" s="1977"/>
      <c r="R252" s="1086"/>
      <c r="S252" s="2368" t="s">
        <v>50</v>
      </c>
      <c r="T252" s="2368"/>
      <c r="U252" s="2368"/>
      <c r="V252" s="2368"/>
      <c r="W252" s="2368"/>
      <c r="X252" s="2368"/>
      <c r="Y252" s="415"/>
      <c r="Z252" s="2151"/>
      <c r="AA252" s="2107"/>
      <c r="AB252" s="2107"/>
      <c r="AC252" s="2107"/>
      <c r="AD252" s="2152"/>
      <c r="AE252" s="2107"/>
      <c r="AF252" s="2107"/>
      <c r="AG252" s="2107"/>
      <c r="AH252" s="2107"/>
      <c r="AI252" s="2152"/>
      <c r="AJ252" s="2107"/>
      <c r="AK252" s="2107"/>
      <c r="AL252" s="2107"/>
      <c r="AM252" s="2107"/>
      <c r="AN252" s="2152"/>
      <c r="AO252" s="2107"/>
      <c r="AP252" s="2107"/>
      <c r="AQ252" s="2107"/>
      <c r="AR252" s="2107"/>
      <c r="AS252" s="2152"/>
      <c r="AT252" s="2107"/>
      <c r="AU252" s="2107"/>
      <c r="AV252" s="2107"/>
      <c r="AW252" s="2107"/>
      <c r="AX252" s="2152"/>
    </row>
    <row r="253" spans="1:56">
      <c r="A253" s="2100"/>
      <c r="B253" s="2101"/>
      <c r="C253" s="2101"/>
      <c r="D253" s="2101"/>
      <c r="E253" s="558"/>
      <c r="F253" s="559"/>
      <c r="G253" s="527">
        <f t="shared" ref="G253:G262" si="5">SUM($AT$38-F253)</f>
        <v>465</v>
      </c>
      <c r="H253" s="1977"/>
      <c r="I253" s="1977"/>
      <c r="J253" s="1977"/>
      <c r="K253" s="1977"/>
      <c r="L253" s="1977"/>
      <c r="M253" s="1977"/>
      <c r="N253" s="1977"/>
      <c r="O253" s="1977"/>
      <c r="P253" s="1977"/>
      <c r="Q253" s="1977"/>
      <c r="R253" s="1086"/>
      <c r="S253" s="2368"/>
      <c r="T253" s="2368"/>
      <c r="U253" s="2368"/>
      <c r="V253" s="2368"/>
      <c r="W253" s="2368"/>
      <c r="X253" s="2368"/>
      <c r="Y253" s="415"/>
      <c r="Z253" s="2151"/>
      <c r="AA253" s="2107"/>
      <c r="AB253" s="2107"/>
      <c r="AC253" s="2107"/>
      <c r="AD253" s="2152"/>
      <c r="AE253" s="2107"/>
      <c r="AF253" s="2107"/>
      <c r="AG253" s="2107"/>
      <c r="AH253" s="2107"/>
      <c r="AI253" s="2152"/>
      <c r="AJ253" s="2107"/>
      <c r="AK253" s="2107"/>
      <c r="AL253" s="2107"/>
      <c r="AM253" s="2107"/>
      <c r="AN253" s="2152"/>
      <c r="AO253" s="2107"/>
      <c r="AP253" s="2107"/>
      <c r="AQ253" s="2107"/>
      <c r="AR253" s="2107"/>
      <c r="AS253" s="2152"/>
      <c r="AT253" s="2107"/>
      <c r="AU253" s="2107"/>
      <c r="AV253" s="2107"/>
      <c r="AW253" s="2107"/>
      <c r="AX253" s="2152"/>
    </row>
    <row r="254" spans="1:56">
      <c r="A254" s="2100"/>
      <c r="B254" s="2101"/>
      <c r="C254" s="2101"/>
      <c r="D254" s="2101"/>
      <c r="E254" s="558"/>
      <c r="F254" s="559"/>
      <c r="G254" s="527">
        <f t="shared" si="5"/>
        <v>465</v>
      </c>
      <c r="H254" s="1977"/>
      <c r="I254" s="1977"/>
      <c r="J254" s="1977"/>
      <c r="K254" s="1977"/>
      <c r="L254" s="1977"/>
      <c r="M254" s="1977"/>
      <c r="N254" s="1977"/>
      <c r="O254" s="1977"/>
      <c r="P254" s="1977"/>
      <c r="Q254" s="1977"/>
      <c r="R254" s="1086"/>
      <c r="S254" s="2368"/>
      <c r="T254" s="2368"/>
      <c r="U254" s="2368"/>
      <c r="V254" s="2368"/>
      <c r="W254" s="2368"/>
      <c r="X254" s="2368"/>
      <c r="Y254" s="415"/>
      <c r="Z254" s="2151"/>
      <c r="AA254" s="2107"/>
      <c r="AB254" s="2107"/>
      <c r="AC254" s="2107"/>
      <c r="AD254" s="2152"/>
      <c r="AE254" s="2107"/>
      <c r="AF254" s="2107"/>
      <c r="AG254" s="2107"/>
      <c r="AH254" s="2107"/>
      <c r="AI254" s="2152"/>
      <c r="AJ254" s="2107"/>
      <c r="AK254" s="2107"/>
      <c r="AL254" s="2107"/>
      <c r="AM254" s="2107"/>
      <c r="AN254" s="2152"/>
      <c r="AO254" s="2107"/>
      <c r="AP254" s="2107"/>
      <c r="AQ254" s="2107"/>
      <c r="AR254" s="2107"/>
      <c r="AS254" s="2152"/>
      <c r="AT254" s="2107"/>
      <c r="AU254" s="2107"/>
      <c r="AV254" s="2107"/>
      <c r="AW254" s="2107"/>
      <c r="AX254" s="2152"/>
    </row>
    <row r="255" spans="1:56">
      <c r="A255" s="2100"/>
      <c r="B255" s="2101"/>
      <c r="C255" s="2101"/>
      <c r="D255" s="2101"/>
      <c r="E255" s="558"/>
      <c r="F255" s="559"/>
      <c r="G255" s="527">
        <f t="shared" si="5"/>
        <v>465</v>
      </c>
      <c r="H255" s="1977"/>
      <c r="I255" s="1977"/>
      <c r="J255" s="1977"/>
      <c r="K255" s="1977"/>
      <c r="L255" s="1977"/>
      <c r="M255" s="1977"/>
      <c r="N255" s="1977"/>
      <c r="O255" s="1977"/>
      <c r="P255" s="1977"/>
      <c r="Q255" s="1977"/>
      <c r="R255" s="1086"/>
      <c r="S255" s="2368"/>
      <c r="T255" s="2368"/>
      <c r="U255" s="2368"/>
      <c r="V255" s="2368"/>
      <c r="W255" s="2368"/>
      <c r="X255" s="2368"/>
      <c r="Y255" s="415"/>
      <c r="Z255" s="2151"/>
      <c r="AA255" s="2107"/>
      <c r="AB255" s="2107"/>
      <c r="AC255" s="2107"/>
      <c r="AD255" s="2152"/>
      <c r="AE255" s="2107"/>
      <c r="AF255" s="2107"/>
      <c r="AG255" s="2107"/>
      <c r="AH255" s="2107"/>
      <c r="AI255" s="2152"/>
      <c r="AJ255" s="2107"/>
      <c r="AK255" s="2107"/>
      <c r="AL255" s="2107"/>
      <c r="AM255" s="2107"/>
      <c r="AN255" s="2152"/>
      <c r="AO255" s="2107"/>
      <c r="AP255" s="2107"/>
      <c r="AQ255" s="2107"/>
      <c r="AR255" s="2107"/>
      <c r="AS255" s="2152"/>
      <c r="AT255" s="2107"/>
      <c r="AU255" s="2107"/>
      <c r="AV255" s="2107"/>
      <c r="AW255" s="2107"/>
      <c r="AX255" s="2152"/>
    </row>
    <row r="256" spans="1:56">
      <c r="A256" s="2100"/>
      <c r="B256" s="2101"/>
      <c r="C256" s="2101"/>
      <c r="D256" s="2101"/>
      <c r="E256" s="558"/>
      <c r="F256" s="559"/>
      <c r="G256" s="527">
        <f t="shared" si="5"/>
        <v>465</v>
      </c>
      <c r="H256" s="1977"/>
      <c r="I256" s="1977"/>
      <c r="J256" s="1977"/>
      <c r="K256" s="1977"/>
      <c r="L256" s="1977"/>
      <c r="M256" s="1977"/>
      <c r="N256" s="1977"/>
      <c r="O256" s="1977"/>
      <c r="P256" s="1977"/>
      <c r="Q256" s="1977"/>
      <c r="R256" s="1086"/>
      <c r="S256" s="2368"/>
      <c r="T256" s="2368"/>
      <c r="U256" s="2368"/>
      <c r="V256" s="2368"/>
      <c r="W256" s="2368"/>
      <c r="X256" s="2368"/>
      <c r="Y256" s="415"/>
      <c r="Z256" s="2151"/>
      <c r="AA256" s="2107"/>
      <c r="AB256" s="2107"/>
      <c r="AC256" s="2107"/>
      <c r="AD256" s="2152"/>
      <c r="AE256" s="2107"/>
      <c r="AF256" s="2107"/>
      <c r="AG256" s="2107"/>
      <c r="AH256" s="2107"/>
      <c r="AI256" s="2152"/>
      <c r="AJ256" s="2107"/>
      <c r="AK256" s="2107"/>
      <c r="AL256" s="2107"/>
      <c r="AM256" s="2107"/>
      <c r="AN256" s="2152"/>
      <c r="AO256" s="2107"/>
      <c r="AP256" s="2107"/>
      <c r="AQ256" s="2107"/>
      <c r="AR256" s="2107"/>
      <c r="AS256" s="2152"/>
      <c r="AT256" s="2107"/>
      <c r="AU256" s="2107"/>
      <c r="AV256" s="2107"/>
      <c r="AW256" s="2107"/>
      <c r="AX256" s="2152"/>
    </row>
    <row r="257" spans="1:56">
      <c r="A257" s="2100"/>
      <c r="B257" s="2101"/>
      <c r="C257" s="2101"/>
      <c r="D257" s="2101"/>
      <c r="E257" s="558"/>
      <c r="F257" s="559"/>
      <c r="G257" s="527">
        <f t="shared" si="5"/>
        <v>465</v>
      </c>
      <c r="H257" s="1977"/>
      <c r="I257" s="1977"/>
      <c r="J257" s="1977"/>
      <c r="K257" s="1977"/>
      <c r="L257" s="1977"/>
      <c r="M257" s="1977"/>
      <c r="N257" s="1977"/>
      <c r="O257" s="1977"/>
      <c r="P257" s="1977"/>
      <c r="Q257" s="1977"/>
      <c r="R257" s="1086"/>
      <c r="S257" s="2368"/>
      <c r="T257" s="2368"/>
      <c r="U257" s="2368"/>
      <c r="V257" s="2368"/>
      <c r="W257" s="2368"/>
      <c r="X257" s="2368"/>
      <c r="Y257" s="415"/>
      <c r="Z257" s="2151"/>
      <c r="AA257" s="2107"/>
      <c r="AB257" s="2107"/>
      <c r="AC257" s="2107"/>
      <c r="AD257" s="2152"/>
      <c r="AE257" s="2107"/>
      <c r="AF257" s="2107"/>
      <c r="AG257" s="2107"/>
      <c r="AH257" s="2107"/>
      <c r="AI257" s="2152"/>
      <c r="AJ257" s="2107"/>
      <c r="AK257" s="2107"/>
      <c r="AL257" s="2107"/>
      <c r="AM257" s="2107"/>
      <c r="AN257" s="2152"/>
      <c r="AO257" s="2107"/>
      <c r="AP257" s="2107"/>
      <c r="AQ257" s="2107"/>
      <c r="AR257" s="2107"/>
      <c r="AS257" s="2152"/>
      <c r="AT257" s="2107"/>
      <c r="AU257" s="2107"/>
      <c r="AV257" s="2107"/>
      <c r="AW257" s="2107"/>
      <c r="AX257" s="2152"/>
    </row>
    <row r="258" spans="1:56" s="387" customFormat="1">
      <c r="A258" s="2100"/>
      <c r="B258" s="2101"/>
      <c r="C258" s="2101"/>
      <c r="D258" s="2101"/>
      <c r="E258" s="558"/>
      <c r="F258" s="559"/>
      <c r="G258" s="527">
        <f t="shared" si="5"/>
        <v>465</v>
      </c>
      <c r="H258" s="1977"/>
      <c r="I258" s="1977"/>
      <c r="J258" s="1977"/>
      <c r="K258" s="1977"/>
      <c r="L258" s="1977"/>
      <c r="M258" s="1977"/>
      <c r="N258" s="1977"/>
      <c r="O258" s="1977"/>
      <c r="P258" s="1977"/>
      <c r="Q258" s="1977"/>
      <c r="R258" s="1086"/>
      <c r="S258" s="2368"/>
      <c r="T258" s="2368"/>
      <c r="U258" s="2368"/>
      <c r="V258" s="2368"/>
      <c r="W258" s="2368"/>
      <c r="X258" s="2368"/>
      <c r="Y258" s="415"/>
      <c r="Z258" s="2151"/>
      <c r="AA258" s="2107"/>
      <c r="AB258" s="2107"/>
      <c r="AC258" s="2107"/>
      <c r="AD258" s="2152"/>
      <c r="AE258" s="2107"/>
      <c r="AF258" s="2107"/>
      <c r="AG258" s="2107"/>
      <c r="AH258" s="2107"/>
      <c r="AI258" s="2152"/>
      <c r="AJ258" s="2107"/>
      <c r="AK258" s="2107"/>
      <c r="AL258" s="2107"/>
      <c r="AM258" s="2107"/>
      <c r="AN258" s="2152"/>
      <c r="AO258" s="2107"/>
      <c r="AP258" s="2107"/>
      <c r="AQ258" s="2107"/>
      <c r="AR258" s="2107"/>
      <c r="AS258" s="2152"/>
      <c r="AT258" s="2107"/>
      <c r="AU258" s="2107"/>
      <c r="AV258" s="2107"/>
      <c r="AW258" s="2107"/>
      <c r="AX258" s="2152"/>
      <c r="AY258" s="388"/>
      <c r="AZ258" s="388"/>
      <c r="BA258" s="388"/>
      <c r="BB258" s="388"/>
      <c r="BC258" s="388"/>
      <c r="BD258" s="388"/>
    </row>
    <row r="259" spans="1:56">
      <c r="A259" s="2100"/>
      <c r="B259" s="2101"/>
      <c r="C259" s="2101"/>
      <c r="D259" s="2101"/>
      <c r="E259" s="558"/>
      <c r="F259" s="559"/>
      <c r="G259" s="527">
        <f t="shared" si="5"/>
        <v>465</v>
      </c>
      <c r="H259" s="1977"/>
      <c r="I259" s="1977"/>
      <c r="J259" s="1977"/>
      <c r="K259" s="1977"/>
      <c r="L259" s="1977"/>
      <c r="M259" s="1977"/>
      <c r="N259" s="1977"/>
      <c r="O259" s="1977"/>
      <c r="P259" s="1977"/>
      <c r="Q259" s="1977"/>
      <c r="R259" s="1086"/>
      <c r="S259" s="2368"/>
      <c r="T259" s="2368"/>
      <c r="U259" s="2368"/>
      <c r="V259" s="2368"/>
      <c r="W259" s="2368"/>
      <c r="X259" s="2368"/>
      <c r="Y259" s="415"/>
      <c r="Z259" s="2151"/>
      <c r="AA259" s="2107"/>
      <c r="AB259" s="2107"/>
      <c r="AC259" s="2107"/>
      <c r="AD259" s="2152"/>
      <c r="AE259" s="2107"/>
      <c r="AF259" s="2107"/>
      <c r="AG259" s="2107"/>
      <c r="AH259" s="2107"/>
      <c r="AI259" s="2152"/>
      <c r="AJ259" s="2107"/>
      <c r="AK259" s="2107"/>
      <c r="AL259" s="2107"/>
      <c r="AM259" s="2107"/>
      <c r="AN259" s="2152"/>
      <c r="AO259" s="2107"/>
      <c r="AP259" s="2107"/>
      <c r="AQ259" s="2107"/>
      <c r="AR259" s="2107"/>
      <c r="AS259" s="2152"/>
      <c r="AT259" s="2107"/>
      <c r="AU259" s="2107"/>
      <c r="AV259" s="2107"/>
      <c r="AW259" s="2107"/>
      <c r="AX259" s="2152"/>
    </row>
    <row r="260" spans="1:56">
      <c r="A260" s="2100"/>
      <c r="B260" s="2101"/>
      <c r="C260" s="2101"/>
      <c r="D260" s="2101"/>
      <c r="E260" s="558"/>
      <c r="F260" s="559"/>
      <c r="G260" s="527">
        <f t="shared" si="5"/>
        <v>465</v>
      </c>
      <c r="H260" s="1977"/>
      <c r="I260" s="1977"/>
      <c r="J260" s="1977"/>
      <c r="K260" s="1977"/>
      <c r="L260" s="1977"/>
      <c r="M260" s="1977"/>
      <c r="N260" s="1977"/>
      <c r="O260" s="1977"/>
      <c r="P260" s="1977"/>
      <c r="Q260" s="1977"/>
      <c r="R260" s="1086"/>
      <c r="S260" s="2368"/>
      <c r="T260" s="2368"/>
      <c r="U260" s="2368"/>
      <c r="V260" s="2368"/>
      <c r="W260" s="2368"/>
      <c r="X260" s="2368"/>
      <c r="Y260" s="415"/>
      <c r="Z260" s="2151"/>
      <c r="AA260" s="2107"/>
      <c r="AB260" s="2107"/>
      <c r="AC260" s="2107"/>
      <c r="AD260" s="2152"/>
      <c r="AE260" s="2107"/>
      <c r="AF260" s="2107"/>
      <c r="AG260" s="2107"/>
      <c r="AH260" s="2107"/>
      <c r="AI260" s="2152"/>
      <c r="AJ260" s="2107"/>
      <c r="AK260" s="2107"/>
      <c r="AL260" s="2107"/>
      <c r="AM260" s="2107"/>
      <c r="AN260" s="2152"/>
      <c r="AO260" s="2107"/>
      <c r="AP260" s="2107"/>
      <c r="AQ260" s="2107"/>
      <c r="AR260" s="2107"/>
      <c r="AS260" s="2152"/>
      <c r="AT260" s="2107"/>
      <c r="AU260" s="2107"/>
      <c r="AV260" s="2107"/>
      <c r="AW260" s="2107"/>
      <c r="AX260" s="2152"/>
    </row>
    <row r="261" spans="1:56">
      <c r="A261" s="2100"/>
      <c r="B261" s="2101"/>
      <c r="C261" s="2101"/>
      <c r="D261" s="2101"/>
      <c r="E261" s="558"/>
      <c r="F261" s="559"/>
      <c r="G261" s="527">
        <f t="shared" si="5"/>
        <v>465</v>
      </c>
      <c r="H261" s="1977"/>
      <c r="I261" s="1977"/>
      <c r="J261" s="1977"/>
      <c r="K261" s="1977"/>
      <c r="L261" s="1977"/>
      <c r="M261" s="1977"/>
      <c r="N261" s="1977"/>
      <c r="O261" s="1977"/>
      <c r="P261" s="1977"/>
      <c r="Q261" s="1977"/>
      <c r="R261" s="1086"/>
      <c r="S261" s="2368"/>
      <c r="T261" s="2368"/>
      <c r="U261" s="2368"/>
      <c r="V261" s="2368"/>
      <c r="W261" s="2368"/>
      <c r="X261" s="2368"/>
      <c r="Y261" s="415"/>
      <c r="Z261" s="2151"/>
      <c r="AA261" s="2107"/>
      <c r="AB261" s="2107"/>
      <c r="AC261" s="2107"/>
      <c r="AD261" s="2152"/>
      <c r="AE261" s="2107"/>
      <c r="AF261" s="2107"/>
      <c r="AG261" s="2107"/>
      <c r="AH261" s="2107"/>
      <c r="AI261" s="2152"/>
      <c r="AJ261" s="2107"/>
      <c r="AK261" s="2107"/>
      <c r="AL261" s="2107"/>
      <c r="AM261" s="2107"/>
      <c r="AN261" s="2152"/>
      <c r="AO261" s="2107"/>
      <c r="AP261" s="2107"/>
      <c r="AQ261" s="2107"/>
      <c r="AR261" s="2107"/>
      <c r="AS261" s="2152"/>
      <c r="AT261" s="2107"/>
      <c r="AU261" s="2107"/>
      <c r="AV261" s="2107"/>
      <c r="AW261" s="2107"/>
      <c r="AX261" s="2152"/>
    </row>
    <row r="262" spans="1:56">
      <c r="A262" s="2100"/>
      <c r="B262" s="2101"/>
      <c r="C262" s="2101"/>
      <c r="D262" s="2101"/>
      <c r="E262" s="558"/>
      <c r="F262" s="559"/>
      <c r="G262" s="534">
        <f t="shared" si="5"/>
        <v>465</v>
      </c>
      <c r="H262" s="572" t="s">
        <v>55</v>
      </c>
      <c r="I262" s="417"/>
      <c r="J262" s="417"/>
      <c r="K262" s="417"/>
      <c r="L262" s="417"/>
      <c r="M262" s="417"/>
      <c r="N262" s="417"/>
      <c r="O262" s="417"/>
      <c r="P262" s="417"/>
      <c r="Q262" s="417"/>
      <c r="R262" s="417"/>
      <c r="S262" s="417"/>
      <c r="T262" s="417"/>
      <c r="U262" s="417"/>
      <c r="V262" s="417"/>
      <c r="W262" s="417"/>
      <c r="X262" s="417"/>
      <c r="Y262" s="417"/>
      <c r="Z262" s="2300"/>
      <c r="AA262" s="2243"/>
      <c r="AB262" s="2243"/>
      <c r="AC262" s="2243"/>
      <c r="AD262" s="2244"/>
      <c r="AE262" s="2243"/>
      <c r="AF262" s="2243"/>
      <c r="AG262" s="2243"/>
      <c r="AH262" s="2243"/>
      <c r="AI262" s="2244"/>
      <c r="AJ262" s="2243"/>
      <c r="AK262" s="2243"/>
      <c r="AL262" s="2243"/>
      <c r="AM262" s="2243"/>
      <c r="AN262" s="2244"/>
      <c r="AO262" s="2243"/>
      <c r="AP262" s="2243"/>
      <c r="AQ262" s="2243"/>
      <c r="AR262" s="2243"/>
      <c r="AS262" s="2244"/>
      <c r="AT262" s="2243"/>
      <c r="AU262" s="2243"/>
      <c r="AV262" s="2243"/>
      <c r="AW262" s="2243"/>
      <c r="AX262" s="2244"/>
    </row>
    <row r="263" spans="1:56">
      <c r="A263" s="415">
        <v>6</v>
      </c>
      <c r="B263" s="415"/>
      <c r="C263" s="415"/>
      <c r="D263" s="415"/>
      <c r="E263" s="414"/>
      <c r="F263" s="413">
        <v>7</v>
      </c>
      <c r="G263" s="413"/>
      <c r="H263" s="413"/>
      <c r="I263" s="413"/>
      <c r="J263" s="414"/>
      <c r="K263" s="413">
        <v>8</v>
      </c>
      <c r="L263" s="413"/>
      <c r="M263" s="413"/>
      <c r="N263" s="413"/>
      <c r="O263" s="414"/>
      <c r="P263" s="413">
        <v>9</v>
      </c>
      <c r="Q263" s="413"/>
      <c r="R263" s="413"/>
      <c r="S263" s="413"/>
      <c r="T263" s="414"/>
      <c r="U263" s="413">
        <v>10</v>
      </c>
      <c r="V263" s="413"/>
      <c r="W263" s="413"/>
      <c r="X263" s="413"/>
      <c r="Y263" s="414"/>
      <c r="Z263" s="415">
        <v>11</v>
      </c>
      <c r="AA263" s="415"/>
      <c r="AB263" s="415"/>
      <c r="AC263" s="415"/>
      <c r="AD263" s="416"/>
      <c r="AE263" s="415">
        <v>12</v>
      </c>
      <c r="AF263" s="415"/>
      <c r="AG263" s="415"/>
      <c r="AH263" s="415"/>
      <c r="AI263" s="416"/>
      <c r="AJ263" s="415">
        <v>13</v>
      </c>
      <c r="AK263" s="415"/>
      <c r="AL263" s="415"/>
      <c r="AM263" s="415"/>
      <c r="AN263" s="416"/>
      <c r="AO263" s="415">
        <v>14</v>
      </c>
      <c r="AP263" s="415"/>
      <c r="AQ263" s="415"/>
      <c r="AR263" s="415"/>
      <c r="AS263" s="416"/>
      <c r="AT263" s="415">
        <v>15</v>
      </c>
      <c r="AU263" s="415"/>
      <c r="AV263" s="415"/>
      <c r="AW263" s="415"/>
      <c r="AX263" s="416"/>
    </row>
    <row r="264" spans="1:56">
      <c r="A264" s="2107"/>
      <c r="B264" s="2107"/>
      <c r="C264" s="2107"/>
      <c r="D264" s="2107"/>
      <c r="E264" s="2152"/>
      <c r="F264" s="2107"/>
      <c r="G264" s="2107"/>
      <c r="H264" s="2107"/>
      <c r="I264" s="2107"/>
      <c r="J264" s="2152"/>
      <c r="K264" s="2107" t="s">
        <v>3980</v>
      </c>
      <c r="L264" s="2107"/>
      <c r="M264" s="2107"/>
      <c r="N264" s="2107"/>
      <c r="O264" s="2152"/>
      <c r="P264" s="2107"/>
      <c r="Q264" s="2107"/>
      <c r="R264" s="2107"/>
      <c r="S264" s="2107"/>
      <c r="T264" s="2152"/>
      <c r="U264" s="2107"/>
      <c r="V264" s="2107"/>
      <c r="W264" s="2107"/>
      <c r="X264" s="2107"/>
      <c r="Y264" s="2152"/>
      <c r="Z264" s="2107"/>
      <c r="AA264" s="2107"/>
      <c r="AB264" s="2107"/>
      <c r="AC264" s="2107"/>
      <c r="AD264" s="2152"/>
      <c r="AE264" s="2107"/>
      <c r="AF264" s="2107"/>
      <c r="AG264" s="2107"/>
      <c r="AH264" s="2107"/>
      <c r="AI264" s="2152"/>
      <c r="AJ264" s="2107"/>
      <c r="AK264" s="2107"/>
      <c r="AL264" s="2107"/>
      <c r="AM264" s="2107"/>
      <c r="AN264" s="2152"/>
      <c r="AO264" s="2107"/>
      <c r="AP264" s="2107"/>
      <c r="AQ264" s="2107"/>
      <c r="AR264" s="2107"/>
      <c r="AS264" s="2152"/>
      <c r="AT264" s="2107" t="s">
        <v>3978</v>
      </c>
      <c r="AU264" s="2107"/>
      <c r="AV264" s="2107"/>
      <c r="AW264" s="2107"/>
      <c r="AX264" s="2152"/>
    </row>
    <row r="265" spans="1:56">
      <c r="A265" s="2107"/>
      <c r="B265" s="2107"/>
      <c r="C265" s="2107"/>
      <c r="D265" s="2107"/>
      <c r="E265" s="2152"/>
      <c r="F265" s="2107"/>
      <c r="G265" s="2107"/>
      <c r="H265" s="2107"/>
      <c r="I265" s="2107"/>
      <c r="J265" s="2152"/>
      <c r="K265" s="2107"/>
      <c r="L265" s="2107"/>
      <c r="M265" s="2107"/>
      <c r="N265" s="2107"/>
      <c r="O265" s="2152"/>
      <c r="P265" s="2107"/>
      <c r="Q265" s="2107"/>
      <c r="R265" s="2107"/>
      <c r="S265" s="2107"/>
      <c r="T265" s="2152"/>
      <c r="U265" s="2107"/>
      <c r="V265" s="2107"/>
      <c r="W265" s="2107"/>
      <c r="X265" s="2107"/>
      <c r="Y265" s="2152"/>
      <c r="Z265" s="2107"/>
      <c r="AA265" s="2107"/>
      <c r="AB265" s="2107"/>
      <c r="AC265" s="2107"/>
      <c r="AD265" s="2152"/>
      <c r="AE265" s="2107"/>
      <c r="AF265" s="2107"/>
      <c r="AG265" s="2107"/>
      <c r="AH265" s="2107"/>
      <c r="AI265" s="2152"/>
      <c r="AJ265" s="2107"/>
      <c r="AK265" s="2107"/>
      <c r="AL265" s="2107"/>
      <c r="AM265" s="2107"/>
      <c r="AN265" s="2152"/>
      <c r="AO265" s="2107"/>
      <c r="AP265" s="2107"/>
      <c r="AQ265" s="2107"/>
      <c r="AR265" s="2107"/>
      <c r="AS265" s="2152"/>
      <c r="AT265" s="2107"/>
      <c r="AU265" s="2107"/>
      <c r="AV265" s="2107"/>
      <c r="AW265" s="2107"/>
      <c r="AX265" s="2152"/>
    </row>
    <row r="266" spans="1:56">
      <c r="A266" s="2107"/>
      <c r="B266" s="2107"/>
      <c r="C266" s="2107"/>
      <c r="D266" s="2107"/>
      <c r="E266" s="2152"/>
      <c r="F266" s="2107"/>
      <c r="G266" s="2107"/>
      <c r="H266" s="2107"/>
      <c r="I266" s="2107"/>
      <c r="J266" s="2152"/>
      <c r="K266" s="2107"/>
      <c r="L266" s="2107"/>
      <c r="M266" s="2107"/>
      <c r="N266" s="2107"/>
      <c r="O266" s="2152"/>
      <c r="P266" s="2107"/>
      <c r="Q266" s="2107"/>
      <c r="R266" s="2107"/>
      <c r="S266" s="2107"/>
      <c r="T266" s="2152"/>
      <c r="U266" s="2107"/>
      <c r="V266" s="2107"/>
      <c r="W266" s="2107"/>
      <c r="X266" s="2107"/>
      <c r="Y266" s="2152"/>
      <c r="Z266" s="2107"/>
      <c r="AA266" s="2107"/>
      <c r="AB266" s="2107"/>
      <c r="AC266" s="2107"/>
      <c r="AD266" s="2152"/>
      <c r="AE266" s="2107"/>
      <c r="AF266" s="2107"/>
      <c r="AG266" s="2107"/>
      <c r="AH266" s="2107"/>
      <c r="AI266" s="2152"/>
      <c r="AJ266" s="2107"/>
      <c r="AK266" s="2107"/>
      <c r="AL266" s="2107"/>
      <c r="AM266" s="2107"/>
      <c r="AN266" s="2152"/>
      <c r="AO266" s="2107"/>
      <c r="AP266" s="2107"/>
      <c r="AQ266" s="2107"/>
      <c r="AR266" s="2107"/>
      <c r="AS266" s="2152"/>
      <c r="AT266" s="2107"/>
      <c r="AU266" s="2107"/>
      <c r="AV266" s="2107"/>
      <c r="AW266" s="2107"/>
      <c r="AX266" s="2152"/>
    </row>
    <row r="267" spans="1:56">
      <c r="A267" s="2107"/>
      <c r="B267" s="2107"/>
      <c r="C267" s="2107"/>
      <c r="D267" s="2107"/>
      <c r="E267" s="2152"/>
      <c r="F267" s="2107"/>
      <c r="G267" s="2107"/>
      <c r="H267" s="2107"/>
      <c r="I267" s="2107"/>
      <c r="J267" s="2152"/>
      <c r="K267" s="2107"/>
      <c r="L267" s="2107"/>
      <c r="M267" s="2107"/>
      <c r="N267" s="2107"/>
      <c r="O267" s="2152"/>
      <c r="P267" s="2107"/>
      <c r="Q267" s="2107"/>
      <c r="R267" s="2107"/>
      <c r="S267" s="2107"/>
      <c r="T267" s="2152"/>
      <c r="U267" s="2107"/>
      <c r="V267" s="2107"/>
      <c r="W267" s="2107"/>
      <c r="X267" s="2107"/>
      <c r="Y267" s="2152"/>
      <c r="Z267" s="2107"/>
      <c r="AA267" s="2107"/>
      <c r="AB267" s="2107"/>
      <c r="AC267" s="2107"/>
      <c r="AD267" s="2152"/>
      <c r="AE267" s="2107"/>
      <c r="AF267" s="2107"/>
      <c r="AG267" s="2107"/>
      <c r="AH267" s="2107"/>
      <c r="AI267" s="2152"/>
      <c r="AJ267" s="2107"/>
      <c r="AK267" s="2107"/>
      <c r="AL267" s="2107"/>
      <c r="AM267" s="2107"/>
      <c r="AN267" s="2152"/>
      <c r="AO267" s="2107"/>
      <c r="AP267" s="2107"/>
      <c r="AQ267" s="2107"/>
      <c r="AR267" s="2107"/>
      <c r="AS267" s="2152"/>
      <c r="AT267" s="2107"/>
      <c r="AU267" s="2107"/>
      <c r="AV267" s="2107"/>
      <c r="AW267" s="2107"/>
      <c r="AX267" s="2152"/>
    </row>
    <row r="268" spans="1:56">
      <c r="A268" s="2107"/>
      <c r="B268" s="2107"/>
      <c r="C268" s="2107"/>
      <c r="D268" s="2107"/>
      <c r="E268" s="2152"/>
      <c r="F268" s="2107"/>
      <c r="G268" s="2107"/>
      <c r="H268" s="2107"/>
      <c r="I268" s="2107"/>
      <c r="J268" s="2152"/>
      <c r="K268" s="2107"/>
      <c r="L268" s="2107"/>
      <c r="M268" s="2107"/>
      <c r="N268" s="2107"/>
      <c r="O268" s="2152"/>
      <c r="P268" s="2107"/>
      <c r="Q268" s="2107"/>
      <c r="R268" s="2107"/>
      <c r="S268" s="2107"/>
      <c r="T268" s="2152"/>
      <c r="U268" s="2107"/>
      <c r="V268" s="2107"/>
      <c r="W268" s="2107"/>
      <c r="X268" s="2107"/>
      <c r="Y268" s="2152"/>
      <c r="Z268" s="2107"/>
      <c r="AA268" s="2107"/>
      <c r="AB268" s="2107"/>
      <c r="AC268" s="2107"/>
      <c r="AD268" s="2152"/>
      <c r="AE268" s="2107"/>
      <c r="AF268" s="2107"/>
      <c r="AG268" s="2107"/>
      <c r="AH268" s="2107"/>
      <c r="AI268" s="2152"/>
      <c r="AJ268" s="2107"/>
      <c r="AK268" s="2107"/>
      <c r="AL268" s="2107"/>
      <c r="AM268" s="2107"/>
      <c r="AN268" s="2152"/>
      <c r="AO268" s="2107"/>
      <c r="AP268" s="2107"/>
      <c r="AQ268" s="2107"/>
      <c r="AR268" s="2107"/>
      <c r="AS268" s="2152"/>
      <c r="AT268" s="2107"/>
      <c r="AU268" s="2107"/>
      <c r="AV268" s="2107"/>
      <c r="AW268" s="2107"/>
      <c r="AX268" s="2152"/>
    </row>
    <row r="269" spans="1:56">
      <c r="A269" s="2107"/>
      <c r="B269" s="2107"/>
      <c r="C269" s="2107"/>
      <c r="D269" s="2107"/>
      <c r="E269" s="2152"/>
      <c r="F269" s="2107"/>
      <c r="G269" s="2107"/>
      <c r="H269" s="2107"/>
      <c r="I269" s="2107"/>
      <c r="J269" s="2152"/>
      <c r="K269" s="2107"/>
      <c r="L269" s="2107"/>
      <c r="M269" s="2107"/>
      <c r="N269" s="2107"/>
      <c r="O269" s="2152"/>
      <c r="P269" s="2107"/>
      <c r="Q269" s="2107"/>
      <c r="R269" s="2107"/>
      <c r="S269" s="2107"/>
      <c r="T269" s="2152"/>
      <c r="U269" s="2107"/>
      <c r="V269" s="2107"/>
      <c r="W269" s="2107"/>
      <c r="X269" s="2107"/>
      <c r="Y269" s="2152"/>
      <c r="Z269" s="2107"/>
      <c r="AA269" s="2107"/>
      <c r="AB269" s="2107"/>
      <c r="AC269" s="2107"/>
      <c r="AD269" s="2152"/>
      <c r="AE269" s="2107"/>
      <c r="AF269" s="2107"/>
      <c r="AG269" s="2107"/>
      <c r="AH269" s="2107"/>
      <c r="AI269" s="2152"/>
      <c r="AJ269" s="2107"/>
      <c r="AK269" s="2107"/>
      <c r="AL269" s="2107"/>
      <c r="AM269" s="2107"/>
      <c r="AN269" s="2152"/>
      <c r="AO269" s="2107"/>
      <c r="AP269" s="2107"/>
      <c r="AQ269" s="2107"/>
      <c r="AR269" s="2107"/>
      <c r="AS269" s="2152"/>
      <c r="AT269" s="2107"/>
      <c r="AU269" s="2107"/>
      <c r="AV269" s="2107"/>
      <c r="AW269" s="2107"/>
      <c r="AX269" s="2152"/>
    </row>
    <row r="270" spans="1:56">
      <c r="A270" s="2107"/>
      <c r="B270" s="2107"/>
      <c r="C270" s="2107"/>
      <c r="D270" s="2107"/>
      <c r="E270" s="2152"/>
      <c r="F270" s="2107"/>
      <c r="G270" s="2107"/>
      <c r="H270" s="2107"/>
      <c r="I270" s="2107"/>
      <c r="J270" s="2152"/>
      <c r="K270" s="2107"/>
      <c r="L270" s="2107"/>
      <c r="M270" s="2107"/>
      <c r="N270" s="2107"/>
      <c r="O270" s="2152"/>
      <c r="P270" s="2107"/>
      <c r="Q270" s="2107"/>
      <c r="R270" s="2107"/>
      <c r="S270" s="2107"/>
      <c r="T270" s="2152"/>
      <c r="U270" s="2107"/>
      <c r="V270" s="2107"/>
      <c r="W270" s="2107"/>
      <c r="X270" s="2107"/>
      <c r="Y270" s="2152"/>
      <c r="Z270" s="2107"/>
      <c r="AA270" s="2107"/>
      <c r="AB270" s="2107"/>
      <c r="AC270" s="2107"/>
      <c r="AD270" s="2152"/>
      <c r="AE270" s="2107"/>
      <c r="AF270" s="2107"/>
      <c r="AG270" s="2107"/>
      <c r="AH270" s="2107"/>
      <c r="AI270" s="2152"/>
      <c r="AJ270" s="2107"/>
      <c r="AK270" s="2107"/>
      <c r="AL270" s="2107"/>
      <c r="AM270" s="2107"/>
      <c r="AN270" s="2152"/>
      <c r="AO270" s="2107"/>
      <c r="AP270" s="2107"/>
      <c r="AQ270" s="2107"/>
      <c r="AR270" s="2107"/>
      <c r="AS270" s="2152"/>
      <c r="AT270" s="2107"/>
      <c r="AU270" s="2107"/>
      <c r="AV270" s="2107"/>
      <c r="AW270" s="2107"/>
      <c r="AX270" s="2152"/>
    </row>
    <row r="271" spans="1:56">
      <c r="A271" s="2107"/>
      <c r="B271" s="2107"/>
      <c r="C271" s="2107"/>
      <c r="D271" s="2107"/>
      <c r="E271" s="2152"/>
      <c r="F271" s="2107"/>
      <c r="G271" s="2107"/>
      <c r="H271" s="2107"/>
      <c r="I271" s="2107"/>
      <c r="J271" s="2152"/>
      <c r="K271" s="2107"/>
      <c r="L271" s="2107"/>
      <c r="M271" s="2107"/>
      <c r="N271" s="2107"/>
      <c r="O271" s="2152"/>
      <c r="P271" s="2107"/>
      <c r="Q271" s="2107"/>
      <c r="R271" s="2107"/>
      <c r="S271" s="2107"/>
      <c r="T271" s="2152"/>
      <c r="U271" s="2107"/>
      <c r="V271" s="2107"/>
      <c r="W271" s="2107"/>
      <c r="X271" s="2107"/>
      <c r="Y271" s="2152"/>
      <c r="Z271" s="2107"/>
      <c r="AA271" s="2107"/>
      <c r="AB271" s="2107"/>
      <c r="AC271" s="2107"/>
      <c r="AD271" s="2152"/>
      <c r="AE271" s="2107"/>
      <c r="AF271" s="2107"/>
      <c r="AG271" s="2107"/>
      <c r="AH271" s="2107"/>
      <c r="AI271" s="2152"/>
      <c r="AJ271" s="2107"/>
      <c r="AK271" s="2107"/>
      <c r="AL271" s="2107"/>
      <c r="AM271" s="2107"/>
      <c r="AN271" s="2152"/>
      <c r="AO271" s="2107"/>
      <c r="AP271" s="2107"/>
      <c r="AQ271" s="2107"/>
      <c r="AR271" s="2107"/>
      <c r="AS271" s="2152"/>
      <c r="AT271" s="2107"/>
      <c r="AU271" s="2107"/>
      <c r="AV271" s="2107"/>
      <c r="AW271" s="2107"/>
      <c r="AX271" s="2152"/>
    </row>
    <row r="272" spans="1:56">
      <c r="A272" s="2107"/>
      <c r="B272" s="2107"/>
      <c r="C272" s="2107"/>
      <c r="D272" s="2107"/>
      <c r="E272" s="2152"/>
      <c r="F272" s="2107"/>
      <c r="G272" s="2107"/>
      <c r="H272" s="2107"/>
      <c r="I272" s="2107"/>
      <c r="J272" s="2152"/>
      <c r="K272" s="2107"/>
      <c r="L272" s="2107"/>
      <c r="M272" s="2107"/>
      <c r="N272" s="2107"/>
      <c r="O272" s="2152"/>
      <c r="P272" s="2107"/>
      <c r="Q272" s="2107"/>
      <c r="R272" s="2107"/>
      <c r="S272" s="2107"/>
      <c r="T272" s="2152"/>
      <c r="U272" s="2107"/>
      <c r="V272" s="2107"/>
      <c r="W272" s="2107"/>
      <c r="X272" s="2107"/>
      <c r="Y272" s="2152"/>
      <c r="Z272" s="2107"/>
      <c r="AA272" s="2107"/>
      <c r="AB272" s="2107"/>
      <c r="AC272" s="2107"/>
      <c r="AD272" s="2152"/>
      <c r="AE272" s="2107"/>
      <c r="AF272" s="2107"/>
      <c r="AG272" s="2107"/>
      <c r="AH272" s="2107"/>
      <c r="AI272" s="2152"/>
      <c r="AJ272" s="2107"/>
      <c r="AK272" s="2107"/>
      <c r="AL272" s="2107"/>
      <c r="AM272" s="2107"/>
      <c r="AN272" s="2152"/>
      <c r="AO272" s="2107"/>
      <c r="AP272" s="2107"/>
      <c r="AQ272" s="2107"/>
      <c r="AR272" s="2107"/>
      <c r="AS272" s="2152"/>
      <c r="AT272" s="2107"/>
      <c r="AU272" s="2107"/>
      <c r="AV272" s="2107"/>
      <c r="AW272" s="2107"/>
      <c r="AX272" s="2152"/>
    </row>
    <row r="273" spans="1:56">
      <c r="A273" s="2107"/>
      <c r="B273" s="2107"/>
      <c r="C273" s="2107"/>
      <c r="D273" s="2107"/>
      <c r="E273" s="2152"/>
      <c r="F273" s="2107"/>
      <c r="G273" s="2107"/>
      <c r="H273" s="2107"/>
      <c r="I273" s="2107"/>
      <c r="J273" s="2152"/>
      <c r="K273" s="2107"/>
      <c r="L273" s="2107"/>
      <c r="M273" s="2107"/>
      <c r="N273" s="2107"/>
      <c r="O273" s="2152"/>
      <c r="P273" s="2107"/>
      <c r="Q273" s="2107"/>
      <c r="R273" s="2107"/>
      <c r="S273" s="2107"/>
      <c r="T273" s="2152"/>
      <c r="U273" s="2107"/>
      <c r="V273" s="2107"/>
      <c r="W273" s="2107"/>
      <c r="X273" s="2107"/>
      <c r="Y273" s="2152"/>
      <c r="Z273" s="2107"/>
      <c r="AA273" s="2107"/>
      <c r="AB273" s="2107"/>
      <c r="AC273" s="2107"/>
      <c r="AD273" s="2152"/>
      <c r="AE273" s="2107"/>
      <c r="AF273" s="2107"/>
      <c r="AG273" s="2107"/>
      <c r="AH273" s="2107"/>
      <c r="AI273" s="2152"/>
      <c r="AJ273" s="2107"/>
      <c r="AK273" s="2107"/>
      <c r="AL273" s="2107"/>
      <c r="AM273" s="2107"/>
      <c r="AN273" s="2152"/>
      <c r="AO273" s="2107"/>
      <c r="AP273" s="2107"/>
      <c r="AQ273" s="2107"/>
      <c r="AR273" s="2107"/>
      <c r="AS273" s="2152"/>
      <c r="AT273" s="2107"/>
      <c r="AU273" s="2107"/>
      <c r="AV273" s="2107"/>
      <c r="AW273" s="2107"/>
      <c r="AX273" s="2152"/>
    </row>
    <row r="274" spans="1:56" s="387" customFormat="1">
      <c r="A274" s="2107"/>
      <c r="B274" s="2107"/>
      <c r="C274" s="2107"/>
      <c r="D274" s="2107"/>
      <c r="E274" s="2152"/>
      <c r="F274" s="2107"/>
      <c r="G274" s="2107"/>
      <c r="H274" s="2107"/>
      <c r="I274" s="2107"/>
      <c r="J274" s="2152"/>
      <c r="K274" s="2107"/>
      <c r="L274" s="2107"/>
      <c r="M274" s="2107"/>
      <c r="N274" s="2107"/>
      <c r="O274" s="2152"/>
      <c r="P274" s="2107"/>
      <c r="Q274" s="2107"/>
      <c r="R274" s="2107"/>
      <c r="S274" s="2107"/>
      <c r="T274" s="2152"/>
      <c r="U274" s="2107"/>
      <c r="V274" s="2107"/>
      <c r="W274" s="2107"/>
      <c r="X274" s="2107"/>
      <c r="Y274" s="2152"/>
      <c r="Z274" s="2107"/>
      <c r="AA274" s="2107"/>
      <c r="AB274" s="2107"/>
      <c r="AC274" s="2107"/>
      <c r="AD274" s="2152"/>
      <c r="AE274" s="2107"/>
      <c r="AF274" s="2107"/>
      <c r="AG274" s="2107"/>
      <c r="AH274" s="2107"/>
      <c r="AI274" s="2152"/>
      <c r="AJ274" s="2107"/>
      <c r="AK274" s="2107"/>
      <c r="AL274" s="2107"/>
      <c r="AM274" s="2107"/>
      <c r="AN274" s="2152"/>
      <c r="AO274" s="2107"/>
      <c r="AP274" s="2107"/>
      <c r="AQ274" s="2107"/>
      <c r="AR274" s="2107"/>
      <c r="AS274" s="2152"/>
      <c r="AT274" s="2107"/>
      <c r="AU274" s="2107"/>
      <c r="AV274" s="2107"/>
      <c r="AW274" s="2107"/>
      <c r="AX274" s="2152"/>
      <c r="AY274" s="388"/>
      <c r="AZ274" s="388"/>
      <c r="BA274" s="388"/>
      <c r="BB274" s="388"/>
      <c r="BC274" s="388"/>
      <c r="BD274" s="388"/>
    </row>
    <row r="275" spans="1:56">
      <c r="A275" s="2107"/>
      <c r="B275" s="2107"/>
      <c r="C275" s="2107"/>
      <c r="D275" s="2107"/>
      <c r="E275" s="2152"/>
      <c r="F275" s="2107"/>
      <c r="G275" s="2107"/>
      <c r="H275" s="2107"/>
      <c r="I275" s="2107"/>
      <c r="J275" s="2152"/>
      <c r="K275" s="2107"/>
      <c r="L275" s="2107"/>
      <c r="M275" s="2107"/>
      <c r="N275" s="2107"/>
      <c r="O275" s="2152"/>
      <c r="P275" s="2107"/>
      <c r="Q275" s="2107"/>
      <c r="R275" s="2107"/>
      <c r="S275" s="2107"/>
      <c r="T275" s="2152"/>
      <c r="U275" s="2107"/>
      <c r="V275" s="2107"/>
      <c r="W275" s="2107"/>
      <c r="X275" s="2107"/>
      <c r="Y275" s="2152"/>
      <c r="Z275" s="2107"/>
      <c r="AA275" s="2107"/>
      <c r="AB275" s="2107"/>
      <c r="AC275" s="2107"/>
      <c r="AD275" s="2152"/>
      <c r="AE275" s="2107"/>
      <c r="AF275" s="2107"/>
      <c r="AG275" s="2107"/>
      <c r="AH275" s="2107"/>
      <c r="AI275" s="2152"/>
      <c r="AJ275" s="2107"/>
      <c r="AK275" s="2107"/>
      <c r="AL275" s="2107"/>
      <c r="AM275" s="2107"/>
      <c r="AN275" s="2152"/>
      <c r="AO275" s="2107"/>
      <c r="AP275" s="2107"/>
      <c r="AQ275" s="2107"/>
      <c r="AR275" s="2107"/>
      <c r="AS275" s="2152"/>
      <c r="AT275" s="2107"/>
      <c r="AU275" s="2107"/>
      <c r="AV275" s="2107"/>
      <c r="AW275" s="2107"/>
      <c r="AX275" s="2152"/>
    </row>
    <row r="276" spans="1:56">
      <c r="A276" s="2107"/>
      <c r="B276" s="2107"/>
      <c r="C276" s="2107"/>
      <c r="D276" s="2107"/>
      <c r="E276" s="2152"/>
      <c r="F276" s="2107"/>
      <c r="G276" s="2107"/>
      <c r="H276" s="2107"/>
      <c r="I276" s="2107"/>
      <c r="J276" s="2152"/>
      <c r="K276" s="2107"/>
      <c r="L276" s="2107"/>
      <c r="M276" s="2107"/>
      <c r="N276" s="2107"/>
      <c r="O276" s="2152"/>
      <c r="P276" s="2107"/>
      <c r="Q276" s="2107"/>
      <c r="R276" s="2107"/>
      <c r="S276" s="2107"/>
      <c r="T276" s="2152"/>
      <c r="U276" s="2107"/>
      <c r="V276" s="2107"/>
      <c r="W276" s="2107"/>
      <c r="X276" s="2107"/>
      <c r="Y276" s="2152"/>
      <c r="Z276" s="2107"/>
      <c r="AA276" s="2107"/>
      <c r="AB276" s="2107"/>
      <c r="AC276" s="2107"/>
      <c r="AD276" s="2152"/>
      <c r="AE276" s="2107"/>
      <c r="AF276" s="2107"/>
      <c r="AG276" s="2107"/>
      <c r="AH276" s="2107"/>
      <c r="AI276" s="2152"/>
      <c r="AJ276" s="2107"/>
      <c r="AK276" s="2107"/>
      <c r="AL276" s="2107"/>
      <c r="AM276" s="2107"/>
      <c r="AN276" s="2152"/>
      <c r="AO276" s="2107"/>
      <c r="AP276" s="2107"/>
      <c r="AQ276" s="2107"/>
      <c r="AR276" s="2107"/>
      <c r="AS276" s="2152"/>
      <c r="AT276" s="2107"/>
      <c r="AU276" s="2107"/>
      <c r="AV276" s="2107"/>
      <c r="AW276" s="2107"/>
      <c r="AX276" s="2152"/>
    </row>
    <row r="277" spans="1:56">
      <c r="A277" s="2107"/>
      <c r="B277" s="2107"/>
      <c r="C277" s="2107"/>
      <c r="D277" s="2107"/>
      <c r="E277" s="2152"/>
      <c r="F277" s="2107"/>
      <c r="G277" s="2107"/>
      <c r="H277" s="2107"/>
      <c r="I277" s="2107"/>
      <c r="J277" s="2152"/>
      <c r="K277" s="2107"/>
      <c r="L277" s="2107"/>
      <c r="M277" s="2107"/>
      <c r="N277" s="2107"/>
      <c r="O277" s="2152"/>
      <c r="P277" s="2107"/>
      <c r="Q277" s="2107"/>
      <c r="R277" s="2107"/>
      <c r="S277" s="2107"/>
      <c r="T277" s="2152"/>
      <c r="U277" s="2107"/>
      <c r="V277" s="2107"/>
      <c r="W277" s="2107"/>
      <c r="X277" s="2107"/>
      <c r="Y277" s="2152"/>
      <c r="Z277" s="2107"/>
      <c r="AA277" s="2107"/>
      <c r="AB277" s="2107"/>
      <c r="AC277" s="2107"/>
      <c r="AD277" s="2152"/>
      <c r="AE277" s="2107"/>
      <c r="AF277" s="2107"/>
      <c r="AG277" s="2107"/>
      <c r="AH277" s="2107"/>
      <c r="AI277" s="2152"/>
      <c r="AJ277" s="2107"/>
      <c r="AK277" s="2107"/>
      <c r="AL277" s="2107"/>
      <c r="AM277" s="2107"/>
      <c r="AN277" s="2152"/>
      <c r="AO277" s="2107"/>
      <c r="AP277" s="2107"/>
      <c r="AQ277" s="2107"/>
      <c r="AR277" s="2107"/>
      <c r="AS277" s="2152"/>
      <c r="AT277" s="2107"/>
      <c r="AU277" s="2107"/>
      <c r="AV277" s="2107"/>
      <c r="AW277" s="2107"/>
      <c r="AX277" s="2152"/>
    </row>
    <row r="278" spans="1:56">
      <c r="A278" s="2243"/>
      <c r="B278" s="2243"/>
      <c r="C278" s="2243"/>
      <c r="D278" s="2243"/>
      <c r="E278" s="2244"/>
      <c r="F278" s="2243"/>
      <c r="G278" s="2243"/>
      <c r="H278" s="2243"/>
      <c r="I278" s="2243"/>
      <c r="J278" s="2244"/>
      <c r="K278" s="2243"/>
      <c r="L278" s="2243"/>
      <c r="M278" s="2243"/>
      <c r="N278" s="2243"/>
      <c r="O278" s="2244"/>
      <c r="P278" s="2243"/>
      <c r="Q278" s="2243"/>
      <c r="R278" s="2243"/>
      <c r="S278" s="2243"/>
      <c r="T278" s="2244"/>
      <c r="U278" s="2243"/>
      <c r="V278" s="2243"/>
      <c r="W278" s="2243"/>
      <c r="X278" s="2243"/>
      <c r="Y278" s="2244"/>
      <c r="Z278" s="2243"/>
      <c r="AA278" s="2243"/>
      <c r="AB278" s="2243"/>
      <c r="AC278" s="2243"/>
      <c r="AD278" s="2244"/>
      <c r="AE278" s="2243"/>
      <c r="AF278" s="2243"/>
      <c r="AG278" s="2243"/>
      <c r="AH278" s="2243"/>
      <c r="AI278" s="2244"/>
      <c r="AJ278" s="2243"/>
      <c r="AK278" s="2243"/>
      <c r="AL278" s="2243"/>
      <c r="AM278" s="2243"/>
      <c r="AN278" s="2244"/>
      <c r="AO278" s="2243"/>
      <c r="AP278" s="2243"/>
      <c r="AQ278" s="2243"/>
      <c r="AR278" s="2243"/>
      <c r="AS278" s="2244"/>
      <c r="AT278" s="2243"/>
      <c r="AU278" s="2243"/>
      <c r="AV278" s="2243"/>
      <c r="AW278" s="2243"/>
      <c r="AX278" s="2244"/>
    </row>
    <row r="279" spans="1:56">
      <c r="A279" s="415">
        <v>16</v>
      </c>
      <c r="B279" s="415"/>
      <c r="C279" s="415"/>
      <c r="D279" s="415"/>
      <c r="E279" s="416"/>
      <c r="F279" s="415">
        <v>17</v>
      </c>
      <c r="G279" s="415"/>
      <c r="H279" s="415"/>
      <c r="I279" s="415"/>
      <c r="J279" s="416"/>
      <c r="K279" s="415">
        <v>18</v>
      </c>
      <c r="L279" s="415"/>
      <c r="M279" s="415"/>
      <c r="N279" s="415"/>
      <c r="O279" s="416"/>
      <c r="P279" s="415">
        <v>19</v>
      </c>
      <c r="Q279" s="415"/>
      <c r="R279" s="415"/>
      <c r="S279" s="415"/>
      <c r="T279" s="416"/>
      <c r="U279" s="415">
        <v>20</v>
      </c>
      <c r="V279" s="415"/>
      <c r="W279" s="415"/>
      <c r="X279" s="415"/>
      <c r="Y279" s="416"/>
      <c r="Z279" s="415">
        <v>21</v>
      </c>
      <c r="AA279" s="415"/>
      <c r="AB279" s="415"/>
      <c r="AC279" s="415"/>
      <c r="AD279" s="416"/>
      <c r="AE279" s="415">
        <v>22</v>
      </c>
      <c r="AF279" s="415"/>
      <c r="AG279" s="415"/>
      <c r="AH279" s="415"/>
      <c r="AI279" s="416"/>
      <c r="AJ279" s="415">
        <v>23</v>
      </c>
      <c r="AK279" s="415"/>
      <c r="AL279" s="415"/>
      <c r="AM279" s="415"/>
      <c r="AN279" s="416"/>
      <c r="AO279" s="415">
        <v>24</v>
      </c>
      <c r="AP279" s="415"/>
      <c r="AQ279" s="415"/>
      <c r="AR279" s="415"/>
      <c r="AS279" s="416"/>
      <c r="AT279" s="415">
        <v>25</v>
      </c>
      <c r="AU279" s="415"/>
      <c r="AV279" s="415"/>
      <c r="AW279" s="415"/>
      <c r="AX279" s="416"/>
    </row>
    <row r="280" spans="1:56">
      <c r="A280" s="2107"/>
      <c r="B280" s="2107"/>
      <c r="C280" s="2107"/>
      <c r="D280" s="2107"/>
      <c r="E280" s="2152"/>
      <c r="F280" s="2107"/>
      <c r="G280" s="2107"/>
      <c r="H280" s="2107"/>
      <c r="I280" s="2107"/>
      <c r="J280" s="2152"/>
      <c r="K280" s="2107"/>
      <c r="L280" s="2107"/>
      <c r="M280" s="2107"/>
      <c r="N280" s="2107"/>
      <c r="O280" s="2152"/>
      <c r="P280" s="2107"/>
      <c r="Q280" s="2107"/>
      <c r="R280" s="2107"/>
      <c r="S280" s="2107"/>
      <c r="T280" s="2152"/>
      <c r="U280" s="2107" t="s">
        <v>3982</v>
      </c>
      <c r="V280" s="2107"/>
      <c r="W280" s="2107"/>
      <c r="X280" s="2107"/>
      <c r="Y280" s="2152"/>
      <c r="Z280" s="2107"/>
      <c r="AA280" s="2107"/>
      <c r="AB280" s="2107"/>
      <c r="AC280" s="2107"/>
      <c r="AD280" s="2152"/>
      <c r="AE280" s="2107"/>
      <c r="AF280" s="2107"/>
      <c r="AG280" s="2107"/>
      <c r="AH280" s="2107"/>
      <c r="AI280" s="2152"/>
      <c r="AJ280" s="2107"/>
      <c r="AK280" s="2107"/>
      <c r="AL280" s="2107"/>
      <c r="AM280" s="2107"/>
      <c r="AN280" s="2152"/>
      <c r="AO280" s="2107"/>
      <c r="AP280" s="2107"/>
      <c r="AQ280" s="2107"/>
      <c r="AR280" s="2107"/>
      <c r="AS280" s="2152"/>
      <c r="AT280" s="2107" t="s">
        <v>3979</v>
      </c>
      <c r="AU280" s="2107"/>
      <c r="AV280" s="2107"/>
      <c r="AW280" s="2107"/>
      <c r="AX280" s="2152"/>
    </row>
    <row r="281" spans="1:56">
      <c r="A281" s="2107"/>
      <c r="B281" s="2107"/>
      <c r="C281" s="2107"/>
      <c r="D281" s="2107"/>
      <c r="E281" s="2152"/>
      <c r="F281" s="2107"/>
      <c r="G281" s="2107"/>
      <c r="H281" s="2107"/>
      <c r="I281" s="2107"/>
      <c r="J281" s="2152"/>
      <c r="K281" s="2107"/>
      <c r="L281" s="2107"/>
      <c r="M281" s="2107"/>
      <c r="N281" s="2107"/>
      <c r="O281" s="2152"/>
      <c r="P281" s="2107"/>
      <c r="Q281" s="2107"/>
      <c r="R281" s="2107"/>
      <c r="S281" s="2107"/>
      <c r="T281" s="2152"/>
      <c r="U281" s="2107"/>
      <c r="V281" s="2107"/>
      <c r="W281" s="2107"/>
      <c r="X281" s="2107"/>
      <c r="Y281" s="2152"/>
      <c r="Z281" s="2107"/>
      <c r="AA281" s="2107"/>
      <c r="AB281" s="2107"/>
      <c r="AC281" s="2107"/>
      <c r="AD281" s="2152"/>
      <c r="AE281" s="2107"/>
      <c r="AF281" s="2107"/>
      <c r="AG281" s="2107"/>
      <c r="AH281" s="2107"/>
      <c r="AI281" s="2152"/>
      <c r="AJ281" s="2107"/>
      <c r="AK281" s="2107"/>
      <c r="AL281" s="2107"/>
      <c r="AM281" s="2107"/>
      <c r="AN281" s="2152"/>
      <c r="AO281" s="2107"/>
      <c r="AP281" s="2107"/>
      <c r="AQ281" s="2107"/>
      <c r="AR281" s="2107"/>
      <c r="AS281" s="2152"/>
      <c r="AT281" s="2107"/>
      <c r="AU281" s="2107"/>
      <c r="AV281" s="2107"/>
      <c r="AW281" s="2107"/>
      <c r="AX281" s="2152"/>
    </row>
    <row r="282" spans="1:56">
      <c r="A282" s="2107"/>
      <c r="B282" s="2107"/>
      <c r="C282" s="2107"/>
      <c r="D282" s="2107"/>
      <c r="E282" s="2152"/>
      <c r="F282" s="2107"/>
      <c r="G282" s="2107"/>
      <c r="H282" s="2107"/>
      <c r="I282" s="2107"/>
      <c r="J282" s="2152"/>
      <c r="K282" s="2107"/>
      <c r="L282" s="2107"/>
      <c r="M282" s="2107"/>
      <c r="N282" s="2107"/>
      <c r="O282" s="2152"/>
      <c r="P282" s="2107"/>
      <c r="Q282" s="2107"/>
      <c r="R282" s="2107"/>
      <c r="S282" s="2107"/>
      <c r="T282" s="2152"/>
      <c r="U282" s="2107"/>
      <c r="V282" s="2107"/>
      <c r="W282" s="2107"/>
      <c r="X282" s="2107"/>
      <c r="Y282" s="2152"/>
      <c r="Z282" s="2107"/>
      <c r="AA282" s="2107"/>
      <c r="AB282" s="2107"/>
      <c r="AC282" s="2107"/>
      <c r="AD282" s="2152"/>
      <c r="AE282" s="2107"/>
      <c r="AF282" s="2107"/>
      <c r="AG282" s="2107"/>
      <c r="AH282" s="2107"/>
      <c r="AI282" s="2152"/>
      <c r="AJ282" s="2107"/>
      <c r="AK282" s="2107"/>
      <c r="AL282" s="2107"/>
      <c r="AM282" s="2107"/>
      <c r="AN282" s="2152"/>
      <c r="AO282" s="2107"/>
      <c r="AP282" s="2107"/>
      <c r="AQ282" s="2107"/>
      <c r="AR282" s="2107"/>
      <c r="AS282" s="2152"/>
      <c r="AT282" s="2107"/>
      <c r="AU282" s="2107"/>
      <c r="AV282" s="2107"/>
      <c r="AW282" s="2107"/>
      <c r="AX282" s="2152"/>
    </row>
    <row r="283" spans="1:56">
      <c r="A283" s="2107"/>
      <c r="B283" s="2107"/>
      <c r="C283" s="2107"/>
      <c r="D283" s="2107"/>
      <c r="E283" s="2152"/>
      <c r="F283" s="2107"/>
      <c r="G283" s="2107"/>
      <c r="H283" s="2107"/>
      <c r="I283" s="2107"/>
      <c r="J283" s="2152"/>
      <c r="K283" s="2107"/>
      <c r="L283" s="2107"/>
      <c r="M283" s="2107"/>
      <c r="N283" s="2107"/>
      <c r="O283" s="2152"/>
      <c r="P283" s="2107"/>
      <c r="Q283" s="2107"/>
      <c r="R283" s="2107"/>
      <c r="S283" s="2107"/>
      <c r="T283" s="2152"/>
      <c r="U283" s="2107"/>
      <c r="V283" s="2107"/>
      <c r="W283" s="2107"/>
      <c r="X283" s="2107"/>
      <c r="Y283" s="2152"/>
      <c r="Z283" s="2107"/>
      <c r="AA283" s="2107"/>
      <c r="AB283" s="2107"/>
      <c r="AC283" s="2107"/>
      <c r="AD283" s="2152"/>
      <c r="AE283" s="2107"/>
      <c r="AF283" s="2107"/>
      <c r="AG283" s="2107"/>
      <c r="AH283" s="2107"/>
      <c r="AI283" s="2152"/>
      <c r="AJ283" s="2107"/>
      <c r="AK283" s="2107"/>
      <c r="AL283" s="2107"/>
      <c r="AM283" s="2107"/>
      <c r="AN283" s="2152"/>
      <c r="AO283" s="2107"/>
      <c r="AP283" s="2107"/>
      <c r="AQ283" s="2107"/>
      <c r="AR283" s="2107"/>
      <c r="AS283" s="2152"/>
      <c r="AT283" s="2107"/>
      <c r="AU283" s="2107"/>
      <c r="AV283" s="2107"/>
      <c r="AW283" s="2107"/>
      <c r="AX283" s="2152"/>
    </row>
    <row r="284" spans="1:56">
      <c r="A284" s="2107"/>
      <c r="B284" s="2107"/>
      <c r="C284" s="2107"/>
      <c r="D284" s="2107"/>
      <c r="E284" s="2152"/>
      <c r="F284" s="2107"/>
      <c r="G284" s="2107"/>
      <c r="H284" s="2107"/>
      <c r="I284" s="2107"/>
      <c r="J284" s="2152"/>
      <c r="K284" s="2107"/>
      <c r="L284" s="2107"/>
      <c r="M284" s="2107"/>
      <c r="N284" s="2107"/>
      <c r="O284" s="2152"/>
      <c r="P284" s="2107"/>
      <c r="Q284" s="2107"/>
      <c r="R284" s="2107"/>
      <c r="S284" s="2107"/>
      <c r="T284" s="2152"/>
      <c r="U284" s="2107"/>
      <c r="V284" s="2107"/>
      <c r="W284" s="2107"/>
      <c r="X284" s="2107"/>
      <c r="Y284" s="2152"/>
      <c r="Z284" s="2107"/>
      <c r="AA284" s="2107"/>
      <c r="AB284" s="2107"/>
      <c r="AC284" s="2107"/>
      <c r="AD284" s="2152"/>
      <c r="AE284" s="2107"/>
      <c r="AF284" s="2107"/>
      <c r="AG284" s="2107"/>
      <c r="AH284" s="2107"/>
      <c r="AI284" s="2152"/>
      <c r="AJ284" s="2107"/>
      <c r="AK284" s="2107"/>
      <c r="AL284" s="2107"/>
      <c r="AM284" s="2107"/>
      <c r="AN284" s="2152"/>
      <c r="AO284" s="2107"/>
      <c r="AP284" s="2107"/>
      <c r="AQ284" s="2107"/>
      <c r="AR284" s="2107"/>
      <c r="AS284" s="2152"/>
      <c r="AT284" s="2107"/>
      <c r="AU284" s="2107"/>
      <c r="AV284" s="2107"/>
      <c r="AW284" s="2107"/>
      <c r="AX284" s="2152"/>
    </row>
    <row r="285" spans="1:56">
      <c r="A285" s="2107"/>
      <c r="B285" s="2107"/>
      <c r="C285" s="2107"/>
      <c r="D285" s="2107"/>
      <c r="E285" s="2152"/>
      <c r="F285" s="2107"/>
      <c r="G285" s="2107"/>
      <c r="H285" s="2107"/>
      <c r="I285" s="2107"/>
      <c r="J285" s="2152"/>
      <c r="K285" s="2107"/>
      <c r="L285" s="2107"/>
      <c r="M285" s="2107"/>
      <c r="N285" s="2107"/>
      <c r="O285" s="2152"/>
      <c r="P285" s="2107"/>
      <c r="Q285" s="2107"/>
      <c r="R285" s="2107"/>
      <c r="S285" s="2107"/>
      <c r="T285" s="2152"/>
      <c r="U285" s="2107"/>
      <c r="V285" s="2107"/>
      <c r="W285" s="2107"/>
      <c r="X285" s="2107"/>
      <c r="Y285" s="2152"/>
      <c r="Z285" s="2107"/>
      <c r="AA285" s="2107"/>
      <c r="AB285" s="2107"/>
      <c r="AC285" s="2107"/>
      <c r="AD285" s="2152"/>
      <c r="AE285" s="2107"/>
      <c r="AF285" s="2107"/>
      <c r="AG285" s="2107"/>
      <c r="AH285" s="2107"/>
      <c r="AI285" s="2152"/>
      <c r="AJ285" s="2107"/>
      <c r="AK285" s="2107"/>
      <c r="AL285" s="2107"/>
      <c r="AM285" s="2107"/>
      <c r="AN285" s="2152"/>
      <c r="AO285" s="2107"/>
      <c r="AP285" s="2107"/>
      <c r="AQ285" s="2107"/>
      <c r="AR285" s="2107"/>
      <c r="AS285" s="2152"/>
      <c r="AT285" s="2107"/>
      <c r="AU285" s="2107"/>
      <c r="AV285" s="2107"/>
      <c r="AW285" s="2107"/>
      <c r="AX285" s="2152"/>
    </row>
    <row r="286" spans="1:56">
      <c r="A286" s="2107"/>
      <c r="B286" s="2107"/>
      <c r="C286" s="2107"/>
      <c r="D286" s="2107"/>
      <c r="E286" s="2152"/>
      <c r="F286" s="2107"/>
      <c r="G286" s="2107"/>
      <c r="H286" s="2107"/>
      <c r="I286" s="2107"/>
      <c r="J286" s="2152"/>
      <c r="K286" s="2107"/>
      <c r="L286" s="2107"/>
      <c r="M286" s="2107"/>
      <c r="N286" s="2107"/>
      <c r="O286" s="2152"/>
      <c r="P286" s="2107"/>
      <c r="Q286" s="2107"/>
      <c r="R286" s="2107"/>
      <c r="S286" s="2107"/>
      <c r="T286" s="2152"/>
      <c r="U286" s="2107"/>
      <c r="V286" s="2107"/>
      <c r="W286" s="2107"/>
      <c r="X286" s="2107"/>
      <c r="Y286" s="2152"/>
      <c r="Z286" s="2107"/>
      <c r="AA286" s="2107"/>
      <c r="AB286" s="2107"/>
      <c r="AC286" s="2107"/>
      <c r="AD286" s="2152"/>
      <c r="AE286" s="2107"/>
      <c r="AF286" s="2107"/>
      <c r="AG286" s="2107"/>
      <c r="AH286" s="2107"/>
      <c r="AI286" s="2152"/>
      <c r="AJ286" s="2107"/>
      <c r="AK286" s="2107"/>
      <c r="AL286" s="2107"/>
      <c r="AM286" s="2107"/>
      <c r="AN286" s="2152"/>
      <c r="AO286" s="2107"/>
      <c r="AP286" s="2107"/>
      <c r="AQ286" s="2107"/>
      <c r="AR286" s="2107"/>
      <c r="AS286" s="2152"/>
      <c r="AT286" s="2107"/>
      <c r="AU286" s="2107"/>
      <c r="AV286" s="2107"/>
      <c r="AW286" s="2107"/>
      <c r="AX286" s="2152"/>
    </row>
    <row r="287" spans="1:56">
      <c r="A287" s="2107"/>
      <c r="B287" s="2107"/>
      <c r="C287" s="2107"/>
      <c r="D287" s="2107"/>
      <c r="E287" s="2152"/>
      <c r="F287" s="2107"/>
      <c r="G287" s="2107"/>
      <c r="H287" s="2107"/>
      <c r="I287" s="2107"/>
      <c r="J287" s="2152"/>
      <c r="K287" s="2107"/>
      <c r="L287" s="2107"/>
      <c r="M287" s="2107"/>
      <c r="N287" s="2107"/>
      <c r="O287" s="2152"/>
      <c r="P287" s="2107"/>
      <c r="Q287" s="2107"/>
      <c r="R287" s="2107"/>
      <c r="S287" s="2107"/>
      <c r="T287" s="2152"/>
      <c r="U287" s="2107"/>
      <c r="V287" s="2107"/>
      <c r="W287" s="2107"/>
      <c r="X287" s="2107"/>
      <c r="Y287" s="2152"/>
      <c r="Z287" s="2107"/>
      <c r="AA287" s="2107"/>
      <c r="AB287" s="2107"/>
      <c r="AC287" s="2107"/>
      <c r="AD287" s="2152"/>
      <c r="AE287" s="2107"/>
      <c r="AF287" s="2107"/>
      <c r="AG287" s="2107"/>
      <c r="AH287" s="2107"/>
      <c r="AI287" s="2152"/>
      <c r="AJ287" s="2107"/>
      <c r="AK287" s="2107"/>
      <c r="AL287" s="2107"/>
      <c r="AM287" s="2107"/>
      <c r="AN287" s="2152"/>
      <c r="AO287" s="2107"/>
      <c r="AP287" s="2107"/>
      <c r="AQ287" s="2107"/>
      <c r="AR287" s="2107"/>
      <c r="AS287" s="2152"/>
      <c r="AT287" s="2107"/>
      <c r="AU287" s="2107"/>
      <c r="AV287" s="2107"/>
      <c r="AW287" s="2107"/>
      <c r="AX287" s="2152"/>
    </row>
    <row r="288" spans="1:56">
      <c r="A288" s="2107"/>
      <c r="B288" s="2107"/>
      <c r="C288" s="2107"/>
      <c r="D288" s="2107"/>
      <c r="E288" s="2152"/>
      <c r="F288" s="2107"/>
      <c r="G288" s="2107"/>
      <c r="H288" s="2107"/>
      <c r="I288" s="2107"/>
      <c r="J288" s="2152"/>
      <c r="K288" s="2107"/>
      <c r="L288" s="2107"/>
      <c r="M288" s="2107"/>
      <c r="N288" s="2107"/>
      <c r="O288" s="2152"/>
      <c r="P288" s="2107"/>
      <c r="Q288" s="2107"/>
      <c r="R288" s="2107"/>
      <c r="S288" s="2107"/>
      <c r="T288" s="2152"/>
      <c r="U288" s="2107"/>
      <c r="V288" s="2107"/>
      <c r="W288" s="2107"/>
      <c r="X288" s="2107"/>
      <c r="Y288" s="2152"/>
      <c r="Z288" s="2107"/>
      <c r="AA288" s="2107"/>
      <c r="AB288" s="2107"/>
      <c r="AC288" s="2107"/>
      <c r="AD288" s="2152"/>
      <c r="AE288" s="2107"/>
      <c r="AF288" s="2107"/>
      <c r="AG288" s="2107"/>
      <c r="AH288" s="2107"/>
      <c r="AI288" s="2152"/>
      <c r="AJ288" s="2107"/>
      <c r="AK288" s="2107"/>
      <c r="AL288" s="2107"/>
      <c r="AM288" s="2107"/>
      <c r="AN288" s="2152"/>
      <c r="AO288" s="2107"/>
      <c r="AP288" s="2107"/>
      <c r="AQ288" s="2107"/>
      <c r="AR288" s="2107"/>
      <c r="AS288" s="2152"/>
      <c r="AT288" s="2107"/>
      <c r="AU288" s="2107"/>
      <c r="AV288" s="2107"/>
      <c r="AW288" s="2107"/>
      <c r="AX288" s="2152"/>
    </row>
    <row r="289" spans="1:56">
      <c r="A289" s="2107"/>
      <c r="B289" s="2107"/>
      <c r="C289" s="2107"/>
      <c r="D289" s="2107"/>
      <c r="E289" s="2152"/>
      <c r="F289" s="2107"/>
      <c r="G289" s="2107"/>
      <c r="H289" s="2107"/>
      <c r="I289" s="2107"/>
      <c r="J289" s="2152"/>
      <c r="K289" s="2107"/>
      <c r="L289" s="2107"/>
      <c r="M289" s="2107"/>
      <c r="N289" s="2107"/>
      <c r="O289" s="2152"/>
      <c r="P289" s="2107"/>
      <c r="Q289" s="2107"/>
      <c r="R289" s="2107"/>
      <c r="S289" s="2107"/>
      <c r="T289" s="2152"/>
      <c r="U289" s="2107"/>
      <c r="V289" s="2107"/>
      <c r="W289" s="2107"/>
      <c r="X289" s="2107"/>
      <c r="Y289" s="2152"/>
      <c r="Z289" s="2107"/>
      <c r="AA289" s="2107"/>
      <c r="AB289" s="2107"/>
      <c r="AC289" s="2107"/>
      <c r="AD289" s="2152"/>
      <c r="AE289" s="2107"/>
      <c r="AF289" s="2107"/>
      <c r="AG289" s="2107"/>
      <c r="AH289" s="2107"/>
      <c r="AI289" s="2152"/>
      <c r="AJ289" s="2107"/>
      <c r="AK289" s="2107"/>
      <c r="AL289" s="2107"/>
      <c r="AM289" s="2107"/>
      <c r="AN289" s="2152"/>
      <c r="AO289" s="2107"/>
      <c r="AP289" s="2107"/>
      <c r="AQ289" s="2107"/>
      <c r="AR289" s="2107"/>
      <c r="AS289" s="2152"/>
      <c r="AT289" s="2107"/>
      <c r="AU289" s="2107"/>
      <c r="AV289" s="2107"/>
      <c r="AW289" s="2107"/>
      <c r="AX289" s="2152"/>
    </row>
    <row r="290" spans="1:56" s="387" customFormat="1">
      <c r="A290" s="2107"/>
      <c r="B290" s="2107"/>
      <c r="C290" s="2107"/>
      <c r="D290" s="2107"/>
      <c r="E290" s="2152"/>
      <c r="F290" s="2107"/>
      <c r="G290" s="2107"/>
      <c r="H290" s="2107"/>
      <c r="I290" s="2107"/>
      <c r="J290" s="2152"/>
      <c r="K290" s="2107"/>
      <c r="L290" s="2107"/>
      <c r="M290" s="2107"/>
      <c r="N290" s="2107"/>
      <c r="O290" s="2152"/>
      <c r="P290" s="2107"/>
      <c r="Q290" s="2107"/>
      <c r="R290" s="2107"/>
      <c r="S290" s="2107"/>
      <c r="T290" s="2152"/>
      <c r="U290" s="2107"/>
      <c r="V290" s="2107"/>
      <c r="W290" s="2107"/>
      <c r="X290" s="2107"/>
      <c r="Y290" s="2152"/>
      <c r="Z290" s="2107"/>
      <c r="AA290" s="2107"/>
      <c r="AB290" s="2107"/>
      <c r="AC290" s="2107"/>
      <c r="AD290" s="2152"/>
      <c r="AE290" s="2107"/>
      <c r="AF290" s="2107"/>
      <c r="AG290" s="2107"/>
      <c r="AH290" s="2107"/>
      <c r="AI290" s="2152"/>
      <c r="AJ290" s="2107"/>
      <c r="AK290" s="2107"/>
      <c r="AL290" s="2107"/>
      <c r="AM290" s="2107"/>
      <c r="AN290" s="2152"/>
      <c r="AO290" s="2107"/>
      <c r="AP290" s="2107"/>
      <c r="AQ290" s="2107"/>
      <c r="AR290" s="2107"/>
      <c r="AS290" s="2152"/>
      <c r="AT290" s="2107"/>
      <c r="AU290" s="2107"/>
      <c r="AV290" s="2107"/>
      <c r="AW290" s="2107"/>
      <c r="AX290" s="2152"/>
      <c r="AY290" s="388"/>
      <c r="AZ290" s="388"/>
      <c r="BA290" s="388"/>
      <c r="BB290" s="388"/>
      <c r="BC290" s="388"/>
      <c r="BD290" s="388"/>
    </row>
    <row r="291" spans="1:56">
      <c r="A291" s="2107"/>
      <c r="B291" s="2107"/>
      <c r="C291" s="2107"/>
      <c r="D291" s="2107"/>
      <c r="E291" s="2152"/>
      <c r="F291" s="2107"/>
      <c r="G291" s="2107"/>
      <c r="H291" s="2107"/>
      <c r="I291" s="2107"/>
      <c r="J291" s="2152"/>
      <c r="K291" s="2107"/>
      <c r="L291" s="2107"/>
      <c r="M291" s="2107"/>
      <c r="N291" s="2107"/>
      <c r="O291" s="2152"/>
      <c r="P291" s="2107"/>
      <c r="Q291" s="2107"/>
      <c r="R291" s="2107"/>
      <c r="S291" s="2107"/>
      <c r="T291" s="2152"/>
      <c r="U291" s="2107"/>
      <c r="V291" s="2107"/>
      <c r="W291" s="2107"/>
      <c r="X291" s="2107"/>
      <c r="Y291" s="2152"/>
      <c r="Z291" s="2107"/>
      <c r="AA291" s="2107"/>
      <c r="AB291" s="2107"/>
      <c r="AC291" s="2107"/>
      <c r="AD291" s="2152"/>
      <c r="AE291" s="2107"/>
      <c r="AF291" s="2107"/>
      <c r="AG291" s="2107"/>
      <c r="AH291" s="2107"/>
      <c r="AI291" s="2152"/>
      <c r="AJ291" s="2107"/>
      <c r="AK291" s="2107"/>
      <c r="AL291" s="2107"/>
      <c r="AM291" s="2107"/>
      <c r="AN291" s="2152"/>
      <c r="AO291" s="2107"/>
      <c r="AP291" s="2107"/>
      <c r="AQ291" s="2107"/>
      <c r="AR291" s="2107"/>
      <c r="AS291" s="2152"/>
      <c r="AT291" s="2107"/>
      <c r="AU291" s="2107"/>
      <c r="AV291" s="2107"/>
      <c r="AW291" s="2107"/>
      <c r="AX291" s="2152"/>
    </row>
    <row r="292" spans="1:56">
      <c r="A292" s="2107"/>
      <c r="B292" s="2107"/>
      <c r="C292" s="2107"/>
      <c r="D292" s="2107"/>
      <c r="E292" s="2152"/>
      <c r="F292" s="2107"/>
      <c r="G292" s="2107"/>
      <c r="H292" s="2107"/>
      <c r="I292" s="2107"/>
      <c r="J292" s="2152"/>
      <c r="K292" s="2107"/>
      <c r="L292" s="2107"/>
      <c r="M292" s="2107"/>
      <c r="N292" s="2107"/>
      <c r="O292" s="2152"/>
      <c r="P292" s="2107"/>
      <c r="Q292" s="2107"/>
      <c r="R292" s="2107"/>
      <c r="S292" s="2107"/>
      <c r="T292" s="2152"/>
      <c r="U292" s="2107"/>
      <c r="V292" s="2107"/>
      <c r="W292" s="2107"/>
      <c r="X292" s="2107"/>
      <c r="Y292" s="2152"/>
      <c r="Z292" s="2107"/>
      <c r="AA292" s="2107"/>
      <c r="AB292" s="2107"/>
      <c r="AC292" s="2107"/>
      <c r="AD292" s="2152"/>
      <c r="AE292" s="2107"/>
      <c r="AF292" s="2107"/>
      <c r="AG292" s="2107"/>
      <c r="AH292" s="2107"/>
      <c r="AI292" s="2152"/>
      <c r="AJ292" s="2107"/>
      <c r="AK292" s="2107"/>
      <c r="AL292" s="2107"/>
      <c r="AM292" s="2107"/>
      <c r="AN292" s="2152"/>
      <c r="AO292" s="2107"/>
      <c r="AP292" s="2107"/>
      <c r="AQ292" s="2107"/>
      <c r="AR292" s="2107"/>
      <c r="AS292" s="2152"/>
      <c r="AT292" s="2107"/>
      <c r="AU292" s="2107"/>
      <c r="AV292" s="2107"/>
      <c r="AW292" s="2107"/>
      <c r="AX292" s="2152"/>
    </row>
    <row r="293" spans="1:56">
      <c r="A293" s="2107"/>
      <c r="B293" s="2107"/>
      <c r="C293" s="2107"/>
      <c r="D293" s="2107"/>
      <c r="E293" s="2152"/>
      <c r="F293" s="2107"/>
      <c r="G293" s="2107"/>
      <c r="H293" s="2107"/>
      <c r="I293" s="2107"/>
      <c r="J293" s="2152"/>
      <c r="K293" s="2107"/>
      <c r="L293" s="2107"/>
      <c r="M293" s="2107"/>
      <c r="N293" s="2107"/>
      <c r="O293" s="2152"/>
      <c r="P293" s="2107"/>
      <c r="Q293" s="2107"/>
      <c r="R293" s="2107"/>
      <c r="S293" s="2107"/>
      <c r="T293" s="2152"/>
      <c r="U293" s="2107"/>
      <c r="V293" s="2107"/>
      <c r="W293" s="2107"/>
      <c r="X293" s="2107"/>
      <c r="Y293" s="2152"/>
      <c r="Z293" s="2107"/>
      <c r="AA293" s="2107"/>
      <c r="AB293" s="2107"/>
      <c r="AC293" s="2107"/>
      <c r="AD293" s="2152"/>
      <c r="AE293" s="2107"/>
      <c r="AF293" s="2107"/>
      <c r="AG293" s="2107"/>
      <c r="AH293" s="2107"/>
      <c r="AI293" s="2152"/>
      <c r="AJ293" s="2107"/>
      <c r="AK293" s="2107"/>
      <c r="AL293" s="2107"/>
      <c r="AM293" s="2107"/>
      <c r="AN293" s="2152"/>
      <c r="AO293" s="2107"/>
      <c r="AP293" s="2107"/>
      <c r="AQ293" s="2107"/>
      <c r="AR293" s="2107"/>
      <c r="AS293" s="2152"/>
      <c r="AT293" s="2107"/>
      <c r="AU293" s="2107"/>
      <c r="AV293" s="2107"/>
      <c r="AW293" s="2107"/>
      <c r="AX293" s="2152"/>
    </row>
    <row r="294" spans="1:56">
      <c r="A294" s="2243"/>
      <c r="B294" s="2243"/>
      <c r="C294" s="2243"/>
      <c r="D294" s="2243"/>
      <c r="E294" s="2244"/>
      <c r="F294" s="2243"/>
      <c r="G294" s="2243"/>
      <c r="H294" s="2243"/>
      <c r="I294" s="2243"/>
      <c r="J294" s="2244"/>
      <c r="K294" s="2243"/>
      <c r="L294" s="2243"/>
      <c r="M294" s="2243"/>
      <c r="N294" s="2243"/>
      <c r="O294" s="2244"/>
      <c r="P294" s="2243"/>
      <c r="Q294" s="2243"/>
      <c r="R294" s="2243"/>
      <c r="S294" s="2243"/>
      <c r="T294" s="2244"/>
      <c r="U294" s="2243"/>
      <c r="V294" s="2243"/>
      <c r="W294" s="2243"/>
      <c r="X294" s="2243"/>
      <c r="Y294" s="2244"/>
      <c r="Z294" s="2243"/>
      <c r="AA294" s="2243"/>
      <c r="AB294" s="2243"/>
      <c r="AC294" s="2243"/>
      <c r="AD294" s="2244"/>
      <c r="AE294" s="2243"/>
      <c r="AF294" s="2243"/>
      <c r="AG294" s="2243"/>
      <c r="AH294" s="2243"/>
      <c r="AI294" s="2244"/>
      <c r="AJ294" s="2243"/>
      <c r="AK294" s="2243"/>
      <c r="AL294" s="2243"/>
      <c r="AM294" s="2243"/>
      <c r="AN294" s="2244"/>
      <c r="AO294" s="2243"/>
      <c r="AP294" s="2243"/>
      <c r="AQ294" s="2243"/>
      <c r="AR294" s="2243"/>
      <c r="AS294" s="2244"/>
      <c r="AT294" s="2243"/>
      <c r="AU294" s="2243"/>
      <c r="AV294" s="2243"/>
      <c r="AW294" s="2243"/>
      <c r="AX294" s="2244"/>
    </row>
    <row r="295" spans="1:56" ht="18.75">
      <c r="A295" s="2150" t="s">
        <v>0</v>
      </c>
      <c r="B295" s="2150"/>
      <c r="C295" s="2150"/>
      <c r="D295" s="2150"/>
      <c r="E295" s="2150"/>
      <c r="F295" s="2150" t="s">
        <v>1</v>
      </c>
      <c r="G295" s="2150"/>
      <c r="H295" s="2150"/>
      <c r="I295" s="2150"/>
      <c r="J295" s="2150"/>
      <c r="K295" s="2150" t="s">
        <v>2</v>
      </c>
      <c r="L295" s="2150"/>
      <c r="M295" s="2150"/>
      <c r="N295" s="2150"/>
      <c r="O295" s="2150"/>
      <c r="P295" s="2150" t="s">
        <v>3</v>
      </c>
      <c r="Q295" s="2150"/>
      <c r="R295" s="2150"/>
      <c r="S295" s="2150"/>
      <c r="T295" s="2150"/>
      <c r="U295" s="2150" t="s">
        <v>4</v>
      </c>
      <c r="V295" s="2150"/>
      <c r="W295" s="2150"/>
      <c r="X295" s="2150"/>
      <c r="Y295" s="2150"/>
      <c r="Z295" s="2150" t="s">
        <v>5</v>
      </c>
      <c r="AA295" s="2150"/>
      <c r="AB295" s="2150"/>
      <c r="AC295" s="2150"/>
      <c r="AD295" s="2150"/>
      <c r="AE295" s="2150" t="s">
        <v>6</v>
      </c>
      <c r="AF295" s="2150"/>
      <c r="AG295" s="2150"/>
      <c r="AH295" s="2150"/>
      <c r="AI295" s="2150"/>
      <c r="AJ295" s="2150" t="s">
        <v>7</v>
      </c>
      <c r="AK295" s="2150"/>
      <c r="AL295" s="2150"/>
      <c r="AM295" s="2150"/>
      <c r="AN295" s="2150"/>
      <c r="AO295" s="2150" t="s">
        <v>8</v>
      </c>
      <c r="AP295" s="2150"/>
      <c r="AQ295" s="2150"/>
      <c r="AR295" s="2150"/>
      <c r="AS295" s="2150"/>
      <c r="AT295" s="2150" t="s">
        <v>9</v>
      </c>
      <c r="AU295" s="2150"/>
      <c r="AV295" s="2150"/>
      <c r="AW295" s="2150"/>
      <c r="AX295" s="2150"/>
    </row>
    <row r="296" spans="1:56">
      <c r="A296" s="477">
        <v>1</v>
      </c>
      <c r="B296" s="478"/>
      <c r="C296" s="478"/>
      <c r="D296" s="478"/>
      <c r="E296" s="479"/>
      <c r="F296" s="477">
        <v>2</v>
      </c>
      <c r="G296" s="478"/>
      <c r="H296" s="478"/>
      <c r="I296" s="478"/>
      <c r="J296" s="479"/>
      <c r="K296" s="477">
        <v>3</v>
      </c>
      <c r="L296" s="478"/>
      <c r="M296" s="478"/>
      <c r="N296" s="478"/>
      <c r="O296" s="479"/>
      <c r="P296" s="477">
        <v>4</v>
      </c>
      <c r="Q296" s="478"/>
      <c r="R296" s="478"/>
      <c r="S296" s="478"/>
      <c r="T296" s="479"/>
      <c r="U296" s="477">
        <v>5</v>
      </c>
      <c r="V296" s="478"/>
      <c r="W296" s="478"/>
      <c r="X296" s="478"/>
      <c r="Y296" s="479"/>
      <c r="Z296" s="477">
        <v>6</v>
      </c>
      <c r="AA296" s="478"/>
      <c r="AB296" s="478"/>
      <c r="AC296" s="478"/>
      <c r="AD296" s="479"/>
      <c r="AE296" s="477">
        <v>7</v>
      </c>
      <c r="AF296" s="478"/>
      <c r="AG296" s="478"/>
      <c r="AH296" s="478"/>
      <c r="AI296" s="479"/>
      <c r="AJ296" s="477">
        <v>8</v>
      </c>
      <c r="AK296" s="478"/>
      <c r="AL296" s="478"/>
      <c r="AM296" s="478"/>
      <c r="AN296" s="479"/>
      <c r="AO296" s="477">
        <v>9</v>
      </c>
      <c r="AP296" s="478"/>
      <c r="AQ296" s="478"/>
      <c r="AR296" s="478"/>
      <c r="AS296" s="479"/>
      <c r="AT296" s="477">
        <v>10</v>
      </c>
      <c r="AU296" s="478"/>
      <c r="AV296" s="478"/>
      <c r="AW296" s="478"/>
      <c r="AX296" s="479"/>
    </row>
    <row r="297" spans="1:56">
      <c r="A297" s="2104"/>
      <c r="B297" s="1983"/>
      <c r="C297" s="1983"/>
      <c r="D297" s="1983"/>
      <c r="E297" s="1984"/>
      <c r="F297" s="1983"/>
      <c r="G297" s="1983"/>
      <c r="H297" s="1983"/>
      <c r="I297" s="1983"/>
      <c r="J297" s="1984"/>
      <c r="K297" s="1983"/>
      <c r="L297" s="1983"/>
      <c r="M297" s="1983"/>
      <c r="N297" s="1983"/>
      <c r="O297" s="1984"/>
      <c r="P297" s="1983"/>
      <c r="Q297" s="1983"/>
      <c r="R297" s="1983"/>
      <c r="S297" s="1983"/>
      <c r="T297" s="1984"/>
      <c r="U297" s="1983"/>
      <c r="V297" s="1983"/>
      <c r="W297" s="1983"/>
      <c r="X297" s="1983"/>
      <c r="Y297" s="1984"/>
      <c r="Z297" s="1983"/>
      <c r="AA297" s="1983"/>
      <c r="AB297" s="1983"/>
      <c r="AC297" s="1983"/>
      <c r="AD297" s="1984"/>
      <c r="AE297" s="1983"/>
      <c r="AF297" s="1983"/>
      <c r="AG297" s="1983"/>
      <c r="AH297" s="1983"/>
      <c r="AI297" s="1984"/>
      <c r="AJ297" s="1983"/>
      <c r="AK297" s="1983"/>
      <c r="AL297" s="1983"/>
      <c r="AM297" s="1983"/>
      <c r="AN297" s="1984"/>
      <c r="AO297" s="1983"/>
      <c r="AP297" s="1983"/>
      <c r="AQ297" s="1983"/>
      <c r="AR297" s="1983"/>
      <c r="AS297" s="1984"/>
      <c r="AT297" s="1983" t="s">
        <v>3977</v>
      </c>
      <c r="AU297" s="1983"/>
      <c r="AV297" s="1983"/>
      <c r="AW297" s="1983"/>
      <c r="AX297" s="1984"/>
    </row>
    <row r="298" spans="1:56">
      <c r="A298" s="2104"/>
      <c r="B298" s="1983"/>
      <c r="C298" s="1983"/>
      <c r="D298" s="1983"/>
      <c r="E298" s="1984"/>
      <c r="F298" s="1983"/>
      <c r="G298" s="1983"/>
      <c r="H298" s="1983"/>
      <c r="I298" s="1983"/>
      <c r="J298" s="1984"/>
      <c r="K298" s="1983"/>
      <c r="L298" s="1983"/>
      <c r="M298" s="1983"/>
      <c r="N298" s="1983"/>
      <c r="O298" s="1984"/>
      <c r="P298" s="1983"/>
      <c r="Q298" s="1983"/>
      <c r="R298" s="1983"/>
      <c r="S298" s="1983"/>
      <c r="T298" s="1984"/>
      <c r="U298" s="1983"/>
      <c r="V298" s="1983"/>
      <c r="W298" s="1983"/>
      <c r="X298" s="1983"/>
      <c r="Y298" s="1984"/>
      <c r="Z298" s="1983"/>
      <c r="AA298" s="1983"/>
      <c r="AB298" s="1983"/>
      <c r="AC298" s="1983"/>
      <c r="AD298" s="1984"/>
      <c r="AE298" s="1983"/>
      <c r="AF298" s="1983"/>
      <c r="AG298" s="1983"/>
      <c r="AH298" s="1983"/>
      <c r="AI298" s="1984"/>
      <c r="AJ298" s="1983"/>
      <c r="AK298" s="1983"/>
      <c r="AL298" s="1983"/>
      <c r="AM298" s="1983"/>
      <c r="AN298" s="1984"/>
      <c r="AO298" s="1983"/>
      <c r="AP298" s="1983"/>
      <c r="AQ298" s="1983"/>
      <c r="AR298" s="1983"/>
      <c r="AS298" s="1984"/>
      <c r="AT298" s="1983"/>
      <c r="AU298" s="1983"/>
      <c r="AV298" s="1983"/>
      <c r="AW298" s="1983"/>
      <c r="AX298" s="1984"/>
    </row>
    <row r="299" spans="1:56">
      <c r="A299" s="2104"/>
      <c r="B299" s="1983"/>
      <c r="C299" s="1983"/>
      <c r="D299" s="1983"/>
      <c r="E299" s="1984"/>
      <c r="F299" s="1983"/>
      <c r="G299" s="1983"/>
      <c r="H299" s="1983"/>
      <c r="I299" s="1983"/>
      <c r="J299" s="1984"/>
      <c r="K299" s="1983"/>
      <c r="L299" s="1983"/>
      <c r="M299" s="1983"/>
      <c r="N299" s="1983"/>
      <c r="O299" s="1984"/>
      <c r="P299" s="1983"/>
      <c r="Q299" s="1983"/>
      <c r="R299" s="1983"/>
      <c r="S299" s="1983"/>
      <c r="T299" s="1984"/>
      <c r="U299" s="1983"/>
      <c r="V299" s="1983"/>
      <c r="W299" s="1983"/>
      <c r="X299" s="1983"/>
      <c r="Y299" s="1984"/>
      <c r="Z299" s="1983"/>
      <c r="AA299" s="1983"/>
      <c r="AB299" s="1983"/>
      <c r="AC299" s="1983"/>
      <c r="AD299" s="1984"/>
      <c r="AE299" s="1983"/>
      <c r="AF299" s="1983"/>
      <c r="AG299" s="1983"/>
      <c r="AH299" s="1983"/>
      <c r="AI299" s="1984"/>
      <c r="AJ299" s="1983"/>
      <c r="AK299" s="1983"/>
      <c r="AL299" s="1983"/>
      <c r="AM299" s="1983"/>
      <c r="AN299" s="1984"/>
      <c r="AO299" s="1983"/>
      <c r="AP299" s="1983"/>
      <c r="AQ299" s="1983"/>
      <c r="AR299" s="1983"/>
      <c r="AS299" s="1984"/>
      <c r="AT299" s="1983"/>
      <c r="AU299" s="1983"/>
      <c r="AV299" s="1983"/>
      <c r="AW299" s="1983"/>
      <c r="AX299" s="1984"/>
    </row>
    <row r="300" spans="1:56">
      <c r="A300" s="2104"/>
      <c r="B300" s="1983"/>
      <c r="C300" s="1983"/>
      <c r="D300" s="1983"/>
      <c r="E300" s="1984"/>
      <c r="F300" s="1983"/>
      <c r="G300" s="1983"/>
      <c r="H300" s="1983"/>
      <c r="I300" s="1983"/>
      <c r="J300" s="1984"/>
      <c r="K300" s="1983"/>
      <c r="L300" s="1983"/>
      <c r="M300" s="1983"/>
      <c r="N300" s="1983"/>
      <c r="O300" s="1984"/>
      <c r="P300" s="1983"/>
      <c r="Q300" s="1983"/>
      <c r="R300" s="1983"/>
      <c r="S300" s="1983"/>
      <c r="T300" s="1984"/>
      <c r="U300" s="1983"/>
      <c r="V300" s="1983"/>
      <c r="W300" s="1983"/>
      <c r="X300" s="1983"/>
      <c r="Y300" s="1984"/>
      <c r="Z300" s="1983"/>
      <c r="AA300" s="1983"/>
      <c r="AB300" s="1983"/>
      <c r="AC300" s="1983"/>
      <c r="AD300" s="1984"/>
      <c r="AE300" s="1983"/>
      <c r="AF300" s="1983"/>
      <c r="AG300" s="1983"/>
      <c r="AH300" s="1983"/>
      <c r="AI300" s="1984"/>
      <c r="AJ300" s="1983"/>
      <c r="AK300" s="1983"/>
      <c r="AL300" s="1983"/>
      <c r="AM300" s="1983"/>
      <c r="AN300" s="1984"/>
      <c r="AO300" s="1983"/>
      <c r="AP300" s="1983"/>
      <c r="AQ300" s="1983"/>
      <c r="AR300" s="1983"/>
      <c r="AS300" s="1984"/>
      <c r="AT300" s="1983"/>
      <c r="AU300" s="1983"/>
      <c r="AV300" s="1983"/>
      <c r="AW300" s="1983"/>
      <c r="AX300" s="1984"/>
    </row>
    <row r="301" spans="1:56">
      <c r="A301" s="2104"/>
      <c r="B301" s="1983"/>
      <c r="C301" s="1983"/>
      <c r="D301" s="1983"/>
      <c r="E301" s="1984"/>
      <c r="F301" s="1983"/>
      <c r="G301" s="1983"/>
      <c r="H301" s="1983"/>
      <c r="I301" s="1983"/>
      <c r="J301" s="1984"/>
      <c r="K301" s="1983"/>
      <c r="L301" s="1983"/>
      <c r="M301" s="1983"/>
      <c r="N301" s="1983"/>
      <c r="O301" s="1984"/>
      <c r="P301" s="1983"/>
      <c r="Q301" s="1983"/>
      <c r="R301" s="1983"/>
      <c r="S301" s="1983"/>
      <c r="T301" s="1984"/>
      <c r="U301" s="1983"/>
      <c r="V301" s="1983"/>
      <c r="W301" s="1983"/>
      <c r="X301" s="1983"/>
      <c r="Y301" s="1984"/>
      <c r="Z301" s="1983"/>
      <c r="AA301" s="1983"/>
      <c r="AB301" s="1983"/>
      <c r="AC301" s="1983"/>
      <c r="AD301" s="1984"/>
      <c r="AE301" s="1983"/>
      <c r="AF301" s="1983"/>
      <c r="AG301" s="1983"/>
      <c r="AH301" s="1983"/>
      <c r="AI301" s="1984"/>
      <c r="AJ301" s="1983"/>
      <c r="AK301" s="1983"/>
      <c r="AL301" s="1983"/>
      <c r="AM301" s="1983"/>
      <c r="AN301" s="1984"/>
      <c r="AO301" s="1983"/>
      <c r="AP301" s="1983"/>
      <c r="AQ301" s="1983"/>
      <c r="AR301" s="1983"/>
      <c r="AS301" s="1984"/>
      <c r="AT301" s="1983"/>
      <c r="AU301" s="1983"/>
      <c r="AV301" s="1983"/>
      <c r="AW301" s="1983"/>
      <c r="AX301" s="1984"/>
    </row>
    <row r="302" spans="1:56">
      <c r="A302" s="2104"/>
      <c r="B302" s="1983"/>
      <c r="C302" s="1983"/>
      <c r="D302" s="1983"/>
      <c r="E302" s="1984"/>
      <c r="F302" s="1983"/>
      <c r="G302" s="1983"/>
      <c r="H302" s="1983"/>
      <c r="I302" s="1983"/>
      <c r="J302" s="1984"/>
      <c r="K302" s="1983"/>
      <c r="L302" s="1983"/>
      <c r="M302" s="1983"/>
      <c r="N302" s="1983"/>
      <c r="O302" s="1984"/>
      <c r="P302" s="1983"/>
      <c r="Q302" s="1983"/>
      <c r="R302" s="1983"/>
      <c r="S302" s="1983"/>
      <c r="T302" s="1984"/>
      <c r="U302" s="1983"/>
      <c r="V302" s="1983"/>
      <c r="W302" s="1983"/>
      <c r="X302" s="1983"/>
      <c r="Y302" s="1984"/>
      <c r="Z302" s="1983"/>
      <c r="AA302" s="1983"/>
      <c r="AB302" s="1983"/>
      <c r="AC302" s="1983"/>
      <c r="AD302" s="1984"/>
      <c r="AE302" s="1983"/>
      <c r="AF302" s="1983"/>
      <c r="AG302" s="1983"/>
      <c r="AH302" s="1983"/>
      <c r="AI302" s="1984"/>
      <c r="AJ302" s="1983"/>
      <c r="AK302" s="1983"/>
      <c r="AL302" s="1983"/>
      <c r="AM302" s="1983"/>
      <c r="AN302" s="1984"/>
      <c r="AO302" s="1983"/>
      <c r="AP302" s="1983"/>
      <c r="AQ302" s="1983"/>
      <c r="AR302" s="1983"/>
      <c r="AS302" s="1984"/>
      <c r="AT302" s="1983"/>
      <c r="AU302" s="1983"/>
      <c r="AV302" s="1983"/>
      <c r="AW302" s="1983"/>
      <c r="AX302" s="1984"/>
    </row>
    <row r="303" spans="1:56">
      <c r="A303" s="2104"/>
      <c r="B303" s="1983"/>
      <c r="C303" s="1983"/>
      <c r="D303" s="1983"/>
      <c r="E303" s="1984"/>
      <c r="F303" s="1983"/>
      <c r="G303" s="1983"/>
      <c r="H303" s="1983"/>
      <c r="I303" s="1983"/>
      <c r="J303" s="1984"/>
      <c r="K303" s="1983"/>
      <c r="L303" s="1983"/>
      <c r="M303" s="1983"/>
      <c r="N303" s="1983"/>
      <c r="O303" s="1984"/>
      <c r="P303" s="1983"/>
      <c r="Q303" s="1983"/>
      <c r="R303" s="1983"/>
      <c r="S303" s="1983"/>
      <c r="T303" s="1984"/>
      <c r="U303" s="1983"/>
      <c r="V303" s="1983"/>
      <c r="W303" s="1983"/>
      <c r="X303" s="1983"/>
      <c r="Y303" s="1984"/>
      <c r="Z303" s="1983"/>
      <c r="AA303" s="1983"/>
      <c r="AB303" s="1983"/>
      <c r="AC303" s="1983"/>
      <c r="AD303" s="1984"/>
      <c r="AE303" s="1983"/>
      <c r="AF303" s="1983"/>
      <c r="AG303" s="1983"/>
      <c r="AH303" s="1983"/>
      <c r="AI303" s="1984"/>
      <c r="AJ303" s="1983"/>
      <c r="AK303" s="1983"/>
      <c r="AL303" s="1983"/>
      <c r="AM303" s="1983"/>
      <c r="AN303" s="1984"/>
      <c r="AO303" s="1983"/>
      <c r="AP303" s="1983"/>
      <c r="AQ303" s="1983"/>
      <c r="AR303" s="1983"/>
      <c r="AS303" s="1984"/>
      <c r="AT303" s="1983"/>
      <c r="AU303" s="1983"/>
      <c r="AV303" s="1983"/>
      <c r="AW303" s="1983"/>
      <c r="AX303" s="1984"/>
    </row>
    <row r="304" spans="1:56">
      <c r="A304" s="2104"/>
      <c r="B304" s="1983"/>
      <c r="C304" s="1983"/>
      <c r="D304" s="1983"/>
      <c r="E304" s="1984"/>
      <c r="F304" s="1983"/>
      <c r="G304" s="1983"/>
      <c r="H304" s="1983"/>
      <c r="I304" s="1983"/>
      <c r="J304" s="1984"/>
      <c r="K304" s="1983"/>
      <c r="L304" s="1983"/>
      <c r="M304" s="1983"/>
      <c r="N304" s="1983"/>
      <c r="O304" s="1984"/>
      <c r="P304" s="1983"/>
      <c r="Q304" s="1983"/>
      <c r="R304" s="1983"/>
      <c r="S304" s="1983"/>
      <c r="T304" s="1984"/>
      <c r="U304" s="1983"/>
      <c r="V304" s="1983"/>
      <c r="W304" s="1983"/>
      <c r="X304" s="1983"/>
      <c r="Y304" s="1984"/>
      <c r="Z304" s="1983"/>
      <c r="AA304" s="1983"/>
      <c r="AB304" s="1983"/>
      <c r="AC304" s="1983"/>
      <c r="AD304" s="1984"/>
      <c r="AE304" s="1983"/>
      <c r="AF304" s="1983"/>
      <c r="AG304" s="1983"/>
      <c r="AH304" s="1983"/>
      <c r="AI304" s="1984"/>
      <c r="AJ304" s="1983"/>
      <c r="AK304" s="1983"/>
      <c r="AL304" s="1983"/>
      <c r="AM304" s="1983"/>
      <c r="AN304" s="1984"/>
      <c r="AO304" s="1983"/>
      <c r="AP304" s="1983"/>
      <c r="AQ304" s="1983"/>
      <c r="AR304" s="1983"/>
      <c r="AS304" s="1984"/>
      <c r="AT304" s="1983"/>
      <c r="AU304" s="1983"/>
      <c r="AV304" s="1983"/>
      <c r="AW304" s="1983"/>
      <c r="AX304" s="1984"/>
    </row>
    <row r="305" spans="1:56">
      <c r="A305" s="2104"/>
      <c r="B305" s="1983"/>
      <c r="C305" s="1983"/>
      <c r="D305" s="1983"/>
      <c r="E305" s="1984"/>
      <c r="F305" s="1983"/>
      <c r="G305" s="1983"/>
      <c r="H305" s="1983"/>
      <c r="I305" s="1983"/>
      <c r="J305" s="1984"/>
      <c r="K305" s="1983"/>
      <c r="L305" s="1983"/>
      <c r="M305" s="1983"/>
      <c r="N305" s="1983"/>
      <c r="O305" s="1984"/>
      <c r="P305" s="1983"/>
      <c r="Q305" s="1983"/>
      <c r="R305" s="1983"/>
      <c r="S305" s="1983"/>
      <c r="T305" s="1984"/>
      <c r="U305" s="1983"/>
      <c r="V305" s="1983"/>
      <c r="W305" s="1983"/>
      <c r="X305" s="1983"/>
      <c r="Y305" s="1984"/>
      <c r="Z305" s="1983"/>
      <c r="AA305" s="1983"/>
      <c r="AB305" s="1983"/>
      <c r="AC305" s="1983"/>
      <c r="AD305" s="1984"/>
      <c r="AE305" s="1983"/>
      <c r="AF305" s="1983"/>
      <c r="AG305" s="1983"/>
      <c r="AH305" s="1983"/>
      <c r="AI305" s="1984"/>
      <c r="AJ305" s="1983"/>
      <c r="AK305" s="1983"/>
      <c r="AL305" s="1983"/>
      <c r="AM305" s="1983"/>
      <c r="AN305" s="1984"/>
      <c r="AO305" s="1983"/>
      <c r="AP305" s="1983"/>
      <c r="AQ305" s="1983"/>
      <c r="AR305" s="1983"/>
      <c r="AS305" s="1984"/>
      <c r="AT305" s="1983"/>
      <c r="AU305" s="1983"/>
      <c r="AV305" s="1983"/>
      <c r="AW305" s="1983"/>
      <c r="AX305" s="1984"/>
    </row>
    <row r="306" spans="1:56" s="387" customFormat="1">
      <c r="A306" s="2104"/>
      <c r="B306" s="1983"/>
      <c r="C306" s="1983"/>
      <c r="D306" s="1983"/>
      <c r="E306" s="1984"/>
      <c r="F306" s="1983"/>
      <c r="G306" s="1983"/>
      <c r="H306" s="1983"/>
      <c r="I306" s="1983"/>
      <c r="J306" s="1984"/>
      <c r="K306" s="1983"/>
      <c r="L306" s="1983"/>
      <c r="M306" s="1983"/>
      <c r="N306" s="1983"/>
      <c r="O306" s="1984"/>
      <c r="P306" s="1983"/>
      <c r="Q306" s="1983"/>
      <c r="R306" s="1983"/>
      <c r="S306" s="1983"/>
      <c r="T306" s="1984"/>
      <c r="U306" s="1983"/>
      <c r="V306" s="1983"/>
      <c r="W306" s="1983"/>
      <c r="X306" s="1983"/>
      <c r="Y306" s="1984"/>
      <c r="Z306" s="1983"/>
      <c r="AA306" s="1983"/>
      <c r="AB306" s="1983"/>
      <c r="AC306" s="1983"/>
      <c r="AD306" s="1984"/>
      <c r="AE306" s="1983"/>
      <c r="AF306" s="1983"/>
      <c r="AG306" s="1983"/>
      <c r="AH306" s="1983"/>
      <c r="AI306" s="1984"/>
      <c r="AJ306" s="1983"/>
      <c r="AK306" s="1983"/>
      <c r="AL306" s="1983"/>
      <c r="AM306" s="1983"/>
      <c r="AN306" s="1984"/>
      <c r="AO306" s="1983"/>
      <c r="AP306" s="1983"/>
      <c r="AQ306" s="1983"/>
      <c r="AR306" s="1983"/>
      <c r="AS306" s="1984"/>
      <c r="AT306" s="1983"/>
      <c r="AU306" s="1983"/>
      <c r="AV306" s="1983"/>
      <c r="AW306" s="1983"/>
      <c r="AX306" s="1984"/>
      <c r="AY306" s="388"/>
      <c r="AZ306" s="388"/>
      <c r="BA306" s="388"/>
      <c r="BB306" s="388"/>
      <c r="BC306" s="388"/>
      <c r="BD306" s="388"/>
    </row>
    <row r="307" spans="1:56">
      <c r="A307" s="2104"/>
      <c r="B307" s="1983"/>
      <c r="C307" s="1983"/>
      <c r="D307" s="1983"/>
      <c r="E307" s="1984"/>
      <c r="F307" s="1983"/>
      <c r="G307" s="1983"/>
      <c r="H307" s="1983"/>
      <c r="I307" s="1983"/>
      <c r="J307" s="1984"/>
      <c r="K307" s="1983"/>
      <c r="L307" s="1983"/>
      <c r="M307" s="1983"/>
      <c r="N307" s="1983"/>
      <c r="O307" s="1984"/>
      <c r="P307" s="1983"/>
      <c r="Q307" s="1983"/>
      <c r="R307" s="1983"/>
      <c r="S307" s="1983"/>
      <c r="T307" s="1984"/>
      <c r="U307" s="1983"/>
      <c r="V307" s="1983"/>
      <c r="W307" s="1983"/>
      <c r="X307" s="1983"/>
      <c r="Y307" s="1984"/>
      <c r="Z307" s="1983"/>
      <c r="AA307" s="1983"/>
      <c r="AB307" s="1983"/>
      <c r="AC307" s="1983"/>
      <c r="AD307" s="1984"/>
      <c r="AE307" s="1983"/>
      <c r="AF307" s="1983"/>
      <c r="AG307" s="1983"/>
      <c r="AH307" s="1983"/>
      <c r="AI307" s="1984"/>
      <c r="AJ307" s="1983"/>
      <c r="AK307" s="1983"/>
      <c r="AL307" s="1983"/>
      <c r="AM307" s="1983"/>
      <c r="AN307" s="1984"/>
      <c r="AO307" s="1983"/>
      <c r="AP307" s="1983"/>
      <c r="AQ307" s="1983"/>
      <c r="AR307" s="1983"/>
      <c r="AS307" s="1984"/>
      <c r="AT307" s="1983"/>
      <c r="AU307" s="1983"/>
      <c r="AV307" s="1983"/>
      <c r="AW307" s="1983"/>
      <c r="AX307" s="1984"/>
    </row>
    <row r="308" spans="1:56">
      <c r="A308" s="2104"/>
      <c r="B308" s="1983"/>
      <c r="C308" s="1983"/>
      <c r="D308" s="1983"/>
      <c r="E308" s="1984"/>
      <c r="F308" s="1983"/>
      <c r="G308" s="1983"/>
      <c r="H308" s="1983"/>
      <c r="I308" s="1983"/>
      <c r="J308" s="1984"/>
      <c r="K308" s="1983"/>
      <c r="L308" s="1983"/>
      <c r="M308" s="1983"/>
      <c r="N308" s="1983"/>
      <c r="O308" s="1984"/>
      <c r="P308" s="1983"/>
      <c r="Q308" s="1983"/>
      <c r="R308" s="1983"/>
      <c r="S308" s="1983"/>
      <c r="T308" s="1984"/>
      <c r="U308" s="1983"/>
      <c r="V308" s="1983"/>
      <c r="W308" s="1983"/>
      <c r="X308" s="1983"/>
      <c r="Y308" s="1984"/>
      <c r="Z308" s="1983"/>
      <c r="AA308" s="1983"/>
      <c r="AB308" s="1983"/>
      <c r="AC308" s="1983"/>
      <c r="AD308" s="1984"/>
      <c r="AE308" s="1983"/>
      <c r="AF308" s="1983"/>
      <c r="AG308" s="1983"/>
      <c r="AH308" s="1983"/>
      <c r="AI308" s="1984"/>
      <c r="AJ308" s="1983"/>
      <c r="AK308" s="1983"/>
      <c r="AL308" s="1983"/>
      <c r="AM308" s="1983"/>
      <c r="AN308" s="1984"/>
      <c r="AO308" s="1983"/>
      <c r="AP308" s="1983"/>
      <c r="AQ308" s="1983"/>
      <c r="AR308" s="1983"/>
      <c r="AS308" s="1984"/>
      <c r="AT308" s="1983"/>
      <c r="AU308" s="1983"/>
      <c r="AV308" s="1983"/>
      <c r="AW308" s="1983"/>
      <c r="AX308" s="1984"/>
    </row>
    <row r="309" spans="1:56">
      <c r="A309" s="2104"/>
      <c r="B309" s="1983"/>
      <c r="C309" s="1983"/>
      <c r="D309" s="1983"/>
      <c r="E309" s="1984"/>
      <c r="F309" s="1983"/>
      <c r="G309" s="1983"/>
      <c r="H309" s="1983"/>
      <c r="I309" s="1983"/>
      <c r="J309" s="1984"/>
      <c r="K309" s="1983"/>
      <c r="L309" s="1983"/>
      <c r="M309" s="1983"/>
      <c r="N309" s="1983"/>
      <c r="O309" s="1984"/>
      <c r="P309" s="1983"/>
      <c r="Q309" s="1983"/>
      <c r="R309" s="1983"/>
      <c r="S309" s="1983"/>
      <c r="T309" s="1984"/>
      <c r="U309" s="1983"/>
      <c r="V309" s="1983"/>
      <c r="W309" s="1983"/>
      <c r="X309" s="1983"/>
      <c r="Y309" s="1984"/>
      <c r="Z309" s="1983"/>
      <c r="AA309" s="1983"/>
      <c r="AB309" s="1983"/>
      <c r="AC309" s="1983"/>
      <c r="AD309" s="1984"/>
      <c r="AE309" s="1983"/>
      <c r="AF309" s="1983"/>
      <c r="AG309" s="1983"/>
      <c r="AH309" s="1983"/>
      <c r="AI309" s="1984"/>
      <c r="AJ309" s="1983"/>
      <c r="AK309" s="1983"/>
      <c r="AL309" s="1983"/>
      <c r="AM309" s="1983"/>
      <c r="AN309" s="1984"/>
      <c r="AO309" s="1983"/>
      <c r="AP309" s="1983"/>
      <c r="AQ309" s="1983"/>
      <c r="AR309" s="1983"/>
      <c r="AS309" s="1984"/>
      <c r="AT309" s="1983"/>
      <c r="AU309" s="1983"/>
      <c r="AV309" s="1983"/>
      <c r="AW309" s="1983"/>
      <c r="AX309" s="1984"/>
    </row>
    <row r="310" spans="1:56">
      <c r="A310" s="2104"/>
      <c r="B310" s="1983"/>
      <c r="C310" s="1983"/>
      <c r="D310" s="1983"/>
      <c r="E310" s="1984"/>
      <c r="F310" s="1983"/>
      <c r="G310" s="1983"/>
      <c r="H310" s="1983"/>
      <c r="I310" s="1983"/>
      <c r="J310" s="1984"/>
      <c r="K310" s="1983"/>
      <c r="L310" s="1983"/>
      <c r="M310" s="1983"/>
      <c r="N310" s="1983"/>
      <c r="O310" s="1984"/>
      <c r="P310" s="1983"/>
      <c r="Q310" s="1983"/>
      <c r="R310" s="1983"/>
      <c r="S310" s="1983"/>
      <c r="T310" s="1984"/>
      <c r="U310" s="1983"/>
      <c r="V310" s="1983"/>
      <c r="W310" s="1983"/>
      <c r="X310" s="1983"/>
      <c r="Y310" s="1984"/>
      <c r="Z310" s="1983"/>
      <c r="AA310" s="1983"/>
      <c r="AB310" s="1983"/>
      <c r="AC310" s="1983"/>
      <c r="AD310" s="1984"/>
      <c r="AE310" s="1983"/>
      <c r="AF310" s="1983"/>
      <c r="AG310" s="1983"/>
      <c r="AH310" s="1983"/>
      <c r="AI310" s="1984"/>
      <c r="AJ310" s="1983"/>
      <c r="AK310" s="1983"/>
      <c r="AL310" s="1983"/>
      <c r="AM310" s="1983"/>
      <c r="AN310" s="1984"/>
      <c r="AO310" s="1983"/>
      <c r="AP310" s="1983"/>
      <c r="AQ310" s="1983"/>
      <c r="AR310" s="1983"/>
      <c r="AS310" s="1984"/>
      <c r="AT310" s="1983"/>
      <c r="AU310" s="1983"/>
      <c r="AV310" s="1983"/>
      <c r="AW310" s="1983"/>
      <c r="AX310" s="1984"/>
    </row>
    <row r="311" spans="1:56">
      <c r="A311" s="2161" t="s">
        <v>97</v>
      </c>
      <c r="B311" s="2161"/>
      <c r="C311" s="2161"/>
      <c r="D311" s="2161"/>
      <c r="E311" s="2162"/>
      <c r="F311" s="2002"/>
      <c r="G311" s="2002"/>
      <c r="H311" s="2002"/>
      <c r="I311" s="2002"/>
      <c r="J311" s="2003"/>
      <c r="K311" s="2002"/>
      <c r="L311" s="2002"/>
      <c r="M311" s="2002"/>
      <c r="N311" s="2002"/>
      <c r="O311" s="2003"/>
      <c r="P311" s="2002"/>
      <c r="Q311" s="2002"/>
      <c r="R311" s="2002"/>
      <c r="S311" s="2002"/>
      <c r="T311" s="2003"/>
      <c r="U311" s="2002"/>
      <c r="V311" s="2002"/>
      <c r="W311" s="2002"/>
      <c r="X311" s="2002"/>
      <c r="Y311" s="2003"/>
      <c r="Z311" s="2002"/>
      <c r="AA311" s="2002"/>
      <c r="AB311" s="2002"/>
      <c r="AC311" s="2002"/>
      <c r="AD311" s="2003"/>
      <c r="AE311" s="2002"/>
      <c r="AF311" s="2002"/>
      <c r="AG311" s="2002"/>
      <c r="AH311" s="2002"/>
      <c r="AI311" s="2003"/>
      <c r="AJ311" s="2002"/>
      <c r="AK311" s="2002"/>
      <c r="AL311" s="2002"/>
      <c r="AM311" s="2002"/>
      <c r="AN311" s="2003"/>
      <c r="AO311" s="2002"/>
      <c r="AP311" s="2002"/>
      <c r="AQ311" s="2002"/>
      <c r="AR311" s="2002"/>
      <c r="AS311" s="2003"/>
      <c r="AT311" s="2002"/>
      <c r="AU311" s="2002"/>
      <c r="AV311" s="2002"/>
      <c r="AW311" s="2002"/>
      <c r="AX311" s="2003"/>
    </row>
    <row r="312" spans="1:56">
      <c r="A312" s="477">
        <v>11</v>
      </c>
      <c r="B312" s="478"/>
      <c r="C312" s="478"/>
      <c r="D312" s="478"/>
      <c r="E312" s="479"/>
      <c r="F312" s="477">
        <v>12</v>
      </c>
      <c r="G312" s="478"/>
      <c r="H312" s="478"/>
      <c r="I312" s="478"/>
      <c r="J312" s="479"/>
      <c r="K312" s="477">
        <v>13</v>
      </c>
      <c r="L312" s="478"/>
      <c r="M312" s="478"/>
      <c r="N312" s="478"/>
      <c r="O312" s="479"/>
      <c r="P312" s="477">
        <v>14</v>
      </c>
      <c r="Q312" s="478"/>
      <c r="R312" s="478"/>
      <c r="S312" s="478"/>
      <c r="T312" s="479"/>
      <c r="U312" s="477">
        <v>15</v>
      </c>
      <c r="V312" s="478"/>
      <c r="W312" s="478"/>
      <c r="X312" s="478"/>
      <c r="Y312" s="479"/>
      <c r="Z312" s="477">
        <v>16</v>
      </c>
      <c r="AA312" s="478"/>
      <c r="AB312" s="478"/>
      <c r="AC312" s="478"/>
      <c r="AD312" s="479"/>
      <c r="AE312" s="477">
        <v>17</v>
      </c>
      <c r="AF312" s="478"/>
      <c r="AG312" s="478"/>
      <c r="AH312" s="478"/>
      <c r="AI312" s="479"/>
      <c r="AJ312" s="477">
        <v>18</v>
      </c>
      <c r="AK312" s="478"/>
      <c r="AL312" s="478"/>
      <c r="AM312" s="478"/>
      <c r="AN312" s="479"/>
      <c r="AO312" s="477">
        <v>19</v>
      </c>
      <c r="AP312" s="478"/>
      <c r="AQ312" s="478"/>
      <c r="AR312" s="478"/>
      <c r="AS312" s="479"/>
      <c r="AT312" s="477">
        <v>20</v>
      </c>
      <c r="AU312" s="478"/>
      <c r="AV312" s="478"/>
      <c r="AW312" s="478"/>
      <c r="AX312" s="479"/>
    </row>
    <row r="313" spans="1:56">
      <c r="A313" s="1983"/>
      <c r="B313" s="1983"/>
      <c r="C313" s="1983"/>
      <c r="D313" s="1983"/>
      <c r="E313" s="1984"/>
      <c r="F313" s="1983"/>
      <c r="G313" s="1983"/>
      <c r="H313" s="1983"/>
      <c r="I313" s="1983"/>
      <c r="J313" s="1984"/>
      <c r="K313" s="1983"/>
      <c r="L313" s="1983"/>
      <c r="M313" s="1983"/>
      <c r="N313" s="1983"/>
      <c r="O313" s="1984"/>
      <c r="P313" s="1983"/>
      <c r="Q313" s="1983"/>
      <c r="R313" s="1983"/>
      <c r="S313" s="1983"/>
      <c r="T313" s="1984"/>
      <c r="U313" s="1983"/>
      <c r="V313" s="1983"/>
      <c r="W313" s="1983"/>
      <c r="X313" s="1983"/>
      <c r="Y313" s="1984"/>
      <c r="Z313" s="1983"/>
      <c r="AA313" s="1983"/>
      <c r="AB313" s="1983"/>
      <c r="AC313" s="1983"/>
      <c r="AD313" s="1984"/>
      <c r="AE313" s="1983"/>
      <c r="AF313" s="1983"/>
      <c r="AG313" s="1983"/>
      <c r="AH313" s="1983"/>
      <c r="AI313" s="1984"/>
      <c r="AJ313" s="1983"/>
      <c r="AK313" s="1983"/>
      <c r="AL313" s="1983"/>
      <c r="AM313" s="1983"/>
      <c r="AN313" s="1984"/>
      <c r="AO313" s="1983"/>
      <c r="AP313" s="1983"/>
      <c r="AQ313" s="1983"/>
      <c r="AR313" s="1983"/>
      <c r="AS313" s="1984"/>
      <c r="AT313" s="1983"/>
      <c r="AU313" s="1983"/>
      <c r="AV313" s="1983"/>
      <c r="AW313" s="1983"/>
      <c r="AX313" s="1984"/>
    </row>
    <row r="314" spans="1:56">
      <c r="A314" s="1983"/>
      <c r="B314" s="1983"/>
      <c r="C314" s="1983"/>
      <c r="D314" s="1983"/>
      <c r="E314" s="1984"/>
      <c r="F314" s="1983"/>
      <c r="G314" s="1983"/>
      <c r="H314" s="1983"/>
      <c r="I314" s="1983"/>
      <c r="J314" s="1984"/>
      <c r="K314" s="1983"/>
      <c r="L314" s="1983"/>
      <c r="M314" s="1983"/>
      <c r="N314" s="1983"/>
      <c r="O314" s="1984"/>
      <c r="P314" s="1983"/>
      <c r="Q314" s="1983"/>
      <c r="R314" s="1983"/>
      <c r="S314" s="1983"/>
      <c r="T314" s="1984"/>
      <c r="U314" s="1983"/>
      <c r="V314" s="1983"/>
      <c r="W314" s="1983"/>
      <c r="X314" s="1983"/>
      <c r="Y314" s="1984"/>
      <c r="Z314" s="1983"/>
      <c r="AA314" s="1983"/>
      <c r="AB314" s="1983"/>
      <c r="AC314" s="1983"/>
      <c r="AD314" s="1984"/>
      <c r="AE314" s="1983"/>
      <c r="AF314" s="1983"/>
      <c r="AG314" s="1983"/>
      <c r="AH314" s="1983"/>
      <c r="AI314" s="1984"/>
      <c r="AJ314" s="1983"/>
      <c r="AK314" s="1983"/>
      <c r="AL314" s="1983"/>
      <c r="AM314" s="1983"/>
      <c r="AN314" s="1984"/>
      <c r="AO314" s="1983"/>
      <c r="AP314" s="1983"/>
      <c r="AQ314" s="1983"/>
      <c r="AR314" s="1983"/>
      <c r="AS314" s="1984"/>
      <c r="AT314" s="1983"/>
      <c r="AU314" s="1983"/>
      <c r="AV314" s="1983"/>
      <c r="AW314" s="1983"/>
      <c r="AX314" s="1984"/>
    </row>
    <row r="315" spans="1:56">
      <c r="A315" s="1983"/>
      <c r="B315" s="1983"/>
      <c r="C315" s="1983"/>
      <c r="D315" s="1983"/>
      <c r="E315" s="1984"/>
      <c r="F315" s="1983"/>
      <c r="G315" s="1983"/>
      <c r="H315" s="1983"/>
      <c r="I315" s="1983"/>
      <c r="J315" s="1984"/>
      <c r="K315" s="1983"/>
      <c r="L315" s="1983"/>
      <c r="M315" s="1983"/>
      <c r="N315" s="1983"/>
      <c r="O315" s="1984"/>
      <c r="P315" s="1983"/>
      <c r="Q315" s="1983"/>
      <c r="R315" s="1983"/>
      <c r="S315" s="1983"/>
      <c r="T315" s="1984"/>
      <c r="U315" s="1983"/>
      <c r="V315" s="1983"/>
      <c r="W315" s="1983"/>
      <c r="X315" s="1983"/>
      <c r="Y315" s="1984"/>
      <c r="Z315" s="1983"/>
      <c r="AA315" s="1983"/>
      <c r="AB315" s="1983"/>
      <c r="AC315" s="1983"/>
      <c r="AD315" s="1984"/>
      <c r="AE315" s="1983"/>
      <c r="AF315" s="1983"/>
      <c r="AG315" s="1983"/>
      <c r="AH315" s="1983"/>
      <c r="AI315" s="1984"/>
      <c r="AJ315" s="1983"/>
      <c r="AK315" s="1983"/>
      <c r="AL315" s="1983"/>
      <c r="AM315" s="1983"/>
      <c r="AN315" s="1984"/>
      <c r="AO315" s="1983"/>
      <c r="AP315" s="1983"/>
      <c r="AQ315" s="1983"/>
      <c r="AR315" s="1983"/>
      <c r="AS315" s="1984"/>
      <c r="AT315" s="1983"/>
      <c r="AU315" s="1983"/>
      <c r="AV315" s="1983"/>
      <c r="AW315" s="1983"/>
      <c r="AX315" s="1984"/>
    </row>
    <row r="316" spans="1:56">
      <c r="A316" s="1983"/>
      <c r="B316" s="1983"/>
      <c r="C316" s="1983"/>
      <c r="D316" s="1983"/>
      <c r="E316" s="1984"/>
      <c r="F316" s="1983"/>
      <c r="G316" s="1983"/>
      <c r="H316" s="1983"/>
      <c r="I316" s="1983"/>
      <c r="J316" s="1984"/>
      <c r="K316" s="1983"/>
      <c r="L316" s="1983"/>
      <c r="M316" s="1983"/>
      <c r="N316" s="1983"/>
      <c r="O316" s="1984"/>
      <c r="P316" s="1983"/>
      <c r="Q316" s="1983"/>
      <c r="R316" s="1983"/>
      <c r="S316" s="1983"/>
      <c r="T316" s="1984"/>
      <c r="U316" s="1983"/>
      <c r="V316" s="1983"/>
      <c r="W316" s="1983"/>
      <c r="X316" s="1983"/>
      <c r="Y316" s="1984"/>
      <c r="Z316" s="1983"/>
      <c r="AA316" s="1983"/>
      <c r="AB316" s="1983"/>
      <c r="AC316" s="1983"/>
      <c r="AD316" s="1984"/>
      <c r="AE316" s="1983"/>
      <c r="AF316" s="1983"/>
      <c r="AG316" s="1983"/>
      <c r="AH316" s="1983"/>
      <c r="AI316" s="1984"/>
      <c r="AJ316" s="1983"/>
      <c r="AK316" s="1983"/>
      <c r="AL316" s="1983"/>
      <c r="AM316" s="1983"/>
      <c r="AN316" s="1984"/>
      <c r="AO316" s="1983"/>
      <c r="AP316" s="1983"/>
      <c r="AQ316" s="1983"/>
      <c r="AR316" s="1983"/>
      <c r="AS316" s="1984"/>
      <c r="AT316" s="1983"/>
      <c r="AU316" s="1983"/>
      <c r="AV316" s="1983"/>
      <c r="AW316" s="1983"/>
      <c r="AX316" s="1984"/>
    </row>
    <row r="317" spans="1:56">
      <c r="A317" s="1983"/>
      <c r="B317" s="1983"/>
      <c r="C317" s="1983"/>
      <c r="D317" s="1983"/>
      <c r="E317" s="1984"/>
      <c r="F317" s="1983"/>
      <c r="G317" s="1983"/>
      <c r="H317" s="1983"/>
      <c r="I317" s="1983"/>
      <c r="J317" s="1984"/>
      <c r="K317" s="1983"/>
      <c r="L317" s="1983"/>
      <c r="M317" s="1983"/>
      <c r="N317" s="1983"/>
      <c r="O317" s="1984"/>
      <c r="P317" s="1983"/>
      <c r="Q317" s="1983"/>
      <c r="R317" s="1983"/>
      <c r="S317" s="1983"/>
      <c r="T317" s="1984"/>
      <c r="U317" s="1983"/>
      <c r="V317" s="1983"/>
      <c r="W317" s="1983"/>
      <c r="X317" s="1983"/>
      <c r="Y317" s="1984"/>
      <c r="Z317" s="1983"/>
      <c r="AA317" s="1983"/>
      <c r="AB317" s="1983"/>
      <c r="AC317" s="1983"/>
      <c r="AD317" s="1984"/>
      <c r="AE317" s="1983"/>
      <c r="AF317" s="1983"/>
      <c r="AG317" s="1983"/>
      <c r="AH317" s="1983"/>
      <c r="AI317" s="1984"/>
      <c r="AJ317" s="1983"/>
      <c r="AK317" s="1983"/>
      <c r="AL317" s="1983"/>
      <c r="AM317" s="1983"/>
      <c r="AN317" s="1984"/>
      <c r="AO317" s="1983"/>
      <c r="AP317" s="1983"/>
      <c r="AQ317" s="1983"/>
      <c r="AR317" s="1983"/>
      <c r="AS317" s="1984"/>
      <c r="AT317" s="1983"/>
      <c r="AU317" s="1983"/>
      <c r="AV317" s="1983"/>
      <c r="AW317" s="1983"/>
      <c r="AX317" s="1984"/>
    </row>
    <row r="318" spans="1:56">
      <c r="A318" s="1983"/>
      <c r="B318" s="1983"/>
      <c r="C318" s="1983"/>
      <c r="D318" s="1983"/>
      <c r="E318" s="1984"/>
      <c r="F318" s="1983"/>
      <c r="G318" s="1983"/>
      <c r="H318" s="1983"/>
      <c r="I318" s="1983"/>
      <c r="J318" s="1984"/>
      <c r="K318" s="1983"/>
      <c r="L318" s="1983"/>
      <c r="M318" s="1983"/>
      <c r="N318" s="1983"/>
      <c r="O318" s="1984"/>
      <c r="P318" s="1983"/>
      <c r="Q318" s="1983"/>
      <c r="R318" s="1983"/>
      <c r="S318" s="1983"/>
      <c r="T318" s="1984"/>
      <c r="U318" s="1983"/>
      <c r="V318" s="1983"/>
      <c r="W318" s="1983"/>
      <c r="X318" s="1983"/>
      <c r="Y318" s="1984"/>
      <c r="Z318" s="1983"/>
      <c r="AA318" s="1983"/>
      <c r="AB318" s="1983"/>
      <c r="AC318" s="1983"/>
      <c r="AD318" s="1984"/>
      <c r="AE318" s="1983"/>
      <c r="AF318" s="1983"/>
      <c r="AG318" s="1983"/>
      <c r="AH318" s="1983"/>
      <c r="AI318" s="1984"/>
      <c r="AJ318" s="1983"/>
      <c r="AK318" s="1983"/>
      <c r="AL318" s="1983"/>
      <c r="AM318" s="1983"/>
      <c r="AN318" s="1984"/>
      <c r="AO318" s="1983"/>
      <c r="AP318" s="1983"/>
      <c r="AQ318" s="1983"/>
      <c r="AR318" s="1983"/>
      <c r="AS318" s="1984"/>
      <c r="AT318" s="1983"/>
      <c r="AU318" s="1983"/>
      <c r="AV318" s="1983"/>
      <c r="AW318" s="1983"/>
      <c r="AX318" s="1984"/>
    </row>
    <row r="319" spans="1:56">
      <c r="A319" s="1983"/>
      <c r="B319" s="1983"/>
      <c r="C319" s="1983"/>
      <c r="D319" s="1983"/>
      <c r="E319" s="1984"/>
      <c r="F319" s="1983"/>
      <c r="G319" s="1983"/>
      <c r="H319" s="1983"/>
      <c r="I319" s="1983"/>
      <c r="J319" s="1984"/>
      <c r="K319" s="1983"/>
      <c r="L319" s="1983"/>
      <c r="M319" s="1983"/>
      <c r="N319" s="1983"/>
      <c r="O319" s="1984"/>
      <c r="P319" s="1983"/>
      <c r="Q319" s="1983"/>
      <c r="R319" s="1983"/>
      <c r="S319" s="1983"/>
      <c r="T319" s="1984"/>
      <c r="U319" s="1983"/>
      <c r="V319" s="1983"/>
      <c r="W319" s="1983"/>
      <c r="X319" s="1983"/>
      <c r="Y319" s="1984"/>
      <c r="Z319" s="1983"/>
      <c r="AA319" s="1983"/>
      <c r="AB319" s="1983"/>
      <c r="AC319" s="1983"/>
      <c r="AD319" s="1984"/>
      <c r="AE319" s="1983"/>
      <c r="AF319" s="1983"/>
      <c r="AG319" s="1983"/>
      <c r="AH319" s="1983"/>
      <c r="AI319" s="1984"/>
      <c r="AJ319" s="1983"/>
      <c r="AK319" s="1983"/>
      <c r="AL319" s="1983"/>
      <c r="AM319" s="1983"/>
      <c r="AN319" s="1984"/>
      <c r="AO319" s="1983"/>
      <c r="AP319" s="1983"/>
      <c r="AQ319" s="1983"/>
      <c r="AR319" s="1983"/>
      <c r="AS319" s="1984"/>
      <c r="AT319" s="1983"/>
      <c r="AU319" s="1983"/>
      <c r="AV319" s="1983"/>
      <c r="AW319" s="1983"/>
      <c r="AX319" s="1984"/>
    </row>
    <row r="320" spans="1:56">
      <c r="A320" s="1983"/>
      <c r="B320" s="1983"/>
      <c r="C320" s="1983"/>
      <c r="D320" s="1983"/>
      <c r="E320" s="1984"/>
      <c r="F320" s="1983"/>
      <c r="G320" s="1983"/>
      <c r="H320" s="1983"/>
      <c r="I320" s="1983"/>
      <c r="J320" s="1984"/>
      <c r="K320" s="1983"/>
      <c r="L320" s="1983"/>
      <c r="M320" s="1983"/>
      <c r="N320" s="1983"/>
      <c r="O320" s="1984"/>
      <c r="P320" s="1983"/>
      <c r="Q320" s="1983"/>
      <c r="R320" s="1983"/>
      <c r="S320" s="1983"/>
      <c r="T320" s="1984"/>
      <c r="U320" s="1983"/>
      <c r="V320" s="1983"/>
      <c r="W320" s="1983"/>
      <c r="X320" s="1983"/>
      <c r="Y320" s="1984"/>
      <c r="Z320" s="1983"/>
      <c r="AA320" s="1983"/>
      <c r="AB320" s="1983"/>
      <c r="AC320" s="1983"/>
      <c r="AD320" s="1984"/>
      <c r="AE320" s="1983"/>
      <c r="AF320" s="1983"/>
      <c r="AG320" s="1983"/>
      <c r="AH320" s="1983"/>
      <c r="AI320" s="1984"/>
      <c r="AJ320" s="1983"/>
      <c r="AK320" s="1983"/>
      <c r="AL320" s="1983"/>
      <c r="AM320" s="1983"/>
      <c r="AN320" s="1984"/>
      <c r="AO320" s="1983"/>
      <c r="AP320" s="1983"/>
      <c r="AQ320" s="1983"/>
      <c r="AR320" s="1983"/>
      <c r="AS320" s="1984"/>
      <c r="AT320" s="1983"/>
      <c r="AU320" s="1983"/>
      <c r="AV320" s="1983"/>
      <c r="AW320" s="1983"/>
      <c r="AX320" s="1984"/>
    </row>
    <row r="321" spans="1:56">
      <c r="A321" s="1983"/>
      <c r="B321" s="1983"/>
      <c r="C321" s="1983"/>
      <c r="D321" s="1983"/>
      <c r="E321" s="1984"/>
      <c r="F321" s="1983"/>
      <c r="G321" s="1983"/>
      <c r="H321" s="1983"/>
      <c r="I321" s="1983"/>
      <c r="J321" s="1984"/>
      <c r="K321" s="1983"/>
      <c r="L321" s="1983"/>
      <c r="M321" s="1983"/>
      <c r="N321" s="1983"/>
      <c r="O321" s="1984"/>
      <c r="P321" s="1983"/>
      <c r="Q321" s="1983"/>
      <c r="R321" s="1983"/>
      <c r="S321" s="1983"/>
      <c r="T321" s="1984"/>
      <c r="U321" s="1983"/>
      <c r="V321" s="1983"/>
      <c r="W321" s="1983"/>
      <c r="X321" s="1983"/>
      <c r="Y321" s="1984"/>
      <c r="Z321" s="1983"/>
      <c r="AA321" s="1983"/>
      <c r="AB321" s="1983"/>
      <c r="AC321" s="1983"/>
      <c r="AD321" s="1984"/>
      <c r="AE321" s="1983"/>
      <c r="AF321" s="1983"/>
      <c r="AG321" s="1983"/>
      <c r="AH321" s="1983"/>
      <c r="AI321" s="1984"/>
      <c r="AJ321" s="1983"/>
      <c r="AK321" s="1983"/>
      <c r="AL321" s="1983"/>
      <c r="AM321" s="1983"/>
      <c r="AN321" s="1984"/>
      <c r="AO321" s="1983"/>
      <c r="AP321" s="1983"/>
      <c r="AQ321" s="1983"/>
      <c r="AR321" s="1983"/>
      <c r="AS321" s="1984"/>
      <c r="AT321" s="1983"/>
      <c r="AU321" s="1983"/>
      <c r="AV321" s="1983"/>
      <c r="AW321" s="1983"/>
      <c r="AX321" s="1984"/>
    </row>
    <row r="322" spans="1:56" s="387" customFormat="1">
      <c r="A322" s="1983"/>
      <c r="B322" s="1983"/>
      <c r="C322" s="1983"/>
      <c r="D322" s="1983"/>
      <c r="E322" s="1984"/>
      <c r="F322" s="1983"/>
      <c r="G322" s="1983"/>
      <c r="H322" s="1983"/>
      <c r="I322" s="1983"/>
      <c r="J322" s="1984"/>
      <c r="K322" s="1983"/>
      <c r="L322" s="1983"/>
      <c r="M322" s="1983"/>
      <c r="N322" s="1983"/>
      <c r="O322" s="1984"/>
      <c r="P322" s="1983"/>
      <c r="Q322" s="1983"/>
      <c r="R322" s="1983"/>
      <c r="S322" s="1983"/>
      <c r="T322" s="1984"/>
      <c r="U322" s="1983"/>
      <c r="V322" s="1983"/>
      <c r="W322" s="1983"/>
      <c r="X322" s="1983"/>
      <c r="Y322" s="1984"/>
      <c r="Z322" s="1983"/>
      <c r="AA322" s="1983"/>
      <c r="AB322" s="1983"/>
      <c r="AC322" s="1983"/>
      <c r="AD322" s="1984"/>
      <c r="AE322" s="1983"/>
      <c r="AF322" s="1983"/>
      <c r="AG322" s="1983"/>
      <c r="AH322" s="1983"/>
      <c r="AI322" s="1984"/>
      <c r="AJ322" s="1983"/>
      <c r="AK322" s="1983"/>
      <c r="AL322" s="1983"/>
      <c r="AM322" s="1983"/>
      <c r="AN322" s="1984"/>
      <c r="AO322" s="1983"/>
      <c r="AP322" s="1983"/>
      <c r="AQ322" s="1983"/>
      <c r="AR322" s="1983"/>
      <c r="AS322" s="1984"/>
      <c r="AT322" s="1983"/>
      <c r="AU322" s="1983"/>
      <c r="AV322" s="1983"/>
      <c r="AW322" s="1983"/>
      <c r="AX322" s="1984"/>
      <c r="AY322" s="388"/>
      <c r="AZ322" s="388"/>
      <c r="BA322" s="388"/>
      <c r="BB322" s="388"/>
      <c r="BC322" s="388"/>
      <c r="BD322" s="388"/>
    </row>
    <row r="323" spans="1:56">
      <c r="A323" s="1983"/>
      <c r="B323" s="1983"/>
      <c r="C323" s="1983"/>
      <c r="D323" s="1983"/>
      <c r="E323" s="1984"/>
      <c r="F323" s="1983"/>
      <c r="G323" s="1983"/>
      <c r="H323" s="1983"/>
      <c r="I323" s="1983"/>
      <c r="J323" s="1984"/>
      <c r="K323" s="1983"/>
      <c r="L323" s="1983"/>
      <c r="M323" s="1983"/>
      <c r="N323" s="1983"/>
      <c r="O323" s="1984"/>
      <c r="P323" s="1983"/>
      <c r="Q323" s="1983"/>
      <c r="R323" s="1983"/>
      <c r="S323" s="1983"/>
      <c r="T323" s="1984"/>
      <c r="U323" s="1983"/>
      <c r="V323" s="1983"/>
      <c r="W323" s="1983"/>
      <c r="X323" s="1983"/>
      <c r="Y323" s="1984"/>
      <c r="Z323" s="1983"/>
      <c r="AA323" s="1983"/>
      <c r="AB323" s="1983"/>
      <c r="AC323" s="1983"/>
      <c r="AD323" s="1984"/>
      <c r="AE323" s="1983"/>
      <c r="AF323" s="1983"/>
      <c r="AG323" s="1983"/>
      <c r="AH323" s="1983"/>
      <c r="AI323" s="1984"/>
      <c r="AJ323" s="1983"/>
      <c r="AK323" s="1983"/>
      <c r="AL323" s="1983"/>
      <c r="AM323" s="1983"/>
      <c r="AN323" s="1984"/>
      <c r="AO323" s="1983"/>
      <c r="AP323" s="1983"/>
      <c r="AQ323" s="1983"/>
      <c r="AR323" s="1983"/>
      <c r="AS323" s="1984"/>
      <c r="AT323" s="1983"/>
      <c r="AU323" s="1983"/>
      <c r="AV323" s="1983"/>
      <c r="AW323" s="1983"/>
      <c r="AX323" s="1984"/>
    </row>
    <row r="324" spans="1:56">
      <c r="A324" s="1983"/>
      <c r="B324" s="1983"/>
      <c r="C324" s="1983"/>
      <c r="D324" s="1983"/>
      <c r="E324" s="1984"/>
      <c r="F324" s="1983"/>
      <c r="G324" s="1983"/>
      <c r="H324" s="1983"/>
      <c r="I324" s="1983"/>
      <c r="J324" s="1984"/>
      <c r="K324" s="1983"/>
      <c r="L324" s="1983"/>
      <c r="M324" s="1983"/>
      <c r="N324" s="1983"/>
      <c r="O324" s="1984"/>
      <c r="P324" s="1983"/>
      <c r="Q324" s="1983"/>
      <c r="R324" s="1983"/>
      <c r="S324" s="1983"/>
      <c r="T324" s="1984"/>
      <c r="U324" s="1983"/>
      <c r="V324" s="1983"/>
      <c r="W324" s="1983"/>
      <c r="X324" s="1983"/>
      <c r="Y324" s="1984"/>
      <c r="Z324" s="1983"/>
      <c r="AA324" s="1983"/>
      <c r="AB324" s="1983"/>
      <c r="AC324" s="1983"/>
      <c r="AD324" s="1984"/>
      <c r="AE324" s="1983"/>
      <c r="AF324" s="1983"/>
      <c r="AG324" s="1983"/>
      <c r="AH324" s="1983"/>
      <c r="AI324" s="1984"/>
      <c r="AJ324" s="1983"/>
      <c r="AK324" s="1983"/>
      <c r="AL324" s="1983"/>
      <c r="AM324" s="1983"/>
      <c r="AN324" s="1984"/>
      <c r="AO324" s="1983"/>
      <c r="AP324" s="1983"/>
      <c r="AQ324" s="1983"/>
      <c r="AR324" s="1983"/>
      <c r="AS324" s="1984"/>
      <c r="AT324" s="1983"/>
      <c r="AU324" s="1983"/>
      <c r="AV324" s="1983"/>
      <c r="AW324" s="1983"/>
      <c r="AX324" s="1984"/>
    </row>
    <row r="325" spans="1:56">
      <c r="A325" s="1983"/>
      <c r="B325" s="1983"/>
      <c r="C325" s="1983"/>
      <c r="D325" s="1983"/>
      <c r="E325" s="1984"/>
      <c r="F325" s="1983"/>
      <c r="G325" s="1983"/>
      <c r="H325" s="1983"/>
      <c r="I325" s="1983"/>
      <c r="J325" s="1984"/>
      <c r="K325" s="1983"/>
      <c r="L325" s="1983"/>
      <c r="M325" s="1983"/>
      <c r="N325" s="1983"/>
      <c r="O325" s="1984"/>
      <c r="P325" s="1983"/>
      <c r="Q325" s="1983"/>
      <c r="R325" s="1983"/>
      <c r="S325" s="1983"/>
      <c r="T325" s="1984"/>
      <c r="U325" s="1983"/>
      <c r="V325" s="1983"/>
      <c r="W325" s="1983"/>
      <c r="X325" s="1983"/>
      <c r="Y325" s="1984"/>
      <c r="Z325" s="1983"/>
      <c r="AA325" s="1983"/>
      <c r="AB325" s="1983"/>
      <c r="AC325" s="1983"/>
      <c r="AD325" s="1984"/>
      <c r="AE325" s="1983"/>
      <c r="AF325" s="1983"/>
      <c r="AG325" s="1983"/>
      <c r="AH325" s="1983"/>
      <c r="AI325" s="1984"/>
      <c r="AJ325" s="1983"/>
      <c r="AK325" s="1983"/>
      <c r="AL325" s="1983"/>
      <c r="AM325" s="1983"/>
      <c r="AN325" s="1984"/>
      <c r="AO325" s="1983"/>
      <c r="AP325" s="1983"/>
      <c r="AQ325" s="1983"/>
      <c r="AR325" s="1983"/>
      <c r="AS325" s="1984"/>
      <c r="AT325" s="1983"/>
      <c r="AU325" s="1983"/>
      <c r="AV325" s="1983"/>
      <c r="AW325" s="1983"/>
      <c r="AX325" s="1984"/>
    </row>
    <row r="326" spans="1:56">
      <c r="A326" s="1983"/>
      <c r="B326" s="1983"/>
      <c r="C326" s="1983"/>
      <c r="D326" s="1983"/>
      <c r="E326" s="1984"/>
      <c r="F326" s="1983"/>
      <c r="G326" s="1983"/>
      <c r="H326" s="1983"/>
      <c r="I326" s="1983"/>
      <c r="J326" s="1984"/>
      <c r="K326" s="1983"/>
      <c r="L326" s="1983"/>
      <c r="M326" s="1983"/>
      <c r="N326" s="1983"/>
      <c r="O326" s="1984"/>
      <c r="P326" s="1983"/>
      <c r="Q326" s="1983"/>
      <c r="R326" s="1983"/>
      <c r="S326" s="1983"/>
      <c r="T326" s="1984"/>
      <c r="U326" s="1983"/>
      <c r="V326" s="1983"/>
      <c r="W326" s="1983"/>
      <c r="X326" s="1983"/>
      <c r="Y326" s="1984"/>
      <c r="Z326" s="1983"/>
      <c r="AA326" s="1983"/>
      <c r="AB326" s="1983"/>
      <c r="AC326" s="1983"/>
      <c r="AD326" s="1984"/>
      <c r="AE326" s="1983"/>
      <c r="AF326" s="1983"/>
      <c r="AG326" s="1983"/>
      <c r="AH326" s="1983"/>
      <c r="AI326" s="1984"/>
      <c r="AJ326" s="1983"/>
      <c r="AK326" s="1983"/>
      <c r="AL326" s="1983"/>
      <c r="AM326" s="1983"/>
      <c r="AN326" s="1984"/>
      <c r="AO326" s="1983"/>
      <c r="AP326" s="1983"/>
      <c r="AQ326" s="1983"/>
      <c r="AR326" s="1983"/>
      <c r="AS326" s="1984"/>
      <c r="AT326" s="1983"/>
      <c r="AU326" s="1983"/>
      <c r="AV326" s="1983"/>
      <c r="AW326" s="1983"/>
      <c r="AX326" s="1984"/>
    </row>
    <row r="327" spans="1:56">
      <c r="A327" s="2002"/>
      <c r="B327" s="2002"/>
      <c r="C327" s="2002"/>
      <c r="D327" s="2002"/>
      <c r="E327" s="2003"/>
      <c r="F327" s="2002"/>
      <c r="G327" s="2002"/>
      <c r="H327" s="2002"/>
      <c r="I327" s="2002"/>
      <c r="J327" s="2003"/>
      <c r="K327" s="2002"/>
      <c r="L327" s="2002"/>
      <c r="M327" s="2002"/>
      <c r="N327" s="2002"/>
      <c r="O327" s="2003"/>
      <c r="P327" s="2002"/>
      <c r="Q327" s="2002"/>
      <c r="R327" s="2002"/>
      <c r="S327" s="2002"/>
      <c r="T327" s="2003"/>
      <c r="U327" s="2002"/>
      <c r="V327" s="2002"/>
      <c r="W327" s="2002"/>
      <c r="X327" s="2002"/>
      <c r="Y327" s="2003"/>
      <c r="Z327" s="2002"/>
      <c r="AA327" s="2002"/>
      <c r="AB327" s="2002"/>
      <c r="AC327" s="2002"/>
      <c r="AD327" s="2003"/>
      <c r="AE327" s="2002"/>
      <c r="AF327" s="2002"/>
      <c r="AG327" s="2002"/>
      <c r="AH327" s="2002"/>
      <c r="AI327" s="2003"/>
      <c r="AJ327" s="2002"/>
      <c r="AK327" s="2002"/>
      <c r="AL327" s="2002"/>
      <c r="AM327" s="2002"/>
      <c r="AN327" s="2003"/>
      <c r="AO327" s="2002"/>
      <c r="AP327" s="2002"/>
      <c r="AQ327" s="2002"/>
      <c r="AR327" s="2002"/>
      <c r="AS327" s="2003"/>
      <c r="AT327" s="2002"/>
      <c r="AU327" s="2002"/>
      <c r="AV327" s="2002"/>
      <c r="AW327" s="2002"/>
      <c r="AX327" s="2003"/>
    </row>
    <row r="328" spans="1:56">
      <c r="A328" s="477">
        <v>21</v>
      </c>
      <c r="B328" s="478"/>
      <c r="C328" s="478"/>
      <c r="D328" s="478"/>
      <c r="E328" s="479"/>
      <c r="F328" s="477">
        <v>22</v>
      </c>
      <c r="G328" s="478"/>
      <c r="H328" s="478"/>
      <c r="I328" s="478"/>
      <c r="J328" s="479"/>
      <c r="K328" s="477">
        <v>23</v>
      </c>
      <c r="L328" s="478"/>
      <c r="M328" s="478"/>
      <c r="N328" s="478"/>
      <c r="O328" s="479"/>
      <c r="P328" s="477">
        <v>24</v>
      </c>
      <c r="Q328" s="478"/>
      <c r="R328" s="478"/>
      <c r="S328" s="478"/>
      <c r="T328" s="479"/>
      <c r="U328" s="477">
        <v>25</v>
      </c>
      <c r="V328" s="478"/>
      <c r="W328" s="478"/>
      <c r="X328" s="478"/>
      <c r="Y328" s="479"/>
      <c r="Z328" s="2175" t="s">
        <v>103</v>
      </c>
      <c r="AA328" s="2176"/>
      <c r="AB328" s="2176"/>
      <c r="AC328" s="2176"/>
      <c r="AD328" s="2176"/>
      <c r="AE328" s="2176"/>
      <c r="AF328" s="2176"/>
      <c r="AG328" s="2176"/>
      <c r="AH328" s="2176"/>
      <c r="AI328" s="2176"/>
      <c r="AJ328" s="2176"/>
      <c r="AK328" s="2176"/>
      <c r="AL328" s="2176"/>
      <c r="AM328" s="2176"/>
      <c r="AN328" s="2176"/>
      <c r="AO328" s="2176"/>
      <c r="AP328" s="2176"/>
      <c r="AQ328" s="2176"/>
      <c r="AR328" s="2176"/>
      <c r="AS328" s="2176"/>
      <c r="AT328" s="2176"/>
      <c r="AU328" s="2176"/>
      <c r="AV328" s="2176"/>
      <c r="AW328" s="2176"/>
      <c r="AX328" s="2176"/>
    </row>
    <row r="329" spans="1:56">
      <c r="A329" s="2104"/>
      <c r="B329" s="1983"/>
      <c r="C329" s="1983"/>
      <c r="D329" s="1983"/>
      <c r="E329" s="1984"/>
      <c r="F329" s="1983"/>
      <c r="G329" s="1983"/>
      <c r="H329" s="1983"/>
      <c r="I329" s="1983"/>
      <c r="J329" s="1984"/>
      <c r="K329" s="1983" t="s">
        <v>3981</v>
      </c>
      <c r="L329" s="1983"/>
      <c r="M329" s="1983"/>
      <c r="N329" s="1983"/>
      <c r="O329" s="1984"/>
      <c r="P329" s="1983" t="s">
        <v>3990</v>
      </c>
      <c r="Q329" s="1983"/>
      <c r="R329" s="1983"/>
      <c r="S329" s="1983"/>
      <c r="T329" s="1984"/>
      <c r="U329" s="1983" t="s">
        <v>3990</v>
      </c>
      <c r="V329" s="1983"/>
      <c r="W329" s="1983"/>
      <c r="X329" s="1983"/>
      <c r="Y329" s="1984"/>
      <c r="Z329" s="2177"/>
      <c r="AA329" s="2178"/>
      <c r="AB329" s="2178"/>
      <c r="AC329" s="2178"/>
      <c r="AD329" s="2178"/>
      <c r="AE329" s="2178"/>
      <c r="AF329" s="2178"/>
      <c r="AG329" s="2178"/>
      <c r="AH329" s="2178"/>
      <c r="AI329" s="2178"/>
      <c r="AJ329" s="2178"/>
      <c r="AK329" s="2178"/>
      <c r="AL329" s="2178"/>
      <c r="AM329" s="2178"/>
      <c r="AN329" s="2178"/>
      <c r="AO329" s="2178"/>
      <c r="AP329" s="2178"/>
      <c r="AQ329" s="2178"/>
      <c r="AR329" s="2178"/>
      <c r="AS329" s="2178"/>
      <c r="AT329" s="2178"/>
      <c r="AU329" s="2178"/>
      <c r="AV329" s="2178"/>
      <c r="AW329" s="2178"/>
      <c r="AX329" s="2178"/>
    </row>
    <row r="330" spans="1:56">
      <c r="A330" s="2104"/>
      <c r="B330" s="1983"/>
      <c r="C330" s="1983"/>
      <c r="D330" s="1983"/>
      <c r="E330" s="1984"/>
      <c r="F330" s="1983"/>
      <c r="G330" s="1983"/>
      <c r="H330" s="1983"/>
      <c r="I330" s="1983"/>
      <c r="J330" s="1984"/>
      <c r="K330" s="1983"/>
      <c r="L330" s="1983"/>
      <c r="M330" s="1983"/>
      <c r="N330" s="1983"/>
      <c r="O330" s="1984"/>
      <c r="P330" s="1983"/>
      <c r="Q330" s="1983"/>
      <c r="R330" s="1983"/>
      <c r="S330" s="1983"/>
      <c r="T330" s="1984"/>
      <c r="U330" s="1983"/>
      <c r="V330" s="1983"/>
      <c r="W330" s="1983"/>
      <c r="X330" s="1983"/>
      <c r="Y330" s="1984"/>
      <c r="Z330" s="2177"/>
      <c r="AA330" s="2178"/>
      <c r="AB330" s="2178"/>
      <c r="AC330" s="2178"/>
      <c r="AD330" s="2178"/>
      <c r="AE330" s="2178"/>
      <c r="AF330" s="2178"/>
      <c r="AG330" s="2178"/>
      <c r="AH330" s="2178"/>
      <c r="AI330" s="2178"/>
      <c r="AJ330" s="2178"/>
      <c r="AK330" s="2178"/>
      <c r="AL330" s="2178"/>
      <c r="AM330" s="2178"/>
      <c r="AN330" s="2178"/>
      <c r="AO330" s="2178"/>
      <c r="AP330" s="2178"/>
      <c r="AQ330" s="2178"/>
      <c r="AR330" s="2178"/>
      <c r="AS330" s="2178"/>
      <c r="AT330" s="2178"/>
      <c r="AU330" s="2178"/>
      <c r="AV330" s="2178"/>
      <c r="AW330" s="2178"/>
      <c r="AX330" s="2178"/>
    </row>
    <row r="331" spans="1:56">
      <c r="A331" s="2104"/>
      <c r="B331" s="1983"/>
      <c r="C331" s="1983"/>
      <c r="D331" s="1983"/>
      <c r="E331" s="1984"/>
      <c r="F331" s="1983"/>
      <c r="G331" s="1983"/>
      <c r="H331" s="1983"/>
      <c r="I331" s="1983"/>
      <c r="J331" s="1984"/>
      <c r="K331" s="1983"/>
      <c r="L331" s="1983"/>
      <c r="M331" s="1983"/>
      <c r="N331" s="1983"/>
      <c r="O331" s="1984"/>
      <c r="P331" s="1983"/>
      <c r="Q331" s="1983"/>
      <c r="R331" s="1983"/>
      <c r="S331" s="1983"/>
      <c r="T331" s="1984"/>
      <c r="U331" s="1983"/>
      <c r="V331" s="1983"/>
      <c r="W331" s="1983"/>
      <c r="X331" s="1983"/>
      <c r="Y331" s="1984"/>
      <c r="Z331" s="2177"/>
      <c r="AA331" s="2178"/>
      <c r="AB331" s="2178"/>
      <c r="AC331" s="2178"/>
      <c r="AD331" s="2178"/>
      <c r="AE331" s="2178"/>
      <c r="AF331" s="2178"/>
      <c r="AG331" s="2178"/>
      <c r="AH331" s="2178"/>
      <c r="AI331" s="2178"/>
      <c r="AJ331" s="2178"/>
      <c r="AK331" s="2178"/>
      <c r="AL331" s="2178"/>
      <c r="AM331" s="2178"/>
      <c r="AN331" s="2178"/>
      <c r="AO331" s="2178"/>
      <c r="AP331" s="2178"/>
      <c r="AQ331" s="2178"/>
      <c r="AR331" s="2178"/>
      <c r="AS331" s="2178"/>
      <c r="AT331" s="2178"/>
      <c r="AU331" s="2178"/>
      <c r="AV331" s="2178"/>
      <c r="AW331" s="2178"/>
      <c r="AX331" s="2178"/>
    </row>
    <row r="332" spans="1:56" ht="15.75">
      <c r="A332" s="2104"/>
      <c r="B332" s="1983"/>
      <c r="C332" s="1983"/>
      <c r="D332" s="1983"/>
      <c r="E332" s="1984"/>
      <c r="F332" s="1983"/>
      <c r="G332" s="1983"/>
      <c r="H332" s="1983"/>
      <c r="I332" s="1983"/>
      <c r="J332" s="1984"/>
      <c r="K332" s="1983"/>
      <c r="L332" s="1983"/>
      <c r="M332" s="1983"/>
      <c r="N332" s="1983"/>
      <c r="O332" s="1984"/>
      <c r="P332" s="1983"/>
      <c r="Q332" s="1983"/>
      <c r="R332" s="1983"/>
      <c r="S332" s="1983"/>
      <c r="T332" s="1984"/>
      <c r="U332" s="1983"/>
      <c r="V332" s="1983"/>
      <c r="W332" s="1983"/>
      <c r="X332" s="1983"/>
      <c r="Y332" s="1984"/>
      <c r="Z332" s="2102" t="s">
        <v>43</v>
      </c>
      <c r="AA332" s="2103"/>
      <c r="AB332" s="2103"/>
      <c r="AC332" s="480"/>
      <c r="AD332" s="482" t="s">
        <v>44</v>
      </c>
      <c r="AE332" s="482" t="s">
        <v>45</v>
      </c>
      <c r="AF332" s="482" t="s">
        <v>208</v>
      </c>
      <c r="AG332" s="2103" t="s">
        <v>47</v>
      </c>
      <c r="AH332" s="2103"/>
      <c r="AI332" s="2103"/>
      <c r="AJ332" s="481"/>
      <c r="AK332" s="481"/>
      <c r="AL332" s="481"/>
      <c r="AM332" s="481"/>
      <c r="AN332" s="481"/>
      <c r="AO332" s="481"/>
      <c r="AP332" s="481"/>
      <c r="AQ332" s="481"/>
      <c r="AR332" s="482" t="s">
        <v>48</v>
      </c>
      <c r="AS332" s="481"/>
      <c r="AT332" s="2179">
        <f>$AT$38</f>
        <v>465</v>
      </c>
      <c r="AU332" s="2179"/>
      <c r="AV332" s="2180" t="s">
        <v>49</v>
      </c>
      <c r="AW332" s="2180"/>
      <c r="AX332" s="481"/>
    </row>
    <row r="333" spans="1:56">
      <c r="A333" s="2104"/>
      <c r="B333" s="1983"/>
      <c r="C333" s="1983"/>
      <c r="D333" s="1983"/>
      <c r="E333" s="1984"/>
      <c r="F333" s="1983"/>
      <c r="G333" s="1983"/>
      <c r="H333" s="1983"/>
      <c r="I333" s="1983"/>
      <c r="J333" s="1984"/>
      <c r="K333" s="1983"/>
      <c r="L333" s="1983"/>
      <c r="M333" s="1983"/>
      <c r="N333" s="1983"/>
      <c r="O333" s="1984"/>
      <c r="P333" s="1983"/>
      <c r="Q333" s="1983"/>
      <c r="R333" s="1983"/>
      <c r="S333" s="1983"/>
      <c r="T333" s="1984"/>
      <c r="U333" s="1983"/>
      <c r="V333" s="1983"/>
      <c r="W333" s="1983"/>
      <c r="X333" s="1983"/>
      <c r="Y333" s="1984"/>
      <c r="Z333" s="2000" t="s">
        <v>106</v>
      </c>
      <c r="AA333" s="2001"/>
      <c r="AB333" s="2001"/>
      <c r="AC333" s="2001"/>
      <c r="AD333" s="556">
        <v>14</v>
      </c>
      <c r="AE333" s="557">
        <v>448</v>
      </c>
      <c r="AF333" s="527">
        <f>SUM($AT$38-AE333)</f>
        <v>17</v>
      </c>
      <c r="AG333" s="1977"/>
      <c r="AH333" s="1977"/>
      <c r="AI333" s="1977"/>
      <c r="AJ333" s="1977"/>
      <c r="AK333" s="1977"/>
      <c r="AL333" s="1977"/>
      <c r="AM333" s="1977"/>
      <c r="AN333" s="1977"/>
      <c r="AO333" s="1977"/>
      <c r="AP333" s="1977"/>
      <c r="AQ333" s="1086"/>
      <c r="AR333" s="2368" t="s">
        <v>50</v>
      </c>
      <c r="AS333" s="2368"/>
      <c r="AT333" s="2368"/>
      <c r="AU333" s="2368"/>
      <c r="AV333" s="2368"/>
      <c r="AW333" s="2368"/>
      <c r="AX333" s="481"/>
    </row>
    <row r="334" spans="1:56">
      <c r="A334" s="2104"/>
      <c r="B334" s="1983"/>
      <c r="C334" s="1983"/>
      <c r="D334" s="1983"/>
      <c r="E334" s="1984"/>
      <c r="F334" s="1983"/>
      <c r="G334" s="1983"/>
      <c r="H334" s="1983"/>
      <c r="I334" s="1983"/>
      <c r="J334" s="1984"/>
      <c r="K334" s="1983"/>
      <c r="L334" s="1983"/>
      <c r="M334" s="1983"/>
      <c r="N334" s="1983"/>
      <c r="O334" s="1984"/>
      <c r="P334" s="1983"/>
      <c r="Q334" s="1983"/>
      <c r="R334" s="1983"/>
      <c r="S334" s="1983"/>
      <c r="T334" s="1984"/>
      <c r="U334" s="1983"/>
      <c r="V334" s="1983"/>
      <c r="W334" s="1983"/>
      <c r="X334" s="1983"/>
      <c r="Y334" s="1984"/>
      <c r="Z334" s="2000"/>
      <c r="AA334" s="2001"/>
      <c r="AB334" s="2001"/>
      <c r="AC334" s="2001"/>
      <c r="AD334" s="556"/>
      <c r="AE334" s="557"/>
      <c r="AF334" s="527">
        <f t="shared" ref="AF334:AF343" si="6">SUM($AT$38-AE334)</f>
        <v>465</v>
      </c>
      <c r="AG334" s="1977"/>
      <c r="AH334" s="1977"/>
      <c r="AI334" s="1977"/>
      <c r="AJ334" s="1977"/>
      <c r="AK334" s="1977"/>
      <c r="AL334" s="1977"/>
      <c r="AM334" s="1977"/>
      <c r="AN334" s="1977"/>
      <c r="AO334" s="1977"/>
      <c r="AP334" s="1977"/>
      <c r="AQ334" s="1086"/>
      <c r="AR334" s="2368"/>
      <c r="AS334" s="2368"/>
      <c r="AT334" s="2368"/>
      <c r="AU334" s="2368"/>
      <c r="AV334" s="2368"/>
      <c r="AW334" s="2368"/>
      <c r="AX334" s="481"/>
    </row>
    <row r="335" spans="1:56">
      <c r="A335" s="2104"/>
      <c r="B335" s="1983"/>
      <c r="C335" s="1983"/>
      <c r="D335" s="1983"/>
      <c r="E335" s="1984"/>
      <c r="F335" s="1983"/>
      <c r="G335" s="1983"/>
      <c r="H335" s="1983"/>
      <c r="I335" s="1983"/>
      <c r="J335" s="1984"/>
      <c r="K335" s="1983"/>
      <c r="L335" s="1983"/>
      <c r="M335" s="1983"/>
      <c r="N335" s="1983"/>
      <c r="O335" s="1984"/>
      <c r="P335" s="1983"/>
      <c r="Q335" s="1983"/>
      <c r="R335" s="1983"/>
      <c r="S335" s="1983"/>
      <c r="T335" s="1984"/>
      <c r="U335" s="1983"/>
      <c r="V335" s="1983"/>
      <c r="W335" s="1983"/>
      <c r="X335" s="1983"/>
      <c r="Y335" s="1984"/>
      <c r="Z335" s="2000"/>
      <c r="AA335" s="2001"/>
      <c r="AB335" s="2001"/>
      <c r="AC335" s="2001"/>
      <c r="AD335" s="556"/>
      <c r="AE335" s="557"/>
      <c r="AF335" s="527">
        <f t="shared" si="6"/>
        <v>465</v>
      </c>
      <c r="AG335" s="1977"/>
      <c r="AH335" s="1977"/>
      <c r="AI335" s="1977"/>
      <c r="AJ335" s="1977"/>
      <c r="AK335" s="1977"/>
      <c r="AL335" s="1977"/>
      <c r="AM335" s="1977"/>
      <c r="AN335" s="1977"/>
      <c r="AO335" s="1977"/>
      <c r="AP335" s="1977"/>
      <c r="AQ335" s="1086"/>
      <c r="AR335" s="2368"/>
      <c r="AS335" s="2368"/>
      <c r="AT335" s="2368"/>
      <c r="AU335" s="2368"/>
      <c r="AV335" s="2368"/>
      <c r="AW335" s="2368"/>
      <c r="AX335" s="481"/>
    </row>
    <row r="336" spans="1:56">
      <c r="A336" s="2104"/>
      <c r="B336" s="1983"/>
      <c r="C336" s="1983"/>
      <c r="D336" s="1983"/>
      <c r="E336" s="1984"/>
      <c r="F336" s="1983"/>
      <c r="G336" s="1983"/>
      <c r="H336" s="1983"/>
      <c r="I336" s="1983"/>
      <c r="J336" s="1984"/>
      <c r="K336" s="1983"/>
      <c r="L336" s="1983"/>
      <c r="M336" s="1983"/>
      <c r="N336" s="1983"/>
      <c r="O336" s="1984"/>
      <c r="P336" s="1983"/>
      <c r="Q336" s="1983"/>
      <c r="R336" s="1983"/>
      <c r="S336" s="1983"/>
      <c r="T336" s="1984"/>
      <c r="U336" s="1983"/>
      <c r="V336" s="1983"/>
      <c r="W336" s="1983"/>
      <c r="X336" s="1983"/>
      <c r="Y336" s="1984"/>
      <c r="Z336" s="2000"/>
      <c r="AA336" s="2001"/>
      <c r="AB336" s="2001"/>
      <c r="AC336" s="2001"/>
      <c r="AD336" s="556"/>
      <c r="AE336" s="557"/>
      <c r="AF336" s="527">
        <f t="shared" si="6"/>
        <v>465</v>
      </c>
      <c r="AG336" s="1977"/>
      <c r="AH336" s="1977"/>
      <c r="AI336" s="1977"/>
      <c r="AJ336" s="1977"/>
      <c r="AK336" s="1977"/>
      <c r="AL336" s="1977"/>
      <c r="AM336" s="1977"/>
      <c r="AN336" s="1977"/>
      <c r="AO336" s="1977"/>
      <c r="AP336" s="1977"/>
      <c r="AQ336" s="1086"/>
      <c r="AR336" s="2368"/>
      <c r="AS336" s="2368"/>
      <c r="AT336" s="2368"/>
      <c r="AU336" s="2368"/>
      <c r="AV336" s="2368"/>
      <c r="AW336" s="2368"/>
      <c r="AX336" s="481"/>
    </row>
    <row r="337" spans="1:56">
      <c r="A337" s="2104"/>
      <c r="B337" s="1983"/>
      <c r="C337" s="1983"/>
      <c r="D337" s="1983"/>
      <c r="E337" s="1984"/>
      <c r="F337" s="1983"/>
      <c r="G337" s="1983"/>
      <c r="H337" s="1983"/>
      <c r="I337" s="1983"/>
      <c r="J337" s="1984"/>
      <c r="K337" s="1983"/>
      <c r="L337" s="1983"/>
      <c r="M337" s="1983"/>
      <c r="N337" s="1983"/>
      <c r="O337" s="1984"/>
      <c r="P337" s="1983"/>
      <c r="Q337" s="1983"/>
      <c r="R337" s="1983"/>
      <c r="S337" s="1983"/>
      <c r="T337" s="1984"/>
      <c r="U337" s="1983"/>
      <c r="V337" s="1983"/>
      <c r="W337" s="1983"/>
      <c r="X337" s="1983"/>
      <c r="Y337" s="1984"/>
      <c r="Z337" s="2000"/>
      <c r="AA337" s="2001"/>
      <c r="AB337" s="2001"/>
      <c r="AC337" s="2001"/>
      <c r="AD337" s="556"/>
      <c r="AE337" s="557"/>
      <c r="AF337" s="527">
        <f t="shared" si="6"/>
        <v>465</v>
      </c>
      <c r="AG337" s="1977"/>
      <c r="AH337" s="1977"/>
      <c r="AI337" s="1977"/>
      <c r="AJ337" s="1977"/>
      <c r="AK337" s="1977"/>
      <c r="AL337" s="1977"/>
      <c r="AM337" s="1977"/>
      <c r="AN337" s="1977"/>
      <c r="AO337" s="1977"/>
      <c r="AP337" s="1977"/>
      <c r="AQ337" s="1086"/>
      <c r="AR337" s="2368"/>
      <c r="AS337" s="2368"/>
      <c r="AT337" s="2368"/>
      <c r="AU337" s="2368"/>
      <c r="AV337" s="2368"/>
      <c r="AW337" s="2368"/>
      <c r="AX337" s="481"/>
    </row>
    <row r="338" spans="1:56" s="387" customFormat="1">
      <c r="A338" s="2104"/>
      <c r="B338" s="1983"/>
      <c r="C338" s="1983"/>
      <c r="D338" s="1983"/>
      <c r="E338" s="1984"/>
      <c r="F338" s="1983"/>
      <c r="G338" s="1983"/>
      <c r="H338" s="1983"/>
      <c r="I338" s="1983"/>
      <c r="J338" s="1984"/>
      <c r="K338" s="1983"/>
      <c r="L338" s="1983"/>
      <c r="M338" s="1983"/>
      <c r="N338" s="1983"/>
      <c r="O338" s="1984"/>
      <c r="P338" s="1983"/>
      <c r="Q338" s="1983"/>
      <c r="R338" s="1983"/>
      <c r="S338" s="1983"/>
      <c r="T338" s="1984"/>
      <c r="U338" s="1983"/>
      <c r="V338" s="1983"/>
      <c r="W338" s="1983"/>
      <c r="X338" s="1983"/>
      <c r="Y338" s="1984"/>
      <c r="Z338" s="2000"/>
      <c r="AA338" s="2001"/>
      <c r="AB338" s="2001"/>
      <c r="AC338" s="2001"/>
      <c r="AD338" s="556"/>
      <c r="AE338" s="557"/>
      <c r="AF338" s="527">
        <f t="shared" si="6"/>
        <v>465</v>
      </c>
      <c r="AG338" s="1977"/>
      <c r="AH338" s="1977"/>
      <c r="AI338" s="1977"/>
      <c r="AJ338" s="1977"/>
      <c r="AK338" s="1977"/>
      <c r="AL338" s="1977"/>
      <c r="AM338" s="1977"/>
      <c r="AN338" s="1977"/>
      <c r="AO338" s="1977"/>
      <c r="AP338" s="1977"/>
      <c r="AQ338" s="1086"/>
      <c r="AR338" s="2368"/>
      <c r="AS338" s="2368"/>
      <c r="AT338" s="2368"/>
      <c r="AU338" s="2368"/>
      <c r="AV338" s="2368"/>
      <c r="AW338" s="2368"/>
      <c r="AX338" s="481"/>
      <c r="AY338" s="388"/>
      <c r="AZ338" s="388"/>
      <c r="BA338" s="388"/>
      <c r="BB338" s="388"/>
      <c r="BC338" s="388"/>
      <c r="BD338" s="388"/>
    </row>
    <row r="339" spans="1:56">
      <c r="A339" s="2104"/>
      <c r="B339" s="1983"/>
      <c r="C339" s="1983"/>
      <c r="D339" s="1983"/>
      <c r="E339" s="1984"/>
      <c r="F339" s="1983"/>
      <c r="G339" s="1983"/>
      <c r="H339" s="1983"/>
      <c r="I339" s="1983"/>
      <c r="J339" s="1984"/>
      <c r="K339" s="1983"/>
      <c r="L339" s="1983"/>
      <c r="M339" s="1983"/>
      <c r="N339" s="1983"/>
      <c r="O339" s="1984"/>
      <c r="P339" s="1983"/>
      <c r="Q339" s="1983"/>
      <c r="R339" s="1983"/>
      <c r="S339" s="1983"/>
      <c r="T339" s="1984"/>
      <c r="U339" s="1983"/>
      <c r="V339" s="1983"/>
      <c r="W339" s="1983"/>
      <c r="X339" s="1983"/>
      <c r="Y339" s="1984"/>
      <c r="Z339" s="2000"/>
      <c r="AA339" s="2001"/>
      <c r="AB339" s="2001"/>
      <c r="AC339" s="2001"/>
      <c r="AD339" s="556"/>
      <c r="AE339" s="557"/>
      <c r="AF339" s="527">
        <f t="shared" si="6"/>
        <v>465</v>
      </c>
      <c r="AG339" s="1977"/>
      <c r="AH339" s="1977"/>
      <c r="AI339" s="1977"/>
      <c r="AJ339" s="1977"/>
      <c r="AK339" s="1977"/>
      <c r="AL339" s="1977"/>
      <c r="AM339" s="1977"/>
      <c r="AN339" s="1977"/>
      <c r="AO339" s="1977"/>
      <c r="AP339" s="1977"/>
      <c r="AQ339" s="1086"/>
      <c r="AR339" s="2368"/>
      <c r="AS339" s="2368"/>
      <c r="AT339" s="2368"/>
      <c r="AU339" s="2368"/>
      <c r="AV339" s="2368"/>
      <c r="AW339" s="2368"/>
      <c r="AX339" s="481"/>
    </row>
    <row r="340" spans="1:56">
      <c r="A340" s="2104"/>
      <c r="B340" s="1983"/>
      <c r="C340" s="1983"/>
      <c r="D340" s="1983"/>
      <c r="E340" s="1984"/>
      <c r="F340" s="1983"/>
      <c r="G340" s="1983"/>
      <c r="H340" s="1983"/>
      <c r="I340" s="1983"/>
      <c r="J340" s="1984"/>
      <c r="K340" s="1983"/>
      <c r="L340" s="1983"/>
      <c r="M340" s="1983"/>
      <c r="N340" s="1983"/>
      <c r="O340" s="1984"/>
      <c r="P340" s="1983"/>
      <c r="Q340" s="1983"/>
      <c r="R340" s="1983"/>
      <c r="S340" s="1983"/>
      <c r="T340" s="1984"/>
      <c r="U340" s="1983"/>
      <c r="V340" s="1983"/>
      <c r="W340" s="1983"/>
      <c r="X340" s="1983"/>
      <c r="Y340" s="1984"/>
      <c r="Z340" s="2000"/>
      <c r="AA340" s="2001"/>
      <c r="AB340" s="2001"/>
      <c r="AC340" s="2001"/>
      <c r="AD340" s="556"/>
      <c r="AE340" s="557"/>
      <c r="AF340" s="527">
        <f t="shared" si="6"/>
        <v>465</v>
      </c>
      <c r="AG340" s="1977"/>
      <c r="AH340" s="1977"/>
      <c r="AI340" s="1977"/>
      <c r="AJ340" s="1977"/>
      <c r="AK340" s="1977"/>
      <c r="AL340" s="1977"/>
      <c r="AM340" s="1977"/>
      <c r="AN340" s="1977"/>
      <c r="AO340" s="1977"/>
      <c r="AP340" s="1977"/>
      <c r="AQ340" s="1086"/>
      <c r="AR340" s="2368"/>
      <c r="AS340" s="2368"/>
      <c r="AT340" s="2368"/>
      <c r="AU340" s="2368"/>
      <c r="AV340" s="2368"/>
      <c r="AW340" s="2368"/>
      <c r="AX340" s="481"/>
    </row>
    <row r="341" spans="1:56">
      <c r="A341" s="2104"/>
      <c r="B341" s="1983"/>
      <c r="C341" s="1983"/>
      <c r="D341" s="1983"/>
      <c r="E341" s="1984"/>
      <c r="F341" s="1983"/>
      <c r="G341" s="1983"/>
      <c r="H341" s="1983"/>
      <c r="I341" s="1983"/>
      <c r="J341" s="1984"/>
      <c r="K341" s="1983"/>
      <c r="L341" s="1983"/>
      <c r="M341" s="1983"/>
      <c r="N341" s="1983"/>
      <c r="O341" s="1984"/>
      <c r="P341" s="1983"/>
      <c r="Q341" s="1983"/>
      <c r="R341" s="1983"/>
      <c r="S341" s="1983"/>
      <c r="T341" s="1984"/>
      <c r="U341" s="1983"/>
      <c r="V341" s="1983"/>
      <c r="W341" s="1983"/>
      <c r="X341" s="1983"/>
      <c r="Y341" s="1984"/>
      <c r="Z341" s="2000"/>
      <c r="AA341" s="2001"/>
      <c r="AB341" s="2001"/>
      <c r="AC341" s="2001"/>
      <c r="AD341" s="556"/>
      <c r="AE341" s="557"/>
      <c r="AF341" s="527">
        <f t="shared" si="6"/>
        <v>465</v>
      </c>
      <c r="AG341" s="1977"/>
      <c r="AH341" s="1977"/>
      <c r="AI341" s="1977"/>
      <c r="AJ341" s="1977"/>
      <c r="AK341" s="1977"/>
      <c r="AL341" s="1977"/>
      <c r="AM341" s="1977"/>
      <c r="AN341" s="1977"/>
      <c r="AO341" s="1977"/>
      <c r="AP341" s="1977"/>
      <c r="AQ341" s="1086"/>
      <c r="AR341" s="2368"/>
      <c r="AS341" s="2368"/>
      <c r="AT341" s="2368"/>
      <c r="AU341" s="2368"/>
      <c r="AV341" s="2368"/>
      <c r="AW341" s="2368"/>
      <c r="AX341" s="481"/>
    </row>
    <row r="342" spans="1:56">
      <c r="A342" s="2104"/>
      <c r="B342" s="1983"/>
      <c r="C342" s="1983"/>
      <c r="D342" s="1983"/>
      <c r="E342" s="1984"/>
      <c r="F342" s="1983"/>
      <c r="G342" s="1983"/>
      <c r="H342" s="1983"/>
      <c r="I342" s="1983"/>
      <c r="J342" s="1984"/>
      <c r="K342" s="1983"/>
      <c r="L342" s="1983"/>
      <c r="M342" s="1983"/>
      <c r="N342" s="1983"/>
      <c r="O342" s="1984"/>
      <c r="P342" s="1983"/>
      <c r="Q342" s="1983"/>
      <c r="R342" s="1983"/>
      <c r="S342" s="1983"/>
      <c r="T342" s="1984"/>
      <c r="U342" s="1983"/>
      <c r="V342" s="1983"/>
      <c r="W342" s="1983"/>
      <c r="X342" s="1983"/>
      <c r="Y342" s="1984"/>
      <c r="Z342" s="2000"/>
      <c r="AA342" s="2001"/>
      <c r="AB342" s="2001"/>
      <c r="AC342" s="2001"/>
      <c r="AD342" s="556"/>
      <c r="AE342" s="557"/>
      <c r="AF342" s="527">
        <f t="shared" si="6"/>
        <v>465</v>
      </c>
      <c r="AG342" s="1977"/>
      <c r="AH342" s="1977"/>
      <c r="AI342" s="1977"/>
      <c r="AJ342" s="1977"/>
      <c r="AK342" s="1977"/>
      <c r="AL342" s="1977"/>
      <c r="AM342" s="1977"/>
      <c r="AN342" s="1977"/>
      <c r="AO342" s="1977"/>
      <c r="AP342" s="1977"/>
      <c r="AQ342" s="1086"/>
      <c r="AR342" s="2368"/>
      <c r="AS342" s="2368"/>
      <c r="AT342" s="2368"/>
      <c r="AU342" s="2368"/>
      <c r="AV342" s="2368"/>
      <c r="AW342" s="2368"/>
      <c r="AX342" s="481"/>
    </row>
    <row r="343" spans="1:56">
      <c r="A343" s="2193"/>
      <c r="B343" s="2002"/>
      <c r="C343" s="2002"/>
      <c r="D343" s="2002"/>
      <c r="E343" s="2003"/>
      <c r="F343" s="2002"/>
      <c r="G343" s="2002"/>
      <c r="H343" s="2002"/>
      <c r="I343" s="2002"/>
      <c r="J343" s="2003"/>
      <c r="K343" s="2002"/>
      <c r="L343" s="2002"/>
      <c r="M343" s="2002"/>
      <c r="N343" s="2002"/>
      <c r="O343" s="2003"/>
      <c r="P343" s="2002"/>
      <c r="Q343" s="2002"/>
      <c r="R343" s="2002"/>
      <c r="S343" s="2002"/>
      <c r="T343" s="2003"/>
      <c r="U343" s="2002"/>
      <c r="V343" s="2002"/>
      <c r="W343" s="2002"/>
      <c r="X343" s="2002"/>
      <c r="Y343" s="2003"/>
      <c r="Z343" s="2000"/>
      <c r="AA343" s="2001"/>
      <c r="AB343" s="2001"/>
      <c r="AC343" s="2001"/>
      <c r="AD343" s="556"/>
      <c r="AE343" s="557"/>
      <c r="AF343" s="534">
        <f t="shared" si="6"/>
        <v>465</v>
      </c>
      <c r="AG343" s="573" t="s">
        <v>55</v>
      </c>
      <c r="AH343" s="483"/>
      <c r="AI343" s="483"/>
      <c r="AJ343" s="483"/>
      <c r="AK343" s="483"/>
      <c r="AL343" s="483"/>
      <c r="AM343" s="483"/>
      <c r="AN343" s="483"/>
      <c r="AO343" s="483"/>
      <c r="AP343" s="483"/>
      <c r="AQ343" s="483"/>
      <c r="AR343" s="483"/>
      <c r="AS343" s="483"/>
      <c r="AT343" s="483"/>
      <c r="AU343" s="483"/>
      <c r="AV343" s="483"/>
      <c r="AW343" s="483"/>
      <c r="AX343" s="483"/>
    </row>
    <row r="344" spans="1:56" ht="18.75">
      <c r="A344" s="1997" t="s">
        <v>0</v>
      </c>
      <c r="B344" s="1997"/>
      <c r="C344" s="1997"/>
      <c r="D344" s="1997"/>
      <c r="E344" s="1997"/>
      <c r="F344" s="1997" t="s">
        <v>1</v>
      </c>
      <c r="G344" s="1997"/>
      <c r="H344" s="1997"/>
      <c r="I344" s="1997"/>
      <c r="J344" s="1997"/>
      <c r="K344" s="1997" t="s">
        <v>2</v>
      </c>
      <c r="L344" s="1997"/>
      <c r="M344" s="1997"/>
      <c r="N344" s="1997"/>
      <c r="O344" s="1997"/>
      <c r="P344" s="1997" t="s">
        <v>3</v>
      </c>
      <c r="Q344" s="1997"/>
      <c r="R344" s="1997"/>
      <c r="S344" s="1997"/>
      <c r="T344" s="1997"/>
      <c r="U344" s="1997" t="s">
        <v>4</v>
      </c>
      <c r="V344" s="1997"/>
      <c r="W344" s="1997"/>
      <c r="X344" s="1997"/>
      <c r="Y344" s="1997"/>
      <c r="Z344" s="1997" t="s">
        <v>5</v>
      </c>
      <c r="AA344" s="1997"/>
      <c r="AB344" s="1997"/>
      <c r="AC344" s="1997"/>
      <c r="AD344" s="1997"/>
      <c r="AE344" s="1997" t="s">
        <v>6</v>
      </c>
      <c r="AF344" s="1997"/>
      <c r="AG344" s="1997"/>
      <c r="AH344" s="1997"/>
      <c r="AI344" s="1997"/>
      <c r="AJ344" s="1997" t="s">
        <v>7</v>
      </c>
      <c r="AK344" s="1997"/>
      <c r="AL344" s="1997"/>
      <c r="AM344" s="1997"/>
      <c r="AN344" s="1997"/>
      <c r="AO344" s="1997" t="s">
        <v>8</v>
      </c>
      <c r="AP344" s="1997"/>
      <c r="AQ344" s="1997"/>
      <c r="AR344" s="1997"/>
      <c r="AS344" s="1997"/>
      <c r="AT344" s="1997" t="s">
        <v>9</v>
      </c>
      <c r="AU344" s="1997"/>
      <c r="AV344" s="1997"/>
      <c r="AW344" s="1997"/>
      <c r="AX344" s="1997"/>
    </row>
    <row r="345" spans="1:56">
      <c r="A345" s="2005" t="s">
        <v>111</v>
      </c>
      <c r="B345" s="2006"/>
      <c r="C345" s="2006"/>
      <c r="D345" s="2006"/>
      <c r="E345" s="2006"/>
      <c r="F345" s="2006"/>
      <c r="G345" s="2006"/>
      <c r="H345" s="2006"/>
      <c r="I345" s="2006"/>
      <c r="J345" s="2006"/>
      <c r="K345" s="2006"/>
      <c r="L345" s="2006"/>
      <c r="M345" s="2006"/>
      <c r="N345" s="2006"/>
      <c r="O345" s="2006"/>
      <c r="P345" s="2006"/>
      <c r="Q345" s="2006"/>
      <c r="R345" s="2006"/>
      <c r="S345" s="2006"/>
      <c r="T345" s="2006"/>
      <c r="U345" s="2006"/>
      <c r="V345" s="2006"/>
      <c r="W345" s="2006"/>
      <c r="X345" s="2006"/>
      <c r="Y345" s="2006"/>
      <c r="Z345" s="484">
        <v>1</v>
      </c>
      <c r="AA345" s="485"/>
      <c r="AB345" s="485"/>
      <c r="AC345" s="485"/>
      <c r="AD345" s="486"/>
      <c r="AE345" s="485">
        <v>2</v>
      </c>
      <c r="AF345" s="485"/>
      <c r="AG345" s="485"/>
      <c r="AH345" s="485"/>
      <c r="AI345" s="486"/>
      <c r="AJ345" s="485">
        <v>3</v>
      </c>
      <c r="AK345" s="485"/>
      <c r="AL345" s="485"/>
      <c r="AM345" s="485"/>
      <c r="AN345" s="486"/>
      <c r="AO345" s="485">
        <v>4</v>
      </c>
      <c r="AP345" s="485"/>
      <c r="AQ345" s="485"/>
      <c r="AR345" s="485"/>
      <c r="AS345" s="486"/>
      <c r="AT345" s="485">
        <v>5</v>
      </c>
      <c r="AU345" s="485"/>
      <c r="AV345" s="485"/>
      <c r="AW345" s="485"/>
      <c r="AX345" s="486"/>
    </row>
    <row r="346" spans="1:56">
      <c r="A346" s="2007"/>
      <c r="B346" s="2008"/>
      <c r="C346" s="2008"/>
      <c r="D346" s="2008"/>
      <c r="E346" s="2008"/>
      <c r="F346" s="2008"/>
      <c r="G346" s="2008"/>
      <c r="H346" s="2008"/>
      <c r="I346" s="2008"/>
      <c r="J346" s="2008"/>
      <c r="K346" s="2008"/>
      <c r="L346" s="2008"/>
      <c r="M346" s="2008"/>
      <c r="N346" s="2008"/>
      <c r="O346" s="2008"/>
      <c r="P346" s="2008"/>
      <c r="Q346" s="2008"/>
      <c r="R346" s="2008"/>
      <c r="S346" s="2008"/>
      <c r="T346" s="2008"/>
      <c r="U346" s="2008"/>
      <c r="V346" s="2008"/>
      <c r="W346" s="2008"/>
      <c r="X346" s="2008"/>
      <c r="Y346" s="2008"/>
      <c r="Z346" s="2198" t="s">
        <v>3990</v>
      </c>
      <c r="AA346" s="1981"/>
      <c r="AB346" s="1981"/>
      <c r="AC346" s="1981"/>
      <c r="AD346" s="1982"/>
      <c r="AE346" s="1981" t="s">
        <v>3990</v>
      </c>
      <c r="AF346" s="1981"/>
      <c r="AG346" s="1981"/>
      <c r="AH346" s="1981"/>
      <c r="AI346" s="1982"/>
      <c r="AJ346" s="1981" t="s">
        <v>3990</v>
      </c>
      <c r="AK346" s="1981"/>
      <c r="AL346" s="1981"/>
      <c r="AM346" s="1981"/>
      <c r="AN346" s="1982"/>
      <c r="AO346" s="1981"/>
      <c r="AP346" s="1981"/>
      <c r="AQ346" s="1981"/>
      <c r="AR346" s="1981"/>
      <c r="AS346" s="1982"/>
      <c r="AT346" s="1981"/>
      <c r="AU346" s="1981"/>
      <c r="AV346" s="1981"/>
      <c r="AW346" s="1981"/>
      <c r="AX346" s="1982"/>
    </row>
    <row r="347" spans="1:56">
      <c r="A347" s="2007"/>
      <c r="B347" s="2008"/>
      <c r="C347" s="2008"/>
      <c r="D347" s="2008"/>
      <c r="E347" s="2008"/>
      <c r="F347" s="2008"/>
      <c r="G347" s="2008"/>
      <c r="H347" s="2008"/>
      <c r="I347" s="2008"/>
      <c r="J347" s="2008"/>
      <c r="K347" s="2008"/>
      <c r="L347" s="2008"/>
      <c r="M347" s="2008"/>
      <c r="N347" s="2008"/>
      <c r="O347" s="2008"/>
      <c r="P347" s="2008"/>
      <c r="Q347" s="2008"/>
      <c r="R347" s="2008"/>
      <c r="S347" s="2008"/>
      <c r="T347" s="2008"/>
      <c r="U347" s="2008"/>
      <c r="V347" s="2008"/>
      <c r="W347" s="2008"/>
      <c r="X347" s="2008"/>
      <c r="Y347" s="2008"/>
      <c r="Z347" s="2198"/>
      <c r="AA347" s="1981"/>
      <c r="AB347" s="1981"/>
      <c r="AC347" s="1981"/>
      <c r="AD347" s="1982"/>
      <c r="AE347" s="1981"/>
      <c r="AF347" s="1981"/>
      <c r="AG347" s="1981"/>
      <c r="AH347" s="1981"/>
      <c r="AI347" s="1982"/>
      <c r="AJ347" s="1981"/>
      <c r="AK347" s="1981"/>
      <c r="AL347" s="1981"/>
      <c r="AM347" s="1981"/>
      <c r="AN347" s="1982"/>
      <c r="AO347" s="1981"/>
      <c r="AP347" s="1981"/>
      <c r="AQ347" s="1981"/>
      <c r="AR347" s="1981"/>
      <c r="AS347" s="1982"/>
      <c r="AT347" s="1981"/>
      <c r="AU347" s="1981"/>
      <c r="AV347" s="1981"/>
      <c r="AW347" s="1981"/>
      <c r="AX347" s="1982"/>
    </row>
    <row r="348" spans="1:56">
      <c r="A348" s="2007"/>
      <c r="B348" s="2008"/>
      <c r="C348" s="2008"/>
      <c r="D348" s="2008"/>
      <c r="E348" s="2008"/>
      <c r="F348" s="2008"/>
      <c r="G348" s="2008"/>
      <c r="H348" s="2008"/>
      <c r="I348" s="2008"/>
      <c r="J348" s="2008"/>
      <c r="K348" s="2008"/>
      <c r="L348" s="2008"/>
      <c r="M348" s="2008"/>
      <c r="N348" s="2008"/>
      <c r="O348" s="2008"/>
      <c r="P348" s="2008"/>
      <c r="Q348" s="2008"/>
      <c r="R348" s="2008"/>
      <c r="S348" s="2008"/>
      <c r="T348" s="2008"/>
      <c r="U348" s="2008"/>
      <c r="V348" s="2008"/>
      <c r="W348" s="2008"/>
      <c r="X348" s="2008"/>
      <c r="Y348" s="2008"/>
      <c r="Z348" s="2198"/>
      <c r="AA348" s="1981"/>
      <c r="AB348" s="1981"/>
      <c r="AC348" s="1981"/>
      <c r="AD348" s="1982"/>
      <c r="AE348" s="1981"/>
      <c r="AF348" s="1981"/>
      <c r="AG348" s="1981"/>
      <c r="AH348" s="1981"/>
      <c r="AI348" s="1982"/>
      <c r="AJ348" s="1981"/>
      <c r="AK348" s="1981"/>
      <c r="AL348" s="1981"/>
      <c r="AM348" s="1981"/>
      <c r="AN348" s="1982"/>
      <c r="AO348" s="1981"/>
      <c r="AP348" s="1981"/>
      <c r="AQ348" s="1981"/>
      <c r="AR348" s="1981"/>
      <c r="AS348" s="1982"/>
      <c r="AT348" s="1981"/>
      <c r="AU348" s="1981"/>
      <c r="AV348" s="1981"/>
      <c r="AW348" s="1981"/>
      <c r="AX348" s="1982"/>
    </row>
    <row r="349" spans="1:56" ht="15.75">
      <c r="A349" s="2009" t="s">
        <v>43</v>
      </c>
      <c r="B349" s="2010"/>
      <c r="C349" s="2010"/>
      <c r="D349" s="487"/>
      <c r="E349" s="489" t="s">
        <v>44</v>
      </c>
      <c r="F349" s="489" t="s">
        <v>45</v>
      </c>
      <c r="G349" s="489" t="s">
        <v>208</v>
      </c>
      <c r="H349" s="2010" t="s">
        <v>47</v>
      </c>
      <c r="I349" s="2010"/>
      <c r="J349" s="2010"/>
      <c r="K349" s="488"/>
      <c r="L349" s="488"/>
      <c r="M349" s="488"/>
      <c r="N349" s="488"/>
      <c r="O349" s="488"/>
      <c r="P349" s="488"/>
      <c r="Q349" s="488"/>
      <c r="R349" s="488"/>
      <c r="S349" s="489" t="s">
        <v>48</v>
      </c>
      <c r="T349" s="488"/>
      <c r="U349" s="2246">
        <f>$AT$38</f>
        <v>465</v>
      </c>
      <c r="V349" s="2246"/>
      <c r="W349" s="2004" t="s">
        <v>49</v>
      </c>
      <c r="X349" s="2004"/>
      <c r="Y349" s="488"/>
      <c r="Z349" s="2198"/>
      <c r="AA349" s="1981"/>
      <c r="AB349" s="1981"/>
      <c r="AC349" s="1981"/>
      <c r="AD349" s="1982"/>
      <c r="AE349" s="1981"/>
      <c r="AF349" s="1981"/>
      <c r="AG349" s="1981"/>
      <c r="AH349" s="1981"/>
      <c r="AI349" s="1982"/>
      <c r="AJ349" s="1981"/>
      <c r="AK349" s="1981"/>
      <c r="AL349" s="1981"/>
      <c r="AM349" s="1981"/>
      <c r="AN349" s="1982"/>
      <c r="AO349" s="1981"/>
      <c r="AP349" s="1981"/>
      <c r="AQ349" s="1981"/>
      <c r="AR349" s="1981"/>
      <c r="AS349" s="1982"/>
      <c r="AT349" s="1981"/>
      <c r="AU349" s="1981"/>
      <c r="AV349" s="1981"/>
      <c r="AW349" s="1981"/>
      <c r="AX349" s="1982"/>
    </row>
    <row r="350" spans="1:56">
      <c r="A350" s="1998" t="s">
        <v>113</v>
      </c>
      <c r="B350" s="1999"/>
      <c r="C350" s="1999"/>
      <c r="D350" s="1999"/>
      <c r="E350" s="554">
        <v>7</v>
      </c>
      <c r="F350" s="555">
        <v>443</v>
      </c>
      <c r="G350" s="527">
        <f>SUM($AT$38-F350)</f>
        <v>22</v>
      </c>
      <c r="H350" s="1977"/>
      <c r="I350" s="1977"/>
      <c r="J350" s="1977"/>
      <c r="K350" s="1977"/>
      <c r="L350" s="1977"/>
      <c r="M350" s="1977"/>
      <c r="N350" s="1977"/>
      <c r="O350" s="1977"/>
      <c r="P350" s="1977"/>
      <c r="Q350" s="1977"/>
      <c r="R350" s="1086"/>
      <c r="S350" s="2368" t="s">
        <v>50</v>
      </c>
      <c r="T350" s="2368"/>
      <c r="U350" s="2368"/>
      <c r="V350" s="2368"/>
      <c r="W350" s="2368"/>
      <c r="X350" s="2368"/>
      <c r="Y350" s="488"/>
      <c r="Z350" s="2198"/>
      <c r="AA350" s="1981"/>
      <c r="AB350" s="1981"/>
      <c r="AC350" s="1981"/>
      <c r="AD350" s="1982"/>
      <c r="AE350" s="1981"/>
      <c r="AF350" s="1981"/>
      <c r="AG350" s="1981"/>
      <c r="AH350" s="1981"/>
      <c r="AI350" s="1982"/>
      <c r="AJ350" s="1981"/>
      <c r="AK350" s="1981"/>
      <c r="AL350" s="1981"/>
      <c r="AM350" s="1981"/>
      <c r="AN350" s="1982"/>
      <c r="AO350" s="1981"/>
      <c r="AP350" s="1981"/>
      <c r="AQ350" s="1981"/>
      <c r="AR350" s="1981"/>
      <c r="AS350" s="1982"/>
      <c r="AT350" s="1981"/>
      <c r="AU350" s="1981"/>
      <c r="AV350" s="1981"/>
      <c r="AW350" s="1981"/>
      <c r="AX350" s="1982"/>
    </row>
    <row r="351" spans="1:56">
      <c r="A351" s="1998" t="s">
        <v>3579</v>
      </c>
      <c r="B351" s="1999"/>
      <c r="C351" s="1999"/>
      <c r="D351" s="1999"/>
      <c r="E351" s="554">
        <v>1</v>
      </c>
      <c r="F351" s="555">
        <v>445</v>
      </c>
      <c r="G351" s="527">
        <f t="shared" ref="G351:G360" si="7">SUM($AT$38-F351)</f>
        <v>20</v>
      </c>
      <c r="H351" s="1977"/>
      <c r="I351" s="1977"/>
      <c r="J351" s="1977"/>
      <c r="K351" s="1977"/>
      <c r="L351" s="1977"/>
      <c r="M351" s="1977"/>
      <c r="N351" s="1977"/>
      <c r="O351" s="1977"/>
      <c r="P351" s="1977"/>
      <c r="Q351" s="1977"/>
      <c r="R351" s="1086"/>
      <c r="S351" s="2368"/>
      <c r="T351" s="2368"/>
      <c r="U351" s="2368"/>
      <c r="V351" s="2368"/>
      <c r="W351" s="2368"/>
      <c r="X351" s="2368"/>
      <c r="Y351" s="488"/>
      <c r="Z351" s="2198"/>
      <c r="AA351" s="1981"/>
      <c r="AB351" s="1981"/>
      <c r="AC351" s="1981"/>
      <c r="AD351" s="1982"/>
      <c r="AE351" s="1981"/>
      <c r="AF351" s="1981"/>
      <c r="AG351" s="1981"/>
      <c r="AH351" s="1981"/>
      <c r="AI351" s="1982"/>
      <c r="AJ351" s="1981"/>
      <c r="AK351" s="1981"/>
      <c r="AL351" s="1981"/>
      <c r="AM351" s="1981"/>
      <c r="AN351" s="1982"/>
      <c r="AO351" s="1981" t="s">
        <v>3992</v>
      </c>
      <c r="AP351" s="1981"/>
      <c r="AQ351" s="1981"/>
      <c r="AR351" s="1981"/>
      <c r="AS351" s="1982"/>
      <c r="AT351" s="1981"/>
      <c r="AU351" s="1981"/>
      <c r="AV351" s="1981"/>
      <c r="AW351" s="1981"/>
      <c r="AX351" s="1982"/>
    </row>
    <row r="352" spans="1:56">
      <c r="A352" s="1998" t="s">
        <v>3495</v>
      </c>
      <c r="B352" s="1999"/>
      <c r="C352" s="1999"/>
      <c r="D352" s="1999"/>
      <c r="E352" s="554">
        <v>24</v>
      </c>
      <c r="F352" s="555">
        <v>435</v>
      </c>
      <c r="G352" s="527">
        <f t="shared" si="7"/>
        <v>30</v>
      </c>
      <c r="H352" s="1977"/>
      <c r="I352" s="1977"/>
      <c r="J352" s="1977"/>
      <c r="K352" s="1977"/>
      <c r="L352" s="1977"/>
      <c r="M352" s="1977"/>
      <c r="N352" s="1977"/>
      <c r="O352" s="1977"/>
      <c r="P352" s="1977"/>
      <c r="Q352" s="1977"/>
      <c r="R352" s="1086"/>
      <c r="S352" s="2368"/>
      <c r="T352" s="2368"/>
      <c r="U352" s="2368"/>
      <c r="V352" s="2368"/>
      <c r="W352" s="2368"/>
      <c r="X352" s="2368"/>
      <c r="Y352" s="488"/>
      <c r="Z352" s="2198"/>
      <c r="AA352" s="1981"/>
      <c r="AB352" s="1981"/>
      <c r="AC352" s="1981"/>
      <c r="AD352" s="1982"/>
      <c r="AE352" s="1981"/>
      <c r="AF352" s="1981"/>
      <c r="AG352" s="1981"/>
      <c r="AH352" s="1981"/>
      <c r="AI352" s="1982"/>
      <c r="AJ352" s="1981"/>
      <c r="AK352" s="1981"/>
      <c r="AL352" s="1981"/>
      <c r="AM352" s="1981"/>
      <c r="AN352" s="1982"/>
      <c r="AO352" s="1981"/>
      <c r="AP352" s="1981"/>
      <c r="AQ352" s="1981"/>
      <c r="AR352" s="1981"/>
      <c r="AS352" s="1982"/>
      <c r="AT352" s="1981"/>
      <c r="AU352" s="1981"/>
      <c r="AV352" s="1981"/>
      <c r="AW352" s="1981"/>
      <c r="AX352" s="1982"/>
    </row>
    <row r="353" spans="1:56">
      <c r="A353" s="1998"/>
      <c r="B353" s="1999"/>
      <c r="C353" s="1999"/>
      <c r="D353" s="1999"/>
      <c r="E353" s="554"/>
      <c r="F353" s="555"/>
      <c r="G353" s="527">
        <f t="shared" si="7"/>
        <v>465</v>
      </c>
      <c r="H353" s="1977"/>
      <c r="I353" s="1977"/>
      <c r="J353" s="1977"/>
      <c r="K353" s="1977"/>
      <c r="L353" s="1977"/>
      <c r="M353" s="1977"/>
      <c r="N353" s="1977"/>
      <c r="O353" s="1977"/>
      <c r="P353" s="1977"/>
      <c r="Q353" s="1977"/>
      <c r="R353" s="1086"/>
      <c r="S353" s="2368"/>
      <c r="T353" s="2368"/>
      <c r="U353" s="2368"/>
      <c r="V353" s="2368"/>
      <c r="W353" s="2368"/>
      <c r="X353" s="2368"/>
      <c r="Y353" s="488"/>
      <c r="Z353" s="2198"/>
      <c r="AA353" s="1981"/>
      <c r="AB353" s="1981"/>
      <c r="AC353" s="1981"/>
      <c r="AD353" s="1982"/>
      <c r="AE353" s="1981"/>
      <c r="AF353" s="1981"/>
      <c r="AG353" s="1981"/>
      <c r="AH353" s="1981"/>
      <c r="AI353" s="1982"/>
      <c r="AJ353" s="1981"/>
      <c r="AK353" s="1981"/>
      <c r="AL353" s="1981"/>
      <c r="AM353" s="1981"/>
      <c r="AN353" s="1982"/>
      <c r="AO353" s="1981"/>
      <c r="AP353" s="1981"/>
      <c r="AQ353" s="1981"/>
      <c r="AR353" s="1981"/>
      <c r="AS353" s="1982"/>
      <c r="AT353" s="1981"/>
      <c r="AU353" s="1981"/>
      <c r="AV353" s="1981"/>
      <c r="AW353" s="1981"/>
      <c r="AX353" s="1982"/>
    </row>
    <row r="354" spans="1:56" s="387" customFormat="1">
      <c r="A354" s="1998"/>
      <c r="B354" s="1999"/>
      <c r="C354" s="1999"/>
      <c r="D354" s="1999"/>
      <c r="E354" s="554"/>
      <c r="F354" s="555"/>
      <c r="G354" s="527">
        <f t="shared" si="7"/>
        <v>465</v>
      </c>
      <c r="H354" s="1977"/>
      <c r="I354" s="1977"/>
      <c r="J354" s="1977"/>
      <c r="K354" s="1977"/>
      <c r="L354" s="1977"/>
      <c r="M354" s="1977"/>
      <c r="N354" s="1977"/>
      <c r="O354" s="1977"/>
      <c r="P354" s="1977"/>
      <c r="Q354" s="1977"/>
      <c r="R354" s="1086"/>
      <c r="S354" s="2368"/>
      <c r="T354" s="2368"/>
      <c r="U354" s="2368"/>
      <c r="V354" s="2368"/>
      <c r="W354" s="2368"/>
      <c r="X354" s="2368"/>
      <c r="Y354" s="488"/>
      <c r="Z354" s="2198"/>
      <c r="AA354" s="1981"/>
      <c r="AB354" s="1981"/>
      <c r="AC354" s="1981"/>
      <c r="AD354" s="1982"/>
      <c r="AE354" s="1981"/>
      <c r="AF354" s="1981"/>
      <c r="AG354" s="1981"/>
      <c r="AH354" s="1981"/>
      <c r="AI354" s="1982"/>
      <c r="AJ354" s="1981"/>
      <c r="AK354" s="1981"/>
      <c r="AL354" s="1981"/>
      <c r="AM354" s="1981"/>
      <c r="AN354" s="1982"/>
      <c r="AO354" s="1981"/>
      <c r="AP354" s="1981"/>
      <c r="AQ354" s="1981"/>
      <c r="AR354" s="1981"/>
      <c r="AS354" s="1982"/>
      <c r="AT354" s="1981"/>
      <c r="AU354" s="1981"/>
      <c r="AV354" s="1981"/>
      <c r="AW354" s="1981"/>
      <c r="AX354" s="1982"/>
      <c r="AY354" s="388"/>
      <c r="AZ354" s="388"/>
      <c r="BA354" s="388"/>
      <c r="BB354" s="388"/>
      <c r="BC354" s="388"/>
      <c r="BD354" s="388"/>
    </row>
    <row r="355" spans="1:56">
      <c r="A355" s="1998"/>
      <c r="B355" s="1999"/>
      <c r="C355" s="1999"/>
      <c r="D355" s="1999"/>
      <c r="E355" s="554"/>
      <c r="F355" s="555"/>
      <c r="G355" s="527">
        <f t="shared" si="7"/>
        <v>465</v>
      </c>
      <c r="H355" s="1977"/>
      <c r="I355" s="1977"/>
      <c r="J355" s="1977"/>
      <c r="K355" s="1977"/>
      <c r="L355" s="1977"/>
      <c r="M355" s="1977"/>
      <c r="N355" s="1977"/>
      <c r="O355" s="1977"/>
      <c r="P355" s="1977"/>
      <c r="Q355" s="1977"/>
      <c r="R355" s="1086"/>
      <c r="S355" s="2368"/>
      <c r="T355" s="2368"/>
      <c r="U355" s="2368"/>
      <c r="V355" s="2368"/>
      <c r="W355" s="2368"/>
      <c r="X355" s="2368"/>
      <c r="Y355" s="488"/>
      <c r="Z355" s="2198"/>
      <c r="AA355" s="1981"/>
      <c r="AB355" s="1981"/>
      <c r="AC355" s="1981"/>
      <c r="AD355" s="1982"/>
      <c r="AE355" s="1981"/>
      <c r="AF355" s="1981"/>
      <c r="AG355" s="1981"/>
      <c r="AH355" s="1981"/>
      <c r="AI355" s="1982"/>
      <c r="AJ355" s="1981"/>
      <c r="AK355" s="1981"/>
      <c r="AL355" s="1981"/>
      <c r="AM355" s="1981"/>
      <c r="AN355" s="1982"/>
      <c r="AO355" s="1981"/>
      <c r="AP355" s="1981"/>
      <c r="AQ355" s="1981"/>
      <c r="AR355" s="1981"/>
      <c r="AS355" s="1982"/>
      <c r="AT355" s="1981"/>
      <c r="AU355" s="1981"/>
      <c r="AV355" s="1981"/>
      <c r="AW355" s="1981"/>
      <c r="AX355" s="1982"/>
    </row>
    <row r="356" spans="1:56">
      <c r="A356" s="1998"/>
      <c r="B356" s="1999"/>
      <c r="C356" s="1999"/>
      <c r="D356" s="1999"/>
      <c r="E356" s="554"/>
      <c r="F356" s="555"/>
      <c r="G356" s="527">
        <f t="shared" si="7"/>
        <v>465</v>
      </c>
      <c r="H356" s="1977"/>
      <c r="I356" s="1977"/>
      <c r="J356" s="1977"/>
      <c r="K356" s="1977"/>
      <c r="L356" s="1977"/>
      <c r="M356" s="1977"/>
      <c r="N356" s="1977"/>
      <c r="O356" s="1977"/>
      <c r="P356" s="1977"/>
      <c r="Q356" s="1977"/>
      <c r="R356" s="1086"/>
      <c r="S356" s="2368"/>
      <c r="T356" s="2368"/>
      <c r="U356" s="2368"/>
      <c r="V356" s="2368"/>
      <c r="W356" s="2368"/>
      <c r="X356" s="2368"/>
      <c r="Y356" s="488"/>
      <c r="Z356" s="2198"/>
      <c r="AA356" s="1981"/>
      <c r="AB356" s="1981"/>
      <c r="AC356" s="1981"/>
      <c r="AD356" s="1982"/>
      <c r="AE356" s="1981"/>
      <c r="AF356" s="1981"/>
      <c r="AG356" s="1981"/>
      <c r="AH356" s="1981"/>
      <c r="AI356" s="1982"/>
      <c r="AJ356" s="1981"/>
      <c r="AK356" s="1981"/>
      <c r="AL356" s="1981"/>
      <c r="AM356" s="1981"/>
      <c r="AN356" s="1982"/>
      <c r="AO356" s="1981"/>
      <c r="AP356" s="1981"/>
      <c r="AQ356" s="1981"/>
      <c r="AR356" s="1981"/>
      <c r="AS356" s="1982"/>
      <c r="AT356" s="1981"/>
      <c r="AU356" s="1981"/>
      <c r="AV356" s="1981"/>
      <c r="AW356" s="1981"/>
      <c r="AX356" s="1982"/>
    </row>
    <row r="357" spans="1:56">
      <c r="A357" s="1998"/>
      <c r="B357" s="1999"/>
      <c r="C357" s="1999"/>
      <c r="D357" s="1999"/>
      <c r="E357" s="554"/>
      <c r="F357" s="555"/>
      <c r="G357" s="527">
        <f t="shared" si="7"/>
        <v>465</v>
      </c>
      <c r="H357" s="1977"/>
      <c r="I357" s="1977"/>
      <c r="J357" s="1977"/>
      <c r="K357" s="1977"/>
      <c r="L357" s="1977"/>
      <c r="M357" s="1977"/>
      <c r="N357" s="1977"/>
      <c r="O357" s="1977"/>
      <c r="P357" s="1977"/>
      <c r="Q357" s="1977"/>
      <c r="R357" s="1086"/>
      <c r="S357" s="2368"/>
      <c r="T357" s="2368"/>
      <c r="U357" s="2368"/>
      <c r="V357" s="2368"/>
      <c r="W357" s="2368"/>
      <c r="X357" s="2368"/>
      <c r="Y357" s="488"/>
      <c r="Z357" s="2198"/>
      <c r="AA357" s="1981"/>
      <c r="AB357" s="1981"/>
      <c r="AC357" s="1981"/>
      <c r="AD357" s="1982"/>
      <c r="AE357" s="1981"/>
      <c r="AF357" s="1981"/>
      <c r="AG357" s="1981"/>
      <c r="AH357" s="1981"/>
      <c r="AI357" s="1982"/>
      <c r="AJ357" s="1981"/>
      <c r="AK357" s="1981"/>
      <c r="AL357" s="1981"/>
      <c r="AM357" s="1981"/>
      <c r="AN357" s="1982"/>
      <c r="AO357" s="1981"/>
      <c r="AP357" s="1981"/>
      <c r="AQ357" s="1981"/>
      <c r="AR357" s="1981"/>
      <c r="AS357" s="1982"/>
      <c r="AT357" s="1981"/>
      <c r="AU357" s="1981"/>
      <c r="AV357" s="1981"/>
      <c r="AW357" s="1981"/>
      <c r="AX357" s="1982"/>
    </row>
    <row r="358" spans="1:56">
      <c r="A358" s="1998"/>
      <c r="B358" s="1999"/>
      <c r="C358" s="1999"/>
      <c r="D358" s="1999"/>
      <c r="E358" s="554"/>
      <c r="F358" s="555"/>
      <c r="G358" s="527">
        <f t="shared" si="7"/>
        <v>465</v>
      </c>
      <c r="H358" s="1977"/>
      <c r="I358" s="1977"/>
      <c r="J358" s="1977"/>
      <c r="K358" s="1977"/>
      <c r="L358" s="1977"/>
      <c r="M358" s="1977"/>
      <c r="N358" s="1977"/>
      <c r="O358" s="1977"/>
      <c r="P358" s="1977"/>
      <c r="Q358" s="1977"/>
      <c r="R358" s="1086"/>
      <c r="S358" s="2368"/>
      <c r="T358" s="2368"/>
      <c r="U358" s="2368"/>
      <c r="V358" s="2368"/>
      <c r="W358" s="2368"/>
      <c r="X358" s="2368"/>
      <c r="Y358" s="488"/>
      <c r="Z358" s="2198"/>
      <c r="AA358" s="1981"/>
      <c r="AB358" s="1981"/>
      <c r="AC358" s="1981"/>
      <c r="AD358" s="1982"/>
      <c r="AE358" s="1981"/>
      <c r="AF358" s="1981"/>
      <c r="AG358" s="1981"/>
      <c r="AH358" s="1981"/>
      <c r="AI358" s="1982"/>
      <c r="AJ358" s="1981"/>
      <c r="AK358" s="1981"/>
      <c r="AL358" s="1981"/>
      <c r="AM358" s="1981"/>
      <c r="AN358" s="1982"/>
      <c r="AO358" s="1981"/>
      <c r="AP358" s="1981"/>
      <c r="AQ358" s="1981"/>
      <c r="AR358" s="1981"/>
      <c r="AS358" s="1982"/>
      <c r="AT358" s="1981"/>
      <c r="AU358" s="1981"/>
      <c r="AV358" s="1981"/>
      <c r="AW358" s="1981"/>
      <c r="AX358" s="1982"/>
    </row>
    <row r="359" spans="1:56">
      <c r="A359" s="1998"/>
      <c r="B359" s="1999"/>
      <c r="C359" s="1999"/>
      <c r="D359" s="1999"/>
      <c r="E359" s="554"/>
      <c r="F359" s="555"/>
      <c r="G359" s="527">
        <f t="shared" si="7"/>
        <v>465</v>
      </c>
      <c r="H359" s="1977"/>
      <c r="I359" s="1977"/>
      <c r="J359" s="1977"/>
      <c r="K359" s="1977"/>
      <c r="L359" s="1977"/>
      <c r="M359" s="1977"/>
      <c r="N359" s="1977"/>
      <c r="O359" s="1977"/>
      <c r="P359" s="1977"/>
      <c r="Q359" s="1977"/>
      <c r="R359" s="1086"/>
      <c r="S359" s="2368"/>
      <c r="T359" s="2368"/>
      <c r="U359" s="2368"/>
      <c r="V359" s="2368"/>
      <c r="W359" s="2368"/>
      <c r="X359" s="2368"/>
      <c r="Y359" s="488"/>
      <c r="Z359" s="2198"/>
      <c r="AA359" s="1981"/>
      <c r="AB359" s="1981"/>
      <c r="AC359" s="1981"/>
      <c r="AD359" s="1982"/>
      <c r="AE359" s="1981"/>
      <c r="AF359" s="1981"/>
      <c r="AG359" s="1981"/>
      <c r="AH359" s="1981"/>
      <c r="AI359" s="1982"/>
      <c r="AJ359" s="1981"/>
      <c r="AK359" s="1981"/>
      <c r="AL359" s="1981"/>
      <c r="AM359" s="1981"/>
      <c r="AN359" s="1982"/>
      <c r="AO359" s="1981"/>
      <c r="AP359" s="1981"/>
      <c r="AQ359" s="1981"/>
      <c r="AR359" s="1981"/>
      <c r="AS359" s="1982"/>
      <c r="AT359" s="1981"/>
      <c r="AU359" s="1981"/>
      <c r="AV359" s="1981"/>
      <c r="AW359" s="1981"/>
      <c r="AX359" s="1982"/>
    </row>
    <row r="360" spans="1:56">
      <c r="A360" s="1998"/>
      <c r="B360" s="1999"/>
      <c r="C360" s="1999"/>
      <c r="D360" s="1999"/>
      <c r="E360" s="554"/>
      <c r="F360" s="555"/>
      <c r="G360" s="534">
        <f t="shared" si="7"/>
        <v>465</v>
      </c>
      <c r="H360" s="574" t="s">
        <v>55</v>
      </c>
      <c r="I360" s="490"/>
      <c r="J360" s="490"/>
      <c r="K360" s="490"/>
      <c r="L360" s="490"/>
      <c r="M360" s="490"/>
      <c r="N360" s="490"/>
      <c r="O360" s="490"/>
      <c r="P360" s="490"/>
      <c r="Q360" s="490"/>
      <c r="R360" s="490"/>
      <c r="S360" s="490"/>
      <c r="T360" s="490"/>
      <c r="U360" s="490"/>
      <c r="V360" s="490"/>
      <c r="W360" s="490"/>
      <c r="X360" s="490"/>
      <c r="Y360" s="490"/>
      <c r="Z360" s="2240"/>
      <c r="AA360" s="2241"/>
      <c r="AB360" s="2241"/>
      <c r="AC360" s="2241"/>
      <c r="AD360" s="2242"/>
      <c r="AE360" s="2241"/>
      <c r="AF360" s="2241"/>
      <c r="AG360" s="2241"/>
      <c r="AH360" s="2241"/>
      <c r="AI360" s="2242"/>
      <c r="AJ360" s="2241"/>
      <c r="AK360" s="2241"/>
      <c r="AL360" s="2241"/>
      <c r="AM360" s="2241"/>
      <c r="AN360" s="2242"/>
      <c r="AO360" s="2241"/>
      <c r="AP360" s="2241"/>
      <c r="AQ360" s="2241"/>
      <c r="AR360" s="2241"/>
      <c r="AS360" s="2242"/>
      <c r="AT360" s="2241"/>
      <c r="AU360" s="2241"/>
      <c r="AV360" s="2241"/>
      <c r="AW360" s="2241"/>
      <c r="AX360" s="2242"/>
    </row>
    <row r="361" spans="1:56">
      <c r="A361" s="488">
        <v>6</v>
      </c>
      <c r="B361" s="488"/>
      <c r="C361" s="488"/>
      <c r="D361" s="488"/>
      <c r="E361" s="486"/>
      <c r="F361" s="485">
        <v>7</v>
      </c>
      <c r="G361" s="485"/>
      <c r="H361" s="485"/>
      <c r="I361" s="485"/>
      <c r="J361" s="486"/>
      <c r="K361" s="485">
        <v>8</v>
      </c>
      <c r="L361" s="485"/>
      <c r="M361" s="485"/>
      <c r="N361" s="485"/>
      <c r="O361" s="486"/>
      <c r="P361" s="485">
        <v>9</v>
      </c>
      <c r="Q361" s="485"/>
      <c r="R361" s="485"/>
      <c r="S361" s="485"/>
      <c r="T361" s="486"/>
      <c r="U361" s="485">
        <v>10</v>
      </c>
      <c r="V361" s="485"/>
      <c r="W361" s="485"/>
      <c r="X361" s="485"/>
      <c r="Y361" s="486"/>
      <c r="Z361" s="488">
        <v>11</v>
      </c>
      <c r="AA361" s="488"/>
      <c r="AB361" s="488"/>
      <c r="AC361" s="488"/>
      <c r="AD361" s="491"/>
      <c r="AE361" s="488">
        <v>12</v>
      </c>
      <c r="AF361" s="488"/>
      <c r="AG361" s="488"/>
      <c r="AH361" s="488"/>
      <c r="AI361" s="491"/>
      <c r="AJ361" s="488">
        <v>13</v>
      </c>
      <c r="AK361" s="488"/>
      <c r="AL361" s="488"/>
      <c r="AM361" s="488"/>
      <c r="AN361" s="491"/>
      <c r="AO361" s="488">
        <v>14</v>
      </c>
      <c r="AP361" s="488"/>
      <c r="AQ361" s="488"/>
      <c r="AR361" s="488"/>
      <c r="AS361" s="491"/>
      <c r="AT361" s="488">
        <v>15</v>
      </c>
      <c r="AU361" s="488"/>
      <c r="AV361" s="488"/>
      <c r="AW361" s="488"/>
      <c r="AX361" s="491"/>
    </row>
    <row r="362" spans="1:56">
      <c r="A362" s="1981"/>
      <c r="B362" s="1981"/>
      <c r="C362" s="1981"/>
      <c r="D362" s="1981"/>
      <c r="E362" s="1982"/>
      <c r="F362" s="1981"/>
      <c r="G362" s="1981"/>
      <c r="H362" s="1981"/>
      <c r="I362" s="1981"/>
      <c r="J362" s="1982"/>
      <c r="K362" s="1981"/>
      <c r="L362" s="1981"/>
      <c r="M362" s="1981"/>
      <c r="N362" s="1981"/>
      <c r="O362" s="1982"/>
      <c r="P362" s="1981"/>
      <c r="Q362" s="1981"/>
      <c r="R362" s="1981"/>
      <c r="S362" s="1981"/>
      <c r="T362" s="1982"/>
      <c r="U362" s="1981"/>
      <c r="V362" s="1981"/>
      <c r="W362" s="1981"/>
      <c r="X362" s="1981"/>
      <c r="Y362" s="1982"/>
      <c r="Z362" s="1981"/>
      <c r="AA362" s="1981"/>
      <c r="AB362" s="1981"/>
      <c r="AC362" s="1981"/>
      <c r="AD362" s="1982"/>
      <c r="AE362" s="1981"/>
      <c r="AF362" s="1981"/>
      <c r="AG362" s="1981"/>
      <c r="AH362" s="1981"/>
      <c r="AI362" s="1982"/>
      <c r="AJ362" s="1981"/>
      <c r="AK362" s="1981"/>
      <c r="AL362" s="1981"/>
      <c r="AM362" s="1981"/>
      <c r="AN362" s="1982"/>
      <c r="AO362" s="1981" t="s">
        <v>4000</v>
      </c>
      <c r="AP362" s="1981"/>
      <c r="AQ362" s="1981"/>
      <c r="AR362" s="1981"/>
      <c r="AS362" s="1982"/>
      <c r="AT362" s="1981"/>
      <c r="AU362" s="1981"/>
      <c r="AV362" s="1981"/>
      <c r="AW362" s="1981"/>
      <c r="AX362" s="1982"/>
    </row>
    <row r="363" spans="1:56">
      <c r="A363" s="1981"/>
      <c r="B363" s="1981"/>
      <c r="C363" s="1981"/>
      <c r="D363" s="1981"/>
      <c r="E363" s="1982"/>
      <c r="F363" s="1981"/>
      <c r="G363" s="1981"/>
      <c r="H363" s="1981"/>
      <c r="I363" s="1981"/>
      <c r="J363" s="1982"/>
      <c r="K363" s="1981"/>
      <c r="L363" s="1981"/>
      <c r="M363" s="1981"/>
      <c r="N363" s="1981"/>
      <c r="O363" s="1982"/>
      <c r="P363" s="1981"/>
      <c r="Q363" s="1981"/>
      <c r="R363" s="1981"/>
      <c r="S363" s="1981"/>
      <c r="T363" s="1982"/>
      <c r="U363" s="1981"/>
      <c r="V363" s="1981"/>
      <c r="W363" s="1981"/>
      <c r="X363" s="1981"/>
      <c r="Y363" s="1982"/>
      <c r="Z363" s="1981"/>
      <c r="AA363" s="1981"/>
      <c r="AB363" s="1981"/>
      <c r="AC363" s="1981"/>
      <c r="AD363" s="1982"/>
      <c r="AE363" s="1981"/>
      <c r="AF363" s="1981"/>
      <c r="AG363" s="1981"/>
      <c r="AH363" s="1981"/>
      <c r="AI363" s="1982"/>
      <c r="AJ363" s="1981"/>
      <c r="AK363" s="1981"/>
      <c r="AL363" s="1981"/>
      <c r="AM363" s="1981"/>
      <c r="AN363" s="1982"/>
      <c r="AO363" s="1981"/>
      <c r="AP363" s="1981"/>
      <c r="AQ363" s="1981"/>
      <c r="AR363" s="1981"/>
      <c r="AS363" s="1982"/>
      <c r="AT363" s="1981"/>
      <c r="AU363" s="1981"/>
      <c r="AV363" s="1981"/>
      <c r="AW363" s="1981"/>
      <c r="AX363" s="1982"/>
    </row>
    <row r="364" spans="1:56">
      <c r="A364" s="1981"/>
      <c r="B364" s="1981"/>
      <c r="C364" s="1981"/>
      <c r="D364" s="1981"/>
      <c r="E364" s="1982"/>
      <c r="F364" s="1981"/>
      <c r="G364" s="1981"/>
      <c r="H364" s="1981"/>
      <c r="I364" s="1981"/>
      <c r="J364" s="1982"/>
      <c r="K364" s="1981"/>
      <c r="L364" s="1981"/>
      <c r="M364" s="1981"/>
      <c r="N364" s="1981"/>
      <c r="O364" s="1982"/>
      <c r="P364" s="1981"/>
      <c r="Q364" s="1981"/>
      <c r="R364" s="1981"/>
      <c r="S364" s="1981"/>
      <c r="T364" s="1982"/>
      <c r="U364" s="1981"/>
      <c r="V364" s="1981"/>
      <c r="W364" s="1981"/>
      <c r="X364" s="1981"/>
      <c r="Y364" s="1982"/>
      <c r="Z364" s="1981"/>
      <c r="AA364" s="1981"/>
      <c r="AB364" s="1981"/>
      <c r="AC364" s="1981"/>
      <c r="AD364" s="1982"/>
      <c r="AE364" s="1981"/>
      <c r="AF364" s="1981"/>
      <c r="AG364" s="1981"/>
      <c r="AH364" s="1981"/>
      <c r="AI364" s="1982"/>
      <c r="AJ364" s="1981"/>
      <c r="AK364" s="1981"/>
      <c r="AL364" s="1981"/>
      <c r="AM364" s="1981"/>
      <c r="AN364" s="1982"/>
      <c r="AO364" s="1981"/>
      <c r="AP364" s="1981"/>
      <c r="AQ364" s="1981"/>
      <c r="AR364" s="1981"/>
      <c r="AS364" s="1982"/>
      <c r="AT364" s="1981"/>
      <c r="AU364" s="1981"/>
      <c r="AV364" s="1981"/>
      <c r="AW364" s="1981"/>
      <c r="AX364" s="1982"/>
    </row>
    <row r="365" spans="1:56">
      <c r="A365" s="1981"/>
      <c r="B365" s="1981"/>
      <c r="C365" s="1981"/>
      <c r="D365" s="1981"/>
      <c r="E365" s="1982"/>
      <c r="F365" s="1981"/>
      <c r="G365" s="1981"/>
      <c r="H365" s="1981"/>
      <c r="I365" s="1981"/>
      <c r="J365" s="1982"/>
      <c r="K365" s="1981"/>
      <c r="L365" s="1981"/>
      <c r="M365" s="1981"/>
      <c r="N365" s="1981"/>
      <c r="O365" s="1982"/>
      <c r="P365" s="1981"/>
      <c r="Q365" s="1981"/>
      <c r="R365" s="1981"/>
      <c r="S365" s="1981"/>
      <c r="T365" s="1982"/>
      <c r="U365" s="1981"/>
      <c r="V365" s="1981"/>
      <c r="W365" s="1981"/>
      <c r="X365" s="1981"/>
      <c r="Y365" s="1982"/>
      <c r="Z365" s="1981"/>
      <c r="AA365" s="1981"/>
      <c r="AB365" s="1981"/>
      <c r="AC365" s="1981"/>
      <c r="AD365" s="1982"/>
      <c r="AE365" s="1981"/>
      <c r="AF365" s="1981"/>
      <c r="AG365" s="1981"/>
      <c r="AH365" s="1981"/>
      <c r="AI365" s="1982"/>
      <c r="AJ365" s="1981"/>
      <c r="AK365" s="1981"/>
      <c r="AL365" s="1981"/>
      <c r="AM365" s="1981"/>
      <c r="AN365" s="1982"/>
      <c r="AO365" s="1981"/>
      <c r="AP365" s="1981"/>
      <c r="AQ365" s="1981"/>
      <c r="AR365" s="1981"/>
      <c r="AS365" s="1982"/>
      <c r="AT365" s="1981"/>
      <c r="AU365" s="1981"/>
      <c r="AV365" s="1981"/>
      <c r="AW365" s="1981"/>
      <c r="AX365" s="1982"/>
    </row>
    <row r="366" spans="1:56">
      <c r="A366" s="1981"/>
      <c r="B366" s="1981"/>
      <c r="C366" s="1981"/>
      <c r="D366" s="1981"/>
      <c r="E366" s="1982"/>
      <c r="F366" s="1981"/>
      <c r="G366" s="1981"/>
      <c r="H366" s="1981"/>
      <c r="I366" s="1981"/>
      <c r="J366" s="1982"/>
      <c r="K366" s="1981"/>
      <c r="L366" s="1981"/>
      <c r="M366" s="1981"/>
      <c r="N366" s="1981"/>
      <c r="O366" s="1982"/>
      <c r="P366" s="1981"/>
      <c r="Q366" s="1981"/>
      <c r="R366" s="1981"/>
      <c r="S366" s="1981"/>
      <c r="T366" s="1982"/>
      <c r="U366" s="1981"/>
      <c r="V366" s="1981"/>
      <c r="W366" s="1981"/>
      <c r="X366" s="1981"/>
      <c r="Y366" s="1982"/>
      <c r="Z366" s="1981"/>
      <c r="AA366" s="1981"/>
      <c r="AB366" s="1981"/>
      <c r="AC366" s="1981"/>
      <c r="AD366" s="1982"/>
      <c r="AE366" s="1981"/>
      <c r="AF366" s="1981"/>
      <c r="AG366" s="1981"/>
      <c r="AH366" s="1981"/>
      <c r="AI366" s="1982"/>
      <c r="AJ366" s="1981"/>
      <c r="AK366" s="1981"/>
      <c r="AL366" s="1981"/>
      <c r="AM366" s="1981"/>
      <c r="AN366" s="1982"/>
      <c r="AO366" s="1981"/>
      <c r="AP366" s="1981"/>
      <c r="AQ366" s="1981"/>
      <c r="AR366" s="1981"/>
      <c r="AS366" s="1982"/>
      <c r="AT366" s="1981"/>
      <c r="AU366" s="1981"/>
      <c r="AV366" s="1981"/>
      <c r="AW366" s="1981"/>
      <c r="AX366" s="1982"/>
    </row>
    <row r="367" spans="1:56">
      <c r="A367" s="1981"/>
      <c r="B367" s="1981"/>
      <c r="C367" s="1981"/>
      <c r="D367" s="1981"/>
      <c r="E367" s="1982"/>
      <c r="F367" s="1981"/>
      <c r="G367" s="1981"/>
      <c r="H367" s="1981"/>
      <c r="I367" s="1981"/>
      <c r="J367" s="1982"/>
      <c r="K367" s="1981"/>
      <c r="L367" s="1981"/>
      <c r="M367" s="1981"/>
      <c r="N367" s="1981"/>
      <c r="O367" s="1982"/>
      <c r="P367" s="1981"/>
      <c r="Q367" s="1981"/>
      <c r="R367" s="1981"/>
      <c r="S367" s="1981"/>
      <c r="T367" s="1982"/>
      <c r="U367" s="1981"/>
      <c r="V367" s="1981"/>
      <c r="W367" s="1981"/>
      <c r="X367" s="1981"/>
      <c r="Y367" s="1982"/>
      <c r="Z367" s="1981"/>
      <c r="AA367" s="1981"/>
      <c r="AB367" s="1981"/>
      <c r="AC367" s="1981"/>
      <c r="AD367" s="1982"/>
      <c r="AE367" s="1981"/>
      <c r="AF367" s="1981"/>
      <c r="AG367" s="1981"/>
      <c r="AH367" s="1981"/>
      <c r="AI367" s="1982"/>
      <c r="AJ367" s="1981"/>
      <c r="AK367" s="1981"/>
      <c r="AL367" s="1981"/>
      <c r="AM367" s="1981"/>
      <c r="AN367" s="1982"/>
      <c r="AO367" s="1981"/>
      <c r="AP367" s="1981"/>
      <c r="AQ367" s="1981"/>
      <c r="AR367" s="1981"/>
      <c r="AS367" s="1982"/>
      <c r="AT367" s="1981"/>
      <c r="AU367" s="1981"/>
      <c r="AV367" s="1981"/>
      <c r="AW367" s="1981"/>
      <c r="AX367" s="1982"/>
    </row>
    <row r="368" spans="1:56">
      <c r="A368" s="1981"/>
      <c r="B368" s="1981"/>
      <c r="C368" s="1981"/>
      <c r="D368" s="1981"/>
      <c r="E368" s="1982"/>
      <c r="F368" s="1981"/>
      <c r="G368" s="1981"/>
      <c r="H368" s="1981"/>
      <c r="I368" s="1981"/>
      <c r="J368" s="1982"/>
      <c r="K368" s="1981"/>
      <c r="L368" s="1981"/>
      <c r="M368" s="1981"/>
      <c r="N368" s="1981"/>
      <c r="O368" s="1982"/>
      <c r="P368" s="1981"/>
      <c r="Q368" s="1981"/>
      <c r="R368" s="1981"/>
      <c r="S368" s="1981"/>
      <c r="T368" s="1982"/>
      <c r="U368" s="1981"/>
      <c r="V368" s="1981"/>
      <c r="W368" s="1981"/>
      <c r="X368" s="1981"/>
      <c r="Y368" s="1982"/>
      <c r="Z368" s="1981"/>
      <c r="AA368" s="1981"/>
      <c r="AB368" s="1981"/>
      <c r="AC368" s="1981"/>
      <c r="AD368" s="1982"/>
      <c r="AE368" s="1981"/>
      <c r="AF368" s="1981"/>
      <c r="AG368" s="1981"/>
      <c r="AH368" s="1981"/>
      <c r="AI368" s="1982"/>
      <c r="AJ368" s="1981"/>
      <c r="AK368" s="1981"/>
      <c r="AL368" s="1981"/>
      <c r="AM368" s="1981"/>
      <c r="AN368" s="1982"/>
      <c r="AO368" s="1981"/>
      <c r="AP368" s="1981"/>
      <c r="AQ368" s="1981"/>
      <c r="AR368" s="1981"/>
      <c r="AS368" s="1982"/>
      <c r="AT368" s="1981"/>
      <c r="AU368" s="1981"/>
      <c r="AV368" s="1981"/>
      <c r="AW368" s="1981"/>
      <c r="AX368" s="1982"/>
    </row>
    <row r="369" spans="1:56">
      <c r="A369" s="1981"/>
      <c r="B369" s="1981"/>
      <c r="C369" s="1981"/>
      <c r="D369" s="1981"/>
      <c r="E369" s="1982"/>
      <c r="F369" s="1981"/>
      <c r="G369" s="1981"/>
      <c r="H369" s="1981"/>
      <c r="I369" s="1981"/>
      <c r="J369" s="1982"/>
      <c r="K369" s="1981"/>
      <c r="L369" s="1981"/>
      <c r="M369" s="1981"/>
      <c r="N369" s="1981"/>
      <c r="O369" s="1982"/>
      <c r="P369" s="1981"/>
      <c r="Q369" s="1981"/>
      <c r="R369" s="1981"/>
      <c r="S369" s="1981"/>
      <c r="T369" s="1982"/>
      <c r="U369" s="1981"/>
      <c r="V369" s="1981"/>
      <c r="W369" s="1981"/>
      <c r="X369" s="1981"/>
      <c r="Y369" s="1982"/>
      <c r="Z369" s="1981"/>
      <c r="AA369" s="1981"/>
      <c r="AB369" s="1981"/>
      <c r="AC369" s="1981"/>
      <c r="AD369" s="1982"/>
      <c r="AE369" s="1981"/>
      <c r="AF369" s="1981"/>
      <c r="AG369" s="1981"/>
      <c r="AH369" s="1981"/>
      <c r="AI369" s="1982"/>
      <c r="AJ369" s="1981"/>
      <c r="AK369" s="1981"/>
      <c r="AL369" s="1981"/>
      <c r="AM369" s="1981"/>
      <c r="AN369" s="1982"/>
      <c r="AO369" s="1981"/>
      <c r="AP369" s="1981"/>
      <c r="AQ369" s="1981"/>
      <c r="AR369" s="1981"/>
      <c r="AS369" s="1982"/>
      <c r="AT369" s="1981"/>
      <c r="AU369" s="1981"/>
      <c r="AV369" s="1981"/>
      <c r="AW369" s="1981"/>
      <c r="AX369" s="1982"/>
    </row>
    <row r="370" spans="1:56" s="387" customFormat="1">
      <c r="A370" s="1981"/>
      <c r="B370" s="1981"/>
      <c r="C370" s="1981"/>
      <c r="D370" s="1981"/>
      <c r="E370" s="1982"/>
      <c r="F370" s="1981"/>
      <c r="G370" s="1981"/>
      <c r="H370" s="1981"/>
      <c r="I370" s="1981"/>
      <c r="J370" s="1982"/>
      <c r="K370" s="1981"/>
      <c r="L370" s="1981"/>
      <c r="M370" s="1981"/>
      <c r="N370" s="1981"/>
      <c r="O370" s="1982"/>
      <c r="P370" s="1981"/>
      <c r="Q370" s="1981"/>
      <c r="R370" s="1981"/>
      <c r="S370" s="1981"/>
      <c r="T370" s="1982"/>
      <c r="U370" s="1981"/>
      <c r="V370" s="1981"/>
      <c r="W370" s="1981"/>
      <c r="X370" s="1981"/>
      <c r="Y370" s="1982"/>
      <c r="Z370" s="1981"/>
      <c r="AA370" s="1981"/>
      <c r="AB370" s="1981"/>
      <c r="AC370" s="1981"/>
      <c r="AD370" s="1982"/>
      <c r="AE370" s="1981"/>
      <c r="AF370" s="1981"/>
      <c r="AG370" s="1981"/>
      <c r="AH370" s="1981"/>
      <c r="AI370" s="1982"/>
      <c r="AJ370" s="1981"/>
      <c r="AK370" s="1981"/>
      <c r="AL370" s="1981"/>
      <c r="AM370" s="1981"/>
      <c r="AN370" s="1982"/>
      <c r="AO370" s="1981"/>
      <c r="AP370" s="1981"/>
      <c r="AQ370" s="1981"/>
      <c r="AR370" s="1981"/>
      <c r="AS370" s="1982"/>
      <c r="AT370" s="1981"/>
      <c r="AU370" s="1981"/>
      <c r="AV370" s="1981"/>
      <c r="AW370" s="1981"/>
      <c r="AX370" s="1982"/>
      <c r="AY370" s="388"/>
      <c r="AZ370" s="388"/>
      <c r="BA370" s="388"/>
      <c r="BB370" s="388"/>
      <c r="BC370" s="388"/>
      <c r="BD370" s="388"/>
    </row>
    <row r="371" spans="1:56">
      <c r="A371" s="1981"/>
      <c r="B371" s="1981"/>
      <c r="C371" s="1981"/>
      <c r="D371" s="1981"/>
      <c r="E371" s="1982"/>
      <c r="F371" s="1981"/>
      <c r="G371" s="1981"/>
      <c r="H371" s="1981"/>
      <c r="I371" s="1981"/>
      <c r="J371" s="1982"/>
      <c r="K371" s="1981"/>
      <c r="L371" s="1981"/>
      <c r="M371" s="1981"/>
      <c r="N371" s="1981"/>
      <c r="O371" s="1982"/>
      <c r="P371" s="1981"/>
      <c r="Q371" s="1981"/>
      <c r="R371" s="1981"/>
      <c r="S371" s="1981"/>
      <c r="T371" s="1982"/>
      <c r="U371" s="1981"/>
      <c r="V371" s="1981"/>
      <c r="W371" s="1981"/>
      <c r="X371" s="1981"/>
      <c r="Y371" s="1982"/>
      <c r="Z371" s="1981"/>
      <c r="AA371" s="1981"/>
      <c r="AB371" s="1981"/>
      <c r="AC371" s="1981"/>
      <c r="AD371" s="1982"/>
      <c r="AE371" s="1981"/>
      <c r="AF371" s="1981"/>
      <c r="AG371" s="1981"/>
      <c r="AH371" s="1981"/>
      <c r="AI371" s="1982"/>
      <c r="AJ371" s="1981"/>
      <c r="AK371" s="1981"/>
      <c r="AL371" s="1981"/>
      <c r="AM371" s="1981"/>
      <c r="AN371" s="1982"/>
      <c r="AO371" s="1981"/>
      <c r="AP371" s="1981"/>
      <c r="AQ371" s="1981"/>
      <c r="AR371" s="1981"/>
      <c r="AS371" s="1982"/>
      <c r="AT371" s="1981"/>
      <c r="AU371" s="1981"/>
      <c r="AV371" s="1981"/>
      <c r="AW371" s="1981"/>
      <c r="AX371" s="1982"/>
    </row>
    <row r="372" spans="1:56">
      <c r="A372" s="1981"/>
      <c r="B372" s="1981"/>
      <c r="C372" s="1981"/>
      <c r="D372" s="1981"/>
      <c r="E372" s="1982"/>
      <c r="F372" s="1981"/>
      <c r="G372" s="1981"/>
      <c r="H372" s="1981"/>
      <c r="I372" s="1981"/>
      <c r="J372" s="1982"/>
      <c r="K372" s="1981"/>
      <c r="L372" s="1981"/>
      <c r="M372" s="1981"/>
      <c r="N372" s="1981"/>
      <c r="O372" s="1982"/>
      <c r="P372" s="1981"/>
      <c r="Q372" s="1981"/>
      <c r="R372" s="1981"/>
      <c r="S372" s="1981"/>
      <c r="T372" s="1982"/>
      <c r="U372" s="1981"/>
      <c r="V372" s="1981"/>
      <c r="W372" s="1981"/>
      <c r="X372" s="1981"/>
      <c r="Y372" s="1982"/>
      <c r="Z372" s="1981"/>
      <c r="AA372" s="1981"/>
      <c r="AB372" s="1981"/>
      <c r="AC372" s="1981"/>
      <c r="AD372" s="1982"/>
      <c r="AE372" s="1981"/>
      <c r="AF372" s="1981"/>
      <c r="AG372" s="1981"/>
      <c r="AH372" s="1981"/>
      <c r="AI372" s="1982"/>
      <c r="AJ372" s="1981"/>
      <c r="AK372" s="1981"/>
      <c r="AL372" s="1981"/>
      <c r="AM372" s="1981"/>
      <c r="AN372" s="1982"/>
      <c r="AO372" s="1981"/>
      <c r="AP372" s="1981"/>
      <c r="AQ372" s="1981"/>
      <c r="AR372" s="1981"/>
      <c r="AS372" s="1982"/>
      <c r="AT372" s="1981"/>
      <c r="AU372" s="1981"/>
      <c r="AV372" s="1981"/>
      <c r="AW372" s="1981"/>
      <c r="AX372" s="1982"/>
    </row>
    <row r="373" spans="1:56">
      <c r="A373" s="1981"/>
      <c r="B373" s="1981"/>
      <c r="C373" s="1981"/>
      <c r="D373" s="1981"/>
      <c r="E373" s="1982"/>
      <c r="F373" s="1981"/>
      <c r="G373" s="1981"/>
      <c r="H373" s="1981"/>
      <c r="I373" s="1981"/>
      <c r="J373" s="1982"/>
      <c r="K373" s="1981"/>
      <c r="L373" s="1981"/>
      <c r="M373" s="1981"/>
      <c r="N373" s="1981"/>
      <c r="O373" s="1982"/>
      <c r="P373" s="1981"/>
      <c r="Q373" s="1981"/>
      <c r="R373" s="1981"/>
      <c r="S373" s="1981"/>
      <c r="T373" s="1982"/>
      <c r="U373" s="1981"/>
      <c r="V373" s="1981"/>
      <c r="W373" s="1981"/>
      <c r="X373" s="1981"/>
      <c r="Y373" s="1982"/>
      <c r="Z373" s="1981"/>
      <c r="AA373" s="1981"/>
      <c r="AB373" s="1981"/>
      <c r="AC373" s="1981"/>
      <c r="AD373" s="1982"/>
      <c r="AE373" s="1981"/>
      <c r="AF373" s="1981"/>
      <c r="AG373" s="1981"/>
      <c r="AH373" s="1981"/>
      <c r="AI373" s="1982"/>
      <c r="AJ373" s="1981"/>
      <c r="AK373" s="1981"/>
      <c r="AL373" s="1981"/>
      <c r="AM373" s="1981"/>
      <c r="AN373" s="1982"/>
      <c r="AO373" s="1981"/>
      <c r="AP373" s="1981"/>
      <c r="AQ373" s="1981"/>
      <c r="AR373" s="1981"/>
      <c r="AS373" s="1982"/>
      <c r="AT373" s="1981"/>
      <c r="AU373" s="1981"/>
      <c r="AV373" s="1981"/>
      <c r="AW373" s="1981"/>
      <c r="AX373" s="1982"/>
    </row>
    <row r="374" spans="1:56">
      <c r="A374" s="1981"/>
      <c r="B374" s="1981"/>
      <c r="C374" s="1981"/>
      <c r="D374" s="1981"/>
      <c r="E374" s="1982"/>
      <c r="F374" s="1981"/>
      <c r="G374" s="1981"/>
      <c r="H374" s="1981"/>
      <c r="I374" s="1981"/>
      <c r="J374" s="1982"/>
      <c r="K374" s="1981"/>
      <c r="L374" s="1981"/>
      <c r="M374" s="1981"/>
      <c r="N374" s="1981"/>
      <c r="O374" s="1982"/>
      <c r="P374" s="1981"/>
      <c r="Q374" s="1981"/>
      <c r="R374" s="1981"/>
      <c r="S374" s="1981"/>
      <c r="T374" s="1982"/>
      <c r="U374" s="1981"/>
      <c r="V374" s="1981"/>
      <c r="W374" s="1981"/>
      <c r="X374" s="1981"/>
      <c r="Y374" s="1982"/>
      <c r="Z374" s="1981"/>
      <c r="AA374" s="1981"/>
      <c r="AB374" s="1981"/>
      <c r="AC374" s="1981"/>
      <c r="AD374" s="1982"/>
      <c r="AE374" s="1981"/>
      <c r="AF374" s="1981"/>
      <c r="AG374" s="1981"/>
      <c r="AH374" s="1981"/>
      <c r="AI374" s="1982"/>
      <c r="AJ374" s="1981"/>
      <c r="AK374" s="1981"/>
      <c r="AL374" s="1981"/>
      <c r="AM374" s="1981"/>
      <c r="AN374" s="1982"/>
      <c r="AO374" s="1981"/>
      <c r="AP374" s="1981"/>
      <c r="AQ374" s="1981"/>
      <c r="AR374" s="1981"/>
      <c r="AS374" s="1982"/>
      <c r="AT374" s="1981"/>
      <c r="AU374" s="1981"/>
      <c r="AV374" s="1981"/>
      <c r="AW374" s="1981"/>
      <c r="AX374" s="1982"/>
    </row>
    <row r="375" spans="1:56">
      <c r="A375" s="1981"/>
      <c r="B375" s="1981"/>
      <c r="C375" s="1981"/>
      <c r="D375" s="1981"/>
      <c r="E375" s="1982"/>
      <c r="F375" s="1981"/>
      <c r="G375" s="1981"/>
      <c r="H375" s="1981"/>
      <c r="I375" s="1981"/>
      <c r="J375" s="1982"/>
      <c r="K375" s="1981"/>
      <c r="L375" s="1981"/>
      <c r="M375" s="1981"/>
      <c r="N375" s="1981"/>
      <c r="O375" s="1982"/>
      <c r="P375" s="1981"/>
      <c r="Q375" s="1981"/>
      <c r="R375" s="1981"/>
      <c r="S375" s="1981"/>
      <c r="T375" s="1982"/>
      <c r="U375" s="1981"/>
      <c r="V375" s="1981"/>
      <c r="W375" s="1981"/>
      <c r="X375" s="1981"/>
      <c r="Y375" s="1982"/>
      <c r="Z375" s="1981"/>
      <c r="AA375" s="1981"/>
      <c r="AB375" s="1981"/>
      <c r="AC375" s="1981"/>
      <c r="AD375" s="1982"/>
      <c r="AE375" s="1981"/>
      <c r="AF375" s="1981"/>
      <c r="AG375" s="1981"/>
      <c r="AH375" s="1981"/>
      <c r="AI375" s="1982"/>
      <c r="AJ375" s="1981"/>
      <c r="AK375" s="1981"/>
      <c r="AL375" s="1981"/>
      <c r="AM375" s="1981"/>
      <c r="AN375" s="1982"/>
      <c r="AO375" s="1981"/>
      <c r="AP375" s="1981"/>
      <c r="AQ375" s="1981"/>
      <c r="AR375" s="1981"/>
      <c r="AS375" s="1982"/>
      <c r="AT375" s="1981"/>
      <c r="AU375" s="1981"/>
      <c r="AV375" s="1981"/>
      <c r="AW375" s="1981"/>
      <c r="AX375" s="1982"/>
    </row>
    <row r="376" spans="1:56">
      <c r="A376" s="2241"/>
      <c r="B376" s="2241"/>
      <c r="C376" s="2241"/>
      <c r="D376" s="2241"/>
      <c r="E376" s="2242"/>
      <c r="F376" s="2241"/>
      <c r="G376" s="2241"/>
      <c r="H376" s="2241"/>
      <c r="I376" s="2241"/>
      <c r="J376" s="2242"/>
      <c r="K376" s="2241"/>
      <c r="L376" s="2241"/>
      <c r="M376" s="2241"/>
      <c r="N376" s="2241"/>
      <c r="O376" s="2242"/>
      <c r="P376" s="2241"/>
      <c r="Q376" s="2241"/>
      <c r="R376" s="2241"/>
      <c r="S376" s="2241"/>
      <c r="T376" s="2242"/>
      <c r="U376" s="2241"/>
      <c r="V376" s="2241"/>
      <c r="W376" s="2241"/>
      <c r="X376" s="2241"/>
      <c r="Y376" s="2242"/>
      <c r="Z376" s="2241"/>
      <c r="AA376" s="2241"/>
      <c r="AB376" s="2241"/>
      <c r="AC376" s="2241"/>
      <c r="AD376" s="2242"/>
      <c r="AE376" s="2241"/>
      <c r="AF376" s="2241"/>
      <c r="AG376" s="2241"/>
      <c r="AH376" s="2241"/>
      <c r="AI376" s="2242"/>
      <c r="AJ376" s="2241"/>
      <c r="AK376" s="2241"/>
      <c r="AL376" s="2241"/>
      <c r="AM376" s="2241"/>
      <c r="AN376" s="2242"/>
      <c r="AO376" s="2241"/>
      <c r="AP376" s="2241"/>
      <c r="AQ376" s="2241"/>
      <c r="AR376" s="2241"/>
      <c r="AS376" s="2242"/>
      <c r="AT376" s="2241"/>
      <c r="AU376" s="2241"/>
      <c r="AV376" s="2241"/>
      <c r="AW376" s="2241"/>
      <c r="AX376" s="2242"/>
    </row>
    <row r="377" spans="1:56">
      <c r="A377" s="488">
        <v>16</v>
      </c>
      <c r="B377" s="488"/>
      <c r="C377" s="488"/>
      <c r="D377" s="488"/>
      <c r="E377" s="491"/>
      <c r="F377" s="488">
        <v>17</v>
      </c>
      <c r="G377" s="488"/>
      <c r="H377" s="488"/>
      <c r="I377" s="488"/>
      <c r="J377" s="491"/>
      <c r="K377" s="488">
        <v>18</v>
      </c>
      <c r="L377" s="488"/>
      <c r="M377" s="488"/>
      <c r="N377" s="488"/>
      <c r="O377" s="491"/>
      <c r="P377" s="488">
        <v>19</v>
      </c>
      <c r="Q377" s="488"/>
      <c r="R377" s="488"/>
      <c r="S377" s="488"/>
      <c r="T377" s="491"/>
      <c r="U377" s="488">
        <v>20</v>
      </c>
      <c r="V377" s="488"/>
      <c r="W377" s="488"/>
      <c r="X377" s="488"/>
      <c r="Y377" s="491"/>
      <c r="Z377" s="488">
        <v>21</v>
      </c>
      <c r="AA377" s="488"/>
      <c r="AB377" s="488"/>
      <c r="AC377" s="488"/>
      <c r="AD377" s="491"/>
      <c r="AE377" s="488">
        <v>22</v>
      </c>
      <c r="AF377" s="488"/>
      <c r="AG377" s="488"/>
      <c r="AH377" s="488"/>
      <c r="AI377" s="491"/>
      <c r="AJ377" s="488">
        <v>23</v>
      </c>
      <c r="AK377" s="488"/>
      <c r="AL377" s="488"/>
      <c r="AM377" s="488"/>
      <c r="AN377" s="491"/>
      <c r="AO377" s="488">
        <v>24</v>
      </c>
      <c r="AP377" s="488"/>
      <c r="AQ377" s="488"/>
      <c r="AR377" s="488"/>
      <c r="AS377" s="491"/>
      <c r="AT377" s="488">
        <v>25</v>
      </c>
      <c r="AU377" s="488"/>
      <c r="AV377" s="488"/>
      <c r="AW377" s="488"/>
      <c r="AX377" s="491"/>
    </row>
    <row r="378" spans="1:56">
      <c r="A378" s="1981"/>
      <c r="B378" s="1981"/>
      <c r="C378" s="1981"/>
      <c r="D378" s="1981"/>
      <c r="E378" s="1982"/>
      <c r="F378" s="1981"/>
      <c r="G378" s="1981"/>
      <c r="H378" s="1981"/>
      <c r="I378" s="1981"/>
      <c r="J378" s="1982"/>
      <c r="K378" s="1981"/>
      <c r="L378" s="1981"/>
      <c r="M378" s="1981"/>
      <c r="N378" s="1981"/>
      <c r="O378" s="1982"/>
      <c r="P378" s="1981"/>
      <c r="Q378" s="1981"/>
      <c r="R378" s="1981"/>
      <c r="S378" s="1981"/>
      <c r="T378" s="1982"/>
      <c r="U378" s="1981"/>
      <c r="V378" s="1981"/>
      <c r="W378" s="1981"/>
      <c r="X378" s="1981"/>
      <c r="Y378" s="1982"/>
      <c r="Z378" s="1981"/>
      <c r="AA378" s="1981"/>
      <c r="AB378" s="1981"/>
      <c r="AC378" s="1981"/>
      <c r="AD378" s="1982"/>
      <c r="AE378" s="1981"/>
      <c r="AF378" s="1981"/>
      <c r="AG378" s="1981"/>
      <c r="AH378" s="1981"/>
      <c r="AI378" s="1982"/>
      <c r="AJ378" s="2369" t="s">
        <v>4007</v>
      </c>
      <c r="AK378" s="2369"/>
      <c r="AL378" s="2369"/>
      <c r="AM378" s="2369"/>
      <c r="AN378" s="2370"/>
      <c r="AO378" s="1981"/>
      <c r="AP378" s="1981"/>
      <c r="AQ378" s="1981"/>
      <c r="AR378" s="1981"/>
      <c r="AS378" s="1982"/>
      <c r="AT378" s="2369" t="s">
        <v>3654</v>
      </c>
      <c r="AU378" s="2369"/>
      <c r="AV378" s="2369"/>
      <c r="AW378" s="2369"/>
      <c r="AX378" s="2370"/>
    </row>
    <row r="379" spans="1:56">
      <c r="A379" s="1981"/>
      <c r="B379" s="1981"/>
      <c r="C379" s="1981"/>
      <c r="D379" s="1981"/>
      <c r="E379" s="1982"/>
      <c r="F379" s="1981"/>
      <c r="G379" s="1981"/>
      <c r="H379" s="1981"/>
      <c r="I379" s="1981"/>
      <c r="J379" s="1982"/>
      <c r="K379" s="1981"/>
      <c r="L379" s="1981"/>
      <c r="M379" s="1981"/>
      <c r="N379" s="1981"/>
      <c r="O379" s="1982"/>
      <c r="P379" s="1981"/>
      <c r="Q379" s="1981"/>
      <c r="R379" s="1981"/>
      <c r="S379" s="1981"/>
      <c r="T379" s="1982"/>
      <c r="U379" s="1981"/>
      <c r="V379" s="1981"/>
      <c r="W379" s="1981"/>
      <c r="X379" s="1981"/>
      <c r="Y379" s="1982"/>
      <c r="Z379" s="1981"/>
      <c r="AA379" s="1981"/>
      <c r="AB379" s="1981"/>
      <c r="AC379" s="1981"/>
      <c r="AD379" s="1982"/>
      <c r="AE379" s="1981"/>
      <c r="AF379" s="1981"/>
      <c r="AG379" s="1981"/>
      <c r="AH379" s="1981"/>
      <c r="AI379" s="1982"/>
      <c r="AJ379" s="2369"/>
      <c r="AK379" s="2369"/>
      <c r="AL379" s="2369"/>
      <c r="AM379" s="2369"/>
      <c r="AN379" s="2370"/>
      <c r="AO379" s="1981"/>
      <c r="AP379" s="1981"/>
      <c r="AQ379" s="1981"/>
      <c r="AR379" s="1981"/>
      <c r="AS379" s="1982"/>
      <c r="AT379" s="2369"/>
      <c r="AU379" s="2369"/>
      <c r="AV379" s="2369"/>
      <c r="AW379" s="2369"/>
      <c r="AX379" s="2370"/>
    </row>
    <row r="380" spans="1:56">
      <c r="A380" s="1981"/>
      <c r="B380" s="1981"/>
      <c r="C380" s="1981"/>
      <c r="D380" s="1981"/>
      <c r="E380" s="1982"/>
      <c r="F380" s="1981"/>
      <c r="G380" s="1981"/>
      <c r="H380" s="1981"/>
      <c r="I380" s="1981"/>
      <c r="J380" s="1982"/>
      <c r="K380" s="1981"/>
      <c r="L380" s="1981"/>
      <c r="M380" s="1981"/>
      <c r="N380" s="1981"/>
      <c r="O380" s="1982"/>
      <c r="P380" s="1981"/>
      <c r="Q380" s="1981"/>
      <c r="R380" s="1981"/>
      <c r="S380" s="1981"/>
      <c r="T380" s="1982"/>
      <c r="U380" s="1981"/>
      <c r="V380" s="1981"/>
      <c r="W380" s="1981"/>
      <c r="X380" s="1981"/>
      <c r="Y380" s="1982"/>
      <c r="Z380" s="1981"/>
      <c r="AA380" s="1981"/>
      <c r="AB380" s="1981"/>
      <c r="AC380" s="1981"/>
      <c r="AD380" s="1982"/>
      <c r="AE380" s="1981"/>
      <c r="AF380" s="1981"/>
      <c r="AG380" s="1981"/>
      <c r="AH380" s="1981"/>
      <c r="AI380" s="1982"/>
      <c r="AJ380" s="2369"/>
      <c r="AK380" s="2369"/>
      <c r="AL380" s="2369"/>
      <c r="AM380" s="2369"/>
      <c r="AN380" s="2370"/>
      <c r="AO380" s="1981"/>
      <c r="AP380" s="1981"/>
      <c r="AQ380" s="1981"/>
      <c r="AR380" s="1981"/>
      <c r="AS380" s="1982"/>
      <c r="AT380" s="2369"/>
      <c r="AU380" s="2369"/>
      <c r="AV380" s="2369"/>
      <c r="AW380" s="2369"/>
      <c r="AX380" s="2370"/>
    </row>
    <row r="381" spans="1:56">
      <c r="A381" s="1981"/>
      <c r="B381" s="1981"/>
      <c r="C381" s="1981"/>
      <c r="D381" s="1981"/>
      <c r="E381" s="1982"/>
      <c r="F381" s="1981"/>
      <c r="G381" s="1981"/>
      <c r="H381" s="1981"/>
      <c r="I381" s="1981"/>
      <c r="J381" s="1982"/>
      <c r="K381" s="1981"/>
      <c r="L381" s="1981"/>
      <c r="M381" s="1981"/>
      <c r="N381" s="1981"/>
      <c r="O381" s="1982"/>
      <c r="P381" s="1981"/>
      <c r="Q381" s="1981"/>
      <c r="R381" s="1981"/>
      <c r="S381" s="1981"/>
      <c r="T381" s="1982"/>
      <c r="U381" s="1981"/>
      <c r="V381" s="1981"/>
      <c r="W381" s="1981"/>
      <c r="X381" s="1981"/>
      <c r="Y381" s="1982"/>
      <c r="Z381" s="1981"/>
      <c r="AA381" s="1981"/>
      <c r="AB381" s="1981"/>
      <c r="AC381" s="1981"/>
      <c r="AD381" s="1982"/>
      <c r="AE381" s="1981"/>
      <c r="AF381" s="1981"/>
      <c r="AG381" s="1981"/>
      <c r="AH381" s="1981"/>
      <c r="AI381" s="1982"/>
      <c r="AJ381" s="2369"/>
      <c r="AK381" s="2369"/>
      <c r="AL381" s="2369"/>
      <c r="AM381" s="2369"/>
      <c r="AN381" s="2370"/>
      <c r="AO381" s="1981"/>
      <c r="AP381" s="1981"/>
      <c r="AQ381" s="1981"/>
      <c r="AR381" s="1981"/>
      <c r="AS381" s="1982"/>
      <c r="AT381" s="2369"/>
      <c r="AU381" s="2369"/>
      <c r="AV381" s="2369"/>
      <c r="AW381" s="2369"/>
      <c r="AX381" s="2370"/>
    </row>
    <row r="382" spans="1:56">
      <c r="A382" s="1981"/>
      <c r="B382" s="1981"/>
      <c r="C382" s="1981"/>
      <c r="D382" s="1981"/>
      <c r="E382" s="1982"/>
      <c r="F382" s="1981"/>
      <c r="G382" s="1981"/>
      <c r="H382" s="1981"/>
      <c r="I382" s="1981"/>
      <c r="J382" s="1982"/>
      <c r="K382" s="1981"/>
      <c r="L382" s="1981"/>
      <c r="M382" s="1981"/>
      <c r="N382" s="1981"/>
      <c r="O382" s="1982"/>
      <c r="P382" s="1981"/>
      <c r="Q382" s="1981"/>
      <c r="R382" s="1981"/>
      <c r="S382" s="1981"/>
      <c r="T382" s="1982"/>
      <c r="U382" s="1981"/>
      <c r="V382" s="1981"/>
      <c r="W382" s="1981"/>
      <c r="X382" s="1981"/>
      <c r="Y382" s="1982"/>
      <c r="Z382" s="1981"/>
      <c r="AA382" s="1981"/>
      <c r="AB382" s="1981"/>
      <c r="AC382" s="1981"/>
      <c r="AD382" s="1982"/>
      <c r="AE382" s="1981"/>
      <c r="AF382" s="1981"/>
      <c r="AG382" s="1981"/>
      <c r="AH382" s="1981"/>
      <c r="AI382" s="1982"/>
      <c r="AJ382" s="2369"/>
      <c r="AK382" s="2369"/>
      <c r="AL382" s="2369"/>
      <c r="AM382" s="2369"/>
      <c r="AN382" s="2370"/>
      <c r="AO382" s="1981"/>
      <c r="AP382" s="1981"/>
      <c r="AQ382" s="1981"/>
      <c r="AR382" s="1981"/>
      <c r="AS382" s="1982"/>
      <c r="AT382" s="2369"/>
      <c r="AU382" s="2369"/>
      <c r="AV382" s="2369"/>
      <c r="AW382" s="2369"/>
      <c r="AX382" s="2370"/>
    </row>
    <row r="383" spans="1:56">
      <c r="A383" s="1981"/>
      <c r="B383" s="1981"/>
      <c r="C383" s="1981"/>
      <c r="D383" s="1981"/>
      <c r="E383" s="1982"/>
      <c r="F383" s="1981"/>
      <c r="G383" s="1981"/>
      <c r="H383" s="1981"/>
      <c r="I383" s="1981"/>
      <c r="J383" s="1982"/>
      <c r="K383" s="1981"/>
      <c r="L383" s="1981"/>
      <c r="M383" s="1981"/>
      <c r="N383" s="1981"/>
      <c r="O383" s="1982"/>
      <c r="P383" s="1981"/>
      <c r="Q383" s="1981"/>
      <c r="R383" s="1981"/>
      <c r="S383" s="1981"/>
      <c r="T383" s="1982"/>
      <c r="U383" s="1981"/>
      <c r="V383" s="1981"/>
      <c r="W383" s="1981"/>
      <c r="X383" s="1981"/>
      <c r="Y383" s="1982"/>
      <c r="Z383" s="1981"/>
      <c r="AA383" s="1981"/>
      <c r="AB383" s="1981"/>
      <c r="AC383" s="1981"/>
      <c r="AD383" s="1982"/>
      <c r="AE383" s="1981"/>
      <c r="AF383" s="1981"/>
      <c r="AG383" s="1981"/>
      <c r="AH383" s="1981"/>
      <c r="AI383" s="1982"/>
      <c r="AJ383" s="1981"/>
      <c r="AK383" s="1981"/>
      <c r="AL383" s="1981"/>
      <c r="AM383" s="1981"/>
      <c r="AN383" s="1982"/>
      <c r="AO383" s="1981"/>
      <c r="AP383" s="1981"/>
      <c r="AQ383" s="1981"/>
      <c r="AR383" s="1981"/>
      <c r="AS383" s="1982"/>
      <c r="AT383" s="1981" t="s">
        <v>3993</v>
      </c>
      <c r="AU383" s="1981"/>
      <c r="AV383" s="1981"/>
      <c r="AW383" s="1981"/>
      <c r="AX383" s="1982"/>
    </row>
    <row r="384" spans="1:56">
      <c r="A384" s="1981"/>
      <c r="B384" s="1981"/>
      <c r="C384" s="1981"/>
      <c r="D384" s="1981"/>
      <c r="E384" s="1982"/>
      <c r="F384" s="1981"/>
      <c r="G384" s="1981"/>
      <c r="H384" s="1981"/>
      <c r="I384" s="1981"/>
      <c r="J384" s="1982"/>
      <c r="K384" s="1981"/>
      <c r="L384" s="1981"/>
      <c r="M384" s="1981"/>
      <c r="N384" s="1981"/>
      <c r="O384" s="1982"/>
      <c r="P384" s="1981"/>
      <c r="Q384" s="1981"/>
      <c r="R384" s="1981"/>
      <c r="S384" s="1981"/>
      <c r="T384" s="1982"/>
      <c r="U384" s="1981"/>
      <c r="V384" s="1981"/>
      <c r="W384" s="1981"/>
      <c r="X384" s="1981"/>
      <c r="Y384" s="1982"/>
      <c r="Z384" s="1981"/>
      <c r="AA384" s="1981"/>
      <c r="AB384" s="1981"/>
      <c r="AC384" s="1981"/>
      <c r="AD384" s="1982"/>
      <c r="AE384" s="1981"/>
      <c r="AF384" s="1981"/>
      <c r="AG384" s="1981"/>
      <c r="AH384" s="1981"/>
      <c r="AI384" s="1982"/>
      <c r="AJ384" s="1981"/>
      <c r="AK384" s="1981"/>
      <c r="AL384" s="1981"/>
      <c r="AM384" s="1981"/>
      <c r="AN384" s="1982"/>
      <c r="AO384" s="1981"/>
      <c r="AP384" s="1981"/>
      <c r="AQ384" s="1981"/>
      <c r="AR384" s="1981"/>
      <c r="AS384" s="1982"/>
      <c r="AT384" s="1981"/>
      <c r="AU384" s="1981"/>
      <c r="AV384" s="1981"/>
      <c r="AW384" s="1981"/>
      <c r="AX384" s="1982"/>
    </row>
    <row r="385" spans="1:56">
      <c r="A385" s="1981"/>
      <c r="B385" s="1981"/>
      <c r="C385" s="1981"/>
      <c r="D385" s="1981"/>
      <c r="E385" s="1982"/>
      <c r="F385" s="1981"/>
      <c r="G385" s="1981"/>
      <c r="H385" s="1981"/>
      <c r="I385" s="1981"/>
      <c r="J385" s="1982"/>
      <c r="K385" s="1981"/>
      <c r="L385" s="1981"/>
      <c r="M385" s="1981"/>
      <c r="N385" s="1981"/>
      <c r="O385" s="1982"/>
      <c r="P385" s="1981"/>
      <c r="Q385" s="1981"/>
      <c r="R385" s="1981"/>
      <c r="S385" s="1981"/>
      <c r="T385" s="1982"/>
      <c r="U385" s="1981"/>
      <c r="V385" s="1981"/>
      <c r="W385" s="1981"/>
      <c r="X385" s="1981"/>
      <c r="Y385" s="1982"/>
      <c r="Z385" s="1981"/>
      <c r="AA385" s="1981"/>
      <c r="AB385" s="1981"/>
      <c r="AC385" s="1981"/>
      <c r="AD385" s="1982"/>
      <c r="AE385" s="1981"/>
      <c r="AF385" s="1981"/>
      <c r="AG385" s="1981"/>
      <c r="AH385" s="1981"/>
      <c r="AI385" s="1982"/>
      <c r="AJ385" s="1981"/>
      <c r="AK385" s="1981"/>
      <c r="AL385" s="1981"/>
      <c r="AM385" s="1981"/>
      <c r="AN385" s="1982"/>
      <c r="AO385" s="1981"/>
      <c r="AP385" s="1981"/>
      <c r="AQ385" s="1981"/>
      <c r="AR385" s="1981"/>
      <c r="AS385" s="1982"/>
      <c r="AT385" s="1981"/>
      <c r="AU385" s="1981"/>
      <c r="AV385" s="1981"/>
      <c r="AW385" s="1981"/>
      <c r="AX385" s="1982"/>
    </row>
    <row r="386" spans="1:56" s="387" customFormat="1">
      <c r="A386" s="1981"/>
      <c r="B386" s="1981"/>
      <c r="C386" s="1981"/>
      <c r="D386" s="1981"/>
      <c r="E386" s="1982"/>
      <c r="F386" s="1981"/>
      <c r="G386" s="1981"/>
      <c r="H386" s="1981"/>
      <c r="I386" s="1981"/>
      <c r="J386" s="1982"/>
      <c r="K386" s="1981"/>
      <c r="L386" s="1981"/>
      <c r="M386" s="1981"/>
      <c r="N386" s="1981"/>
      <c r="O386" s="1982"/>
      <c r="P386" s="1981"/>
      <c r="Q386" s="1981"/>
      <c r="R386" s="1981"/>
      <c r="S386" s="1981"/>
      <c r="T386" s="1982"/>
      <c r="U386" s="1981"/>
      <c r="V386" s="1981"/>
      <c r="W386" s="1981"/>
      <c r="X386" s="1981"/>
      <c r="Y386" s="1982"/>
      <c r="Z386" s="1981"/>
      <c r="AA386" s="1981"/>
      <c r="AB386" s="1981"/>
      <c r="AC386" s="1981"/>
      <c r="AD386" s="1982"/>
      <c r="AE386" s="1981"/>
      <c r="AF386" s="1981"/>
      <c r="AG386" s="1981"/>
      <c r="AH386" s="1981"/>
      <c r="AI386" s="1982"/>
      <c r="AJ386" s="1981"/>
      <c r="AK386" s="1981"/>
      <c r="AL386" s="1981"/>
      <c r="AM386" s="1981"/>
      <c r="AN386" s="1982"/>
      <c r="AO386" s="1981"/>
      <c r="AP386" s="1981"/>
      <c r="AQ386" s="1981"/>
      <c r="AR386" s="1981"/>
      <c r="AS386" s="1982"/>
      <c r="AT386" s="1981"/>
      <c r="AU386" s="1981"/>
      <c r="AV386" s="1981"/>
      <c r="AW386" s="1981"/>
      <c r="AX386" s="1982"/>
      <c r="AY386" s="388"/>
      <c r="AZ386" s="388"/>
      <c r="BA386" s="388"/>
      <c r="BB386" s="388"/>
      <c r="BC386" s="388"/>
      <c r="BD386" s="388"/>
    </row>
    <row r="387" spans="1:56">
      <c r="A387" s="1981"/>
      <c r="B387" s="1981"/>
      <c r="C387" s="1981"/>
      <c r="D387" s="1981"/>
      <c r="E387" s="1982"/>
      <c r="F387" s="1981"/>
      <c r="G387" s="1981"/>
      <c r="H387" s="1981"/>
      <c r="I387" s="1981"/>
      <c r="J387" s="1982"/>
      <c r="K387" s="1981"/>
      <c r="L387" s="1981"/>
      <c r="M387" s="1981"/>
      <c r="N387" s="1981"/>
      <c r="O387" s="1982"/>
      <c r="P387" s="1981"/>
      <c r="Q387" s="1981"/>
      <c r="R387" s="1981"/>
      <c r="S387" s="1981"/>
      <c r="T387" s="1982"/>
      <c r="U387" s="1981"/>
      <c r="V387" s="1981"/>
      <c r="W387" s="1981"/>
      <c r="X387" s="1981"/>
      <c r="Y387" s="1982"/>
      <c r="Z387" s="1981"/>
      <c r="AA387" s="1981"/>
      <c r="AB387" s="1981"/>
      <c r="AC387" s="1981"/>
      <c r="AD387" s="1982"/>
      <c r="AE387" s="1981"/>
      <c r="AF387" s="1981"/>
      <c r="AG387" s="1981"/>
      <c r="AH387" s="1981"/>
      <c r="AI387" s="1982"/>
      <c r="AJ387" s="1981"/>
      <c r="AK387" s="1981"/>
      <c r="AL387" s="1981"/>
      <c r="AM387" s="1981"/>
      <c r="AN387" s="1982"/>
      <c r="AO387" s="1981"/>
      <c r="AP387" s="1981"/>
      <c r="AQ387" s="1981"/>
      <c r="AR387" s="1981"/>
      <c r="AS387" s="1982"/>
      <c r="AT387" s="1981"/>
      <c r="AU387" s="1981"/>
      <c r="AV387" s="1981"/>
      <c r="AW387" s="1981"/>
      <c r="AX387" s="1982"/>
    </row>
    <row r="388" spans="1:56">
      <c r="A388" s="1981"/>
      <c r="B388" s="1981"/>
      <c r="C388" s="1981"/>
      <c r="D388" s="1981"/>
      <c r="E388" s="1982"/>
      <c r="F388" s="1981"/>
      <c r="G388" s="1981"/>
      <c r="H388" s="1981"/>
      <c r="I388" s="1981"/>
      <c r="J388" s="1982"/>
      <c r="K388" s="1981"/>
      <c r="L388" s="1981"/>
      <c r="M388" s="1981"/>
      <c r="N388" s="1981"/>
      <c r="O388" s="1982"/>
      <c r="P388" s="1981"/>
      <c r="Q388" s="1981"/>
      <c r="R388" s="1981"/>
      <c r="S388" s="1981"/>
      <c r="T388" s="1982"/>
      <c r="U388" s="1981"/>
      <c r="V388" s="1981"/>
      <c r="W388" s="1981"/>
      <c r="X388" s="1981"/>
      <c r="Y388" s="1982"/>
      <c r="Z388" s="1981"/>
      <c r="AA388" s="1981"/>
      <c r="AB388" s="1981"/>
      <c r="AC388" s="1981"/>
      <c r="AD388" s="1982"/>
      <c r="AE388" s="1981"/>
      <c r="AF388" s="1981"/>
      <c r="AG388" s="1981"/>
      <c r="AH388" s="1981"/>
      <c r="AI388" s="1982"/>
      <c r="AJ388" s="1981"/>
      <c r="AK388" s="1981"/>
      <c r="AL388" s="1981"/>
      <c r="AM388" s="1981"/>
      <c r="AN388" s="1982"/>
      <c r="AO388" s="1981"/>
      <c r="AP388" s="1981"/>
      <c r="AQ388" s="1981"/>
      <c r="AR388" s="1981"/>
      <c r="AS388" s="1982"/>
      <c r="AT388" s="1981"/>
      <c r="AU388" s="1981"/>
      <c r="AV388" s="1981"/>
      <c r="AW388" s="1981"/>
      <c r="AX388" s="1982"/>
    </row>
    <row r="389" spans="1:56">
      <c r="A389" s="1981"/>
      <c r="B389" s="1981"/>
      <c r="C389" s="1981"/>
      <c r="D389" s="1981"/>
      <c r="E389" s="1982"/>
      <c r="F389" s="1981"/>
      <c r="G389" s="1981"/>
      <c r="H389" s="1981"/>
      <c r="I389" s="1981"/>
      <c r="J389" s="1982"/>
      <c r="K389" s="1981"/>
      <c r="L389" s="1981"/>
      <c r="M389" s="1981"/>
      <c r="N389" s="1981"/>
      <c r="O389" s="1982"/>
      <c r="P389" s="1981"/>
      <c r="Q389" s="1981"/>
      <c r="R389" s="1981"/>
      <c r="S389" s="1981"/>
      <c r="T389" s="1982"/>
      <c r="U389" s="1981"/>
      <c r="V389" s="1981"/>
      <c r="W389" s="1981"/>
      <c r="X389" s="1981"/>
      <c r="Y389" s="1982"/>
      <c r="Z389" s="1981"/>
      <c r="AA389" s="1981"/>
      <c r="AB389" s="1981"/>
      <c r="AC389" s="1981"/>
      <c r="AD389" s="1982"/>
      <c r="AE389" s="1981"/>
      <c r="AF389" s="1981"/>
      <c r="AG389" s="1981"/>
      <c r="AH389" s="1981"/>
      <c r="AI389" s="1982"/>
      <c r="AJ389" s="1981"/>
      <c r="AK389" s="1981"/>
      <c r="AL389" s="1981"/>
      <c r="AM389" s="1981"/>
      <c r="AN389" s="1982"/>
      <c r="AO389" s="1981"/>
      <c r="AP389" s="1981"/>
      <c r="AQ389" s="1981"/>
      <c r="AR389" s="1981"/>
      <c r="AS389" s="1982"/>
      <c r="AT389" s="1981"/>
      <c r="AU389" s="1981"/>
      <c r="AV389" s="1981"/>
      <c r="AW389" s="1981"/>
      <c r="AX389" s="1982"/>
    </row>
    <row r="390" spans="1:56">
      <c r="A390" s="1981"/>
      <c r="B390" s="1981"/>
      <c r="C390" s="1981"/>
      <c r="D390" s="1981"/>
      <c r="E390" s="1982"/>
      <c r="F390" s="1981"/>
      <c r="G390" s="1981"/>
      <c r="H390" s="1981"/>
      <c r="I390" s="1981"/>
      <c r="J390" s="1982"/>
      <c r="K390" s="1981"/>
      <c r="L390" s="1981"/>
      <c r="M390" s="1981"/>
      <c r="N390" s="1981"/>
      <c r="O390" s="1982"/>
      <c r="P390" s="1981"/>
      <c r="Q390" s="1981"/>
      <c r="R390" s="1981"/>
      <c r="S390" s="1981"/>
      <c r="T390" s="1982"/>
      <c r="U390" s="1981"/>
      <c r="V390" s="1981"/>
      <c r="W390" s="1981"/>
      <c r="X390" s="1981"/>
      <c r="Y390" s="1982"/>
      <c r="Z390" s="1981"/>
      <c r="AA390" s="1981"/>
      <c r="AB390" s="1981"/>
      <c r="AC390" s="1981"/>
      <c r="AD390" s="1982"/>
      <c r="AE390" s="1981"/>
      <c r="AF390" s="1981"/>
      <c r="AG390" s="1981"/>
      <c r="AH390" s="1981"/>
      <c r="AI390" s="1982"/>
      <c r="AJ390" s="1981"/>
      <c r="AK390" s="1981"/>
      <c r="AL390" s="1981"/>
      <c r="AM390" s="1981"/>
      <c r="AN390" s="1982"/>
      <c r="AO390" s="1981"/>
      <c r="AP390" s="1981"/>
      <c r="AQ390" s="1981"/>
      <c r="AR390" s="1981"/>
      <c r="AS390" s="1982"/>
      <c r="AT390" s="1981"/>
      <c r="AU390" s="1981"/>
      <c r="AV390" s="1981"/>
      <c r="AW390" s="1981"/>
      <c r="AX390" s="1982"/>
    </row>
    <row r="391" spans="1:56">
      <c r="A391" s="1981"/>
      <c r="B391" s="1981"/>
      <c r="C391" s="1981"/>
      <c r="D391" s="1981"/>
      <c r="E391" s="1982"/>
      <c r="F391" s="1981"/>
      <c r="G391" s="1981"/>
      <c r="H391" s="1981"/>
      <c r="I391" s="1981"/>
      <c r="J391" s="1982"/>
      <c r="K391" s="1981"/>
      <c r="L391" s="1981"/>
      <c r="M391" s="1981"/>
      <c r="N391" s="1981"/>
      <c r="O391" s="1982"/>
      <c r="P391" s="1981"/>
      <c r="Q391" s="1981"/>
      <c r="R391" s="1981"/>
      <c r="S391" s="1981"/>
      <c r="T391" s="1982"/>
      <c r="U391" s="1981"/>
      <c r="V391" s="1981"/>
      <c r="W391" s="1981"/>
      <c r="X391" s="1981"/>
      <c r="Y391" s="1982"/>
      <c r="Z391" s="1981"/>
      <c r="AA391" s="1981"/>
      <c r="AB391" s="1981"/>
      <c r="AC391" s="1981"/>
      <c r="AD391" s="1982"/>
      <c r="AE391" s="1981"/>
      <c r="AF391" s="1981"/>
      <c r="AG391" s="1981"/>
      <c r="AH391" s="1981"/>
      <c r="AI391" s="1982"/>
      <c r="AJ391" s="1981"/>
      <c r="AK391" s="1981"/>
      <c r="AL391" s="1981"/>
      <c r="AM391" s="1981"/>
      <c r="AN391" s="1982"/>
      <c r="AO391" s="1981"/>
      <c r="AP391" s="1981"/>
      <c r="AQ391" s="1981"/>
      <c r="AR391" s="1981"/>
      <c r="AS391" s="1982"/>
      <c r="AT391" s="1981"/>
      <c r="AU391" s="1981"/>
      <c r="AV391" s="1981"/>
      <c r="AW391" s="1981"/>
      <c r="AX391" s="1982"/>
    </row>
    <row r="392" spans="1:56">
      <c r="A392" s="2241"/>
      <c r="B392" s="2241"/>
      <c r="C392" s="2241"/>
      <c r="D392" s="2241"/>
      <c r="E392" s="2242"/>
      <c r="F392" s="2241"/>
      <c r="G392" s="2241"/>
      <c r="H392" s="2241"/>
      <c r="I392" s="2241"/>
      <c r="J392" s="2242"/>
      <c r="K392" s="2241"/>
      <c r="L392" s="2241"/>
      <c r="M392" s="2241"/>
      <c r="N392" s="2241"/>
      <c r="O392" s="2242"/>
      <c r="P392" s="2241"/>
      <c r="Q392" s="2241"/>
      <c r="R392" s="2241"/>
      <c r="S392" s="2241"/>
      <c r="T392" s="2242"/>
      <c r="U392" s="2241"/>
      <c r="V392" s="2241"/>
      <c r="W392" s="2241"/>
      <c r="X392" s="2241"/>
      <c r="Y392" s="2242"/>
      <c r="Z392" s="2241"/>
      <c r="AA392" s="2241"/>
      <c r="AB392" s="2241"/>
      <c r="AC392" s="2241"/>
      <c r="AD392" s="2242"/>
      <c r="AE392" s="2241"/>
      <c r="AF392" s="2241"/>
      <c r="AG392" s="2241"/>
      <c r="AH392" s="2241"/>
      <c r="AI392" s="2242"/>
      <c r="AJ392" s="2241"/>
      <c r="AK392" s="2241"/>
      <c r="AL392" s="2241"/>
      <c r="AM392" s="2241"/>
      <c r="AN392" s="2242"/>
      <c r="AO392" s="2241"/>
      <c r="AP392" s="2241"/>
      <c r="AQ392" s="2241"/>
      <c r="AR392" s="2241"/>
      <c r="AS392" s="2242"/>
      <c r="AT392" s="2241"/>
      <c r="AU392" s="2241"/>
      <c r="AV392" s="2241"/>
      <c r="AW392" s="2241"/>
      <c r="AX392" s="2242"/>
    </row>
    <row r="393" spans="1:56" ht="18.75">
      <c r="A393" s="2245" t="s">
        <v>0</v>
      </c>
      <c r="B393" s="2245"/>
      <c r="C393" s="2245"/>
      <c r="D393" s="2245"/>
      <c r="E393" s="2245"/>
      <c r="F393" s="2245" t="s">
        <v>1</v>
      </c>
      <c r="G393" s="2245"/>
      <c r="H393" s="2245"/>
      <c r="I393" s="2245"/>
      <c r="J393" s="2245"/>
      <c r="K393" s="2245" t="s">
        <v>2</v>
      </c>
      <c r="L393" s="2245"/>
      <c r="M393" s="2245"/>
      <c r="N393" s="2245"/>
      <c r="O393" s="2245"/>
      <c r="P393" s="2245" t="s">
        <v>3</v>
      </c>
      <c r="Q393" s="2245"/>
      <c r="R393" s="2245"/>
      <c r="S393" s="2245"/>
      <c r="T393" s="2245"/>
      <c r="U393" s="2245" t="s">
        <v>4</v>
      </c>
      <c r="V393" s="2245"/>
      <c r="W393" s="2245"/>
      <c r="X393" s="2245"/>
      <c r="Y393" s="2245"/>
      <c r="Z393" s="2245" t="s">
        <v>5</v>
      </c>
      <c r="AA393" s="2245"/>
      <c r="AB393" s="2245"/>
      <c r="AC393" s="2245"/>
      <c r="AD393" s="2245"/>
      <c r="AE393" s="2245" t="s">
        <v>6</v>
      </c>
      <c r="AF393" s="2245"/>
      <c r="AG393" s="2245"/>
      <c r="AH393" s="2245"/>
      <c r="AI393" s="2245"/>
      <c r="AJ393" s="2245" t="s">
        <v>7</v>
      </c>
      <c r="AK393" s="2245"/>
      <c r="AL393" s="2245"/>
      <c r="AM393" s="2245"/>
      <c r="AN393" s="2245"/>
      <c r="AO393" s="2245" t="s">
        <v>8</v>
      </c>
      <c r="AP393" s="2245"/>
      <c r="AQ393" s="2245"/>
      <c r="AR393" s="2245"/>
      <c r="AS393" s="2245"/>
      <c r="AT393" s="2245" t="s">
        <v>9</v>
      </c>
      <c r="AU393" s="2245"/>
      <c r="AV393" s="2245"/>
      <c r="AW393" s="2245"/>
      <c r="AX393" s="2245"/>
    </row>
    <row r="394" spans="1:56">
      <c r="A394" s="456">
        <v>1</v>
      </c>
      <c r="B394" s="457"/>
      <c r="C394" s="457"/>
      <c r="D394" s="457"/>
      <c r="E394" s="458"/>
      <c r="F394" s="456">
        <v>2</v>
      </c>
      <c r="G394" s="457"/>
      <c r="H394" s="457"/>
      <c r="I394" s="457"/>
      <c r="J394" s="458"/>
      <c r="K394" s="456">
        <v>3</v>
      </c>
      <c r="L394" s="457"/>
      <c r="M394" s="457"/>
      <c r="N394" s="457"/>
      <c r="O394" s="458"/>
      <c r="P394" s="456">
        <v>4</v>
      </c>
      <c r="Q394" s="457"/>
      <c r="R394" s="457"/>
      <c r="S394" s="457"/>
      <c r="T394" s="458"/>
      <c r="U394" s="456">
        <v>5</v>
      </c>
      <c r="V394" s="457"/>
      <c r="W394" s="457"/>
      <c r="X394" s="457"/>
      <c r="Y394" s="458"/>
      <c r="Z394" s="456">
        <v>6</v>
      </c>
      <c r="AA394" s="457"/>
      <c r="AB394" s="457"/>
      <c r="AC394" s="457"/>
      <c r="AD394" s="458"/>
      <c r="AE394" s="456">
        <v>7</v>
      </c>
      <c r="AF394" s="457"/>
      <c r="AG394" s="457"/>
      <c r="AH394" s="457"/>
      <c r="AI394" s="458"/>
      <c r="AJ394" s="456">
        <v>8</v>
      </c>
      <c r="AK394" s="457"/>
      <c r="AL394" s="457"/>
      <c r="AM394" s="457"/>
      <c r="AN394" s="458"/>
      <c r="AO394" s="456">
        <v>9</v>
      </c>
      <c r="AP394" s="457"/>
      <c r="AQ394" s="457"/>
      <c r="AR394" s="457"/>
      <c r="AS394" s="458"/>
      <c r="AT394" s="456">
        <v>10</v>
      </c>
      <c r="AU394" s="457"/>
      <c r="AV394" s="457"/>
      <c r="AW394" s="457"/>
      <c r="AX394" s="458"/>
    </row>
    <row r="395" spans="1:56">
      <c r="A395" s="2247"/>
      <c r="B395" s="2247"/>
      <c r="C395" s="2247"/>
      <c r="D395" s="2247"/>
      <c r="E395" s="2248"/>
      <c r="F395" s="2247"/>
      <c r="G395" s="2247"/>
      <c r="H395" s="2247"/>
      <c r="I395" s="2247"/>
      <c r="J395" s="2248"/>
      <c r="K395" s="2247"/>
      <c r="L395" s="2247"/>
      <c r="M395" s="2247"/>
      <c r="N395" s="2247"/>
      <c r="O395" s="2248"/>
      <c r="P395" s="2247"/>
      <c r="Q395" s="2247"/>
      <c r="R395" s="2247"/>
      <c r="S395" s="2247"/>
      <c r="T395" s="2248"/>
      <c r="U395" s="2247"/>
      <c r="V395" s="2247"/>
      <c r="W395" s="2247"/>
      <c r="X395" s="2247"/>
      <c r="Y395" s="2248"/>
      <c r="Z395" s="2247"/>
      <c r="AA395" s="2247"/>
      <c r="AB395" s="2247"/>
      <c r="AC395" s="2247"/>
      <c r="AD395" s="2248"/>
      <c r="AE395" s="2247"/>
      <c r="AF395" s="2247"/>
      <c r="AG395" s="2247"/>
      <c r="AH395" s="2247"/>
      <c r="AI395" s="2248"/>
      <c r="AJ395" s="2247"/>
      <c r="AK395" s="2247"/>
      <c r="AL395" s="2247"/>
      <c r="AM395" s="2247"/>
      <c r="AN395" s="2248"/>
      <c r="AO395" s="2247"/>
      <c r="AP395" s="2247"/>
      <c r="AQ395" s="2247"/>
      <c r="AR395" s="2247"/>
      <c r="AS395" s="2248"/>
      <c r="AT395" s="2247" t="s">
        <v>3994</v>
      </c>
      <c r="AU395" s="2247"/>
      <c r="AV395" s="2247"/>
      <c r="AW395" s="2247"/>
      <c r="AX395" s="2248"/>
    </row>
    <row r="396" spans="1:56">
      <c r="A396" s="2247"/>
      <c r="B396" s="2247"/>
      <c r="C396" s="2247"/>
      <c r="D396" s="2247"/>
      <c r="E396" s="2248"/>
      <c r="F396" s="2247"/>
      <c r="G396" s="2247"/>
      <c r="H396" s="2247"/>
      <c r="I396" s="2247"/>
      <c r="J396" s="2248"/>
      <c r="K396" s="2247"/>
      <c r="L396" s="2247"/>
      <c r="M396" s="2247"/>
      <c r="N396" s="2247"/>
      <c r="O396" s="2248"/>
      <c r="P396" s="2247"/>
      <c r="Q396" s="2247"/>
      <c r="R396" s="2247"/>
      <c r="S396" s="2247"/>
      <c r="T396" s="2248"/>
      <c r="U396" s="2247"/>
      <c r="V396" s="2247"/>
      <c r="W396" s="2247"/>
      <c r="X396" s="2247"/>
      <c r="Y396" s="2248"/>
      <c r="Z396" s="2247"/>
      <c r="AA396" s="2247"/>
      <c r="AB396" s="2247"/>
      <c r="AC396" s="2247"/>
      <c r="AD396" s="2248"/>
      <c r="AE396" s="2247"/>
      <c r="AF396" s="2247"/>
      <c r="AG396" s="2247"/>
      <c r="AH396" s="2247"/>
      <c r="AI396" s="2248"/>
      <c r="AJ396" s="2247"/>
      <c r="AK396" s="2247"/>
      <c r="AL396" s="2247"/>
      <c r="AM396" s="2247"/>
      <c r="AN396" s="2248"/>
      <c r="AO396" s="2247"/>
      <c r="AP396" s="2247"/>
      <c r="AQ396" s="2247"/>
      <c r="AR396" s="2247"/>
      <c r="AS396" s="2248"/>
      <c r="AT396" s="2247"/>
      <c r="AU396" s="2247"/>
      <c r="AV396" s="2247"/>
      <c r="AW396" s="2247"/>
      <c r="AX396" s="2248"/>
    </row>
    <row r="397" spans="1:56">
      <c r="A397" s="2247"/>
      <c r="B397" s="2247"/>
      <c r="C397" s="2247"/>
      <c r="D397" s="2247"/>
      <c r="E397" s="2248"/>
      <c r="F397" s="2247"/>
      <c r="G397" s="2247"/>
      <c r="H397" s="2247"/>
      <c r="I397" s="2247"/>
      <c r="J397" s="2248"/>
      <c r="K397" s="2247"/>
      <c r="L397" s="2247"/>
      <c r="M397" s="2247"/>
      <c r="N397" s="2247"/>
      <c r="O397" s="2248"/>
      <c r="P397" s="2247"/>
      <c r="Q397" s="2247"/>
      <c r="R397" s="2247"/>
      <c r="S397" s="2247"/>
      <c r="T397" s="2248"/>
      <c r="U397" s="2247"/>
      <c r="V397" s="2247"/>
      <c r="W397" s="2247"/>
      <c r="X397" s="2247"/>
      <c r="Y397" s="2248"/>
      <c r="Z397" s="2247"/>
      <c r="AA397" s="2247"/>
      <c r="AB397" s="2247"/>
      <c r="AC397" s="2247"/>
      <c r="AD397" s="2248"/>
      <c r="AE397" s="2247"/>
      <c r="AF397" s="2247"/>
      <c r="AG397" s="2247"/>
      <c r="AH397" s="2247"/>
      <c r="AI397" s="2248"/>
      <c r="AJ397" s="2247"/>
      <c r="AK397" s="2247"/>
      <c r="AL397" s="2247"/>
      <c r="AM397" s="2247"/>
      <c r="AN397" s="2248"/>
      <c r="AO397" s="2247"/>
      <c r="AP397" s="2247"/>
      <c r="AQ397" s="2247"/>
      <c r="AR397" s="2247"/>
      <c r="AS397" s="2248"/>
      <c r="AT397" s="2247"/>
      <c r="AU397" s="2247"/>
      <c r="AV397" s="2247"/>
      <c r="AW397" s="2247"/>
      <c r="AX397" s="2248"/>
    </row>
    <row r="398" spans="1:56">
      <c r="A398" s="2247"/>
      <c r="B398" s="2247"/>
      <c r="C398" s="2247"/>
      <c r="D398" s="2247"/>
      <c r="E398" s="2248"/>
      <c r="F398" s="2247"/>
      <c r="G398" s="2247"/>
      <c r="H398" s="2247"/>
      <c r="I398" s="2247"/>
      <c r="J398" s="2248"/>
      <c r="K398" s="2247"/>
      <c r="L398" s="2247"/>
      <c r="M398" s="2247"/>
      <c r="N398" s="2247"/>
      <c r="O398" s="2248"/>
      <c r="P398" s="2247"/>
      <c r="Q398" s="2247"/>
      <c r="R398" s="2247"/>
      <c r="S398" s="2247"/>
      <c r="T398" s="2248"/>
      <c r="U398" s="2247"/>
      <c r="V398" s="2247"/>
      <c r="W398" s="2247"/>
      <c r="X398" s="2247"/>
      <c r="Y398" s="2248"/>
      <c r="Z398" s="2247"/>
      <c r="AA398" s="2247"/>
      <c r="AB398" s="2247"/>
      <c r="AC398" s="2247"/>
      <c r="AD398" s="2248"/>
      <c r="AE398" s="2247"/>
      <c r="AF398" s="2247"/>
      <c r="AG398" s="2247"/>
      <c r="AH398" s="2247"/>
      <c r="AI398" s="2248"/>
      <c r="AJ398" s="2247"/>
      <c r="AK398" s="2247"/>
      <c r="AL398" s="2247"/>
      <c r="AM398" s="2247"/>
      <c r="AN398" s="2248"/>
      <c r="AO398" s="2247"/>
      <c r="AP398" s="2247"/>
      <c r="AQ398" s="2247"/>
      <c r="AR398" s="2247"/>
      <c r="AS398" s="2248"/>
      <c r="AT398" s="2247"/>
      <c r="AU398" s="2247"/>
      <c r="AV398" s="2247"/>
      <c r="AW398" s="2247"/>
      <c r="AX398" s="2248"/>
    </row>
    <row r="399" spans="1:56">
      <c r="A399" s="2247"/>
      <c r="B399" s="2247"/>
      <c r="C399" s="2247"/>
      <c r="D399" s="2247"/>
      <c r="E399" s="2248"/>
      <c r="F399" s="2247"/>
      <c r="G399" s="2247"/>
      <c r="H399" s="2247"/>
      <c r="I399" s="2247"/>
      <c r="J399" s="2248"/>
      <c r="K399" s="2247"/>
      <c r="L399" s="2247"/>
      <c r="M399" s="2247"/>
      <c r="N399" s="2247"/>
      <c r="O399" s="2248"/>
      <c r="P399" s="2247"/>
      <c r="Q399" s="2247"/>
      <c r="R399" s="2247"/>
      <c r="S399" s="2247"/>
      <c r="T399" s="2248"/>
      <c r="U399" s="2247"/>
      <c r="V399" s="2247"/>
      <c r="W399" s="2247"/>
      <c r="X399" s="2247"/>
      <c r="Y399" s="2248"/>
      <c r="Z399" s="2247"/>
      <c r="AA399" s="2247"/>
      <c r="AB399" s="2247"/>
      <c r="AC399" s="2247"/>
      <c r="AD399" s="2248"/>
      <c r="AE399" s="2247"/>
      <c r="AF399" s="2247"/>
      <c r="AG399" s="2247"/>
      <c r="AH399" s="2247"/>
      <c r="AI399" s="2248"/>
      <c r="AJ399" s="2247"/>
      <c r="AK399" s="2247"/>
      <c r="AL399" s="2247"/>
      <c r="AM399" s="2247"/>
      <c r="AN399" s="2248"/>
      <c r="AO399" s="2247"/>
      <c r="AP399" s="2247"/>
      <c r="AQ399" s="2247"/>
      <c r="AR399" s="2247"/>
      <c r="AS399" s="2248"/>
      <c r="AT399" s="2247"/>
      <c r="AU399" s="2247"/>
      <c r="AV399" s="2247"/>
      <c r="AW399" s="2247"/>
      <c r="AX399" s="2248"/>
    </row>
    <row r="400" spans="1:56">
      <c r="A400" s="2247"/>
      <c r="B400" s="2247"/>
      <c r="C400" s="2247"/>
      <c r="D400" s="2247"/>
      <c r="E400" s="2248"/>
      <c r="F400" s="2247"/>
      <c r="G400" s="2247"/>
      <c r="H400" s="2247"/>
      <c r="I400" s="2247"/>
      <c r="J400" s="2248"/>
      <c r="K400" s="2247"/>
      <c r="L400" s="2247"/>
      <c r="M400" s="2247"/>
      <c r="N400" s="2247"/>
      <c r="O400" s="2248"/>
      <c r="P400" s="2247"/>
      <c r="Q400" s="2247"/>
      <c r="R400" s="2247"/>
      <c r="S400" s="2247"/>
      <c r="T400" s="2248"/>
      <c r="U400" s="2247"/>
      <c r="V400" s="2247"/>
      <c r="W400" s="2247"/>
      <c r="X400" s="2247"/>
      <c r="Y400" s="2248"/>
      <c r="Z400" s="2247"/>
      <c r="AA400" s="2247"/>
      <c r="AB400" s="2247"/>
      <c r="AC400" s="2247"/>
      <c r="AD400" s="2248"/>
      <c r="AE400" s="2247"/>
      <c r="AF400" s="2247"/>
      <c r="AG400" s="2247"/>
      <c r="AH400" s="2247"/>
      <c r="AI400" s="2248"/>
      <c r="AJ400" s="2247"/>
      <c r="AK400" s="2247"/>
      <c r="AL400" s="2247"/>
      <c r="AM400" s="2247"/>
      <c r="AN400" s="2248"/>
      <c r="AO400" s="2247"/>
      <c r="AP400" s="2247"/>
      <c r="AQ400" s="2247"/>
      <c r="AR400" s="2247"/>
      <c r="AS400" s="2248"/>
      <c r="AT400" s="2247"/>
      <c r="AU400" s="2247"/>
      <c r="AV400" s="2247"/>
      <c r="AW400" s="2247"/>
      <c r="AX400" s="2248"/>
    </row>
    <row r="401" spans="1:56">
      <c r="A401" s="2247"/>
      <c r="B401" s="2247"/>
      <c r="C401" s="2247"/>
      <c r="D401" s="2247"/>
      <c r="E401" s="2248"/>
      <c r="F401" s="2247"/>
      <c r="G401" s="2247"/>
      <c r="H401" s="2247"/>
      <c r="I401" s="2247"/>
      <c r="J401" s="2248"/>
      <c r="K401" s="2247"/>
      <c r="L401" s="2247"/>
      <c r="M401" s="2247"/>
      <c r="N401" s="2247"/>
      <c r="O401" s="2248"/>
      <c r="P401" s="2247"/>
      <c r="Q401" s="2247"/>
      <c r="R401" s="2247"/>
      <c r="S401" s="2247"/>
      <c r="T401" s="2248"/>
      <c r="U401" s="2247"/>
      <c r="V401" s="2247"/>
      <c r="W401" s="2247"/>
      <c r="X401" s="2247"/>
      <c r="Y401" s="2248"/>
      <c r="Z401" s="2247"/>
      <c r="AA401" s="2247"/>
      <c r="AB401" s="2247"/>
      <c r="AC401" s="2247"/>
      <c r="AD401" s="2248"/>
      <c r="AE401" s="2247"/>
      <c r="AF401" s="2247"/>
      <c r="AG401" s="2247"/>
      <c r="AH401" s="2247"/>
      <c r="AI401" s="2248"/>
      <c r="AJ401" s="2247"/>
      <c r="AK401" s="2247"/>
      <c r="AL401" s="2247"/>
      <c r="AM401" s="2247"/>
      <c r="AN401" s="2248"/>
      <c r="AO401" s="2247"/>
      <c r="AP401" s="2247"/>
      <c r="AQ401" s="2247"/>
      <c r="AR401" s="2247"/>
      <c r="AS401" s="2248"/>
      <c r="AT401" s="2247"/>
      <c r="AU401" s="2247"/>
      <c r="AV401" s="2247"/>
      <c r="AW401" s="2247"/>
      <c r="AX401" s="2248"/>
    </row>
    <row r="402" spans="1:56" s="387" customFormat="1">
      <c r="A402" s="2247"/>
      <c r="B402" s="2247"/>
      <c r="C402" s="2247"/>
      <c r="D402" s="2247"/>
      <c r="E402" s="2248"/>
      <c r="F402" s="2247"/>
      <c r="G402" s="2247"/>
      <c r="H402" s="2247"/>
      <c r="I402" s="2247"/>
      <c r="J402" s="2248"/>
      <c r="K402" s="2247"/>
      <c r="L402" s="2247"/>
      <c r="M402" s="2247"/>
      <c r="N402" s="2247"/>
      <c r="O402" s="2248"/>
      <c r="P402" s="2247"/>
      <c r="Q402" s="2247"/>
      <c r="R402" s="2247"/>
      <c r="S402" s="2247"/>
      <c r="T402" s="2248"/>
      <c r="U402" s="2247"/>
      <c r="V402" s="2247"/>
      <c r="W402" s="2247"/>
      <c r="X402" s="2247"/>
      <c r="Y402" s="2248"/>
      <c r="Z402" s="2247"/>
      <c r="AA402" s="2247"/>
      <c r="AB402" s="2247"/>
      <c r="AC402" s="2247"/>
      <c r="AD402" s="2248"/>
      <c r="AE402" s="2247"/>
      <c r="AF402" s="2247"/>
      <c r="AG402" s="2247"/>
      <c r="AH402" s="2247"/>
      <c r="AI402" s="2248"/>
      <c r="AJ402" s="2247"/>
      <c r="AK402" s="2247"/>
      <c r="AL402" s="2247"/>
      <c r="AM402" s="2247"/>
      <c r="AN402" s="2248"/>
      <c r="AO402" s="2247"/>
      <c r="AP402" s="2247"/>
      <c r="AQ402" s="2247"/>
      <c r="AR402" s="2247"/>
      <c r="AS402" s="2248"/>
      <c r="AT402" s="2247"/>
      <c r="AU402" s="2247"/>
      <c r="AV402" s="2247"/>
      <c r="AW402" s="2247"/>
      <c r="AX402" s="2248"/>
      <c r="AY402" s="388"/>
      <c r="AZ402" s="388"/>
      <c r="BA402" s="388"/>
      <c r="BB402" s="388"/>
      <c r="BC402" s="388"/>
      <c r="BD402" s="388"/>
    </row>
    <row r="403" spans="1:56">
      <c r="A403" s="2247"/>
      <c r="B403" s="2247"/>
      <c r="C403" s="2247"/>
      <c r="D403" s="2247"/>
      <c r="E403" s="2248"/>
      <c r="F403" s="2247"/>
      <c r="G403" s="2247"/>
      <c r="H403" s="2247"/>
      <c r="I403" s="2247"/>
      <c r="J403" s="2248"/>
      <c r="K403" s="2247"/>
      <c r="L403" s="2247"/>
      <c r="M403" s="2247"/>
      <c r="N403" s="2247"/>
      <c r="O403" s="2248"/>
      <c r="P403" s="2247"/>
      <c r="Q403" s="2247"/>
      <c r="R403" s="2247"/>
      <c r="S403" s="2247"/>
      <c r="T403" s="2248"/>
      <c r="U403" s="2247"/>
      <c r="V403" s="2247"/>
      <c r="W403" s="2247"/>
      <c r="X403" s="2247"/>
      <c r="Y403" s="2248"/>
      <c r="Z403" s="2247"/>
      <c r="AA403" s="2247"/>
      <c r="AB403" s="2247"/>
      <c r="AC403" s="2247"/>
      <c r="AD403" s="2248"/>
      <c r="AE403" s="2247"/>
      <c r="AF403" s="2247"/>
      <c r="AG403" s="2247"/>
      <c r="AH403" s="2247"/>
      <c r="AI403" s="2248"/>
      <c r="AJ403" s="2247"/>
      <c r="AK403" s="2247"/>
      <c r="AL403" s="2247"/>
      <c r="AM403" s="2247"/>
      <c r="AN403" s="2248"/>
      <c r="AO403" s="2247"/>
      <c r="AP403" s="2247"/>
      <c r="AQ403" s="2247"/>
      <c r="AR403" s="2247"/>
      <c r="AS403" s="2248"/>
      <c r="AT403" s="2247"/>
      <c r="AU403" s="2247"/>
      <c r="AV403" s="2247"/>
      <c r="AW403" s="2247"/>
      <c r="AX403" s="2248"/>
    </row>
    <row r="404" spans="1:56">
      <c r="A404" s="2247"/>
      <c r="B404" s="2247"/>
      <c r="C404" s="2247"/>
      <c r="D404" s="2247"/>
      <c r="E404" s="2248"/>
      <c r="F404" s="2247"/>
      <c r="G404" s="2247"/>
      <c r="H404" s="2247"/>
      <c r="I404" s="2247"/>
      <c r="J404" s="2248"/>
      <c r="K404" s="2247"/>
      <c r="L404" s="2247"/>
      <c r="M404" s="2247"/>
      <c r="N404" s="2247"/>
      <c r="O404" s="2248"/>
      <c r="P404" s="2247"/>
      <c r="Q404" s="2247"/>
      <c r="R404" s="2247"/>
      <c r="S404" s="2247"/>
      <c r="T404" s="2248"/>
      <c r="U404" s="2247"/>
      <c r="V404" s="2247"/>
      <c r="W404" s="2247"/>
      <c r="X404" s="2247"/>
      <c r="Y404" s="2248"/>
      <c r="Z404" s="2247"/>
      <c r="AA404" s="2247"/>
      <c r="AB404" s="2247"/>
      <c r="AC404" s="2247"/>
      <c r="AD404" s="2248"/>
      <c r="AE404" s="2247"/>
      <c r="AF404" s="2247"/>
      <c r="AG404" s="2247"/>
      <c r="AH404" s="2247"/>
      <c r="AI404" s="2248"/>
      <c r="AJ404" s="2247"/>
      <c r="AK404" s="2247"/>
      <c r="AL404" s="2247"/>
      <c r="AM404" s="2247"/>
      <c r="AN404" s="2248"/>
      <c r="AO404" s="2247"/>
      <c r="AP404" s="2247"/>
      <c r="AQ404" s="2247"/>
      <c r="AR404" s="2247"/>
      <c r="AS404" s="2248"/>
      <c r="AT404" s="2247"/>
      <c r="AU404" s="2247"/>
      <c r="AV404" s="2247"/>
      <c r="AW404" s="2247"/>
      <c r="AX404" s="2248"/>
    </row>
    <row r="405" spans="1:56">
      <c r="A405" s="2247" t="s">
        <v>3712</v>
      </c>
      <c r="B405" s="2247"/>
      <c r="C405" s="2247"/>
      <c r="D405" s="2247"/>
      <c r="E405" s="2248"/>
      <c r="F405" s="2247"/>
      <c r="G405" s="2247"/>
      <c r="H405" s="2247"/>
      <c r="I405" s="2247"/>
      <c r="J405" s="2248"/>
      <c r="K405" s="2247"/>
      <c r="L405" s="2247"/>
      <c r="M405" s="2247"/>
      <c r="N405" s="2247"/>
      <c r="O405" s="2248"/>
      <c r="P405" s="2247"/>
      <c r="Q405" s="2247"/>
      <c r="R405" s="2247"/>
      <c r="S405" s="2247"/>
      <c r="T405" s="2248"/>
      <c r="U405" s="2247"/>
      <c r="V405" s="2247"/>
      <c r="W405" s="2247"/>
      <c r="X405" s="2247"/>
      <c r="Y405" s="2248"/>
      <c r="Z405" s="2247"/>
      <c r="AA405" s="2247"/>
      <c r="AB405" s="2247"/>
      <c r="AC405" s="2247"/>
      <c r="AD405" s="2248"/>
      <c r="AE405" s="2247"/>
      <c r="AF405" s="2247"/>
      <c r="AG405" s="2247"/>
      <c r="AH405" s="2247"/>
      <c r="AI405" s="2248"/>
      <c r="AJ405" s="2247"/>
      <c r="AK405" s="2247"/>
      <c r="AL405" s="2247"/>
      <c r="AM405" s="2247"/>
      <c r="AN405" s="2248"/>
      <c r="AO405" s="2247"/>
      <c r="AP405" s="2247"/>
      <c r="AQ405" s="2247"/>
      <c r="AR405" s="2247"/>
      <c r="AS405" s="2248"/>
      <c r="AT405" s="2247"/>
      <c r="AU405" s="2247"/>
      <c r="AV405" s="2247"/>
      <c r="AW405" s="2247"/>
      <c r="AX405" s="2248"/>
    </row>
    <row r="406" spans="1:56">
      <c r="A406" s="2247"/>
      <c r="B406" s="2247"/>
      <c r="C406" s="2247"/>
      <c r="D406" s="2247"/>
      <c r="E406" s="2248"/>
      <c r="F406" s="2247"/>
      <c r="G406" s="2247"/>
      <c r="H406" s="2247"/>
      <c r="I406" s="2247"/>
      <c r="J406" s="2248"/>
      <c r="K406" s="2247"/>
      <c r="L406" s="2247"/>
      <c r="M406" s="2247"/>
      <c r="N406" s="2247"/>
      <c r="O406" s="2248"/>
      <c r="P406" s="2247"/>
      <c r="Q406" s="2247"/>
      <c r="R406" s="2247"/>
      <c r="S406" s="2247"/>
      <c r="T406" s="2248"/>
      <c r="U406" s="2247"/>
      <c r="V406" s="2247"/>
      <c r="W406" s="2247"/>
      <c r="X406" s="2247"/>
      <c r="Y406" s="2248"/>
      <c r="Z406" s="2247"/>
      <c r="AA406" s="2247"/>
      <c r="AB406" s="2247"/>
      <c r="AC406" s="2247"/>
      <c r="AD406" s="2248"/>
      <c r="AE406" s="2247"/>
      <c r="AF406" s="2247"/>
      <c r="AG406" s="2247"/>
      <c r="AH406" s="2247"/>
      <c r="AI406" s="2248"/>
      <c r="AJ406" s="2247"/>
      <c r="AK406" s="2247"/>
      <c r="AL406" s="2247"/>
      <c r="AM406" s="2247"/>
      <c r="AN406" s="2248"/>
      <c r="AO406" s="2247"/>
      <c r="AP406" s="2247"/>
      <c r="AQ406" s="2247"/>
      <c r="AR406" s="2247"/>
      <c r="AS406" s="2248"/>
      <c r="AT406" s="2247"/>
      <c r="AU406" s="2247"/>
      <c r="AV406" s="2247"/>
      <c r="AW406" s="2247"/>
      <c r="AX406" s="2248"/>
    </row>
    <row r="407" spans="1:56">
      <c r="A407" s="2247"/>
      <c r="B407" s="2247"/>
      <c r="C407" s="2247"/>
      <c r="D407" s="2247"/>
      <c r="E407" s="2248"/>
      <c r="F407" s="2247"/>
      <c r="G407" s="2247"/>
      <c r="H407" s="2247"/>
      <c r="I407" s="2247"/>
      <c r="J407" s="2248"/>
      <c r="K407" s="2247"/>
      <c r="L407" s="2247"/>
      <c r="M407" s="2247"/>
      <c r="N407" s="2247"/>
      <c r="O407" s="2248"/>
      <c r="P407" s="2247"/>
      <c r="Q407" s="2247"/>
      <c r="R407" s="2247"/>
      <c r="S407" s="2247"/>
      <c r="T407" s="2248"/>
      <c r="U407" s="2247"/>
      <c r="V407" s="2247"/>
      <c r="W407" s="2247"/>
      <c r="X407" s="2247"/>
      <c r="Y407" s="2248"/>
      <c r="Z407" s="2247"/>
      <c r="AA407" s="2247"/>
      <c r="AB407" s="2247"/>
      <c r="AC407" s="2247"/>
      <c r="AD407" s="2248"/>
      <c r="AE407" s="2247"/>
      <c r="AF407" s="2247"/>
      <c r="AG407" s="2247"/>
      <c r="AH407" s="2247"/>
      <c r="AI407" s="2248"/>
      <c r="AJ407" s="2247"/>
      <c r="AK407" s="2247"/>
      <c r="AL407" s="2247"/>
      <c r="AM407" s="2247"/>
      <c r="AN407" s="2248"/>
      <c r="AO407" s="2247"/>
      <c r="AP407" s="2247"/>
      <c r="AQ407" s="2247"/>
      <c r="AR407" s="2247"/>
      <c r="AS407" s="2248"/>
      <c r="AT407" s="2247"/>
      <c r="AU407" s="2247"/>
      <c r="AV407" s="2247"/>
      <c r="AW407" s="2247"/>
      <c r="AX407" s="2248"/>
    </row>
    <row r="408" spans="1:56">
      <c r="A408" s="2247"/>
      <c r="B408" s="2247"/>
      <c r="C408" s="2247"/>
      <c r="D408" s="2247"/>
      <c r="E408" s="2248"/>
      <c r="F408" s="2247"/>
      <c r="G408" s="2247"/>
      <c r="H408" s="2247"/>
      <c r="I408" s="2247"/>
      <c r="J408" s="2248"/>
      <c r="K408" s="2247"/>
      <c r="L408" s="2247"/>
      <c r="M408" s="2247"/>
      <c r="N408" s="2247"/>
      <c r="O408" s="2248"/>
      <c r="P408" s="2247"/>
      <c r="Q408" s="2247"/>
      <c r="R408" s="2247"/>
      <c r="S408" s="2247"/>
      <c r="T408" s="2248"/>
      <c r="U408" s="2247"/>
      <c r="V408" s="2247"/>
      <c r="W408" s="2247"/>
      <c r="X408" s="2247"/>
      <c r="Y408" s="2248"/>
      <c r="Z408" s="2247"/>
      <c r="AA408" s="2247"/>
      <c r="AB408" s="2247"/>
      <c r="AC408" s="2247"/>
      <c r="AD408" s="2248"/>
      <c r="AE408" s="2247"/>
      <c r="AF408" s="2247"/>
      <c r="AG408" s="2247"/>
      <c r="AH408" s="2247"/>
      <c r="AI408" s="2248"/>
      <c r="AJ408" s="2247"/>
      <c r="AK408" s="2247"/>
      <c r="AL408" s="2247"/>
      <c r="AM408" s="2247"/>
      <c r="AN408" s="2248"/>
      <c r="AO408" s="2247"/>
      <c r="AP408" s="2247"/>
      <c r="AQ408" s="2247"/>
      <c r="AR408" s="2247"/>
      <c r="AS408" s="2248"/>
      <c r="AT408" s="2247"/>
      <c r="AU408" s="2247"/>
      <c r="AV408" s="2247"/>
      <c r="AW408" s="2247"/>
      <c r="AX408" s="2248"/>
    </row>
    <row r="409" spans="1:56">
      <c r="A409" s="2249"/>
      <c r="B409" s="2249"/>
      <c r="C409" s="2249"/>
      <c r="D409" s="2249"/>
      <c r="E409" s="2250"/>
      <c r="F409" s="2249"/>
      <c r="G409" s="2249"/>
      <c r="H409" s="2249"/>
      <c r="I409" s="2249"/>
      <c r="J409" s="2250"/>
      <c r="K409" s="2249"/>
      <c r="L409" s="2249"/>
      <c r="M409" s="2249"/>
      <c r="N409" s="2249"/>
      <c r="O409" s="2250"/>
      <c r="P409" s="2249"/>
      <c r="Q409" s="2249"/>
      <c r="R409" s="2249"/>
      <c r="S409" s="2249"/>
      <c r="T409" s="2250"/>
      <c r="U409" s="2249"/>
      <c r="V409" s="2249"/>
      <c r="W409" s="2249"/>
      <c r="X409" s="2249"/>
      <c r="Y409" s="2250"/>
      <c r="Z409" s="2249"/>
      <c r="AA409" s="2249"/>
      <c r="AB409" s="2249"/>
      <c r="AC409" s="2249"/>
      <c r="AD409" s="2250"/>
      <c r="AE409" s="2249"/>
      <c r="AF409" s="2249"/>
      <c r="AG409" s="2249"/>
      <c r="AH409" s="2249"/>
      <c r="AI409" s="2250"/>
      <c r="AJ409" s="2249"/>
      <c r="AK409" s="2249"/>
      <c r="AL409" s="2249"/>
      <c r="AM409" s="2249"/>
      <c r="AN409" s="2250"/>
      <c r="AO409" s="2249"/>
      <c r="AP409" s="2249"/>
      <c r="AQ409" s="2249"/>
      <c r="AR409" s="2249"/>
      <c r="AS409" s="2250"/>
      <c r="AT409" s="2249"/>
      <c r="AU409" s="2249"/>
      <c r="AV409" s="2249"/>
      <c r="AW409" s="2249"/>
      <c r="AX409" s="2250"/>
    </row>
    <row r="410" spans="1:56">
      <c r="A410" s="456">
        <v>11</v>
      </c>
      <c r="B410" s="457"/>
      <c r="C410" s="457"/>
      <c r="D410" s="457"/>
      <c r="E410" s="458"/>
      <c r="F410" s="456">
        <v>12</v>
      </c>
      <c r="G410" s="457"/>
      <c r="H410" s="457"/>
      <c r="I410" s="457"/>
      <c r="J410" s="458"/>
      <c r="K410" s="456">
        <v>13</v>
      </c>
      <c r="L410" s="457"/>
      <c r="M410" s="457"/>
      <c r="N410" s="457"/>
      <c r="O410" s="458"/>
      <c r="P410" s="456">
        <v>14</v>
      </c>
      <c r="Q410" s="457"/>
      <c r="R410" s="457"/>
      <c r="S410" s="457"/>
      <c r="T410" s="458"/>
      <c r="U410" s="456">
        <v>15</v>
      </c>
      <c r="V410" s="457"/>
      <c r="W410" s="457"/>
      <c r="X410" s="457"/>
      <c r="Y410" s="458"/>
      <c r="Z410" s="456">
        <v>16</v>
      </c>
      <c r="AA410" s="457"/>
      <c r="AB410" s="457"/>
      <c r="AC410" s="457"/>
      <c r="AD410" s="458"/>
      <c r="AE410" s="456">
        <v>17</v>
      </c>
      <c r="AF410" s="457"/>
      <c r="AG410" s="457"/>
      <c r="AH410" s="457"/>
      <c r="AI410" s="458"/>
      <c r="AJ410" s="456">
        <v>18</v>
      </c>
      <c r="AK410" s="457"/>
      <c r="AL410" s="457"/>
      <c r="AM410" s="457"/>
      <c r="AN410" s="458"/>
      <c r="AO410" s="456">
        <v>19</v>
      </c>
      <c r="AP410" s="457"/>
      <c r="AQ410" s="457"/>
      <c r="AR410" s="457"/>
      <c r="AS410" s="458"/>
      <c r="AT410" s="456">
        <v>20</v>
      </c>
      <c r="AU410" s="457"/>
      <c r="AV410" s="457"/>
      <c r="AW410" s="457"/>
      <c r="AX410" s="458"/>
    </row>
    <row r="411" spans="1:56">
      <c r="A411" s="2247"/>
      <c r="B411" s="2247"/>
      <c r="C411" s="2247"/>
      <c r="D411" s="2247"/>
      <c r="E411" s="2248"/>
      <c r="F411" s="2247"/>
      <c r="G411" s="2247"/>
      <c r="H411" s="2247"/>
      <c r="I411" s="2247"/>
      <c r="J411" s="2248"/>
      <c r="K411" s="2247"/>
      <c r="L411" s="2247"/>
      <c r="M411" s="2247"/>
      <c r="N411" s="2247"/>
      <c r="O411" s="2248"/>
      <c r="P411" s="2247"/>
      <c r="Q411" s="2247"/>
      <c r="R411" s="2247"/>
      <c r="S411" s="2247"/>
      <c r="T411" s="2248"/>
      <c r="U411" s="2247"/>
      <c r="V411" s="2247"/>
      <c r="W411" s="2247"/>
      <c r="X411" s="2247"/>
      <c r="Y411" s="2248"/>
      <c r="Z411" s="2247"/>
      <c r="AA411" s="2247"/>
      <c r="AB411" s="2247"/>
      <c r="AC411" s="2247"/>
      <c r="AD411" s="2248"/>
      <c r="AE411" s="2247"/>
      <c r="AF411" s="2247"/>
      <c r="AG411" s="2247"/>
      <c r="AH411" s="2247"/>
      <c r="AI411" s="2248"/>
      <c r="AJ411" s="2247"/>
      <c r="AK411" s="2247"/>
      <c r="AL411" s="2247"/>
      <c r="AM411" s="2247"/>
      <c r="AN411" s="2248"/>
      <c r="AO411" s="2247"/>
      <c r="AP411" s="2247"/>
      <c r="AQ411" s="2247"/>
      <c r="AR411" s="2247"/>
      <c r="AS411" s="2248"/>
      <c r="AT411" s="2247" t="s">
        <v>3977</v>
      </c>
      <c r="AU411" s="2247"/>
      <c r="AV411" s="2247"/>
      <c r="AW411" s="2247"/>
      <c r="AX411" s="2248"/>
    </row>
    <row r="412" spans="1:56">
      <c r="A412" s="2247"/>
      <c r="B412" s="2247"/>
      <c r="C412" s="2247"/>
      <c r="D412" s="2247"/>
      <c r="E412" s="2248"/>
      <c r="F412" s="2247"/>
      <c r="G412" s="2247"/>
      <c r="H412" s="2247"/>
      <c r="I412" s="2247"/>
      <c r="J412" s="2248"/>
      <c r="K412" s="2247"/>
      <c r="L412" s="2247"/>
      <c r="M412" s="2247"/>
      <c r="N412" s="2247"/>
      <c r="O412" s="2248"/>
      <c r="P412" s="2247"/>
      <c r="Q412" s="2247"/>
      <c r="R412" s="2247"/>
      <c r="S412" s="2247"/>
      <c r="T412" s="2248"/>
      <c r="U412" s="2247"/>
      <c r="V412" s="2247"/>
      <c r="W412" s="2247"/>
      <c r="X412" s="2247"/>
      <c r="Y412" s="2248"/>
      <c r="Z412" s="2247"/>
      <c r="AA412" s="2247"/>
      <c r="AB412" s="2247"/>
      <c r="AC412" s="2247"/>
      <c r="AD412" s="2248"/>
      <c r="AE412" s="2247"/>
      <c r="AF412" s="2247"/>
      <c r="AG412" s="2247"/>
      <c r="AH412" s="2247"/>
      <c r="AI412" s="2248"/>
      <c r="AJ412" s="2247"/>
      <c r="AK412" s="2247"/>
      <c r="AL412" s="2247"/>
      <c r="AM412" s="2247"/>
      <c r="AN412" s="2248"/>
      <c r="AO412" s="2247"/>
      <c r="AP412" s="2247"/>
      <c r="AQ412" s="2247"/>
      <c r="AR412" s="2247"/>
      <c r="AS412" s="2248"/>
      <c r="AT412" s="2247"/>
      <c r="AU412" s="2247"/>
      <c r="AV412" s="2247"/>
      <c r="AW412" s="2247"/>
      <c r="AX412" s="2248"/>
    </row>
    <row r="413" spans="1:56">
      <c r="A413" s="2247"/>
      <c r="B413" s="2247"/>
      <c r="C413" s="2247"/>
      <c r="D413" s="2247"/>
      <c r="E413" s="2248"/>
      <c r="F413" s="2247"/>
      <c r="G413" s="2247"/>
      <c r="H413" s="2247"/>
      <c r="I413" s="2247"/>
      <c r="J413" s="2248"/>
      <c r="K413" s="2247"/>
      <c r="L413" s="2247"/>
      <c r="M413" s="2247"/>
      <c r="N413" s="2247"/>
      <c r="O413" s="2248"/>
      <c r="P413" s="2247"/>
      <c r="Q413" s="2247"/>
      <c r="R413" s="2247"/>
      <c r="S413" s="2247"/>
      <c r="T413" s="2248"/>
      <c r="U413" s="2247"/>
      <c r="V413" s="2247"/>
      <c r="W413" s="2247"/>
      <c r="X413" s="2247"/>
      <c r="Y413" s="2248"/>
      <c r="Z413" s="2247"/>
      <c r="AA413" s="2247"/>
      <c r="AB413" s="2247"/>
      <c r="AC413" s="2247"/>
      <c r="AD413" s="2248"/>
      <c r="AE413" s="2247"/>
      <c r="AF413" s="2247"/>
      <c r="AG413" s="2247"/>
      <c r="AH413" s="2247"/>
      <c r="AI413" s="2248"/>
      <c r="AJ413" s="2247"/>
      <c r="AK413" s="2247"/>
      <c r="AL413" s="2247"/>
      <c r="AM413" s="2247"/>
      <c r="AN413" s="2248"/>
      <c r="AO413" s="2247"/>
      <c r="AP413" s="2247"/>
      <c r="AQ413" s="2247"/>
      <c r="AR413" s="2247"/>
      <c r="AS413" s="2248"/>
      <c r="AT413" s="2247"/>
      <c r="AU413" s="2247"/>
      <c r="AV413" s="2247"/>
      <c r="AW413" s="2247"/>
      <c r="AX413" s="2248"/>
    </row>
    <row r="414" spans="1:56">
      <c r="A414" s="2247"/>
      <c r="B414" s="2247"/>
      <c r="C414" s="2247"/>
      <c r="D414" s="2247"/>
      <c r="E414" s="2248"/>
      <c r="F414" s="2247"/>
      <c r="G414" s="2247"/>
      <c r="H414" s="2247"/>
      <c r="I414" s="2247"/>
      <c r="J414" s="2248"/>
      <c r="K414" s="2247"/>
      <c r="L414" s="2247"/>
      <c r="M414" s="2247"/>
      <c r="N414" s="2247"/>
      <c r="O414" s="2248"/>
      <c r="P414" s="2247"/>
      <c r="Q414" s="2247"/>
      <c r="R414" s="2247"/>
      <c r="S414" s="2247"/>
      <c r="T414" s="2248"/>
      <c r="U414" s="2247"/>
      <c r="V414" s="2247"/>
      <c r="W414" s="2247"/>
      <c r="X414" s="2247"/>
      <c r="Y414" s="2248"/>
      <c r="Z414" s="2247"/>
      <c r="AA414" s="2247"/>
      <c r="AB414" s="2247"/>
      <c r="AC414" s="2247"/>
      <c r="AD414" s="2248"/>
      <c r="AE414" s="2247"/>
      <c r="AF414" s="2247"/>
      <c r="AG414" s="2247"/>
      <c r="AH414" s="2247"/>
      <c r="AI414" s="2248"/>
      <c r="AJ414" s="2247"/>
      <c r="AK414" s="2247"/>
      <c r="AL414" s="2247"/>
      <c r="AM414" s="2247"/>
      <c r="AN414" s="2248"/>
      <c r="AO414" s="2247"/>
      <c r="AP414" s="2247"/>
      <c r="AQ414" s="2247"/>
      <c r="AR414" s="2247"/>
      <c r="AS414" s="2248"/>
      <c r="AT414" s="2247"/>
      <c r="AU414" s="2247"/>
      <c r="AV414" s="2247"/>
      <c r="AW414" s="2247"/>
      <c r="AX414" s="2248"/>
    </row>
    <row r="415" spans="1:56">
      <c r="A415" s="2247"/>
      <c r="B415" s="2247"/>
      <c r="C415" s="2247"/>
      <c r="D415" s="2247"/>
      <c r="E415" s="2248"/>
      <c r="F415" s="2247"/>
      <c r="G415" s="2247"/>
      <c r="H415" s="2247"/>
      <c r="I415" s="2247"/>
      <c r="J415" s="2248"/>
      <c r="K415" s="2247"/>
      <c r="L415" s="2247"/>
      <c r="M415" s="2247"/>
      <c r="N415" s="2247"/>
      <c r="O415" s="2248"/>
      <c r="P415" s="2247"/>
      <c r="Q415" s="2247"/>
      <c r="R415" s="2247"/>
      <c r="S415" s="2247"/>
      <c r="T415" s="2248"/>
      <c r="U415" s="2247"/>
      <c r="V415" s="2247"/>
      <c r="W415" s="2247"/>
      <c r="X415" s="2247"/>
      <c r="Y415" s="2248"/>
      <c r="Z415" s="2247"/>
      <c r="AA415" s="2247"/>
      <c r="AB415" s="2247"/>
      <c r="AC415" s="2247"/>
      <c r="AD415" s="2248"/>
      <c r="AE415" s="2247"/>
      <c r="AF415" s="2247"/>
      <c r="AG415" s="2247"/>
      <c r="AH415" s="2247"/>
      <c r="AI415" s="2248"/>
      <c r="AJ415" s="2247"/>
      <c r="AK415" s="2247"/>
      <c r="AL415" s="2247"/>
      <c r="AM415" s="2247"/>
      <c r="AN415" s="2248"/>
      <c r="AO415" s="2247"/>
      <c r="AP415" s="2247"/>
      <c r="AQ415" s="2247"/>
      <c r="AR415" s="2247"/>
      <c r="AS415" s="2248"/>
      <c r="AT415" s="2247"/>
      <c r="AU415" s="2247"/>
      <c r="AV415" s="2247"/>
      <c r="AW415" s="2247"/>
      <c r="AX415" s="2248"/>
    </row>
    <row r="416" spans="1:56">
      <c r="A416" s="2247"/>
      <c r="B416" s="2247"/>
      <c r="C416" s="2247"/>
      <c r="D416" s="2247"/>
      <c r="E416" s="2248"/>
      <c r="F416" s="2247"/>
      <c r="G416" s="2247"/>
      <c r="H416" s="2247"/>
      <c r="I416" s="2247"/>
      <c r="J416" s="2248"/>
      <c r="K416" s="2247"/>
      <c r="L416" s="2247"/>
      <c r="M416" s="2247"/>
      <c r="N416" s="2247"/>
      <c r="O416" s="2248"/>
      <c r="P416" s="2247"/>
      <c r="Q416" s="2247"/>
      <c r="R416" s="2247"/>
      <c r="S416" s="2247"/>
      <c r="T416" s="2248"/>
      <c r="U416" s="2247"/>
      <c r="V416" s="2247"/>
      <c r="W416" s="2247"/>
      <c r="X416" s="2247"/>
      <c r="Y416" s="2248"/>
      <c r="Z416" s="2247"/>
      <c r="AA416" s="2247"/>
      <c r="AB416" s="2247"/>
      <c r="AC416" s="2247"/>
      <c r="AD416" s="2248"/>
      <c r="AE416" s="2247"/>
      <c r="AF416" s="2247"/>
      <c r="AG416" s="2247"/>
      <c r="AH416" s="2247"/>
      <c r="AI416" s="2248"/>
      <c r="AJ416" s="2247"/>
      <c r="AK416" s="2247"/>
      <c r="AL416" s="2247"/>
      <c r="AM416" s="2247"/>
      <c r="AN416" s="2248"/>
      <c r="AO416" s="2247"/>
      <c r="AP416" s="2247"/>
      <c r="AQ416" s="2247"/>
      <c r="AR416" s="2247"/>
      <c r="AS416" s="2248"/>
      <c r="AT416" s="2247"/>
      <c r="AU416" s="2247"/>
      <c r="AV416" s="2247"/>
      <c r="AW416" s="2247"/>
      <c r="AX416" s="2248"/>
    </row>
    <row r="417" spans="1:56">
      <c r="A417" s="2247"/>
      <c r="B417" s="2247"/>
      <c r="C417" s="2247"/>
      <c r="D417" s="2247"/>
      <c r="E417" s="2248"/>
      <c r="F417" s="2247"/>
      <c r="G417" s="2247"/>
      <c r="H417" s="2247"/>
      <c r="I417" s="2247"/>
      <c r="J417" s="2248"/>
      <c r="K417" s="2247"/>
      <c r="L417" s="2247"/>
      <c r="M417" s="2247"/>
      <c r="N417" s="2247"/>
      <c r="O417" s="2248"/>
      <c r="P417" s="2247"/>
      <c r="Q417" s="2247"/>
      <c r="R417" s="2247"/>
      <c r="S417" s="2247"/>
      <c r="T417" s="2248"/>
      <c r="U417" s="2247"/>
      <c r="V417" s="2247"/>
      <c r="W417" s="2247"/>
      <c r="X417" s="2247"/>
      <c r="Y417" s="2248"/>
      <c r="Z417" s="2247"/>
      <c r="AA417" s="2247"/>
      <c r="AB417" s="2247"/>
      <c r="AC417" s="2247"/>
      <c r="AD417" s="2248"/>
      <c r="AE417" s="2247"/>
      <c r="AF417" s="2247"/>
      <c r="AG417" s="2247"/>
      <c r="AH417" s="2247"/>
      <c r="AI417" s="2248"/>
      <c r="AJ417" s="2247"/>
      <c r="AK417" s="2247"/>
      <c r="AL417" s="2247"/>
      <c r="AM417" s="2247"/>
      <c r="AN417" s="2248"/>
      <c r="AO417" s="2247"/>
      <c r="AP417" s="2247"/>
      <c r="AQ417" s="2247"/>
      <c r="AR417" s="2247"/>
      <c r="AS417" s="2248"/>
      <c r="AT417" s="2247"/>
      <c r="AU417" s="2247"/>
      <c r="AV417" s="2247"/>
      <c r="AW417" s="2247"/>
      <c r="AX417" s="2248"/>
    </row>
    <row r="418" spans="1:56" s="387" customFormat="1">
      <c r="A418" s="2247"/>
      <c r="B418" s="2247"/>
      <c r="C418" s="2247"/>
      <c r="D418" s="2247"/>
      <c r="E418" s="2248"/>
      <c r="F418" s="2247"/>
      <c r="G418" s="2247"/>
      <c r="H418" s="2247"/>
      <c r="I418" s="2247"/>
      <c r="J418" s="2248"/>
      <c r="K418" s="2247"/>
      <c r="L418" s="2247"/>
      <c r="M418" s="2247"/>
      <c r="N418" s="2247"/>
      <c r="O418" s="2248"/>
      <c r="P418" s="2247"/>
      <c r="Q418" s="2247"/>
      <c r="R418" s="2247"/>
      <c r="S418" s="2247"/>
      <c r="T418" s="2248"/>
      <c r="U418" s="2247"/>
      <c r="V418" s="2247"/>
      <c r="W418" s="2247"/>
      <c r="X418" s="2247"/>
      <c r="Y418" s="2248"/>
      <c r="Z418" s="2247"/>
      <c r="AA418" s="2247"/>
      <c r="AB418" s="2247"/>
      <c r="AC418" s="2247"/>
      <c r="AD418" s="2248"/>
      <c r="AE418" s="2247"/>
      <c r="AF418" s="2247"/>
      <c r="AG418" s="2247"/>
      <c r="AH418" s="2247"/>
      <c r="AI418" s="2248"/>
      <c r="AJ418" s="2247"/>
      <c r="AK418" s="2247"/>
      <c r="AL418" s="2247"/>
      <c r="AM418" s="2247"/>
      <c r="AN418" s="2248"/>
      <c r="AO418" s="2247"/>
      <c r="AP418" s="2247"/>
      <c r="AQ418" s="2247"/>
      <c r="AR418" s="2247"/>
      <c r="AS418" s="2248"/>
      <c r="AT418" s="2247"/>
      <c r="AU418" s="2247"/>
      <c r="AV418" s="2247"/>
      <c r="AW418" s="2247"/>
      <c r="AX418" s="2248"/>
      <c r="AY418" s="388"/>
      <c r="AZ418" s="388"/>
      <c r="BA418" s="388"/>
      <c r="BB418" s="388"/>
      <c r="BC418" s="388"/>
      <c r="BD418" s="388"/>
    </row>
    <row r="419" spans="1:56">
      <c r="A419" s="2247"/>
      <c r="B419" s="2247"/>
      <c r="C419" s="2247"/>
      <c r="D419" s="2247"/>
      <c r="E419" s="2248"/>
      <c r="F419" s="2247"/>
      <c r="G419" s="2247"/>
      <c r="H419" s="2247"/>
      <c r="I419" s="2247"/>
      <c r="J419" s="2248"/>
      <c r="K419" s="2247"/>
      <c r="L419" s="2247"/>
      <c r="M419" s="2247"/>
      <c r="N419" s="2247"/>
      <c r="O419" s="2248"/>
      <c r="P419" s="2247"/>
      <c r="Q419" s="2247"/>
      <c r="R419" s="2247"/>
      <c r="S419" s="2247"/>
      <c r="T419" s="2248"/>
      <c r="U419" s="2247"/>
      <c r="V419" s="2247"/>
      <c r="W419" s="2247"/>
      <c r="X419" s="2247"/>
      <c r="Y419" s="2248"/>
      <c r="Z419" s="2247"/>
      <c r="AA419" s="2247"/>
      <c r="AB419" s="2247"/>
      <c r="AC419" s="2247"/>
      <c r="AD419" s="2248"/>
      <c r="AE419" s="2247"/>
      <c r="AF419" s="2247"/>
      <c r="AG419" s="2247"/>
      <c r="AH419" s="2247"/>
      <c r="AI419" s="2248"/>
      <c r="AJ419" s="2247"/>
      <c r="AK419" s="2247"/>
      <c r="AL419" s="2247"/>
      <c r="AM419" s="2247"/>
      <c r="AN419" s="2248"/>
      <c r="AO419" s="2247"/>
      <c r="AP419" s="2247"/>
      <c r="AQ419" s="2247"/>
      <c r="AR419" s="2247"/>
      <c r="AS419" s="2248"/>
      <c r="AT419" s="2247"/>
      <c r="AU419" s="2247"/>
      <c r="AV419" s="2247"/>
      <c r="AW419" s="2247"/>
      <c r="AX419" s="2248"/>
    </row>
    <row r="420" spans="1:56">
      <c r="A420" s="2247"/>
      <c r="B420" s="2247"/>
      <c r="C420" s="2247"/>
      <c r="D420" s="2247"/>
      <c r="E420" s="2248"/>
      <c r="F420" s="2247"/>
      <c r="G420" s="2247"/>
      <c r="H420" s="2247"/>
      <c r="I420" s="2247"/>
      <c r="J420" s="2248"/>
      <c r="K420" s="2247"/>
      <c r="L420" s="2247"/>
      <c r="M420" s="2247"/>
      <c r="N420" s="2247"/>
      <c r="O420" s="2248"/>
      <c r="P420" s="2247"/>
      <c r="Q420" s="2247"/>
      <c r="R420" s="2247"/>
      <c r="S420" s="2247"/>
      <c r="T420" s="2248"/>
      <c r="U420" s="2247"/>
      <c r="V420" s="2247"/>
      <c r="W420" s="2247"/>
      <c r="X420" s="2247"/>
      <c r="Y420" s="2248"/>
      <c r="Z420" s="2247"/>
      <c r="AA420" s="2247"/>
      <c r="AB420" s="2247"/>
      <c r="AC420" s="2247"/>
      <c r="AD420" s="2248"/>
      <c r="AE420" s="2247"/>
      <c r="AF420" s="2247"/>
      <c r="AG420" s="2247"/>
      <c r="AH420" s="2247"/>
      <c r="AI420" s="2248"/>
      <c r="AJ420" s="2247"/>
      <c r="AK420" s="2247"/>
      <c r="AL420" s="2247"/>
      <c r="AM420" s="2247"/>
      <c r="AN420" s="2248"/>
      <c r="AO420" s="2247"/>
      <c r="AP420" s="2247"/>
      <c r="AQ420" s="2247"/>
      <c r="AR420" s="2247"/>
      <c r="AS420" s="2248"/>
      <c r="AT420" s="2247"/>
      <c r="AU420" s="2247"/>
      <c r="AV420" s="2247"/>
      <c r="AW420" s="2247"/>
      <c r="AX420" s="2248"/>
    </row>
    <row r="421" spans="1:56">
      <c r="A421" s="2247"/>
      <c r="B421" s="2247"/>
      <c r="C421" s="2247"/>
      <c r="D421" s="2247"/>
      <c r="E421" s="2248"/>
      <c r="F421" s="2247"/>
      <c r="G421" s="2247"/>
      <c r="H421" s="2247"/>
      <c r="I421" s="2247"/>
      <c r="J421" s="2248"/>
      <c r="K421" s="2247"/>
      <c r="L421" s="2247"/>
      <c r="M421" s="2247"/>
      <c r="N421" s="2247"/>
      <c r="O421" s="2248"/>
      <c r="P421" s="2247"/>
      <c r="Q421" s="2247"/>
      <c r="R421" s="2247"/>
      <c r="S421" s="2247"/>
      <c r="T421" s="2248"/>
      <c r="U421" s="2247"/>
      <c r="V421" s="2247"/>
      <c r="W421" s="2247"/>
      <c r="X421" s="2247"/>
      <c r="Y421" s="2248"/>
      <c r="Z421" s="2247"/>
      <c r="AA421" s="2247"/>
      <c r="AB421" s="2247"/>
      <c r="AC421" s="2247"/>
      <c r="AD421" s="2248"/>
      <c r="AE421" s="2247"/>
      <c r="AF421" s="2247"/>
      <c r="AG421" s="2247"/>
      <c r="AH421" s="2247"/>
      <c r="AI421" s="2248"/>
      <c r="AJ421" s="2247"/>
      <c r="AK421" s="2247"/>
      <c r="AL421" s="2247"/>
      <c r="AM421" s="2247"/>
      <c r="AN421" s="2248"/>
      <c r="AO421" s="2247"/>
      <c r="AP421" s="2247"/>
      <c r="AQ421" s="2247"/>
      <c r="AR421" s="2247"/>
      <c r="AS421" s="2248"/>
      <c r="AT421" s="2247"/>
      <c r="AU421" s="2247"/>
      <c r="AV421" s="2247"/>
      <c r="AW421" s="2247"/>
      <c r="AX421" s="2248"/>
    </row>
    <row r="422" spans="1:56">
      <c r="A422" s="2247"/>
      <c r="B422" s="2247"/>
      <c r="C422" s="2247"/>
      <c r="D422" s="2247"/>
      <c r="E422" s="2248"/>
      <c r="F422" s="2247"/>
      <c r="G422" s="2247"/>
      <c r="H422" s="2247"/>
      <c r="I422" s="2247"/>
      <c r="J422" s="2248"/>
      <c r="K422" s="2247"/>
      <c r="L422" s="2247"/>
      <c r="M422" s="2247"/>
      <c r="N422" s="2247"/>
      <c r="O422" s="2248"/>
      <c r="P422" s="2247"/>
      <c r="Q422" s="2247"/>
      <c r="R422" s="2247"/>
      <c r="S422" s="2247"/>
      <c r="T422" s="2248"/>
      <c r="U422" s="2247"/>
      <c r="V422" s="2247"/>
      <c r="W422" s="2247"/>
      <c r="X422" s="2247"/>
      <c r="Y422" s="2248"/>
      <c r="Z422" s="2247"/>
      <c r="AA422" s="2247"/>
      <c r="AB422" s="2247"/>
      <c r="AC422" s="2247"/>
      <c r="AD422" s="2248"/>
      <c r="AE422" s="2247"/>
      <c r="AF422" s="2247"/>
      <c r="AG422" s="2247"/>
      <c r="AH422" s="2247"/>
      <c r="AI422" s="2248"/>
      <c r="AJ422" s="2247"/>
      <c r="AK422" s="2247"/>
      <c r="AL422" s="2247"/>
      <c r="AM422" s="2247"/>
      <c r="AN422" s="2248"/>
      <c r="AO422" s="2247"/>
      <c r="AP422" s="2247"/>
      <c r="AQ422" s="2247"/>
      <c r="AR422" s="2247"/>
      <c r="AS422" s="2248"/>
      <c r="AT422" s="2247"/>
      <c r="AU422" s="2247"/>
      <c r="AV422" s="2247"/>
      <c r="AW422" s="2247"/>
      <c r="AX422" s="2248"/>
    </row>
    <row r="423" spans="1:56">
      <c r="A423" s="2247"/>
      <c r="B423" s="2247"/>
      <c r="C423" s="2247"/>
      <c r="D423" s="2247"/>
      <c r="E423" s="2248"/>
      <c r="F423" s="2247"/>
      <c r="G423" s="2247"/>
      <c r="H423" s="2247"/>
      <c r="I423" s="2247"/>
      <c r="J423" s="2248"/>
      <c r="K423" s="2247"/>
      <c r="L423" s="2247"/>
      <c r="M423" s="2247"/>
      <c r="N423" s="2247"/>
      <c r="O423" s="2248"/>
      <c r="P423" s="2247"/>
      <c r="Q423" s="2247"/>
      <c r="R423" s="2247"/>
      <c r="S423" s="2247"/>
      <c r="T423" s="2248"/>
      <c r="U423" s="2247"/>
      <c r="V423" s="2247"/>
      <c r="W423" s="2247"/>
      <c r="X423" s="2247"/>
      <c r="Y423" s="2248"/>
      <c r="Z423" s="2247"/>
      <c r="AA423" s="2247"/>
      <c r="AB423" s="2247"/>
      <c r="AC423" s="2247"/>
      <c r="AD423" s="2248"/>
      <c r="AE423" s="2247"/>
      <c r="AF423" s="2247"/>
      <c r="AG423" s="2247"/>
      <c r="AH423" s="2247"/>
      <c r="AI423" s="2248"/>
      <c r="AJ423" s="2247"/>
      <c r="AK423" s="2247"/>
      <c r="AL423" s="2247"/>
      <c r="AM423" s="2247"/>
      <c r="AN423" s="2248"/>
      <c r="AO423" s="2247"/>
      <c r="AP423" s="2247"/>
      <c r="AQ423" s="2247"/>
      <c r="AR423" s="2247"/>
      <c r="AS423" s="2248"/>
      <c r="AT423" s="2247"/>
      <c r="AU423" s="2247"/>
      <c r="AV423" s="2247"/>
      <c r="AW423" s="2247"/>
      <c r="AX423" s="2248"/>
    </row>
    <row r="424" spans="1:56">
      <c r="A424" s="2247"/>
      <c r="B424" s="2247"/>
      <c r="C424" s="2247"/>
      <c r="D424" s="2247"/>
      <c r="E424" s="2248"/>
      <c r="F424" s="2247"/>
      <c r="G424" s="2247"/>
      <c r="H424" s="2247"/>
      <c r="I424" s="2247"/>
      <c r="J424" s="2248"/>
      <c r="K424" s="2247"/>
      <c r="L424" s="2247"/>
      <c r="M424" s="2247"/>
      <c r="N424" s="2247"/>
      <c r="O424" s="2248"/>
      <c r="P424" s="2247"/>
      <c r="Q424" s="2247"/>
      <c r="R424" s="2247"/>
      <c r="S424" s="2247"/>
      <c r="T424" s="2248"/>
      <c r="U424" s="2247"/>
      <c r="V424" s="2247"/>
      <c r="W424" s="2247"/>
      <c r="X424" s="2247"/>
      <c r="Y424" s="2248"/>
      <c r="Z424" s="2247"/>
      <c r="AA424" s="2247"/>
      <c r="AB424" s="2247"/>
      <c r="AC424" s="2247"/>
      <c r="AD424" s="2248"/>
      <c r="AE424" s="2247"/>
      <c r="AF424" s="2247"/>
      <c r="AG424" s="2247"/>
      <c r="AH424" s="2247"/>
      <c r="AI424" s="2248"/>
      <c r="AJ424" s="2247"/>
      <c r="AK424" s="2247"/>
      <c r="AL424" s="2247"/>
      <c r="AM424" s="2247"/>
      <c r="AN424" s="2248"/>
      <c r="AO424" s="2247"/>
      <c r="AP424" s="2247"/>
      <c r="AQ424" s="2247"/>
      <c r="AR424" s="2247"/>
      <c r="AS424" s="2248"/>
      <c r="AT424" s="2247"/>
      <c r="AU424" s="2247"/>
      <c r="AV424" s="2247"/>
      <c r="AW424" s="2247"/>
      <c r="AX424" s="2248"/>
    </row>
    <row r="425" spans="1:56">
      <c r="A425" s="2249"/>
      <c r="B425" s="2249"/>
      <c r="C425" s="2249"/>
      <c r="D425" s="2249"/>
      <c r="E425" s="2250"/>
      <c r="F425" s="2249"/>
      <c r="G425" s="2249"/>
      <c r="H425" s="2249"/>
      <c r="I425" s="2249"/>
      <c r="J425" s="2250"/>
      <c r="K425" s="2249"/>
      <c r="L425" s="2249"/>
      <c r="M425" s="2249"/>
      <c r="N425" s="2249"/>
      <c r="O425" s="2250"/>
      <c r="P425" s="2249"/>
      <c r="Q425" s="2249"/>
      <c r="R425" s="2249"/>
      <c r="S425" s="2249"/>
      <c r="T425" s="2250"/>
      <c r="U425" s="2249"/>
      <c r="V425" s="2249"/>
      <c r="W425" s="2249"/>
      <c r="X425" s="2249"/>
      <c r="Y425" s="2250"/>
      <c r="Z425" s="2249"/>
      <c r="AA425" s="2249"/>
      <c r="AB425" s="2249"/>
      <c r="AC425" s="2249"/>
      <c r="AD425" s="2250"/>
      <c r="AE425" s="2249"/>
      <c r="AF425" s="2249"/>
      <c r="AG425" s="2249"/>
      <c r="AH425" s="2249"/>
      <c r="AI425" s="2250"/>
      <c r="AJ425" s="2249"/>
      <c r="AK425" s="2249"/>
      <c r="AL425" s="2249"/>
      <c r="AM425" s="2249"/>
      <c r="AN425" s="2250"/>
      <c r="AO425" s="2249"/>
      <c r="AP425" s="2249"/>
      <c r="AQ425" s="2249"/>
      <c r="AR425" s="2249"/>
      <c r="AS425" s="2250"/>
      <c r="AT425" s="2249"/>
      <c r="AU425" s="2249"/>
      <c r="AV425" s="2249"/>
      <c r="AW425" s="2249"/>
      <c r="AX425" s="2250"/>
    </row>
    <row r="426" spans="1:56">
      <c r="A426" s="456">
        <v>21</v>
      </c>
      <c r="B426" s="457"/>
      <c r="C426" s="457"/>
      <c r="D426" s="457"/>
      <c r="E426" s="458"/>
      <c r="F426" s="456">
        <v>22</v>
      </c>
      <c r="G426" s="457"/>
      <c r="H426" s="457"/>
      <c r="I426" s="457"/>
      <c r="J426" s="458"/>
      <c r="K426" s="456">
        <v>23</v>
      </c>
      <c r="L426" s="457"/>
      <c r="M426" s="457"/>
      <c r="N426" s="457"/>
      <c r="O426" s="458"/>
      <c r="P426" s="456">
        <v>24</v>
      </c>
      <c r="Q426" s="457"/>
      <c r="R426" s="457"/>
      <c r="S426" s="457"/>
      <c r="T426" s="458"/>
      <c r="U426" s="456">
        <v>25</v>
      </c>
      <c r="V426" s="457"/>
      <c r="W426" s="457"/>
      <c r="X426" s="457"/>
      <c r="Y426" s="458"/>
      <c r="Z426" s="2183" t="s">
        <v>117</v>
      </c>
      <c r="AA426" s="2184"/>
      <c r="AB426" s="2184"/>
      <c r="AC426" s="2184"/>
      <c r="AD426" s="2184"/>
      <c r="AE426" s="2184"/>
      <c r="AF426" s="2184"/>
      <c r="AG426" s="2184"/>
      <c r="AH426" s="2184"/>
      <c r="AI426" s="2184"/>
      <c r="AJ426" s="2184"/>
      <c r="AK426" s="2184"/>
      <c r="AL426" s="2184"/>
      <c r="AM426" s="2184"/>
      <c r="AN426" s="2184"/>
      <c r="AO426" s="2184"/>
      <c r="AP426" s="2184"/>
      <c r="AQ426" s="2184"/>
      <c r="AR426" s="2184"/>
      <c r="AS426" s="2184"/>
      <c r="AT426" s="2184"/>
      <c r="AU426" s="2184"/>
      <c r="AV426" s="2184"/>
      <c r="AW426" s="2184"/>
      <c r="AX426" s="2184"/>
    </row>
    <row r="427" spans="1:56">
      <c r="A427" s="2252"/>
      <c r="B427" s="2247"/>
      <c r="C427" s="2247"/>
      <c r="D427" s="2247"/>
      <c r="E427" s="2248"/>
      <c r="F427" s="2252" t="s">
        <v>4060</v>
      </c>
      <c r="G427" s="2247"/>
      <c r="H427" s="2247"/>
      <c r="I427" s="2247"/>
      <c r="J427" s="2248"/>
      <c r="K427" s="2252" t="s">
        <v>4062</v>
      </c>
      <c r="L427" s="2247"/>
      <c r="M427" s="2247"/>
      <c r="N427" s="2247"/>
      <c r="O427" s="2248"/>
      <c r="P427" s="2252"/>
      <c r="Q427" s="2247"/>
      <c r="R427" s="2247"/>
      <c r="S427" s="2247"/>
      <c r="T427" s="2248"/>
      <c r="U427" s="2252"/>
      <c r="V427" s="2247"/>
      <c r="W427" s="2247"/>
      <c r="X427" s="2247"/>
      <c r="Y427" s="2248"/>
      <c r="Z427" s="2185"/>
      <c r="AA427" s="2186"/>
      <c r="AB427" s="2186"/>
      <c r="AC427" s="2186"/>
      <c r="AD427" s="2186"/>
      <c r="AE427" s="2186"/>
      <c r="AF427" s="2186"/>
      <c r="AG427" s="2186"/>
      <c r="AH427" s="2186"/>
      <c r="AI427" s="2186"/>
      <c r="AJ427" s="2186"/>
      <c r="AK427" s="2186"/>
      <c r="AL427" s="2186"/>
      <c r="AM427" s="2186"/>
      <c r="AN427" s="2186"/>
      <c r="AO427" s="2186"/>
      <c r="AP427" s="2186"/>
      <c r="AQ427" s="2186"/>
      <c r="AR427" s="2186"/>
      <c r="AS427" s="2186"/>
      <c r="AT427" s="2186"/>
      <c r="AU427" s="2186"/>
      <c r="AV427" s="2186"/>
      <c r="AW427" s="2186"/>
      <c r="AX427" s="2186"/>
    </row>
    <row r="428" spans="1:56">
      <c r="A428" s="2252"/>
      <c r="B428" s="2247"/>
      <c r="C428" s="2247"/>
      <c r="D428" s="2247"/>
      <c r="E428" s="2248"/>
      <c r="F428" s="2252"/>
      <c r="G428" s="2247"/>
      <c r="H428" s="2247"/>
      <c r="I428" s="2247"/>
      <c r="J428" s="2248"/>
      <c r="K428" s="2252"/>
      <c r="L428" s="2247"/>
      <c r="M428" s="2247"/>
      <c r="N428" s="2247"/>
      <c r="O428" s="2248"/>
      <c r="P428" s="2252"/>
      <c r="Q428" s="2247"/>
      <c r="R428" s="2247"/>
      <c r="S428" s="2247"/>
      <c r="T428" s="2248"/>
      <c r="U428" s="2252"/>
      <c r="V428" s="2247"/>
      <c r="W428" s="2247"/>
      <c r="X428" s="2247"/>
      <c r="Y428" s="2248"/>
      <c r="Z428" s="2185"/>
      <c r="AA428" s="2186"/>
      <c r="AB428" s="2186"/>
      <c r="AC428" s="2186"/>
      <c r="AD428" s="2186"/>
      <c r="AE428" s="2186"/>
      <c r="AF428" s="2186"/>
      <c r="AG428" s="2186"/>
      <c r="AH428" s="2186"/>
      <c r="AI428" s="2186"/>
      <c r="AJ428" s="2186"/>
      <c r="AK428" s="2186"/>
      <c r="AL428" s="2186"/>
      <c r="AM428" s="2186"/>
      <c r="AN428" s="2186"/>
      <c r="AO428" s="2186"/>
      <c r="AP428" s="2186"/>
      <c r="AQ428" s="2186"/>
      <c r="AR428" s="2186"/>
      <c r="AS428" s="2186"/>
      <c r="AT428" s="2186"/>
      <c r="AU428" s="2186"/>
      <c r="AV428" s="2186"/>
      <c r="AW428" s="2186"/>
      <c r="AX428" s="2186"/>
    </row>
    <row r="429" spans="1:56">
      <c r="A429" s="2252"/>
      <c r="B429" s="2247"/>
      <c r="C429" s="2247"/>
      <c r="D429" s="2247"/>
      <c r="E429" s="2248"/>
      <c r="F429" s="2252"/>
      <c r="G429" s="2247"/>
      <c r="H429" s="2247"/>
      <c r="I429" s="2247"/>
      <c r="J429" s="2248"/>
      <c r="K429" s="2252"/>
      <c r="L429" s="2247"/>
      <c r="M429" s="2247"/>
      <c r="N429" s="2247"/>
      <c r="O429" s="2248"/>
      <c r="P429" s="2252"/>
      <c r="Q429" s="2247"/>
      <c r="R429" s="2247"/>
      <c r="S429" s="2247"/>
      <c r="T429" s="2248"/>
      <c r="U429" s="2252"/>
      <c r="V429" s="2247"/>
      <c r="W429" s="2247"/>
      <c r="X429" s="2247"/>
      <c r="Y429" s="2248"/>
      <c r="Z429" s="2185"/>
      <c r="AA429" s="2186"/>
      <c r="AB429" s="2186"/>
      <c r="AC429" s="2186"/>
      <c r="AD429" s="2186"/>
      <c r="AE429" s="2186"/>
      <c r="AF429" s="2186"/>
      <c r="AG429" s="2186"/>
      <c r="AH429" s="2186"/>
      <c r="AI429" s="2186"/>
      <c r="AJ429" s="2186"/>
      <c r="AK429" s="2186"/>
      <c r="AL429" s="2186"/>
      <c r="AM429" s="2186"/>
      <c r="AN429" s="2186"/>
      <c r="AO429" s="2186"/>
      <c r="AP429" s="2186"/>
      <c r="AQ429" s="2186"/>
      <c r="AR429" s="2186"/>
      <c r="AS429" s="2186"/>
      <c r="AT429" s="2186"/>
      <c r="AU429" s="2186"/>
      <c r="AV429" s="2186"/>
      <c r="AW429" s="2186"/>
      <c r="AX429" s="2186"/>
    </row>
    <row r="430" spans="1:56" ht="15.75">
      <c r="A430" s="2252"/>
      <c r="B430" s="2247"/>
      <c r="C430" s="2247"/>
      <c r="D430" s="2247"/>
      <c r="E430" s="2248"/>
      <c r="F430" s="2252"/>
      <c r="G430" s="2247"/>
      <c r="H430" s="2247"/>
      <c r="I430" s="2247"/>
      <c r="J430" s="2248"/>
      <c r="K430" s="2252"/>
      <c r="L430" s="2247"/>
      <c r="M430" s="2247"/>
      <c r="N430" s="2247"/>
      <c r="O430" s="2248"/>
      <c r="P430" s="2252"/>
      <c r="Q430" s="2247"/>
      <c r="R430" s="2247"/>
      <c r="S430" s="2247"/>
      <c r="T430" s="2248"/>
      <c r="U430" s="2252"/>
      <c r="V430" s="2247"/>
      <c r="W430" s="2247"/>
      <c r="X430" s="2247"/>
      <c r="Y430" s="2248"/>
      <c r="Z430" s="2253" t="s">
        <v>43</v>
      </c>
      <c r="AA430" s="2254"/>
      <c r="AB430" s="2254"/>
      <c r="AC430" s="492"/>
      <c r="AD430" s="493" t="s">
        <v>44</v>
      </c>
      <c r="AE430" s="493" t="s">
        <v>45</v>
      </c>
      <c r="AF430" s="493" t="s">
        <v>208</v>
      </c>
      <c r="AG430" s="2254" t="s">
        <v>47</v>
      </c>
      <c r="AH430" s="2254"/>
      <c r="AI430" s="2254"/>
      <c r="AJ430" s="459"/>
      <c r="AK430" s="459"/>
      <c r="AL430" s="459"/>
      <c r="AM430" s="459"/>
      <c r="AN430" s="459"/>
      <c r="AO430" s="459"/>
      <c r="AP430" s="459"/>
      <c r="AQ430" s="459"/>
      <c r="AR430" s="493" t="s">
        <v>48</v>
      </c>
      <c r="AS430" s="459"/>
      <c r="AT430" s="2255">
        <f>$AT$38</f>
        <v>465</v>
      </c>
      <c r="AU430" s="2255"/>
      <c r="AV430" s="2251" t="s">
        <v>49</v>
      </c>
      <c r="AW430" s="2251"/>
      <c r="AX430" s="459"/>
    </row>
    <row r="431" spans="1:56">
      <c r="A431" s="2252"/>
      <c r="B431" s="2247"/>
      <c r="C431" s="2247"/>
      <c r="D431" s="2247"/>
      <c r="E431" s="2248"/>
      <c r="F431" s="2252"/>
      <c r="G431" s="2247"/>
      <c r="H431" s="2247"/>
      <c r="I431" s="2247"/>
      <c r="J431" s="2248"/>
      <c r="K431" s="2252"/>
      <c r="L431" s="2247"/>
      <c r="M431" s="2247"/>
      <c r="N431" s="2247"/>
      <c r="O431" s="2248"/>
      <c r="P431" s="2252"/>
      <c r="Q431" s="2247"/>
      <c r="R431" s="2247"/>
      <c r="S431" s="2247"/>
      <c r="T431" s="2248"/>
      <c r="U431" s="2252"/>
      <c r="V431" s="2247"/>
      <c r="W431" s="2247"/>
      <c r="X431" s="2247"/>
      <c r="Y431" s="2248"/>
      <c r="Z431" s="2111"/>
      <c r="AA431" s="2112"/>
      <c r="AB431" s="2112"/>
      <c r="AC431" s="2112"/>
      <c r="AD431" s="536"/>
      <c r="AE431" s="537"/>
      <c r="AF431" s="527">
        <f>SUM($AT$38-AE431)</f>
        <v>465</v>
      </c>
      <c r="AG431" s="1977"/>
      <c r="AH431" s="1977"/>
      <c r="AI431" s="1977"/>
      <c r="AJ431" s="1977"/>
      <c r="AK431" s="1977"/>
      <c r="AL431" s="1977"/>
      <c r="AM431" s="1977"/>
      <c r="AN431" s="1977"/>
      <c r="AO431" s="1977"/>
      <c r="AP431" s="1977"/>
      <c r="AQ431" s="1086"/>
      <c r="AR431" s="2368" t="s">
        <v>50</v>
      </c>
      <c r="AS431" s="2368"/>
      <c r="AT431" s="2368"/>
      <c r="AU431" s="2368"/>
      <c r="AV431" s="2368"/>
      <c r="AW431" s="2368"/>
      <c r="AX431" s="459"/>
    </row>
    <row r="432" spans="1:56">
      <c r="A432" s="2252"/>
      <c r="B432" s="2247"/>
      <c r="C432" s="2247"/>
      <c r="D432" s="2247"/>
      <c r="E432" s="2248"/>
      <c r="F432" s="2252" t="s">
        <v>4061</v>
      </c>
      <c r="G432" s="2247"/>
      <c r="H432" s="2247"/>
      <c r="I432" s="2247"/>
      <c r="J432" s="2248"/>
      <c r="K432" s="2252"/>
      <c r="L432" s="2247"/>
      <c r="M432" s="2247"/>
      <c r="N432" s="2247"/>
      <c r="O432" s="2248"/>
      <c r="P432" s="2252"/>
      <c r="Q432" s="2247"/>
      <c r="R432" s="2247"/>
      <c r="S432" s="2247"/>
      <c r="T432" s="2248"/>
      <c r="U432" s="2252"/>
      <c r="V432" s="2247"/>
      <c r="W432" s="2247"/>
      <c r="X432" s="2247"/>
      <c r="Y432" s="2248"/>
      <c r="Z432" s="2111"/>
      <c r="AA432" s="2112"/>
      <c r="AB432" s="2112"/>
      <c r="AC432" s="2112"/>
      <c r="AD432" s="536"/>
      <c r="AE432" s="537"/>
      <c r="AF432" s="527">
        <f t="shared" ref="AF432:AF441" si="8">SUM($AT$38-AE432)</f>
        <v>465</v>
      </c>
      <c r="AG432" s="1977"/>
      <c r="AH432" s="1977"/>
      <c r="AI432" s="1977"/>
      <c r="AJ432" s="1977"/>
      <c r="AK432" s="1977"/>
      <c r="AL432" s="1977"/>
      <c r="AM432" s="1977"/>
      <c r="AN432" s="1977"/>
      <c r="AO432" s="1977"/>
      <c r="AP432" s="1977"/>
      <c r="AQ432" s="1086"/>
      <c r="AR432" s="2368"/>
      <c r="AS432" s="2368"/>
      <c r="AT432" s="2368"/>
      <c r="AU432" s="2368"/>
      <c r="AV432" s="2368"/>
      <c r="AW432" s="2368"/>
      <c r="AX432" s="459"/>
    </row>
    <row r="433" spans="1:56">
      <c r="A433" s="2252"/>
      <c r="B433" s="2247"/>
      <c r="C433" s="2247"/>
      <c r="D433" s="2247"/>
      <c r="E433" s="2248"/>
      <c r="F433" s="2252"/>
      <c r="G433" s="2247"/>
      <c r="H433" s="2247"/>
      <c r="I433" s="2247"/>
      <c r="J433" s="2248"/>
      <c r="K433" s="2252"/>
      <c r="L433" s="2247"/>
      <c r="M433" s="2247"/>
      <c r="N433" s="2247"/>
      <c r="O433" s="2248"/>
      <c r="P433" s="2252"/>
      <c r="Q433" s="2247"/>
      <c r="R433" s="2247"/>
      <c r="S433" s="2247"/>
      <c r="T433" s="2248"/>
      <c r="U433" s="2252"/>
      <c r="V433" s="2247"/>
      <c r="W433" s="2247"/>
      <c r="X433" s="2247"/>
      <c r="Y433" s="2248"/>
      <c r="Z433" s="2111"/>
      <c r="AA433" s="2112"/>
      <c r="AB433" s="2112"/>
      <c r="AC433" s="2112"/>
      <c r="AD433" s="536"/>
      <c r="AE433" s="537"/>
      <c r="AF433" s="527">
        <f t="shared" si="8"/>
        <v>465</v>
      </c>
      <c r="AG433" s="1977"/>
      <c r="AH433" s="1977"/>
      <c r="AI433" s="1977"/>
      <c r="AJ433" s="1977"/>
      <c r="AK433" s="1977"/>
      <c r="AL433" s="1977"/>
      <c r="AM433" s="1977"/>
      <c r="AN433" s="1977"/>
      <c r="AO433" s="1977"/>
      <c r="AP433" s="1977"/>
      <c r="AQ433" s="1086"/>
      <c r="AR433" s="2368"/>
      <c r="AS433" s="2368"/>
      <c r="AT433" s="2368"/>
      <c r="AU433" s="2368"/>
      <c r="AV433" s="2368"/>
      <c r="AW433" s="2368"/>
      <c r="AX433" s="459"/>
    </row>
    <row r="434" spans="1:56" s="387" customFormat="1">
      <c r="A434" s="2252"/>
      <c r="B434" s="2247"/>
      <c r="C434" s="2247"/>
      <c r="D434" s="2247"/>
      <c r="E434" s="2248"/>
      <c r="F434" s="2252"/>
      <c r="G434" s="2247"/>
      <c r="H434" s="2247"/>
      <c r="I434" s="2247"/>
      <c r="J434" s="2248"/>
      <c r="K434" s="2252"/>
      <c r="L434" s="2247"/>
      <c r="M434" s="2247"/>
      <c r="N434" s="2247"/>
      <c r="O434" s="2248"/>
      <c r="P434" s="2252"/>
      <c r="Q434" s="2247"/>
      <c r="R434" s="2247"/>
      <c r="S434" s="2247"/>
      <c r="T434" s="2248"/>
      <c r="U434" s="2252"/>
      <c r="V434" s="2247"/>
      <c r="W434" s="2247"/>
      <c r="X434" s="2247"/>
      <c r="Y434" s="2248"/>
      <c r="Z434" s="2111"/>
      <c r="AA434" s="2112"/>
      <c r="AB434" s="2112"/>
      <c r="AC434" s="2112"/>
      <c r="AD434" s="536"/>
      <c r="AE434" s="537"/>
      <c r="AF434" s="527">
        <f t="shared" si="8"/>
        <v>465</v>
      </c>
      <c r="AG434" s="1977"/>
      <c r="AH434" s="1977"/>
      <c r="AI434" s="1977"/>
      <c r="AJ434" s="1977"/>
      <c r="AK434" s="1977"/>
      <c r="AL434" s="1977"/>
      <c r="AM434" s="1977"/>
      <c r="AN434" s="1977"/>
      <c r="AO434" s="1977"/>
      <c r="AP434" s="1977"/>
      <c r="AQ434" s="1086"/>
      <c r="AR434" s="2368"/>
      <c r="AS434" s="2368"/>
      <c r="AT434" s="2368"/>
      <c r="AU434" s="2368"/>
      <c r="AV434" s="2368"/>
      <c r="AW434" s="2368"/>
      <c r="AX434" s="459"/>
      <c r="AY434" s="388"/>
      <c r="AZ434" s="388"/>
      <c r="BA434" s="388"/>
      <c r="BB434" s="388"/>
      <c r="BC434" s="388"/>
      <c r="BD434" s="388"/>
    </row>
    <row r="435" spans="1:56">
      <c r="A435" s="2252"/>
      <c r="B435" s="2247"/>
      <c r="C435" s="2247"/>
      <c r="D435" s="2247"/>
      <c r="E435" s="2248"/>
      <c r="F435" s="2252"/>
      <c r="G435" s="2247"/>
      <c r="H435" s="2247"/>
      <c r="I435" s="2247"/>
      <c r="J435" s="2248"/>
      <c r="K435" s="2252"/>
      <c r="L435" s="2247"/>
      <c r="M435" s="2247"/>
      <c r="N435" s="2247"/>
      <c r="O435" s="2248"/>
      <c r="P435" s="2252"/>
      <c r="Q435" s="2247"/>
      <c r="R435" s="2247"/>
      <c r="S435" s="2247"/>
      <c r="T435" s="2248"/>
      <c r="U435" s="2252"/>
      <c r="V435" s="2247"/>
      <c r="W435" s="2247"/>
      <c r="X435" s="2247"/>
      <c r="Y435" s="2248"/>
      <c r="Z435" s="2111"/>
      <c r="AA435" s="2112"/>
      <c r="AB435" s="2112"/>
      <c r="AC435" s="2112"/>
      <c r="AD435" s="536"/>
      <c r="AE435" s="537"/>
      <c r="AF435" s="527">
        <f t="shared" si="8"/>
        <v>465</v>
      </c>
      <c r="AG435" s="1977"/>
      <c r="AH435" s="1977"/>
      <c r="AI435" s="1977"/>
      <c r="AJ435" s="1977"/>
      <c r="AK435" s="1977"/>
      <c r="AL435" s="1977"/>
      <c r="AM435" s="1977"/>
      <c r="AN435" s="1977"/>
      <c r="AO435" s="1977"/>
      <c r="AP435" s="1977"/>
      <c r="AQ435" s="1086"/>
      <c r="AR435" s="2368"/>
      <c r="AS435" s="2368"/>
      <c r="AT435" s="2368"/>
      <c r="AU435" s="2368"/>
      <c r="AV435" s="2368"/>
      <c r="AW435" s="2368"/>
      <c r="AX435" s="459"/>
    </row>
    <row r="436" spans="1:56">
      <c r="A436" s="2252"/>
      <c r="B436" s="2247"/>
      <c r="C436" s="2247"/>
      <c r="D436" s="2247"/>
      <c r="E436" s="2248"/>
      <c r="F436" s="2252"/>
      <c r="G436" s="2247"/>
      <c r="H436" s="2247"/>
      <c r="I436" s="2247"/>
      <c r="J436" s="2248"/>
      <c r="K436" s="2252"/>
      <c r="L436" s="2247"/>
      <c r="M436" s="2247"/>
      <c r="N436" s="2247"/>
      <c r="O436" s="2248"/>
      <c r="P436" s="2252"/>
      <c r="Q436" s="2247"/>
      <c r="R436" s="2247"/>
      <c r="S436" s="2247"/>
      <c r="T436" s="2248"/>
      <c r="U436" s="2252"/>
      <c r="V436" s="2247"/>
      <c r="W436" s="2247"/>
      <c r="X436" s="2247"/>
      <c r="Y436" s="2248"/>
      <c r="Z436" s="2111"/>
      <c r="AA436" s="2112"/>
      <c r="AB436" s="2112"/>
      <c r="AC436" s="2112"/>
      <c r="AD436" s="536"/>
      <c r="AE436" s="537"/>
      <c r="AF436" s="527">
        <f t="shared" si="8"/>
        <v>465</v>
      </c>
      <c r="AG436" s="1977"/>
      <c r="AH436" s="1977"/>
      <c r="AI436" s="1977"/>
      <c r="AJ436" s="1977"/>
      <c r="AK436" s="1977"/>
      <c r="AL436" s="1977"/>
      <c r="AM436" s="1977"/>
      <c r="AN436" s="1977"/>
      <c r="AO436" s="1977"/>
      <c r="AP436" s="1977"/>
      <c r="AQ436" s="1086"/>
      <c r="AR436" s="2368"/>
      <c r="AS436" s="2368"/>
      <c r="AT436" s="2368"/>
      <c r="AU436" s="2368"/>
      <c r="AV436" s="2368"/>
      <c r="AW436" s="2368"/>
      <c r="AX436" s="459"/>
    </row>
    <row r="437" spans="1:56">
      <c r="A437" s="2252"/>
      <c r="B437" s="2247"/>
      <c r="C437" s="2247"/>
      <c r="D437" s="2247"/>
      <c r="E437" s="2248"/>
      <c r="F437" s="2252"/>
      <c r="G437" s="2247"/>
      <c r="H437" s="2247"/>
      <c r="I437" s="2247"/>
      <c r="J437" s="2248"/>
      <c r="K437" s="2252"/>
      <c r="L437" s="2247"/>
      <c r="M437" s="2247"/>
      <c r="N437" s="2247"/>
      <c r="O437" s="2248"/>
      <c r="P437" s="2252"/>
      <c r="Q437" s="2247"/>
      <c r="R437" s="2247"/>
      <c r="S437" s="2247"/>
      <c r="T437" s="2248"/>
      <c r="U437" s="2252"/>
      <c r="V437" s="2247"/>
      <c r="W437" s="2247"/>
      <c r="X437" s="2247"/>
      <c r="Y437" s="2248"/>
      <c r="Z437" s="2111"/>
      <c r="AA437" s="2112"/>
      <c r="AB437" s="2112"/>
      <c r="AC437" s="2112"/>
      <c r="AD437" s="536"/>
      <c r="AE437" s="537"/>
      <c r="AF437" s="527">
        <f t="shared" si="8"/>
        <v>465</v>
      </c>
      <c r="AG437" s="1977"/>
      <c r="AH437" s="1977"/>
      <c r="AI437" s="1977"/>
      <c r="AJ437" s="1977"/>
      <c r="AK437" s="1977"/>
      <c r="AL437" s="1977"/>
      <c r="AM437" s="1977"/>
      <c r="AN437" s="1977"/>
      <c r="AO437" s="1977"/>
      <c r="AP437" s="1977"/>
      <c r="AQ437" s="1086"/>
      <c r="AR437" s="2368"/>
      <c r="AS437" s="2368"/>
      <c r="AT437" s="2368"/>
      <c r="AU437" s="2368"/>
      <c r="AV437" s="2368"/>
      <c r="AW437" s="2368"/>
      <c r="AX437" s="459"/>
    </row>
    <row r="438" spans="1:56">
      <c r="A438" s="2252"/>
      <c r="B438" s="2247"/>
      <c r="C438" s="2247"/>
      <c r="D438" s="2247"/>
      <c r="E438" s="2248"/>
      <c r="F438" s="2252"/>
      <c r="G438" s="2247"/>
      <c r="H438" s="2247"/>
      <c r="I438" s="2247"/>
      <c r="J438" s="2248"/>
      <c r="K438" s="2252"/>
      <c r="L438" s="2247"/>
      <c r="M438" s="2247"/>
      <c r="N438" s="2247"/>
      <c r="O438" s="2248"/>
      <c r="P438" s="2252"/>
      <c r="Q438" s="2247"/>
      <c r="R438" s="2247"/>
      <c r="S438" s="2247"/>
      <c r="T438" s="2248"/>
      <c r="U438" s="2252"/>
      <c r="V438" s="2247"/>
      <c r="W438" s="2247"/>
      <c r="X438" s="2247"/>
      <c r="Y438" s="2248"/>
      <c r="Z438" s="2111"/>
      <c r="AA438" s="2112"/>
      <c r="AB438" s="2112"/>
      <c r="AC438" s="2112"/>
      <c r="AD438" s="536"/>
      <c r="AE438" s="537"/>
      <c r="AF438" s="527">
        <f t="shared" si="8"/>
        <v>465</v>
      </c>
      <c r="AG438" s="1977"/>
      <c r="AH438" s="1977"/>
      <c r="AI438" s="1977"/>
      <c r="AJ438" s="1977"/>
      <c r="AK438" s="1977"/>
      <c r="AL438" s="1977"/>
      <c r="AM438" s="1977"/>
      <c r="AN438" s="1977"/>
      <c r="AO438" s="1977"/>
      <c r="AP438" s="1977"/>
      <c r="AQ438" s="1086"/>
      <c r="AR438" s="2368"/>
      <c r="AS438" s="2368"/>
      <c r="AT438" s="2368"/>
      <c r="AU438" s="2368"/>
      <c r="AV438" s="2368"/>
      <c r="AW438" s="2368"/>
      <c r="AX438" s="459"/>
    </row>
    <row r="439" spans="1:56">
      <c r="A439" s="2252"/>
      <c r="B439" s="2247"/>
      <c r="C439" s="2247"/>
      <c r="D439" s="2247"/>
      <c r="E439" s="2248"/>
      <c r="F439" s="2252"/>
      <c r="G439" s="2247"/>
      <c r="H439" s="2247"/>
      <c r="I439" s="2247"/>
      <c r="J439" s="2248"/>
      <c r="K439" s="2252"/>
      <c r="L439" s="2247"/>
      <c r="M439" s="2247"/>
      <c r="N439" s="2247"/>
      <c r="O439" s="2248"/>
      <c r="P439" s="2252"/>
      <c r="Q439" s="2247"/>
      <c r="R439" s="2247"/>
      <c r="S439" s="2247"/>
      <c r="T439" s="2248"/>
      <c r="U439" s="2252"/>
      <c r="V439" s="2247"/>
      <c r="W439" s="2247"/>
      <c r="X439" s="2247"/>
      <c r="Y439" s="2248"/>
      <c r="Z439" s="2111"/>
      <c r="AA439" s="2112"/>
      <c r="AB439" s="2112"/>
      <c r="AC439" s="2112"/>
      <c r="AD439" s="536"/>
      <c r="AE439" s="537"/>
      <c r="AF439" s="527">
        <f t="shared" si="8"/>
        <v>465</v>
      </c>
      <c r="AG439" s="1977"/>
      <c r="AH439" s="1977"/>
      <c r="AI439" s="1977"/>
      <c r="AJ439" s="1977"/>
      <c r="AK439" s="1977"/>
      <c r="AL439" s="1977"/>
      <c r="AM439" s="1977"/>
      <c r="AN439" s="1977"/>
      <c r="AO439" s="1977"/>
      <c r="AP439" s="1977"/>
      <c r="AQ439" s="1086"/>
      <c r="AR439" s="2368"/>
      <c r="AS439" s="2368"/>
      <c r="AT439" s="2368"/>
      <c r="AU439" s="2368"/>
      <c r="AV439" s="2368"/>
      <c r="AW439" s="2368"/>
      <c r="AX439" s="459"/>
    </row>
    <row r="440" spans="1:56">
      <c r="A440" s="2252"/>
      <c r="B440" s="2247"/>
      <c r="C440" s="2247"/>
      <c r="D440" s="2247"/>
      <c r="E440" s="2248"/>
      <c r="F440" s="2252"/>
      <c r="G440" s="2247"/>
      <c r="H440" s="2247"/>
      <c r="I440" s="2247"/>
      <c r="J440" s="2248"/>
      <c r="K440" s="2252"/>
      <c r="L440" s="2247"/>
      <c r="M440" s="2247"/>
      <c r="N440" s="2247"/>
      <c r="O440" s="2248"/>
      <c r="P440" s="2166" t="s">
        <v>119</v>
      </c>
      <c r="Q440" s="2167"/>
      <c r="R440" s="2167"/>
      <c r="S440" s="2167"/>
      <c r="T440" s="2168"/>
      <c r="U440" s="2252"/>
      <c r="V440" s="2247"/>
      <c r="W440" s="2247"/>
      <c r="X440" s="2247"/>
      <c r="Y440" s="2248"/>
      <c r="Z440" s="2111"/>
      <c r="AA440" s="2112"/>
      <c r="AB440" s="2112"/>
      <c r="AC440" s="2112"/>
      <c r="AD440" s="536"/>
      <c r="AE440" s="537"/>
      <c r="AF440" s="527">
        <f t="shared" si="8"/>
        <v>465</v>
      </c>
      <c r="AG440" s="1977"/>
      <c r="AH440" s="1977"/>
      <c r="AI440" s="1977"/>
      <c r="AJ440" s="1977"/>
      <c r="AK440" s="1977"/>
      <c r="AL440" s="1977"/>
      <c r="AM440" s="1977"/>
      <c r="AN440" s="1977"/>
      <c r="AO440" s="1977"/>
      <c r="AP440" s="1977"/>
      <c r="AQ440" s="1086"/>
      <c r="AR440" s="2368"/>
      <c r="AS440" s="2368"/>
      <c r="AT440" s="2368"/>
      <c r="AU440" s="2368"/>
      <c r="AV440" s="2368"/>
      <c r="AW440" s="2368"/>
      <c r="AX440" s="459"/>
    </row>
    <row r="441" spans="1:56">
      <c r="A441" s="460"/>
      <c r="B441" s="460"/>
      <c r="C441" s="460"/>
      <c r="D441" s="460"/>
      <c r="E441" s="2163" t="s">
        <v>120</v>
      </c>
      <c r="F441" s="2164"/>
      <c r="G441" s="2164"/>
      <c r="H441" s="2164"/>
      <c r="I441" s="2164"/>
      <c r="J441" s="2164"/>
      <c r="K441" s="2164"/>
      <c r="L441" s="2164"/>
      <c r="M441" s="2164"/>
      <c r="N441" s="2164"/>
      <c r="O441" s="2164"/>
      <c r="P441" s="2164"/>
      <c r="Q441" s="2164"/>
      <c r="R441" s="2164"/>
      <c r="S441" s="2164"/>
      <c r="T441" s="2164"/>
      <c r="U441" s="2165"/>
      <c r="V441" s="460"/>
      <c r="W441" s="460"/>
      <c r="X441" s="460"/>
      <c r="Y441" s="461"/>
      <c r="Z441" s="2111"/>
      <c r="AA441" s="2112"/>
      <c r="AB441" s="2112"/>
      <c r="AC441" s="2112"/>
      <c r="AD441" s="536"/>
      <c r="AE441" s="537"/>
      <c r="AF441" s="534">
        <f t="shared" si="8"/>
        <v>465</v>
      </c>
      <c r="AG441" s="575" t="s">
        <v>55</v>
      </c>
      <c r="AH441" s="460"/>
      <c r="AI441" s="460"/>
      <c r="AJ441" s="460"/>
      <c r="AK441" s="460"/>
      <c r="AL441" s="460"/>
      <c r="AM441" s="460"/>
      <c r="AN441" s="460"/>
      <c r="AO441" s="460"/>
      <c r="AP441" s="460"/>
      <c r="AQ441" s="460"/>
      <c r="AR441" s="460"/>
      <c r="AS441" s="460"/>
      <c r="AT441" s="460"/>
      <c r="AU441" s="460"/>
      <c r="AV441" s="460"/>
      <c r="AW441" s="460"/>
      <c r="AX441" s="460"/>
    </row>
    <row r="442" spans="1:56" ht="18.75">
      <c r="A442" s="2110" t="s">
        <v>0</v>
      </c>
      <c r="B442" s="2110"/>
      <c r="C442" s="2110"/>
      <c r="D442" s="2110"/>
      <c r="E442" s="2110"/>
      <c r="F442" s="2110" t="s">
        <v>1</v>
      </c>
      <c r="G442" s="2110"/>
      <c r="H442" s="2110"/>
      <c r="I442" s="2110"/>
      <c r="J442" s="2110"/>
      <c r="K442" s="2110" t="s">
        <v>2</v>
      </c>
      <c r="L442" s="2110"/>
      <c r="M442" s="2110"/>
      <c r="N442" s="2110"/>
      <c r="O442" s="2110"/>
      <c r="P442" s="2110" t="s">
        <v>3</v>
      </c>
      <c r="Q442" s="2110"/>
      <c r="R442" s="2110"/>
      <c r="S442" s="2110"/>
      <c r="T442" s="2110"/>
      <c r="U442" s="2110" t="s">
        <v>4</v>
      </c>
      <c r="V442" s="2110"/>
      <c r="W442" s="2110"/>
      <c r="X442" s="2110"/>
      <c r="Y442" s="2110"/>
      <c r="Z442" s="2110" t="s">
        <v>5</v>
      </c>
      <c r="AA442" s="2110"/>
      <c r="AB442" s="2110"/>
      <c r="AC442" s="2110"/>
      <c r="AD442" s="2110"/>
      <c r="AE442" s="2110" t="s">
        <v>6</v>
      </c>
      <c r="AF442" s="2110"/>
      <c r="AG442" s="2110"/>
      <c r="AH442" s="2110"/>
      <c r="AI442" s="2110"/>
      <c r="AJ442" s="2110" t="s">
        <v>7</v>
      </c>
      <c r="AK442" s="2110"/>
      <c r="AL442" s="2110"/>
      <c r="AM442" s="2110"/>
      <c r="AN442" s="2110"/>
      <c r="AO442" s="2110" t="s">
        <v>8</v>
      </c>
      <c r="AP442" s="2110"/>
      <c r="AQ442" s="2110"/>
      <c r="AR442" s="2110"/>
      <c r="AS442" s="2110"/>
      <c r="AT442" s="2110" t="s">
        <v>9</v>
      </c>
      <c r="AU442" s="2110"/>
      <c r="AV442" s="2110"/>
      <c r="AW442" s="2110"/>
      <c r="AX442" s="2110"/>
    </row>
    <row r="443" spans="1:56">
      <c r="A443" s="2256" t="s">
        <v>121</v>
      </c>
      <c r="B443" s="2257"/>
      <c r="C443" s="2257"/>
      <c r="D443" s="2257"/>
      <c r="E443" s="2257"/>
      <c r="F443" s="2257"/>
      <c r="G443" s="2257"/>
      <c r="H443" s="2257"/>
      <c r="I443" s="2257"/>
      <c r="J443" s="2257"/>
      <c r="K443" s="2257"/>
      <c r="L443" s="2257"/>
      <c r="M443" s="2257"/>
      <c r="N443" s="2257"/>
      <c r="O443" s="2257"/>
      <c r="P443" s="2257"/>
      <c r="Q443" s="2257"/>
      <c r="R443" s="2257"/>
      <c r="S443" s="2257"/>
      <c r="T443" s="2257"/>
      <c r="U443" s="2257"/>
      <c r="V443" s="2257"/>
      <c r="W443" s="2257"/>
      <c r="X443" s="2257"/>
      <c r="Y443" s="2257"/>
      <c r="Z443" s="418">
        <v>1</v>
      </c>
      <c r="AA443" s="419"/>
      <c r="AB443" s="419"/>
      <c r="AC443" s="419"/>
      <c r="AD443" s="420"/>
      <c r="AE443" s="419">
        <v>2</v>
      </c>
      <c r="AF443" s="419"/>
      <c r="AG443" s="419"/>
      <c r="AH443" s="419"/>
      <c r="AI443" s="420"/>
      <c r="AJ443" s="419">
        <v>3</v>
      </c>
      <c r="AK443" s="419"/>
      <c r="AL443" s="419"/>
      <c r="AM443" s="419"/>
      <c r="AN443" s="420"/>
      <c r="AO443" s="419">
        <v>4</v>
      </c>
      <c r="AP443" s="419"/>
      <c r="AQ443" s="419"/>
      <c r="AR443" s="419"/>
      <c r="AS443" s="420"/>
      <c r="AT443" s="419">
        <v>5</v>
      </c>
      <c r="AU443" s="419"/>
      <c r="AV443" s="419"/>
      <c r="AW443" s="419"/>
      <c r="AX443" s="420"/>
    </row>
    <row r="444" spans="1:56">
      <c r="A444" s="2258"/>
      <c r="B444" s="2259"/>
      <c r="C444" s="2259"/>
      <c r="D444" s="2259"/>
      <c r="E444" s="2259"/>
      <c r="F444" s="2259"/>
      <c r="G444" s="2259"/>
      <c r="H444" s="2259"/>
      <c r="I444" s="2259"/>
      <c r="J444" s="2259"/>
      <c r="K444" s="2259"/>
      <c r="L444" s="2259"/>
      <c r="M444" s="2259"/>
      <c r="N444" s="2259"/>
      <c r="O444" s="2259"/>
      <c r="P444" s="2259"/>
      <c r="Q444" s="2259"/>
      <c r="R444" s="2259"/>
      <c r="S444" s="2259"/>
      <c r="T444" s="2259"/>
      <c r="U444" s="2259"/>
      <c r="V444" s="2259"/>
      <c r="W444" s="2259"/>
      <c r="X444" s="2259"/>
      <c r="Y444" s="2259"/>
      <c r="Z444" s="2301"/>
      <c r="AA444" s="2057"/>
      <c r="AB444" s="2057"/>
      <c r="AC444" s="2057"/>
      <c r="AD444" s="2058"/>
      <c r="AE444" s="2057"/>
      <c r="AF444" s="2057"/>
      <c r="AG444" s="2057"/>
      <c r="AH444" s="2057"/>
      <c r="AI444" s="2058"/>
      <c r="AJ444" s="2057"/>
      <c r="AK444" s="2057"/>
      <c r="AL444" s="2057"/>
      <c r="AM444" s="2057"/>
      <c r="AN444" s="2058"/>
      <c r="AO444" s="2057"/>
      <c r="AP444" s="2057"/>
      <c r="AQ444" s="2057"/>
      <c r="AR444" s="2057"/>
      <c r="AS444" s="2058"/>
      <c r="AT444" s="2057" t="s">
        <v>4002</v>
      </c>
      <c r="AU444" s="2057"/>
      <c r="AV444" s="2057"/>
      <c r="AW444" s="2057"/>
      <c r="AX444" s="2058"/>
    </row>
    <row r="445" spans="1:56">
      <c r="A445" s="2258"/>
      <c r="B445" s="2259"/>
      <c r="C445" s="2259"/>
      <c r="D445" s="2259"/>
      <c r="E445" s="2259"/>
      <c r="F445" s="2259"/>
      <c r="G445" s="2259"/>
      <c r="H445" s="2259"/>
      <c r="I445" s="2259"/>
      <c r="J445" s="2259"/>
      <c r="K445" s="2259"/>
      <c r="L445" s="2259"/>
      <c r="M445" s="2259"/>
      <c r="N445" s="2259"/>
      <c r="O445" s="2259"/>
      <c r="P445" s="2259"/>
      <c r="Q445" s="2259"/>
      <c r="R445" s="2259"/>
      <c r="S445" s="2259"/>
      <c r="T445" s="2259"/>
      <c r="U445" s="2259"/>
      <c r="V445" s="2259"/>
      <c r="W445" s="2259"/>
      <c r="X445" s="2259"/>
      <c r="Y445" s="2259"/>
      <c r="Z445" s="2301"/>
      <c r="AA445" s="2057"/>
      <c r="AB445" s="2057"/>
      <c r="AC445" s="2057"/>
      <c r="AD445" s="2058"/>
      <c r="AE445" s="2057"/>
      <c r="AF445" s="2057"/>
      <c r="AG445" s="2057"/>
      <c r="AH445" s="2057"/>
      <c r="AI445" s="2058"/>
      <c r="AJ445" s="2057"/>
      <c r="AK445" s="2057"/>
      <c r="AL445" s="2057"/>
      <c r="AM445" s="2057"/>
      <c r="AN445" s="2058"/>
      <c r="AO445" s="2057"/>
      <c r="AP445" s="2057"/>
      <c r="AQ445" s="2057"/>
      <c r="AR445" s="2057"/>
      <c r="AS445" s="2058"/>
      <c r="AT445" s="2057"/>
      <c r="AU445" s="2057"/>
      <c r="AV445" s="2057"/>
      <c r="AW445" s="2057"/>
      <c r="AX445" s="2058"/>
    </row>
    <row r="446" spans="1:56">
      <c r="A446" s="2258"/>
      <c r="B446" s="2259"/>
      <c r="C446" s="2259"/>
      <c r="D446" s="2259"/>
      <c r="E446" s="2259"/>
      <c r="F446" s="2259"/>
      <c r="G446" s="2259"/>
      <c r="H446" s="2259"/>
      <c r="I446" s="2259"/>
      <c r="J446" s="2259"/>
      <c r="K446" s="2259"/>
      <c r="L446" s="2259"/>
      <c r="M446" s="2259"/>
      <c r="N446" s="2259"/>
      <c r="O446" s="2259"/>
      <c r="P446" s="2259"/>
      <c r="Q446" s="2259"/>
      <c r="R446" s="2259"/>
      <c r="S446" s="2259"/>
      <c r="T446" s="2259"/>
      <c r="U446" s="2259"/>
      <c r="V446" s="2259"/>
      <c r="W446" s="2259"/>
      <c r="X446" s="2259"/>
      <c r="Y446" s="2259"/>
      <c r="Z446" s="2301"/>
      <c r="AA446" s="2057"/>
      <c r="AB446" s="2057"/>
      <c r="AC446" s="2057"/>
      <c r="AD446" s="2058"/>
      <c r="AE446" s="2057"/>
      <c r="AF446" s="2057"/>
      <c r="AG446" s="2057"/>
      <c r="AH446" s="2057"/>
      <c r="AI446" s="2058"/>
      <c r="AJ446" s="2057"/>
      <c r="AK446" s="2057"/>
      <c r="AL446" s="2057"/>
      <c r="AM446" s="2057"/>
      <c r="AN446" s="2058"/>
      <c r="AO446" s="2057"/>
      <c r="AP446" s="2057"/>
      <c r="AQ446" s="2057"/>
      <c r="AR446" s="2057"/>
      <c r="AS446" s="2058"/>
      <c r="AT446" s="2057"/>
      <c r="AU446" s="2057"/>
      <c r="AV446" s="2057"/>
      <c r="AW446" s="2057"/>
      <c r="AX446" s="2058"/>
    </row>
    <row r="447" spans="1:56" ht="15.75">
      <c r="A447" s="2113" t="s">
        <v>43</v>
      </c>
      <c r="B447" s="2114"/>
      <c r="C447" s="2114"/>
      <c r="D447" s="494"/>
      <c r="E447" s="495" t="s">
        <v>44</v>
      </c>
      <c r="F447" s="495" t="s">
        <v>45</v>
      </c>
      <c r="G447" s="495" t="s">
        <v>208</v>
      </c>
      <c r="H447" s="2114" t="s">
        <v>47</v>
      </c>
      <c r="I447" s="2114"/>
      <c r="J447" s="2114"/>
      <c r="K447" s="421"/>
      <c r="L447" s="421"/>
      <c r="M447" s="421"/>
      <c r="N447" s="421"/>
      <c r="O447" s="421"/>
      <c r="P447" s="421"/>
      <c r="Q447" s="421"/>
      <c r="R447" s="421"/>
      <c r="S447" s="495" t="s">
        <v>48</v>
      </c>
      <c r="T447" s="421"/>
      <c r="U447" s="2205">
        <f>$AT$38</f>
        <v>465</v>
      </c>
      <c r="V447" s="2205"/>
      <c r="W447" s="2206" t="s">
        <v>49</v>
      </c>
      <c r="X447" s="2206"/>
      <c r="Y447" s="421"/>
      <c r="Z447" s="2301"/>
      <c r="AA447" s="2057"/>
      <c r="AB447" s="2057"/>
      <c r="AC447" s="2057"/>
      <c r="AD447" s="2058"/>
      <c r="AE447" s="2057"/>
      <c r="AF447" s="2057"/>
      <c r="AG447" s="2057"/>
      <c r="AH447" s="2057"/>
      <c r="AI447" s="2058"/>
      <c r="AJ447" s="2057"/>
      <c r="AK447" s="2057"/>
      <c r="AL447" s="2057"/>
      <c r="AM447" s="2057"/>
      <c r="AN447" s="2058"/>
      <c r="AO447" s="2057"/>
      <c r="AP447" s="2057"/>
      <c r="AQ447" s="2057"/>
      <c r="AR447" s="2057"/>
      <c r="AS447" s="2058"/>
      <c r="AT447" s="2057"/>
      <c r="AU447" s="2057"/>
      <c r="AV447" s="2057"/>
      <c r="AW447" s="2057"/>
      <c r="AX447" s="2058"/>
    </row>
    <row r="448" spans="1:56">
      <c r="A448" s="2115" t="s">
        <v>122</v>
      </c>
      <c r="B448" s="2116"/>
      <c r="C448" s="2116"/>
      <c r="D448" s="2116"/>
      <c r="E448" s="552">
        <v>13</v>
      </c>
      <c r="F448" s="553">
        <v>437</v>
      </c>
      <c r="G448" s="527">
        <f>SUM($AT$38-F448)</f>
        <v>28</v>
      </c>
      <c r="H448" s="1977"/>
      <c r="I448" s="1977"/>
      <c r="J448" s="1977"/>
      <c r="K448" s="1977"/>
      <c r="L448" s="1977"/>
      <c r="M448" s="1977"/>
      <c r="N448" s="1977"/>
      <c r="O448" s="1977"/>
      <c r="P448" s="1977"/>
      <c r="Q448" s="1977"/>
      <c r="R448" s="1086"/>
      <c r="S448" s="2368" t="s">
        <v>50</v>
      </c>
      <c r="T448" s="2368"/>
      <c r="U448" s="2368"/>
      <c r="V448" s="2368"/>
      <c r="W448" s="2368"/>
      <c r="X448" s="2368"/>
      <c r="Y448" s="421"/>
      <c r="Z448" s="2301"/>
      <c r="AA448" s="2057"/>
      <c r="AB448" s="2057"/>
      <c r="AC448" s="2057"/>
      <c r="AD448" s="2058"/>
      <c r="AE448" s="2057"/>
      <c r="AF448" s="2057"/>
      <c r="AG448" s="2057"/>
      <c r="AH448" s="2057"/>
      <c r="AI448" s="2058"/>
      <c r="AJ448" s="2057"/>
      <c r="AK448" s="2057"/>
      <c r="AL448" s="2057"/>
      <c r="AM448" s="2057"/>
      <c r="AN448" s="2058"/>
      <c r="AO448" s="2057"/>
      <c r="AP448" s="2057"/>
      <c r="AQ448" s="2057"/>
      <c r="AR448" s="2057"/>
      <c r="AS448" s="2058"/>
      <c r="AT448" s="2057"/>
      <c r="AU448" s="2057"/>
      <c r="AV448" s="2057"/>
      <c r="AW448" s="2057"/>
      <c r="AX448" s="2058"/>
    </row>
    <row r="449" spans="1:56">
      <c r="A449" s="2115"/>
      <c r="B449" s="2116"/>
      <c r="C449" s="2116"/>
      <c r="D449" s="2116"/>
      <c r="E449" s="552"/>
      <c r="F449" s="553"/>
      <c r="G449" s="527">
        <f t="shared" ref="G449:G458" si="9">SUM($AT$38-F449)</f>
        <v>465</v>
      </c>
      <c r="H449" s="1977"/>
      <c r="I449" s="1977"/>
      <c r="J449" s="1977"/>
      <c r="K449" s="1977"/>
      <c r="L449" s="1977"/>
      <c r="M449" s="1977"/>
      <c r="N449" s="1977"/>
      <c r="O449" s="1977"/>
      <c r="P449" s="1977"/>
      <c r="Q449" s="1977"/>
      <c r="R449" s="1086"/>
      <c r="S449" s="2368"/>
      <c r="T449" s="2368"/>
      <c r="U449" s="2368"/>
      <c r="V449" s="2368"/>
      <c r="W449" s="2368"/>
      <c r="X449" s="2368"/>
      <c r="Y449" s="421"/>
      <c r="Z449" s="2301"/>
      <c r="AA449" s="2057"/>
      <c r="AB449" s="2057"/>
      <c r="AC449" s="2057"/>
      <c r="AD449" s="2058"/>
      <c r="AE449" s="2057"/>
      <c r="AF449" s="2057"/>
      <c r="AG449" s="2057"/>
      <c r="AH449" s="2057"/>
      <c r="AI449" s="2058"/>
      <c r="AJ449" s="2057"/>
      <c r="AK449" s="2057"/>
      <c r="AL449" s="2057"/>
      <c r="AM449" s="2057"/>
      <c r="AN449" s="2058"/>
      <c r="AO449" s="2057"/>
      <c r="AP449" s="2057"/>
      <c r="AQ449" s="2057"/>
      <c r="AR449" s="2057"/>
      <c r="AS449" s="2058"/>
      <c r="AT449" s="2057"/>
      <c r="AU449" s="2057"/>
      <c r="AV449" s="2057"/>
      <c r="AW449" s="2057"/>
      <c r="AX449" s="2058"/>
    </row>
    <row r="450" spans="1:56" s="387" customFormat="1">
      <c r="A450" s="2115"/>
      <c r="B450" s="2116"/>
      <c r="C450" s="2116"/>
      <c r="D450" s="2116"/>
      <c r="E450" s="552"/>
      <c r="F450" s="553"/>
      <c r="G450" s="527">
        <f t="shared" si="9"/>
        <v>465</v>
      </c>
      <c r="H450" s="1977"/>
      <c r="I450" s="1977"/>
      <c r="J450" s="1977"/>
      <c r="K450" s="1977"/>
      <c r="L450" s="1977"/>
      <c r="M450" s="1977"/>
      <c r="N450" s="1977"/>
      <c r="O450" s="1977"/>
      <c r="P450" s="1977"/>
      <c r="Q450" s="1977"/>
      <c r="R450" s="1086"/>
      <c r="S450" s="2368"/>
      <c r="T450" s="2368"/>
      <c r="U450" s="2368"/>
      <c r="V450" s="2368"/>
      <c r="W450" s="2368"/>
      <c r="X450" s="2368"/>
      <c r="Y450" s="421"/>
      <c r="Z450" s="2301"/>
      <c r="AA450" s="2057"/>
      <c r="AB450" s="2057"/>
      <c r="AC450" s="2057"/>
      <c r="AD450" s="2058"/>
      <c r="AE450" s="2057"/>
      <c r="AF450" s="2057"/>
      <c r="AG450" s="2057"/>
      <c r="AH450" s="2057"/>
      <c r="AI450" s="2058"/>
      <c r="AJ450" s="2057"/>
      <c r="AK450" s="2057"/>
      <c r="AL450" s="2057"/>
      <c r="AM450" s="2057"/>
      <c r="AN450" s="2058"/>
      <c r="AO450" s="2057"/>
      <c r="AP450" s="2057"/>
      <c r="AQ450" s="2057"/>
      <c r="AR450" s="2057"/>
      <c r="AS450" s="2058"/>
      <c r="AT450" s="2057"/>
      <c r="AU450" s="2057"/>
      <c r="AV450" s="2057"/>
      <c r="AW450" s="2057"/>
      <c r="AX450" s="2058"/>
      <c r="AY450" s="388"/>
      <c r="AZ450" s="388"/>
      <c r="BA450" s="388"/>
      <c r="BB450" s="388"/>
      <c r="BC450" s="388"/>
      <c r="BD450" s="388"/>
    </row>
    <row r="451" spans="1:56">
      <c r="A451" s="2115"/>
      <c r="B451" s="2116"/>
      <c r="C451" s="2116"/>
      <c r="D451" s="2116"/>
      <c r="E451" s="552"/>
      <c r="F451" s="553"/>
      <c r="G451" s="527">
        <f t="shared" si="9"/>
        <v>465</v>
      </c>
      <c r="H451" s="1977"/>
      <c r="I451" s="1977"/>
      <c r="J451" s="1977"/>
      <c r="K451" s="1977"/>
      <c r="L451" s="1977"/>
      <c r="M451" s="1977"/>
      <c r="N451" s="1977"/>
      <c r="O451" s="1977"/>
      <c r="P451" s="1977"/>
      <c r="Q451" s="1977"/>
      <c r="R451" s="1086"/>
      <c r="S451" s="2368"/>
      <c r="T451" s="2368"/>
      <c r="U451" s="2368"/>
      <c r="V451" s="2368"/>
      <c r="W451" s="2368"/>
      <c r="X451" s="2368"/>
      <c r="Y451" s="421"/>
      <c r="Z451" s="2301"/>
      <c r="AA451" s="2057"/>
      <c r="AB451" s="2057"/>
      <c r="AC451" s="2057"/>
      <c r="AD451" s="2058"/>
      <c r="AE451" s="2057"/>
      <c r="AF451" s="2057"/>
      <c r="AG451" s="2057"/>
      <c r="AH451" s="2057"/>
      <c r="AI451" s="2058"/>
      <c r="AJ451" s="2057"/>
      <c r="AK451" s="2057"/>
      <c r="AL451" s="2057"/>
      <c r="AM451" s="2057"/>
      <c r="AN451" s="2058"/>
      <c r="AO451" s="2057"/>
      <c r="AP451" s="2057"/>
      <c r="AQ451" s="2057"/>
      <c r="AR451" s="2057"/>
      <c r="AS451" s="2058"/>
      <c r="AT451" s="2057"/>
      <c r="AU451" s="2057"/>
      <c r="AV451" s="2057"/>
      <c r="AW451" s="2057"/>
      <c r="AX451" s="2058"/>
    </row>
    <row r="452" spans="1:56">
      <c r="A452" s="2115"/>
      <c r="B452" s="2116"/>
      <c r="C452" s="2116"/>
      <c r="D452" s="2116"/>
      <c r="E452" s="552"/>
      <c r="F452" s="553"/>
      <c r="G452" s="527">
        <f t="shared" si="9"/>
        <v>465</v>
      </c>
      <c r="H452" s="1977"/>
      <c r="I452" s="1977"/>
      <c r="J452" s="1977"/>
      <c r="K452" s="1977"/>
      <c r="L452" s="1977"/>
      <c r="M452" s="1977"/>
      <c r="N452" s="1977"/>
      <c r="O452" s="1977"/>
      <c r="P452" s="1977"/>
      <c r="Q452" s="1977"/>
      <c r="R452" s="1086"/>
      <c r="S452" s="2368"/>
      <c r="T452" s="2368"/>
      <c r="U452" s="2368"/>
      <c r="V452" s="2368"/>
      <c r="W452" s="2368"/>
      <c r="X452" s="2368"/>
      <c r="Y452" s="421"/>
      <c r="Z452" s="2301"/>
      <c r="AA452" s="2057"/>
      <c r="AB452" s="2057"/>
      <c r="AC452" s="2057"/>
      <c r="AD452" s="2058"/>
      <c r="AE452" s="2057"/>
      <c r="AF452" s="2057"/>
      <c r="AG452" s="2057"/>
      <c r="AH452" s="2057"/>
      <c r="AI452" s="2058"/>
      <c r="AJ452" s="2057"/>
      <c r="AK452" s="2057"/>
      <c r="AL452" s="2057"/>
      <c r="AM452" s="2057"/>
      <c r="AN452" s="2058"/>
      <c r="AO452" s="2057"/>
      <c r="AP452" s="2057"/>
      <c r="AQ452" s="2057"/>
      <c r="AR452" s="2057"/>
      <c r="AS452" s="2058"/>
      <c r="AT452" s="2057"/>
      <c r="AU452" s="2057"/>
      <c r="AV452" s="2057"/>
      <c r="AW452" s="2057"/>
      <c r="AX452" s="2058"/>
    </row>
    <row r="453" spans="1:56">
      <c r="A453" s="2115"/>
      <c r="B453" s="2116"/>
      <c r="C453" s="2116"/>
      <c r="D453" s="2116"/>
      <c r="E453" s="552"/>
      <c r="F453" s="553"/>
      <c r="G453" s="527">
        <f t="shared" si="9"/>
        <v>465</v>
      </c>
      <c r="H453" s="1977"/>
      <c r="I453" s="1977"/>
      <c r="J453" s="1977"/>
      <c r="K453" s="1977"/>
      <c r="L453" s="1977"/>
      <c r="M453" s="1977"/>
      <c r="N453" s="1977"/>
      <c r="O453" s="1977"/>
      <c r="P453" s="1977"/>
      <c r="Q453" s="1977"/>
      <c r="R453" s="1086"/>
      <c r="S453" s="2368"/>
      <c r="T453" s="2368"/>
      <c r="U453" s="2368"/>
      <c r="V453" s="2368"/>
      <c r="W453" s="2368"/>
      <c r="X453" s="2368"/>
      <c r="Y453" s="421"/>
      <c r="Z453" s="2301"/>
      <c r="AA453" s="2057"/>
      <c r="AB453" s="2057"/>
      <c r="AC453" s="2057"/>
      <c r="AD453" s="2058"/>
      <c r="AE453" s="2057"/>
      <c r="AF453" s="2057"/>
      <c r="AG453" s="2057"/>
      <c r="AH453" s="2057"/>
      <c r="AI453" s="2058"/>
      <c r="AJ453" s="2057"/>
      <c r="AK453" s="2057"/>
      <c r="AL453" s="2057"/>
      <c r="AM453" s="2057"/>
      <c r="AN453" s="2058"/>
      <c r="AO453" s="2057"/>
      <c r="AP453" s="2057"/>
      <c r="AQ453" s="2057"/>
      <c r="AR453" s="2057"/>
      <c r="AS453" s="2058"/>
      <c r="AT453" s="2057"/>
      <c r="AU453" s="2057"/>
      <c r="AV453" s="2057"/>
      <c r="AW453" s="2057"/>
      <c r="AX453" s="2058"/>
    </row>
    <row r="454" spans="1:56">
      <c r="A454" s="2115"/>
      <c r="B454" s="2116"/>
      <c r="C454" s="2116"/>
      <c r="D454" s="2116"/>
      <c r="E454" s="552"/>
      <c r="F454" s="553"/>
      <c r="G454" s="527">
        <f t="shared" si="9"/>
        <v>465</v>
      </c>
      <c r="H454" s="1977"/>
      <c r="I454" s="1977"/>
      <c r="J454" s="1977"/>
      <c r="K454" s="1977"/>
      <c r="L454" s="1977"/>
      <c r="M454" s="1977"/>
      <c r="N454" s="1977"/>
      <c r="O454" s="1977"/>
      <c r="P454" s="1977"/>
      <c r="Q454" s="1977"/>
      <c r="R454" s="1086"/>
      <c r="S454" s="2368"/>
      <c r="T454" s="2368"/>
      <c r="U454" s="2368"/>
      <c r="V454" s="2368"/>
      <c r="W454" s="2368"/>
      <c r="X454" s="2368"/>
      <c r="Y454" s="421"/>
      <c r="Z454" s="2301"/>
      <c r="AA454" s="2057"/>
      <c r="AB454" s="2057"/>
      <c r="AC454" s="2057"/>
      <c r="AD454" s="2058"/>
      <c r="AE454" s="2057"/>
      <c r="AF454" s="2057"/>
      <c r="AG454" s="2057"/>
      <c r="AH454" s="2057"/>
      <c r="AI454" s="2058"/>
      <c r="AJ454" s="2057"/>
      <c r="AK454" s="2057"/>
      <c r="AL454" s="2057"/>
      <c r="AM454" s="2057"/>
      <c r="AN454" s="2058"/>
      <c r="AO454" s="2057"/>
      <c r="AP454" s="2057"/>
      <c r="AQ454" s="2057"/>
      <c r="AR454" s="2057"/>
      <c r="AS454" s="2058"/>
      <c r="AT454" s="2057"/>
      <c r="AU454" s="2057"/>
      <c r="AV454" s="2057"/>
      <c r="AW454" s="2057"/>
      <c r="AX454" s="2058"/>
    </row>
    <row r="455" spans="1:56">
      <c r="A455" s="2115"/>
      <c r="B455" s="2116"/>
      <c r="C455" s="2116"/>
      <c r="D455" s="2116"/>
      <c r="E455" s="552"/>
      <c r="F455" s="553"/>
      <c r="G455" s="527">
        <f t="shared" si="9"/>
        <v>465</v>
      </c>
      <c r="H455" s="1977"/>
      <c r="I455" s="1977"/>
      <c r="J455" s="1977"/>
      <c r="K455" s="1977"/>
      <c r="L455" s="1977"/>
      <c r="M455" s="1977"/>
      <c r="N455" s="1977"/>
      <c r="O455" s="1977"/>
      <c r="P455" s="1977"/>
      <c r="Q455" s="1977"/>
      <c r="R455" s="1086"/>
      <c r="S455" s="2368"/>
      <c r="T455" s="2368"/>
      <c r="U455" s="2368"/>
      <c r="V455" s="2368"/>
      <c r="W455" s="2368"/>
      <c r="X455" s="2368"/>
      <c r="Y455" s="421"/>
      <c r="Z455" s="2301"/>
      <c r="AA455" s="2057"/>
      <c r="AB455" s="2057"/>
      <c r="AC455" s="2057"/>
      <c r="AD455" s="2058"/>
      <c r="AE455" s="2057"/>
      <c r="AF455" s="2057"/>
      <c r="AG455" s="2057"/>
      <c r="AH455" s="2057"/>
      <c r="AI455" s="2058"/>
      <c r="AJ455" s="2057"/>
      <c r="AK455" s="2057"/>
      <c r="AL455" s="2057"/>
      <c r="AM455" s="2057"/>
      <c r="AN455" s="2058"/>
      <c r="AO455" s="2057"/>
      <c r="AP455" s="2057"/>
      <c r="AQ455" s="2057"/>
      <c r="AR455" s="2057"/>
      <c r="AS455" s="2058"/>
      <c r="AT455" s="2057"/>
      <c r="AU455" s="2057"/>
      <c r="AV455" s="2057"/>
      <c r="AW455" s="2057"/>
      <c r="AX455" s="2058"/>
    </row>
    <row r="456" spans="1:56">
      <c r="A456" s="2115"/>
      <c r="B456" s="2116"/>
      <c r="C456" s="2116"/>
      <c r="D456" s="2116"/>
      <c r="E456" s="552"/>
      <c r="F456" s="553"/>
      <c r="G456" s="527">
        <f t="shared" si="9"/>
        <v>465</v>
      </c>
      <c r="H456" s="1977"/>
      <c r="I456" s="1977"/>
      <c r="J456" s="1977"/>
      <c r="K456" s="1977"/>
      <c r="L456" s="1977"/>
      <c r="M456" s="1977"/>
      <c r="N456" s="1977"/>
      <c r="O456" s="1977"/>
      <c r="P456" s="1977"/>
      <c r="Q456" s="1977"/>
      <c r="R456" s="1086"/>
      <c r="S456" s="2368"/>
      <c r="T456" s="2368"/>
      <c r="U456" s="2368"/>
      <c r="V456" s="2368"/>
      <c r="W456" s="2368"/>
      <c r="X456" s="2368"/>
      <c r="Y456" s="421"/>
      <c r="Z456" s="2301"/>
      <c r="AA456" s="2057"/>
      <c r="AB456" s="2057"/>
      <c r="AC456" s="2057"/>
      <c r="AD456" s="2058"/>
      <c r="AE456" s="2057"/>
      <c r="AF456" s="2057"/>
      <c r="AG456" s="2057"/>
      <c r="AH456" s="2057"/>
      <c r="AI456" s="2058"/>
      <c r="AJ456" s="2057"/>
      <c r="AK456" s="2057"/>
      <c r="AL456" s="2057"/>
      <c r="AM456" s="2057"/>
      <c r="AN456" s="2058"/>
      <c r="AO456" s="2057"/>
      <c r="AP456" s="2057"/>
      <c r="AQ456" s="2057"/>
      <c r="AR456" s="2057"/>
      <c r="AS456" s="2058"/>
      <c r="AT456" s="2057"/>
      <c r="AU456" s="2057"/>
      <c r="AV456" s="2057"/>
      <c r="AW456" s="2057"/>
      <c r="AX456" s="2058"/>
    </row>
    <row r="457" spans="1:56">
      <c r="A457" s="2115"/>
      <c r="B457" s="2116"/>
      <c r="C457" s="2116"/>
      <c r="D457" s="2116"/>
      <c r="E457" s="552"/>
      <c r="F457" s="553"/>
      <c r="G457" s="527">
        <f t="shared" si="9"/>
        <v>465</v>
      </c>
      <c r="H457" s="1977"/>
      <c r="I457" s="1977"/>
      <c r="J457" s="1977"/>
      <c r="K457" s="1977"/>
      <c r="L457" s="1977"/>
      <c r="M457" s="1977"/>
      <c r="N457" s="1977"/>
      <c r="O457" s="1977"/>
      <c r="P457" s="1977"/>
      <c r="Q457" s="1977"/>
      <c r="R457" s="1086"/>
      <c r="S457" s="2368"/>
      <c r="T457" s="2368"/>
      <c r="U457" s="2368"/>
      <c r="V457" s="2368"/>
      <c r="W457" s="2368"/>
      <c r="X457" s="2368"/>
      <c r="Y457" s="421"/>
      <c r="Z457" s="2301"/>
      <c r="AA457" s="2057"/>
      <c r="AB457" s="2057"/>
      <c r="AC457" s="2057"/>
      <c r="AD457" s="2058"/>
      <c r="AE457" s="2057"/>
      <c r="AF457" s="2057"/>
      <c r="AG457" s="2057"/>
      <c r="AH457" s="2057"/>
      <c r="AI457" s="2058"/>
      <c r="AJ457" s="2057"/>
      <c r="AK457" s="2057"/>
      <c r="AL457" s="2057"/>
      <c r="AM457" s="2057"/>
      <c r="AN457" s="2058"/>
      <c r="AO457" s="2057"/>
      <c r="AP457" s="2057"/>
      <c r="AQ457" s="2057"/>
      <c r="AR457" s="2057"/>
      <c r="AS457" s="2058"/>
      <c r="AT457" s="2057"/>
      <c r="AU457" s="2057"/>
      <c r="AV457" s="2057"/>
      <c r="AW457" s="2057"/>
      <c r="AX457" s="2058"/>
    </row>
    <row r="458" spans="1:56">
      <c r="A458" s="2115"/>
      <c r="B458" s="2116"/>
      <c r="C458" s="2116"/>
      <c r="D458" s="2116"/>
      <c r="E458" s="552"/>
      <c r="F458" s="553"/>
      <c r="G458" s="534">
        <f t="shared" si="9"/>
        <v>465</v>
      </c>
      <c r="H458" s="576" t="s">
        <v>55</v>
      </c>
      <c r="I458" s="423"/>
      <c r="J458" s="423"/>
      <c r="K458" s="423"/>
      <c r="L458" s="423"/>
      <c r="M458" s="423"/>
      <c r="N458" s="423"/>
      <c r="O458" s="423"/>
      <c r="P458" s="423"/>
      <c r="Q458" s="423"/>
      <c r="R458" s="423"/>
      <c r="S458" s="423"/>
      <c r="T458" s="423"/>
      <c r="U458" s="423"/>
      <c r="V458" s="423"/>
      <c r="W458" s="423"/>
      <c r="X458" s="423"/>
      <c r="Y458" s="423"/>
      <c r="Z458" s="2297" t="s">
        <v>123</v>
      </c>
      <c r="AA458" s="2298"/>
      <c r="AB458" s="2298"/>
      <c r="AC458" s="2298"/>
      <c r="AD458" s="2299"/>
      <c r="AE458" s="2059"/>
      <c r="AF458" s="2059"/>
      <c r="AG458" s="2059"/>
      <c r="AH458" s="2059"/>
      <c r="AI458" s="2060"/>
      <c r="AJ458" s="2059"/>
      <c r="AK458" s="2059"/>
      <c r="AL458" s="2059"/>
      <c r="AM458" s="2059"/>
      <c r="AN458" s="2060"/>
      <c r="AO458" s="2059"/>
      <c r="AP458" s="2059"/>
      <c r="AQ458" s="2059"/>
      <c r="AR458" s="2059"/>
      <c r="AS458" s="2060"/>
      <c r="AT458" s="2059"/>
      <c r="AU458" s="2059"/>
      <c r="AV458" s="2059"/>
      <c r="AW458" s="2059"/>
      <c r="AX458" s="2060"/>
    </row>
    <row r="459" spans="1:56">
      <c r="A459" s="421">
        <v>6</v>
      </c>
      <c r="B459" s="421"/>
      <c r="C459" s="421"/>
      <c r="D459" s="421"/>
      <c r="E459" s="420"/>
      <c r="F459" s="419">
        <v>7</v>
      </c>
      <c r="G459" s="419"/>
      <c r="H459" s="419"/>
      <c r="I459" s="419"/>
      <c r="J459" s="420"/>
      <c r="K459" s="419">
        <v>8</v>
      </c>
      <c r="L459" s="419"/>
      <c r="M459" s="419"/>
      <c r="N459" s="419"/>
      <c r="O459" s="420"/>
      <c r="P459" s="419">
        <v>9</v>
      </c>
      <c r="Q459" s="419"/>
      <c r="R459" s="419"/>
      <c r="S459" s="419"/>
      <c r="T459" s="420"/>
      <c r="U459" s="419">
        <v>10</v>
      </c>
      <c r="V459" s="419"/>
      <c r="W459" s="419"/>
      <c r="X459" s="419"/>
      <c r="Y459" s="420"/>
      <c r="Z459" s="421">
        <v>11</v>
      </c>
      <c r="AA459" s="421"/>
      <c r="AB459" s="421"/>
      <c r="AC459" s="421"/>
      <c r="AD459" s="422"/>
      <c r="AE459" s="421">
        <v>12</v>
      </c>
      <c r="AF459" s="421"/>
      <c r="AG459" s="421"/>
      <c r="AH459" s="421"/>
      <c r="AI459" s="422"/>
      <c r="AJ459" s="421">
        <v>13</v>
      </c>
      <c r="AK459" s="421"/>
      <c r="AL459" s="421"/>
      <c r="AM459" s="421"/>
      <c r="AN459" s="422"/>
      <c r="AO459" s="421">
        <v>14</v>
      </c>
      <c r="AP459" s="421"/>
      <c r="AQ459" s="421"/>
      <c r="AR459" s="421"/>
      <c r="AS459" s="422"/>
      <c r="AT459" s="421">
        <v>15</v>
      </c>
      <c r="AU459" s="421"/>
      <c r="AV459" s="421"/>
      <c r="AW459" s="421"/>
      <c r="AX459" s="422"/>
    </row>
    <row r="460" spans="1:56">
      <c r="A460" s="2057"/>
      <c r="B460" s="2057"/>
      <c r="C460" s="2057"/>
      <c r="D460" s="2057"/>
      <c r="E460" s="2058"/>
      <c r="F460" s="2057" t="s">
        <v>4063</v>
      </c>
      <c r="G460" s="2057"/>
      <c r="H460" s="2057"/>
      <c r="I460" s="2057"/>
      <c r="J460" s="2058"/>
      <c r="K460" s="2057"/>
      <c r="L460" s="2057"/>
      <c r="M460" s="2057"/>
      <c r="N460" s="2057"/>
      <c r="O460" s="2058"/>
      <c r="P460" s="2057"/>
      <c r="Q460" s="2057"/>
      <c r="R460" s="2057"/>
      <c r="S460" s="2057"/>
      <c r="T460" s="2058"/>
      <c r="U460" s="2057"/>
      <c r="V460" s="2057"/>
      <c r="W460" s="2057"/>
      <c r="X460" s="2057"/>
      <c r="Y460" s="2058"/>
      <c r="Z460" s="2057"/>
      <c r="AA460" s="2057"/>
      <c r="AB460" s="2057"/>
      <c r="AC460" s="2057"/>
      <c r="AD460" s="2058"/>
      <c r="AE460" s="2057"/>
      <c r="AF460" s="2057"/>
      <c r="AG460" s="2057"/>
      <c r="AH460" s="2057"/>
      <c r="AI460" s="2058"/>
      <c r="AJ460" s="2057"/>
      <c r="AK460" s="2057"/>
      <c r="AL460" s="2057"/>
      <c r="AM460" s="2057"/>
      <c r="AN460" s="2058"/>
      <c r="AO460" s="2057"/>
      <c r="AP460" s="2057"/>
      <c r="AQ460" s="2057"/>
      <c r="AR460" s="2057"/>
      <c r="AS460" s="2058"/>
      <c r="AT460" s="2057"/>
      <c r="AU460" s="2057"/>
      <c r="AV460" s="2057"/>
      <c r="AW460" s="2057"/>
      <c r="AX460" s="2058"/>
    </row>
    <row r="461" spans="1:56">
      <c r="A461" s="2057"/>
      <c r="B461" s="2057"/>
      <c r="C461" s="2057"/>
      <c r="D461" s="2057"/>
      <c r="E461" s="2058"/>
      <c r="F461" s="2057"/>
      <c r="G461" s="2057"/>
      <c r="H461" s="2057"/>
      <c r="I461" s="2057"/>
      <c r="J461" s="2058"/>
      <c r="K461" s="2057"/>
      <c r="L461" s="2057"/>
      <c r="M461" s="2057"/>
      <c r="N461" s="2057"/>
      <c r="O461" s="2058"/>
      <c r="P461" s="2057"/>
      <c r="Q461" s="2057"/>
      <c r="R461" s="2057"/>
      <c r="S461" s="2057"/>
      <c r="T461" s="2058"/>
      <c r="U461" s="2057"/>
      <c r="V461" s="2057"/>
      <c r="W461" s="2057"/>
      <c r="X461" s="2057"/>
      <c r="Y461" s="2058"/>
      <c r="Z461" s="2057"/>
      <c r="AA461" s="2057"/>
      <c r="AB461" s="2057"/>
      <c r="AC461" s="2057"/>
      <c r="AD461" s="2058"/>
      <c r="AE461" s="2057"/>
      <c r="AF461" s="2057"/>
      <c r="AG461" s="2057"/>
      <c r="AH461" s="2057"/>
      <c r="AI461" s="2058"/>
      <c r="AJ461" s="2057"/>
      <c r="AK461" s="2057"/>
      <c r="AL461" s="2057"/>
      <c r="AM461" s="2057"/>
      <c r="AN461" s="2058"/>
      <c r="AO461" s="2057"/>
      <c r="AP461" s="2057"/>
      <c r="AQ461" s="2057"/>
      <c r="AR461" s="2057"/>
      <c r="AS461" s="2058"/>
      <c r="AT461" s="2057"/>
      <c r="AU461" s="2057"/>
      <c r="AV461" s="2057"/>
      <c r="AW461" s="2057"/>
      <c r="AX461" s="2058"/>
    </row>
    <row r="462" spans="1:56">
      <c r="A462" s="2057"/>
      <c r="B462" s="2057"/>
      <c r="C462" s="2057"/>
      <c r="D462" s="2057"/>
      <c r="E462" s="2058"/>
      <c r="F462" s="2057"/>
      <c r="G462" s="2057"/>
      <c r="H462" s="2057"/>
      <c r="I462" s="2057"/>
      <c r="J462" s="2058"/>
      <c r="K462" s="2057"/>
      <c r="L462" s="2057"/>
      <c r="M462" s="2057"/>
      <c r="N462" s="2057"/>
      <c r="O462" s="2058"/>
      <c r="P462" s="2057"/>
      <c r="Q462" s="2057"/>
      <c r="R462" s="2057"/>
      <c r="S462" s="2057"/>
      <c r="T462" s="2058"/>
      <c r="U462" s="2057"/>
      <c r="V462" s="2057"/>
      <c r="W462" s="2057"/>
      <c r="X462" s="2057"/>
      <c r="Y462" s="2058"/>
      <c r="Z462" s="2057"/>
      <c r="AA462" s="2057"/>
      <c r="AB462" s="2057"/>
      <c r="AC462" s="2057"/>
      <c r="AD462" s="2058"/>
      <c r="AE462" s="2057"/>
      <c r="AF462" s="2057"/>
      <c r="AG462" s="2057"/>
      <c r="AH462" s="2057"/>
      <c r="AI462" s="2058"/>
      <c r="AJ462" s="2057"/>
      <c r="AK462" s="2057"/>
      <c r="AL462" s="2057"/>
      <c r="AM462" s="2057"/>
      <c r="AN462" s="2058"/>
      <c r="AO462" s="2057"/>
      <c r="AP462" s="2057"/>
      <c r="AQ462" s="2057"/>
      <c r="AR462" s="2057"/>
      <c r="AS462" s="2058"/>
      <c r="AT462" s="2057"/>
      <c r="AU462" s="2057"/>
      <c r="AV462" s="2057"/>
      <c r="AW462" s="2057"/>
      <c r="AX462" s="2058"/>
    </row>
    <row r="463" spans="1:56">
      <c r="A463" s="2057"/>
      <c r="B463" s="2057"/>
      <c r="C463" s="2057"/>
      <c r="D463" s="2057"/>
      <c r="E463" s="2058"/>
      <c r="F463" s="2057"/>
      <c r="G463" s="2057"/>
      <c r="H463" s="2057"/>
      <c r="I463" s="2057"/>
      <c r="J463" s="2058"/>
      <c r="K463" s="2057"/>
      <c r="L463" s="2057"/>
      <c r="M463" s="2057"/>
      <c r="N463" s="2057"/>
      <c r="O463" s="2058"/>
      <c r="P463" s="2057"/>
      <c r="Q463" s="2057"/>
      <c r="R463" s="2057"/>
      <c r="S463" s="2057"/>
      <c r="T463" s="2058"/>
      <c r="U463" s="2057"/>
      <c r="V463" s="2057"/>
      <c r="W463" s="2057"/>
      <c r="X463" s="2057"/>
      <c r="Y463" s="2058"/>
      <c r="Z463" s="2057"/>
      <c r="AA463" s="2057"/>
      <c r="AB463" s="2057"/>
      <c r="AC463" s="2057"/>
      <c r="AD463" s="2058"/>
      <c r="AE463" s="2057"/>
      <c r="AF463" s="2057"/>
      <c r="AG463" s="2057"/>
      <c r="AH463" s="2057"/>
      <c r="AI463" s="2058"/>
      <c r="AJ463" s="2057"/>
      <c r="AK463" s="2057"/>
      <c r="AL463" s="2057"/>
      <c r="AM463" s="2057"/>
      <c r="AN463" s="2058"/>
      <c r="AO463" s="2057"/>
      <c r="AP463" s="2057"/>
      <c r="AQ463" s="2057"/>
      <c r="AR463" s="2057"/>
      <c r="AS463" s="2058"/>
      <c r="AT463" s="2057"/>
      <c r="AU463" s="2057"/>
      <c r="AV463" s="2057"/>
      <c r="AW463" s="2057"/>
      <c r="AX463" s="2058"/>
    </row>
    <row r="464" spans="1:56">
      <c r="A464" s="2057"/>
      <c r="B464" s="2057"/>
      <c r="C464" s="2057"/>
      <c r="D464" s="2057"/>
      <c r="E464" s="2058"/>
      <c r="F464" s="2057"/>
      <c r="G464" s="2057"/>
      <c r="H464" s="2057"/>
      <c r="I464" s="2057"/>
      <c r="J464" s="2058"/>
      <c r="K464" s="2057"/>
      <c r="L464" s="2057"/>
      <c r="M464" s="2057"/>
      <c r="N464" s="2057"/>
      <c r="O464" s="2058"/>
      <c r="P464" s="2057"/>
      <c r="Q464" s="2057"/>
      <c r="R464" s="2057"/>
      <c r="S464" s="2057"/>
      <c r="T464" s="2058"/>
      <c r="U464" s="2057"/>
      <c r="V464" s="2057"/>
      <c r="W464" s="2057"/>
      <c r="X464" s="2057"/>
      <c r="Y464" s="2058"/>
      <c r="Z464" s="2057"/>
      <c r="AA464" s="2057"/>
      <c r="AB464" s="2057"/>
      <c r="AC464" s="2057"/>
      <c r="AD464" s="2058"/>
      <c r="AE464" s="2057"/>
      <c r="AF464" s="2057"/>
      <c r="AG464" s="2057"/>
      <c r="AH464" s="2057"/>
      <c r="AI464" s="2058"/>
      <c r="AJ464" s="2057"/>
      <c r="AK464" s="2057"/>
      <c r="AL464" s="2057"/>
      <c r="AM464" s="2057"/>
      <c r="AN464" s="2058"/>
      <c r="AO464" s="2057"/>
      <c r="AP464" s="2057"/>
      <c r="AQ464" s="2057"/>
      <c r="AR464" s="2057"/>
      <c r="AS464" s="2058"/>
      <c r="AT464" s="2057"/>
      <c r="AU464" s="2057"/>
      <c r="AV464" s="2057"/>
      <c r="AW464" s="2057"/>
      <c r="AX464" s="2058"/>
    </row>
    <row r="465" spans="1:56">
      <c r="A465" s="2057"/>
      <c r="B465" s="2057"/>
      <c r="C465" s="2057"/>
      <c r="D465" s="2057"/>
      <c r="E465" s="2058"/>
      <c r="F465" s="2057"/>
      <c r="G465" s="2057"/>
      <c r="H465" s="2057"/>
      <c r="I465" s="2057"/>
      <c r="J465" s="2058"/>
      <c r="K465" s="2057"/>
      <c r="L465" s="2057"/>
      <c r="M465" s="2057"/>
      <c r="N465" s="2057"/>
      <c r="O465" s="2058"/>
      <c r="P465" s="2057"/>
      <c r="Q465" s="2057"/>
      <c r="R465" s="2057"/>
      <c r="S465" s="2057"/>
      <c r="T465" s="2058"/>
      <c r="U465" s="2057"/>
      <c r="V465" s="2057"/>
      <c r="W465" s="2057"/>
      <c r="X465" s="2057"/>
      <c r="Y465" s="2058"/>
      <c r="Z465" s="2057"/>
      <c r="AA465" s="2057"/>
      <c r="AB465" s="2057"/>
      <c r="AC465" s="2057"/>
      <c r="AD465" s="2058"/>
      <c r="AE465" s="2057"/>
      <c r="AF465" s="2057"/>
      <c r="AG465" s="2057"/>
      <c r="AH465" s="2057"/>
      <c r="AI465" s="2058"/>
      <c r="AJ465" s="2057"/>
      <c r="AK465" s="2057"/>
      <c r="AL465" s="2057"/>
      <c r="AM465" s="2057"/>
      <c r="AN465" s="2058"/>
      <c r="AO465" s="2057"/>
      <c r="AP465" s="2057"/>
      <c r="AQ465" s="2057"/>
      <c r="AR465" s="2057"/>
      <c r="AS465" s="2058"/>
      <c r="AT465" s="2057"/>
      <c r="AU465" s="2057"/>
      <c r="AV465" s="2057"/>
      <c r="AW465" s="2057"/>
      <c r="AX465" s="2058"/>
    </row>
    <row r="466" spans="1:56" s="387" customFormat="1">
      <c r="A466" s="2057"/>
      <c r="B466" s="2057"/>
      <c r="C466" s="2057"/>
      <c r="D466" s="2057"/>
      <c r="E466" s="2058"/>
      <c r="F466" s="2057"/>
      <c r="G466" s="2057"/>
      <c r="H466" s="2057"/>
      <c r="I466" s="2057"/>
      <c r="J466" s="2058"/>
      <c r="K466" s="2057"/>
      <c r="L466" s="2057"/>
      <c r="M466" s="2057"/>
      <c r="N466" s="2057"/>
      <c r="O466" s="2058"/>
      <c r="P466" s="2057"/>
      <c r="Q466" s="2057"/>
      <c r="R466" s="2057"/>
      <c r="S466" s="2057"/>
      <c r="T466" s="2058"/>
      <c r="U466" s="2057"/>
      <c r="V466" s="2057"/>
      <c r="W466" s="2057"/>
      <c r="X466" s="2057"/>
      <c r="Y466" s="2058"/>
      <c r="Z466" s="2057"/>
      <c r="AA466" s="2057"/>
      <c r="AB466" s="2057"/>
      <c r="AC466" s="2057"/>
      <c r="AD466" s="2058"/>
      <c r="AE466" s="2057"/>
      <c r="AF466" s="2057"/>
      <c r="AG466" s="2057"/>
      <c r="AH466" s="2057"/>
      <c r="AI466" s="2058"/>
      <c r="AJ466" s="2057"/>
      <c r="AK466" s="2057"/>
      <c r="AL466" s="2057"/>
      <c r="AM466" s="2057"/>
      <c r="AN466" s="2058"/>
      <c r="AO466" s="2057"/>
      <c r="AP466" s="2057"/>
      <c r="AQ466" s="2057"/>
      <c r="AR466" s="2057"/>
      <c r="AS466" s="2058"/>
      <c r="AT466" s="2057"/>
      <c r="AU466" s="2057"/>
      <c r="AV466" s="2057"/>
      <c r="AW466" s="2057"/>
      <c r="AX466" s="2058"/>
      <c r="AY466" s="388"/>
      <c r="AZ466" s="388"/>
      <c r="BA466" s="388"/>
      <c r="BB466" s="388"/>
      <c r="BC466" s="388"/>
      <c r="BD466" s="388"/>
    </row>
    <row r="467" spans="1:56">
      <c r="A467" s="2057"/>
      <c r="B467" s="2057"/>
      <c r="C467" s="2057"/>
      <c r="D467" s="2057"/>
      <c r="E467" s="2058"/>
      <c r="F467" s="2057"/>
      <c r="G467" s="2057"/>
      <c r="H467" s="2057"/>
      <c r="I467" s="2057"/>
      <c r="J467" s="2058"/>
      <c r="K467" s="2057"/>
      <c r="L467" s="2057"/>
      <c r="M467" s="2057"/>
      <c r="N467" s="2057"/>
      <c r="O467" s="2058"/>
      <c r="P467" s="2057"/>
      <c r="Q467" s="2057"/>
      <c r="R467" s="2057"/>
      <c r="S467" s="2057"/>
      <c r="T467" s="2058"/>
      <c r="U467" s="2057"/>
      <c r="V467" s="2057"/>
      <c r="W467" s="2057"/>
      <c r="X467" s="2057"/>
      <c r="Y467" s="2058"/>
      <c r="Z467" s="2057"/>
      <c r="AA467" s="2057"/>
      <c r="AB467" s="2057"/>
      <c r="AC467" s="2057"/>
      <c r="AD467" s="2058"/>
      <c r="AE467" s="2057"/>
      <c r="AF467" s="2057"/>
      <c r="AG467" s="2057"/>
      <c r="AH467" s="2057"/>
      <c r="AI467" s="2058"/>
      <c r="AJ467" s="2057"/>
      <c r="AK467" s="2057"/>
      <c r="AL467" s="2057"/>
      <c r="AM467" s="2057"/>
      <c r="AN467" s="2058"/>
      <c r="AO467" s="2057"/>
      <c r="AP467" s="2057"/>
      <c r="AQ467" s="2057"/>
      <c r="AR467" s="2057"/>
      <c r="AS467" s="2058"/>
      <c r="AT467" s="2057"/>
      <c r="AU467" s="2057"/>
      <c r="AV467" s="2057"/>
      <c r="AW467" s="2057"/>
      <c r="AX467" s="2058"/>
    </row>
    <row r="468" spans="1:56">
      <c r="A468" s="2057"/>
      <c r="B468" s="2057"/>
      <c r="C468" s="2057"/>
      <c r="D468" s="2057"/>
      <c r="E468" s="2058"/>
      <c r="F468" s="2057"/>
      <c r="G468" s="2057"/>
      <c r="H468" s="2057"/>
      <c r="I468" s="2057"/>
      <c r="J468" s="2058"/>
      <c r="K468" s="2057"/>
      <c r="L468" s="2057"/>
      <c r="M468" s="2057"/>
      <c r="N468" s="2057"/>
      <c r="O468" s="2058"/>
      <c r="P468" s="2057"/>
      <c r="Q468" s="2057"/>
      <c r="R468" s="2057"/>
      <c r="S468" s="2057"/>
      <c r="T468" s="2058"/>
      <c r="U468" s="2057"/>
      <c r="V468" s="2057"/>
      <c r="W468" s="2057"/>
      <c r="X468" s="2057"/>
      <c r="Y468" s="2058"/>
      <c r="Z468" s="2057"/>
      <c r="AA468" s="2057"/>
      <c r="AB468" s="2057"/>
      <c r="AC468" s="2057"/>
      <c r="AD468" s="2058"/>
      <c r="AE468" s="2057"/>
      <c r="AF468" s="2057"/>
      <c r="AG468" s="2057"/>
      <c r="AH468" s="2057"/>
      <c r="AI468" s="2058"/>
      <c r="AJ468" s="2057"/>
      <c r="AK468" s="2057"/>
      <c r="AL468" s="2057"/>
      <c r="AM468" s="2057"/>
      <c r="AN468" s="2058"/>
      <c r="AO468" s="2057"/>
      <c r="AP468" s="2057"/>
      <c r="AQ468" s="2057"/>
      <c r="AR468" s="2057"/>
      <c r="AS468" s="2058"/>
      <c r="AT468" s="2057"/>
      <c r="AU468" s="2057"/>
      <c r="AV468" s="2057"/>
      <c r="AW468" s="2057"/>
      <c r="AX468" s="2058"/>
    </row>
    <row r="469" spans="1:56">
      <c r="A469" s="2057"/>
      <c r="B469" s="2057"/>
      <c r="C469" s="2057"/>
      <c r="D469" s="2057"/>
      <c r="E469" s="2058"/>
      <c r="F469" s="2057"/>
      <c r="G469" s="2057"/>
      <c r="H469" s="2057"/>
      <c r="I469" s="2057"/>
      <c r="J469" s="2058"/>
      <c r="K469" s="2057"/>
      <c r="L469" s="2057"/>
      <c r="M469" s="2057"/>
      <c r="N469" s="2057"/>
      <c r="O469" s="2058"/>
      <c r="P469" s="2057"/>
      <c r="Q469" s="2057"/>
      <c r="R469" s="2057"/>
      <c r="S469" s="2057"/>
      <c r="T469" s="2058"/>
      <c r="U469" s="2057"/>
      <c r="V469" s="2057"/>
      <c r="W469" s="2057"/>
      <c r="X469" s="2057"/>
      <c r="Y469" s="2058"/>
      <c r="Z469" s="2057"/>
      <c r="AA469" s="2057"/>
      <c r="AB469" s="2057"/>
      <c r="AC469" s="2057"/>
      <c r="AD469" s="2058"/>
      <c r="AE469" s="2057"/>
      <c r="AF469" s="2057"/>
      <c r="AG469" s="2057"/>
      <c r="AH469" s="2057"/>
      <c r="AI469" s="2058"/>
      <c r="AJ469" s="2057"/>
      <c r="AK469" s="2057"/>
      <c r="AL469" s="2057"/>
      <c r="AM469" s="2057"/>
      <c r="AN469" s="2058"/>
      <c r="AO469" s="2057"/>
      <c r="AP469" s="2057"/>
      <c r="AQ469" s="2057"/>
      <c r="AR469" s="2057"/>
      <c r="AS469" s="2058"/>
      <c r="AT469" s="2057"/>
      <c r="AU469" s="2057"/>
      <c r="AV469" s="2057"/>
      <c r="AW469" s="2057"/>
      <c r="AX469" s="2058"/>
    </row>
    <row r="470" spans="1:56">
      <c r="A470" s="2057"/>
      <c r="B470" s="2057"/>
      <c r="C470" s="2057"/>
      <c r="D470" s="2057"/>
      <c r="E470" s="2058"/>
      <c r="F470" s="2057"/>
      <c r="G470" s="2057"/>
      <c r="H470" s="2057"/>
      <c r="I470" s="2057"/>
      <c r="J470" s="2058"/>
      <c r="K470" s="2057"/>
      <c r="L470" s="2057"/>
      <c r="M470" s="2057"/>
      <c r="N470" s="2057"/>
      <c r="O470" s="2058"/>
      <c r="P470" s="2057"/>
      <c r="Q470" s="2057"/>
      <c r="R470" s="2057"/>
      <c r="S470" s="2057"/>
      <c r="T470" s="2058"/>
      <c r="U470" s="2057"/>
      <c r="V470" s="2057"/>
      <c r="W470" s="2057"/>
      <c r="X470" s="2057"/>
      <c r="Y470" s="2058"/>
      <c r="Z470" s="2057"/>
      <c r="AA470" s="2057"/>
      <c r="AB470" s="2057"/>
      <c r="AC470" s="2057"/>
      <c r="AD470" s="2058"/>
      <c r="AE470" s="2057"/>
      <c r="AF470" s="2057"/>
      <c r="AG470" s="2057"/>
      <c r="AH470" s="2057"/>
      <c r="AI470" s="2058"/>
      <c r="AJ470" s="2057"/>
      <c r="AK470" s="2057"/>
      <c r="AL470" s="2057"/>
      <c r="AM470" s="2057"/>
      <c r="AN470" s="2058"/>
      <c r="AO470" s="2057"/>
      <c r="AP470" s="2057"/>
      <c r="AQ470" s="2057"/>
      <c r="AR470" s="2057"/>
      <c r="AS470" s="2058"/>
      <c r="AT470" s="2057"/>
      <c r="AU470" s="2057"/>
      <c r="AV470" s="2057"/>
      <c r="AW470" s="2057"/>
      <c r="AX470" s="2058"/>
    </row>
    <row r="471" spans="1:56">
      <c r="A471" s="2057"/>
      <c r="B471" s="2057"/>
      <c r="C471" s="2057"/>
      <c r="D471" s="2057"/>
      <c r="E471" s="2058"/>
      <c r="F471" s="2057"/>
      <c r="G471" s="2057"/>
      <c r="H471" s="2057"/>
      <c r="I471" s="2057"/>
      <c r="J471" s="2058"/>
      <c r="K471" s="2057"/>
      <c r="L471" s="2057"/>
      <c r="M471" s="2057"/>
      <c r="N471" s="2057"/>
      <c r="O471" s="2058"/>
      <c r="P471" s="2057"/>
      <c r="Q471" s="2057"/>
      <c r="R471" s="2057"/>
      <c r="S471" s="2057"/>
      <c r="T471" s="2058"/>
      <c r="U471" s="2057"/>
      <c r="V471" s="2057"/>
      <c r="W471" s="2057"/>
      <c r="X471" s="2057"/>
      <c r="Y471" s="2058"/>
      <c r="Z471" s="2057"/>
      <c r="AA471" s="2057"/>
      <c r="AB471" s="2057"/>
      <c r="AC471" s="2057"/>
      <c r="AD471" s="2058"/>
      <c r="AE471" s="2057"/>
      <c r="AF471" s="2057"/>
      <c r="AG471" s="2057"/>
      <c r="AH471" s="2057"/>
      <c r="AI471" s="2058"/>
      <c r="AJ471" s="2057"/>
      <c r="AK471" s="2057"/>
      <c r="AL471" s="2057"/>
      <c r="AM471" s="2057"/>
      <c r="AN471" s="2058"/>
      <c r="AO471" s="2057"/>
      <c r="AP471" s="2057"/>
      <c r="AQ471" s="2057"/>
      <c r="AR471" s="2057"/>
      <c r="AS471" s="2058"/>
      <c r="AT471" s="2057"/>
      <c r="AU471" s="2057"/>
      <c r="AV471" s="2057"/>
      <c r="AW471" s="2057"/>
      <c r="AX471" s="2058"/>
    </row>
    <row r="472" spans="1:56">
      <c r="A472" s="2057"/>
      <c r="B472" s="2057"/>
      <c r="C472" s="2057"/>
      <c r="D472" s="2057"/>
      <c r="E472" s="2058"/>
      <c r="F472" s="2057"/>
      <c r="G472" s="2057"/>
      <c r="H472" s="2057"/>
      <c r="I472" s="2057"/>
      <c r="J472" s="2058"/>
      <c r="K472" s="2057"/>
      <c r="L472" s="2057"/>
      <c r="M472" s="2057"/>
      <c r="N472" s="2057"/>
      <c r="O472" s="2058"/>
      <c r="P472" s="2057"/>
      <c r="Q472" s="2057"/>
      <c r="R472" s="2057"/>
      <c r="S472" s="2057"/>
      <c r="T472" s="2058"/>
      <c r="U472" s="2057"/>
      <c r="V472" s="2057"/>
      <c r="W472" s="2057"/>
      <c r="X472" s="2057"/>
      <c r="Y472" s="2058"/>
      <c r="Z472" s="2057"/>
      <c r="AA472" s="2057"/>
      <c r="AB472" s="2057"/>
      <c r="AC472" s="2057"/>
      <c r="AD472" s="2058"/>
      <c r="AE472" s="2057"/>
      <c r="AF472" s="2057"/>
      <c r="AG472" s="2057"/>
      <c r="AH472" s="2057"/>
      <c r="AI472" s="2058"/>
      <c r="AJ472" s="2057"/>
      <c r="AK472" s="2057"/>
      <c r="AL472" s="2057"/>
      <c r="AM472" s="2057"/>
      <c r="AN472" s="2058"/>
      <c r="AO472" s="2057"/>
      <c r="AP472" s="2057"/>
      <c r="AQ472" s="2057"/>
      <c r="AR472" s="2057"/>
      <c r="AS472" s="2058"/>
      <c r="AT472" s="2057"/>
      <c r="AU472" s="2057"/>
      <c r="AV472" s="2057"/>
      <c r="AW472" s="2057"/>
      <c r="AX472" s="2058"/>
    </row>
    <row r="473" spans="1:56">
      <c r="A473" s="2057"/>
      <c r="B473" s="2057"/>
      <c r="C473" s="2057"/>
      <c r="D473" s="2057"/>
      <c r="E473" s="2058"/>
      <c r="F473" s="2057"/>
      <c r="G473" s="2057"/>
      <c r="H473" s="2057"/>
      <c r="I473" s="2057"/>
      <c r="J473" s="2058"/>
      <c r="K473" s="2057"/>
      <c r="L473" s="2057"/>
      <c r="M473" s="2057"/>
      <c r="N473" s="2057"/>
      <c r="O473" s="2058"/>
      <c r="P473" s="2057"/>
      <c r="Q473" s="2057"/>
      <c r="R473" s="2057"/>
      <c r="S473" s="2057"/>
      <c r="T473" s="2058"/>
      <c r="U473" s="2057"/>
      <c r="V473" s="2057"/>
      <c r="W473" s="2057"/>
      <c r="X473" s="2057"/>
      <c r="Y473" s="2058"/>
      <c r="Z473" s="2057"/>
      <c r="AA473" s="2057"/>
      <c r="AB473" s="2057"/>
      <c r="AC473" s="2057"/>
      <c r="AD473" s="2058"/>
      <c r="AE473" s="2057"/>
      <c r="AF473" s="2057"/>
      <c r="AG473" s="2057"/>
      <c r="AH473" s="2057"/>
      <c r="AI473" s="2058"/>
      <c r="AJ473" s="2057"/>
      <c r="AK473" s="2057"/>
      <c r="AL473" s="2057"/>
      <c r="AM473" s="2057"/>
      <c r="AN473" s="2058"/>
      <c r="AO473" s="2057"/>
      <c r="AP473" s="2057"/>
      <c r="AQ473" s="2057"/>
      <c r="AR473" s="2057"/>
      <c r="AS473" s="2058"/>
      <c r="AT473" s="2057"/>
      <c r="AU473" s="2057"/>
      <c r="AV473" s="2057"/>
      <c r="AW473" s="2057"/>
      <c r="AX473" s="2058"/>
    </row>
    <row r="474" spans="1:56">
      <c r="A474" s="2059"/>
      <c r="B474" s="2059"/>
      <c r="C474" s="2059"/>
      <c r="D474" s="2059"/>
      <c r="E474" s="2060"/>
      <c r="F474" s="2059"/>
      <c r="G474" s="2059"/>
      <c r="H474" s="2059"/>
      <c r="I474" s="2059"/>
      <c r="J474" s="2060"/>
      <c r="K474" s="2059"/>
      <c r="L474" s="2059"/>
      <c r="M474" s="2059"/>
      <c r="N474" s="2059"/>
      <c r="O474" s="2060"/>
      <c r="P474" s="2059"/>
      <c r="Q474" s="2059"/>
      <c r="R474" s="2059"/>
      <c r="S474" s="2059"/>
      <c r="T474" s="2060"/>
      <c r="U474" s="2059"/>
      <c r="V474" s="2059"/>
      <c r="W474" s="2059"/>
      <c r="X474" s="2059"/>
      <c r="Y474" s="2060"/>
      <c r="Z474" s="2059"/>
      <c r="AA474" s="2059"/>
      <c r="AB474" s="2059"/>
      <c r="AC474" s="2059"/>
      <c r="AD474" s="2060"/>
      <c r="AE474" s="2059"/>
      <c r="AF474" s="2059"/>
      <c r="AG474" s="2059"/>
      <c r="AH474" s="2059"/>
      <c r="AI474" s="2060"/>
      <c r="AJ474" s="2059"/>
      <c r="AK474" s="2059"/>
      <c r="AL474" s="2059"/>
      <c r="AM474" s="2059"/>
      <c r="AN474" s="2060"/>
      <c r="AO474" s="2059"/>
      <c r="AP474" s="2059"/>
      <c r="AQ474" s="2059"/>
      <c r="AR474" s="2059"/>
      <c r="AS474" s="2060"/>
      <c r="AT474" s="2059"/>
      <c r="AU474" s="2059"/>
      <c r="AV474" s="2059"/>
      <c r="AW474" s="2059"/>
      <c r="AX474" s="2060"/>
    </row>
    <row r="475" spans="1:56">
      <c r="A475" s="421">
        <v>16</v>
      </c>
      <c r="B475" s="421"/>
      <c r="C475" s="421"/>
      <c r="D475" s="421"/>
      <c r="E475" s="422"/>
      <c r="F475" s="421">
        <v>17</v>
      </c>
      <c r="G475" s="421"/>
      <c r="H475" s="421"/>
      <c r="I475" s="421"/>
      <c r="J475" s="422"/>
      <c r="K475" s="421">
        <v>18</v>
      </c>
      <c r="L475" s="421"/>
      <c r="M475" s="421"/>
      <c r="N475" s="421"/>
      <c r="O475" s="422"/>
      <c r="P475" s="421">
        <v>19</v>
      </c>
      <c r="Q475" s="421"/>
      <c r="R475" s="421"/>
      <c r="S475" s="421"/>
      <c r="T475" s="422"/>
      <c r="U475" s="421">
        <v>20</v>
      </c>
      <c r="V475" s="421"/>
      <c r="W475" s="421"/>
      <c r="X475" s="421"/>
      <c r="Y475" s="422"/>
      <c r="Z475" s="421">
        <v>21</v>
      </c>
      <c r="AA475" s="421"/>
      <c r="AB475" s="421"/>
      <c r="AC475" s="421"/>
      <c r="AD475" s="422"/>
      <c r="AE475" s="421">
        <v>22</v>
      </c>
      <c r="AF475" s="421"/>
      <c r="AG475" s="421"/>
      <c r="AH475" s="421"/>
      <c r="AI475" s="422"/>
      <c r="AJ475" s="421">
        <v>23</v>
      </c>
      <c r="AK475" s="421"/>
      <c r="AL475" s="421"/>
      <c r="AM475" s="421"/>
      <c r="AN475" s="422"/>
      <c r="AO475" s="421">
        <v>24</v>
      </c>
      <c r="AP475" s="421"/>
      <c r="AQ475" s="421"/>
      <c r="AR475" s="421"/>
      <c r="AS475" s="422"/>
      <c r="AT475" s="421">
        <v>25</v>
      </c>
      <c r="AU475" s="421"/>
      <c r="AV475" s="421"/>
      <c r="AW475" s="421"/>
      <c r="AX475" s="422"/>
    </row>
    <row r="476" spans="1:56">
      <c r="A476" s="2057"/>
      <c r="B476" s="2057"/>
      <c r="C476" s="2057"/>
      <c r="D476" s="2057"/>
      <c r="E476" s="2058"/>
      <c r="F476" s="2057" t="s">
        <v>4064</v>
      </c>
      <c r="G476" s="2057"/>
      <c r="H476" s="2057"/>
      <c r="I476" s="2057"/>
      <c r="J476" s="2058"/>
      <c r="K476" s="2057"/>
      <c r="L476" s="2057"/>
      <c r="M476" s="2057"/>
      <c r="N476" s="2057"/>
      <c r="O476" s="2058"/>
      <c r="P476" s="2057"/>
      <c r="Q476" s="2057"/>
      <c r="R476" s="2057"/>
      <c r="S476" s="2057"/>
      <c r="T476" s="2058"/>
      <c r="U476" s="2057"/>
      <c r="V476" s="2057"/>
      <c r="W476" s="2057"/>
      <c r="X476" s="2057"/>
      <c r="Y476" s="2058"/>
      <c r="Z476" s="2057"/>
      <c r="AA476" s="2057"/>
      <c r="AB476" s="2057"/>
      <c r="AC476" s="2057"/>
      <c r="AD476" s="2058"/>
      <c r="AE476" s="2057"/>
      <c r="AF476" s="2057"/>
      <c r="AG476" s="2057"/>
      <c r="AH476" s="2057"/>
      <c r="AI476" s="2058"/>
      <c r="AJ476" s="2057"/>
      <c r="AK476" s="2057"/>
      <c r="AL476" s="2057"/>
      <c r="AM476" s="2057"/>
      <c r="AN476" s="2058"/>
      <c r="AO476" s="2057"/>
      <c r="AP476" s="2057"/>
      <c r="AQ476" s="2057"/>
      <c r="AR476" s="2057"/>
      <c r="AS476" s="2058"/>
      <c r="AT476" s="2057"/>
      <c r="AU476" s="2057"/>
      <c r="AV476" s="2057"/>
      <c r="AW476" s="2057"/>
      <c r="AX476" s="2058"/>
    </row>
    <row r="477" spans="1:56">
      <c r="A477" s="2057"/>
      <c r="B477" s="2057"/>
      <c r="C477" s="2057"/>
      <c r="D477" s="2057"/>
      <c r="E477" s="2058"/>
      <c r="F477" s="2057"/>
      <c r="G477" s="2057"/>
      <c r="H477" s="2057"/>
      <c r="I477" s="2057"/>
      <c r="J477" s="2058"/>
      <c r="K477" s="2057"/>
      <c r="L477" s="2057"/>
      <c r="M477" s="2057"/>
      <c r="N477" s="2057"/>
      <c r="O477" s="2058"/>
      <c r="P477" s="2057"/>
      <c r="Q477" s="2057"/>
      <c r="R477" s="2057"/>
      <c r="S477" s="2057"/>
      <c r="T477" s="2058"/>
      <c r="U477" s="2057"/>
      <c r="V477" s="2057"/>
      <c r="W477" s="2057"/>
      <c r="X477" s="2057"/>
      <c r="Y477" s="2058"/>
      <c r="Z477" s="2057"/>
      <c r="AA477" s="2057"/>
      <c r="AB477" s="2057"/>
      <c r="AC477" s="2057"/>
      <c r="AD477" s="2058"/>
      <c r="AE477" s="2057"/>
      <c r="AF477" s="2057"/>
      <c r="AG477" s="2057"/>
      <c r="AH477" s="2057"/>
      <c r="AI477" s="2058"/>
      <c r="AJ477" s="2057"/>
      <c r="AK477" s="2057"/>
      <c r="AL477" s="2057"/>
      <c r="AM477" s="2057"/>
      <c r="AN477" s="2058"/>
      <c r="AO477" s="2057"/>
      <c r="AP477" s="2057"/>
      <c r="AQ477" s="2057"/>
      <c r="AR477" s="2057"/>
      <c r="AS477" s="2058"/>
      <c r="AT477" s="2057"/>
      <c r="AU477" s="2057"/>
      <c r="AV477" s="2057"/>
      <c r="AW477" s="2057"/>
      <c r="AX477" s="2058"/>
    </row>
    <row r="478" spans="1:56">
      <c r="A478" s="2057"/>
      <c r="B478" s="2057"/>
      <c r="C478" s="2057"/>
      <c r="D478" s="2057"/>
      <c r="E478" s="2058"/>
      <c r="F478" s="2057"/>
      <c r="G478" s="2057"/>
      <c r="H478" s="2057"/>
      <c r="I478" s="2057"/>
      <c r="J478" s="2058"/>
      <c r="K478" s="2057"/>
      <c r="L478" s="2057"/>
      <c r="M478" s="2057"/>
      <c r="N478" s="2057"/>
      <c r="O478" s="2058"/>
      <c r="P478" s="2057"/>
      <c r="Q478" s="2057"/>
      <c r="R478" s="2057"/>
      <c r="S478" s="2057"/>
      <c r="T478" s="2058"/>
      <c r="U478" s="2057"/>
      <c r="V478" s="2057"/>
      <c r="W478" s="2057"/>
      <c r="X478" s="2057"/>
      <c r="Y478" s="2058"/>
      <c r="Z478" s="2057"/>
      <c r="AA478" s="2057"/>
      <c r="AB478" s="2057"/>
      <c r="AC478" s="2057"/>
      <c r="AD478" s="2058"/>
      <c r="AE478" s="2057"/>
      <c r="AF478" s="2057"/>
      <c r="AG478" s="2057"/>
      <c r="AH478" s="2057"/>
      <c r="AI478" s="2058"/>
      <c r="AJ478" s="2057"/>
      <c r="AK478" s="2057"/>
      <c r="AL478" s="2057"/>
      <c r="AM478" s="2057"/>
      <c r="AN478" s="2058"/>
      <c r="AO478" s="2057"/>
      <c r="AP478" s="2057"/>
      <c r="AQ478" s="2057"/>
      <c r="AR478" s="2057"/>
      <c r="AS478" s="2058"/>
      <c r="AT478" s="2057"/>
      <c r="AU478" s="2057"/>
      <c r="AV478" s="2057"/>
      <c r="AW478" s="2057"/>
      <c r="AX478" s="2058"/>
    </row>
    <row r="479" spans="1:56">
      <c r="A479" s="2057"/>
      <c r="B479" s="2057"/>
      <c r="C479" s="2057"/>
      <c r="D479" s="2057"/>
      <c r="E479" s="2058"/>
      <c r="F479" s="2057"/>
      <c r="G479" s="2057"/>
      <c r="H479" s="2057"/>
      <c r="I479" s="2057"/>
      <c r="J479" s="2058"/>
      <c r="K479" s="2057"/>
      <c r="L479" s="2057"/>
      <c r="M479" s="2057"/>
      <c r="N479" s="2057"/>
      <c r="O479" s="2058"/>
      <c r="P479" s="2057"/>
      <c r="Q479" s="2057"/>
      <c r="R479" s="2057"/>
      <c r="S479" s="2057"/>
      <c r="T479" s="2058"/>
      <c r="U479" s="2057"/>
      <c r="V479" s="2057"/>
      <c r="W479" s="2057"/>
      <c r="X479" s="2057"/>
      <c r="Y479" s="2058"/>
      <c r="Z479" s="2057"/>
      <c r="AA479" s="2057"/>
      <c r="AB479" s="2057"/>
      <c r="AC479" s="2057"/>
      <c r="AD479" s="2058"/>
      <c r="AE479" s="2057"/>
      <c r="AF479" s="2057"/>
      <c r="AG479" s="2057"/>
      <c r="AH479" s="2057"/>
      <c r="AI479" s="2058"/>
      <c r="AJ479" s="2057"/>
      <c r="AK479" s="2057"/>
      <c r="AL479" s="2057"/>
      <c r="AM479" s="2057"/>
      <c r="AN479" s="2058"/>
      <c r="AO479" s="2057"/>
      <c r="AP479" s="2057"/>
      <c r="AQ479" s="2057"/>
      <c r="AR479" s="2057"/>
      <c r="AS479" s="2058"/>
      <c r="AT479" s="2057"/>
      <c r="AU479" s="2057"/>
      <c r="AV479" s="2057"/>
      <c r="AW479" s="2057"/>
      <c r="AX479" s="2058"/>
    </row>
    <row r="480" spans="1:56">
      <c r="A480" s="2057"/>
      <c r="B480" s="2057"/>
      <c r="C480" s="2057"/>
      <c r="D480" s="2057"/>
      <c r="E480" s="2058"/>
      <c r="F480" s="2057"/>
      <c r="G480" s="2057"/>
      <c r="H480" s="2057"/>
      <c r="I480" s="2057"/>
      <c r="J480" s="2058"/>
      <c r="K480" s="2057"/>
      <c r="L480" s="2057"/>
      <c r="M480" s="2057"/>
      <c r="N480" s="2057"/>
      <c r="O480" s="2058"/>
      <c r="P480" s="2057"/>
      <c r="Q480" s="2057"/>
      <c r="R480" s="2057"/>
      <c r="S480" s="2057"/>
      <c r="T480" s="2058"/>
      <c r="U480" s="2057"/>
      <c r="V480" s="2057"/>
      <c r="W480" s="2057"/>
      <c r="X480" s="2057"/>
      <c r="Y480" s="2058"/>
      <c r="Z480" s="2057"/>
      <c r="AA480" s="2057"/>
      <c r="AB480" s="2057"/>
      <c r="AC480" s="2057"/>
      <c r="AD480" s="2058"/>
      <c r="AE480" s="2057"/>
      <c r="AF480" s="2057"/>
      <c r="AG480" s="2057"/>
      <c r="AH480" s="2057"/>
      <c r="AI480" s="2058"/>
      <c r="AJ480" s="2057"/>
      <c r="AK480" s="2057"/>
      <c r="AL480" s="2057"/>
      <c r="AM480" s="2057"/>
      <c r="AN480" s="2058"/>
      <c r="AO480" s="2057"/>
      <c r="AP480" s="2057"/>
      <c r="AQ480" s="2057"/>
      <c r="AR480" s="2057"/>
      <c r="AS480" s="2058"/>
      <c r="AT480" s="2057"/>
      <c r="AU480" s="2057"/>
      <c r="AV480" s="2057"/>
      <c r="AW480" s="2057"/>
      <c r="AX480" s="2058"/>
    </row>
    <row r="481" spans="1:56">
      <c r="A481" s="2057"/>
      <c r="B481" s="2057"/>
      <c r="C481" s="2057"/>
      <c r="D481" s="2057"/>
      <c r="E481" s="2058"/>
      <c r="F481" s="2057"/>
      <c r="G481" s="2057"/>
      <c r="H481" s="2057"/>
      <c r="I481" s="2057"/>
      <c r="J481" s="2058"/>
      <c r="K481" s="2057"/>
      <c r="L481" s="2057"/>
      <c r="M481" s="2057"/>
      <c r="N481" s="2057"/>
      <c r="O481" s="2058"/>
      <c r="P481" s="2057"/>
      <c r="Q481" s="2057"/>
      <c r="R481" s="2057"/>
      <c r="S481" s="2057"/>
      <c r="T481" s="2058"/>
      <c r="U481" s="2057"/>
      <c r="V481" s="2057"/>
      <c r="W481" s="2057"/>
      <c r="X481" s="2057"/>
      <c r="Y481" s="2058"/>
      <c r="Z481" s="2057"/>
      <c r="AA481" s="2057"/>
      <c r="AB481" s="2057"/>
      <c r="AC481" s="2057"/>
      <c r="AD481" s="2058"/>
      <c r="AE481" s="2057"/>
      <c r="AF481" s="2057"/>
      <c r="AG481" s="2057"/>
      <c r="AH481" s="2057"/>
      <c r="AI481" s="2058"/>
      <c r="AJ481" s="2057"/>
      <c r="AK481" s="2057"/>
      <c r="AL481" s="2057"/>
      <c r="AM481" s="2057"/>
      <c r="AN481" s="2058"/>
      <c r="AO481" s="2057"/>
      <c r="AP481" s="2057"/>
      <c r="AQ481" s="2057"/>
      <c r="AR481" s="2057"/>
      <c r="AS481" s="2058"/>
      <c r="AT481" s="2057"/>
      <c r="AU481" s="2057"/>
      <c r="AV481" s="2057"/>
      <c r="AW481" s="2057"/>
      <c r="AX481" s="2058"/>
    </row>
    <row r="482" spans="1:56" s="387" customFormat="1">
      <c r="A482" s="2057"/>
      <c r="B482" s="2057"/>
      <c r="C482" s="2057"/>
      <c r="D482" s="2057"/>
      <c r="E482" s="2058"/>
      <c r="F482" s="2057"/>
      <c r="G482" s="2057"/>
      <c r="H482" s="2057"/>
      <c r="I482" s="2057"/>
      <c r="J482" s="2058"/>
      <c r="K482" s="2057"/>
      <c r="L482" s="2057"/>
      <c r="M482" s="2057"/>
      <c r="N482" s="2057"/>
      <c r="O482" s="2058"/>
      <c r="P482" s="2057"/>
      <c r="Q482" s="2057"/>
      <c r="R482" s="2057"/>
      <c r="S482" s="2057"/>
      <c r="T482" s="2058"/>
      <c r="U482" s="2057"/>
      <c r="V482" s="2057"/>
      <c r="W482" s="2057"/>
      <c r="X482" s="2057"/>
      <c r="Y482" s="2058"/>
      <c r="Z482" s="2057"/>
      <c r="AA482" s="2057"/>
      <c r="AB482" s="2057"/>
      <c r="AC482" s="2057"/>
      <c r="AD482" s="2058"/>
      <c r="AE482" s="2057"/>
      <c r="AF482" s="2057"/>
      <c r="AG482" s="2057"/>
      <c r="AH482" s="2057"/>
      <c r="AI482" s="2058"/>
      <c r="AJ482" s="2057"/>
      <c r="AK482" s="2057"/>
      <c r="AL482" s="2057"/>
      <c r="AM482" s="2057"/>
      <c r="AN482" s="2058"/>
      <c r="AO482" s="2057"/>
      <c r="AP482" s="2057"/>
      <c r="AQ482" s="2057"/>
      <c r="AR482" s="2057"/>
      <c r="AS482" s="2058"/>
      <c r="AT482" s="2057"/>
      <c r="AU482" s="2057"/>
      <c r="AV482" s="2057"/>
      <c r="AW482" s="2057"/>
      <c r="AX482" s="2058"/>
      <c r="AY482" s="388"/>
      <c r="AZ482" s="388"/>
      <c r="BA482" s="388"/>
      <c r="BB482" s="388"/>
      <c r="BC482" s="388"/>
      <c r="BD482" s="388"/>
    </row>
    <row r="483" spans="1:56">
      <c r="A483" s="2057"/>
      <c r="B483" s="2057"/>
      <c r="C483" s="2057"/>
      <c r="D483" s="2057"/>
      <c r="E483" s="2058"/>
      <c r="F483" s="2057"/>
      <c r="G483" s="2057"/>
      <c r="H483" s="2057"/>
      <c r="I483" s="2057"/>
      <c r="J483" s="2058"/>
      <c r="K483" s="2057"/>
      <c r="L483" s="2057"/>
      <c r="M483" s="2057"/>
      <c r="N483" s="2057"/>
      <c r="O483" s="2058"/>
      <c r="P483" s="2057"/>
      <c r="Q483" s="2057"/>
      <c r="R483" s="2057"/>
      <c r="S483" s="2057"/>
      <c r="T483" s="2058"/>
      <c r="U483" s="2057"/>
      <c r="V483" s="2057"/>
      <c r="W483" s="2057"/>
      <c r="X483" s="2057"/>
      <c r="Y483" s="2058"/>
      <c r="Z483" s="2057"/>
      <c r="AA483" s="2057"/>
      <c r="AB483" s="2057"/>
      <c r="AC483" s="2057"/>
      <c r="AD483" s="2058"/>
      <c r="AE483" s="2057"/>
      <c r="AF483" s="2057"/>
      <c r="AG483" s="2057"/>
      <c r="AH483" s="2057"/>
      <c r="AI483" s="2058"/>
      <c r="AJ483" s="2057"/>
      <c r="AK483" s="2057"/>
      <c r="AL483" s="2057"/>
      <c r="AM483" s="2057"/>
      <c r="AN483" s="2058"/>
      <c r="AO483" s="2057"/>
      <c r="AP483" s="2057"/>
      <c r="AQ483" s="2057"/>
      <c r="AR483" s="2057"/>
      <c r="AS483" s="2058"/>
      <c r="AT483" s="2057"/>
      <c r="AU483" s="2057"/>
      <c r="AV483" s="2057"/>
      <c r="AW483" s="2057"/>
      <c r="AX483" s="2058"/>
    </row>
    <row r="484" spans="1:56">
      <c r="A484" s="2057"/>
      <c r="B484" s="2057"/>
      <c r="C484" s="2057"/>
      <c r="D484" s="2057"/>
      <c r="E484" s="2058"/>
      <c r="F484" s="2057"/>
      <c r="G484" s="2057"/>
      <c r="H484" s="2057"/>
      <c r="I484" s="2057"/>
      <c r="J484" s="2058"/>
      <c r="K484" s="2057"/>
      <c r="L484" s="2057"/>
      <c r="M484" s="2057"/>
      <c r="N484" s="2057"/>
      <c r="O484" s="2058"/>
      <c r="P484" s="2057"/>
      <c r="Q484" s="2057"/>
      <c r="R484" s="2057"/>
      <c r="S484" s="2057"/>
      <c r="T484" s="2058"/>
      <c r="U484" s="2057"/>
      <c r="V484" s="2057"/>
      <c r="W484" s="2057"/>
      <c r="X484" s="2057"/>
      <c r="Y484" s="2058"/>
      <c r="Z484" s="2057"/>
      <c r="AA484" s="2057"/>
      <c r="AB484" s="2057"/>
      <c r="AC484" s="2057"/>
      <c r="AD484" s="2058"/>
      <c r="AE484" s="2057"/>
      <c r="AF484" s="2057"/>
      <c r="AG484" s="2057"/>
      <c r="AH484" s="2057"/>
      <c r="AI484" s="2058"/>
      <c r="AJ484" s="2057"/>
      <c r="AK484" s="2057"/>
      <c r="AL484" s="2057"/>
      <c r="AM484" s="2057"/>
      <c r="AN484" s="2058"/>
      <c r="AO484" s="2057"/>
      <c r="AP484" s="2057"/>
      <c r="AQ484" s="2057"/>
      <c r="AR484" s="2057"/>
      <c r="AS484" s="2058"/>
      <c r="AT484" s="2057"/>
      <c r="AU484" s="2057"/>
      <c r="AV484" s="2057"/>
      <c r="AW484" s="2057"/>
      <c r="AX484" s="2058"/>
    </row>
    <row r="485" spans="1:56">
      <c r="A485" s="2057"/>
      <c r="B485" s="2057"/>
      <c r="C485" s="2057"/>
      <c r="D485" s="2057"/>
      <c r="E485" s="2058"/>
      <c r="F485" s="2057"/>
      <c r="G485" s="2057"/>
      <c r="H485" s="2057"/>
      <c r="I485" s="2057"/>
      <c r="J485" s="2058"/>
      <c r="K485" s="2057"/>
      <c r="L485" s="2057"/>
      <c r="M485" s="2057"/>
      <c r="N485" s="2057"/>
      <c r="O485" s="2058"/>
      <c r="P485" s="2057"/>
      <c r="Q485" s="2057"/>
      <c r="R485" s="2057"/>
      <c r="S485" s="2057"/>
      <c r="T485" s="2058"/>
      <c r="U485" s="2057"/>
      <c r="V485" s="2057"/>
      <c r="W485" s="2057"/>
      <c r="X485" s="2057"/>
      <c r="Y485" s="2058"/>
      <c r="Z485" s="2057"/>
      <c r="AA485" s="2057"/>
      <c r="AB485" s="2057"/>
      <c r="AC485" s="2057"/>
      <c r="AD485" s="2058"/>
      <c r="AE485" s="2057"/>
      <c r="AF485" s="2057"/>
      <c r="AG485" s="2057"/>
      <c r="AH485" s="2057"/>
      <c r="AI485" s="2058"/>
      <c r="AJ485" s="2057"/>
      <c r="AK485" s="2057"/>
      <c r="AL485" s="2057"/>
      <c r="AM485" s="2057"/>
      <c r="AN485" s="2058"/>
      <c r="AO485" s="2057"/>
      <c r="AP485" s="2057"/>
      <c r="AQ485" s="2057"/>
      <c r="AR485" s="2057"/>
      <c r="AS485" s="2058"/>
      <c r="AT485" s="2057"/>
      <c r="AU485" s="2057"/>
      <c r="AV485" s="2057"/>
      <c r="AW485" s="2057"/>
      <c r="AX485" s="2058"/>
    </row>
    <row r="486" spans="1:56">
      <c r="A486" s="2057"/>
      <c r="B486" s="2057"/>
      <c r="C486" s="2057"/>
      <c r="D486" s="2057"/>
      <c r="E486" s="2058"/>
      <c r="F486" s="2057"/>
      <c r="G486" s="2057"/>
      <c r="H486" s="2057"/>
      <c r="I486" s="2057"/>
      <c r="J486" s="2058"/>
      <c r="K486" s="2057"/>
      <c r="L486" s="2057"/>
      <c r="M486" s="2057"/>
      <c r="N486" s="2057"/>
      <c r="O486" s="2058"/>
      <c r="P486" s="2057"/>
      <c r="Q486" s="2057"/>
      <c r="R486" s="2057"/>
      <c r="S486" s="2057"/>
      <c r="T486" s="2058"/>
      <c r="U486" s="2057"/>
      <c r="V486" s="2057"/>
      <c r="W486" s="2057"/>
      <c r="X486" s="2057"/>
      <c r="Y486" s="2058"/>
      <c r="Z486" s="2057"/>
      <c r="AA486" s="2057"/>
      <c r="AB486" s="2057"/>
      <c r="AC486" s="2057"/>
      <c r="AD486" s="2058"/>
      <c r="AE486" s="2057"/>
      <c r="AF486" s="2057"/>
      <c r="AG486" s="2057"/>
      <c r="AH486" s="2057"/>
      <c r="AI486" s="2058"/>
      <c r="AJ486" s="2057"/>
      <c r="AK486" s="2057"/>
      <c r="AL486" s="2057"/>
      <c r="AM486" s="2057"/>
      <c r="AN486" s="2058"/>
      <c r="AO486" s="2057"/>
      <c r="AP486" s="2057"/>
      <c r="AQ486" s="2057"/>
      <c r="AR486" s="2057"/>
      <c r="AS486" s="2058"/>
      <c r="AT486" s="2057"/>
      <c r="AU486" s="2057"/>
      <c r="AV486" s="2057"/>
      <c r="AW486" s="2057"/>
      <c r="AX486" s="2058"/>
    </row>
    <row r="487" spans="1:56">
      <c r="A487" s="2057"/>
      <c r="B487" s="2057"/>
      <c r="C487" s="2057"/>
      <c r="D487" s="2057"/>
      <c r="E487" s="2058"/>
      <c r="F487" s="2057"/>
      <c r="G487" s="2057"/>
      <c r="H487" s="2057"/>
      <c r="I487" s="2057"/>
      <c r="J487" s="2058"/>
      <c r="K487" s="2057"/>
      <c r="L487" s="2057"/>
      <c r="M487" s="2057"/>
      <c r="N487" s="2057"/>
      <c r="O487" s="2058"/>
      <c r="P487" s="2057"/>
      <c r="Q487" s="2057"/>
      <c r="R487" s="2057"/>
      <c r="S487" s="2057"/>
      <c r="T487" s="2058"/>
      <c r="U487" s="2057"/>
      <c r="V487" s="2057"/>
      <c r="W487" s="2057"/>
      <c r="X487" s="2057"/>
      <c r="Y487" s="2058"/>
      <c r="Z487" s="2057"/>
      <c r="AA487" s="2057"/>
      <c r="AB487" s="2057"/>
      <c r="AC487" s="2057"/>
      <c r="AD487" s="2058"/>
      <c r="AE487" s="2057"/>
      <c r="AF487" s="2057"/>
      <c r="AG487" s="2057"/>
      <c r="AH487" s="2057"/>
      <c r="AI487" s="2058"/>
      <c r="AJ487" s="2057"/>
      <c r="AK487" s="2057"/>
      <c r="AL487" s="2057"/>
      <c r="AM487" s="2057"/>
      <c r="AN487" s="2058"/>
      <c r="AO487" s="2057"/>
      <c r="AP487" s="2057"/>
      <c r="AQ487" s="2057"/>
      <c r="AR487" s="2057"/>
      <c r="AS487" s="2058"/>
      <c r="AT487" s="2057"/>
      <c r="AU487" s="2057"/>
      <c r="AV487" s="2057"/>
      <c r="AW487" s="2057"/>
      <c r="AX487" s="2058"/>
    </row>
    <row r="488" spans="1:56">
      <c r="A488" s="2057"/>
      <c r="B488" s="2057"/>
      <c r="C488" s="2057"/>
      <c r="D488" s="2057"/>
      <c r="E488" s="2058"/>
      <c r="F488" s="2057"/>
      <c r="G488" s="2057"/>
      <c r="H488" s="2057"/>
      <c r="I488" s="2057"/>
      <c r="J488" s="2058"/>
      <c r="K488" s="2057"/>
      <c r="L488" s="2057"/>
      <c r="M488" s="2057"/>
      <c r="N488" s="2057"/>
      <c r="O488" s="2058"/>
      <c r="P488" s="2057"/>
      <c r="Q488" s="2057"/>
      <c r="R488" s="2057"/>
      <c r="S488" s="2057"/>
      <c r="T488" s="2058"/>
      <c r="U488" s="2057"/>
      <c r="V488" s="2057"/>
      <c r="W488" s="2057"/>
      <c r="X488" s="2057"/>
      <c r="Y488" s="2058"/>
      <c r="Z488" s="2057"/>
      <c r="AA488" s="2057"/>
      <c r="AB488" s="2057"/>
      <c r="AC488" s="2057"/>
      <c r="AD488" s="2058"/>
      <c r="AE488" s="2057"/>
      <c r="AF488" s="2057"/>
      <c r="AG488" s="2057"/>
      <c r="AH488" s="2057"/>
      <c r="AI488" s="2058"/>
      <c r="AJ488" s="2057"/>
      <c r="AK488" s="2057"/>
      <c r="AL488" s="2057"/>
      <c r="AM488" s="2057"/>
      <c r="AN488" s="2058"/>
      <c r="AO488" s="2057"/>
      <c r="AP488" s="2057"/>
      <c r="AQ488" s="2057"/>
      <c r="AR488" s="2057"/>
      <c r="AS488" s="2058"/>
      <c r="AT488" s="2057"/>
      <c r="AU488" s="2057"/>
      <c r="AV488" s="2057"/>
      <c r="AW488" s="2057"/>
      <c r="AX488" s="2058"/>
    </row>
    <row r="489" spans="1:56">
      <c r="A489" s="2057"/>
      <c r="B489" s="2057"/>
      <c r="C489" s="2057"/>
      <c r="D489" s="2057"/>
      <c r="E489" s="2058"/>
      <c r="F489" s="2057"/>
      <c r="G489" s="2057"/>
      <c r="H489" s="2057"/>
      <c r="I489" s="2057"/>
      <c r="J489" s="2058"/>
      <c r="K489" s="2057"/>
      <c r="L489" s="2057"/>
      <c r="M489" s="2057"/>
      <c r="N489" s="2057"/>
      <c r="O489" s="2058"/>
      <c r="P489" s="2057"/>
      <c r="Q489" s="2057"/>
      <c r="R489" s="2057"/>
      <c r="S489" s="2057"/>
      <c r="T489" s="2058"/>
      <c r="U489" s="2057"/>
      <c r="V489" s="2057"/>
      <c r="W489" s="2057"/>
      <c r="X489" s="2057"/>
      <c r="Y489" s="2058"/>
      <c r="Z489" s="2057"/>
      <c r="AA489" s="2057"/>
      <c r="AB489" s="2057"/>
      <c r="AC489" s="2057"/>
      <c r="AD489" s="2058"/>
      <c r="AE489" s="2057"/>
      <c r="AF489" s="2057"/>
      <c r="AG489" s="2057"/>
      <c r="AH489" s="2057"/>
      <c r="AI489" s="2058"/>
      <c r="AJ489" s="2057"/>
      <c r="AK489" s="2057"/>
      <c r="AL489" s="2057"/>
      <c r="AM489" s="2057"/>
      <c r="AN489" s="2058"/>
      <c r="AO489" s="2057"/>
      <c r="AP489" s="2057"/>
      <c r="AQ489" s="2057"/>
      <c r="AR489" s="2057"/>
      <c r="AS489" s="2058"/>
      <c r="AT489" s="2057"/>
      <c r="AU489" s="2057"/>
      <c r="AV489" s="2057"/>
      <c r="AW489" s="2057"/>
      <c r="AX489" s="2058"/>
    </row>
    <row r="490" spans="1:56">
      <c r="A490" s="2059"/>
      <c r="B490" s="2059"/>
      <c r="C490" s="2059"/>
      <c r="D490" s="2059"/>
      <c r="E490" s="2060"/>
      <c r="F490" s="2059"/>
      <c r="G490" s="2059"/>
      <c r="H490" s="2059"/>
      <c r="I490" s="2059"/>
      <c r="J490" s="2060"/>
      <c r="K490" s="2059"/>
      <c r="L490" s="2059"/>
      <c r="M490" s="2059"/>
      <c r="N490" s="2059"/>
      <c r="O490" s="2060"/>
      <c r="P490" s="2059"/>
      <c r="Q490" s="2059"/>
      <c r="R490" s="2059"/>
      <c r="S490" s="2059"/>
      <c r="T490" s="2060"/>
      <c r="U490" s="2059"/>
      <c r="V490" s="2059"/>
      <c r="W490" s="2059"/>
      <c r="X490" s="2059"/>
      <c r="Y490" s="2060"/>
      <c r="Z490" s="2059"/>
      <c r="AA490" s="2059"/>
      <c r="AB490" s="2059"/>
      <c r="AC490" s="2059"/>
      <c r="AD490" s="2060"/>
      <c r="AE490" s="2059"/>
      <c r="AF490" s="2059"/>
      <c r="AG490" s="2059"/>
      <c r="AH490" s="2059"/>
      <c r="AI490" s="2060"/>
      <c r="AJ490" s="2059"/>
      <c r="AK490" s="2059"/>
      <c r="AL490" s="2059"/>
      <c r="AM490" s="2059"/>
      <c r="AN490" s="2060"/>
      <c r="AO490" s="2059"/>
      <c r="AP490" s="2059"/>
      <c r="AQ490" s="2059"/>
      <c r="AR490" s="2059"/>
      <c r="AS490" s="2060"/>
      <c r="AT490" s="2059"/>
      <c r="AU490" s="2059"/>
      <c r="AV490" s="2059"/>
      <c r="AW490" s="2059"/>
      <c r="AX490" s="2060"/>
    </row>
    <row r="491" spans="1:56" ht="18.75">
      <c r="A491" s="2260" t="s">
        <v>0</v>
      </c>
      <c r="B491" s="2260"/>
      <c r="C491" s="2260"/>
      <c r="D491" s="2260"/>
      <c r="E491" s="2260"/>
      <c r="F491" s="2260" t="s">
        <v>1</v>
      </c>
      <c r="G491" s="2260"/>
      <c r="H491" s="2260"/>
      <c r="I491" s="2260"/>
      <c r="J491" s="2260"/>
      <c r="K491" s="2260" t="s">
        <v>2</v>
      </c>
      <c r="L491" s="2260"/>
      <c r="M491" s="2260"/>
      <c r="N491" s="2260"/>
      <c r="O491" s="2260"/>
      <c r="P491" s="2260" t="s">
        <v>3</v>
      </c>
      <c r="Q491" s="2260"/>
      <c r="R491" s="2260"/>
      <c r="S491" s="2260"/>
      <c r="T491" s="2260"/>
      <c r="U491" s="2260" t="s">
        <v>4</v>
      </c>
      <c r="V491" s="2260"/>
      <c r="W491" s="2260"/>
      <c r="X491" s="2260"/>
      <c r="Y491" s="2260"/>
      <c r="Z491" s="2260" t="s">
        <v>5</v>
      </c>
      <c r="AA491" s="2260"/>
      <c r="AB491" s="2260"/>
      <c r="AC491" s="2260"/>
      <c r="AD491" s="2260"/>
      <c r="AE491" s="2260" t="s">
        <v>6</v>
      </c>
      <c r="AF491" s="2260"/>
      <c r="AG491" s="2260"/>
      <c r="AH491" s="2260"/>
      <c r="AI491" s="2260"/>
      <c r="AJ491" s="2260" t="s">
        <v>7</v>
      </c>
      <c r="AK491" s="2260"/>
      <c r="AL491" s="2260"/>
      <c r="AM491" s="2260"/>
      <c r="AN491" s="2260"/>
      <c r="AO491" s="2260" t="s">
        <v>8</v>
      </c>
      <c r="AP491" s="2260"/>
      <c r="AQ491" s="2260"/>
      <c r="AR491" s="2260"/>
      <c r="AS491" s="2260"/>
      <c r="AT491" s="2260" t="s">
        <v>9</v>
      </c>
      <c r="AU491" s="2260"/>
      <c r="AV491" s="2260"/>
      <c r="AW491" s="2260"/>
      <c r="AX491" s="2260"/>
    </row>
    <row r="492" spans="1:56">
      <c r="A492" s="424">
        <v>1</v>
      </c>
      <c r="B492" s="425"/>
      <c r="C492" s="425"/>
      <c r="D492" s="425"/>
      <c r="E492" s="426"/>
      <c r="F492" s="424">
        <v>2</v>
      </c>
      <c r="G492" s="425"/>
      <c r="H492" s="425"/>
      <c r="I492" s="425"/>
      <c r="J492" s="426"/>
      <c r="K492" s="424">
        <v>3</v>
      </c>
      <c r="L492" s="425"/>
      <c r="M492" s="425"/>
      <c r="N492" s="425"/>
      <c r="O492" s="426"/>
      <c r="P492" s="424">
        <v>4</v>
      </c>
      <c r="Q492" s="425"/>
      <c r="R492" s="425"/>
      <c r="S492" s="425"/>
      <c r="T492" s="426"/>
      <c r="U492" s="424">
        <v>5</v>
      </c>
      <c r="V492" s="425"/>
      <c r="W492" s="425"/>
      <c r="X492" s="425"/>
      <c r="Y492" s="426"/>
      <c r="Z492" s="424">
        <v>6</v>
      </c>
      <c r="AA492" s="425"/>
      <c r="AB492" s="425"/>
      <c r="AC492" s="425"/>
      <c r="AD492" s="426"/>
      <c r="AE492" s="424">
        <v>7</v>
      </c>
      <c r="AF492" s="425"/>
      <c r="AG492" s="425"/>
      <c r="AH492" s="425"/>
      <c r="AI492" s="426"/>
      <c r="AJ492" s="424">
        <v>8</v>
      </c>
      <c r="AK492" s="425"/>
      <c r="AL492" s="425"/>
      <c r="AM492" s="425"/>
      <c r="AN492" s="426"/>
      <c r="AO492" s="424">
        <v>9</v>
      </c>
      <c r="AP492" s="425"/>
      <c r="AQ492" s="425"/>
      <c r="AR492" s="425"/>
      <c r="AS492" s="426"/>
      <c r="AT492" s="424">
        <v>10</v>
      </c>
      <c r="AU492" s="425"/>
      <c r="AV492" s="425"/>
      <c r="AW492" s="425"/>
      <c r="AX492" s="426"/>
    </row>
    <row r="493" spans="1:56">
      <c r="A493" s="2207" t="s">
        <v>4065</v>
      </c>
      <c r="B493" s="2207"/>
      <c r="C493" s="2207"/>
      <c r="D493" s="2207"/>
      <c r="E493" s="2208"/>
      <c r="F493" s="2207"/>
      <c r="G493" s="2207"/>
      <c r="H493" s="2207"/>
      <c r="I493" s="2207"/>
      <c r="J493" s="2208"/>
      <c r="K493" s="2207"/>
      <c r="L493" s="2207"/>
      <c r="M493" s="2207"/>
      <c r="N493" s="2207"/>
      <c r="O493" s="2208"/>
      <c r="P493" s="2207"/>
      <c r="Q493" s="2207"/>
      <c r="R493" s="2207"/>
      <c r="S493" s="2207"/>
      <c r="T493" s="2208"/>
      <c r="U493" s="2207"/>
      <c r="V493" s="2207"/>
      <c r="W493" s="2207"/>
      <c r="X493" s="2207"/>
      <c r="Y493" s="2208"/>
      <c r="Z493" s="2207"/>
      <c r="AA493" s="2207"/>
      <c r="AB493" s="2207"/>
      <c r="AC493" s="2207"/>
      <c r="AD493" s="2208"/>
      <c r="AE493" s="2207"/>
      <c r="AF493" s="2207"/>
      <c r="AG493" s="2207"/>
      <c r="AH493" s="2207"/>
      <c r="AI493" s="2208"/>
      <c r="AJ493" s="2207"/>
      <c r="AK493" s="2207"/>
      <c r="AL493" s="2207"/>
      <c r="AM493" s="2207"/>
      <c r="AN493" s="2208"/>
      <c r="AO493" s="2207"/>
      <c r="AP493" s="2207"/>
      <c r="AQ493" s="2207"/>
      <c r="AR493" s="2207"/>
      <c r="AS493" s="2208"/>
      <c r="AT493" s="2207"/>
      <c r="AU493" s="2207"/>
      <c r="AV493" s="2207"/>
      <c r="AW493" s="2207"/>
      <c r="AX493" s="2208"/>
    </row>
    <row r="494" spans="1:56">
      <c r="A494" s="2207"/>
      <c r="B494" s="2207"/>
      <c r="C494" s="2207"/>
      <c r="D494" s="2207"/>
      <c r="E494" s="2208"/>
      <c r="F494" s="2207"/>
      <c r="G494" s="2207"/>
      <c r="H494" s="2207"/>
      <c r="I494" s="2207"/>
      <c r="J494" s="2208"/>
      <c r="K494" s="2207"/>
      <c r="L494" s="2207"/>
      <c r="M494" s="2207"/>
      <c r="N494" s="2207"/>
      <c r="O494" s="2208"/>
      <c r="P494" s="2207"/>
      <c r="Q494" s="2207"/>
      <c r="R494" s="2207"/>
      <c r="S494" s="2207"/>
      <c r="T494" s="2208"/>
      <c r="U494" s="2207"/>
      <c r="V494" s="2207"/>
      <c r="W494" s="2207"/>
      <c r="X494" s="2207"/>
      <c r="Y494" s="2208"/>
      <c r="Z494" s="2207"/>
      <c r="AA494" s="2207"/>
      <c r="AB494" s="2207"/>
      <c r="AC494" s="2207"/>
      <c r="AD494" s="2208"/>
      <c r="AE494" s="2207"/>
      <c r="AF494" s="2207"/>
      <c r="AG494" s="2207"/>
      <c r="AH494" s="2207"/>
      <c r="AI494" s="2208"/>
      <c r="AJ494" s="2207"/>
      <c r="AK494" s="2207"/>
      <c r="AL494" s="2207"/>
      <c r="AM494" s="2207"/>
      <c r="AN494" s="2208"/>
      <c r="AO494" s="2207"/>
      <c r="AP494" s="2207"/>
      <c r="AQ494" s="2207"/>
      <c r="AR494" s="2207"/>
      <c r="AS494" s="2208"/>
      <c r="AT494" s="2207"/>
      <c r="AU494" s="2207"/>
      <c r="AV494" s="2207"/>
      <c r="AW494" s="2207"/>
      <c r="AX494" s="2208"/>
    </row>
    <row r="495" spans="1:56">
      <c r="A495" s="2207"/>
      <c r="B495" s="2207"/>
      <c r="C495" s="2207"/>
      <c r="D495" s="2207"/>
      <c r="E495" s="2208"/>
      <c r="F495" s="2207"/>
      <c r="G495" s="2207"/>
      <c r="H495" s="2207"/>
      <c r="I495" s="2207"/>
      <c r="J495" s="2208"/>
      <c r="K495" s="2207"/>
      <c r="L495" s="2207"/>
      <c r="M495" s="2207"/>
      <c r="N495" s="2207"/>
      <c r="O495" s="2208"/>
      <c r="P495" s="2207"/>
      <c r="Q495" s="2207"/>
      <c r="R495" s="2207"/>
      <c r="S495" s="2207"/>
      <c r="T495" s="2208"/>
      <c r="U495" s="2207"/>
      <c r="V495" s="2207"/>
      <c r="W495" s="2207"/>
      <c r="X495" s="2207"/>
      <c r="Y495" s="2208"/>
      <c r="Z495" s="2207"/>
      <c r="AA495" s="2207"/>
      <c r="AB495" s="2207"/>
      <c r="AC495" s="2207"/>
      <c r="AD495" s="2208"/>
      <c r="AE495" s="2207"/>
      <c r="AF495" s="2207"/>
      <c r="AG495" s="2207"/>
      <c r="AH495" s="2207"/>
      <c r="AI495" s="2208"/>
      <c r="AJ495" s="2207"/>
      <c r="AK495" s="2207"/>
      <c r="AL495" s="2207"/>
      <c r="AM495" s="2207"/>
      <c r="AN495" s="2208"/>
      <c r="AO495" s="2207"/>
      <c r="AP495" s="2207"/>
      <c r="AQ495" s="2207"/>
      <c r="AR495" s="2207"/>
      <c r="AS495" s="2208"/>
      <c r="AT495" s="2207"/>
      <c r="AU495" s="2207"/>
      <c r="AV495" s="2207"/>
      <c r="AW495" s="2207"/>
      <c r="AX495" s="2208"/>
    </row>
    <row r="496" spans="1:56">
      <c r="A496" s="2207"/>
      <c r="B496" s="2207"/>
      <c r="C496" s="2207"/>
      <c r="D496" s="2207"/>
      <c r="E496" s="2208"/>
      <c r="F496" s="2207"/>
      <c r="G496" s="2207"/>
      <c r="H496" s="2207"/>
      <c r="I496" s="2207"/>
      <c r="J496" s="2208"/>
      <c r="K496" s="2207"/>
      <c r="L496" s="2207"/>
      <c r="M496" s="2207"/>
      <c r="N496" s="2207"/>
      <c r="O496" s="2208"/>
      <c r="P496" s="2207"/>
      <c r="Q496" s="2207"/>
      <c r="R496" s="2207"/>
      <c r="S496" s="2207"/>
      <c r="T496" s="2208"/>
      <c r="U496" s="2207"/>
      <c r="V496" s="2207"/>
      <c r="W496" s="2207"/>
      <c r="X496" s="2207"/>
      <c r="Y496" s="2208"/>
      <c r="Z496" s="2207"/>
      <c r="AA496" s="2207"/>
      <c r="AB496" s="2207"/>
      <c r="AC496" s="2207"/>
      <c r="AD496" s="2208"/>
      <c r="AE496" s="2207"/>
      <c r="AF496" s="2207"/>
      <c r="AG496" s="2207"/>
      <c r="AH496" s="2207"/>
      <c r="AI496" s="2208"/>
      <c r="AJ496" s="2207"/>
      <c r="AK496" s="2207"/>
      <c r="AL496" s="2207"/>
      <c r="AM496" s="2207"/>
      <c r="AN496" s="2208"/>
      <c r="AO496" s="2207"/>
      <c r="AP496" s="2207"/>
      <c r="AQ496" s="2207"/>
      <c r="AR496" s="2207"/>
      <c r="AS496" s="2208"/>
      <c r="AT496" s="2207"/>
      <c r="AU496" s="2207"/>
      <c r="AV496" s="2207"/>
      <c r="AW496" s="2207"/>
      <c r="AX496" s="2208"/>
    </row>
    <row r="497" spans="1:56">
      <c r="A497" s="2207"/>
      <c r="B497" s="2207"/>
      <c r="C497" s="2207"/>
      <c r="D497" s="2207"/>
      <c r="E497" s="2208"/>
      <c r="F497" s="2207"/>
      <c r="G497" s="2207"/>
      <c r="H497" s="2207"/>
      <c r="I497" s="2207"/>
      <c r="J497" s="2208"/>
      <c r="K497" s="2207"/>
      <c r="L497" s="2207"/>
      <c r="M497" s="2207"/>
      <c r="N497" s="2207"/>
      <c r="O497" s="2208"/>
      <c r="P497" s="2207"/>
      <c r="Q497" s="2207"/>
      <c r="R497" s="2207"/>
      <c r="S497" s="2207"/>
      <c r="T497" s="2208"/>
      <c r="U497" s="2207"/>
      <c r="V497" s="2207"/>
      <c r="W497" s="2207"/>
      <c r="X497" s="2207"/>
      <c r="Y497" s="2208"/>
      <c r="Z497" s="2207"/>
      <c r="AA497" s="2207"/>
      <c r="AB497" s="2207"/>
      <c r="AC497" s="2207"/>
      <c r="AD497" s="2208"/>
      <c r="AE497" s="2207"/>
      <c r="AF497" s="2207"/>
      <c r="AG497" s="2207"/>
      <c r="AH497" s="2207"/>
      <c r="AI497" s="2208"/>
      <c r="AJ497" s="2207"/>
      <c r="AK497" s="2207"/>
      <c r="AL497" s="2207"/>
      <c r="AM497" s="2207"/>
      <c r="AN497" s="2208"/>
      <c r="AO497" s="2207"/>
      <c r="AP497" s="2207"/>
      <c r="AQ497" s="2207"/>
      <c r="AR497" s="2207"/>
      <c r="AS497" s="2208"/>
      <c r="AT497" s="2207"/>
      <c r="AU497" s="2207"/>
      <c r="AV497" s="2207"/>
      <c r="AW497" s="2207"/>
      <c r="AX497" s="2208"/>
    </row>
    <row r="498" spans="1:56" s="387" customFormat="1">
      <c r="A498" s="2207"/>
      <c r="B498" s="2207"/>
      <c r="C498" s="2207"/>
      <c r="D498" s="2207"/>
      <c r="E498" s="2208"/>
      <c r="F498" s="2207"/>
      <c r="G498" s="2207"/>
      <c r="H498" s="2207"/>
      <c r="I498" s="2207"/>
      <c r="J498" s="2208"/>
      <c r="K498" s="2207"/>
      <c r="L498" s="2207"/>
      <c r="M498" s="2207"/>
      <c r="N498" s="2207"/>
      <c r="O498" s="2208"/>
      <c r="P498" s="2207"/>
      <c r="Q498" s="2207"/>
      <c r="R498" s="2207"/>
      <c r="S498" s="2207"/>
      <c r="T498" s="2208"/>
      <c r="U498" s="2207"/>
      <c r="V498" s="2207"/>
      <c r="W498" s="2207"/>
      <c r="X498" s="2207"/>
      <c r="Y498" s="2208"/>
      <c r="Z498" s="2207"/>
      <c r="AA498" s="2207"/>
      <c r="AB498" s="2207"/>
      <c r="AC498" s="2207"/>
      <c r="AD498" s="2208"/>
      <c r="AE498" s="2207"/>
      <c r="AF498" s="2207"/>
      <c r="AG498" s="2207"/>
      <c r="AH498" s="2207"/>
      <c r="AI498" s="2208"/>
      <c r="AJ498" s="2207"/>
      <c r="AK498" s="2207"/>
      <c r="AL498" s="2207"/>
      <c r="AM498" s="2207"/>
      <c r="AN498" s="2208"/>
      <c r="AO498" s="2207"/>
      <c r="AP498" s="2207"/>
      <c r="AQ498" s="2207"/>
      <c r="AR498" s="2207"/>
      <c r="AS498" s="2208"/>
      <c r="AT498" s="2207"/>
      <c r="AU498" s="2207"/>
      <c r="AV498" s="2207"/>
      <c r="AW498" s="2207"/>
      <c r="AX498" s="2208"/>
      <c r="AY498" s="388"/>
      <c r="AZ498" s="388"/>
      <c r="BA498" s="388"/>
      <c r="BB498" s="388"/>
      <c r="BC498" s="388"/>
      <c r="BD498" s="388"/>
    </row>
    <row r="499" spans="1:56">
      <c r="A499" s="2207"/>
      <c r="B499" s="2207"/>
      <c r="C499" s="2207"/>
      <c r="D499" s="2207"/>
      <c r="E499" s="2208"/>
      <c r="F499" s="2207"/>
      <c r="G499" s="2207"/>
      <c r="H499" s="2207"/>
      <c r="I499" s="2207"/>
      <c r="J499" s="2208"/>
      <c r="K499" s="2207"/>
      <c r="L499" s="2207"/>
      <c r="M499" s="2207"/>
      <c r="N499" s="2207"/>
      <c r="O499" s="2208"/>
      <c r="P499" s="2207"/>
      <c r="Q499" s="2207"/>
      <c r="R499" s="2207"/>
      <c r="S499" s="2207"/>
      <c r="T499" s="2208"/>
      <c r="U499" s="2207"/>
      <c r="V499" s="2207"/>
      <c r="W499" s="2207"/>
      <c r="X499" s="2207"/>
      <c r="Y499" s="2208"/>
      <c r="Z499" s="2207"/>
      <c r="AA499" s="2207"/>
      <c r="AB499" s="2207"/>
      <c r="AC499" s="2207"/>
      <c r="AD499" s="2208"/>
      <c r="AE499" s="2207"/>
      <c r="AF499" s="2207"/>
      <c r="AG499" s="2207"/>
      <c r="AH499" s="2207"/>
      <c r="AI499" s="2208"/>
      <c r="AJ499" s="2207"/>
      <c r="AK499" s="2207"/>
      <c r="AL499" s="2207"/>
      <c r="AM499" s="2207"/>
      <c r="AN499" s="2208"/>
      <c r="AO499" s="2207"/>
      <c r="AP499" s="2207"/>
      <c r="AQ499" s="2207"/>
      <c r="AR499" s="2207"/>
      <c r="AS499" s="2208"/>
      <c r="AT499" s="2207"/>
      <c r="AU499" s="2207"/>
      <c r="AV499" s="2207"/>
      <c r="AW499" s="2207"/>
      <c r="AX499" s="2208"/>
    </row>
    <row r="500" spans="1:56">
      <c r="A500" s="2207"/>
      <c r="B500" s="2207"/>
      <c r="C500" s="2207"/>
      <c r="D500" s="2207"/>
      <c r="E500" s="2208"/>
      <c r="F500" s="2207"/>
      <c r="G500" s="2207"/>
      <c r="H500" s="2207"/>
      <c r="I500" s="2207"/>
      <c r="J500" s="2208"/>
      <c r="K500" s="2207"/>
      <c r="L500" s="2207"/>
      <c r="M500" s="2207"/>
      <c r="N500" s="2207"/>
      <c r="O500" s="2208"/>
      <c r="P500" s="2207"/>
      <c r="Q500" s="2207"/>
      <c r="R500" s="2207"/>
      <c r="S500" s="2207"/>
      <c r="T500" s="2208"/>
      <c r="U500" s="2207"/>
      <c r="V500" s="2207"/>
      <c r="W500" s="2207"/>
      <c r="X500" s="2207"/>
      <c r="Y500" s="2208"/>
      <c r="Z500" s="2207"/>
      <c r="AA500" s="2207"/>
      <c r="AB500" s="2207"/>
      <c r="AC500" s="2207"/>
      <c r="AD500" s="2208"/>
      <c r="AE500" s="2207"/>
      <c r="AF500" s="2207"/>
      <c r="AG500" s="2207"/>
      <c r="AH500" s="2207"/>
      <c r="AI500" s="2208"/>
      <c r="AJ500" s="2207"/>
      <c r="AK500" s="2207"/>
      <c r="AL500" s="2207"/>
      <c r="AM500" s="2207"/>
      <c r="AN500" s="2208"/>
      <c r="AO500" s="2207"/>
      <c r="AP500" s="2207"/>
      <c r="AQ500" s="2207"/>
      <c r="AR500" s="2207"/>
      <c r="AS500" s="2208"/>
      <c r="AT500" s="2207"/>
      <c r="AU500" s="2207"/>
      <c r="AV500" s="2207"/>
      <c r="AW500" s="2207"/>
      <c r="AX500" s="2208"/>
    </row>
    <row r="501" spans="1:56">
      <c r="A501" s="2207"/>
      <c r="B501" s="2207"/>
      <c r="C501" s="2207"/>
      <c r="D501" s="2207"/>
      <c r="E501" s="2208"/>
      <c r="F501" s="2207"/>
      <c r="G501" s="2207"/>
      <c r="H501" s="2207"/>
      <c r="I501" s="2207"/>
      <c r="J501" s="2208"/>
      <c r="K501" s="2207"/>
      <c r="L501" s="2207"/>
      <c r="M501" s="2207"/>
      <c r="N501" s="2207"/>
      <c r="O501" s="2208"/>
      <c r="P501" s="2207"/>
      <c r="Q501" s="2207"/>
      <c r="R501" s="2207"/>
      <c r="S501" s="2207"/>
      <c r="T501" s="2208"/>
      <c r="U501" s="2207"/>
      <c r="V501" s="2207"/>
      <c r="W501" s="2207"/>
      <c r="X501" s="2207"/>
      <c r="Y501" s="2208"/>
      <c r="Z501" s="2207"/>
      <c r="AA501" s="2207"/>
      <c r="AB501" s="2207"/>
      <c r="AC501" s="2207"/>
      <c r="AD501" s="2208"/>
      <c r="AE501" s="2207"/>
      <c r="AF501" s="2207"/>
      <c r="AG501" s="2207"/>
      <c r="AH501" s="2207"/>
      <c r="AI501" s="2208"/>
      <c r="AJ501" s="2207"/>
      <c r="AK501" s="2207"/>
      <c r="AL501" s="2207"/>
      <c r="AM501" s="2207"/>
      <c r="AN501" s="2208"/>
      <c r="AO501" s="2207"/>
      <c r="AP501" s="2207"/>
      <c r="AQ501" s="2207"/>
      <c r="AR501" s="2207"/>
      <c r="AS501" s="2208"/>
      <c r="AT501" s="2207"/>
      <c r="AU501" s="2207"/>
      <c r="AV501" s="2207"/>
      <c r="AW501" s="2207"/>
      <c r="AX501" s="2208"/>
    </row>
    <row r="502" spans="1:56">
      <c r="A502" s="2207"/>
      <c r="B502" s="2207"/>
      <c r="C502" s="2207"/>
      <c r="D502" s="2207"/>
      <c r="E502" s="2208"/>
      <c r="F502" s="2207"/>
      <c r="G502" s="2207"/>
      <c r="H502" s="2207"/>
      <c r="I502" s="2207"/>
      <c r="J502" s="2208"/>
      <c r="K502" s="2207"/>
      <c r="L502" s="2207"/>
      <c r="M502" s="2207"/>
      <c r="N502" s="2207"/>
      <c r="O502" s="2208"/>
      <c r="P502" s="2207"/>
      <c r="Q502" s="2207"/>
      <c r="R502" s="2207"/>
      <c r="S502" s="2207"/>
      <c r="T502" s="2208"/>
      <c r="U502" s="2207"/>
      <c r="V502" s="2207"/>
      <c r="W502" s="2207"/>
      <c r="X502" s="2207"/>
      <c r="Y502" s="2208"/>
      <c r="Z502" s="2207"/>
      <c r="AA502" s="2207"/>
      <c r="AB502" s="2207"/>
      <c r="AC502" s="2207"/>
      <c r="AD502" s="2208"/>
      <c r="AE502" s="2207"/>
      <c r="AF502" s="2207"/>
      <c r="AG502" s="2207"/>
      <c r="AH502" s="2207"/>
      <c r="AI502" s="2208"/>
      <c r="AJ502" s="2207"/>
      <c r="AK502" s="2207"/>
      <c r="AL502" s="2207"/>
      <c r="AM502" s="2207"/>
      <c r="AN502" s="2208"/>
      <c r="AO502" s="2207"/>
      <c r="AP502" s="2207"/>
      <c r="AQ502" s="2207"/>
      <c r="AR502" s="2207"/>
      <c r="AS502" s="2208"/>
      <c r="AT502" s="2207"/>
      <c r="AU502" s="2207"/>
      <c r="AV502" s="2207"/>
      <c r="AW502" s="2207"/>
      <c r="AX502" s="2208"/>
    </row>
    <row r="503" spans="1:56">
      <c r="A503" s="2207"/>
      <c r="B503" s="2207"/>
      <c r="C503" s="2207"/>
      <c r="D503" s="2207"/>
      <c r="E503" s="2208"/>
      <c r="F503" s="2207"/>
      <c r="G503" s="2207"/>
      <c r="H503" s="2207"/>
      <c r="I503" s="2207"/>
      <c r="J503" s="2208"/>
      <c r="K503" s="2207"/>
      <c r="L503" s="2207"/>
      <c r="M503" s="2207"/>
      <c r="N503" s="2207"/>
      <c r="O503" s="2208"/>
      <c r="P503" s="2207"/>
      <c r="Q503" s="2207"/>
      <c r="R503" s="2207"/>
      <c r="S503" s="2207"/>
      <c r="T503" s="2208"/>
      <c r="U503" s="2207"/>
      <c r="V503" s="2207"/>
      <c r="W503" s="2207"/>
      <c r="X503" s="2207"/>
      <c r="Y503" s="2208"/>
      <c r="Z503" s="2207"/>
      <c r="AA503" s="2207"/>
      <c r="AB503" s="2207"/>
      <c r="AC503" s="2207"/>
      <c r="AD503" s="2208"/>
      <c r="AE503" s="2207"/>
      <c r="AF503" s="2207"/>
      <c r="AG503" s="2207"/>
      <c r="AH503" s="2207"/>
      <c r="AI503" s="2208"/>
      <c r="AJ503" s="2207"/>
      <c r="AK503" s="2207"/>
      <c r="AL503" s="2207"/>
      <c r="AM503" s="2207"/>
      <c r="AN503" s="2208"/>
      <c r="AO503" s="2207"/>
      <c r="AP503" s="2207"/>
      <c r="AQ503" s="2207"/>
      <c r="AR503" s="2207"/>
      <c r="AS503" s="2208"/>
      <c r="AT503" s="2207"/>
      <c r="AU503" s="2207"/>
      <c r="AV503" s="2207"/>
      <c r="AW503" s="2207"/>
      <c r="AX503" s="2208"/>
    </row>
    <row r="504" spans="1:56">
      <c r="A504" s="2207"/>
      <c r="B504" s="2207"/>
      <c r="C504" s="2207"/>
      <c r="D504" s="2207"/>
      <c r="E504" s="2208"/>
      <c r="F504" s="2207"/>
      <c r="G504" s="2207"/>
      <c r="H504" s="2207"/>
      <c r="I504" s="2207"/>
      <c r="J504" s="2208"/>
      <c r="K504" s="2207"/>
      <c r="L504" s="2207"/>
      <c r="M504" s="2207"/>
      <c r="N504" s="2207"/>
      <c r="O504" s="2208"/>
      <c r="P504" s="2207"/>
      <c r="Q504" s="2207"/>
      <c r="R504" s="2207"/>
      <c r="S504" s="2207"/>
      <c r="T504" s="2208"/>
      <c r="U504" s="2207"/>
      <c r="V504" s="2207"/>
      <c r="W504" s="2207"/>
      <c r="X504" s="2207"/>
      <c r="Y504" s="2208"/>
      <c r="Z504" s="2207"/>
      <c r="AA504" s="2207"/>
      <c r="AB504" s="2207"/>
      <c r="AC504" s="2207"/>
      <c r="AD504" s="2208"/>
      <c r="AE504" s="2207"/>
      <c r="AF504" s="2207"/>
      <c r="AG504" s="2207"/>
      <c r="AH504" s="2207"/>
      <c r="AI504" s="2208"/>
      <c r="AJ504" s="2207"/>
      <c r="AK504" s="2207"/>
      <c r="AL504" s="2207"/>
      <c r="AM504" s="2207"/>
      <c r="AN504" s="2208"/>
      <c r="AO504" s="2207"/>
      <c r="AP504" s="2207"/>
      <c r="AQ504" s="2207"/>
      <c r="AR504" s="2207"/>
      <c r="AS504" s="2208"/>
      <c r="AT504" s="2207"/>
      <c r="AU504" s="2207"/>
      <c r="AV504" s="2207"/>
      <c r="AW504" s="2207"/>
      <c r="AX504" s="2208"/>
    </row>
    <row r="505" spans="1:56">
      <c r="A505" s="2207"/>
      <c r="B505" s="2207"/>
      <c r="C505" s="2207"/>
      <c r="D505" s="2207"/>
      <c r="E505" s="2208"/>
      <c r="F505" s="2207"/>
      <c r="G505" s="2207"/>
      <c r="H505" s="2207"/>
      <c r="I505" s="2207"/>
      <c r="J505" s="2208"/>
      <c r="K505" s="2207"/>
      <c r="L505" s="2207"/>
      <c r="M505" s="2207"/>
      <c r="N505" s="2207"/>
      <c r="O505" s="2208"/>
      <c r="P505" s="2207"/>
      <c r="Q505" s="2207"/>
      <c r="R505" s="2207"/>
      <c r="S505" s="2207"/>
      <c r="T505" s="2208"/>
      <c r="U505" s="2207"/>
      <c r="V505" s="2207"/>
      <c r="W505" s="2207"/>
      <c r="X505" s="2207"/>
      <c r="Y505" s="2208"/>
      <c r="Z505" s="2207"/>
      <c r="AA505" s="2207"/>
      <c r="AB505" s="2207"/>
      <c r="AC505" s="2207"/>
      <c r="AD505" s="2208"/>
      <c r="AE505" s="2207"/>
      <c r="AF505" s="2207"/>
      <c r="AG505" s="2207"/>
      <c r="AH505" s="2207"/>
      <c r="AI505" s="2208"/>
      <c r="AJ505" s="2207"/>
      <c r="AK505" s="2207"/>
      <c r="AL505" s="2207"/>
      <c r="AM505" s="2207"/>
      <c r="AN505" s="2208"/>
      <c r="AO505" s="2207"/>
      <c r="AP505" s="2207"/>
      <c r="AQ505" s="2207"/>
      <c r="AR505" s="2207"/>
      <c r="AS505" s="2208"/>
      <c r="AT505" s="2207"/>
      <c r="AU505" s="2207"/>
      <c r="AV505" s="2207"/>
      <c r="AW505" s="2207"/>
      <c r="AX505" s="2208"/>
    </row>
    <row r="506" spans="1:56">
      <c r="A506" s="2207"/>
      <c r="B506" s="2207"/>
      <c r="C506" s="2207"/>
      <c r="D506" s="2207"/>
      <c r="E506" s="2208"/>
      <c r="F506" s="2207"/>
      <c r="G506" s="2207"/>
      <c r="H506" s="2207"/>
      <c r="I506" s="2207"/>
      <c r="J506" s="2208"/>
      <c r="K506" s="2207"/>
      <c r="L506" s="2207"/>
      <c r="M506" s="2207"/>
      <c r="N506" s="2207"/>
      <c r="O506" s="2208"/>
      <c r="P506" s="2207"/>
      <c r="Q506" s="2207"/>
      <c r="R506" s="2207"/>
      <c r="S506" s="2207"/>
      <c r="T506" s="2208"/>
      <c r="U506" s="2207"/>
      <c r="V506" s="2207"/>
      <c r="W506" s="2207"/>
      <c r="X506" s="2207"/>
      <c r="Y506" s="2208"/>
      <c r="Z506" s="2207"/>
      <c r="AA506" s="2207"/>
      <c r="AB506" s="2207"/>
      <c r="AC506" s="2207"/>
      <c r="AD506" s="2208"/>
      <c r="AE506" s="2207"/>
      <c r="AF506" s="2207"/>
      <c r="AG506" s="2207"/>
      <c r="AH506" s="2207"/>
      <c r="AI506" s="2208"/>
      <c r="AJ506" s="2207"/>
      <c r="AK506" s="2207"/>
      <c r="AL506" s="2207"/>
      <c r="AM506" s="2207"/>
      <c r="AN506" s="2208"/>
      <c r="AO506" s="2207"/>
      <c r="AP506" s="2207"/>
      <c r="AQ506" s="2207"/>
      <c r="AR506" s="2207"/>
      <c r="AS506" s="2208"/>
      <c r="AT506" s="2207"/>
      <c r="AU506" s="2207"/>
      <c r="AV506" s="2207"/>
      <c r="AW506" s="2207"/>
      <c r="AX506" s="2208"/>
    </row>
    <row r="507" spans="1:56">
      <c r="A507" s="2261"/>
      <c r="B507" s="2261"/>
      <c r="C507" s="2261"/>
      <c r="D507" s="2261"/>
      <c r="E507" s="2262"/>
      <c r="F507" s="2261"/>
      <c r="G507" s="2261"/>
      <c r="H507" s="2261"/>
      <c r="I507" s="2261"/>
      <c r="J507" s="2262"/>
      <c r="K507" s="2261"/>
      <c r="L507" s="2261"/>
      <c r="M507" s="2261"/>
      <c r="N507" s="2261"/>
      <c r="O507" s="2262"/>
      <c r="P507" s="2261"/>
      <c r="Q507" s="2261"/>
      <c r="R507" s="2261"/>
      <c r="S507" s="2261"/>
      <c r="T507" s="2262"/>
      <c r="U507" s="2261"/>
      <c r="V507" s="2261"/>
      <c r="W507" s="2261"/>
      <c r="X507" s="2261"/>
      <c r="Y507" s="2262"/>
      <c r="Z507" s="2261"/>
      <c r="AA507" s="2261"/>
      <c r="AB507" s="2261"/>
      <c r="AC507" s="2261"/>
      <c r="AD507" s="2262"/>
      <c r="AE507" s="2261"/>
      <c r="AF507" s="2261"/>
      <c r="AG507" s="2261"/>
      <c r="AH507" s="2261"/>
      <c r="AI507" s="2262"/>
      <c r="AJ507" s="2261"/>
      <c r="AK507" s="2261"/>
      <c r="AL507" s="2261"/>
      <c r="AM507" s="2261"/>
      <c r="AN507" s="2262"/>
      <c r="AO507" s="2261"/>
      <c r="AP507" s="2261"/>
      <c r="AQ507" s="2261"/>
      <c r="AR507" s="2261"/>
      <c r="AS507" s="2262"/>
      <c r="AT507" s="2261"/>
      <c r="AU507" s="2261"/>
      <c r="AV507" s="2261"/>
      <c r="AW507" s="2261"/>
      <c r="AX507" s="2262"/>
    </row>
    <row r="508" spans="1:56">
      <c r="A508" s="424">
        <v>11</v>
      </c>
      <c r="B508" s="425"/>
      <c r="C508" s="425"/>
      <c r="D508" s="425"/>
      <c r="E508" s="426"/>
      <c r="F508" s="424">
        <v>12</v>
      </c>
      <c r="G508" s="425"/>
      <c r="H508" s="425"/>
      <c r="I508" s="425"/>
      <c r="J508" s="426"/>
      <c r="K508" s="424">
        <v>13</v>
      </c>
      <c r="L508" s="425"/>
      <c r="M508" s="425"/>
      <c r="N508" s="425"/>
      <c r="O508" s="426"/>
      <c r="P508" s="424">
        <v>14</v>
      </c>
      <c r="Q508" s="425"/>
      <c r="R508" s="425"/>
      <c r="S508" s="425"/>
      <c r="T508" s="426"/>
      <c r="U508" s="424">
        <v>15</v>
      </c>
      <c r="V508" s="425"/>
      <c r="W508" s="425"/>
      <c r="X508" s="425"/>
      <c r="Y508" s="426"/>
      <c r="Z508" s="424">
        <v>16</v>
      </c>
      <c r="AA508" s="425"/>
      <c r="AB508" s="425"/>
      <c r="AC508" s="425"/>
      <c r="AD508" s="426"/>
      <c r="AE508" s="424">
        <v>17</v>
      </c>
      <c r="AF508" s="425"/>
      <c r="AG508" s="425"/>
      <c r="AH508" s="425"/>
      <c r="AI508" s="426"/>
      <c r="AJ508" s="424">
        <v>18</v>
      </c>
      <c r="AK508" s="425"/>
      <c r="AL508" s="425"/>
      <c r="AM508" s="425"/>
      <c r="AN508" s="426"/>
      <c r="AO508" s="424">
        <v>19</v>
      </c>
      <c r="AP508" s="425"/>
      <c r="AQ508" s="425"/>
      <c r="AR508" s="425"/>
      <c r="AS508" s="426"/>
      <c r="AT508" s="424">
        <v>20</v>
      </c>
      <c r="AU508" s="425"/>
      <c r="AV508" s="425"/>
      <c r="AW508" s="425"/>
      <c r="AX508" s="426"/>
    </row>
    <row r="509" spans="1:56">
      <c r="A509" s="2207"/>
      <c r="B509" s="2207"/>
      <c r="C509" s="2207"/>
      <c r="D509" s="2207"/>
      <c r="E509" s="2208"/>
      <c r="F509" s="2207"/>
      <c r="G509" s="2207"/>
      <c r="H509" s="2207"/>
      <c r="I509" s="2207"/>
      <c r="J509" s="2208"/>
      <c r="K509" s="2207"/>
      <c r="L509" s="2207"/>
      <c r="M509" s="2207"/>
      <c r="N509" s="2207"/>
      <c r="O509" s="2208"/>
      <c r="P509" s="2207"/>
      <c r="Q509" s="2207"/>
      <c r="R509" s="2207"/>
      <c r="S509" s="2207"/>
      <c r="T509" s="2208"/>
      <c r="U509" s="2207"/>
      <c r="V509" s="2207"/>
      <c r="W509" s="2207"/>
      <c r="X509" s="2207"/>
      <c r="Y509" s="2208"/>
      <c r="Z509" s="2207"/>
      <c r="AA509" s="2207"/>
      <c r="AB509" s="2207"/>
      <c r="AC509" s="2207"/>
      <c r="AD509" s="2208"/>
      <c r="AE509" s="2207"/>
      <c r="AF509" s="2207"/>
      <c r="AG509" s="2207"/>
      <c r="AH509" s="2207"/>
      <c r="AI509" s="2208"/>
      <c r="AJ509" s="2207"/>
      <c r="AK509" s="2207"/>
      <c r="AL509" s="2207"/>
      <c r="AM509" s="2207"/>
      <c r="AN509" s="2208"/>
      <c r="AO509" s="2207"/>
      <c r="AP509" s="2207"/>
      <c r="AQ509" s="2207"/>
      <c r="AR509" s="2207"/>
      <c r="AS509" s="2208"/>
      <c r="AT509" s="2207"/>
      <c r="AU509" s="2207"/>
      <c r="AV509" s="2207"/>
      <c r="AW509" s="2207"/>
      <c r="AX509" s="2208"/>
    </row>
    <row r="510" spans="1:56">
      <c r="A510" s="2207"/>
      <c r="B510" s="2207"/>
      <c r="C510" s="2207"/>
      <c r="D510" s="2207"/>
      <c r="E510" s="2208"/>
      <c r="F510" s="2207"/>
      <c r="G510" s="2207"/>
      <c r="H510" s="2207"/>
      <c r="I510" s="2207"/>
      <c r="J510" s="2208"/>
      <c r="K510" s="2207"/>
      <c r="L510" s="2207"/>
      <c r="M510" s="2207"/>
      <c r="N510" s="2207"/>
      <c r="O510" s="2208"/>
      <c r="P510" s="2207"/>
      <c r="Q510" s="2207"/>
      <c r="R510" s="2207"/>
      <c r="S510" s="2207"/>
      <c r="T510" s="2208"/>
      <c r="U510" s="2207"/>
      <c r="V510" s="2207"/>
      <c r="W510" s="2207"/>
      <c r="X510" s="2207"/>
      <c r="Y510" s="2208"/>
      <c r="Z510" s="2207"/>
      <c r="AA510" s="2207"/>
      <c r="AB510" s="2207"/>
      <c r="AC510" s="2207"/>
      <c r="AD510" s="2208"/>
      <c r="AE510" s="2207"/>
      <c r="AF510" s="2207"/>
      <c r="AG510" s="2207"/>
      <c r="AH510" s="2207"/>
      <c r="AI510" s="2208"/>
      <c r="AJ510" s="2207"/>
      <c r="AK510" s="2207"/>
      <c r="AL510" s="2207"/>
      <c r="AM510" s="2207"/>
      <c r="AN510" s="2208"/>
      <c r="AO510" s="2207"/>
      <c r="AP510" s="2207"/>
      <c r="AQ510" s="2207"/>
      <c r="AR510" s="2207"/>
      <c r="AS510" s="2208"/>
      <c r="AT510" s="2207"/>
      <c r="AU510" s="2207"/>
      <c r="AV510" s="2207"/>
      <c r="AW510" s="2207"/>
      <c r="AX510" s="2208"/>
    </row>
    <row r="511" spans="1:56">
      <c r="A511" s="2207"/>
      <c r="B511" s="2207"/>
      <c r="C511" s="2207"/>
      <c r="D511" s="2207"/>
      <c r="E511" s="2208"/>
      <c r="F511" s="2207"/>
      <c r="G511" s="2207"/>
      <c r="H511" s="2207"/>
      <c r="I511" s="2207"/>
      <c r="J511" s="2208"/>
      <c r="K511" s="2207"/>
      <c r="L511" s="2207"/>
      <c r="M511" s="2207"/>
      <c r="N511" s="2207"/>
      <c r="O511" s="2208"/>
      <c r="P511" s="2207"/>
      <c r="Q511" s="2207"/>
      <c r="R511" s="2207"/>
      <c r="S511" s="2207"/>
      <c r="T511" s="2208"/>
      <c r="U511" s="2207"/>
      <c r="V511" s="2207"/>
      <c r="W511" s="2207"/>
      <c r="X511" s="2207"/>
      <c r="Y511" s="2208"/>
      <c r="Z511" s="2207"/>
      <c r="AA511" s="2207"/>
      <c r="AB511" s="2207"/>
      <c r="AC511" s="2207"/>
      <c r="AD511" s="2208"/>
      <c r="AE511" s="2207"/>
      <c r="AF511" s="2207"/>
      <c r="AG511" s="2207"/>
      <c r="AH511" s="2207"/>
      <c r="AI511" s="2208"/>
      <c r="AJ511" s="2207"/>
      <c r="AK511" s="2207"/>
      <c r="AL511" s="2207"/>
      <c r="AM511" s="2207"/>
      <c r="AN511" s="2208"/>
      <c r="AO511" s="2207"/>
      <c r="AP511" s="2207"/>
      <c r="AQ511" s="2207"/>
      <c r="AR511" s="2207"/>
      <c r="AS511" s="2208"/>
      <c r="AT511" s="2207"/>
      <c r="AU511" s="2207"/>
      <c r="AV511" s="2207"/>
      <c r="AW511" s="2207"/>
      <c r="AX511" s="2208"/>
    </row>
    <row r="512" spans="1:56">
      <c r="A512" s="2207"/>
      <c r="B512" s="2207"/>
      <c r="C512" s="2207"/>
      <c r="D512" s="2207"/>
      <c r="E512" s="2208"/>
      <c r="F512" s="2207"/>
      <c r="G512" s="2207"/>
      <c r="H512" s="2207"/>
      <c r="I512" s="2207"/>
      <c r="J512" s="2208"/>
      <c r="K512" s="2207"/>
      <c r="L512" s="2207"/>
      <c r="M512" s="2207"/>
      <c r="N512" s="2207"/>
      <c r="O512" s="2208"/>
      <c r="P512" s="2207"/>
      <c r="Q512" s="2207"/>
      <c r="R512" s="2207"/>
      <c r="S512" s="2207"/>
      <c r="T512" s="2208"/>
      <c r="U512" s="2207"/>
      <c r="V512" s="2207"/>
      <c r="W512" s="2207"/>
      <c r="X512" s="2207"/>
      <c r="Y512" s="2208"/>
      <c r="Z512" s="2207"/>
      <c r="AA512" s="2207"/>
      <c r="AB512" s="2207"/>
      <c r="AC512" s="2207"/>
      <c r="AD512" s="2208"/>
      <c r="AE512" s="2207"/>
      <c r="AF512" s="2207"/>
      <c r="AG512" s="2207"/>
      <c r="AH512" s="2207"/>
      <c r="AI512" s="2208"/>
      <c r="AJ512" s="2207"/>
      <c r="AK512" s="2207"/>
      <c r="AL512" s="2207"/>
      <c r="AM512" s="2207"/>
      <c r="AN512" s="2208"/>
      <c r="AO512" s="2207"/>
      <c r="AP512" s="2207"/>
      <c r="AQ512" s="2207"/>
      <c r="AR512" s="2207"/>
      <c r="AS512" s="2208"/>
      <c r="AT512" s="2207"/>
      <c r="AU512" s="2207"/>
      <c r="AV512" s="2207"/>
      <c r="AW512" s="2207"/>
      <c r="AX512" s="2208"/>
    </row>
    <row r="513" spans="1:56">
      <c r="A513" s="2207"/>
      <c r="B513" s="2207"/>
      <c r="C513" s="2207"/>
      <c r="D513" s="2207"/>
      <c r="E513" s="2208"/>
      <c r="F513" s="2207"/>
      <c r="G513" s="2207"/>
      <c r="H513" s="2207"/>
      <c r="I513" s="2207"/>
      <c r="J513" s="2208"/>
      <c r="K513" s="2207"/>
      <c r="L513" s="2207"/>
      <c r="M513" s="2207"/>
      <c r="N513" s="2207"/>
      <c r="O513" s="2208"/>
      <c r="P513" s="2207"/>
      <c r="Q513" s="2207"/>
      <c r="R513" s="2207"/>
      <c r="S513" s="2207"/>
      <c r="T513" s="2208"/>
      <c r="U513" s="2207"/>
      <c r="V513" s="2207"/>
      <c r="W513" s="2207"/>
      <c r="X513" s="2207"/>
      <c r="Y513" s="2208"/>
      <c r="Z513" s="2207"/>
      <c r="AA513" s="2207"/>
      <c r="AB513" s="2207"/>
      <c r="AC513" s="2207"/>
      <c r="AD513" s="2208"/>
      <c r="AE513" s="2207"/>
      <c r="AF513" s="2207"/>
      <c r="AG513" s="2207"/>
      <c r="AH513" s="2207"/>
      <c r="AI513" s="2208"/>
      <c r="AJ513" s="2207"/>
      <c r="AK513" s="2207"/>
      <c r="AL513" s="2207"/>
      <c r="AM513" s="2207"/>
      <c r="AN513" s="2208"/>
      <c r="AO513" s="2207"/>
      <c r="AP513" s="2207"/>
      <c r="AQ513" s="2207"/>
      <c r="AR513" s="2207"/>
      <c r="AS513" s="2208"/>
      <c r="AT513" s="2207"/>
      <c r="AU513" s="2207"/>
      <c r="AV513" s="2207"/>
      <c r="AW513" s="2207"/>
      <c r="AX513" s="2208"/>
    </row>
    <row r="514" spans="1:56" s="387" customFormat="1">
      <c r="A514" s="2207"/>
      <c r="B514" s="2207"/>
      <c r="C514" s="2207"/>
      <c r="D514" s="2207"/>
      <c r="E514" s="2208"/>
      <c r="F514" s="2207"/>
      <c r="G514" s="2207"/>
      <c r="H514" s="2207"/>
      <c r="I514" s="2207"/>
      <c r="J514" s="2208"/>
      <c r="K514" s="2207"/>
      <c r="L514" s="2207"/>
      <c r="M514" s="2207"/>
      <c r="N514" s="2207"/>
      <c r="O514" s="2208"/>
      <c r="P514" s="2207"/>
      <c r="Q514" s="2207"/>
      <c r="R514" s="2207"/>
      <c r="S514" s="2207"/>
      <c r="T514" s="2208"/>
      <c r="U514" s="2207"/>
      <c r="V514" s="2207"/>
      <c r="W514" s="2207"/>
      <c r="X514" s="2207"/>
      <c r="Y514" s="2208"/>
      <c r="Z514" s="2207"/>
      <c r="AA514" s="2207"/>
      <c r="AB514" s="2207"/>
      <c r="AC514" s="2207"/>
      <c r="AD514" s="2208"/>
      <c r="AE514" s="2207"/>
      <c r="AF514" s="2207"/>
      <c r="AG514" s="2207"/>
      <c r="AH514" s="2207"/>
      <c r="AI514" s="2208"/>
      <c r="AJ514" s="2207"/>
      <c r="AK514" s="2207"/>
      <c r="AL514" s="2207"/>
      <c r="AM514" s="2207"/>
      <c r="AN514" s="2208"/>
      <c r="AO514" s="2207"/>
      <c r="AP514" s="2207"/>
      <c r="AQ514" s="2207"/>
      <c r="AR514" s="2207"/>
      <c r="AS514" s="2208"/>
      <c r="AT514" s="2207"/>
      <c r="AU514" s="2207"/>
      <c r="AV514" s="2207"/>
      <c r="AW514" s="2207"/>
      <c r="AX514" s="2208"/>
      <c r="AY514" s="388"/>
      <c r="AZ514" s="388"/>
      <c r="BA514" s="388"/>
      <c r="BB514" s="388"/>
      <c r="BC514" s="388"/>
      <c r="BD514" s="388"/>
    </row>
    <row r="515" spans="1:56">
      <c r="A515" s="2207"/>
      <c r="B515" s="2207"/>
      <c r="C515" s="2207"/>
      <c r="D515" s="2207"/>
      <c r="E515" s="2208"/>
      <c r="F515" s="2207"/>
      <c r="G515" s="2207"/>
      <c r="H515" s="2207"/>
      <c r="I515" s="2207"/>
      <c r="J515" s="2208"/>
      <c r="K515" s="2207"/>
      <c r="L515" s="2207"/>
      <c r="M515" s="2207"/>
      <c r="N515" s="2207"/>
      <c r="O515" s="2208"/>
      <c r="P515" s="2207"/>
      <c r="Q515" s="2207"/>
      <c r="R515" s="2207"/>
      <c r="S515" s="2207"/>
      <c r="T515" s="2208"/>
      <c r="U515" s="2207"/>
      <c r="V515" s="2207"/>
      <c r="W515" s="2207"/>
      <c r="X515" s="2207"/>
      <c r="Y515" s="2208"/>
      <c r="Z515" s="2207"/>
      <c r="AA515" s="2207"/>
      <c r="AB515" s="2207"/>
      <c r="AC515" s="2207"/>
      <c r="AD515" s="2208"/>
      <c r="AE515" s="2207"/>
      <c r="AF515" s="2207"/>
      <c r="AG515" s="2207"/>
      <c r="AH515" s="2207"/>
      <c r="AI515" s="2208"/>
      <c r="AJ515" s="2207"/>
      <c r="AK515" s="2207"/>
      <c r="AL515" s="2207"/>
      <c r="AM515" s="2207"/>
      <c r="AN515" s="2208"/>
      <c r="AO515" s="2207"/>
      <c r="AP515" s="2207"/>
      <c r="AQ515" s="2207"/>
      <c r="AR515" s="2207"/>
      <c r="AS515" s="2208"/>
      <c r="AT515" s="2207"/>
      <c r="AU515" s="2207"/>
      <c r="AV515" s="2207"/>
      <c r="AW515" s="2207"/>
      <c r="AX515" s="2208"/>
    </row>
    <row r="516" spans="1:56">
      <c r="A516" s="2207"/>
      <c r="B516" s="2207"/>
      <c r="C516" s="2207"/>
      <c r="D516" s="2207"/>
      <c r="E516" s="2208"/>
      <c r="F516" s="2207"/>
      <c r="G516" s="2207"/>
      <c r="H516" s="2207"/>
      <c r="I516" s="2207"/>
      <c r="J516" s="2208"/>
      <c r="K516" s="2207"/>
      <c r="L516" s="2207"/>
      <c r="M516" s="2207"/>
      <c r="N516" s="2207"/>
      <c r="O516" s="2208"/>
      <c r="P516" s="2207"/>
      <c r="Q516" s="2207"/>
      <c r="R516" s="2207"/>
      <c r="S516" s="2207"/>
      <c r="T516" s="2208"/>
      <c r="U516" s="2207"/>
      <c r="V516" s="2207"/>
      <c r="W516" s="2207"/>
      <c r="X516" s="2207"/>
      <c r="Y516" s="2208"/>
      <c r="Z516" s="2207"/>
      <c r="AA516" s="2207"/>
      <c r="AB516" s="2207"/>
      <c r="AC516" s="2207"/>
      <c r="AD516" s="2208"/>
      <c r="AE516" s="2207"/>
      <c r="AF516" s="2207"/>
      <c r="AG516" s="2207"/>
      <c r="AH516" s="2207"/>
      <c r="AI516" s="2208"/>
      <c r="AJ516" s="2207"/>
      <c r="AK516" s="2207"/>
      <c r="AL516" s="2207"/>
      <c r="AM516" s="2207"/>
      <c r="AN516" s="2208"/>
      <c r="AO516" s="2207"/>
      <c r="AP516" s="2207"/>
      <c r="AQ516" s="2207"/>
      <c r="AR516" s="2207"/>
      <c r="AS516" s="2208"/>
      <c r="AT516" s="2207"/>
      <c r="AU516" s="2207"/>
      <c r="AV516" s="2207"/>
      <c r="AW516" s="2207"/>
      <c r="AX516" s="2208"/>
    </row>
    <row r="517" spans="1:56">
      <c r="A517" s="2207"/>
      <c r="B517" s="2207"/>
      <c r="C517" s="2207"/>
      <c r="D517" s="2207"/>
      <c r="E517" s="2208"/>
      <c r="F517" s="2207"/>
      <c r="G517" s="2207"/>
      <c r="H517" s="2207"/>
      <c r="I517" s="2207"/>
      <c r="J517" s="2208"/>
      <c r="K517" s="2207"/>
      <c r="L517" s="2207"/>
      <c r="M517" s="2207"/>
      <c r="N517" s="2207"/>
      <c r="O517" s="2208"/>
      <c r="P517" s="2207"/>
      <c r="Q517" s="2207"/>
      <c r="R517" s="2207"/>
      <c r="S517" s="2207"/>
      <c r="T517" s="2208"/>
      <c r="U517" s="2207"/>
      <c r="V517" s="2207"/>
      <c r="W517" s="2207"/>
      <c r="X517" s="2207"/>
      <c r="Y517" s="2208"/>
      <c r="Z517" s="2207"/>
      <c r="AA517" s="2207"/>
      <c r="AB517" s="2207"/>
      <c r="AC517" s="2207"/>
      <c r="AD517" s="2208"/>
      <c r="AE517" s="2207"/>
      <c r="AF517" s="2207"/>
      <c r="AG517" s="2207"/>
      <c r="AH517" s="2207"/>
      <c r="AI517" s="2208"/>
      <c r="AJ517" s="2207"/>
      <c r="AK517" s="2207"/>
      <c r="AL517" s="2207"/>
      <c r="AM517" s="2207"/>
      <c r="AN517" s="2208"/>
      <c r="AO517" s="2207"/>
      <c r="AP517" s="2207"/>
      <c r="AQ517" s="2207"/>
      <c r="AR517" s="2207"/>
      <c r="AS517" s="2208"/>
      <c r="AT517" s="2207"/>
      <c r="AU517" s="2207"/>
      <c r="AV517" s="2207"/>
      <c r="AW517" s="2207"/>
      <c r="AX517" s="2208"/>
    </row>
    <row r="518" spans="1:56">
      <c r="A518" s="2207"/>
      <c r="B518" s="2207"/>
      <c r="C518" s="2207"/>
      <c r="D518" s="2207"/>
      <c r="E518" s="2208"/>
      <c r="F518" s="2207"/>
      <c r="G518" s="2207"/>
      <c r="H518" s="2207"/>
      <c r="I518" s="2207"/>
      <c r="J518" s="2208"/>
      <c r="K518" s="2207"/>
      <c r="L518" s="2207"/>
      <c r="M518" s="2207"/>
      <c r="N518" s="2207"/>
      <c r="O518" s="2208"/>
      <c r="P518" s="2207"/>
      <c r="Q518" s="2207"/>
      <c r="R518" s="2207"/>
      <c r="S518" s="2207"/>
      <c r="T518" s="2208"/>
      <c r="U518" s="2207"/>
      <c r="V518" s="2207"/>
      <c r="W518" s="2207"/>
      <c r="X518" s="2207"/>
      <c r="Y518" s="2208"/>
      <c r="Z518" s="2207"/>
      <c r="AA518" s="2207"/>
      <c r="AB518" s="2207"/>
      <c r="AC518" s="2207"/>
      <c r="AD518" s="2208"/>
      <c r="AE518" s="2207"/>
      <c r="AF518" s="2207"/>
      <c r="AG518" s="2207"/>
      <c r="AH518" s="2207"/>
      <c r="AI518" s="2208"/>
      <c r="AJ518" s="2207"/>
      <c r="AK518" s="2207"/>
      <c r="AL518" s="2207"/>
      <c r="AM518" s="2207"/>
      <c r="AN518" s="2208"/>
      <c r="AO518" s="2207"/>
      <c r="AP518" s="2207"/>
      <c r="AQ518" s="2207"/>
      <c r="AR518" s="2207"/>
      <c r="AS518" s="2208"/>
      <c r="AT518" s="2207"/>
      <c r="AU518" s="2207"/>
      <c r="AV518" s="2207"/>
      <c r="AW518" s="2207"/>
      <c r="AX518" s="2208"/>
    </row>
    <row r="519" spans="1:56">
      <c r="A519" s="2207"/>
      <c r="B519" s="2207"/>
      <c r="C519" s="2207"/>
      <c r="D519" s="2207"/>
      <c r="E519" s="2208"/>
      <c r="F519" s="2207"/>
      <c r="G519" s="2207"/>
      <c r="H519" s="2207"/>
      <c r="I519" s="2207"/>
      <c r="J519" s="2208"/>
      <c r="K519" s="2207"/>
      <c r="L519" s="2207"/>
      <c r="M519" s="2207"/>
      <c r="N519" s="2207"/>
      <c r="O519" s="2208"/>
      <c r="P519" s="2207"/>
      <c r="Q519" s="2207"/>
      <c r="R519" s="2207"/>
      <c r="S519" s="2207"/>
      <c r="T519" s="2208"/>
      <c r="U519" s="2207"/>
      <c r="V519" s="2207"/>
      <c r="W519" s="2207"/>
      <c r="X519" s="2207"/>
      <c r="Y519" s="2208"/>
      <c r="Z519" s="2207"/>
      <c r="AA519" s="2207"/>
      <c r="AB519" s="2207"/>
      <c r="AC519" s="2207"/>
      <c r="AD519" s="2208"/>
      <c r="AE519" s="2207"/>
      <c r="AF519" s="2207"/>
      <c r="AG519" s="2207"/>
      <c r="AH519" s="2207"/>
      <c r="AI519" s="2208"/>
      <c r="AJ519" s="2207"/>
      <c r="AK519" s="2207"/>
      <c r="AL519" s="2207"/>
      <c r="AM519" s="2207"/>
      <c r="AN519" s="2208"/>
      <c r="AO519" s="2207"/>
      <c r="AP519" s="2207"/>
      <c r="AQ519" s="2207"/>
      <c r="AR519" s="2207"/>
      <c r="AS519" s="2208"/>
      <c r="AT519" s="2207"/>
      <c r="AU519" s="2207"/>
      <c r="AV519" s="2207"/>
      <c r="AW519" s="2207"/>
      <c r="AX519" s="2208"/>
    </row>
    <row r="520" spans="1:56">
      <c r="A520" s="2207"/>
      <c r="B520" s="2207"/>
      <c r="C520" s="2207"/>
      <c r="D520" s="2207"/>
      <c r="E520" s="2208"/>
      <c r="F520" s="2207"/>
      <c r="G520" s="2207"/>
      <c r="H520" s="2207"/>
      <c r="I520" s="2207"/>
      <c r="J520" s="2208"/>
      <c r="K520" s="2207"/>
      <c r="L520" s="2207"/>
      <c r="M520" s="2207"/>
      <c r="N520" s="2207"/>
      <c r="O520" s="2208"/>
      <c r="P520" s="2207"/>
      <c r="Q520" s="2207"/>
      <c r="R520" s="2207"/>
      <c r="S520" s="2207"/>
      <c r="T520" s="2208"/>
      <c r="U520" s="2207"/>
      <c r="V520" s="2207"/>
      <c r="W520" s="2207"/>
      <c r="X520" s="2207"/>
      <c r="Y520" s="2208"/>
      <c r="Z520" s="2207"/>
      <c r="AA520" s="2207"/>
      <c r="AB520" s="2207"/>
      <c r="AC520" s="2207"/>
      <c r="AD520" s="2208"/>
      <c r="AE520" s="2207"/>
      <c r="AF520" s="2207"/>
      <c r="AG520" s="2207"/>
      <c r="AH520" s="2207"/>
      <c r="AI520" s="2208"/>
      <c r="AJ520" s="2207"/>
      <c r="AK520" s="2207"/>
      <c r="AL520" s="2207"/>
      <c r="AM520" s="2207"/>
      <c r="AN520" s="2208"/>
      <c r="AO520" s="2207"/>
      <c r="AP520" s="2207"/>
      <c r="AQ520" s="2207"/>
      <c r="AR520" s="2207"/>
      <c r="AS520" s="2208"/>
      <c r="AT520" s="2207"/>
      <c r="AU520" s="2207"/>
      <c r="AV520" s="2207"/>
      <c r="AW520" s="2207"/>
      <c r="AX520" s="2208"/>
    </row>
    <row r="521" spans="1:56">
      <c r="A521" s="2207"/>
      <c r="B521" s="2207"/>
      <c r="C521" s="2207"/>
      <c r="D521" s="2207"/>
      <c r="E521" s="2208"/>
      <c r="F521" s="2207"/>
      <c r="G521" s="2207"/>
      <c r="H521" s="2207"/>
      <c r="I521" s="2207"/>
      <c r="J521" s="2208"/>
      <c r="K521" s="2207"/>
      <c r="L521" s="2207"/>
      <c r="M521" s="2207"/>
      <c r="N521" s="2207"/>
      <c r="O521" s="2208"/>
      <c r="P521" s="2207"/>
      <c r="Q521" s="2207"/>
      <c r="R521" s="2207"/>
      <c r="S521" s="2207"/>
      <c r="T521" s="2208"/>
      <c r="U521" s="2207"/>
      <c r="V521" s="2207"/>
      <c r="W521" s="2207"/>
      <c r="X521" s="2207"/>
      <c r="Y521" s="2208"/>
      <c r="Z521" s="2207"/>
      <c r="AA521" s="2207"/>
      <c r="AB521" s="2207"/>
      <c r="AC521" s="2207"/>
      <c r="AD521" s="2208"/>
      <c r="AE521" s="2207"/>
      <c r="AF521" s="2207"/>
      <c r="AG521" s="2207"/>
      <c r="AH521" s="2207"/>
      <c r="AI521" s="2208"/>
      <c r="AJ521" s="2207"/>
      <c r="AK521" s="2207"/>
      <c r="AL521" s="2207"/>
      <c r="AM521" s="2207"/>
      <c r="AN521" s="2208"/>
      <c r="AO521" s="2207"/>
      <c r="AP521" s="2207"/>
      <c r="AQ521" s="2207"/>
      <c r="AR521" s="2207"/>
      <c r="AS521" s="2208"/>
      <c r="AT521" s="2207"/>
      <c r="AU521" s="2207"/>
      <c r="AV521" s="2207"/>
      <c r="AW521" s="2207"/>
      <c r="AX521" s="2208"/>
    </row>
    <row r="522" spans="1:56">
      <c r="A522" s="2207"/>
      <c r="B522" s="2207"/>
      <c r="C522" s="2207"/>
      <c r="D522" s="2207"/>
      <c r="E522" s="2208"/>
      <c r="F522" s="2207"/>
      <c r="G522" s="2207"/>
      <c r="H522" s="2207"/>
      <c r="I522" s="2207"/>
      <c r="J522" s="2208"/>
      <c r="K522" s="2207"/>
      <c r="L522" s="2207"/>
      <c r="M522" s="2207"/>
      <c r="N522" s="2207"/>
      <c r="O522" s="2208"/>
      <c r="P522" s="2207"/>
      <c r="Q522" s="2207"/>
      <c r="R522" s="2207"/>
      <c r="S522" s="2207"/>
      <c r="T522" s="2208"/>
      <c r="U522" s="2207"/>
      <c r="V522" s="2207"/>
      <c r="W522" s="2207"/>
      <c r="X522" s="2207"/>
      <c r="Y522" s="2208"/>
      <c r="Z522" s="2207"/>
      <c r="AA522" s="2207"/>
      <c r="AB522" s="2207"/>
      <c r="AC522" s="2207"/>
      <c r="AD522" s="2208"/>
      <c r="AE522" s="2207"/>
      <c r="AF522" s="2207"/>
      <c r="AG522" s="2207"/>
      <c r="AH522" s="2207"/>
      <c r="AI522" s="2208"/>
      <c r="AJ522" s="2207"/>
      <c r="AK522" s="2207"/>
      <c r="AL522" s="2207"/>
      <c r="AM522" s="2207"/>
      <c r="AN522" s="2208"/>
      <c r="AO522" s="2207"/>
      <c r="AP522" s="2207"/>
      <c r="AQ522" s="2207"/>
      <c r="AR522" s="2207"/>
      <c r="AS522" s="2208"/>
      <c r="AT522" s="2207"/>
      <c r="AU522" s="2207"/>
      <c r="AV522" s="2207"/>
      <c r="AW522" s="2207"/>
      <c r="AX522" s="2208"/>
    </row>
    <row r="523" spans="1:56">
      <c r="A523" s="2261"/>
      <c r="B523" s="2261"/>
      <c r="C523" s="2261"/>
      <c r="D523" s="2261"/>
      <c r="E523" s="2262"/>
      <c r="F523" s="2261"/>
      <c r="G523" s="2261"/>
      <c r="H523" s="2261"/>
      <c r="I523" s="2261"/>
      <c r="J523" s="2262"/>
      <c r="K523" s="2261"/>
      <c r="L523" s="2261"/>
      <c r="M523" s="2261"/>
      <c r="N523" s="2261"/>
      <c r="O523" s="2262"/>
      <c r="P523" s="2261"/>
      <c r="Q523" s="2261"/>
      <c r="R523" s="2261"/>
      <c r="S523" s="2261"/>
      <c r="T523" s="2262"/>
      <c r="U523" s="2261"/>
      <c r="V523" s="2261"/>
      <c r="W523" s="2261"/>
      <c r="X523" s="2261"/>
      <c r="Y523" s="2262"/>
      <c r="Z523" s="2261"/>
      <c r="AA523" s="2261"/>
      <c r="AB523" s="2261"/>
      <c r="AC523" s="2261"/>
      <c r="AD523" s="2262"/>
      <c r="AE523" s="2261"/>
      <c r="AF523" s="2261"/>
      <c r="AG523" s="2261"/>
      <c r="AH523" s="2261"/>
      <c r="AI523" s="2262"/>
      <c r="AJ523" s="2261"/>
      <c r="AK523" s="2261"/>
      <c r="AL523" s="2261"/>
      <c r="AM523" s="2261"/>
      <c r="AN523" s="2262"/>
      <c r="AO523" s="2261"/>
      <c r="AP523" s="2261"/>
      <c r="AQ523" s="2261"/>
      <c r="AR523" s="2261"/>
      <c r="AS523" s="2262"/>
      <c r="AT523" s="2261"/>
      <c r="AU523" s="2261"/>
      <c r="AV523" s="2261"/>
      <c r="AW523" s="2261"/>
      <c r="AX523" s="2262"/>
    </row>
    <row r="524" spans="1:56">
      <c r="A524" s="424">
        <v>21</v>
      </c>
      <c r="B524" s="425"/>
      <c r="C524" s="425"/>
      <c r="D524" s="425"/>
      <c r="E524" s="426"/>
      <c r="F524" s="424">
        <v>22</v>
      </c>
      <c r="G524" s="425"/>
      <c r="H524" s="425"/>
      <c r="I524" s="425"/>
      <c r="J524" s="426"/>
      <c r="K524" s="424">
        <v>23</v>
      </c>
      <c r="L524" s="425"/>
      <c r="M524" s="425"/>
      <c r="N524" s="425"/>
      <c r="O524" s="426"/>
      <c r="P524" s="424">
        <v>24</v>
      </c>
      <c r="Q524" s="425"/>
      <c r="R524" s="425"/>
      <c r="S524" s="425"/>
      <c r="T524" s="426"/>
      <c r="U524" s="424">
        <v>25</v>
      </c>
      <c r="V524" s="425"/>
      <c r="W524" s="425"/>
      <c r="X524" s="425"/>
      <c r="Y524" s="426"/>
      <c r="Z524" s="2264" t="s">
        <v>151</v>
      </c>
      <c r="AA524" s="2265"/>
      <c r="AB524" s="2265"/>
      <c r="AC524" s="2265"/>
      <c r="AD524" s="2265"/>
      <c r="AE524" s="2265"/>
      <c r="AF524" s="2265"/>
      <c r="AG524" s="2265"/>
      <c r="AH524" s="2265"/>
      <c r="AI524" s="2265"/>
      <c r="AJ524" s="2265"/>
      <c r="AK524" s="2265"/>
      <c r="AL524" s="2265"/>
      <c r="AM524" s="2265"/>
      <c r="AN524" s="2265"/>
      <c r="AO524" s="2265"/>
      <c r="AP524" s="2265"/>
      <c r="AQ524" s="2265"/>
      <c r="AR524" s="2265"/>
      <c r="AS524" s="2265"/>
      <c r="AT524" s="2265"/>
      <c r="AU524" s="2265"/>
      <c r="AV524" s="2265"/>
      <c r="AW524" s="2265"/>
      <c r="AX524" s="2265"/>
    </row>
    <row r="525" spans="1:56">
      <c r="A525" s="2263"/>
      <c r="B525" s="2207"/>
      <c r="C525" s="2207"/>
      <c r="D525" s="2207"/>
      <c r="E525" s="2208"/>
      <c r="F525" s="2207"/>
      <c r="G525" s="2207"/>
      <c r="H525" s="2207"/>
      <c r="I525" s="2207"/>
      <c r="J525" s="2208"/>
      <c r="K525" s="2207"/>
      <c r="L525" s="2207"/>
      <c r="M525" s="2207"/>
      <c r="N525" s="2207"/>
      <c r="O525" s="2208"/>
      <c r="P525" s="2207"/>
      <c r="Q525" s="2207"/>
      <c r="R525" s="2207"/>
      <c r="S525" s="2207"/>
      <c r="T525" s="2208"/>
      <c r="U525" s="2207"/>
      <c r="V525" s="2207"/>
      <c r="W525" s="2207"/>
      <c r="X525" s="2207"/>
      <c r="Y525" s="2208"/>
      <c r="Z525" s="2266"/>
      <c r="AA525" s="2267"/>
      <c r="AB525" s="2267"/>
      <c r="AC525" s="2267"/>
      <c r="AD525" s="2267"/>
      <c r="AE525" s="2267"/>
      <c r="AF525" s="2267"/>
      <c r="AG525" s="2267"/>
      <c r="AH525" s="2267"/>
      <c r="AI525" s="2267"/>
      <c r="AJ525" s="2267"/>
      <c r="AK525" s="2267"/>
      <c r="AL525" s="2267"/>
      <c r="AM525" s="2267"/>
      <c r="AN525" s="2267"/>
      <c r="AO525" s="2267"/>
      <c r="AP525" s="2267"/>
      <c r="AQ525" s="2267"/>
      <c r="AR525" s="2267"/>
      <c r="AS525" s="2267"/>
      <c r="AT525" s="2267"/>
      <c r="AU525" s="2267"/>
      <c r="AV525" s="2267"/>
      <c r="AW525" s="2267"/>
      <c r="AX525" s="2267"/>
    </row>
    <row r="526" spans="1:56">
      <c r="A526" s="2263"/>
      <c r="B526" s="2207"/>
      <c r="C526" s="2207"/>
      <c r="D526" s="2207"/>
      <c r="E526" s="2208"/>
      <c r="F526" s="2207"/>
      <c r="G526" s="2207"/>
      <c r="H526" s="2207"/>
      <c r="I526" s="2207"/>
      <c r="J526" s="2208"/>
      <c r="K526" s="2207"/>
      <c r="L526" s="2207"/>
      <c r="M526" s="2207"/>
      <c r="N526" s="2207"/>
      <c r="O526" s="2208"/>
      <c r="P526" s="2207"/>
      <c r="Q526" s="2207"/>
      <c r="R526" s="2207"/>
      <c r="S526" s="2207"/>
      <c r="T526" s="2208"/>
      <c r="U526" s="2207"/>
      <c r="V526" s="2207"/>
      <c r="W526" s="2207"/>
      <c r="X526" s="2207"/>
      <c r="Y526" s="2208"/>
      <c r="Z526" s="2266"/>
      <c r="AA526" s="2267"/>
      <c r="AB526" s="2267"/>
      <c r="AC526" s="2267"/>
      <c r="AD526" s="2267"/>
      <c r="AE526" s="2267"/>
      <c r="AF526" s="2267"/>
      <c r="AG526" s="2267"/>
      <c r="AH526" s="2267"/>
      <c r="AI526" s="2267"/>
      <c r="AJ526" s="2267"/>
      <c r="AK526" s="2267"/>
      <c r="AL526" s="2267"/>
      <c r="AM526" s="2267"/>
      <c r="AN526" s="2267"/>
      <c r="AO526" s="2267"/>
      <c r="AP526" s="2267"/>
      <c r="AQ526" s="2267"/>
      <c r="AR526" s="2267"/>
      <c r="AS526" s="2267"/>
      <c r="AT526" s="2267"/>
      <c r="AU526" s="2267"/>
      <c r="AV526" s="2267"/>
      <c r="AW526" s="2267"/>
      <c r="AX526" s="2267"/>
    </row>
    <row r="527" spans="1:56">
      <c r="A527" s="2263"/>
      <c r="B527" s="2207"/>
      <c r="C527" s="2207"/>
      <c r="D527" s="2207"/>
      <c r="E527" s="2208"/>
      <c r="F527" s="2207"/>
      <c r="G527" s="2207"/>
      <c r="H527" s="2207"/>
      <c r="I527" s="2207"/>
      <c r="J527" s="2208"/>
      <c r="K527" s="2207"/>
      <c r="L527" s="2207"/>
      <c r="M527" s="2207"/>
      <c r="N527" s="2207"/>
      <c r="O527" s="2208"/>
      <c r="P527" s="2207"/>
      <c r="Q527" s="2207"/>
      <c r="R527" s="2207"/>
      <c r="S527" s="2207"/>
      <c r="T527" s="2208"/>
      <c r="U527" s="2207"/>
      <c r="V527" s="2207"/>
      <c r="W527" s="2207"/>
      <c r="X527" s="2207"/>
      <c r="Y527" s="2208"/>
      <c r="Z527" s="2266"/>
      <c r="AA527" s="2267"/>
      <c r="AB527" s="2267"/>
      <c r="AC527" s="2267"/>
      <c r="AD527" s="2267"/>
      <c r="AE527" s="2267"/>
      <c r="AF527" s="2267"/>
      <c r="AG527" s="2267"/>
      <c r="AH527" s="2267"/>
      <c r="AI527" s="2267"/>
      <c r="AJ527" s="2267"/>
      <c r="AK527" s="2267"/>
      <c r="AL527" s="2267"/>
      <c r="AM527" s="2267"/>
      <c r="AN527" s="2267"/>
      <c r="AO527" s="2267"/>
      <c r="AP527" s="2267"/>
      <c r="AQ527" s="2267"/>
      <c r="AR527" s="2267"/>
      <c r="AS527" s="2267"/>
      <c r="AT527" s="2267"/>
      <c r="AU527" s="2267"/>
      <c r="AV527" s="2267"/>
      <c r="AW527" s="2267"/>
      <c r="AX527" s="2267"/>
    </row>
    <row r="528" spans="1:56" ht="15.75">
      <c r="A528" s="2263"/>
      <c r="B528" s="2207"/>
      <c r="C528" s="2207"/>
      <c r="D528" s="2207"/>
      <c r="E528" s="2208"/>
      <c r="F528" s="2207"/>
      <c r="G528" s="2207"/>
      <c r="H528" s="2207"/>
      <c r="I528" s="2207"/>
      <c r="J528" s="2208"/>
      <c r="K528" s="2207"/>
      <c r="L528" s="2207"/>
      <c r="M528" s="2207"/>
      <c r="N528" s="2207"/>
      <c r="O528" s="2208"/>
      <c r="P528" s="2207"/>
      <c r="Q528" s="2207"/>
      <c r="R528" s="2207"/>
      <c r="S528" s="2207"/>
      <c r="T528" s="2208"/>
      <c r="U528" s="2207"/>
      <c r="V528" s="2207"/>
      <c r="W528" s="2207"/>
      <c r="X528" s="2207"/>
      <c r="Y528" s="2208"/>
      <c r="Z528" s="2270" t="s">
        <v>43</v>
      </c>
      <c r="AA528" s="2271"/>
      <c r="AB528" s="2271"/>
      <c r="AC528" s="496"/>
      <c r="AD528" s="497" t="s">
        <v>44</v>
      </c>
      <c r="AE528" s="497" t="s">
        <v>45</v>
      </c>
      <c r="AF528" s="497" t="s">
        <v>208</v>
      </c>
      <c r="AG528" s="2271" t="s">
        <v>47</v>
      </c>
      <c r="AH528" s="2271"/>
      <c r="AI528" s="2271"/>
      <c r="AJ528" s="427"/>
      <c r="AK528" s="427"/>
      <c r="AL528" s="427"/>
      <c r="AM528" s="427"/>
      <c r="AN528" s="427"/>
      <c r="AO528" s="427"/>
      <c r="AP528" s="427"/>
      <c r="AQ528" s="427"/>
      <c r="AR528" s="497" t="s">
        <v>48</v>
      </c>
      <c r="AS528" s="427"/>
      <c r="AT528" s="2268">
        <f>$AT$38</f>
        <v>465</v>
      </c>
      <c r="AU528" s="2268"/>
      <c r="AV528" s="2269" t="s">
        <v>49</v>
      </c>
      <c r="AW528" s="2269"/>
      <c r="AX528" s="427"/>
    </row>
    <row r="529" spans="1:50">
      <c r="A529" s="2263"/>
      <c r="B529" s="2207"/>
      <c r="C529" s="2207"/>
      <c r="D529" s="2207"/>
      <c r="E529" s="2208"/>
      <c r="F529" s="2207"/>
      <c r="G529" s="2207"/>
      <c r="H529" s="2207"/>
      <c r="I529" s="2207"/>
      <c r="J529" s="2208"/>
      <c r="K529" s="2207"/>
      <c r="L529" s="2207"/>
      <c r="M529" s="2207"/>
      <c r="N529" s="2207"/>
      <c r="O529" s="2208"/>
      <c r="P529" s="2207"/>
      <c r="Q529" s="2207"/>
      <c r="R529" s="2207"/>
      <c r="S529" s="2207"/>
      <c r="T529" s="2208"/>
      <c r="U529" s="2207"/>
      <c r="V529" s="2207"/>
      <c r="W529" s="2207"/>
      <c r="X529" s="2207"/>
      <c r="Y529" s="2208"/>
      <c r="Z529" s="2108" t="s">
        <v>3681</v>
      </c>
      <c r="AA529" s="2109"/>
      <c r="AB529" s="2109"/>
      <c r="AC529" s="2109"/>
      <c r="AD529" s="550">
        <v>16</v>
      </c>
      <c r="AE529" s="551">
        <v>201</v>
      </c>
      <c r="AF529" s="527">
        <f>SUM($AT$38-AE529)</f>
        <v>264</v>
      </c>
      <c r="AG529" s="1977"/>
      <c r="AH529" s="1977"/>
      <c r="AI529" s="1977"/>
      <c r="AJ529" s="1977"/>
      <c r="AK529" s="1977"/>
      <c r="AL529" s="1977"/>
      <c r="AM529" s="1977"/>
      <c r="AN529" s="1977"/>
      <c r="AO529" s="1977"/>
      <c r="AP529" s="1977"/>
      <c r="AQ529" s="1086"/>
      <c r="AR529" s="2368" t="s">
        <v>50</v>
      </c>
      <c r="AS529" s="2368"/>
      <c r="AT529" s="2368"/>
      <c r="AU529" s="2368"/>
      <c r="AV529" s="2368"/>
      <c r="AW529" s="2368"/>
      <c r="AX529" s="427"/>
    </row>
    <row r="530" spans="1:50">
      <c r="A530" s="2263"/>
      <c r="B530" s="2207"/>
      <c r="C530" s="2207"/>
      <c r="D530" s="2207"/>
      <c r="E530" s="2208"/>
      <c r="F530" s="2207"/>
      <c r="G530" s="2207"/>
      <c r="H530" s="2207"/>
      <c r="I530" s="2207"/>
      <c r="J530" s="2208"/>
      <c r="K530" s="2207"/>
      <c r="L530" s="2207"/>
      <c r="M530" s="2207"/>
      <c r="N530" s="2207"/>
      <c r="O530" s="2208"/>
      <c r="P530" s="2207"/>
      <c r="Q530" s="2207"/>
      <c r="R530" s="2207"/>
      <c r="S530" s="2207"/>
      <c r="T530" s="2208"/>
      <c r="U530" s="2207"/>
      <c r="V530" s="2207"/>
      <c r="W530" s="2207"/>
      <c r="X530" s="2207"/>
      <c r="Y530" s="2208"/>
      <c r="Z530" s="2108"/>
      <c r="AA530" s="2109"/>
      <c r="AB530" s="2109"/>
      <c r="AC530" s="2109"/>
      <c r="AD530" s="550"/>
      <c r="AE530" s="551"/>
      <c r="AF530" s="527">
        <f t="shared" ref="AF530:AF539" si="10">SUM($AT$38-AE530)</f>
        <v>465</v>
      </c>
      <c r="AG530" s="1977"/>
      <c r="AH530" s="1977"/>
      <c r="AI530" s="1977"/>
      <c r="AJ530" s="1977"/>
      <c r="AK530" s="1977"/>
      <c r="AL530" s="1977"/>
      <c r="AM530" s="1977"/>
      <c r="AN530" s="1977"/>
      <c r="AO530" s="1977"/>
      <c r="AP530" s="1977"/>
      <c r="AQ530" s="1086"/>
      <c r="AR530" s="2368"/>
      <c r="AS530" s="2368"/>
      <c r="AT530" s="2368"/>
      <c r="AU530" s="2368"/>
      <c r="AV530" s="2368"/>
      <c r="AW530" s="2368"/>
      <c r="AX530" s="427"/>
    </row>
    <row r="531" spans="1:50">
      <c r="A531" s="2263"/>
      <c r="B531" s="2207"/>
      <c r="C531" s="2207"/>
      <c r="D531" s="2207"/>
      <c r="E531" s="2208"/>
      <c r="F531" s="2207"/>
      <c r="G531" s="2207"/>
      <c r="H531" s="2207"/>
      <c r="I531" s="2207"/>
      <c r="J531" s="2208"/>
      <c r="K531" s="2207"/>
      <c r="L531" s="2207"/>
      <c r="M531" s="2207"/>
      <c r="N531" s="2207"/>
      <c r="O531" s="2208"/>
      <c r="P531" s="2207"/>
      <c r="Q531" s="2207"/>
      <c r="R531" s="2207"/>
      <c r="S531" s="2207"/>
      <c r="T531" s="2208"/>
      <c r="U531" s="2207"/>
      <c r="V531" s="2207"/>
      <c r="W531" s="2207"/>
      <c r="X531" s="2207"/>
      <c r="Y531" s="2208"/>
      <c r="Z531" s="2108"/>
      <c r="AA531" s="2109"/>
      <c r="AB531" s="2109"/>
      <c r="AC531" s="2109"/>
      <c r="AD531" s="550"/>
      <c r="AE531" s="551"/>
      <c r="AF531" s="527">
        <f t="shared" si="10"/>
        <v>465</v>
      </c>
      <c r="AG531" s="1977"/>
      <c r="AH531" s="1977"/>
      <c r="AI531" s="1977"/>
      <c r="AJ531" s="1977"/>
      <c r="AK531" s="1977"/>
      <c r="AL531" s="1977"/>
      <c r="AM531" s="1977"/>
      <c r="AN531" s="1977"/>
      <c r="AO531" s="1977"/>
      <c r="AP531" s="1977"/>
      <c r="AQ531" s="1086"/>
      <c r="AR531" s="2368"/>
      <c r="AS531" s="2368"/>
      <c r="AT531" s="2368"/>
      <c r="AU531" s="2368"/>
      <c r="AV531" s="2368"/>
      <c r="AW531" s="2368"/>
      <c r="AX531" s="427"/>
    </row>
    <row r="532" spans="1:50">
      <c r="A532" s="2263"/>
      <c r="B532" s="2207"/>
      <c r="C532" s="2207"/>
      <c r="D532" s="2207"/>
      <c r="E532" s="2208"/>
      <c r="F532" s="2207"/>
      <c r="G532" s="2207"/>
      <c r="H532" s="2207"/>
      <c r="I532" s="2207"/>
      <c r="J532" s="2208"/>
      <c r="K532" s="2207"/>
      <c r="L532" s="2207"/>
      <c r="M532" s="2207"/>
      <c r="N532" s="2207"/>
      <c r="O532" s="2208"/>
      <c r="P532" s="2207"/>
      <c r="Q532" s="2207"/>
      <c r="R532" s="2207"/>
      <c r="S532" s="2207"/>
      <c r="T532" s="2208"/>
      <c r="U532" s="2207"/>
      <c r="V532" s="2207"/>
      <c r="W532" s="2207"/>
      <c r="X532" s="2207"/>
      <c r="Y532" s="2208"/>
      <c r="Z532" s="2108"/>
      <c r="AA532" s="2109"/>
      <c r="AB532" s="2109"/>
      <c r="AC532" s="2109"/>
      <c r="AD532" s="550"/>
      <c r="AE532" s="551"/>
      <c r="AF532" s="527">
        <f t="shared" si="10"/>
        <v>465</v>
      </c>
      <c r="AG532" s="1977"/>
      <c r="AH532" s="1977"/>
      <c r="AI532" s="1977"/>
      <c r="AJ532" s="1977"/>
      <c r="AK532" s="1977"/>
      <c r="AL532" s="1977"/>
      <c r="AM532" s="1977"/>
      <c r="AN532" s="1977"/>
      <c r="AO532" s="1977"/>
      <c r="AP532" s="1977"/>
      <c r="AQ532" s="1086"/>
      <c r="AR532" s="2368"/>
      <c r="AS532" s="2368"/>
      <c r="AT532" s="2368"/>
      <c r="AU532" s="2368"/>
      <c r="AV532" s="2368"/>
      <c r="AW532" s="2368"/>
      <c r="AX532" s="427"/>
    </row>
    <row r="533" spans="1:50">
      <c r="A533" s="2263"/>
      <c r="B533" s="2207"/>
      <c r="C533" s="2207"/>
      <c r="D533" s="2207"/>
      <c r="E533" s="2208"/>
      <c r="F533" s="2207"/>
      <c r="G533" s="2207"/>
      <c r="H533" s="2207"/>
      <c r="I533" s="2207"/>
      <c r="J533" s="2208"/>
      <c r="K533" s="2207"/>
      <c r="L533" s="2207"/>
      <c r="M533" s="2207"/>
      <c r="N533" s="2207"/>
      <c r="O533" s="2208"/>
      <c r="P533" s="2207"/>
      <c r="Q533" s="2207"/>
      <c r="R533" s="2207"/>
      <c r="S533" s="2207"/>
      <c r="T533" s="2208"/>
      <c r="U533" s="2207"/>
      <c r="V533" s="2207"/>
      <c r="W533" s="2207"/>
      <c r="X533" s="2207"/>
      <c r="Y533" s="2208"/>
      <c r="Z533" s="2108"/>
      <c r="AA533" s="2109"/>
      <c r="AB533" s="2109"/>
      <c r="AC533" s="2109"/>
      <c r="AD533" s="550"/>
      <c r="AE533" s="551"/>
      <c r="AF533" s="527">
        <f t="shared" si="10"/>
        <v>465</v>
      </c>
      <c r="AG533" s="1977"/>
      <c r="AH533" s="1977"/>
      <c r="AI533" s="1977"/>
      <c r="AJ533" s="1977"/>
      <c r="AK533" s="1977"/>
      <c r="AL533" s="1977"/>
      <c r="AM533" s="1977"/>
      <c r="AN533" s="1977"/>
      <c r="AO533" s="1977"/>
      <c r="AP533" s="1977"/>
      <c r="AQ533" s="1086"/>
      <c r="AR533" s="2368"/>
      <c r="AS533" s="2368"/>
      <c r="AT533" s="2368"/>
      <c r="AU533" s="2368"/>
      <c r="AV533" s="2368"/>
      <c r="AW533" s="2368"/>
      <c r="AX533" s="427"/>
    </row>
    <row r="534" spans="1:50">
      <c r="A534" s="2263"/>
      <c r="B534" s="2207"/>
      <c r="C534" s="2207"/>
      <c r="D534" s="2207"/>
      <c r="E534" s="2208"/>
      <c r="F534" s="2207"/>
      <c r="G534" s="2207"/>
      <c r="H534" s="2207"/>
      <c r="I534" s="2207"/>
      <c r="J534" s="2208"/>
      <c r="K534" s="2207"/>
      <c r="L534" s="2207"/>
      <c r="M534" s="2207"/>
      <c r="N534" s="2207"/>
      <c r="O534" s="2208"/>
      <c r="P534" s="2207"/>
      <c r="Q534" s="2207"/>
      <c r="R534" s="2207"/>
      <c r="S534" s="2207"/>
      <c r="T534" s="2208"/>
      <c r="U534" s="2207"/>
      <c r="V534" s="2207"/>
      <c r="W534" s="2207"/>
      <c r="X534" s="2207"/>
      <c r="Y534" s="2208"/>
      <c r="Z534" s="2108"/>
      <c r="AA534" s="2109"/>
      <c r="AB534" s="2109"/>
      <c r="AC534" s="2109"/>
      <c r="AD534" s="550"/>
      <c r="AE534" s="551"/>
      <c r="AF534" s="527">
        <f t="shared" si="10"/>
        <v>465</v>
      </c>
      <c r="AG534" s="1977"/>
      <c r="AH534" s="1977"/>
      <c r="AI534" s="1977"/>
      <c r="AJ534" s="1977"/>
      <c r="AK534" s="1977"/>
      <c r="AL534" s="1977"/>
      <c r="AM534" s="1977"/>
      <c r="AN534" s="1977"/>
      <c r="AO534" s="1977"/>
      <c r="AP534" s="1977"/>
      <c r="AQ534" s="1086"/>
      <c r="AR534" s="2368"/>
      <c r="AS534" s="2368"/>
      <c r="AT534" s="2368"/>
      <c r="AU534" s="2368"/>
      <c r="AV534" s="2368"/>
      <c r="AW534" s="2368"/>
      <c r="AX534" s="427"/>
    </row>
    <row r="535" spans="1:50">
      <c r="A535" s="2263"/>
      <c r="B535" s="2207"/>
      <c r="C535" s="2207"/>
      <c r="D535" s="2207"/>
      <c r="E535" s="2208"/>
      <c r="F535" s="2207"/>
      <c r="G535" s="2207"/>
      <c r="H535" s="2207"/>
      <c r="I535" s="2207"/>
      <c r="J535" s="2208"/>
      <c r="K535" s="2207"/>
      <c r="L535" s="2207"/>
      <c r="M535" s="2207"/>
      <c r="N535" s="2207"/>
      <c r="O535" s="2208"/>
      <c r="P535" s="2207"/>
      <c r="Q535" s="2207"/>
      <c r="R535" s="2207"/>
      <c r="S535" s="2207"/>
      <c r="T535" s="2208"/>
      <c r="U535" s="2207"/>
      <c r="V535" s="2207"/>
      <c r="W535" s="2207"/>
      <c r="X535" s="2207"/>
      <c r="Y535" s="2208"/>
      <c r="Z535" s="2108"/>
      <c r="AA535" s="2109"/>
      <c r="AB535" s="2109"/>
      <c r="AC535" s="2109"/>
      <c r="AD535" s="550"/>
      <c r="AE535" s="551"/>
      <c r="AF535" s="527">
        <f t="shared" si="10"/>
        <v>465</v>
      </c>
      <c r="AG535" s="1977"/>
      <c r="AH535" s="1977"/>
      <c r="AI535" s="1977"/>
      <c r="AJ535" s="1977"/>
      <c r="AK535" s="1977"/>
      <c r="AL535" s="1977"/>
      <c r="AM535" s="1977"/>
      <c r="AN535" s="1977"/>
      <c r="AO535" s="1977"/>
      <c r="AP535" s="1977"/>
      <c r="AQ535" s="1086"/>
      <c r="AR535" s="2368"/>
      <c r="AS535" s="2368"/>
      <c r="AT535" s="2368"/>
      <c r="AU535" s="2368"/>
      <c r="AV535" s="2368"/>
      <c r="AW535" s="2368"/>
      <c r="AX535" s="427"/>
    </row>
    <row r="536" spans="1:50">
      <c r="A536" s="2263"/>
      <c r="B536" s="2207"/>
      <c r="C536" s="2207"/>
      <c r="D536" s="2207"/>
      <c r="E536" s="2208"/>
      <c r="F536" s="2207"/>
      <c r="G536" s="2207"/>
      <c r="H536" s="2207"/>
      <c r="I536" s="2207"/>
      <c r="J536" s="2208"/>
      <c r="K536" s="2207"/>
      <c r="L536" s="2207"/>
      <c r="M536" s="2207"/>
      <c r="N536" s="2207"/>
      <c r="O536" s="2208"/>
      <c r="P536" s="2207"/>
      <c r="Q536" s="2207"/>
      <c r="R536" s="2207"/>
      <c r="S536" s="2207"/>
      <c r="T536" s="2208"/>
      <c r="U536" s="2207"/>
      <c r="V536" s="2207"/>
      <c r="W536" s="2207"/>
      <c r="X536" s="2207"/>
      <c r="Y536" s="2208"/>
      <c r="Z536" s="2108"/>
      <c r="AA536" s="2109"/>
      <c r="AB536" s="2109"/>
      <c r="AC536" s="2109"/>
      <c r="AD536" s="550"/>
      <c r="AE536" s="551"/>
      <c r="AF536" s="527">
        <f t="shared" si="10"/>
        <v>465</v>
      </c>
      <c r="AG536" s="1977"/>
      <c r="AH536" s="1977"/>
      <c r="AI536" s="1977"/>
      <c r="AJ536" s="1977"/>
      <c r="AK536" s="1977"/>
      <c r="AL536" s="1977"/>
      <c r="AM536" s="1977"/>
      <c r="AN536" s="1977"/>
      <c r="AO536" s="1977"/>
      <c r="AP536" s="1977"/>
      <c r="AQ536" s="1086"/>
      <c r="AR536" s="2368"/>
      <c r="AS536" s="2368"/>
      <c r="AT536" s="2368"/>
      <c r="AU536" s="2368"/>
      <c r="AV536" s="2368"/>
      <c r="AW536" s="2368"/>
      <c r="AX536" s="427"/>
    </row>
    <row r="537" spans="1:50">
      <c r="A537" s="2263"/>
      <c r="B537" s="2207"/>
      <c r="C537" s="2207"/>
      <c r="D537" s="2207"/>
      <c r="E537" s="2208"/>
      <c r="F537" s="2207"/>
      <c r="G537" s="2207"/>
      <c r="H537" s="2207"/>
      <c r="I537" s="2207"/>
      <c r="J537" s="2208"/>
      <c r="K537" s="2207"/>
      <c r="L537" s="2207"/>
      <c r="M537" s="2207"/>
      <c r="N537" s="2207"/>
      <c r="O537" s="2208"/>
      <c r="P537" s="2207"/>
      <c r="Q537" s="2207"/>
      <c r="R537" s="2207"/>
      <c r="S537" s="2207"/>
      <c r="T537" s="2208"/>
      <c r="U537" s="2207"/>
      <c r="V537" s="2207"/>
      <c r="W537" s="2207"/>
      <c r="X537" s="2207"/>
      <c r="Y537" s="2208"/>
      <c r="Z537" s="2108"/>
      <c r="AA537" s="2109"/>
      <c r="AB537" s="2109"/>
      <c r="AC537" s="2109"/>
      <c r="AD537" s="550"/>
      <c r="AE537" s="551"/>
      <c r="AF537" s="527">
        <f t="shared" si="10"/>
        <v>465</v>
      </c>
      <c r="AG537" s="1977"/>
      <c r="AH537" s="1977"/>
      <c r="AI537" s="1977"/>
      <c r="AJ537" s="1977"/>
      <c r="AK537" s="1977"/>
      <c r="AL537" s="1977"/>
      <c r="AM537" s="1977"/>
      <c r="AN537" s="1977"/>
      <c r="AO537" s="1977"/>
      <c r="AP537" s="1977"/>
      <c r="AQ537" s="1086"/>
      <c r="AR537" s="2368"/>
      <c r="AS537" s="2368"/>
      <c r="AT537" s="2368"/>
      <c r="AU537" s="2368"/>
      <c r="AV537" s="2368"/>
      <c r="AW537" s="2368"/>
      <c r="AX537" s="427"/>
    </row>
    <row r="538" spans="1:50">
      <c r="A538" s="2263"/>
      <c r="B538" s="2207"/>
      <c r="C538" s="2207"/>
      <c r="D538" s="2207"/>
      <c r="E538" s="2208"/>
      <c r="F538" s="2207"/>
      <c r="G538" s="2207"/>
      <c r="H538" s="2207"/>
      <c r="I538" s="2207"/>
      <c r="J538" s="2208"/>
      <c r="K538" s="2207"/>
      <c r="L538" s="2207"/>
      <c r="M538" s="2207"/>
      <c r="N538" s="2207"/>
      <c r="O538" s="2208"/>
      <c r="P538" s="2207"/>
      <c r="Q538" s="2207"/>
      <c r="R538" s="2207"/>
      <c r="S538" s="2207"/>
      <c r="T538" s="2208"/>
      <c r="U538" s="2207"/>
      <c r="V538" s="2207"/>
      <c r="W538" s="2207"/>
      <c r="X538" s="2207"/>
      <c r="Y538" s="2208"/>
      <c r="Z538" s="2108"/>
      <c r="AA538" s="2109"/>
      <c r="AB538" s="2109"/>
      <c r="AC538" s="2109"/>
      <c r="AD538" s="550"/>
      <c r="AE538" s="551"/>
      <c r="AF538" s="527">
        <f t="shared" si="10"/>
        <v>465</v>
      </c>
      <c r="AG538" s="1977"/>
      <c r="AH538" s="1977"/>
      <c r="AI538" s="1977"/>
      <c r="AJ538" s="1977"/>
      <c r="AK538" s="1977"/>
      <c r="AL538" s="1977"/>
      <c r="AM538" s="1977"/>
      <c r="AN538" s="1977"/>
      <c r="AO538" s="1977"/>
      <c r="AP538" s="1977"/>
      <c r="AQ538" s="1086"/>
      <c r="AR538" s="2368"/>
      <c r="AS538" s="2368"/>
      <c r="AT538" s="2368"/>
      <c r="AU538" s="2368"/>
      <c r="AV538" s="2368"/>
      <c r="AW538" s="2368"/>
      <c r="AX538" s="427"/>
    </row>
    <row r="539" spans="1:50">
      <c r="A539" s="2272"/>
      <c r="B539" s="2261"/>
      <c r="C539" s="2261"/>
      <c r="D539" s="2261"/>
      <c r="E539" s="2262"/>
      <c r="F539" s="2261"/>
      <c r="G539" s="2261"/>
      <c r="H539" s="2261"/>
      <c r="I539" s="2261"/>
      <c r="J539" s="2262"/>
      <c r="K539" s="2261"/>
      <c r="L539" s="2261"/>
      <c r="M539" s="2261"/>
      <c r="N539" s="2261"/>
      <c r="O539" s="2262"/>
      <c r="P539" s="2261"/>
      <c r="Q539" s="2261"/>
      <c r="R539" s="2261"/>
      <c r="S539" s="2261"/>
      <c r="T539" s="2262"/>
      <c r="U539" s="2261"/>
      <c r="V539" s="2261"/>
      <c r="W539" s="2261"/>
      <c r="X539" s="2261"/>
      <c r="Y539" s="2262"/>
      <c r="Z539" s="2108"/>
      <c r="AA539" s="2109"/>
      <c r="AB539" s="2109"/>
      <c r="AC539" s="2109"/>
      <c r="AD539" s="550"/>
      <c r="AE539" s="551"/>
      <c r="AF539" s="534">
        <f t="shared" si="10"/>
        <v>465</v>
      </c>
      <c r="AG539" s="577" t="s">
        <v>55</v>
      </c>
      <c r="AH539" s="577"/>
      <c r="AI539" s="428"/>
      <c r="AJ539" s="428"/>
      <c r="AK539" s="428"/>
      <c r="AL539" s="428"/>
      <c r="AM539" s="428"/>
      <c r="AN539" s="428"/>
      <c r="AO539" s="428"/>
      <c r="AP539" s="428"/>
      <c r="AQ539" s="428"/>
      <c r="AR539" s="428"/>
      <c r="AS539" s="428"/>
      <c r="AT539" s="428"/>
      <c r="AU539" s="428"/>
      <c r="AV539" s="428"/>
      <c r="AW539" s="428"/>
      <c r="AX539" s="428"/>
    </row>
    <row r="540" spans="1:50" ht="18.75">
      <c r="A540" s="2011" t="s">
        <v>0</v>
      </c>
      <c r="B540" s="2011"/>
      <c r="C540" s="2011"/>
      <c r="D540" s="2011"/>
      <c r="E540" s="2011"/>
      <c r="F540" s="2011" t="s">
        <v>1</v>
      </c>
      <c r="G540" s="2011"/>
      <c r="H540" s="2011"/>
      <c r="I540" s="2011"/>
      <c r="J540" s="2011"/>
      <c r="K540" s="2011" t="s">
        <v>2</v>
      </c>
      <c r="L540" s="2011"/>
      <c r="M540" s="2011"/>
      <c r="N540" s="2011"/>
      <c r="O540" s="2011"/>
      <c r="P540" s="2011" t="s">
        <v>3</v>
      </c>
      <c r="Q540" s="2011"/>
      <c r="R540" s="2011"/>
      <c r="S540" s="2011"/>
      <c r="T540" s="2011"/>
      <c r="U540" s="2011" t="s">
        <v>4</v>
      </c>
      <c r="V540" s="2011"/>
      <c r="W540" s="2011"/>
      <c r="X540" s="2011"/>
      <c r="Y540" s="2011"/>
      <c r="Z540" s="2011" t="s">
        <v>5</v>
      </c>
      <c r="AA540" s="2011"/>
      <c r="AB540" s="2011"/>
      <c r="AC540" s="2011"/>
      <c r="AD540" s="2011"/>
      <c r="AE540" s="2011" t="s">
        <v>6</v>
      </c>
      <c r="AF540" s="2011"/>
      <c r="AG540" s="2011"/>
      <c r="AH540" s="2011"/>
      <c r="AI540" s="2011"/>
      <c r="AJ540" s="2011" t="s">
        <v>7</v>
      </c>
      <c r="AK540" s="2011"/>
      <c r="AL540" s="2011"/>
      <c r="AM540" s="2011"/>
      <c r="AN540" s="2011"/>
      <c r="AO540" s="2011" t="s">
        <v>8</v>
      </c>
      <c r="AP540" s="2011"/>
      <c r="AQ540" s="2011"/>
      <c r="AR540" s="2011"/>
      <c r="AS540" s="2011"/>
      <c r="AT540" s="2011" t="s">
        <v>9</v>
      </c>
      <c r="AU540" s="2011"/>
      <c r="AV540" s="2011"/>
      <c r="AW540" s="2011"/>
      <c r="AX540" s="2011"/>
    </row>
    <row r="541" spans="1:50">
      <c r="A541" s="2013" t="s">
        <v>154</v>
      </c>
      <c r="B541" s="2014"/>
      <c r="C541" s="2014"/>
      <c r="D541" s="2014"/>
      <c r="E541" s="2014"/>
      <c r="F541" s="2014"/>
      <c r="G541" s="2014"/>
      <c r="H541" s="2014"/>
      <c r="I541" s="2014"/>
      <c r="J541" s="2014"/>
      <c r="K541" s="2014"/>
      <c r="L541" s="2014"/>
      <c r="M541" s="2014"/>
      <c r="N541" s="2014"/>
      <c r="O541" s="2014"/>
      <c r="P541" s="2014"/>
      <c r="Q541" s="2014"/>
      <c r="R541" s="2014"/>
      <c r="S541" s="2014"/>
      <c r="T541" s="2014"/>
      <c r="U541" s="2014"/>
      <c r="V541" s="2014"/>
      <c r="W541" s="2014"/>
      <c r="X541" s="2014"/>
      <c r="Y541" s="2014"/>
      <c r="Z541" s="429">
        <v>1</v>
      </c>
      <c r="AA541" s="430"/>
      <c r="AB541" s="430"/>
      <c r="AC541" s="430"/>
      <c r="AD541" s="431"/>
      <c r="AE541" s="430">
        <v>2</v>
      </c>
      <c r="AF541" s="430"/>
      <c r="AG541" s="430"/>
      <c r="AH541" s="430"/>
      <c r="AI541" s="431"/>
      <c r="AJ541" s="430">
        <v>3</v>
      </c>
      <c r="AK541" s="430"/>
      <c r="AL541" s="430"/>
      <c r="AM541" s="430"/>
      <c r="AN541" s="431"/>
      <c r="AO541" s="430">
        <v>4</v>
      </c>
      <c r="AP541" s="430"/>
      <c r="AQ541" s="430"/>
      <c r="AR541" s="430"/>
      <c r="AS541" s="431"/>
      <c r="AT541" s="430">
        <v>5</v>
      </c>
      <c r="AU541" s="430"/>
      <c r="AV541" s="430"/>
      <c r="AW541" s="430"/>
      <c r="AX541" s="431"/>
    </row>
    <row r="542" spans="1:50">
      <c r="A542" s="2015"/>
      <c r="B542" s="2016"/>
      <c r="C542" s="2016"/>
      <c r="D542" s="2016"/>
      <c r="E542" s="2016"/>
      <c r="F542" s="2016"/>
      <c r="G542" s="2016"/>
      <c r="H542" s="2016"/>
      <c r="I542" s="2016"/>
      <c r="J542" s="2016"/>
      <c r="K542" s="2016"/>
      <c r="L542" s="2016"/>
      <c r="M542" s="2016"/>
      <c r="N542" s="2016"/>
      <c r="O542" s="2016"/>
      <c r="P542" s="2016"/>
      <c r="Q542" s="2016"/>
      <c r="R542" s="2016"/>
      <c r="S542" s="2016"/>
      <c r="T542" s="2016"/>
      <c r="U542" s="2016"/>
      <c r="V542" s="2016"/>
      <c r="W542" s="2016"/>
      <c r="X542" s="2016"/>
      <c r="Y542" s="2016"/>
      <c r="Z542" s="2019"/>
      <c r="AA542" s="2020"/>
      <c r="AB542" s="2020"/>
      <c r="AC542" s="2020"/>
      <c r="AD542" s="2021"/>
      <c r="AE542" s="2020" t="s">
        <v>4001</v>
      </c>
      <c r="AF542" s="2020"/>
      <c r="AG542" s="2020"/>
      <c r="AH542" s="2020"/>
      <c r="AI542" s="2021"/>
      <c r="AJ542" s="2020"/>
      <c r="AK542" s="2020"/>
      <c r="AL542" s="2020"/>
      <c r="AM542" s="2020"/>
      <c r="AN542" s="2021"/>
      <c r="AO542" s="2020"/>
      <c r="AP542" s="2020"/>
      <c r="AQ542" s="2020"/>
      <c r="AR542" s="2020"/>
      <c r="AS542" s="2021"/>
      <c r="AT542" s="2020" t="s">
        <v>4066</v>
      </c>
      <c r="AU542" s="2020"/>
      <c r="AV542" s="2020"/>
      <c r="AW542" s="2020"/>
      <c r="AX542" s="2021"/>
    </row>
    <row r="543" spans="1:50">
      <c r="A543" s="2015"/>
      <c r="B543" s="2016"/>
      <c r="C543" s="2016"/>
      <c r="D543" s="2016"/>
      <c r="E543" s="2016"/>
      <c r="F543" s="2016"/>
      <c r="G543" s="2016"/>
      <c r="H543" s="2016"/>
      <c r="I543" s="2016"/>
      <c r="J543" s="2016"/>
      <c r="K543" s="2016"/>
      <c r="L543" s="2016"/>
      <c r="M543" s="2016"/>
      <c r="N543" s="2016"/>
      <c r="O543" s="2016"/>
      <c r="P543" s="2016"/>
      <c r="Q543" s="2016"/>
      <c r="R543" s="2016"/>
      <c r="S543" s="2016"/>
      <c r="T543" s="2016"/>
      <c r="U543" s="2016"/>
      <c r="V543" s="2016"/>
      <c r="W543" s="2016"/>
      <c r="X543" s="2016"/>
      <c r="Y543" s="2016"/>
      <c r="Z543" s="2019"/>
      <c r="AA543" s="2020"/>
      <c r="AB543" s="2020"/>
      <c r="AC543" s="2020"/>
      <c r="AD543" s="2021"/>
      <c r="AE543" s="2020"/>
      <c r="AF543" s="2020"/>
      <c r="AG543" s="2020"/>
      <c r="AH543" s="2020"/>
      <c r="AI543" s="2021"/>
      <c r="AJ543" s="2020"/>
      <c r="AK543" s="2020"/>
      <c r="AL543" s="2020"/>
      <c r="AM543" s="2020"/>
      <c r="AN543" s="2021"/>
      <c r="AO543" s="2020"/>
      <c r="AP543" s="2020"/>
      <c r="AQ543" s="2020"/>
      <c r="AR543" s="2020"/>
      <c r="AS543" s="2021"/>
      <c r="AT543" s="2020"/>
      <c r="AU543" s="2020"/>
      <c r="AV543" s="2020"/>
      <c r="AW543" s="2020"/>
      <c r="AX543" s="2021"/>
    </row>
    <row r="544" spans="1:50">
      <c r="A544" s="2015"/>
      <c r="B544" s="2016"/>
      <c r="C544" s="2016"/>
      <c r="D544" s="2016"/>
      <c r="E544" s="2016"/>
      <c r="F544" s="2016"/>
      <c r="G544" s="2016"/>
      <c r="H544" s="2016"/>
      <c r="I544" s="2016"/>
      <c r="J544" s="2016"/>
      <c r="K544" s="2016"/>
      <c r="L544" s="2016"/>
      <c r="M544" s="2016"/>
      <c r="N544" s="2016"/>
      <c r="O544" s="2016"/>
      <c r="P544" s="2016"/>
      <c r="Q544" s="2016"/>
      <c r="R544" s="2016"/>
      <c r="S544" s="2016"/>
      <c r="T544" s="2016"/>
      <c r="U544" s="2016"/>
      <c r="V544" s="2016"/>
      <c r="W544" s="2016"/>
      <c r="X544" s="2016"/>
      <c r="Y544" s="2016"/>
      <c r="Z544" s="2019"/>
      <c r="AA544" s="2020"/>
      <c r="AB544" s="2020"/>
      <c r="AC544" s="2020"/>
      <c r="AD544" s="2021"/>
      <c r="AE544" s="2020"/>
      <c r="AF544" s="2020"/>
      <c r="AG544" s="2020"/>
      <c r="AH544" s="2020"/>
      <c r="AI544" s="2021"/>
      <c r="AJ544" s="2020"/>
      <c r="AK544" s="2020"/>
      <c r="AL544" s="2020"/>
      <c r="AM544" s="2020"/>
      <c r="AN544" s="2021"/>
      <c r="AO544" s="2020"/>
      <c r="AP544" s="2020"/>
      <c r="AQ544" s="2020"/>
      <c r="AR544" s="2020"/>
      <c r="AS544" s="2021"/>
      <c r="AT544" s="2020"/>
      <c r="AU544" s="2020"/>
      <c r="AV544" s="2020"/>
      <c r="AW544" s="2020"/>
      <c r="AX544" s="2021"/>
    </row>
    <row r="545" spans="1:50" ht="15.75">
      <c r="A545" s="2027" t="s">
        <v>43</v>
      </c>
      <c r="B545" s="2028"/>
      <c r="C545" s="2028"/>
      <c r="D545" s="498"/>
      <c r="E545" s="499" t="s">
        <v>44</v>
      </c>
      <c r="F545" s="499" t="s">
        <v>45</v>
      </c>
      <c r="G545" s="499" t="s">
        <v>208</v>
      </c>
      <c r="H545" s="2028" t="s">
        <v>47</v>
      </c>
      <c r="I545" s="2028"/>
      <c r="J545" s="2028"/>
      <c r="K545" s="432"/>
      <c r="L545" s="432"/>
      <c r="M545" s="432"/>
      <c r="N545" s="432"/>
      <c r="O545" s="432"/>
      <c r="P545" s="432"/>
      <c r="Q545" s="432"/>
      <c r="R545" s="432"/>
      <c r="S545" s="499" t="s">
        <v>48</v>
      </c>
      <c r="T545" s="432"/>
      <c r="U545" s="2025">
        <f>$AT$38</f>
        <v>465</v>
      </c>
      <c r="V545" s="2025"/>
      <c r="W545" s="2026" t="s">
        <v>49</v>
      </c>
      <c r="X545" s="2026"/>
      <c r="Y545" s="432"/>
      <c r="Z545" s="2019"/>
      <c r="AA545" s="2020"/>
      <c r="AB545" s="2020"/>
      <c r="AC545" s="2020"/>
      <c r="AD545" s="2021"/>
      <c r="AE545" s="2020"/>
      <c r="AF545" s="2020"/>
      <c r="AG545" s="2020"/>
      <c r="AH545" s="2020"/>
      <c r="AI545" s="2021"/>
      <c r="AJ545" s="2020"/>
      <c r="AK545" s="2020"/>
      <c r="AL545" s="2020"/>
      <c r="AM545" s="2020"/>
      <c r="AN545" s="2021"/>
      <c r="AO545" s="2020"/>
      <c r="AP545" s="2020"/>
      <c r="AQ545" s="2020"/>
      <c r="AR545" s="2020"/>
      <c r="AS545" s="2021"/>
      <c r="AT545" s="2020"/>
      <c r="AU545" s="2020"/>
      <c r="AV545" s="2020"/>
      <c r="AW545" s="2020"/>
      <c r="AX545" s="2021"/>
    </row>
    <row r="546" spans="1:50">
      <c r="A546" s="2017" t="s">
        <v>3711</v>
      </c>
      <c r="B546" s="2018"/>
      <c r="C546" s="2018"/>
      <c r="D546" s="2018"/>
      <c r="E546" s="548">
        <v>5</v>
      </c>
      <c r="F546" s="549">
        <v>208</v>
      </c>
      <c r="G546" s="527">
        <f>SUM($AT$38-F546)</f>
        <v>257</v>
      </c>
      <c r="H546" s="1977"/>
      <c r="I546" s="1977"/>
      <c r="J546" s="1977"/>
      <c r="K546" s="1977"/>
      <c r="L546" s="1977"/>
      <c r="M546" s="1977"/>
      <c r="N546" s="1977"/>
      <c r="O546" s="1977"/>
      <c r="P546" s="1977"/>
      <c r="Q546" s="1977"/>
      <c r="R546" s="1086"/>
      <c r="S546" s="2368" t="s">
        <v>50</v>
      </c>
      <c r="T546" s="2368"/>
      <c r="U546" s="2368"/>
      <c r="V546" s="2368"/>
      <c r="W546" s="2368"/>
      <c r="X546" s="2368"/>
      <c r="Y546" s="432"/>
      <c r="Z546" s="2019"/>
      <c r="AA546" s="2020"/>
      <c r="AB546" s="2020"/>
      <c r="AC546" s="2020"/>
      <c r="AD546" s="2021"/>
      <c r="AE546" s="2020"/>
      <c r="AF546" s="2020"/>
      <c r="AG546" s="2020"/>
      <c r="AH546" s="2020"/>
      <c r="AI546" s="2021"/>
      <c r="AJ546" s="2020"/>
      <c r="AK546" s="2020"/>
      <c r="AL546" s="2020"/>
      <c r="AM546" s="2020"/>
      <c r="AN546" s="2021"/>
      <c r="AO546" s="2020"/>
      <c r="AP546" s="2020"/>
      <c r="AQ546" s="2020"/>
      <c r="AR546" s="2020"/>
      <c r="AS546" s="2021"/>
      <c r="AT546" s="2020"/>
      <c r="AU546" s="2020"/>
      <c r="AV546" s="2020"/>
      <c r="AW546" s="2020"/>
      <c r="AX546" s="2021"/>
    </row>
    <row r="547" spans="1:50">
      <c r="A547" s="2017"/>
      <c r="B547" s="2018"/>
      <c r="C547" s="2018"/>
      <c r="D547" s="2018"/>
      <c r="E547" s="548"/>
      <c r="F547" s="549"/>
      <c r="G547" s="527">
        <f t="shared" ref="G547:G556" si="11">SUM($AT$38-F547)</f>
        <v>465</v>
      </c>
      <c r="H547" s="1977"/>
      <c r="I547" s="1977"/>
      <c r="J547" s="1977"/>
      <c r="K547" s="1977"/>
      <c r="L547" s="1977"/>
      <c r="M547" s="1977"/>
      <c r="N547" s="1977"/>
      <c r="O547" s="1977"/>
      <c r="P547" s="1977"/>
      <c r="Q547" s="1977"/>
      <c r="R547" s="1086"/>
      <c r="S547" s="2368"/>
      <c r="T547" s="2368"/>
      <c r="U547" s="2368"/>
      <c r="V547" s="2368"/>
      <c r="W547" s="2368"/>
      <c r="X547" s="2368"/>
      <c r="Y547" s="432"/>
      <c r="Z547" s="2019"/>
      <c r="AA547" s="2020"/>
      <c r="AB547" s="2020"/>
      <c r="AC547" s="2020"/>
      <c r="AD547" s="2021"/>
      <c r="AE547" s="2020"/>
      <c r="AF547" s="2020"/>
      <c r="AG547" s="2020"/>
      <c r="AH547" s="2020"/>
      <c r="AI547" s="2021"/>
      <c r="AJ547" s="2020"/>
      <c r="AK547" s="2020"/>
      <c r="AL547" s="2020"/>
      <c r="AM547" s="2020"/>
      <c r="AN547" s="2021"/>
      <c r="AO547" s="2020"/>
      <c r="AP547" s="2020"/>
      <c r="AQ547" s="2020"/>
      <c r="AR547" s="2020"/>
      <c r="AS547" s="2021"/>
      <c r="AT547" s="2020"/>
      <c r="AU547" s="2020"/>
      <c r="AV547" s="2020"/>
      <c r="AW547" s="2020"/>
      <c r="AX547" s="2021"/>
    </row>
    <row r="548" spans="1:50">
      <c r="A548" s="2017"/>
      <c r="B548" s="2018"/>
      <c r="C548" s="2018"/>
      <c r="D548" s="2018"/>
      <c r="E548" s="548"/>
      <c r="F548" s="549"/>
      <c r="G548" s="527">
        <f t="shared" si="11"/>
        <v>465</v>
      </c>
      <c r="H548" s="1977"/>
      <c r="I548" s="1977"/>
      <c r="J548" s="1977"/>
      <c r="K548" s="1977"/>
      <c r="L548" s="1977"/>
      <c r="M548" s="1977"/>
      <c r="N548" s="1977"/>
      <c r="O548" s="1977"/>
      <c r="P548" s="1977"/>
      <c r="Q548" s="1977"/>
      <c r="R548" s="1086"/>
      <c r="S548" s="2368"/>
      <c r="T548" s="2368"/>
      <c r="U548" s="2368"/>
      <c r="V548" s="2368"/>
      <c r="W548" s="2368"/>
      <c r="X548" s="2368"/>
      <c r="Y548" s="432"/>
      <c r="Z548" s="2019"/>
      <c r="AA548" s="2020"/>
      <c r="AB548" s="2020"/>
      <c r="AC548" s="2020"/>
      <c r="AD548" s="2021"/>
      <c r="AE548" s="2020"/>
      <c r="AF548" s="2020"/>
      <c r="AG548" s="2020"/>
      <c r="AH548" s="2020"/>
      <c r="AI548" s="2021"/>
      <c r="AJ548" s="2020"/>
      <c r="AK548" s="2020"/>
      <c r="AL548" s="2020"/>
      <c r="AM548" s="2020"/>
      <c r="AN548" s="2021"/>
      <c r="AO548" s="2020"/>
      <c r="AP548" s="2020"/>
      <c r="AQ548" s="2020"/>
      <c r="AR548" s="2020"/>
      <c r="AS548" s="2021"/>
      <c r="AT548" s="2020"/>
      <c r="AU548" s="2020"/>
      <c r="AV548" s="2020"/>
      <c r="AW548" s="2020"/>
      <c r="AX548" s="2021"/>
    </row>
    <row r="549" spans="1:50">
      <c r="A549" s="2017"/>
      <c r="B549" s="2018"/>
      <c r="C549" s="2018"/>
      <c r="D549" s="2018"/>
      <c r="E549" s="548"/>
      <c r="F549" s="549"/>
      <c r="G549" s="527">
        <f t="shared" si="11"/>
        <v>465</v>
      </c>
      <c r="H549" s="1977"/>
      <c r="I549" s="1977"/>
      <c r="J549" s="1977"/>
      <c r="K549" s="1977"/>
      <c r="L549" s="1977"/>
      <c r="M549" s="1977"/>
      <c r="N549" s="1977"/>
      <c r="O549" s="1977"/>
      <c r="P549" s="1977"/>
      <c r="Q549" s="1977"/>
      <c r="R549" s="1086"/>
      <c r="S549" s="2368"/>
      <c r="T549" s="2368"/>
      <c r="U549" s="2368"/>
      <c r="V549" s="2368"/>
      <c r="W549" s="2368"/>
      <c r="X549" s="2368"/>
      <c r="Y549" s="432"/>
      <c r="Z549" s="2019"/>
      <c r="AA549" s="2020"/>
      <c r="AB549" s="2020"/>
      <c r="AC549" s="2020"/>
      <c r="AD549" s="2021"/>
      <c r="AE549" s="2020"/>
      <c r="AF549" s="2020"/>
      <c r="AG549" s="2020"/>
      <c r="AH549" s="2020"/>
      <c r="AI549" s="2021"/>
      <c r="AJ549" s="2020"/>
      <c r="AK549" s="2020"/>
      <c r="AL549" s="2020"/>
      <c r="AM549" s="2020"/>
      <c r="AN549" s="2021"/>
      <c r="AO549" s="2020"/>
      <c r="AP549" s="2020"/>
      <c r="AQ549" s="2020"/>
      <c r="AR549" s="2020"/>
      <c r="AS549" s="2021"/>
      <c r="AT549" s="2020"/>
      <c r="AU549" s="2020"/>
      <c r="AV549" s="2020"/>
      <c r="AW549" s="2020"/>
      <c r="AX549" s="2021"/>
    </row>
    <row r="550" spans="1:50">
      <c r="A550" s="2017"/>
      <c r="B550" s="2018"/>
      <c r="C550" s="2018"/>
      <c r="D550" s="2018"/>
      <c r="E550" s="548"/>
      <c r="F550" s="549"/>
      <c r="G550" s="527">
        <f t="shared" si="11"/>
        <v>465</v>
      </c>
      <c r="H550" s="1977"/>
      <c r="I550" s="1977"/>
      <c r="J550" s="1977"/>
      <c r="K550" s="1977"/>
      <c r="L550" s="1977"/>
      <c r="M550" s="1977"/>
      <c r="N550" s="1977"/>
      <c r="O550" s="1977"/>
      <c r="P550" s="1977"/>
      <c r="Q550" s="1977"/>
      <c r="R550" s="1086"/>
      <c r="S550" s="2368"/>
      <c r="T550" s="2368"/>
      <c r="U550" s="2368"/>
      <c r="V550" s="2368"/>
      <c r="W550" s="2368"/>
      <c r="X550" s="2368"/>
      <c r="Y550" s="432"/>
      <c r="Z550" s="2019"/>
      <c r="AA550" s="2020"/>
      <c r="AB550" s="2020"/>
      <c r="AC550" s="2020"/>
      <c r="AD550" s="2021"/>
      <c r="AE550" s="2020"/>
      <c r="AF550" s="2020"/>
      <c r="AG550" s="2020"/>
      <c r="AH550" s="2020"/>
      <c r="AI550" s="2021"/>
      <c r="AJ550" s="2020"/>
      <c r="AK550" s="2020"/>
      <c r="AL550" s="2020"/>
      <c r="AM550" s="2020"/>
      <c r="AN550" s="2021"/>
      <c r="AO550" s="2020"/>
      <c r="AP550" s="2020"/>
      <c r="AQ550" s="2020"/>
      <c r="AR550" s="2020"/>
      <c r="AS550" s="2021"/>
      <c r="AT550" s="2020"/>
      <c r="AU550" s="2020"/>
      <c r="AV550" s="2020"/>
      <c r="AW550" s="2020"/>
      <c r="AX550" s="2021"/>
    </row>
    <row r="551" spans="1:50">
      <c r="A551" s="2017"/>
      <c r="B551" s="2018"/>
      <c r="C551" s="2018"/>
      <c r="D551" s="2018"/>
      <c r="E551" s="548"/>
      <c r="F551" s="549"/>
      <c r="G551" s="527">
        <f t="shared" si="11"/>
        <v>465</v>
      </c>
      <c r="H551" s="1977"/>
      <c r="I551" s="1977"/>
      <c r="J551" s="1977"/>
      <c r="K551" s="1977"/>
      <c r="L551" s="1977"/>
      <c r="M551" s="1977"/>
      <c r="N551" s="1977"/>
      <c r="O551" s="1977"/>
      <c r="P551" s="1977"/>
      <c r="Q551" s="1977"/>
      <c r="R551" s="1086"/>
      <c r="S551" s="2368"/>
      <c r="T551" s="2368"/>
      <c r="U551" s="2368"/>
      <c r="V551" s="2368"/>
      <c r="W551" s="2368"/>
      <c r="X551" s="2368"/>
      <c r="Y551" s="432"/>
      <c r="Z551" s="2019"/>
      <c r="AA551" s="2020"/>
      <c r="AB551" s="2020"/>
      <c r="AC551" s="2020"/>
      <c r="AD551" s="2021"/>
      <c r="AE551" s="2020"/>
      <c r="AF551" s="2020"/>
      <c r="AG551" s="2020"/>
      <c r="AH551" s="2020"/>
      <c r="AI551" s="2021"/>
      <c r="AJ551" s="2020"/>
      <c r="AK551" s="2020"/>
      <c r="AL551" s="2020"/>
      <c r="AM551" s="2020"/>
      <c r="AN551" s="2021"/>
      <c r="AO551" s="2020"/>
      <c r="AP551" s="2020"/>
      <c r="AQ551" s="2020"/>
      <c r="AR551" s="2020"/>
      <c r="AS551" s="2021"/>
      <c r="AT551" s="2020"/>
      <c r="AU551" s="2020"/>
      <c r="AV551" s="2020"/>
      <c r="AW551" s="2020"/>
      <c r="AX551" s="2021"/>
    </row>
    <row r="552" spans="1:50">
      <c r="A552" s="2017"/>
      <c r="B552" s="2018"/>
      <c r="C552" s="2018"/>
      <c r="D552" s="2018"/>
      <c r="E552" s="548"/>
      <c r="F552" s="549"/>
      <c r="G552" s="527">
        <f t="shared" si="11"/>
        <v>465</v>
      </c>
      <c r="H552" s="1977"/>
      <c r="I552" s="1977"/>
      <c r="J552" s="1977"/>
      <c r="K552" s="1977"/>
      <c r="L552" s="1977"/>
      <c r="M552" s="1977"/>
      <c r="N552" s="1977"/>
      <c r="O552" s="1977"/>
      <c r="P552" s="1977"/>
      <c r="Q552" s="1977"/>
      <c r="R552" s="1086"/>
      <c r="S552" s="2368"/>
      <c r="T552" s="2368"/>
      <c r="U552" s="2368"/>
      <c r="V552" s="2368"/>
      <c r="W552" s="2368"/>
      <c r="X552" s="2368"/>
      <c r="Y552" s="432"/>
      <c r="Z552" s="2019"/>
      <c r="AA552" s="2020"/>
      <c r="AB552" s="2020"/>
      <c r="AC552" s="2020"/>
      <c r="AD552" s="2021"/>
      <c r="AE552" s="2020"/>
      <c r="AF552" s="2020"/>
      <c r="AG552" s="2020"/>
      <c r="AH552" s="2020"/>
      <c r="AI552" s="2021"/>
      <c r="AJ552" s="2020"/>
      <c r="AK552" s="2020"/>
      <c r="AL552" s="2020"/>
      <c r="AM552" s="2020"/>
      <c r="AN552" s="2021"/>
      <c r="AO552" s="2020"/>
      <c r="AP552" s="2020"/>
      <c r="AQ552" s="2020"/>
      <c r="AR552" s="2020"/>
      <c r="AS552" s="2021"/>
      <c r="AT552" s="2020"/>
      <c r="AU552" s="2020"/>
      <c r="AV552" s="2020"/>
      <c r="AW552" s="2020"/>
      <c r="AX552" s="2021"/>
    </row>
    <row r="553" spans="1:50">
      <c r="A553" s="2017"/>
      <c r="B553" s="2018"/>
      <c r="C553" s="2018"/>
      <c r="D553" s="2018"/>
      <c r="E553" s="548"/>
      <c r="F553" s="549"/>
      <c r="G553" s="527">
        <f t="shared" si="11"/>
        <v>465</v>
      </c>
      <c r="H553" s="1977"/>
      <c r="I553" s="1977"/>
      <c r="J553" s="1977"/>
      <c r="K553" s="1977"/>
      <c r="L553" s="1977"/>
      <c r="M553" s="1977"/>
      <c r="N553" s="1977"/>
      <c r="O553" s="1977"/>
      <c r="P553" s="1977"/>
      <c r="Q553" s="1977"/>
      <c r="R553" s="1086"/>
      <c r="S553" s="2368"/>
      <c r="T553" s="2368"/>
      <c r="U553" s="2368"/>
      <c r="V553" s="2368"/>
      <c r="W553" s="2368"/>
      <c r="X553" s="2368"/>
      <c r="Y553" s="432"/>
      <c r="Z553" s="2019"/>
      <c r="AA553" s="2020"/>
      <c r="AB553" s="2020"/>
      <c r="AC553" s="2020"/>
      <c r="AD553" s="2021"/>
      <c r="AE553" s="2020"/>
      <c r="AF553" s="2020"/>
      <c r="AG553" s="2020"/>
      <c r="AH553" s="2020"/>
      <c r="AI553" s="2021"/>
      <c r="AJ553" s="2020"/>
      <c r="AK553" s="2020"/>
      <c r="AL553" s="2020"/>
      <c r="AM553" s="2020"/>
      <c r="AN553" s="2021"/>
      <c r="AO553" s="2020"/>
      <c r="AP553" s="2020"/>
      <c r="AQ553" s="2020"/>
      <c r="AR553" s="2020"/>
      <c r="AS553" s="2021"/>
      <c r="AT553" s="2020"/>
      <c r="AU553" s="2020"/>
      <c r="AV553" s="2020"/>
      <c r="AW553" s="2020"/>
      <c r="AX553" s="2021"/>
    </row>
    <row r="554" spans="1:50">
      <c r="A554" s="2017"/>
      <c r="B554" s="2018"/>
      <c r="C554" s="2018"/>
      <c r="D554" s="2018"/>
      <c r="E554" s="548"/>
      <c r="F554" s="549"/>
      <c r="G554" s="527">
        <f t="shared" si="11"/>
        <v>465</v>
      </c>
      <c r="H554" s="1977"/>
      <c r="I554" s="1977"/>
      <c r="J554" s="1977"/>
      <c r="K554" s="1977"/>
      <c r="L554" s="1977"/>
      <c r="M554" s="1977"/>
      <c r="N554" s="1977"/>
      <c r="O554" s="1977"/>
      <c r="P554" s="1977"/>
      <c r="Q554" s="1977"/>
      <c r="R554" s="1086"/>
      <c r="S554" s="2368"/>
      <c r="T554" s="2368"/>
      <c r="U554" s="2368"/>
      <c r="V554" s="2368"/>
      <c r="W554" s="2368"/>
      <c r="X554" s="2368"/>
      <c r="Y554" s="432"/>
      <c r="Z554" s="2019"/>
      <c r="AA554" s="2020"/>
      <c r="AB554" s="2020"/>
      <c r="AC554" s="2020"/>
      <c r="AD554" s="2021"/>
      <c r="AE554" s="2020"/>
      <c r="AF554" s="2020"/>
      <c r="AG554" s="2020"/>
      <c r="AH554" s="2020"/>
      <c r="AI554" s="2021"/>
      <c r="AJ554" s="2020"/>
      <c r="AK554" s="2020"/>
      <c r="AL554" s="2020"/>
      <c r="AM554" s="2020"/>
      <c r="AN554" s="2021"/>
      <c r="AO554" s="2020"/>
      <c r="AP554" s="2020"/>
      <c r="AQ554" s="2020"/>
      <c r="AR554" s="2020"/>
      <c r="AS554" s="2021"/>
      <c r="AT554" s="2020"/>
      <c r="AU554" s="2020"/>
      <c r="AV554" s="2020"/>
      <c r="AW554" s="2020"/>
      <c r="AX554" s="2021"/>
    </row>
    <row r="555" spans="1:50">
      <c r="A555" s="2017"/>
      <c r="B555" s="2018"/>
      <c r="C555" s="2018"/>
      <c r="D555" s="2018"/>
      <c r="E555" s="548"/>
      <c r="F555" s="549"/>
      <c r="G555" s="527">
        <f t="shared" si="11"/>
        <v>465</v>
      </c>
      <c r="H555" s="1977"/>
      <c r="I555" s="1977"/>
      <c r="J555" s="1977"/>
      <c r="K555" s="1977"/>
      <c r="L555" s="1977"/>
      <c r="M555" s="1977"/>
      <c r="N555" s="1977"/>
      <c r="O555" s="1977"/>
      <c r="P555" s="1977"/>
      <c r="Q555" s="1977"/>
      <c r="R555" s="1086"/>
      <c r="S555" s="2368"/>
      <c r="T555" s="2368"/>
      <c r="U555" s="2368"/>
      <c r="V555" s="2368"/>
      <c r="W555" s="2368"/>
      <c r="X555" s="2368"/>
      <c r="Y555" s="432"/>
      <c r="Z555" s="2019"/>
      <c r="AA555" s="2020"/>
      <c r="AB555" s="2020"/>
      <c r="AC555" s="2020"/>
      <c r="AD555" s="2021"/>
      <c r="AE555" s="2020"/>
      <c r="AF555" s="2020"/>
      <c r="AG555" s="2020"/>
      <c r="AH555" s="2020"/>
      <c r="AI555" s="2021"/>
      <c r="AJ555" s="2020"/>
      <c r="AK555" s="2020"/>
      <c r="AL555" s="2020"/>
      <c r="AM555" s="2020"/>
      <c r="AN555" s="2021"/>
      <c r="AO555" s="2020"/>
      <c r="AP555" s="2020"/>
      <c r="AQ555" s="2020"/>
      <c r="AR555" s="2020"/>
      <c r="AS555" s="2021"/>
      <c r="AT555" s="2020"/>
      <c r="AU555" s="2020"/>
      <c r="AV555" s="2020"/>
      <c r="AW555" s="2020"/>
      <c r="AX555" s="2021"/>
    </row>
    <row r="556" spans="1:50">
      <c r="A556" s="2017"/>
      <c r="B556" s="2018"/>
      <c r="C556" s="2018"/>
      <c r="D556" s="2018"/>
      <c r="E556" s="548"/>
      <c r="F556" s="549"/>
      <c r="G556" s="534">
        <f t="shared" si="11"/>
        <v>465</v>
      </c>
      <c r="H556" s="578" t="s">
        <v>55</v>
      </c>
      <c r="I556" s="434"/>
      <c r="J556" s="434"/>
      <c r="K556" s="434"/>
      <c r="L556" s="434"/>
      <c r="M556" s="434"/>
      <c r="N556" s="434"/>
      <c r="O556" s="434"/>
      <c r="P556" s="434"/>
      <c r="Q556" s="434"/>
      <c r="R556" s="434"/>
      <c r="S556" s="434"/>
      <c r="T556" s="434"/>
      <c r="U556" s="434"/>
      <c r="V556" s="434"/>
      <c r="W556" s="434"/>
      <c r="X556" s="434"/>
      <c r="Y556" s="434"/>
      <c r="Z556" s="2022"/>
      <c r="AA556" s="2023"/>
      <c r="AB556" s="2023"/>
      <c r="AC556" s="2023"/>
      <c r="AD556" s="2024"/>
      <c r="AE556" s="2023"/>
      <c r="AF556" s="2023"/>
      <c r="AG556" s="2023"/>
      <c r="AH556" s="2023"/>
      <c r="AI556" s="2024"/>
      <c r="AJ556" s="2023"/>
      <c r="AK556" s="2023"/>
      <c r="AL556" s="2023"/>
      <c r="AM556" s="2023"/>
      <c r="AN556" s="2024"/>
      <c r="AO556" s="2023"/>
      <c r="AP556" s="2023"/>
      <c r="AQ556" s="2023"/>
      <c r="AR556" s="2023"/>
      <c r="AS556" s="2024"/>
      <c r="AT556" s="2023"/>
      <c r="AU556" s="2023"/>
      <c r="AV556" s="2023"/>
      <c r="AW556" s="2023"/>
      <c r="AX556" s="2024"/>
    </row>
    <row r="557" spans="1:50">
      <c r="A557" s="432">
        <v>6</v>
      </c>
      <c r="B557" s="432"/>
      <c r="C557" s="432"/>
      <c r="D557" s="432"/>
      <c r="E557" s="431"/>
      <c r="F557" s="430">
        <v>7</v>
      </c>
      <c r="G557" s="430"/>
      <c r="H557" s="430"/>
      <c r="I557" s="430"/>
      <c r="J557" s="431"/>
      <c r="K557" s="430">
        <v>8</v>
      </c>
      <c r="L557" s="430"/>
      <c r="M557" s="430"/>
      <c r="N557" s="430"/>
      <c r="O557" s="431"/>
      <c r="P557" s="430">
        <v>9</v>
      </c>
      <c r="Q557" s="430"/>
      <c r="R557" s="430"/>
      <c r="S557" s="430"/>
      <c r="T557" s="431"/>
      <c r="U557" s="430">
        <v>10</v>
      </c>
      <c r="V557" s="430"/>
      <c r="W557" s="430"/>
      <c r="X557" s="430"/>
      <c r="Y557" s="431"/>
      <c r="Z557" s="432">
        <v>11</v>
      </c>
      <c r="AA557" s="432"/>
      <c r="AB557" s="432"/>
      <c r="AC557" s="432"/>
      <c r="AD557" s="433"/>
      <c r="AE557" s="432">
        <v>12</v>
      </c>
      <c r="AF557" s="432"/>
      <c r="AG557" s="432"/>
      <c r="AH557" s="432"/>
      <c r="AI557" s="433"/>
      <c r="AJ557" s="432">
        <v>13</v>
      </c>
      <c r="AK557" s="432"/>
      <c r="AL557" s="432"/>
      <c r="AM557" s="432"/>
      <c r="AN557" s="433"/>
      <c r="AO557" s="432">
        <v>14</v>
      </c>
      <c r="AP557" s="432"/>
      <c r="AQ557" s="432"/>
      <c r="AR557" s="432"/>
      <c r="AS557" s="433"/>
      <c r="AT557" s="432">
        <v>15</v>
      </c>
      <c r="AU557" s="432"/>
      <c r="AV557" s="432"/>
      <c r="AW557" s="432"/>
      <c r="AX557" s="433"/>
    </row>
    <row r="558" spans="1:50">
      <c r="A558" s="2020" t="s">
        <v>4067</v>
      </c>
      <c r="B558" s="2020"/>
      <c r="C558" s="2020"/>
      <c r="D558" s="2020"/>
      <c r="E558" s="2021"/>
      <c r="F558" s="2020" t="s">
        <v>4072</v>
      </c>
      <c r="G558" s="2020"/>
      <c r="H558" s="2020"/>
      <c r="I558" s="2020"/>
      <c r="J558" s="2021"/>
      <c r="K558" s="2020" t="s">
        <v>4073</v>
      </c>
      <c r="L558" s="2020"/>
      <c r="M558" s="2020"/>
      <c r="N558" s="2020"/>
      <c r="O558" s="2021"/>
      <c r="P558" s="2020"/>
      <c r="Q558" s="2020"/>
      <c r="R558" s="2020"/>
      <c r="S558" s="2020"/>
      <c r="T558" s="2021"/>
      <c r="U558" s="2020" t="s">
        <v>4075</v>
      </c>
      <c r="V558" s="2020"/>
      <c r="W558" s="2020"/>
      <c r="X558" s="2020"/>
      <c r="Y558" s="2021"/>
      <c r="Z558" s="2020" t="s">
        <v>4079</v>
      </c>
      <c r="AA558" s="2020"/>
      <c r="AB558" s="2020"/>
      <c r="AC558" s="2020"/>
      <c r="AD558" s="2021"/>
      <c r="AE558" s="2020" t="s">
        <v>4079</v>
      </c>
      <c r="AF558" s="2020"/>
      <c r="AG558" s="2020"/>
      <c r="AH558" s="2020"/>
      <c r="AI558" s="2021"/>
      <c r="AJ558" s="2020" t="s">
        <v>4079</v>
      </c>
      <c r="AK558" s="2020"/>
      <c r="AL558" s="2020"/>
      <c r="AM558" s="2020"/>
      <c r="AN558" s="2021"/>
      <c r="AO558" s="2020" t="s">
        <v>4079</v>
      </c>
      <c r="AP558" s="2020"/>
      <c r="AQ558" s="2020"/>
      <c r="AR558" s="2020"/>
      <c r="AS558" s="2021"/>
      <c r="AT558" s="2020" t="s">
        <v>4079</v>
      </c>
      <c r="AU558" s="2020"/>
      <c r="AV558" s="2020"/>
      <c r="AW558" s="2020"/>
      <c r="AX558" s="2021"/>
    </row>
    <row r="559" spans="1:50">
      <c r="A559" s="2020"/>
      <c r="B559" s="2020"/>
      <c r="C559" s="2020"/>
      <c r="D559" s="2020"/>
      <c r="E559" s="2021"/>
      <c r="F559" s="2020"/>
      <c r="G559" s="2020"/>
      <c r="H559" s="2020"/>
      <c r="I559" s="2020"/>
      <c r="J559" s="2021"/>
      <c r="K559" s="2020"/>
      <c r="L559" s="2020"/>
      <c r="M559" s="2020"/>
      <c r="N559" s="2020"/>
      <c r="O559" s="2021"/>
      <c r="P559" s="2020"/>
      <c r="Q559" s="2020"/>
      <c r="R559" s="2020"/>
      <c r="S559" s="2020"/>
      <c r="T559" s="2021"/>
      <c r="U559" s="2020"/>
      <c r="V559" s="2020"/>
      <c r="W559" s="2020"/>
      <c r="X559" s="2020"/>
      <c r="Y559" s="2021"/>
      <c r="Z559" s="2020"/>
      <c r="AA559" s="2020"/>
      <c r="AB559" s="2020"/>
      <c r="AC559" s="2020"/>
      <c r="AD559" s="2021"/>
      <c r="AE559" s="2020"/>
      <c r="AF559" s="2020"/>
      <c r="AG559" s="2020"/>
      <c r="AH559" s="2020"/>
      <c r="AI559" s="2021"/>
      <c r="AJ559" s="2020"/>
      <c r="AK559" s="2020"/>
      <c r="AL559" s="2020"/>
      <c r="AM559" s="2020"/>
      <c r="AN559" s="2021"/>
      <c r="AO559" s="2020"/>
      <c r="AP559" s="2020"/>
      <c r="AQ559" s="2020"/>
      <c r="AR559" s="2020"/>
      <c r="AS559" s="2021"/>
      <c r="AT559" s="2020"/>
      <c r="AU559" s="2020"/>
      <c r="AV559" s="2020"/>
      <c r="AW559" s="2020"/>
      <c r="AX559" s="2021"/>
    </row>
    <row r="560" spans="1:50">
      <c r="A560" s="2020"/>
      <c r="B560" s="2020"/>
      <c r="C560" s="2020"/>
      <c r="D560" s="2020"/>
      <c r="E560" s="2021"/>
      <c r="F560" s="2020"/>
      <c r="G560" s="2020"/>
      <c r="H560" s="2020"/>
      <c r="I560" s="2020"/>
      <c r="J560" s="2021"/>
      <c r="K560" s="2020"/>
      <c r="L560" s="2020"/>
      <c r="M560" s="2020"/>
      <c r="N560" s="2020"/>
      <c r="O560" s="2021"/>
      <c r="P560" s="2020"/>
      <c r="Q560" s="2020"/>
      <c r="R560" s="2020"/>
      <c r="S560" s="2020"/>
      <c r="T560" s="2021"/>
      <c r="U560" s="2020"/>
      <c r="V560" s="2020"/>
      <c r="W560" s="2020"/>
      <c r="X560" s="2020"/>
      <c r="Y560" s="2021"/>
      <c r="Z560" s="2020"/>
      <c r="AA560" s="2020"/>
      <c r="AB560" s="2020"/>
      <c r="AC560" s="2020"/>
      <c r="AD560" s="2021"/>
      <c r="AE560" s="2020"/>
      <c r="AF560" s="2020"/>
      <c r="AG560" s="2020"/>
      <c r="AH560" s="2020"/>
      <c r="AI560" s="2021"/>
      <c r="AJ560" s="2020"/>
      <c r="AK560" s="2020"/>
      <c r="AL560" s="2020"/>
      <c r="AM560" s="2020"/>
      <c r="AN560" s="2021"/>
      <c r="AO560" s="2020"/>
      <c r="AP560" s="2020"/>
      <c r="AQ560" s="2020"/>
      <c r="AR560" s="2020"/>
      <c r="AS560" s="2021"/>
      <c r="AT560" s="2020"/>
      <c r="AU560" s="2020"/>
      <c r="AV560" s="2020"/>
      <c r="AW560" s="2020"/>
      <c r="AX560" s="2021"/>
    </row>
    <row r="561" spans="1:50">
      <c r="A561" s="2020"/>
      <c r="B561" s="2020"/>
      <c r="C561" s="2020"/>
      <c r="D561" s="2020"/>
      <c r="E561" s="2021"/>
      <c r="F561" s="2020"/>
      <c r="G561" s="2020"/>
      <c r="H561" s="2020"/>
      <c r="I561" s="2020"/>
      <c r="J561" s="2021"/>
      <c r="K561" s="2020"/>
      <c r="L561" s="2020"/>
      <c r="M561" s="2020"/>
      <c r="N561" s="2020"/>
      <c r="O561" s="2021"/>
      <c r="P561" s="2020"/>
      <c r="Q561" s="2020"/>
      <c r="R561" s="2020"/>
      <c r="S561" s="2020"/>
      <c r="T561" s="2021"/>
      <c r="U561" s="2020"/>
      <c r="V561" s="2020"/>
      <c r="W561" s="2020"/>
      <c r="X561" s="2020"/>
      <c r="Y561" s="2021"/>
      <c r="Z561" s="2020"/>
      <c r="AA561" s="2020"/>
      <c r="AB561" s="2020"/>
      <c r="AC561" s="2020"/>
      <c r="AD561" s="2021"/>
      <c r="AE561" s="2020"/>
      <c r="AF561" s="2020"/>
      <c r="AG561" s="2020"/>
      <c r="AH561" s="2020"/>
      <c r="AI561" s="2021"/>
      <c r="AJ561" s="2020"/>
      <c r="AK561" s="2020"/>
      <c r="AL561" s="2020"/>
      <c r="AM561" s="2020"/>
      <c r="AN561" s="2021"/>
      <c r="AO561" s="2020"/>
      <c r="AP561" s="2020"/>
      <c r="AQ561" s="2020"/>
      <c r="AR561" s="2020"/>
      <c r="AS561" s="2021"/>
      <c r="AT561" s="2020"/>
      <c r="AU561" s="2020"/>
      <c r="AV561" s="2020"/>
      <c r="AW561" s="2020"/>
      <c r="AX561" s="2021"/>
    </row>
    <row r="562" spans="1:50">
      <c r="A562" s="2020"/>
      <c r="B562" s="2020"/>
      <c r="C562" s="2020"/>
      <c r="D562" s="2020"/>
      <c r="E562" s="2021"/>
      <c r="F562" s="2020"/>
      <c r="G562" s="2020"/>
      <c r="H562" s="2020"/>
      <c r="I562" s="2020"/>
      <c r="J562" s="2021"/>
      <c r="K562" s="2020"/>
      <c r="L562" s="2020"/>
      <c r="M562" s="2020"/>
      <c r="N562" s="2020"/>
      <c r="O562" s="2021"/>
      <c r="P562" s="2020"/>
      <c r="Q562" s="2020"/>
      <c r="R562" s="2020"/>
      <c r="S562" s="2020"/>
      <c r="T562" s="2021"/>
      <c r="U562" s="2020"/>
      <c r="V562" s="2020"/>
      <c r="W562" s="2020"/>
      <c r="X562" s="2020"/>
      <c r="Y562" s="2021"/>
      <c r="Z562" s="2020"/>
      <c r="AA562" s="2020"/>
      <c r="AB562" s="2020"/>
      <c r="AC562" s="2020"/>
      <c r="AD562" s="2021"/>
      <c r="AE562" s="2020"/>
      <c r="AF562" s="2020"/>
      <c r="AG562" s="2020"/>
      <c r="AH562" s="2020"/>
      <c r="AI562" s="2021"/>
      <c r="AJ562" s="2020"/>
      <c r="AK562" s="2020"/>
      <c r="AL562" s="2020"/>
      <c r="AM562" s="2020"/>
      <c r="AN562" s="2021"/>
      <c r="AO562" s="2020"/>
      <c r="AP562" s="2020"/>
      <c r="AQ562" s="2020"/>
      <c r="AR562" s="2020"/>
      <c r="AS562" s="2021"/>
      <c r="AT562" s="2020"/>
      <c r="AU562" s="2020"/>
      <c r="AV562" s="2020"/>
      <c r="AW562" s="2020"/>
      <c r="AX562" s="2021"/>
    </row>
    <row r="563" spans="1:50">
      <c r="A563" s="2020" t="s">
        <v>4071</v>
      </c>
      <c r="B563" s="2020"/>
      <c r="C563" s="2020"/>
      <c r="D563" s="2020"/>
      <c r="E563" s="2021"/>
      <c r="F563" s="2020"/>
      <c r="G563" s="2020"/>
      <c r="H563" s="2020"/>
      <c r="I563" s="2020"/>
      <c r="J563" s="2021"/>
      <c r="K563" s="2020"/>
      <c r="L563" s="2020"/>
      <c r="M563" s="2020"/>
      <c r="N563" s="2020"/>
      <c r="O563" s="2021"/>
      <c r="P563" s="2020"/>
      <c r="Q563" s="2020"/>
      <c r="R563" s="2020"/>
      <c r="S563" s="2020"/>
      <c r="T563" s="2021"/>
      <c r="U563" s="2020"/>
      <c r="V563" s="2020"/>
      <c r="W563" s="2020"/>
      <c r="X563" s="2020"/>
      <c r="Y563" s="2021"/>
      <c r="Z563" s="2020"/>
      <c r="AA563" s="2020"/>
      <c r="AB563" s="2020"/>
      <c r="AC563" s="2020"/>
      <c r="AD563" s="2021"/>
      <c r="AE563" s="2020"/>
      <c r="AF563" s="2020"/>
      <c r="AG563" s="2020"/>
      <c r="AH563" s="2020"/>
      <c r="AI563" s="2021"/>
      <c r="AJ563" s="2020"/>
      <c r="AK563" s="2020"/>
      <c r="AL563" s="2020"/>
      <c r="AM563" s="2020"/>
      <c r="AN563" s="2021"/>
      <c r="AO563" s="2020"/>
      <c r="AP563" s="2020"/>
      <c r="AQ563" s="2020"/>
      <c r="AR563" s="2020"/>
      <c r="AS563" s="2021"/>
      <c r="AT563" s="2020"/>
      <c r="AU563" s="2020"/>
      <c r="AV563" s="2020"/>
      <c r="AW563" s="2020"/>
      <c r="AX563" s="2021"/>
    </row>
    <row r="564" spans="1:50">
      <c r="A564" s="2020"/>
      <c r="B564" s="2020"/>
      <c r="C564" s="2020"/>
      <c r="D564" s="2020"/>
      <c r="E564" s="2021"/>
      <c r="F564" s="2020"/>
      <c r="G564" s="2020"/>
      <c r="H564" s="2020"/>
      <c r="I564" s="2020"/>
      <c r="J564" s="2021"/>
      <c r="K564" s="2020"/>
      <c r="L564" s="2020"/>
      <c r="M564" s="2020"/>
      <c r="N564" s="2020"/>
      <c r="O564" s="2021"/>
      <c r="P564" s="2020"/>
      <c r="Q564" s="2020"/>
      <c r="R564" s="2020"/>
      <c r="S564" s="2020"/>
      <c r="T564" s="2021"/>
      <c r="U564" s="2020"/>
      <c r="V564" s="2020"/>
      <c r="W564" s="2020"/>
      <c r="X564" s="2020"/>
      <c r="Y564" s="2021"/>
      <c r="Z564" s="2020"/>
      <c r="AA564" s="2020"/>
      <c r="AB564" s="2020"/>
      <c r="AC564" s="2020"/>
      <c r="AD564" s="2021"/>
      <c r="AE564" s="2020"/>
      <c r="AF564" s="2020"/>
      <c r="AG564" s="2020"/>
      <c r="AH564" s="2020"/>
      <c r="AI564" s="2021"/>
      <c r="AJ564" s="2020"/>
      <c r="AK564" s="2020"/>
      <c r="AL564" s="2020"/>
      <c r="AM564" s="2020"/>
      <c r="AN564" s="2021"/>
      <c r="AO564" s="2020"/>
      <c r="AP564" s="2020"/>
      <c r="AQ564" s="2020"/>
      <c r="AR564" s="2020"/>
      <c r="AS564" s="2021"/>
      <c r="AT564" s="2020"/>
      <c r="AU564" s="2020"/>
      <c r="AV564" s="2020"/>
      <c r="AW564" s="2020"/>
      <c r="AX564" s="2021"/>
    </row>
    <row r="565" spans="1:50">
      <c r="A565" s="2020"/>
      <c r="B565" s="2020"/>
      <c r="C565" s="2020"/>
      <c r="D565" s="2020"/>
      <c r="E565" s="2021"/>
      <c r="F565" s="2020"/>
      <c r="G565" s="2020"/>
      <c r="H565" s="2020"/>
      <c r="I565" s="2020"/>
      <c r="J565" s="2021"/>
      <c r="K565" s="2020"/>
      <c r="L565" s="2020"/>
      <c r="M565" s="2020"/>
      <c r="N565" s="2020"/>
      <c r="O565" s="2021"/>
      <c r="P565" s="2020"/>
      <c r="Q565" s="2020"/>
      <c r="R565" s="2020"/>
      <c r="S565" s="2020"/>
      <c r="T565" s="2021"/>
      <c r="U565" s="2020"/>
      <c r="V565" s="2020"/>
      <c r="W565" s="2020"/>
      <c r="X565" s="2020"/>
      <c r="Y565" s="2021"/>
      <c r="Z565" s="2020"/>
      <c r="AA565" s="2020"/>
      <c r="AB565" s="2020"/>
      <c r="AC565" s="2020"/>
      <c r="AD565" s="2021"/>
      <c r="AE565" s="2020"/>
      <c r="AF565" s="2020"/>
      <c r="AG565" s="2020"/>
      <c r="AH565" s="2020"/>
      <c r="AI565" s="2021"/>
      <c r="AJ565" s="2020"/>
      <c r="AK565" s="2020"/>
      <c r="AL565" s="2020"/>
      <c r="AM565" s="2020"/>
      <c r="AN565" s="2021"/>
      <c r="AO565" s="2020"/>
      <c r="AP565" s="2020"/>
      <c r="AQ565" s="2020"/>
      <c r="AR565" s="2020"/>
      <c r="AS565" s="2021"/>
      <c r="AT565" s="2020"/>
      <c r="AU565" s="2020"/>
      <c r="AV565" s="2020"/>
      <c r="AW565" s="2020"/>
      <c r="AX565" s="2021"/>
    </row>
    <row r="566" spans="1:50">
      <c r="A566" s="2020"/>
      <c r="B566" s="2020"/>
      <c r="C566" s="2020"/>
      <c r="D566" s="2020"/>
      <c r="E566" s="2021"/>
      <c r="F566" s="2020"/>
      <c r="G566" s="2020"/>
      <c r="H566" s="2020"/>
      <c r="I566" s="2020"/>
      <c r="J566" s="2021"/>
      <c r="K566" s="2020"/>
      <c r="L566" s="2020"/>
      <c r="M566" s="2020"/>
      <c r="N566" s="2020"/>
      <c r="O566" s="2021"/>
      <c r="P566" s="2020"/>
      <c r="Q566" s="2020"/>
      <c r="R566" s="2020"/>
      <c r="S566" s="2020"/>
      <c r="T566" s="2021"/>
      <c r="U566" s="2020"/>
      <c r="V566" s="2020"/>
      <c r="W566" s="2020"/>
      <c r="X566" s="2020"/>
      <c r="Y566" s="2021"/>
      <c r="Z566" s="2020"/>
      <c r="AA566" s="2020"/>
      <c r="AB566" s="2020"/>
      <c r="AC566" s="2020"/>
      <c r="AD566" s="2021"/>
      <c r="AE566" s="2020"/>
      <c r="AF566" s="2020"/>
      <c r="AG566" s="2020"/>
      <c r="AH566" s="2020"/>
      <c r="AI566" s="2021"/>
      <c r="AJ566" s="2020"/>
      <c r="AK566" s="2020"/>
      <c r="AL566" s="2020"/>
      <c r="AM566" s="2020"/>
      <c r="AN566" s="2021"/>
      <c r="AO566" s="2020"/>
      <c r="AP566" s="2020"/>
      <c r="AQ566" s="2020"/>
      <c r="AR566" s="2020"/>
      <c r="AS566" s="2021"/>
      <c r="AT566" s="2020"/>
      <c r="AU566" s="2020"/>
      <c r="AV566" s="2020"/>
      <c r="AW566" s="2020"/>
      <c r="AX566" s="2021"/>
    </row>
    <row r="567" spans="1:50">
      <c r="A567" s="2020"/>
      <c r="B567" s="2020"/>
      <c r="C567" s="2020"/>
      <c r="D567" s="2020"/>
      <c r="E567" s="2021"/>
      <c r="F567" s="2020"/>
      <c r="G567" s="2020"/>
      <c r="H567" s="2020"/>
      <c r="I567" s="2020"/>
      <c r="J567" s="2021"/>
      <c r="K567" s="2020"/>
      <c r="L567" s="2020"/>
      <c r="M567" s="2020"/>
      <c r="N567" s="2020"/>
      <c r="O567" s="2021"/>
      <c r="P567" s="2020"/>
      <c r="Q567" s="2020"/>
      <c r="R567" s="2020"/>
      <c r="S567" s="2020"/>
      <c r="T567" s="2021"/>
      <c r="U567" s="2020"/>
      <c r="V567" s="2020"/>
      <c r="W567" s="2020"/>
      <c r="X567" s="2020"/>
      <c r="Y567" s="2021"/>
      <c r="Z567" s="2020"/>
      <c r="AA567" s="2020"/>
      <c r="AB567" s="2020"/>
      <c r="AC567" s="2020"/>
      <c r="AD567" s="2021"/>
      <c r="AE567" s="2020"/>
      <c r="AF567" s="2020"/>
      <c r="AG567" s="2020"/>
      <c r="AH567" s="2020"/>
      <c r="AI567" s="2021"/>
      <c r="AJ567" s="2020"/>
      <c r="AK567" s="2020"/>
      <c r="AL567" s="2020"/>
      <c r="AM567" s="2020"/>
      <c r="AN567" s="2021"/>
      <c r="AO567" s="2020"/>
      <c r="AP567" s="2020"/>
      <c r="AQ567" s="2020"/>
      <c r="AR567" s="2020"/>
      <c r="AS567" s="2021"/>
      <c r="AT567" s="2020"/>
      <c r="AU567" s="2020"/>
      <c r="AV567" s="2020"/>
      <c r="AW567" s="2020"/>
      <c r="AX567" s="2021"/>
    </row>
    <row r="568" spans="1:50">
      <c r="A568" s="2020"/>
      <c r="B568" s="2020"/>
      <c r="C568" s="2020"/>
      <c r="D568" s="2020"/>
      <c r="E568" s="2021"/>
      <c r="F568" s="2020"/>
      <c r="G568" s="2020"/>
      <c r="H568" s="2020"/>
      <c r="I568" s="2020"/>
      <c r="J568" s="2021"/>
      <c r="K568" s="2020"/>
      <c r="L568" s="2020"/>
      <c r="M568" s="2020"/>
      <c r="N568" s="2020"/>
      <c r="O568" s="2021"/>
      <c r="P568" s="2020" t="s">
        <v>4074</v>
      </c>
      <c r="Q568" s="2020"/>
      <c r="R568" s="2020"/>
      <c r="S568" s="2020"/>
      <c r="T568" s="2021"/>
      <c r="U568" s="2020" t="s">
        <v>4078</v>
      </c>
      <c r="V568" s="2020"/>
      <c r="W568" s="2020"/>
      <c r="X568" s="2020"/>
      <c r="Y568" s="2021"/>
      <c r="Z568" s="2020"/>
      <c r="AA568" s="2020"/>
      <c r="AB568" s="2020"/>
      <c r="AC568" s="2020"/>
      <c r="AD568" s="2021"/>
      <c r="AE568" s="2020"/>
      <c r="AF568" s="2020"/>
      <c r="AG568" s="2020"/>
      <c r="AH568" s="2020"/>
      <c r="AI568" s="2021"/>
      <c r="AJ568" s="2020"/>
      <c r="AK568" s="2020"/>
      <c r="AL568" s="2020"/>
      <c r="AM568" s="2020"/>
      <c r="AN568" s="2021"/>
      <c r="AO568" s="2020"/>
      <c r="AP568" s="2020"/>
      <c r="AQ568" s="2020"/>
      <c r="AR568" s="2020"/>
      <c r="AS568" s="2021"/>
      <c r="AT568" s="2020"/>
      <c r="AU568" s="2020"/>
      <c r="AV568" s="2020"/>
      <c r="AW568" s="2020"/>
      <c r="AX568" s="2021"/>
    </row>
    <row r="569" spans="1:50">
      <c r="A569" s="2020"/>
      <c r="B569" s="2020"/>
      <c r="C569" s="2020"/>
      <c r="D569" s="2020"/>
      <c r="E569" s="2021"/>
      <c r="F569" s="2020"/>
      <c r="G569" s="2020"/>
      <c r="H569" s="2020"/>
      <c r="I569" s="2020"/>
      <c r="J569" s="2021"/>
      <c r="K569" s="2020"/>
      <c r="L569" s="2020"/>
      <c r="M569" s="2020"/>
      <c r="N569" s="2020"/>
      <c r="O569" s="2021"/>
      <c r="P569" s="2020"/>
      <c r="Q569" s="2020"/>
      <c r="R569" s="2020"/>
      <c r="S569" s="2020"/>
      <c r="T569" s="2021"/>
      <c r="U569" s="2020"/>
      <c r="V569" s="2020"/>
      <c r="W569" s="2020"/>
      <c r="X569" s="2020"/>
      <c r="Y569" s="2021"/>
      <c r="Z569" s="2020"/>
      <c r="AA569" s="2020"/>
      <c r="AB569" s="2020"/>
      <c r="AC569" s="2020"/>
      <c r="AD569" s="2021"/>
      <c r="AE569" s="2020"/>
      <c r="AF569" s="2020"/>
      <c r="AG569" s="2020"/>
      <c r="AH569" s="2020"/>
      <c r="AI569" s="2021"/>
      <c r="AJ569" s="2020"/>
      <c r="AK569" s="2020"/>
      <c r="AL569" s="2020"/>
      <c r="AM569" s="2020"/>
      <c r="AN569" s="2021"/>
      <c r="AO569" s="2020"/>
      <c r="AP569" s="2020"/>
      <c r="AQ569" s="2020"/>
      <c r="AR569" s="2020"/>
      <c r="AS569" s="2021"/>
      <c r="AT569" s="2020"/>
      <c r="AU569" s="2020"/>
      <c r="AV569" s="2020"/>
      <c r="AW569" s="2020"/>
      <c r="AX569" s="2021"/>
    </row>
    <row r="570" spans="1:50">
      <c r="A570" s="2020"/>
      <c r="B570" s="2020"/>
      <c r="C570" s="2020"/>
      <c r="D570" s="2020"/>
      <c r="E570" s="2021"/>
      <c r="F570" s="2020"/>
      <c r="G570" s="2020"/>
      <c r="H570" s="2020"/>
      <c r="I570" s="2020"/>
      <c r="J570" s="2021"/>
      <c r="K570" s="2020"/>
      <c r="L570" s="2020"/>
      <c r="M570" s="2020"/>
      <c r="N570" s="2020"/>
      <c r="O570" s="2021"/>
      <c r="P570" s="2020"/>
      <c r="Q570" s="2020"/>
      <c r="R570" s="2020"/>
      <c r="S570" s="2020"/>
      <c r="T570" s="2021"/>
      <c r="U570" s="2020"/>
      <c r="V570" s="2020"/>
      <c r="W570" s="2020"/>
      <c r="X570" s="2020"/>
      <c r="Y570" s="2021"/>
      <c r="Z570" s="2020"/>
      <c r="AA570" s="2020"/>
      <c r="AB570" s="2020"/>
      <c r="AC570" s="2020"/>
      <c r="AD570" s="2021"/>
      <c r="AE570" s="2020"/>
      <c r="AF570" s="2020"/>
      <c r="AG570" s="2020"/>
      <c r="AH570" s="2020"/>
      <c r="AI570" s="2021"/>
      <c r="AJ570" s="2020"/>
      <c r="AK570" s="2020"/>
      <c r="AL570" s="2020"/>
      <c r="AM570" s="2020"/>
      <c r="AN570" s="2021"/>
      <c r="AO570" s="2020"/>
      <c r="AP570" s="2020"/>
      <c r="AQ570" s="2020"/>
      <c r="AR570" s="2020"/>
      <c r="AS570" s="2021"/>
      <c r="AT570" s="2020"/>
      <c r="AU570" s="2020"/>
      <c r="AV570" s="2020"/>
      <c r="AW570" s="2020"/>
      <c r="AX570" s="2021"/>
    </row>
    <row r="571" spans="1:50">
      <c r="A571" s="2020"/>
      <c r="B571" s="2020"/>
      <c r="C571" s="2020"/>
      <c r="D571" s="2020"/>
      <c r="E571" s="2021"/>
      <c r="F571" s="2020"/>
      <c r="G571" s="2020"/>
      <c r="H571" s="2020"/>
      <c r="I571" s="2020"/>
      <c r="J571" s="2021"/>
      <c r="K571" s="2020"/>
      <c r="L571" s="2020"/>
      <c r="M571" s="2020"/>
      <c r="N571" s="2020"/>
      <c r="O571" s="2021"/>
      <c r="P571" s="2020"/>
      <c r="Q571" s="2020"/>
      <c r="R571" s="2020"/>
      <c r="S571" s="2020"/>
      <c r="T571" s="2021"/>
      <c r="U571" s="2020"/>
      <c r="V571" s="2020"/>
      <c r="W571" s="2020"/>
      <c r="X571" s="2020"/>
      <c r="Y571" s="2021"/>
      <c r="Z571" s="2020"/>
      <c r="AA571" s="2020"/>
      <c r="AB571" s="2020"/>
      <c r="AC571" s="2020"/>
      <c r="AD571" s="2021"/>
      <c r="AE571" s="2020"/>
      <c r="AF571" s="2020"/>
      <c r="AG571" s="2020"/>
      <c r="AH571" s="2020"/>
      <c r="AI571" s="2021"/>
      <c r="AJ571" s="2020"/>
      <c r="AK571" s="2020"/>
      <c r="AL571" s="2020"/>
      <c r="AM571" s="2020"/>
      <c r="AN571" s="2021"/>
      <c r="AO571" s="2020"/>
      <c r="AP571" s="2020"/>
      <c r="AQ571" s="2020"/>
      <c r="AR571" s="2020"/>
      <c r="AS571" s="2021"/>
      <c r="AT571" s="2020"/>
      <c r="AU571" s="2020"/>
      <c r="AV571" s="2020"/>
      <c r="AW571" s="2020"/>
      <c r="AX571" s="2021"/>
    </row>
    <row r="572" spans="1:50">
      <c r="A572" s="2023"/>
      <c r="B572" s="2023"/>
      <c r="C572" s="2023"/>
      <c r="D572" s="2023"/>
      <c r="E572" s="2024"/>
      <c r="F572" s="2023"/>
      <c r="G572" s="2023"/>
      <c r="H572" s="2023"/>
      <c r="I572" s="2023"/>
      <c r="J572" s="2024"/>
      <c r="K572" s="2023"/>
      <c r="L572" s="2023"/>
      <c r="M572" s="2023"/>
      <c r="N572" s="2023"/>
      <c r="O572" s="2024"/>
      <c r="P572" s="2023"/>
      <c r="Q572" s="2023"/>
      <c r="R572" s="2023"/>
      <c r="S572" s="2023"/>
      <c r="T572" s="2024"/>
      <c r="U572" s="2023"/>
      <c r="V572" s="2023"/>
      <c r="W572" s="2023"/>
      <c r="X572" s="2023"/>
      <c r="Y572" s="2024"/>
      <c r="Z572" s="2023"/>
      <c r="AA572" s="2023"/>
      <c r="AB572" s="2023"/>
      <c r="AC572" s="2023"/>
      <c r="AD572" s="2024"/>
      <c r="AE572" s="2023"/>
      <c r="AF572" s="2023"/>
      <c r="AG572" s="2023"/>
      <c r="AH572" s="2023"/>
      <c r="AI572" s="2024"/>
      <c r="AJ572" s="2023"/>
      <c r="AK572" s="2023"/>
      <c r="AL572" s="2023"/>
      <c r="AM572" s="2023"/>
      <c r="AN572" s="2024"/>
      <c r="AO572" s="2023"/>
      <c r="AP572" s="2023"/>
      <c r="AQ572" s="2023"/>
      <c r="AR572" s="2023"/>
      <c r="AS572" s="2024"/>
      <c r="AT572" s="2023"/>
      <c r="AU572" s="2023"/>
      <c r="AV572" s="2023"/>
      <c r="AW572" s="2023"/>
      <c r="AX572" s="2024"/>
    </row>
    <row r="573" spans="1:50">
      <c r="A573" s="432">
        <v>16</v>
      </c>
      <c r="B573" s="432"/>
      <c r="C573" s="432"/>
      <c r="D573" s="432"/>
      <c r="E573" s="433"/>
      <c r="F573" s="432">
        <v>17</v>
      </c>
      <c r="G573" s="432"/>
      <c r="H573" s="432"/>
      <c r="I573" s="432"/>
      <c r="J573" s="433"/>
      <c r="K573" s="432">
        <v>18</v>
      </c>
      <c r="L573" s="432"/>
      <c r="M573" s="432"/>
      <c r="N573" s="432"/>
      <c r="O573" s="433"/>
      <c r="P573" s="432">
        <v>19</v>
      </c>
      <c r="Q573" s="432"/>
      <c r="R573" s="432"/>
      <c r="S573" s="432"/>
      <c r="T573" s="433"/>
      <c r="U573" s="432">
        <v>20</v>
      </c>
      <c r="V573" s="432"/>
      <c r="W573" s="432"/>
      <c r="X573" s="432"/>
      <c r="Y573" s="433"/>
      <c r="Z573" s="432">
        <v>21</v>
      </c>
      <c r="AA573" s="432"/>
      <c r="AB573" s="432"/>
      <c r="AC573" s="432"/>
      <c r="AD573" s="433"/>
      <c r="AE573" s="432">
        <v>22</v>
      </c>
      <c r="AF573" s="432"/>
      <c r="AG573" s="432"/>
      <c r="AH573" s="432"/>
      <c r="AI573" s="433"/>
      <c r="AJ573" s="432">
        <v>23</v>
      </c>
      <c r="AK573" s="432"/>
      <c r="AL573" s="432"/>
      <c r="AM573" s="432"/>
      <c r="AN573" s="433"/>
      <c r="AO573" s="432">
        <v>24</v>
      </c>
      <c r="AP573" s="432"/>
      <c r="AQ573" s="432"/>
      <c r="AR573" s="432"/>
      <c r="AS573" s="433"/>
      <c r="AT573" s="432">
        <v>25</v>
      </c>
      <c r="AU573" s="432"/>
      <c r="AV573" s="432"/>
      <c r="AW573" s="432"/>
      <c r="AX573" s="433"/>
    </row>
    <row r="574" spans="1:50">
      <c r="A574" s="2020" t="s">
        <v>4079</v>
      </c>
      <c r="B574" s="2020"/>
      <c r="C574" s="2020"/>
      <c r="D574" s="2020"/>
      <c r="E574" s="2021"/>
      <c r="F574" s="2020" t="s">
        <v>4079</v>
      </c>
      <c r="G574" s="2020"/>
      <c r="H574" s="2020"/>
      <c r="I574" s="2020"/>
      <c r="J574" s="2021"/>
      <c r="K574" s="2020" t="s">
        <v>4079</v>
      </c>
      <c r="L574" s="2020"/>
      <c r="M574" s="2020"/>
      <c r="N574" s="2020"/>
      <c r="O574" s="2021"/>
      <c r="P574" s="2020" t="s">
        <v>4079</v>
      </c>
      <c r="Q574" s="2020"/>
      <c r="R574" s="2020"/>
      <c r="S574" s="2020"/>
      <c r="T574" s="2021"/>
      <c r="U574" s="2020" t="s">
        <v>4082</v>
      </c>
      <c r="V574" s="2020"/>
      <c r="W574" s="2020"/>
      <c r="X574" s="2020"/>
      <c r="Y574" s="2021"/>
      <c r="Z574" s="2020" t="s">
        <v>4081</v>
      </c>
      <c r="AA574" s="2020"/>
      <c r="AB574" s="2020"/>
      <c r="AC574" s="2020"/>
      <c r="AD574" s="2021"/>
      <c r="AE574" s="2020"/>
      <c r="AF574" s="2020"/>
      <c r="AG574" s="2020"/>
      <c r="AH574" s="2020"/>
      <c r="AI574" s="2021"/>
      <c r="AJ574" s="2020"/>
      <c r="AK574" s="2020"/>
      <c r="AL574" s="2020"/>
      <c r="AM574" s="2020"/>
      <c r="AN574" s="2021"/>
      <c r="AO574" s="2019"/>
      <c r="AP574" s="2020"/>
      <c r="AQ574" s="2020"/>
      <c r="AR574" s="2020"/>
      <c r="AS574" s="2021"/>
      <c r="AT574" s="2019"/>
      <c r="AU574" s="2020"/>
      <c r="AV574" s="2020"/>
      <c r="AW574" s="2020"/>
      <c r="AX574" s="2021"/>
    </row>
    <row r="575" spans="1:50">
      <c r="A575" s="2020"/>
      <c r="B575" s="2020"/>
      <c r="C575" s="2020"/>
      <c r="D575" s="2020"/>
      <c r="E575" s="2021"/>
      <c r="F575" s="2020"/>
      <c r="G575" s="2020"/>
      <c r="H575" s="2020"/>
      <c r="I575" s="2020"/>
      <c r="J575" s="2021"/>
      <c r="K575" s="2020"/>
      <c r="L575" s="2020"/>
      <c r="M575" s="2020"/>
      <c r="N575" s="2020"/>
      <c r="O575" s="2021"/>
      <c r="P575" s="2020"/>
      <c r="Q575" s="2020"/>
      <c r="R575" s="2020"/>
      <c r="S575" s="2020"/>
      <c r="T575" s="2021"/>
      <c r="U575" s="2020"/>
      <c r="V575" s="2020"/>
      <c r="W575" s="2020"/>
      <c r="X575" s="2020"/>
      <c r="Y575" s="2021"/>
      <c r="Z575" s="2020"/>
      <c r="AA575" s="2020"/>
      <c r="AB575" s="2020"/>
      <c r="AC575" s="2020"/>
      <c r="AD575" s="2021"/>
      <c r="AE575" s="2020"/>
      <c r="AF575" s="2020"/>
      <c r="AG575" s="2020"/>
      <c r="AH575" s="2020"/>
      <c r="AI575" s="2021"/>
      <c r="AJ575" s="2020"/>
      <c r="AK575" s="2020"/>
      <c r="AL575" s="2020"/>
      <c r="AM575" s="2020"/>
      <c r="AN575" s="2021"/>
      <c r="AO575" s="2019"/>
      <c r="AP575" s="2020"/>
      <c r="AQ575" s="2020"/>
      <c r="AR575" s="2020"/>
      <c r="AS575" s="2021"/>
      <c r="AT575" s="2019"/>
      <c r="AU575" s="2020"/>
      <c r="AV575" s="2020"/>
      <c r="AW575" s="2020"/>
      <c r="AX575" s="2021"/>
    </row>
    <row r="576" spans="1:50">
      <c r="A576" s="2020"/>
      <c r="B576" s="2020"/>
      <c r="C576" s="2020"/>
      <c r="D576" s="2020"/>
      <c r="E576" s="2021"/>
      <c r="F576" s="2020"/>
      <c r="G576" s="2020"/>
      <c r="H576" s="2020"/>
      <c r="I576" s="2020"/>
      <c r="J576" s="2021"/>
      <c r="K576" s="2020"/>
      <c r="L576" s="2020"/>
      <c r="M576" s="2020"/>
      <c r="N576" s="2020"/>
      <c r="O576" s="2021"/>
      <c r="P576" s="2020"/>
      <c r="Q576" s="2020"/>
      <c r="R576" s="2020"/>
      <c r="S576" s="2020"/>
      <c r="T576" s="2021"/>
      <c r="U576" s="2020"/>
      <c r="V576" s="2020"/>
      <c r="W576" s="2020"/>
      <c r="X576" s="2020"/>
      <c r="Y576" s="2021"/>
      <c r="Z576" s="2020"/>
      <c r="AA576" s="2020"/>
      <c r="AB576" s="2020"/>
      <c r="AC576" s="2020"/>
      <c r="AD576" s="2021"/>
      <c r="AE576" s="2020"/>
      <c r="AF576" s="2020"/>
      <c r="AG576" s="2020"/>
      <c r="AH576" s="2020"/>
      <c r="AI576" s="2021"/>
      <c r="AJ576" s="2020"/>
      <c r="AK576" s="2020"/>
      <c r="AL576" s="2020"/>
      <c r="AM576" s="2020"/>
      <c r="AN576" s="2021"/>
      <c r="AO576" s="2019"/>
      <c r="AP576" s="2020"/>
      <c r="AQ576" s="2020"/>
      <c r="AR576" s="2020"/>
      <c r="AS576" s="2021"/>
      <c r="AT576" s="2019"/>
      <c r="AU576" s="2020"/>
      <c r="AV576" s="2020"/>
      <c r="AW576" s="2020"/>
      <c r="AX576" s="2021"/>
    </row>
    <row r="577" spans="1:50">
      <c r="A577" s="2020"/>
      <c r="B577" s="2020"/>
      <c r="C577" s="2020"/>
      <c r="D577" s="2020"/>
      <c r="E577" s="2021"/>
      <c r="F577" s="2020"/>
      <c r="G577" s="2020"/>
      <c r="H577" s="2020"/>
      <c r="I577" s="2020"/>
      <c r="J577" s="2021"/>
      <c r="K577" s="2020"/>
      <c r="L577" s="2020"/>
      <c r="M577" s="2020"/>
      <c r="N577" s="2020"/>
      <c r="O577" s="2021"/>
      <c r="P577" s="2020"/>
      <c r="Q577" s="2020"/>
      <c r="R577" s="2020"/>
      <c r="S577" s="2020"/>
      <c r="T577" s="2021"/>
      <c r="U577" s="2020"/>
      <c r="V577" s="2020"/>
      <c r="W577" s="2020"/>
      <c r="X577" s="2020"/>
      <c r="Y577" s="2021"/>
      <c r="Z577" s="2020"/>
      <c r="AA577" s="2020"/>
      <c r="AB577" s="2020"/>
      <c r="AC577" s="2020"/>
      <c r="AD577" s="2021"/>
      <c r="AE577" s="2020"/>
      <c r="AF577" s="2020"/>
      <c r="AG577" s="2020"/>
      <c r="AH577" s="2020"/>
      <c r="AI577" s="2021"/>
      <c r="AJ577" s="2020"/>
      <c r="AK577" s="2020"/>
      <c r="AL577" s="2020"/>
      <c r="AM577" s="2020"/>
      <c r="AN577" s="2021"/>
      <c r="AO577" s="2019"/>
      <c r="AP577" s="2020"/>
      <c r="AQ577" s="2020"/>
      <c r="AR577" s="2020"/>
      <c r="AS577" s="2021"/>
      <c r="AT577" s="2019"/>
      <c r="AU577" s="2020"/>
      <c r="AV577" s="2020"/>
      <c r="AW577" s="2020"/>
      <c r="AX577" s="2021"/>
    </row>
    <row r="578" spans="1:50">
      <c r="A578" s="2020"/>
      <c r="B578" s="2020"/>
      <c r="C578" s="2020"/>
      <c r="D578" s="2020"/>
      <c r="E578" s="2021"/>
      <c r="F578" s="2020"/>
      <c r="G578" s="2020"/>
      <c r="H578" s="2020"/>
      <c r="I578" s="2020"/>
      <c r="J578" s="2021"/>
      <c r="K578" s="2020"/>
      <c r="L578" s="2020"/>
      <c r="M578" s="2020"/>
      <c r="N578" s="2020"/>
      <c r="O578" s="2021"/>
      <c r="P578" s="2020"/>
      <c r="Q578" s="2020"/>
      <c r="R578" s="2020"/>
      <c r="S578" s="2020"/>
      <c r="T578" s="2021"/>
      <c r="U578" s="2020"/>
      <c r="V578" s="2020"/>
      <c r="W578" s="2020"/>
      <c r="X578" s="2020"/>
      <c r="Y578" s="2021"/>
      <c r="Z578" s="2020"/>
      <c r="AA578" s="2020"/>
      <c r="AB578" s="2020"/>
      <c r="AC578" s="2020"/>
      <c r="AD578" s="2021"/>
      <c r="AE578" s="2020"/>
      <c r="AF578" s="2020"/>
      <c r="AG578" s="2020"/>
      <c r="AH578" s="2020"/>
      <c r="AI578" s="2021"/>
      <c r="AJ578" s="2020"/>
      <c r="AK578" s="2020"/>
      <c r="AL578" s="2020"/>
      <c r="AM578" s="2020"/>
      <c r="AN578" s="2021"/>
      <c r="AO578" s="2019"/>
      <c r="AP578" s="2020"/>
      <c r="AQ578" s="2020"/>
      <c r="AR578" s="2020"/>
      <c r="AS578" s="2021"/>
      <c r="AT578" s="2019"/>
      <c r="AU578" s="2020"/>
      <c r="AV578" s="2020"/>
      <c r="AW578" s="2020"/>
      <c r="AX578" s="2021"/>
    </row>
    <row r="579" spans="1:50">
      <c r="A579" s="2020"/>
      <c r="B579" s="2020"/>
      <c r="C579" s="2020"/>
      <c r="D579" s="2020"/>
      <c r="E579" s="2021"/>
      <c r="F579" s="2020" t="s">
        <v>4080</v>
      </c>
      <c r="G579" s="2020"/>
      <c r="H579" s="2020"/>
      <c r="I579" s="2020"/>
      <c r="J579" s="2021"/>
      <c r="K579" s="2020"/>
      <c r="L579" s="2020"/>
      <c r="M579" s="2020"/>
      <c r="N579" s="2020"/>
      <c r="O579" s="2021"/>
      <c r="P579" s="2020"/>
      <c r="Q579" s="2020"/>
      <c r="R579" s="2020"/>
      <c r="S579" s="2020"/>
      <c r="T579" s="2021"/>
      <c r="U579" s="2020"/>
      <c r="V579" s="2020"/>
      <c r="W579" s="2020"/>
      <c r="X579" s="2020"/>
      <c r="Y579" s="2021"/>
      <c r="Z579" s="2020"/>
      <c r="AA579" s="2020"/>
      <c r="AB579" s="2020"/>
      <c r="AC579" s="2020"/>
      <c r="AD579" s="2021"/>
      <c r="AE579" s="2020"/>
      <c r="AF579" s="2020"/>
      <c r="AG579" s="2020"/>
      <c r="AH579" s="2020"/>
      <c r="AI579" s="2021"/>
      <c r="AJ579" s="2020"/>
      <c r="AK579" s="2020"/>
      <c r="AL579" s="2020"/>
      <c r="AM579" s="2020"/>
      <c r="AN579" s="2021"/>
      <c r="AO579" s="2019"/>
      <c r="AP579" s="2020"/>
      <c r="AQ579" s="2020"/>
      <c r="AR579" s="2020"/>
      <c r="AS579" s="2021"/>
      <c r="AT579" s="2019"/>
      <c r="AU579" s="2020"/>
      <c r="AV579" s="2020"/>
      <c r="AW579" s="2020"/>
      <c r="AX579" s="2021"/>
    </row>
    <row r="580" spans="1:50">
      <c r="A580" s="2020"/>
      <c r="B580" s="2020"/>
      <c r="C580" s="2020"/>
      <c r="D580" s="2020"/>
      <c r="E580" s="2021"/>
      <c r="F580" s="2020"/>
      <c r="G580" s="2020"/>
      <c r="H580" s="2020"/>
      <c r="I580" s="2020"/>
      <c r="J580" s="2021"/>
      <c r="K580" s="2020"/>
      <c r="L580" s="2020"/>
      <c r="M580" s="2020"/>
      <c r="N580" s="2020"/>
      <c r="O580" s="2021"/>
      <c r="P580" s="2020"/>
      <c r="Q580" s="2020"/>
      <c r="R580" s="2020"/>
      <c r="S580" s="2020"/>
      <c r="T580" s="2021"/>
      <c r="U580" s="2020"/>
      <c r="V580" s="2020"/>
      <c r="W580" s="2020"/>
      <c r="X580" s="2020"/>
      <c r="Y580" s="2021"/>
      <c r="Z580" s="2020"/>
      <c r="AA580" s="2020"/>
      <c r="AB580" s="2020"/>
      <c r="AC580" s="2020"/>
      <c r="AD580" s="2021"/>
      <c r="AE580" s="2020"/>
      <c r="AF580" s="2020"/>
      <c r="AG580" s="2020"/>
      <c r="AH580" s="2020"/>
      <c r="AI580" s="2021"/>
      <c r="AJ580" s="2020"/>
      <c r="AK580" s="2020"/>
      <c r="AL580" s="2020"/>
      <c r="AM580" s="2020"/>
      <c r="AN580" s="2021"/>
      <c r="AO580" s="2019"/>
      <c r="AP580" s="2020"/>
      <c r="AQ580" s="2020"/>
      <c r="AR580" s="2020"/>
      <c r="AS580" s="2021"/>
      <c r="AT580" s="2019"/>
      <c r="AU580" s="2020"/>
      <c r="AV580" s="2020"/>
      <c r="AW580" s="2020"/>
      <c r="AX580" s="2021"/>
    </row>
    <row r="581" spans="1:50">
      <c r="A581" s="2020"/>
      <c r="B581" s="2020"/>
      <c r="C581" s="2020"/>
      <c r="D581" s="2020"/>
      <c r="E581" s="2021"/>
      <c r="F581" s="2020"/>
      <c r="G581" s="2020"/>
      <c r="H581" s="2020"/>
      <c r="I581" s="2020"/>
      <c r="J581" s="2021"/>
      <c r="K581" s="2020"/>
      <c r="L581" s="2020"/>
      <c r="M581" s="2020"/>
      <c r="N581" s="2020"/>
      <c r="O581" s="2021"/>
      <c r="P581" s="2020"/>
      <c r="Q581" s="2020"/>
      <c r="R581" s="2020"/>
      <c r="S581" s="2020"/>
      <c r="T581" s="2021"/>
      <c r="U581" s="2020"/>
      <c r="V581" s="2020"/>
      <c r="W581" s="2020"/>
      <c r="X581" s="2020"/>
      <c r="Y581" s="2021"/>
      <c r="Z581" s="2020"/>
      <c r="AA581" s="2020"/>
      <c r="AB581" s="2020"/>
      <c r="AC581" s="2020"/>
      <c r="AD581" s="2021"/>
      <c r="AE581" s="2020"/>
      <c r="AF581" s="2020"/>
      <c r="AG581" s="2020"/>
      <c r="AH581" s="2020"/>
      <c r="AI581" s="2021"/>
      <c r="AJ581" s="2020"/>
      <c r="AK581" s="2020"/>
      <c r="AL581" s="2020"/>
      <c r="AM581" s="2020"/>
      <c r="AN581" s="2021"/>
      <c r="AO581" s="2019"/>
      <c r="AP581" s="2020"/>
      <c r="AQ581" s="2020"/>
      <c r="AR581" s="2020"/>
      <c r="AS581" s="2021"/>
      <c r="AT581" s="2019"/>
      <c r="AU581" s="2020"/>
      <c r="AV581" s="2020"/>
      <c r="AW581" s="2020"/>
      <c r="AX581" s="2021"/>
    </row>
    <row r="582" spans="1:50">
      <c r="A582" s="2020"/>
      <c r="B582" s="2020"/>
      <c r="C582" s="2020"/>
      <c r="D582" s="2020"/>
      <c r="E582" s="2021"/>
      <c r="F582" s="2020"/>
      <c r="G582" s="2020"/>
      <c r="H582" s="2020"/>
      <c r="I582" s="2020"/>
      <c r="J582" s="2021"/>
      <c r="K582" s="2020"/>
      <c r="L582" s="2020"/>
      <c r="M582" s="2020"/>
      <c r="N582" s="2020"/>
      <c r="O582" s="2021"/>
      <c r="P582" s="2020"/>
      <c r="Q582" s="2020"/>
      <c r="R582" s="2020"/>
      <c r="S582" s="2020"/>
      <c r="T582" s="2021"/>
      <c r="U582" s="2020"/>
      <c r="V582" s="2020"/>
      <c r="W582" s="2020"/>
      <c r="X582" s="2020"/>
      <c r="Y582" s="2021"/>
      <c r="Z582" s="2020"/>
      <c r="AA582" s="2020"/>
      <c r="AB582" s="2020"/>
      <c r="AC582" s="2020"/>
      <c r="AD582" s="2021"/>
      <c r="AE582" s="2020"/>
      <c r="AF582" s="2020"/>
      <c r="AG582" s="2020"/>
      <c r="AH582" s="2020"/>
      <c r="AI582" s="2021"/>
      <c r="AJ582" s="2020"/>
      <c r="AK582" s="2020"/>
      <c r="AL582" s="2020"/>
      <c r="AM582" s="2020"/>
      <c r="AN582" s="2021"/>
      <c r="AO582" s="2019"/>
      <c r="AP582" s="2020"/>
      <c r="AQ582" s="2020"/>
      <c r="AR582" s="2020"/>
      <c r="AS582" s="2021"/>
      <c r="AT582" s="2019"/>
      <c r="AU582" s="2020"/>
      <c r="AV582" s="2020"/>
      <c r="AW582" s="2020"/>
      <c r="AX582" s="2021"/>
    </row>
    <row r="583" spans="1:50">
      <c r="A583" s="2020"/>
      <c r="B583" s="2020"/>
      <c r="C583" s="2020"/>
      <c r="D583" s="2020"/>
      <c r="E583" s="2021"/>
      <c r="F583" s="2020"/>
      <c r="G583" s="2020"/>
      <c r="H583" s="2020"/>
      <c r="I583" s="2020"/>
      <c r="J583" s="2021"/>
      <c r="K583" s="2020"/>
      <c r="L583" s="2020"/>
      <c r="M583" s="2020"/>
      <c r="N583" s="2020"/>
      <c r="O583" s="2021"/>
      <c r="P583" s="2020"/>
      <c r="Q583" s="2020"/>
      <c r="R583" s="2020"/>
      <c r="S583" s="2020"/>
      <c r="T583" s="2021"/>
      <c r="U583" s="2020"/>
      <c r="V583" s="2020"/>
      <c r="W583" s="2020"/>
      <c r="X583" s="2020"/>
      <c r="Y583" s="2021"/>
      <c r="Z583" s="2020"/>
      <c r="AA583" s="2020"/>
      <c r="AB583" s="2020"/>
      <c r="AC583" s="2020"/>
      <c r="AD583" s="2021"/>
      <c r="AE583" s="2020"/>
      <c r="AF583" s="2020"/>
      <c r="AG583" s="2020"/>
      <c r="AH583" s="2020"/>
      <c r="AI583" s="2021"/>
      <c r="AJ583" s="2020"/>
      <c r="AK583" s="2020"/>
      <c r="AL583" s="2020"/>
      <c r="AM583" s="2020"/>
      <c r="AN583" s="2021"/>
      <c r="AO583" s="2019"/>
      <c r="AP583" s="2020"/>
      <c r="AQ583" s="2020"/>
      <c r="AR583" s="2020"/>
      <c r="AS583" s="2021"/>
      <c r="AT583" s="2019"/>
      <c r="AU583" s="2020"/>
      <c r="AV583" s="2020"/>
      <c r="AW583" s="2020"/>
      <c r="AX583" s="2021"/>
    </row>
    <row r="584" spans="1:50">
      <c r="A584" s="2020"/>
      <c r="B584" s="2020"/>
      <c r="C584" s="2020"/>
      <c r="D584" s="2020"/>
      <c r="E584" s="2021"/>
      <c r="F584" s="2020"/>
      <c r="G584" s="2020"/>
      <c r="H584" s="2020"/>
      <c r="I584" s="2020"/>
      <c r="J584" s="2021"/>
      <c r="K584" s="2020"/>
      <c r="L584" s="2020"/>
      <c r="M584" s="2020"/>
      <c r="N584" s="2020"/>
      <c r="O584" s="2021"/>
      <c r="P584" s="2020"/>
      <c r="Q584" s="2020"/>
      <c r="R584" s="2020"/>
      <c r="S584" s="2020"/>
      <c r="T584" s="2021"/>
      <c r="U584" s="2020"/>
      <c r="V584" s="2020"/>
      <c r="W584" s="2020"/>
      <c r="X584" s="2020"/>
      <c r="Y584" s="2021"/>
      <c r="Z584" s="2020"/>
      <c r="AA584" s="2020"/>
      <c r="AB584" s="2020"/>
      <c r="AC584" s="2020"/>
      <c r="AD584" s="2021"/>
      <c r="AE584" s="2020"/>
      <c r="AF584" s="2020"/>
      <c r="AG584" s="2020"/>
      <c r="AH584" s="2020"/>
      <c r="AI584" s="2021"/>
      <c r="AJ584" s="2020"/>
      <c r="AK584" s="2020"/>
      <c r="AL584" s="2020"/>
      <c r="AM584" s="2020"/>
      <c r="AN584" s="2021"/>
      <c r="AO584" s="2019"/>
      <c r="AP584" s="2020"/>
      <c r="AQ584" s="2020"/>
      <c r="AR584" s="2020"/>
      <c r="AS584" s="2021"/>
      <c r="AT584" s="2019"/>
      <c r="AU584" s="2020"/>
      <c r="AV584" s="2020"/>
      <c r="AW584" s="2020"/>
      <c r="AX584" s="2021"/>
    </row>
    <row r="585" spans="1:50">
      <c r="A585" s="2020"/>
      <c r="B585" s="2020"/>
      <c r="C585" s="2020"/>
      <c r="D585" s="2020"/>
      <c r="E585" s="2021"/>
      <c r="F585" s="2020"/>
      <c r="G585" s="2020"/>
      <c r="H585" s="2020"/>
      <c r="I585" s="2020"/>
      <c r="J585" s="2021"/>
      <c r="K585" s="2020"/>
      <c r="L585" s="2020"/>
      <c r="M585" s="2020"/>
      <c r="N585" s="2020"/>
      <c r="O585" s="2021"/>
      <c r="P585" s="2020"/>
      <c r="Q585" s="2020"/>
      <c r="R585" s="2020"/>
      <c r="S585" s="2020"/>
      <c r="T585" s="2021"/>
      <c r="U585" s="2020"/>
      <c r="V585" s="2020"/>
      <c r="W585" s="2020"/>
      <c r="X585" s="2020"/>
      <c r="Y585" s="2021"/>
      <c r="Z585" s="2020"/>
      <c r="AA585" s="2020"/>
      <c r="AB585" s="2020"/>
      <c r="AC585" s="2020"/>
      <c r="AD585" s="2021"/>
      <c r="AE585" s="2020"/>
      <c r="AF585" s="2020"/>
      <c r="AG585" s="2020"/>
      <c r="AH585" s="2020"/>
      <c r="AI585" s="2021"/>
      <c r="AJ585" s="2020"/>
      <c r="AK585" s="2020"/>
      <c r="AL585" s="2020"/>
      <c r="AM585" s="2020"/>
      <c r="AN585" s="2021"/>
      <c r="AO585" s="2019"/>
      <c r="AP585" s="2020"/>
      <c r="AQ585" s="2020"/>
      <c r="AR585" s="2020"/>
      <c r="AS585" s="2021"/>
      <c r="AT585" s="2019"/>
      <c r="AU585" s="2020"/>
      <c r="AV585" s="2020"/>
      <c r="AW585" s="2020"/>
      <c r="AX585" s="2021"/>
    </row>
    <row r="586" spans="1:50">
      <c r="A586" s="2020"/>
      <c r="B586" s="2020"/>
      <c r="C586" s="2020"/>
      <c r="D586" s="2020"/>
      <c r="E586" s="2021"/>
      <c r="F586" s="2020"/>
      <c r="G586" s="2020"/>
      <c r="H586" s="2020"/>
      <c r="I586" s="2020"/>
      <c r="J586" s="2021"/>
      <c r="K586" s="2020"/>
      <c r="L586" s="2020"/>
      <c r="M586" s="2020"/>
      <c r="N586" s="2020"/>
      <c r="O586" s="2021"/>
      <c r="P586" s="2020"/>
      <c r="Q586" s="2020"/>
      <c r="R586" s="2020"/>
      <c r="S586" s="2020"/>
      <c r="T586" s="2021"/>
      <c r="U586" s="2020"/>
      <c r="V586" s="2020"/>
      <c r="W586" s="2020"/>
      <c r="X586" s="2020"/>
      <c r="Y586" s="2021"/>
      <c r="Z586" s="2020"/>
      <c r="AA586" s="2020"/>
      <c r="AB586" s="2020"/>
      <c r="AC586" s="2020"/>
      <c r="AD586" s="2021"/>
      <c r="AE586" s="2020"/>
      <c r="AF586" s="2020"/>
      <c r="AG586" s="2020"/>
      <c r="AH586" s="2020"/>
      <c r="AI586" s="2021"/>
      <c r="AJ586" s="2020"/>
      <c r="AK586" s="2020"/>
      <c r="AL586" s="2020"/>
      <c r="AM586" s="2020"/>
      <c r="AN586" s="2021"/>
      <c r="AO586" s="2019"/>
      <c r="AP586" s="2020"/>
      <c r="AQ586" s="2020"/>
      <c r="AR586" s="2020"/>
      <c r="AS586" s="2021"/>
      <c r="AT586" s="2019"/>
      <c r="AU586" s="2020"/>
      <c r="AV586" s="2020"/>
      <c r="AW586" s="2020"/>
      <c r="AX586" s="2021"/>
    </row>
    <row r="587" spans="1:50">
      <c r="A587" s="2020"/>
      <c r="B587" s="2020"/>
      <c r="C587" s="2020"/>
      <c r="D587" s="2020"/>
      <c r="E587" s="2021"/>
      <c r="F587" s="2020"/>
      <c r="G587" s="2020"/>
      <c r="H587" s="2020"/>
      <c r="I587" s="2020"/>
      <c r="J587" s="2021"/>
      <c r="K587" s="2020"/>
      <c r="L587" s="2020"/>
      <c r="M587" s="2020"/>
      <c r="N587" s="2020"/>
      <c r="O587" s="2021"/>
      <c r="P587" s="2020"/>
      <c r="Q587" s="2020"/>
      <c r="R587" s="2020"/>
      <c r="S587" s="2020"/>
      <c r="T587" s="2021"/>
      <c r="U587" s="2020"/>
      <c r="V587" s="2020"/>
      <c r="W587" s="2020"/>
      <c r="X587" s="2020"/>
      <c r="Y587" s="2021"/>
      <c r="Z587" s="2020"/>
      <c r="AA587" s="2020"/>
      <c r="AB587" s="2020"/>
      <c r="AC587" s="2020"/>
      <c r="AD587" s="2021"/>
      <c r="AE587" s="2020"/>
      <c r="AF587" s="2020"/>
      <c r="AG587" s="2020"/>
      <c r="AH587" s="2020"/>
      <c r="AI587" s="2021"/>
      <c r="AJ587" s="2020"/>
      <c r="AK587" s="2020"/>
      <c r="AL587" s="2020"/>
      <c r="AM587" s="2020"/>
      <c r="AN587" s="2021"/>
      <c r="AO587" s="2019"/>
      <c r="AP587" s="2020"/>
      <c r="AQ587" s="2020"/>
      <c r="AR587" s="2020"/>
      <c r="AS587" s="2021"/>
      <c r="AT587" s="2019"/>
      <c r="AU587" s="2020"/>
      <c r="AV587" s="2020"/>
      <c r="AW587" s="2020"/>
      <c r="AX587" s="2021"/>
    </row>
    <row r="588" spans="1:50">
      <c r="A588" s="2023"/>
      <c r="B588" s="2023"/>
      <c r="C588" s="2023"/>
      <c r="D588" s="2023"/>
      <c r="E588" s="2024"/>
      <c r="F588" s="2023"/>
      <c r="G588" s="2023"/>
      <c r="H588" s="2023"/>
      <c r="I588" s="2023"/>
      <c r="J588" s="2024"/>
      <c r="K588" s="2023"/>
      <c r="L588" s="2023"/>
      <c r="M588" s="2023"/>
      <c r="N588" s="2023"/>
      <c r="O588" s="2024"/>
      <c r="P588" s="2023"/>
      <c r="Q588" s="2023"/>
      <c r="R588" s="2023"/>
      <c r="S588" s="2023"/>
      <c r="T588" s="2024"/>
      <c r="U588" s="2023"/>
      <c r="V588" s="2023"/>
      <c r="W588" s="2023"/>
      <c r="X588" s="2023"/>
      <c r="Y588" s="2024"/>
      <c r="Z588" s="2023"/>
      <c r="AA588" s="2023"/>
      <c r="AB588" s="2023"/>
      <c r="AC588" s="2023"/>
      <c r="AD588" s="2024"/>
      <c r="AE588" s="2023"/>
      <c r="AF588" s="2023"/>
      <c r="AG588" s="2023"/>
      <c r="AH588" s="2023"/>
      <c r="AI588" s="2024"/>
      <c r="AJ588" s="2023"/>
      <c r="AK588" s="2023"/>
      <c r="AL588" s="2023"/>
      <c r="AM588" s="2023"/>
      <c r="AN588" s="2024"/>
      <c r="AO588" s="434"/>
      <c r="AP588" s="434"/>
      <c r="AQ588" s="434"/>
      <c r="AR588" s="2209" t="s">
        <v>179</v>
      </c>
      <c r="AS588" s="2210"/>
      <c r="AT588" s="2210"/>
      <c r="AU588" s="2211"/>
      <c r="AV588" s="434"/>
      <c r="AW588" s="434"/>
      <c r="AX588" s="435"/>
    </row>
    <row r="589" spans="1:50" ht="18.75">
      <c r="A589" s="2012" t="s">
        <v>0</v>
      </c>
      <c r="B589" s="2012"/>
      <c r="C589" s="2012"/>
      <c r="D589" s="2012"/>
      <c r="E589" s="2012"/>
      <c r="F589" s="2012" t="s">
        <v>1</v>
      </c>
      <c r="G589" s="2012"/>
      <c r="H589" s="2012"/>
      <c r="I589" s="2012"/>
      <c r="J589" s="2012"/>
      <c r="K589" s="2012" t="s">
        <v>2</v>
      </c>
      <c r="L589" s="2012"/>
      <c r="M589" s="2012"/>
      <c r="N589" s="2012"/>
      <c r="O589" s="2012"/>
      <c r="P589" s="2012" t="s">
        <v>3</v>
      </c>
      <c r="Q589" s="2012"/>
      <c r="R589" s="2012"/>
      <c r="S589" s="2012"/>
      <c r="T589" s="2012"/>
      <c r="U589" s="2012" t="s">
        <v>4</v>
      </c>
      <c r="V589" s="2012"/>
      <c r="W589" s="2012"/>
      <c r="X589" s="2012"/>
      <c r="Y589" s="2012"/>
      <c r="Z589" s="2012" t="s">
        <v>5</v>
      </c>
      <c r="AA589" s="2012"/>
      <c r="AB589" s="2012"/>
      <c r="AC589" s="2012"/>
      <c r="AD589" s="2012"/>
      <c r="AE589" s="2012" t="s">
        <v>6</v>
      </c>
      <c r="AF589" s="2012"/>
      <c r="AG589" s="2012"/>
      <c r="AH589" s="2012"/>
      <c r="AI589" s="2012"/>
      <c r="AJ589" s="2012" t="s">
        <v>7</v>
      </c>
      <c r="AK589" s="2012"/>
      <c r="AL589" s="2012"/>
      <c r="AM589" s="2012"/>
      <c r="AN589" s="2012"/>
      <c r="AO589" s="2012" t="s">
        <v>8</v>
      </c>
      <c r="AP589" s="2012"/>
      <c r="AQ589" s="2012"/>
      <c r="AR589" s="2012"/>
      <c r="AS589" s="2012"/>
      <c r="AT589" s="2012" t="s">
        <v>9</v>
      </c>
      <c r="AU589" s="2012"/>
      <c r="AV589" s="2012"/>
      <c r="AW589" s="2012"/>
      <c r="AX589" s="2012"/>
    </row>
    <row r="590" spans="1:50">
      <c r="A590" s="500">
        <v>1</v>
      </c>
      <c r="B590" s="447"/>
      <c r="C590" s="447"/>
      <c r="D590" s="447"/>
      <c r="E590" s="448"/>
      <c r="F590" s="500">
        <v>2</v>
      </c>
      <c r="G590" s="447"/>
      <c r="H590" s="447"/>
      <c r="I590" s="447"/>
      <c r="J590" s="448"/>
      <c r="K590" s="500">
        <v>3</v>
      </c>
      <c r="L590" s="447"/>
      <c r="M590" s="447"/>
      <c r="N590" s="447"/>
      <c r="O590" s="448"/>
      <c r="P590" s="500">
        <v>4</v>
      </c>
      <c r="Q590" s="447"/>
      <c r="R590" s="447"/>
      <c r="S590" s="447"/>
      <c r="T590" s="448"/>
      <c r="U590" s="500">
        <v>5</v>
      </c>
      <c r="V590" s="447"/>
      <c r="W590" s="447"/>
      <c r="X590" s="447"/>
      <c r="Y590" s="448"/>
      <c r="Z590" s="500">
        <v>6</v>
      </c>
      <c r="AA590" s="447"/>
      <c r="AB590" s="447"/>
      <c r="AC590" s="447"/>
      <c r="AD590" s="448"/>
      <c r="AE590" s="500">
        <v>7</v>
      </c>
      <c r="AF590" s="447"/>
      <c r="AG590" s="447"/>
      <c r="AH590" s="447"/>
      <c r="AI590" s="448"/>
      <c r="AJ590" s="500">
        <v>8</v>
      </c>
      <c r="AK590" s="447"/>
      <c r="AL590" s="447"/>
      <c r="AM590" s="447"/>
      <c r="AN590" s="448"/>
      <c r="AO590" s="500">
        <v>9</v>
      </c>
      <c r="AP590" s="447"/>
      <c r="AQ590" s="447"/>
      <c r="AR590" s="447"/>
      <c r="AS590" s="448"/>
      <c r="AT590" s="500">
        <v>10</v>
      </c>
      <c r="AU590" s="447"/>
      <c r="AV590" s="447"/>
      <c r="AW590" s="447"/>
      <c r="AX590" s="448"/>
    </row>
    <row r="591" spans="1:50">
      <c r="A591" s="2137" t="s">
        <v>4083</v>
      </c>
      <c r="B591" s="2055"/>
      <c r="C591" s="2055"/>
      <c r="D591" s="2055"/>
      <c r="E591" s="2056"/>
      <c r="F591" s="2055" t="s">
        <v>4087</v>
      </c>
      <c r="G591" s="2055"/>
      <c r="H591" s="2055"/>
      <c r="I591" s="2055"/>
      <c r="J591" s="2056"/>
      <c r="K591" s="2055" t="s">
        <v>4087</v>
      </c>
      <c r="L591" s="2055"/>
      <c r="M591" s="2055"/>
      <c r="N591" s="2055"/>
      <c r="O591" s="2056"/>
      <c r="P591" s="2055" t="s">
        <v>4087</v>
      </c>
      <c r="Q591" s="2055"/>
      <c r="R591" s="2055"/>
      <c r="S591" s="2055"/>
      <c r="T591" s="2056"/>
      <c r="U591" s="2055" t="s">
        <v>4087</v>
      </c>
      <c r="V591" s="2055"/>
      <c r="W591" s="2055"/>
      <c r="X591" s="2055"/>
      <c r="Y591" s="2056"/>
      <c r="Z591" s="2055" t="s">
        <v>4088</v>
      </c>
      <c r="AA591" s="2055"/>
      <c r="AB591" s="2055"/>
      <c r="AC591" s="2055"/>
      <c r="AD591" s="2056"/>
      <c r="AE591" s="2055" t="s">
        <v>4088</v>
      </c>
      <c r="AF591" s="2055"/>
      <c r="AG591" s="2055"/>
      <c r="AH591" s="2055"/>
      <c r="AI591" s="2056"/>
      <c r="AJ591" s="2055" t="s">
        <v>4088</v>
      </c>
      <c r="AK591" s="2055"/>
      <c r="AL591" s="2055"/>
      <c r="AM591" s="2055"/>
      <c r="AN591" s="2056"/>
      <c r="AO591" s="2055" t="s">
        <v>4088</v>
      </c>
      <c r="AP591" s="2055"/>
      <c r="AQ591" s="2055"/>
      <c r="AR591" s="2055"/>
      <c r="AS591" s="2056"/>
      <c r="AT591" s="2055" t="s">
        <v>4088</v>
      </c>
      <c r="AU591" s="2055"/>
      <c r="AV591" s="2055"/>
      <c r="AW591" s="2055"/>
      <c r="AX591" s="2056"/>
    </row>
    <row r="592" spans="1:50">
      <c r="A592" s="2137"/>
      <c r="B592" s="2055"/>
      <c r="C592" s="2055"/>
      <c r="D592" s="2055"/>
      <c r="E592" s="2056"/>
      <c r="F592" s="2055"/>
      <c r="G592" s="2055"/>
      <c r="H592" s="2055"/>
      <c r="I592" s="2055"/>
      <c r="J592" s="2056"/>
      <c r="K592" s="2055"/>
      <c r="L592" s="2055"/>
      <c r="M592" s="2055"/>
      <c r="N592" s="2055"/>
      <c r="O592" s="2056"/>
      <c r="P592" s="2055"/>
      <c r="Q592" s="2055"/>
      <c r="R592" s="2055"/>
      <c r="S592" s="2055"/>
      <c r="T592" s="2056"/>
      <c r="U592" s="2055"/>
      <c r="V592" s="2055"/>
      <c r="W592" s="2055"/>
      <c r="X592" s="2055"/>
      <c r="Y592" s="2056"/>
      <c r="Z592" s="2055"/>
      <c r="AA592" s="2055"/>
      <c r="AB592" s="2055"/>
      <c r="AC592" s="2055"/>
      <c r="AD592" s="2056"/>
      <c r="AE592" s="2055"/>
      <c r="AF592" s="2055"/>
      <c r="AG592" s="2055"/>
      <c r="AH592" s="2055"/>
      <c r="AI592" s="2056"/>
      <c r="AJ592" s="2055"/>
      <c r="AK592" s="2055"/>
      <c r="AL592" s="2055"/>
      <c r="AM592" s="2055"/>
      <c r="AN592" s="2056"/>
      <c r="AO592" s="2055"/>
      <c r="AP592" s="2055"/>
      <c r="AQ592" s="2055"/>
      <c r="AR592" s="2055"/>
      <c r="AS592" s="2056"/>
      <c r="AT592" s="2055"/>
      <c r="AU592" s="2055"/>
      <c r="AV592" s="2055"/>
      <c r="AW592" s="2055"/>
      <c r="AX592" s="2056"/>
    </row>
    <row r="593" spans="1:50">
      <c r="A593" s="2137"/>
      <c r="B593" s="2055"/>
      <c r="C593" s="2055"/>
      <c r="D593" s="2055"/>
      <c r="E593" s="2056"/>
      <c r="F593" s="2055"/>
      <c r="G593" s="2055"/>
      <c r="H593" s="2055"/>
      <c r="I593" s="2055"/>
      <c r="J593" s="2056"/>
      <c r="K593" s="2055"/>
      <c r="L593" s="2055"/>
      <c r="M593" s="2055"/>
      <c r="N593" s="2055"/>
      <c r="O593" s="2056"/>
      <c r="P593" s="2055"/>
      <c r="Q593" s="2055"/>
      <c r="R593" s="2055"/>
      <c r="S593" s="2055"/>
      <c r="T593" s="2056"/>
      <c r="U593" s="2055"/>
      <c r="V593" s="2055"/>
      <c r="W593" s="2055"/>
      <c r="X593" s="2055"/>
      <c r="Y593" s="2056"/>
      <c r="Z593" s="2055"/>
      <c r="AA593" s="2055"/>
      <c r="AB593" s="2055"/>
      <c r="AC593" s="2055"/>
      <c r="AD593" s="2056"/>
      <c r="AE593" s="2055"/>
      <c r="AF593" s="2055"/>
      <c r="AG593" s="2055"/>
      <c r="AH593" s="2055"/>
      <c r="AI593" s="2056"/>
      <c r="AJ593" s="2055"/>
      <c r="AK593" s="2055"/>
      <c r="AL593" s="2055"/>
      <c r="AM593" s="2055"/>
      <c r="AN593" s="2056"/>
      <c r="AO593" s="2055"/>
      <c r="AP593" s="2055"/>
      <c r="AQ593" s="2055"/>
      <c r="AR593" s="2055"/>
      <c r="AS593" s="2056"/>
      <c r="AT593" s="2055"/>
      <c r="AU593" s="2055"/>
      <c r="AV593" s="2055"/>
      <c r="AW593" s="2055"/>
      <c r="AX593" s="2056"/>
    </row>
    <row r="594" spans="1:50">
      <c r="A594" s="2137"/>
      <c r="B594" s="2055"/>
      <c r="C594" s="2055"/>
      <c r="D594" s="2055"/>
      <c r="E594" s="2056"/>
      <c r="F594" s="2055"/>
      <c r="G594" s="2055"/>
      <c r="H594" s="2055"/>
      <c r="I594" s="2055"/>
      <c r="J594" s="2056"/>
      <c r="K594" s="2055"/>
      <c r="L594" s="2055"/>
      <c r="M594" s="2055"/>
      <c r="N594" s="2055"/>
      <c r="O594" s="2056"/>
      <c r="P594" s="2055"/>
      <c r="Q594" s="2055"/>
      <c r="R594" s="2055"/>
      <c r="S594" s="2055"/>
      <c r="T594" s="2056"/>
      <c r="U594" s="2055"/>
      <c r="V594" s="2055"/>
      <c r="W594" s="2055"/>
      <c r="X594" s="2055"/>
      <c r="Y594" s="2056"/>
      <c r="Z594" s="2055"/>
      <c r="AA594" s="2055"/>
      <c r="AB594" s="2055"/>
      <c r="AC594" s="2055"/>
      <c r="AD594" s="2056"/>
      <c r="AE594" s="2055"/>
      <c r="AF594" s="2055"/>
      <c r="AG594" s="2055"/>
      <c r="AH594" s="2055"/>
      <c r="AI594" s="2056"/>
      <c r="AJ594" s="2055"/>
      <c r="AK594" s="2055"/>
      <c r="AL594" s="2055"/>
      <c r="AM594" s="2055"/>
      <c r="AN594" s="2056"/>
      <c r="AO594" s="2055"/>
      <c r="AP594" s="2055"/>
      <c r="AQ594" s="2055"/>
      <c r="AR594" s="2055"/>
      <c r="AS594" s="2056"/>
      <c r="AT594" s="2055"/>
      <c r="AU594" s="2055"/>
      <c r="AV594" s="2055"/>
      <c r="AW594" s="2055"/>
      <c r="AX594" s="2056"/>
    </row>
    <row r="595" spans="1:50">
      <c r="A595" s="2137"/>
      <c r="B595" s="2055"/>
      <c r="C595" s="2055"/>
      <c r="D595" s="2055"/>
      <c r="E595" s="2056"/>
      <c r="F595" s="2055"/>
      <c r="G595" s="2055"/>
      <c r="H595" s="2055"/>
      <c r="I595" s="2055"/>
      <c r="J595" s="2056"/>
      <c r="K595" s="2055"/>
      <c r="L595" s="2055"/>
      <c r="M595" s="2055"/>
      <c r="N595" s="2055"/>
      <c r="O595" s="2056"/>
      <c r="P595" s="2055"/>
      <c r="Q595" s="2055"/>
      <c r="R595" s="2055"/>
      <c r="S595" s="2055"/>
      <c r="T595" s="2056"/>
      <c r="U595" s="2055"/>
      <c r="V595" s="2055"/>
      <c r="W595" s="2055"/>
      <c r="X595" s="2055"/>
      <c r="Y595" s="2056"/>
      <c r="Z595" s="2055"/>
      <c r="AA595" s="2055"/>
      <c r="AB595" s="2055"/>
      <c r="AC595" s="2055"/>
      <c r="AD595" s="2056"/>
      <c r="AE595" s="2055"/>
      <c r="AF595" s="2055"/>
      <c r="AG595" s="2055"/>
      <c r="AH595" s="2055"/>
      <c r="AI595" s="2056"/>
      <c r="AJ595" s="2055"/>
      <c r="AK595" s="2055"/>
      <c r="AL595" s="2055"/>
      <c r="AM595" s="2055"/>
      <c r="AN595" s="2056"/>
      <c r="AO595" s="2055"/>
      <c r="AP595" s="2055"/>
      <c r="AQ595" s="2055"/>
      <c r="AR595" s="2055"/>
      <c r="AS595" s="2056"/>
      <c r="AT595" s="2055"/>
      <c r="AU595" s="2055"/>
      <c r="AV595" s="2055"/>
      <c r="AW595" s="2055"/>
      <c r="AX595" s="2056"/>
    </row>
    <row r="596" spans="1:50">
      <c r="A596" s="2137"/>
      <c r="B596" s="2055"/>
      <c r="C596" s="2055"/>
      <c r="D596" s="2055"/>
      <c r="E596" s="2056"/>
      <c r="F596" s="2055"/>
      <c r="G596" s="2055"/>
      <c r="H596" s="2055"/>
      <c r="I596" s="2055"/>
      <c r="J596" s="2056"/>
      <c r="K596" s="2055"/>
      <c r="L596" s="2055"/>
      <c r="M596" s="2055"/>
      <c r="N596" s="2055"/>
      <c r="O596" s="2056"/>
      <c r="P596" s="2055"/>
      <c r="Q596" s="2055"/>
      <c r="R596" s="2055"/>
      <c r="S596" s="2055"/>
      <c r="T596" s="2056"/>
      <c r="U596" s="2055"/>
      <c r="V596" s="2055"/>
      <c r="W596" s="2055"/>
      <c r="X596" s="2055"/>
      <c r="Y596" s="2056"/>
      <c r="Z596" s="2055"/>
      <c r="AA596" s="2055"/>
      <c r="AB596" s="2055"/>
      <c r="AC596" s="2055"/>
      <c r="AD596" s="2056"/>
      <c r="AE596" s="2055"/>
      <c r="AF596" s="2055"/>
      <c r="AG596" s="2055"/>
      <c r="AH596" s="2055"/>
      <c r="AI596" s="2056"/>
      <c r="AJ596" s="2055"/>
      <c r="AK596" s="2055"/>
      <c r="AL596" s="2055"/>
      <c r="AM596" s="2055"/>
      <c r="AN596" s="2056"/>
      <c r="AO596" s="2055"/>
      <c r="AP596" s="2055"/>
      <c r="AQ596" s="2055"/>
      <c r="AR596" s="2055"/>
      <c r="AS596" s="2056"/>
      <c r="AT596" s="2055" t="s">
        <v>4090</v>
      </c>
      <c r="AU596" s="2055"/>
      <c r="AV596" s="2055"/>
      <c r="AW596" s="2055"/>
      <c r="AX596" s="2056"/>
    </row>
    <row r="597" spans="1:50">
      <c r="A597" s="2137"/>
      <c r="B597" s="2055"/>
      <c r="C597" s="2055"/>
      <c r="D597" s="2055"/>
      <c r="E597" s="2056"/>
      <c r="F597" s="2055"/>
      <c r="G597" s="2055"/>
      <c r="H597" s="2055"/>
      <c r="I597" s="2055"/>
      <c r="J597" s="2056"/>
      <c r="K597" s="2055"/>
      <c r="L597" s="2055"/>
      <c r="M597" s="2055"/>
      <c r="N597" s="2055"/>
      <c r="O597" s="2056"/>
      <c r="P597" s="2055"/>
      <c r="Q597" s="2055"/>
      <c r="R597" s="2055"/>
      <c r="S597" s="2055"/>
      <c r="T597" s="2056"/>
      <c r="U597" s="2055"/>
      <c r="V597" s="2055"/>
      <c r="W597" s="2055"/>
      <c r="X597" s="2055"/>
      <c r="Y597" s="2056"/>
      <c r="Z597" s="2055"/>
      <c r="AA597" s="2055"/>
      <c r="AB597" s="2055"/>
      <c r="AC597" s="2055"/>
      <c r="AD597" s="2056"/>
      <c r="AE597" s="2055"/>
      <c r="AF597" s="2055"/>
      <c r="AG597" s="2055"/>
      <c r="AH597" s="2055"/>
      <c r="AI597" s="2056"/>
      <c r="AJ597" s="2055"/>
      <c r="AK597" s="2055"/>
      <c r="AL597" s="2055"/>
      <c r="AM597" s="2055"/>
      <c r="AN597" s="2056"/>
      <c r="AO597" s="2055"/>
      <c r="AP597" s="2055"/>
      <c r="AQ597" s="2055"/>
      <c r="AR597" s="2055"/>
      <c r="AS597" s="2056"/>
      <c r="AT597" s="2055"/>
      <c r="AU597" s="2055"/>
      <c r="AV597" s="2055"/>
      <c r="AW597" s="2055"/>
      <c r="AX597" s="2056"/>
    </row>
    <row r="598" spans="1:50">
      <c r="A598" s="2137"/>
      <c r="B598" s="2055"/>
      <c r="C598" s="2055"/>
      <c r="D598" s="2055"/>
      <c r="E598" s="2056"/>
      <c r="F598" s="2055"/>
      <c r="G598" s="2055"/>
      <c r="H598" s="2055"/>
      <c r="I598" s="2055"/>
      <c r="J598" s="2056"/>
      <c r="K598" s="2055"/>
      <c r="L598" s="2055"/>
      <c r="M598" s="2055"/>
      <c r="N598" s="2055"/>
      <c r="O598" s="2056"/>
      <c r="P598" s="2055"/>
      <c r="Q598" s="2055"/>
      <c r="R598" s="2055"/>
      <c r="S598" s="2055"/>
      <c r="T598" s="2056"/>
      <c r="U598" s="2055"/>
      <c r="V598" s="2055"/>
      <c r="W598" s="2055"/>
      <c r="X598" s="2055"/>
      <c r="Y598" s="2056"/>
      <c r="Z598" s="2055"/>
      <c r="AA598" s="2055"/>
      <c r="AB598" s="2055"/>
      <c r="AC598" s="2055"/>
      <c r="AD598" s="2056"/>
      <c r="AE598" s="2055"/>
      <c r="AF598" s="2055"/>
      <c r="AG598" s="2055"/>
      <c r="AH598" s="2055"/>
      <c r="AI598" s="2056"/>
      <c r="AJ598" s="2055"/>
      <c r="AK598" s="2055"/>
      <c r="AL598" s="2055"/>
      <c r="AM598" s="2055"/>
      <c r="AN598" s="2056"/>
      <c r="AO598" s="2055"/>
      <c r="AP598" s="2055"/>
      <c r="AQ598" s="2055"/>
      <c r="AR598" s="2055"/>
      <c r="AS598" s="2056"/>
      <c r="AT598" s="2055"/>
      <c r="AU598" s="2055"/>
      <c r="AV598" s="2055"/>
      <c r="AW598" s="2055"/>
      <c r="AX598" s="2056"/>
    </row>
    <row r="599" spans="1:50">
      <c r="A599" s="2137"/>
      <c r="B599" s="2055"/>
      <c r="C599" s="2055"/>
      <c r="D599" s="2055"/>
      <c r="E599" s="2056"/>
      <c r="F599" s="2055"/>
      <c r="G599" s="2055"/>
      <c r="H599" s="2055"/>
      <c r="I599" s="2055"/>
      <c r="J599" s="2056"/>
      <c r="K599" s="2055"/>
      <c r="L599" s="2055"/>
      <c r="M599" s="2055"/>
      <c r="N599" s="2055"/>
      <c r="O599" s="2056"/>
      <c r="P599" s="2055"/>
      <c r="Q599" s="2055"/>
      <c r="R599" s="2055"/>
      <c r="S599" s="2055"/>
      <c r="T599" s="2056"/>
      <c r="U599" s="2055"/>
      <c r="V599" s="2055"/>
      <c r="W599" s="2055"/>
      <c r="X599" s="2055"/>
      <c r="Y599" s="2056"/>
      <c r="Z599" s="2055"/>
      <c r="AA599" s="2055"/>
      <c r="AB599" s="2055"/>
      <c r="AC599" s="2055"/>
      <c r="AD599" s="2056"/>
      <c r="AE599" s="2055"/>
      <c r="AF599" s="2055"/>
      <c r="AG599" s="2055"/>
      <c r="AH599" s="2055"/>
      <c r="AI599" s="2056"/>
      <c r="AJ599" s="2055"/>
      <c r="AK599" s="2055"/>
      <c r="AL599" s="2055"/>
      <c r="AM599" s="2055"/>
      <c r="AN599" s="2056"/>
      <c r="AO599" s="2055"/>
      <c r="AP599" s="2055"/>
      <c r="AQ599" s="2055"/>
      <c r="AR599" s="2055"/>
      <c r="AS599" s="2056"/>
      <c r="AT599" s="2055"/>
      <c r="AU599" s="2055"/>
      <c r="AV599" s="2055"/>
      <c r="AW599" s="2055"/>
      <c r="AX599" s="2056"/>
    </row>
    <row r="600" spans="1:50">
      <c r="A600" s="2137"/>
      <c r="B600" s="2055"/>
      <c r="C600" s="2055"/>
      <c r="D600" s="2055"/>
      <c r="E600" s="2056"/>
      <c r="F600" s="2055"/>
      <c r="G600" s="2055"/>
      <c r="H600" s="2055"/>
      <c r="I600" s="2055"/>
      <c r="J600" s="2056"/>
      <c r="K600" s="2055"/>
      <c r="L600" s="2055"/>
      <c r="M600" s="2055"/>
      <c r="N600" s="2055"/>
      <c r="O600" s="2056"/>
      <c r="P600" s="2055"/>
      <c r="Q600" s="2055"/>
      <c r="R600" s="2055"/>
      <c r="S600" s="2055"/>
      <c r="T600" s="2056"/>
      <c r="U600" s="2055"/>
      <c r="V600" s="2055"/>
      <c r="W600" s="2055"/>
      <c r="X600" s="2055"/>
      <c r="Y600" s="2056"/>
      <c r="Z600" s="2055"/>
      <c r="AA600" s="2055"/>
      <c r="AB600" s="2055"/>
      <c r="AC600" s="2055"/>
      <c r="AD600" s="2056"/>
      <c r="AE600" s="2055"/>
      <c r="AF600" s="2055"/>
      <c r="AG600" s="2055"/>
      <c r="AH600" s="2055"/>
      <c r="AI600" s="2056"/>
      <c r="AJ600" s="2055"/>
      <c r="AK600" s="2055"/>
      <c r="AL600" s="2055"/>
      <c r="AM600" s="2055"/>
      <c r="AN600" s="2056"/>
      <c r="AO600" s="2055"/>
      <c r="AP600" s="2055"/>
      <c r="AQ600" s="2055"/>
      <c r="AR600" s="2055"/>
      <c r="AS600" s="2056"/>
      <c r="AT600" s="2055"/>
      <c r="AU600" s="2055"/>
      <c r="AV600" s="2055"/>
      <c r="AW600" s="2055"/>
      <c r="AX600" s="2056"/>
    </row>
    <row r="601" spans="1:50">
      <c r="A601" s="2137"/>
      <c r="B601" s="2055"/>
      <c r="C601" s="2055"/>
      <c r="D601" s="2055"/>
      <c r="E601" s="2056"/>
      <c r="F601" s="2055"/>
      <c r="G601" s="2055"/>
      <c r="H601" s="2055"/>
      <c r="I601" s="2055"/>
      <c r="J601" s="2056"/>
      <c r="K601" s="2055"/>
      <c r="L601" s="2055"/>
      <c r="M601" s="2055"/>
      <c r="N601" s="2055"/>
      <c r="O601" s="2056"/>
      <c r="P601" s="2055"/>
      <c r="Q601" s="2055"/>
      <c r="R601" s="2055"/>
      <c r="S601" s="2055"/>
      <c r="T601" s="2056"/>
      <c r="U601" s="2055"/>
      <c r="V601" s="2055"/>
      <c r="W601" s="2055"/>
      <c r="X601" s="2055"/>
      <c r="Y601" s="2056"/>
      <c r="Z601" s="2055"/>
      <c r="AA601" s="2055"/>
      <c r="AB601" s="2055"/>
      <c r="AC601" s="2055"/>
      <c r="AD601" s="2056"/>
      <c r="AE601" s="2055"/>
      <c r="AF601" s="2055"/>
      <c r="AG601" s="2055"/>
      <c r="AH601" s="2055"/>
      <c r="AI601" s="2056"/>
      <c r="AJ601" s="2055"/>
      <c r="AK601" s="2055"/>
      <c r="AL601" s="2055"/>
      <c r="AM601" s="2055"/>
      <c r="AN601" s="2056"/>
      <c r="AO601" s="2055"/>
      <c r="AP601" s="2055"/>
      <c r="AQ601" s="2055"/>
      <c r="AR601" s="2055"/>
      <c r="AS601" s="2056"/>
      <c r="AT601" s="2055"/>
      <c r="AU601" s="2055"/>
      <c r="AV601" s="2055"/>
      <c r="AW601" s="2055"/>
      <c r="AX601" s="2056"/>
    </row>
    <row r="602" spans="1:50">
      <c r="A602" s="2137"/>
      <c r="B602" s="2055"/>
      <c r="C602" s="2055"/>
      <c r="D602" s="2055"/>
      <c r="E602" s="2056"/>
      <c r="F602" s="2055"/>
      <c r="G602" s="2055"/>
      <c r="H602" s="2055"/>
      <c r="I602" s="2055"/>
      <c r="J602" s="2056"/>
      <c r="K602" s="2055"/>
      <c r="L602" s="2055"/>
      <c r="M602" s="2055"/>
      <c r="N602" s="2055"/>
      <c r="O602" s="2056"/>
      <c r="P602" s="2055"/>
      <c r="Q602" s="2055"/>
      <c r="R602" s="2055"/>
      <c r="S602" s="2055"/>
      <c r="T602" s="2056"/>
      <c r="U602" s="2055"/>
      <c r="V602" s="2055"/>
      <c r="W602" s="2055"/>
      <c r="X602" s="2055"/>
      <c r="Y602" s="2056"/>
      <c r="Z602" s="2055"/>
      <c r="AA602" s="2055"/>
      <c r="AB602" s="2055"/>
      <c r="AC602" s="2055"/>
      <c r="AD602" s="2056"/>
      <c r="AE602" s="2055"/>
      <c r="AF602" s="2055"/>
      <c r="AG602" s="2055"/>
      <c r="AH602" s="2055"/>
      <c r="AI602" s="2056"/>
      <c r="AJ602" s="2055"/>
      <c r="AK602" s="2055"/>
      <c r="AL602" s="2055"/>
      <c r="AM602" s="2055"/>
      <c r="AN602" s="2056"/>
      <c r="AO602" s="2055"/>
      <c r="AP602" s="2055"/>
      <c r="AQ602" s="2055"/>
      <c r="AR602" s="2055"/>
      <c r="AS602" s="2056"/>
      <c r="AT602" s="2055"/>
      <c r="AU602" s="2055"/>
      <c r="AV602" s="2055"/>
      <c r="AW602" s="2055"/>
      <c r="AX602" s="2056"/>
    </row>
    <row r="603" spans="1:50">
      <c r="A603" s="2137"/>
      <c r="B603" s="2055"/>
      <c r="C603" s="2055"/>
      <c r="D603" s="2055"/>
      <c r="E603" s="2056"/>
      <c r="F603" s="2055"/>
      <c r="G603" s="2055"/>
      <c r="H603" s="2055"/>
      <c r="I603" s="2055"/>
      <c r="J603" s="2056"/>
      <c r="K603" s="2055"/>
      <c r="L603" s="2055"/>
      <c r="M603" s="2055"/>
      <c r="N603" s="2055"/>
      <c r="O603" s="2056"/>
      <c r="P603" s="2055"/>
      <c r="Q603" s="2055"/>
      <c r="R603" s="2055"/>
      <c r="S603" s="2055"/>
      <c r="T603" s="2056"/>
      <c r="U603" s="2055"/>
      <c r="V603" s="2055"/>
      <c r="W603" s="2055"/>
      <c r="X603" s="2055"/>
      <c r="Y603" s="2056"/>
      <c r="Z603" s="2055"/>
      <c r="AA603" s="2055"/>
      <c r="AB603" s="2055"/>
      <c r="AC603" s="2055"/>
      <c r="AD603" s="2056"/>
      <c r="AE603" s="2055"/>
      <c r="AF603" s="2055"/>
      <c r="AG603" s="2055"/>
      <c r="AH603" s="2055"/>
      <c r="AI603" s="2056"/>
      <c r="AJ603" s="2055"/>
      <c r="AK603" s="2055"/>
      <c r="AL603" s="2055"/>
      <c r="AM603" s="2055"/>
      <c r="AN603" s="2056"/>
      <c r="AO603" s="2055"/>
      <c r="AP603" s="2055"/>
      <c r="AQ603" s="2055"/>
      <c r="AR603" s="2055"/>
      <c r="AS603" s="2056"/>
      <c r="AT603" s="2055"/>
      <c r="AU603" s="2055"/>
      <c r="AV603" s="2055"/>
      <c r="AW603" s="2055"/>
      <c r="AX603" s="2056"/>
    </row>
    <row r="604" spans="1:50">
      <c r="A604" s="2137"/>
      <c r="B604" s="2055"/>
      <c r="C604" s="2055"/>
      <c r="D604" s="2055"/>
      <c r="E604" s="2056"/>
      <c r="F604" s="2055"/>
      <c r="G604" s="2055"/>
      <c r="H604" s="2055"/>
      <c r="I604" s="2055"/>
      <c r="J604" s="2056"/>
      <c r="K604" s="2055"/>
      <c r="L604" s="2055"/>
      <c r="M604" s="2055"/>
      <c r="N604" s="2055"/>
      <c r="O604" s="2056"/>
      <c r="P604" s="2055"/>
      <c r="Q604" s="2055"/>
      <c r="R604" s="2055"/>
      <c r="S604" s="2055"/>
      <c r="T604" s="2056"/>
      <c r="U604" s="2055"/>
      <c r="V604" s="2055"/>
      <c r="W604" s="2055"/>
      <c r="X604" s="2055"/>
      <c r="Y604" s="2056"/>
      <c r="Z604" s="2055"/>
      <c r="AA604" s="2055"/>
      <c r="AB604" s="2055"/>
      <c r="AC604" s="2055"/>
      <c r="AD604" s="2056"/>
      <c r="AE604" s="2055"/>
      <c r="AF604" s="2055"/>
      <c r="AG604" s="2055"/>
      <c r="AH604" s="2055"/>
      <c r="AI604" s="2056"/>
      <c r="AJ604" s="2055"/>
      <c r="AK604" s="2055"/>
      <c r="AL604" s="2055"/>
      <c r="AM604" s="2055"/>
      <c r="AN604" s="2056"/>
      <c r="AO604" s="2055"/>
      <c r="AP604" s="2055"/>
      <c r="AQ604" s="2055"/>
      <c r="AR604" s="2055"/>
      <c r="AS604" s="2056"/>
      <c r="AT604" s="2055"/>
      <c r="AU604" s="2055"/>
      <c r="AV604" s="2055"/>
      <c r="AW604" s="2055"/>
      <c r="AX604" s="2056"/>
    </row>
    <row r="605" spans="1:50">
      <c r="A605" s="2053" t="s">
        <v>184</v>
      </c>
      <c r="B605" s="2053"/>
      <c r="C605" s="2053"/>
      <c r="D605" s="2053"/>
      <c r="E605" s="2054"/>
      <c r="F605" s="2212"/>
      <c r="G605" s="2212"/>
      <c r="H605" s="2212"/>
      <c r="I605" s="2212"/>
      <c r="J605" s="2213"/>
      <c r="K605" s="2212"/>
      <c r="L605" s="2212"/>
      <c r="M605" s="2212"/>
      <c r="N605" s="2212"/>
      <c r="O605" s="2213"/>
      <c r="P605" s="2212"/>
      <c r="Q605" s="2212"/>
      <c r="R605" s="2212"/>
      <c r="S605" s="2212"/>
      <c r="T605" s="2213"/>
      <c r="U605" s="2212"/>
      <c r="V605" s="2212"/>
      <c r="W605" s="2212"/>
      <c r="X605" s="2212"/>
      <c r="Y605" s="2213"/>
      <c r="Z605" s="2212"/>
      <c r="AA605" s="2212"/>
      <c r="AB605" s="2212"/>
      <c r="AC605" s="2212"/>
      <c r="AD605" s="2213"/>
      <c r="AE605" s="2212"/>
      <c r="AF605" s="2212"/>
      <c r="AG605" s="2212"/>
      <c r="AH605" s="2212"/>
      <c r="AI605" s="2213"/>
      <c r="AJ605" s="2212"/>
      <c r="AK605" s="2212"/>
      <c r="AL605" s="2212"/>
      <c r="AM605" s="2212"/>
      <c r="AN605" s="2213"/>
      <c r="AO605" s="2212"/>
      <c r="AP605" s="2212"/>
      <c r="AQ605" s="2212"/>
      <c r="AR605" s="2212"/>
      <c r="AS605" s="2213"/>
      <c r="AT605" s="2212"/>
      <c r="AU605" s="2212"/>
      <c r="AV605" s="2212"/>
      <c r="AW605" s="2212"/>
      <c r="AX605" s="2213"/>
    </row>
    <row r="606" spans="1:50">
      <c r="A606" s="500">
        <v>11</v>
      </c>
      <c r="B606" s="447"/>
      <c r="C606" s="447"/>
      <c r="D606" s="447"/>
      <c r="E606" s="448"/>
      <c r="F606" s="500">
        <v>12</v>
      </c>
      <c r="G606" s="447"/>
      <c r="H606" s="447"/>
      <c r="I606" s="447"/>
      <c r="J606" s="448"/>
      <c r="K606" s="500">
        <v>13</v>
      </c>
      <c r="L606" s="447"/>
      <c r="M606" s="447"/>
      <c r="N606" s="447"/>
      <c r="O606" s="448"/>
      <c r="P606" s="500">
        <v>14</v>
      </c>
      <c r="Q606" s="447"/>
      <c r="R606" s="447"/>
      <c r="S606" s="447"/>
      <c r="T606" s="448"/>
      <c r="U606" s="500">
        <v>15</v>
      </c>
      <c r="V606" s="447"/>
      <c r="W606" s="447"/>
      <c r="X606" s="447"/>
      <c r="Y606" s="448"/>
      <c r="Z606" s="500">
        <v>16</v>
      </c>
      <c r="AA606" s="447"/>
      <c r="AB606" s="447"/>
      <c r="AC606" s="447"/>
      <c r="AD606" s="448"/>
      <c r="AE606" s="500">
        <v>17</v>
      </c>
      <c r="AF606" s="447"/>
      <c r="AG606" s="447"/>
      <c r="AH606" s="447"/>
      <c r="AI606" s="448"/>
      <c r="AJ606" s="500">
        <v>18</v>
      </c>
      <c r="AK606" s="447"/>
      <c r="AL606" s="447"/>
      <c r="AM606" s="447"/>
      <c r="AN606" s="448"/>
      <c r="AO606" s="500">
        <v>19</v>
      </c>
      <c r="AP606" s="447"/>
      <c r="AQ606" s="447"/>
      <c r="AR606" s="447"/>
      <c r="AS606" s="448"/>
      <c r="AT606" s="500">
        <v>20</v>
      </c>
      <c r="AU606" s="447"/>
      <c r="AV606" s="447"/>
      <c r="AW606" s="447"/>
      <c r="AX606" s="448"/>
    </row>
    <row r="607" spans="1:50">
      <c r="A607" s="2055"/>
      <c r="B607" s="2055"/>
      <c r="C607" s="2055"/>
      <c r="D607" s="2055"/>
      <c r="E607" s="2056"/>
      <c r="F607" s="2055"/>
      <c r="G607" s="2055"/>
      <c r="H607" s="2055"/>
      <c r="I607" s="2055"/>
      <c r="J607" s="2056"/>
      <c r="K607" s="2055"/>
      <c r="L607" s="2055"/>
      <c r="M607" s="2055"/>
      <c r="N607" s="2055"/>
      <c r="O607" s="2056"/>
      <c r="P607" s="2055"/>
      <c r="Q607" s="2055"/>
      <c r="R607" s="2055"/>
      <c r="S607" s="2055"/>
      <c r="T607" s="2056"/>
      <c r="U607" s="2055"/>
      <c r="V607" s="2055"/>
      <c r="W607" s="2055"/>
      <c r="X607" s="2055"/>
      <c r="Y607" s="2056"/>
      <c r="Z607" s="2055"/>
      <c r="AA607" s="2055"/>
      <c r="AB607" s="2055"/>
      <c r="AC607" s="2055"/>
      <c r="AD607" s="2056"/>
      <c r="AE607" s="2055"/>
      <c r="AF607" s="2055"/>
      <c r="AG607" s="2055"/>
      <c r="AH607" s="2055"/>
      <c r="AI607" s="2056"/>
      <c r="AJ607" s="2055" t="s">
        <v>4089</v>
      </c>
      <c r="AK607" s="2055"/>
      <c r="AL607" s="2055"/>
      <c r="AM607" s="2055"/>
      <c r="AN607" s="2056"/>
      <c r="AO607" s="2055" t="s">
        <v>4092</v>
      </c>
      <c r="AP607" s="2055"/>
      <c r="AQ607" s="2055"/>
      <c r="AR607" s="2055"/>
      <c r="AS607" s="2056"/>
      <c r="AT607" s="2055"/>
      <c r="AU607" s="2055"/>
      <c r="AV607" s="2055"/>
      <c r="AW607" s="2055"/>
      <c r="AX607" s="2056"/>
    </row>
    <row r="608" spans="1:50">
      <c r="A608" s="2055"/>
      <c r="B608" s="2055"/>
      <c r="C608" s="2055"/>
      <c r="D608" s="2055"/>
      <c r="E608" s="2056"/>
      <c r="F608" s="2055"/>
      <c r="G608" s="2055"/>
      <c r="H608" s="2055"/>
      <c r="I608" s="2055"/>
      <c r="J608" s="2056"/>
      <c r="K608" s="2055"/>
      <c r="L608" s="2055"/>
      <c r="M608" s="2055"/>
      <c r="N608" s="2055"/>
      <c r="O608" s="2056"/>
      <c r="P608" s="2055"/>
      <c r="Q608" s="2055"/>
      <c r="R608" s="2055"/>
      <c r="S608" s="2055"/>
      <c r="T608" s="2056"/>
      <c r="U608" s="2055"/>
      <c r="V608" s="2055"/>
      <c r="W608" s="2055"/>
      <c r="X608" s="2055"/>
      <c r="Y608" s="2056"/>
      <c r="Z608" s="2055"/>
      <c r="AA608" s="2055"/>
      <c r="AB608" s="2055"/>
      <c r="AC608" s="2055"/>
      <c r="AD608" s="2056"/>
      <c r="AE608" s="2055"/>
      <c r="AF608" s="2055"/>
      <c r="AG608" s="2055"/>
      <c r="AH608" s="2055"/>
      <c r="AI608" s="2056"/>
      <c r="AJ608" s="2055"/>
      <c r="AK608" s="2055"/>
      <c r="AL608" s="2055"/>
      <c r="AM608" s="2055"/>
      <c r="AN608" s="2056"/>
      <c r="AO608" s="2055"/>
      <c r="AP608" s="2055"/>
      <c r="AQ608" s="2055"/>
      <c r="AR608" s="2055"/>
      <c r="AS608" s="2056"/>
      <c r="AT608" s="2055"/>
      <c r="AU608" s="2055"/>
      <c r="AV608" s="2055"/>
      <c r="AW608" s="2055"/>
      <c r="AX608" s="2056"/>
    </row>
    <row r="609" spans="1:50">
      <c r="A609" s="2055"/>
      <c r="B609" s="2055"/>
      <c r="C609" s="2055"/>
      <c r="D609" s="2055"/>
      <c r="E609" s="2056"/>
      <c r="F609" s="2055"/>
      <c r="G609" s="2055"/>
      <c r="H609" s="2055"/>
      <c r="I609" s="2055"/>
      <c r="J609" s="2056"/>
      <c r="K609" s="2055"/>
      <c r="L609" s="2055"/>
      <c r="M609" s="2055"/>
      <c r="N609" s="2055"/>
      <c r="O609" s="2056"/>
      <c r="P609" s="2055"/>
      <c r="Q609" s="2055"/>
      <c r="R609" s="2055"/>
      <c r="S609" s="2055"/>
      <c r="T609" s="2056"/>
      <c r="U609" s="2055"/>
      <c r="V609" s="2055"/>
      <c r="W609" s="2055"/>
      <c r="X609" s="2055"/>
      <c r="Y609" s="2056"/>
      <c r="Z609" s="2055"/>
      <c r="AA609" s="2055"/>
      <c r="AB609" s="2055"/>
      <c r="AC609" s="2055"/>
      <c r="AD609" s="2056"/>
      <c r="AE609" s="2055"/>
      <c r="AF609" s="2055"/>
      <c r="AG609" s="2055"/>
      <c r="AH609" s="2055"/>
      <c r="AI609" s="2056"/>
      <c r="AJ609" s="2055"/>
      <c r="AK609" s="2055"/>
      <c r="AL609" s="2055"/>
      <c r="AM609" s="2055"/>
      <c r="AN609" s="2056"/>
      <c r="AO609" s="2055"/>
      <c r="AP609" s="2055"/>
      <c r="AQ609" s="2055"/>
      <c r="AR609" s="2055"/>
      <c r="AS609" s="2056"/>
      <c r="AT609" s="2055"/>
      <c r="AU609" s="2055"/>
      <c r="AV609" s="2055"/>
      <c r="AW609" s="2055"/>
      <c r="AX609" s="2056"/>
    </row>
    <row r="610" spans="1:50">
      <c r="A610" s="2055"/>
      <c r="B610" s="2055"/>
      <c r="C610" s="2055"/>
      <c r="D610" s="2055"/>
      <c r="E610" s="2056"/>
      <c r="F610" s="2055"/>
      <c r="G610" s="2055"/>
      <c r="H610" s="2055"/>
      <c r="I610" s="2055"/>
      <c r="J610" s="2056"/>
      <c r="K610" s="2055"/>
      <c r="L610" s="2055"/>
      <c r="M610" s="2055"/>
      <c r="N610" s="2055"/>
      <c r="O610" s="2056"/>
      <c r="P610" s="2055"/>
      <c r="Q610" s="2055"/>
      <c r="R610" s="2055"/>
      <c r="S610" s="2055"/>
      <c r="T610" s="2056"/>
      <c r="U610" s="2055"/>
      <c r="V610" s="2055"/>
      <c r="W610" s="2055"/>
      <c r="X610" s="2055"/>
      <c r="Y610" s="2056"/>
      <c r="Z610" s="2055"/>
      <c r="AA610" s="2055"/>
      <c r="AB610" s="2055"/>
      <c r="AC610" s="2055"/>
      <c r="AD610" s="2056"/>
      <c r="AE610" s="2055"/>
      <c r="AF610" s="2055"/>
      <c r="AG610" s="2055"/>
      <c r="AH610" s="2055"/>
      <c r="AI610" s="2056"/>
      <c r="AJ610" s="2055"/>
      <c r="AK610" s="2055"/>
      <c r="AL610" s="2055"/>
      <c r="AM610" s="2055"/>
      <c r="AN610" s="2056"/>
      <c r="AO610" s="2055"/>
      <c r="AP610" s="2055"/>
      <c r="AQ610" s="2055"/>
      <c r="AR610" s="2055"/>
      <c r="AS610" s="2056"/>
      <c r="AT610" s="2055"/>
      <c r="AU610" s="2055"/>
      <c r="AV610" s="2055"/>
      <c r="AW610" s="2055"/>
      <c r="AX610" s="2056"/>
    </row>
    <row r="611" spans="1:50">
      <c r="A611" s="2055"/>
      <c r="B611" s="2055"/>
      <c r="C611" s="2055"/>
      <c r="D611" s="2055"/>
      <c r="E611" s="2056"/>
      <c r="F611" s="2055"/>
      <c r="G611" s="2055"/>
      <c r="H611" s="2055"/>
      <c r="I611" s="2055"/>
      <c r="J611" s="2056"/>
      <c r="K611" s="2055"/>
      <c r="L611" s="2055"/>
      <c r="M611" s="2055"/>
      <c r="N611" s="2055"/>
      <c r="O611" s="2056"/>
      <c r="P611" s="2055"/>
      <c r="Q611" s="2055"/>
      <c r="R611" s="2055"/>
      <c r="S611" s="2055"/>
      <c r="T611" s="2056"/>
      <c r="U611" s="2055"/>
      <c r="V611" s="2055"/>
      <c r="W611" s="2055"/>
      <c r="X611" s="2055"/>
      <c r="Y611" s="2056"/>
      <c r="Z611" s="2055"/>
      <c r="AA611" s="2055"/>
      <c r="AB611" s="2055"/>
      <c r="AC611" s="2055"/>
      <c r="AD611" s="2056"/>
      <c r="AE611" s="2055"/>
      <c r="AF611" s="2055"/>
      <c r="AG611" s="2055"/>
      <c r="AH611" s="2055"/>
      <c r="AI611" s="2056"/>
      <c r="AJ611" s="2055"/>
      <c r="AK611" s="2055"/>
      <c r="AL611" s="2055"/>
      <c r="AM611" s="2055"/>
      <c r="AN611" s="2056"/>
      <c r="AO611" s="2055"/>
      <c r="AP611" s="2055"/>
      <c r="AQ611" s="2055"/>
      <c r="AR611" s="2055"/>
      <c r="AS611" s="2056"/>
      <c r="AT611" s="2055"/>
      <c r="AU611" s="2055"/>
      <c r="AV611" s="2055"/>
      <c r="AW611" s="2055"/>
      <c r="AX611" s="2056"/>
    </row>
    <row r="612" spans="1:50">
      <c r="A612" s="2055"/>
      <c r="B612" s="2055"/>
      <c r="C612" s="2055"/>
      <c r="D612" s="2055"/>
      <c r="E612" s="2056"/>
      <c r="F612" s="2055"/>
      <c r="G612" s="2055"/>
      <c r="H612" s="2055"/>
      <c r="I612" s="2055"/>
      <c r="J612" s="2056"/>
      <c r="K612" s="2055"/>
      <c r="L612" s="2055"/>
      <c r="M612" s="2055"/>
      <c r="N612" s="2055"/>
      <c r="O612" s="2056"/>
      <c r="P612" s="2055"/>
      <c r="Q612" s="2055"/>
      <c r="R612" s="2055"/>
      <c r="S612" s="2055"/>
      <c r="T612" s="2056"/>
      <c r="U612" s="2055"/>
      <c r="V612" s="2055"/>
      <c r="W612" s="2055"/>
      <c r="X612" s="2055"/>
      <c r="Y612" s="2056"/>
      <c r="Z612" s="2055"/>
      <c r="AA612" s="2055"/>
      <c r="AB612" s="2055"/>
      <c r="AC612" s="2055"/>
      <c r="AD612" s="2056"/>
      <c r="AE612" s="2055"/>
      <c r="AF612" s="2055"/>
      <c r="AG612" s="2055"/>
      <c r="AH612" s="2055"/>
      <c r="AI612" s="2056"/>
      <c r="AJ612" s="2055"/>
      <c r="AK612" s="2055"/>
      <c r="AL612" s="2055"/>
      <c r="AM612" s="2055"/>
      <c r="AN612" s="2056"/>
      <c r="AO612" s="2055"/>
      <c r="AP612" s="2055"/>
      <c r="AQ612" s="2055"/>
      <c r="AR612" s="2055"/>
      <c r="AS612" s="2056"/>
      <c r="AT612" s="2055"/>
      <c r="AU612" s="2055"/>
      <c r="AV612" s="2055"/>
      <c r="AW612" s="2055"/>
      <c r="AX612" s="2056"/>
    </row>
    <row r="613" spans="1:50">
      <c r="A613" s="2055"/>
      <c r="B613" s="2055"/>
      <c r="C613" s="2055"/>
      <c r="D613" s="2055"/>
      <c r="E613" s="2056"/>
      <c r="F613" s="2055"/>
      <c r="G613" s="2055"/>
      <c r="H613" s="2055"/>
      <c r="I613" s="2055"/>
      <c r="J613" s="2056"/>
      <c r="K613" s="2055"/>
      <c r="L613" s="2055"/>
      <c r="M613" s="2055"/>
      <c r="N613" s="2055"/>
      <c r="O613" s="2056"/>
      <c r="P613" s="2055"/>
      <c r="Q613" s="2055"/>
      <c r="R613" s="2055"/>
      <c r="S613" s="2055"/>
      <c r="T613" s="2056"/>
      <c r="U613" s="2055"/>
      <c r="V613" s="2055"/>
      <c r="W613" s="2055"/>
      <c r="X613" s="2055"/>
      <c r="Y613" s="2056"/>
      <c r="Z613" s="2055"/>
      <c r="AA613" s="2055"/>
      <c r="AB613" s="2055"/>
      <c r="AC613" s="2055"/>
      <c r="AD613" s="2056"/>
      <c r="AE613" s="2055"/>
      <c r="AF613" s="2055"/>
      <c r="AG613" s="2055"/>
      <c r="AH613" s="2055"/>
      <c r="AI613" s="2056"/>
      <c r="AJ613" s="2055"/>
      <c r="AK613" s="2055"/>
      <c r="AL613" s="2055"/>
      <c r="AM613" s="2055"/>
      <c r="AN613" s="2056"/>
      <c r="AO613" s="2055"/>
      <c r="AP613" s="2055"/>
      <c r="AQ613" s="2055"/>
      <c r="AR613" s="2055"/>
      <c r="AS613" s="2056"/>
      <c r="AT613" s="2055"/>
      <c r="AU613" s="2055"/>
      <c r="AV613" s="2055"/>
      <c r="AW613" s="2055"/>
      <c r="AX613" s="2056"/>
    </row>
    <row r="614" spans="1:50">
      <c r="A614" s="2055"/>
      <c r="B614" s="2055"/>
      <c r="C614" s="2055"/>
      <c r="D614" s="2055"/>
      <c r="E614" s="2056"/>
      <c r="F614" s="2055"/>
      <c r="G614" s="2055"/>
      <c r="H614" s="2055"/>
      <c r="I614" s="2055"/>
      <c r="J614" s="2056"/>
      <c r="K614" s="2055"/>
      <c r="L614" s="2055"/>
      <c r="M614" s="2055"/>
      <c r="N614" s="2055"/>
      <c r="O614" s="2056"/>
      <c r="P614" s="2055"/>
      <c r="Q614" s="2055"/>
      <c r="R614" s="2055"/>
      <c r="S614" s="2055"/>
      <c r="T614" s="2056"/>
      <c r="U614" s="2055"/>
      <c r="V614" s="2055"/>
      <c r="W614" s="2055"/>
      <c r="X614" s="2055"/>
      <c r="Y614" s="2056"/>
      <c r="Z614" s="2055"/>
      <c r="AA614" s="2055"/>
      <c r="AB614" s="2055"/>
      <c r="AC614" s="2055"/>
      <c r="AD614" s="2056"/>
      <c r="AE614" s="2055"/>
      <c r="AF614" s="2055"/>
      <c r="AG614" s="2055"/>
      <c r="AH614" s="2055"/>
      <c r="AI614" s="2056"/>
      <c r="AJ614" s="2055"/>
      <c r="AK614" s="2055"/>
      <c r="AL614" s="2055"/>
      <c r="AM614" s="2055"/>
      <c r="AN614" s="2056"/>
      <c r="AO614" s="2055"/>
      <c r="AP614" s="2055"/>
      <c r="AQ614" s="2055"/>
      <c r="AR614" s="2055"/>
      <c r="AS614" s="2056"/>
      <c r="AT614" s="2055"/>
      <c r="AU614" s="2055"/>
      <c r="AV614" s="2055"/>
      <c r="AW614" s="2055"/>
      <c r="AX614" s="2056"/>
    </row>
    <row r="615" spans="1:50">
      <c r="A615" s="2055"/>
      <c r="B615" s="2055"/>
      <c r="C615" s="2055"/>
      <c r="D615" s="2055"/>
      <c r="E615" s="2056"/>
      <c r="F615" s="2055"/>
      <c r="G615" s="2055"/>
      <c r="H615" s="2055"/>
      <c r="I615" s="2055"/>
      <c r="J615" s="2056"/>
      <c r="K615" s="2055"/>
      <c r="L615" s="2055"/>
      <c r="M615" s="2055"/>
      <c r="N615" s="2055"/>
      <c r="O615" s="2056"/>
      <c r="P615" s="2055"/>
      <c r="Q615" s="2055"/>
      <c r="R615" s="2055"/>
      <c r="S615" s="2055"/>
      <c r="T615" s="2056"/>
      <c r="U615" s="2055"/>
      <c r="V615" s="2055"/>
      <c r="W615" s="2055"/>
      <c r="X615" s="2055"/>
      <c r="Y615" s="2056"/>
      <c r="Z615" s="2055"/>
      <c r="AA615" s="2055"/>
      <c r="AB615" s="2055"/>
      <c r="AC615" s="2055"/>
      <c r="AD615" s="2056"/>
      <c r="AE615" s="2055"/>
      <c r="AF615" s="2055"/>
      <c r="AG615" s="2055"/>
      <c r="AH615" s="2055"/>
      <c r="AI615" s="2056"/>
      <c r="AJ615" s="2055"/>
      <c r="AK615" s="2055"/>
      <c r="AL615" s="2055"/>
      <c r="AM615" s="2055"/>
      <c r="AN615" s="2056"/>
      <c r="AO615" s="2055"/>
      <c r="AP615" s="2055"/>
      <c r="AQ615" s="2055"/>
      <c r="AR615" s="2055"/>
      <c r="AS615" s="2056"/>
      <c r="AT615" s="2055"/>
      <c r="AU615" s="2055"/>
      <c r="AV615" s="2055"/>
      <c r="AW615" s="2055"/>
      <c r="AX615" s="2056"/>
    </row>
    <row r="616" spans="1:50">
      <c r="A616" s="2055"/>
      <c r="B616" s="2055"/>
      <c r="C616" s="2055"/>
      <c r="D616" s="2055"/>
      <c r="E616" s="2056"/>
      <c r="F616" s="2055"/>
      <c r="G616" s="2055"/>
      <c r="H616" s="2055"/>
      <c r="I616" s="2055"/>
      <c r="J616" s="2056"/>
      <c r="K616" s="2055"/>
      <c r="L616" s="2055"/>
      <c r="M616" s="2055"/>
      <c r="N616" s="2055"/>
      <c r="O616" s="2056"/>
      <c r="P616" s="2055"/>
      <c r="Q616" s="2055"/>
      <c r="R616" s="2055"/>
      <c r="S616" s="2055"/>
      <c r="T616" s="2056"/>
      <c r="U616" s="2055"/>
      <c r="V616" s="2055"/>
      <c r="W616" s="2055"/>
      <c r="X616" s="2055"/>
      <c r="Y616" s="2056"/>
      <c r="Z616" s="2055"/>
      <c r="AA616" s="2055"/>
      <c r="AB616" s="2055"/>
      <c r="AC616" s="2055"/>
      <c r="AD616" s="2056"/>
      <c r="AE616" s="2055"/>
      <c r="AF616" s="2055"/>
      <c r="AG616" s="2055"/>
      <c r="AH616" s="2055"/>
      <c r="AI616" s="2056"/>
      <c r="AJ616" s="2055"/>
      <c r="AK616" s="2055"/>
      <c r="AL616" s="2055"/>
      <c r="AM616" s="2055"/>
      <c r="AN616" s="2056"/>
      <c r="AO616" s="2055"/>
      <c r="AP616" s="2055"/>
      <c r="AQ616" s="2055"/>
      <c r="AR616" s="2055"/>
      <c r="AS616" s="2056"/>
      <c r="AT616" s="2055"/>
      <c r="AU616" s="2055"/>
      <c r="AV616" s="2055"/>
      <c r="AW616" s="2055"/>
      <c r="AX616" s="2056"/>
    </row>
    <row r="617" spans="1:50">
      <c r="A617" s="2055"/>
      <c r="B617" s="2055"/>
      <c r="C617" s="2055"/>
      <c r="D617" s="2055"/>
      <c r="E617" s="2056"/>
      <c r="F617" s="2055"/>
      <c r="G617" s="2055"/>
      <c r="H617" s="2055"/>
      <c r="I617" s="2055"/>
      <c r="J617" s="2056"/>
      <c r="K617" s="2055"/>
      <c r="L617" s="2055"/>
      <c r="M617" s="2055"/>
      <c r="N617" s="2055"/>
      <c r="O617" s="2056"/>
      <c r="P617" s="2055"/>
      <c r="Q617" s="2055"/>
      <c r="R617" s="2055"/>
      <c r="S617" s="2055"/>
      <c r="T617" s="2056"/>
      <c r="U617" s="2055"/>
      <c r="V617" s="2055"/>
      <c r="W617" s="2055"/>
      <c r="X617" s="2055"/>
      <c r="Y617" s="2056"/>
      <c r="Z617" s="2055"/>
      <c r="AA617" s="2055"/>
      <c r="AB617" s="2055"/>
      <c r="AC617" s="2055"/>
      <c r="AD617" s="2056"/>
      <c r="AE617" s="2055"/>
      <c r="AF617" s="2055"/>
      <c r="AG617" s="2055"/>
      <c r="AH617" s="2055"/>
      <c r="AI617" s="2056"/>
      <c r="AJ617" s="2055"/>
      <c r="AK617" s="2055"/>
      <c r="AL617" s="2055"/>
      <c r="AM617" s="2055"/>
      <c r="AN617" s="2056"/>
      <c r="AO617" s="2055"/>
      <c r="AP617" s="2055"/>
      <c r="AQ617" s="2055"/>
      <c r="AR617" s="2055"/>
      <c r="AS617" s="2056"/>
      <c r="AT617" s="2055"/>
      <c r="AU617" s="2055"/>
      <c r="AV617" s="2055"/>
      <c r="AW617" s="2055"/>
      <c r="AX617" s="2056"/>
    </row>
    <row r="618" spans="1:50">
      <c r="A618" s="2055"/>
      <c r="B618" s="2055"/>
      <c r="C618" s="2055"/>
      <c r="D618" s="2055"/>
      <c r="E618" s="2056"/>
      <c r="F618" s="2055"/>
      <c r="G618" s="2055"/>
      <c r="H618" s="2055"/>
      <c r="I618" s="2055"/>
      <c r="J618" s="2056"/>
      <c r="K618" s="2055"/>
      <c r="L618" s="2055"/>
      <c r="M618" s="2055"/>
      <c r="N618" s="2055"/>
      <c r="O618" s="2056"/>
      <c r="P618" s="2055"/>
      <c r="Q618" s="2055"/>
      <c r="R618" s="2055"/>
      <c r="S618" s="2055"/>
      <c r="T618" s="2056"/>
      <c r="U618" s="2055"/>
      <c r="V618" s="2055"/>
      <c r="W618" s="2055"/>
      <c r="X618" s="2055"/>
      <c r="Y618" s="2056"/>
      <c r="Z618" s="2055"/>
      <c r="AA618" s="2055"/>
      <c r="AB618" s="2055"/>
      <c r="AC618" s="2055"/>
      <c r="AD618" s="2056"/>
      <c r="AE618" s="2055"/>
      <c r="AF618" s="2055"/>
      <c r="AG618" s="2055"/>
      <c r="AH618" s="2055"/>
      <c r="AI618" s="2056"/>
      <c r="AJ618" s="2055"/>
      <c r="AK618" s="2055"/>
      <c r="AL618" s="2055"/>
      <c r="AM618" s="2055"/>
      <c r="AN618" s="2056"/>
      <c r="AO618" s="2055"/>
      <c r="AP618" s="2055"/>
      <c r="AQ618" s="2055"/>
      <c r="AR618" s="2055"/>
      <c r="AS618" s="2056"/>
      <c r="AT618" s="2055"/>
      <c r="AU618" s="2055"/>
      <c r="AV618" s="2055"/>
      <c r="AW618" s="2055"/>
      <c r="AX618" s="2056"/>
    </row>
    <row r="619" spans="1:50">
      <c r="A619" s="2055"/>
      <c r="B619" s="2055"/>
      <c r="C619" s="2055"/>
      <c r="D619" s="2055"/>
      <c r="E619" s="2056"/>
      <c r="F619" s="2055"/>
      <c r="G619" s="2055"/>
      <c r="H619" s="2055"/>
      <c r="I619" s="2055"/>
      <c r="J619" s="2056"/>
      <c r="K619" s="2055"/>
      <c r="L619" s="2055"/>
      <c r="M619" s="2055"/>
      <c r="N619" s="2055"/>
      <c r="O619" s="2056"/>
      <c r="P619" s="2055"/>
      <c r="Q619" s="2055"/>
      <c r="R619" s="2055"/>
      <c r="S619" s="2055"/>
      <c r="T619" s="2056"/>
      <c r="U619" s="2055"/>
      <c r="V619" s="2055"/>
      <c r="W619" s="2055"/>
      <c r="X619" s="2055"/>
      <c r="Y619" s="2056"/>
      <c r="Z619" s="2055"/>
      <c r="AA619" s="2055"/>
      <c r="AB619" s="2055"/>
      <c r="AC619" s="2055"/>
      <c r="AD619" s="2056"/>
      <c r="AE619" s="2055"/>
      <c r="AF619" s="2055"/>
      <c r="AG619" s="2055"/>
      <c r="AH619" s="2055"/>
      <c r="AI619" s="2056"/>
      <c r="AJ619" s="2055"/>
      <c r="AK619" s="2055"/>
      <c r="AL619" s="2055"/>
      <c r="AM619" s="2055"/>
      <c r="AN619" s="2056"/>
      <c r="AO619" s="2055"/>
      <c r="AP619" s="2055"/>
      <c r="AQ619" s="2055"/>
      <c r="AR619" s="2055"/>
      <c r="AS619" s="2056"/>
      <c r="AT619" s="2055"/>
      <c r="AU619" s="2055"/>
      <c r="AV619" s="2055"/>
      <c r="AW619" s="2055"/>
      <c r="AX619" s="2056"/>
    </row>
    <row r="620" spans="1:50">
      <c r="A620" s="2055"/>
      <c r="B620" s="2055"/>
      <c r="C620" s="2055"/>
      <c r="D620" s="2055"/>
      <c r="E620" s="2056"/>
      <c r="F620" s="2055"/>
      <c r="G620" s="2055"/>
      <c r="H620" s="2055"/>
      <c r="I620" s="2055"/>
      <c r="J620" s="2056"/>
      <c r="K620" s="2055"/>
      <c r="L620" s="2055"/>
      <c r="M620" s="2055"/>
      <c r="N620" s="2055"/>
      <c r="O620" s="2056"/>
      <c r="P620" s="2055"/>
      <c r="Q620" s="2055"/>
      <c r="R620" s="2055"/>
      <c r="S620" s="2055"/>
      <c r="T620" s="2056"/>
      <c r="U620" s="2055"/>
      <c r="V620" s="2055"/>
      <c r="W620" s="2055"/>
      <c r="X620" s="2055"/>
      <c r="Y620" s="2056"/>
      <c r="Z620" s="2055"/>
      <c r="AA620" s="2055"/>
      <c r="AB620" s="2055"/>
      <c r="AC620" s="2055"/>
      <c r="AD620" s="2056"/>
      <c r="AE620" s="2055"/>
      <c r="AF620" s="2055"/>
      <c r="AG620" s="2055"/>
      <c r="AH620" s="2055"/>
      <c r="AI620" s="2056"/>
      <c r="AJ620" s="2055"/>
      <c r="AK620" s="2055"/>
      <c r="AL620" s="2055"/>
      <c r="AM620" s="2055"/>
      <c r="AN620" s="2056"/>
      <c r="AO620" s="2055"/>
      <c r="AP620" s="2055"/>
      <c r="AQ620" s="2055"/>
      <c r="AR620" s="2055"/>
      <c r="AS620" s="2056"/>
      <c r="AT620" s="2055"/>
      <c r="AU620" s="2055"/>
      <c r="AV620" s="2055"/>
      <c r="AW620" s="2055"/>
      <c r="AX620" s="2056"/>
    </row>
    <row r="621" spans="1:50">
      <c r="A621" s="2212"/>
      <c r="B621" s="2212"/>
      <c r="C621" s="2212"/>
      <c r="D621" s="2212"/>
      <c r="E621" s="2213"/>
      <c r="F621" s="2212"/>
      <c r="G621" s="2212"/>
      <c r="H621" s="2212"/>
      <c r="I621" s="2212"/>
      <c r="J621" s="2213"/>
      <c r="K621" s="2212"/>
      <c r="L621" s="2212"/>
      <c r="M621" s="2212"/>
      <c r="N621" s="2212"/>
      <c r="O621" s="2213"/>
      <c r="P621" s="2212"/>
      <c r="Q621" s="2212"/>
      <c r="R621" s="2212"/>
      <c r="S621" s="2212"/>
      <c r="T621" s="2213"/>
      <c r="U621" s="2212"/>
      <c r="V621" s="2212"/>
      <c r="W621" s="2212"/>
      <c r="X621" s="2212"/>
      <c r="Y621" s="2213"/>
      <c r="Z621" s="2212"/>
      <c r="AA621" s="2212"/>
      <c r="AB621" s="2212"/>
      <c r="AC621" s="2212"/>
      <c r="AD621" s="2213"/>
      <c r="AE621" s="2212"/>
      <c r="AF621" s="2212"/>
      <c r="AG621" s="2212"/>
      <c r="AH621" s="2212"/>
      <c r="AI621" s="2213"/>
      <c r="AJ621" s="2212"/>
      <c r="AK621" s="2212"/>
      <c r="AL621" s="2212"/>
      <c r="AM621" s="2212"/>
      <c r="AN621" s="2213"/>
      <c r="AO621" s="2212"/>
      <c r="AP621" s="2212"/>
      <c r="AQ621" s="2212"/>
      <c r="AR621" s="2212"/>
      <c r="AS621" s="2213"/>
      <c r="AT621" s="2212"/>
      <c r="AU621" s="2212"/>
      <c r="AV621" s="2212"/>
      <c r="AW621" s="2212"/>
      <c r="AX621" s="2213"/>
    </row>
    <row r="622" spans="1:50">
      <c r="A622" s="500">
        <v>21</v>
      </c>
      <c r="B622" s="447"/>
      <c r="C622" s="447"/>
      <c r="D622" s="447"/>
      <c r="E622" s="448"/>
      <c r="F622" s="500">
        <v>22</v>
      </c>
      <c r="G622" s="447"/>
      <c r="H622" s="447"/>
      <c r="I622" s="447"/>
      <c r="J622" s="448"/>
      <c r="K622" s="500">
        <v>23</v>
      </c>
      <c r="L622" s="447"/>
      <c r="M622" s="447"/>
      <c r="N622" s="447"/>
      <c r="O622" s="448"/>
      <c r="P622" s="500">
        <v>24</v>
      </c>
      <c r="Q622" s="447"/>
      <c r="R622" s="447"/>
      <c r="S622" s="447"/>
      <c r="T622" s="448"/>
      <c r="U622" s="500">
        <v>25</v>
      </c>
      <c r="V622" s="447"/>
      <c r="W622" s="447"/>
      <c r="X622" s="447"/>
      <c r="Y622" s="448"/>
      <c r="Z622" s="2274" t="s">
        <v>185</v>
      </c>
      <c r="AA622" s="2275"/>
      <c r="AB622" s="2275"/>
      <c r="AC622" s="2275"/>
      <c r="AD622" s="2275"/>
      <c r="AE622" s="2275"/>
      <c r="AF622" s="2275"/>
      <c r="AG622" s="2275"/>
      <c r="AH622" s="2275"/>
      <c r="AI622" s="2275"/>
      <c r="AJ622" s="2275"/>
      <c r="AK622" s="2275"/>
      <c r="AL622" s="2275"/>
      <c r="AM622" s="2275"/>
      <c r="AN622" s="2275"/>
      <c r="AO622" s="2275"/>
      <c r="AP622" s="2275"/>
      <c r="AQ622" s="2275"/>
      <c r="AR622" s="2275"/>
      <c r="AS622" s="2275"/>
      <c r="AT622" s="2275"/>
      <c r="AU622" s="2275"/>
      <c r="AV622" s="2275"/>
      <c r="AW622" s="2275"/>
      <c r="AX622" s="2275"/>
    </row>
    <row r="623" spans="1:50">
      <c r="A623" s="2137"/>
      <c r="B623" s="2055"/>
      <c r="C623" s="2055"/>
      <c r="D623" s="2055"/>
      <c r="E623" s="2056"/>
      <c r="F623" s="2055"/>
      <c r="G623" s="2055"/>
      <c r="H623" s="2055"/>
      <c r="I623" s="2055"/>
      <c r="J623" s="2056"/>
      <c r="K623" s="2055"/>
      <c r="L623" s="2055"/>
      <c r="M623" s="2055"/>
      <c r="N623" s="2055"/>
      <c r="O623" s="2056"/>
      <c r="P623" s="2055"/>
      <c r="Q623" s="2055"/>
      <c r="R623" s="2055"/>
      <c r="S623" s="2055"/>
      <c r="T623" s="2056"/>
      <c r="U623" s="2055"/>
      <c r="V623" s="2055"/>
      <c r="W623" s="2055"/>
      <c r="X623" s="2055"/>
      <c r="Y623" s="2056"/>
      <c r="Z623" s="2276"/>
      <c r="AA623" s="2277"/>
      <c r="AB623" s="2277"/>
      <c r="AC623" s="2277"/>
      <c r="AD623" s="2277"/>
      <c r="AE623" s="2277"/>
      <c r="AF623" s="2277"/>
      <c r="AG623" s="2277"/>
      <c r="AH623" s="2277"/>
      <c r="AI623" s="2277"/>
      <c r="AJ623" s="2277"/>
      <c r="AK623" s="2277"/>
      <c r="AL623" s="2277"/>
      <c r="AM623" s="2277"/>
      <c r="AN623" s="2277"/>
      <c r="AO623" s="2277"/>
      <c r="AP623" s="2277"/>
      <c r="AQ623" s="2277"/>
      <c r="AR623" s="2277"/>
      <c r="AS623" s="2277"/>
      <c r="AT623" s="2277"/>
      <c r="AU623" s="2277"/>
      <c r="AV623" s="2277"/>
      <c r="AW623" s="2277"/>
      <c r="AX623" s="2277"/>
    </row>
    <row r="624" spans="1:50">
      <c r="A624" s="2137"/>
      <c r="B624" s="2055"/>
      <c r="C624" s="2055"/>
      <c r="D624" s="2055"/>
      <c r="E624" s="2056"/>
      <c r="F624" s="2055"/>
      <c r="G624" s="2055"/>
      <c r="H624" s="2055"/>
      <c r="I624" s="2055"/>
      <c r="J624" s="2056"/>
      <c r="K624" s="2055"/>
      <c r="L624" s="2055"/>
      <c r="M624" s="2055"/>
      <c r="N624" s="2055"/>
      <c r="O624" s="2056"/>
      <c r="P624" s="2055"/>
      <c r="Q624" s="2055"/>
      <c r="R624" s="2055"/>
      <c r="S624" s="2055"/>
      <c r="T624" s="2056"/>
      <c r="U624" s="2055"/>
      <c r="V624" s="2055"/>
      <c r="W624" s="2055"/>
      <c r="X624" s="2055"/>
      <c r="Y624" s="2056"/>
      <c r="Z624" s="2276"/>
      <c r="AA624" s="2277"/>
      <c r="AB624" s="2277"/>
      <c r="AC624" s="2277"/>
      <c r="AD624" s="2277"/>
      <c r="AE624" s="2277"/>
      <c r="AF624" s="2277"/>
      <c r="AG624" s="2277"/>
      <c r="AH624" s="2277"/>
      <c r="AI624" s="2277"/>
      <c r="AJ624" s="2277"/>
      <c r="AK624" s="2277"/>
      <c r="AL624" s="2277"/>
      <c r="AM624" s="2277"/>
      <c r="AN624" s="2277"/>
      <c r="AO624" s="2277"/>
      <c r="AP624" s="2277"/>
      <c r="AQ624" s="2277"/>
      <c r="AR624" s="2277"/>
      <c r="AS624" s="2277"/>
      <c r="AT624" s="2277"/>
      <c r="AU624" s="2277"/>
      <c r="AV624" s="2277"/>
      <c r="AW624" s="2277"/>
      <c r="AX624" s="2277"/>
    </row>
    <row r="625" spans="1:50">
      <c r="A625" s="2137"/>
      <c r="B625" s="2055"/>
      <c r="C625" s="2055"/>
      <c r="D625" s="2055"/>
      <c r="E625" s="2056"/>
      <c r="F625" s="2055"/>
      <c r="G625" s="2055"/>
      <c r="H625" s="2055"/>
      <c r="I625" s="2055"/>
      <c r="J625" s="2056"/>
      <c r="K625" s="2055"/>
      <c r="L625" s="2055"/>
      <c r="M625" s="2055"/>
      <c r="N625" s="2055"/>
      <c r="O625" s="2056"/>
      <c r="P625" s="2055"/>
      <c r="Q625" s="2055"/>
      <c r="R625" s="2055"/>
      <c r="S625" s="2055"/>
      <c r="T625" s="2056"/>
      <c r="U625" s="2055"/>
      <c r="V625" s="2055"/>
      <c r="W625" s="2055"/>
      <c r="X625" s="2055"/>
      <c r="Y625" s="2056"/>
      <c r="Z625" s="2276"/>
      <c r="AA625" s="2277"/>
      <c r="AB625" s="2277"/>
      <c r="AC625" s="2277"/>
      <c r="AD625" s="2277"/>
      <c r="AE625" s="2277"/>
      <c r="AF625" s="2277"/>
      <c r="AG625" s="2277"/>
      <c r="AH625" s="2277"/>
      <c r="AI625" s="2277"/>
      <c r="AJ625" s="2277"/>
      <c r="AK625" s="2277"/>
      <c r="AL625" s="2277"/>
      <c r="AM625" s="2277"/>
      <c r="AN625" s="2277"/>
      <c r="AO625" s="2277"/>
      <c r="AP625" s="2277"/>
      <c r="AQ625" s="2277"/>
      <c r="AR625" s="2277"/>
      <c r="AS625" s="2277"/>
      <c r="AT625" s="2277"/>
      <c r="AU625" s="2277"/>
      <c r="AV625" s="2277"/>
      <c r="AW625" s="2277"/>
      <c r="AX625" s="2277"/>
    </row>
    <row r="626" spans="1:50" ht="15.75">
      <c r="A626" s="2137"/>
      <c r="B626" s="2055"/>
      <c r="C626" s="2055"/>
      <c r="D626" s="2055"/>
      <c r="E626" s="2056"/>
      <c r="F626" s="2055"/>
      <c r="G626" s="2055"/>
      <c r="H626" s="2055"/>
      <c r="I626" s="2055"/>
      <c r="J626" s="2056"/>
      <c r="K626" s="2055"/>
      <c r="L626" s="2055"/>
      <c r="M626" s="2055"/>
      <c r="N626" s="2055"/>
      <c r="O626" s="2056"/>
      <c r="P626" s="2055"/>
      <c r="Q626" s="2055"/>
      <c r="R626" s="2055"/>
      <c r="S626" s="2055"/>
      <c r="T626" s="2056"/>
      <c r="U626" s="2055"/>
      <c r="V626" s="2055"/>
      <c r="W626" s="2055"/>
      <c r="X626" s="2055"/>
      <c r="Y626" s="2056"/>
      <c r="Z626" s="2279" t="s">
        <v>43</v>
      </c>
      <c r="AA626" s="2278"/>
      <c r="AB626" s="2278"/>
      <c r="AC626" s="501"/>
      <c r="AD626" s="502" t="s">
        <v>44</v>
      </c>
      <c r="AE626" s="502" t="s">
        <v>45</v>
      </c>
      <c r="AF626" s="502" t="s">
        <v>208</v>
      </c>
      <c r="AG626" s="2278" t="s">
        <v>47</v>
      </c>
      <c r="AH626" s="2278"/>
      <c r="AI626" s="2278"/>
      <c r="AJ626" s="449"/>
      <c r="AK626" s="449"/>
      <c r="AL626" s="449"/>
      <c r="AM626" s="449"/>
      <c r="AN626" s="449"/>
      <c r="AO626" s="449"/>
      <c r="AP626" s="449"/>
      <c r="AQ626" s="449"/>
      <c r="AR626" s="502" t="s">
        <v>48</v>
      </c>
      <c r="AS626" s="449"/>
      <c r="AT626" s="2138">
        <f>$AT$38</f>
        <v>465</v>
      </c>
      <c r="AU626" s="2138"/>
      <c r="AV626" s="2139" t="s">
        <v>49</v>
      </c>
      <c r="AW626" s="2139"/>
      <c r="AX626" s="449"/>
    </row>
    <row r="627" spans="1:50">
      <c r="A627" s="2137"/>
      <c r="B627" s="2055"/>
      <c r="C627" s="2055"/>
      <c r="D627" s="2055"/>
      <c r="E627" s="2056"/>
      <c r="F627" s="2055"/>
      <c r="G627" s="2055"/>
      <c r="H627" s="2055"/>
      <c r="I627" s="2055"/>
      <c r="J627" s="2056"/>
      <c r="K627" s="2055"/>
      <c r="L627" s="2055"/>
      <c r="M627" s="2055"/>
      <c r="N627" s="2055"/>
      <c r="O627" s="2056"/>
      <c r="P627" s="2055"/>
      <c r="Q627" s="2055"/>
      <c r="R627" s="2055"/>
      <c r="S627" s="2055"/>
      <c r="T627" s="2056"/>
      <c r="U627" s="2055"/>
      <c r="V627" s="2055"/>
      <c r="W627" s="2055"/>
      <c r="X627" s="2055"/>
      <c r="Y627" s="2056"/>
      <c r="Z627" s="2130" t="s">
        <v>186</v>
      </c>
      <c r="AA627" s="2131"/>
      <c r="AB627" s="2131"/>
      <c r="AC627" s="2131"/>
      <c r="AD627" s="546">
        <v>14</v>
      </c>
      <c r="AE627" s="547">
        <v>440</v>
      </c>
      <c r="AF627" s="527">
        <f>SUM($AT$38-AE627)</f>
        <v>25</v>
      </c>
      <c r="AG627" s="1977"/>
      <c r="AH627" s="1977"/>
      <c r="AI627" s="1977"/>
      <c r="AJ627" s="1977"/>
      <c r="AK627" s="1977"/>
      <c r="AL627" s="1977"/>
      <c r="AM627" s="1977"/>
      <c r="AN627" s="1977"/>
      <c r="AO627" s="1977"/>
      <c r="AP627" s="1977"/>
      <c r="AQ627" s="1086"/>
      <c r="AR627" s="2368" t="s">
        <v>50</v>
      </c>
      <c r="AS627" s="2368"/>
      <c r="AT627" s="2368"/>
      <c r="AU627" s="2368"/>
      <c r="AV627" s="2368"/>
      <c r="AW627" s="2368"/>
      <c r="AX627" s="449"/>
    </row>
    <row r="628" spans="1:50">
      <c r="A628" s="2137"/>
      <c r="B628" s="2055"/>
      <c r="C628" s="2055"/>
      <c r="D628" s="2055"/>
      <c r="E628" s="2056"/>
      <c r="F628" s="2055"/>
      <c r="G628" s="2055"/>
      <c r="H628" s="2055"/>
      <c r="I628" s="2055"/>
      <c r="J628" s="2056"/>
      <c r="K628" s="2055"/>
      <c r="L628" s="2055"/>
      <c r="M628" s="2055"/>
      <c r="N628" s="2055"/>
      <c r="O628" s="2056"/>
      <c r="P628" s="2055" t="s">
        <v>4091</v>
      </c>
      <c r="Q628" s="2055"/>
      <c r="R628" s="2055"/>
      <c r="S628" s="2055"/>
      <c r="T628" s="2056"/>
      <c r="U628" s="2055"/>
      <c r="V628" s="2055"/>
      <c r="W628" s="2055"/>
      <c r="X628" s="2055"/>
      <c r="Y628" s="2056"/>
      <c r="Z628" s="2130"/>
      <c r="AA628" s="2131"/>
      <c r="AB628" s="2131"/>
      <c r="AC628" s="2131"/>
      <c r="AD628" s="546"/>
      <c r="AE628" s="547"/>
      <c r="AF628" s="527">
        <f t="shared" ref="AF628:AF637" si="12">SUM($AT$38-AE628)</f>
        <v>465</v>
      </c>
      <c r="AG628" s="1977"/>
      <c r="AH628" s="1977"/>
      <c r="AI628" s="1977"/>
      <c r="AJ628" s="1977"/>
      <c r="AK628" s="1977"/>
      <c r="AL628" s="1977"/>
      <c r="AM628" s="1977"/>
      <c r="AN628" s="1977"/>
      <c r="AO628" s="1977"/>
      <c r="AP628" s="1977"/>
      <c r="AQ628" s="1086"/>
      <c r="AR628" s="2368"/>
      <c r="AS628" s="2368"/>
      <c r="AT628" s="2368"/>
      <c r="AU628" s="2368"/>
      <c r="AV628" s="2368"/>
      <c r="AW628" s="2368"/>
      <c r="AX628" s="449"/>
    </row>
    <row r="629" spans="1:50">
      <c r="A629" s="2137"/>
      <c r="B629" s="2055"/>
      <c r="C629" s="2055"/>
      <c r="D629" s="2055"/>
      <c r="E629" s="2056"/>
      <c r="F629" s="2055"/>
      <c r="G629" s="2055"/>
      <c r="H629" s="2055"/>
      <c r="I629" s="2055"/>
      <c r="J629" s="2056"/>
      <c r="K629" s="2055"/>
      <c r="L629" s="2055"/>
      <c r="M629" s="2055"/>
      <c r="N629" s="2055"/>
      <c r="O629" s="2056"/>
      <c r="P629" s="2055"/>
      <c r="Q629" s="2055"/>
      <c r="R629" s="2055"/>
      <c r="S629" s="2055"/>
      <c r="T629" s="2056"/>
      <c r="U629" s="2055"/>
      <c r="V629" s="2055"/>
      <c r="W629" s="2055"/>
      <c r="X629" s="2055"/>
      <c r="Y629" s="2056"/>
      <c r="Z629" s="2130"/>
      <c r="AA629" s="2131"/>
      <c r="AB629" s="2131"/>
      <c r="AC629" s="2131"/>
      <c r="AD629" s="546"/>
      <c r="AE629" s="547"/>
      <c r="AF629" s="527">
        <f t="shared" si="12"/>
        <v>465</v>
      </c>
      <c r="AG629" s="1977"/>
      <c r="AH629" s="1977"/>
      <c r="AI629" s="1977"/>
      <c r="AJ629" s="1977"/>
      <c r="AK629" s="1977"/>
      <c r="AL629" s="1977"/>
      <c r="AM629" s="1977"/>
      <c r="AN629" s="1977"/>
      <c r="AO629" s="1977"/>
      <c r="AP629" s="1977"/>
      <c r="AQ629" s="1086"/>
      <c r="AR629" s="2368"/>
      <c r="AS629" s="2368"/>
      <c r="AT629" s="2368"/>
      <c r="AU629" s="2368"/>
      <c r="AV629" s="2368"/>
      <c r="AW629" s="2368"/>
      <c r="AX629" s="449"/>
    </row>
    <row r="630" spans="1:50">
      <c r="A630" s="2137"/>
      <c r="B630" s="2055"/>
      <c r="C630" s="2055"/>
      <c r="D630" s="2055"/>
      <c r="E630" s="2056"/>
      <c r="F630" s="2055"/>
      <c r="G630" s="2055"/>
      <c r="H630" s="2055"/>
      <c r="I630" s="2055"/>
      <c r="J630" s="2056"/>
      <c r="K630" s="2055"/>
      <c r="L630" s="2055"/>
      <c r="M630" s="2055"/>
      <c r="N630" s="2055"/>
      <c r="O630" s="2056"/>
      <c r="P630" s="2055"/>
      <c r="Q630" s="2055"/>
      <c r="R630" s="2055"/>
      <c r="S630" s="2055"/>
      <c r="T630" s="2056"/>
      <c r="U630" s="2055"/>
      <c r="V630" s="2055"/>
      <c r="W630" s="2055"/>
      <c r="X630" s="2055"/>
      <c r="Y630" s="2056"/>
      <c r="Z630" s="2130"/>
      <c r="AA630" s="2131"/>
      <c r="AB630" s="2131"/>
      <c r="AC630" s="2131"/>
      <c r="AD630" s="546"/>
      <c r="AE630" s="547"/>
      <c r="AF630" s="527">
        <f t="shared" si="12"/>
        <v>465</v>
      </c>
      <c r="AG630" s="1977"/>
      <c r="AH630" s="1977"/>
      <c r="AI630" s="1977"/>
      <c r="AJ630" s="1977"/>
      <c r="AK630" s="1977"/>
      <c r="AL630" s="1977"/>
      <c r="AM630" s="1977"/>
      <c r="AN630" s="1977"/>
      <c r="AO630" s="1977"/>
      <c r="AP630" s="1977"/>
      <c r="AQ630" s="1086"/>
      <c r="AR630" s="2368"/>
      <c r="AS630" s="2368"/>
      <c r="AT630" s="2368"/>
      <c r="AU630" s="2368"/>
      <c r="AV630" s="2368"/>
      <c r="AW630" s="2368"/>
      <c r="AX630" s="449"/>
    </row>
    <row r="631" spans="1:50">
      <c r="A631" s="2137"/>
      <c r="B631" s="2055"/>
      <c r="C631" s="2055"/>
      <c r="D631" s="2055"/>
      <c r="E631" s="2056"/>
      <c r="F631" s="2055"/>
      <c r="G631" s="2055"/>
      <c r="H631" s="2055"/>
      <c r="I631" s="2055"/>
      <c r="J631" s="2056"/>
      <c r="K631" s="2055"/>
      <c r="L631" s="2055"/>
      <c r="M631" s="2055"/>
      <c r="N631" s="2055"/>
      <c r="O631" s="2056"/>
      <c r="P631" s="2055"/>
      <c r="Q631" s="2055"/>
      <c r="R631" s="2055"/>
      <c r="S631" s="2055"/>
      <c r="T631" s="2056"/>
      <c r="U631" s="2055"/>
      <c r="V631" s="2055"/>
      <c r="W631" s="2055"/>
      <c r="X631" s="2055"/>
      <c r="Y631" s="2056"/>
      <c r="Z631" s="2130"/>
      <c r="AA631" s="2131"/>
      <c r="AB631" s="2131"/>
      <c r="AC631" s="2131"/>
      <c r="AD631" s="546"/>
      <c r="AE631" s="547"/>
      <c r="AF631" s="527">
        <f t="shared" si="12"/>
        <v>465</v>
      </c>
      <c r="AG631" s="1977"/>
      <c r="AH631" s="1977"/>
      <c r="AI631" s="1977"/>
      <c r="AJ631" s="1977"/>
      <c r="AK631" s="1977"/>
      <c r="AL631" s="1977"/>
      <c r="AM631" s="1977"/>
      <c r="AN631" s="1977"/>
      <c r="AO631" s="1977"/>
      <c r="AP631" s="1977"/>
      <c r="AQ631" s="1086"/>
      <c r="AR631" s="2368"/>
      <c r="AS631" s="2368"/>
      <c r="AT631" s="2368"/>
      <c r="AU631" s="2368"/>
      <c r="AV631" s="2368"/>
      <c r="AW631" s="2368"/>
      <c r="AX631" s="449"/>
    </row>
    <row r="632" spans="1:50">
      <c r="A632" s="2137"/>
      <c r="B632" s="2055"/>
      <c r="C632" s="2055"/>
      <c r="D632" s="2055"/>
      <c r="E632" s="2056"/>
      <c r="F632" s="2055"/>
      <c r="G632" s="2055"/>
      <c r="H632" s="2055"/>
      <c r="I632" s="2055"/>
      <c r="J632" s="2056"/>
      <c r="K632" s="2055"/>
      <c r="L632" s="2055"/>
      <c r="M632" s="2055"/>
      <c r="N632" s="2055"/>
      <c r="O632" s="2056"/>
      <c r="P632" s="2055"/>
      <c r="Q632" s="2055"/>
      <c r="R632" s="2055"/>
      <c r="S632" s="2055"/>
      <c r="T632" s="2056"/>
      <c r="U632" s="2055"/>
      <c r="V632" s="2055"/>
      <c r="W632" s="2055"/>
      <c r="X632" s="2055"/>
      <c r="Y632" s="2056"/>
      <c r="Z632" s="2130"/>
      <c r="AA632" s="2131"/>
      <c r="AB632" s="2131"/>
      <c r="AC632" s="2131"/>
      <c r="AD632" s="546"/>
      <c r="AE632" s="547"/>
      <c r="AF632" s="527">
        <f t="shared" si="12"/>
        <v>465</v>
      </c>
      <c r="AG632" s="1977"/>
      <c r="AH632" s="1977"/>
      <c r="AI632" s="1977"/>
      <c r="AJ632" s="1977"/>
      <c r="AK632" s="1977"/>
      <c r="AL632" s="1977"/>
      <c r="AM632" s="1977"/>
      <c r="AN632" s="1977"/>
      <c r="AO632" s="1977"/>
      <c r="AP632" s="1977"/>
      <c r="AQ632" s="1086"/>
      <c r="AR632" s="2368"/>
      <c r="AS632" s="2368"/>
      <c r="AT632" s="2368"/>
      <c r="AU632" s="2368"/>
      <c r="AV632" s="2368"/>
      <c r="AW632" s="2368"/>
      <c r="AX632" s="449"/>
    </row>
    <row r="633" spans="1:50">
      <c r="A633" s="2137"/>
      <c r="B633" s="2055"/>
      <c r="C633" s="2055"/>
      <c r="D633" s="2055"/>
      <c r="E633" s="2056"/>
      <c r="F633" s="2055"/>
      <c r="G633" s="2055"/>
      <c r="H633" s="2055"/>
      <c r="I633" s="2055"/>
      <c r="J633" s="2056"/>
      <c r="K633" s="2055"/>
      <c r="L633" s="2055"/>
      <c r="M633" s="2055"/>
      <c r="N633" s="2055"/>
      <c r="O633" s="2056"/>
      <c r="P633" s="2055"/>
      <c r="Q633" s="2055"/>
      <c r="R633" s="2055"/>
      <c r="S633" s="2055"/>
      <c r="T633" s="2056"/>
      <c r="U633" s="2055"/>
      <c r="V633" s="2055"/>
      <c r="W633" s="2055"/>
      <c r="X633" s="2055"/>
      <c r="Y633" s="2056"/>
      <c r="Z633" s="2130"/>
      <c r="AA633" s="2131"/>
      <c r="AB633" s="2131"/>
      <c r="AC633" s="2131"/>
      <c r="AD633" s="546"/>
      <c r="AE633" s="547"/>
      <c r="AF633" s="527">
        <f t="shared" si="12"/>
        <v>465</v>
      </c>
      <c r="AG633" s="1977"/>
      <c r="AH633" s="1977"/>
      <c r="AI633" s="1977"/>
      <c r="AJ633" s="1977"/>
      <c r="AK633" s="1977"/>
      <c r="AL633" s="1977"/>
      <c r="AM633" s="1977"/>
      <c r="AN633" s="1977"/>
      <c r="AO633" s="1977"/>
      <c r="AP633" s="1977"/>
      <c r="AQ633" s="1086"/>
      <c r="AR633" s="2368"/>
      <c r="AS633" s="2368"/>
      <c r="AT633" s="2368"/>
      <c r="AU633" s="2368"/>
      <c r="AV633" s="2368"/>
      <c r="AW633" s="2368"/>
      <c r="AX633" s="449"/>
    </row>
    <row r="634" spans="1:50">
      <c r="A634" s="2137"/>
      <c r="B634" s="2055"/>
      <c r="C634" s="2055"/>
      <c r="D634" s="2055"/>
      <c r="E634" s="2056"/>
      <c r="F634" s="2055"/>
      <c r="G634" s="2055"/>
      <c r="H634" s="2055"/>
      <c r="I634" s="2055"/>
      <c r="J634" s="2056"/>
      <c r="K634" s="2055"/>
      <c r="L634" s="2055"/>
      <c r="M634" s="2055"/>
      <c r="N634" s="2055"/>
      <c r="O634" s="2056"/>
      <c r="P634" s="2055"/>
      <c r="Q634" s="2055"/>
      <c r="R634" s="2055"/>
      <c r="S634" s="2055"/>
      <c r="T634" s="2056"/>
      <c r="U634" s="2055"/>
      <c r="V634" s="2055"/>
      <c r="W634" s="2055"/>
      <c r="X634" s="2055"/>
      <c r="Y634" s="2056"/>
      <c r="Z634" s="2130"/>
      <c r="AA634" s="2131"/>
      <c r="AB634" s="2131"/>
      <c r="AC634" s="2131"/>
      <c r="AD634" s="546"/>
      <c r="AE634" s="547"/>
      <c r="AF634" s="527">
        <f t="shared" si="12"/>
        <v>465</v>
      </c>
      <c r="AG634" s="1977"/>
      <c r="AH634" s="1977"/>
      <c r="AI634" s="1977"/>
      <c r="AJ634" s="1977"/>
      <c r="AK634" s="1977"/>
      <c r="AL634" s="1977"/>
      <c r="AM634" s="1977"/>
      <c r="AN634" s="1977"/>
      <c r="AO634" s="1977"/>
      <c r="AP634" s="1977"/>
      <c r="AQ634" s="1086"/>
      <c r="AR634" s="2368"/>
      <c r="AS634" s="2368"/>
      <c r="AT634" s="2368"/>
      <c r="AU634" s="2368"/>
      <c r="AV634" s="2368"/>
      <c r="AW634" s="2368"/>
      <c r="AX634" s="449"/>
    </row>
    <row r="635" spans="1:50">
      <c r="A635" s="2137"/>
      <c r="B635" s="2055"/>
      <c r="C635" s="2055"/>
      <c r="D635" s="2055"/>
      <c r="E635" s="2056"/>
      <c r="F635" s="2055"/>
      <c r="G635" s="2055"/>
      <c r="H635" s="2055"/>
      <c r="I635" s="2055"/>
      <c r="J635" s="2056"/>
      <c r="K635" s="2055"/>
      <c r="L635" s="2055"/>
      <c r="M635" s="2055"/>
      <c r="N635" s="2055"/>
      <c r="O635" s="2056"/>
      <c r="P635" s="2055"/>
      <c r="Q635" s="2055"/>
      <c r="R635" s="2055"/>
      <c r="S635" s="2055"/>
      <c r="T635" s="2056"/>
      <c r="U635" s="2055"/>
      <c r="V635" s="2055"/>
      <c r="W635" s="2055"/>
      <c r="X635" s="2055"/>
      <c r="Y635" s="2056"/>
      <c r="Z635" s="2130"/>
      <c r="AA635" s="2131"/>
      <c r="AB635" s="2131"/>
      <c r="AC635" s="2131"/>
      <c r="AD635" s="546"/>
      <c r="AE635" s="547"/>
      <c r="AF635" s="527">
        <f t="shared" si="12"/>
        <v>465</v>
      </c>
      <c r="AG635" s="1977"/>
      <c r="AH635" s="1977"/>
      <c r="AI635" s="1977"/>
      <c r="AJ635" s="1977"/>
      <c r="AK635" s="1977"/>
      <c r="AL635" s="1977"/>
      <c r="AM635" s="1977"/>
      <c r="AN635" s="1977"/>
      <c r="AO635" s="1977"/>
      <c r="AP635" s="1977"/>
      <c r="AQ635" s="1086"/>
      <c r="AR635" s="2368"/>
      <c r="AS635" s="2368"/>
      <c r="AT635" s="2368"/>
      <c r="AU635" s="2368"/>
      <c r="AV635" s="2368"/>
      <c r="AW635" s="2368"/>
      <c r="AX635" s="449"/>
    </row>
    <row r="636" spans="1:50">
      <c r="A636" s="2137"/>
      <c r="B636" s="2055"/>
      <c r="C636" s="2055"/>
      <c r="D636" s="2055"/>
      <c r="E636" s="2056"/>
      <c r="F636" s="2055"/>
      <c r="G636" s="2055"/>
      <c r="H636" s="2055"/>
      <c r="I636" s="2055"/>
      <c r="J636" s="2056"/>
      <c r="K636" s="2055"/>
      <c r="L636" s="2055"/>
      <c r="M636" s="2055"/>
      <c r="N636" s="2055"/>
      <c r="O636" s="2056"/>
      <c r="P636" s="2055"/>
      <c r="Q636" s="2055"/>
      <c r="R636" s="2055"/>
      <c r="S636" s="2055"/>
      <c r="T636" s="2056"/>
      <c r="U636" s="2055"/>
      <c r="V636" s="2055"/>
      <c r="W636" s="2055"/>
      <c r="X636" s="2055"/>
      <c r="Y636" s="2056"/>
      <c r="Z636" s="2130"/>
      <c r="AA636" s="2131"/>
      <c r="AB636" s="2131"/>
      <c r="AC636" s="2131"/>
      <c r="AD636" s="546"/>
      <c r="AE636" s="547"/>
      <c r="AF636" s="527">
        <f t="shared" si="12"/>
        <v>465</v>
      </c>
      <c r="AG636" s="1977"/>
      <c r="AH636" s="1977"/>
      <c r="AI636" s="1977"/>
      <c r="AJ636" s="1977"/>
      <c r="AK636" s="1977"/>
      <c r="AL636" s="1977"/>
      <c r="AM636" s="1977"/>
      <c r="AN636" s="1977"/>
      <c r="AO636" s="1977"/>
      <c r="AP636" s="1977"/>
      <c r="AQ636" s="1086"/>
      <c r="AR636" s="2368"/>
      <c r="AS636" s="2368"/>
      <c r="AT636" s="2368"/>
      <c r="AU636" s="2368"/>
      <c r="AV636" s="2368"/>
      <c r="AW636" s="2368"/>
      <c r="AX636" s="449"/>
    </row>
    <row r="637" spans="1:50">
      <c r="A637" s="2273"/>
      <c r="B637" s="2212"/>
      <c r="C637" s="2212"/>
      <c r="D637" s="2212"/>
      <c r="E637" s="2213"/>
      <c r="F637" s="2212"/>
      <c r="G637" s="2212"/>
      <c r="H637" s="2212"/>
      <c r="I637" s="2212"/>
      <c r="J637" s="2213"/>
      <c r="K637" s="2212"/>
      <c r="L637" s="2212"/>
      <c r="M637" s="2212"/>
      <c r="N637" s="2212"/>
      <c r="O637" s="2213"/>
      <c r="P637" s="2212"/>
      <c r="Q637" s="2212"/>
      <c r="R637" s="2212"/>
      <c r="S637" s="2212"/>
      <c r="T637" s="2213"/>
      <c r="U637" s="2212"/>
      <c r="V637" s="2212"/>
      <c r="W637" s="2212"/>
      <c r="X637" s="2212"/>
      <c r="Y637" s="2213"/>
      <c r="Z637" s="2130"/>
      <c r="AA637" s="2131"/>
      <c r="AB637" s="2131"/>
      <c r="AC637" s="2131"/>
      <c r="AD637" s="546"/>
      <c r="AE637" s="547"/>
      <c r="AF637" s="534">
        <f t="shared" si="12"/>
        <v>465</v>
      </c>
      <c r="AG637" s="579" t="s">
        <v>55</v>
      </c>
      <c r="AH637" s="450"/>
      <c r="AI637" s="450"/>
      <c r="AJ637" s="450"/>
      <c r="AK637" s="450"/>
      <c r="AL637" s="450"/>
      <c r="AM637" s="450"/>
      <c r="AN637" s="450"/>
      <c r="AO637" s="450"/>
      <c r="AP637" s="450"/>
      <c r="AQ637" s="450"/>
      <c r="AR637" s="450"/>
      <c r="AS637" s="450"/>
      <c r="AT637" s="450"/>
      <c r="AU637" s="450"/>
      <c r="AV637" s="450"/>
      <c r="AW637" s="450"/>
      <c r="AX637" s="450"/>
    </row>
    <row r="638" spans="1:50" ht="18.75">
      <c r="A638" s="2052" t="s">
        <v>0</v>
      </c>
      <c r="B638" s="2052"/>
      <c r="C638" s="2052"/>
      <c r="D638" s="2052"/>
      <c r="E638" s="2052"/>
      <c r="F638" s="2052" t="s">
        <v>1</v>
      </c>
      <c r="G638" s="2052"/>
      <c r="H638" s="2052"/>
      <c r="I638" s="2052"/>
      <c r="J638" s="2052"/>
      <c r="K638" s="2052" t="s">
        <v>2</v>
      </c>
      <c r="L638" s="2052"/>
      <c r="M638" s="2052"/>
      <c r="N638" s="2052"/>
      <c r="O638" s="2052"/>
      <c r="P638" s="2052" t="s">
        <v>3</v>
      </c>
      <c r="Q638" s="2052"/>
      <c r="R638" s="2052"/>
      <c r="S638" s="2052"/>
      <c r="T638" s="2052"/>
      <c r="U638" s="2052" t="s">
        <v>4</v>
      </c>
      <c r="V638" s="2052"/>
      <c r="W638" s="2052"/>
      <c r="X638" s="2052"/>
      <c r="Y638" s="2052"/>
      <c r="Z638" s="2052" t="s">
        <v>5</v>
      </c>
      <c r="AA638" s="2052"/>
      <c r="AB638" s="2052"/>
      <c r="AC638" s="2052"/>
      <c r="AD638" s="2052"/>
      <c r="AE638" s="2052" t="s">
        <v>6</v>
      </c>
      <c r="AF638" s="2052"/>
      <c r="AG638" s="2052"/>
      <c r="AH638" s="2052"/>
      <c r="AI638" s="2052"/>
      <c r="AJ638" s="2052" t="s">
        <v>7</v>
      </c>
      <c r="AK638" s="2052"/>
      <c r="AL638" s="2052"/>
      <c r="AM638" s="2052"/>
      <c r="AN638" s="2052"/>
      <c r="AO638" s="2052" t="s">
        <v>8</v>
      </c>
      <c r="AP638" s="2052"/>
      <c r="AQ638" s="2052"/>
      <c r="AR638" s="2052"/>
      <c r="AS638" s="2052"/>
      <c r="AT638" s="2052" t="s">
        <v>9</v>
      </c>
      <c r="AU638" s="2052"/>
      <c r="AV638" s="2052"/>
      <c r="AW638" s="2052"/>
      <c r="AX638" s="2052"/>
    </row>
    <row r="639" spans="1:50">
      <c r="A639" s="2117" t="s">
        <v>187</v>
      </c>
      <c r="B639" s="2118"/>
      <c r="C639" s="2118"/>
      <c r="D639" s="2118"/>
      <c r="E639" s="2118"/>
      <c r="F639" s="2118"/>
      <c r="G639" s="2118"/>
      <c r="H639" s="2118"/>
      <c r="I639" s="2118"/>
      <c r="J639" s="2118"/>
      <c r="K639" s="2118"/>
      <c r="L639" s="2118"/>
      <c r="M639" s="2118"/>
      <c r="N639" s="2118"/>
      <c r="O639" s="2118"/>
      <c r="P639" s="2118"/>
      <c r="Q639" s="2118"/>
      <c r="R639" s="2118"/>
      <c r="S639" s="2118"/>
      <c r="T639" s="2118"/>
      <c r="U639" s="2118"/>
      <c r="V639" s="2118"/>
      <c r="W639" s="2118"/>
      <c r="X639" s="2118"/>
      <c r="Y639" s="2118"/>
      <c r="Z639" s="503">
        <v>1</v>
      </c>
      <c r="AA639" s="451"/>
      <c r="AB639" s="451"/>
      <c r="AC639" s="451"/>
      <c r="AD639" s="452"/>
      <c r="AE639" s="451">
        <v>2</v>
      </c>
      <c r="AF639" s="451"/>
      <c r="AG639" s="451"/>
      <c r="AH639" s="451"/>
      <c r="AI639" s="452"/>
      <c r="AJ639" s="451">
        <v>3</v>
      </c>
      <c r="AK639" s="451"/>
      <c r="AL639" s="451"/>
      <c r="AM639" s="451"/>
      <c r="AN639" s="452"/>
      <c r="AO639" s="451">
        <v>4</v>
      </c>
      <c r="AP639" s="451"/>
      <c r="AQ639" s="451"/>
      <c r="AR639" s="451"/>
      <c r="AS639" s="452"/>
      <c r="AT639" s="451">
        <v>5</v>
      </c>
      <c r="AU639" s="451"/>
      <c r="AV639" s="451"/>
      <c r="AW639" s="451"/>
      <c r="AX639" s="452"/>
    </row>
    <row r="640" spans="1:50">
      <c r="A640" s="2119"/>
      <c r="B640" s="2120"/>
      <c r="C640" s="2120"/>
      <c r="D640" s="2120"/>
      <c r="E640" s="2120"/>
      <c r="F640" s="2120"/>
      <c r="G640" s="2120"/>
      <c r="H640" s="2120"/>
      <c r="I640" s="2120"/>
      <c r="J640" s="2120"/>
      <c r="K640" s="2120"/>
      <c r="L640" s="2120"/>
      <c r="M640" s="2120"/>
      <c r="N640" s="2120"/>
      <c r="O640" s="2120"/>
      <c r="P640" s="2120"/>
      <c r="Q640" s="2120"/>
      <c r="R640" s="2120"/>
      <c r="S640" s="2120"/>
      <c r="T640" s="2120"/>
      <c r="U640" s="2120"/>
      <c r="V640" s="2120"/>
      <c r="W640" s="2120"/>
      <c r="X640" s="2120"/>
      <c r="Y640" s="2120"/>
      <c r="Z640" s="2132"/>
      <c r="AA640" s="2123"/>
      <c r="AB640" s="2123"/>
      <c r="AC640" s="2123"/>
      <c r="AD640" s="2124"/>
      <c r="AE640" s="2123"/>
      <c r="AF640" s="2123"/>
      <c r="AG640" s="2123"/>
      <c r="AH640" s="2123"/>
      <c r="AI640" s="2124"/>
      <c r="AJ640" s="2123"/>
      <c r="AK640" s="2123"/>
      <c r="AL640" s="2123"/>
      <c r="AM640" s="2123"/>
      <c r="AN640" s="2124"/>
      <c r="AO640" s="2123"/>
      <c r="AP640" s="2123"/>
      <c r="AQ640" s="2123"/>
      <c r="AR640" s="2123"/>
      <c r="AS640" s="2124"/>
      <c r="AT640" s="2123"/>
      <c r="AU640" s="2123"/>
      <c r="AV640" s="2123"/>
      <c r="AW640" s="2123"/>
      <c r="AX640" s="2124"/>
    </row>
    <row r="641" spans="1:50">
      <c r="A641" s="2119"/>
      <c r="B641" s="2120"/>
      <c r="C641" s="2120"/>
      <c r="D641" s="2120"/>
      <c r="E641" s="2120"/>
      <c r="F641" s="2120"/>
      <c r="G641" s="2120"/>
      <c r="H641" s="2120"/>
      <c r="I641" s="2120"/>
      <c r="J641" s="2120"/>
      <c r="K641" s="2120"/>
      <c r="L641" s="2120"/>
      <c r="M641" s="2120"/>
      <c r="N641" s="2120"/>
      <c r="O641" s="2120"/>
      <c r="P641" s="2120"/>
      <c r="Q641" s="2120"/>
      <c r="R641" s="2120"/>
      <c r="S641" s="2120"/>
      <c r="T641" s="2120"/>
      <c r="U641" s="2120"/>
      <c r="V641" s="2120"/>
      <c r="W641" s="2120"/>
      <c r="X641" s="2120"/>
      <c r="Y641" s="2120"/>
      <c r="Z641" s="2132"/>
      <c r="AA641" s="2123"/>
      <c r="AB641" s="2123"/>
      <c r="AC641" s="2123"/>
      <c r="AD641" s="2124"/>
      <c r="AE641" s="2123"/>
      <c r="AF641" s="2123"/>
      <c r="AG641" s="2123"/>
      <c r="AH641" s="2123"/>
      <c r="AI641" s="2124"/>
      <c r="AJ641" s="2123"/>
      <c r="AK641" s="2123"/>
      <c r="AL641" s="2123"/>
      <c r="AM641" s="2123"/>
      <c r="AN641" s="2124"/>
      <c r="AO641" s="2123"/>
      <c r="AP641" s="2123"/>
      <c r="AQ641" s="2123"/>
      <c r="AR641" s="2123"/>
      <c r="AS641" s="2124"/>
      <c r="AT641" s="2123"/>
      <c r="AU641" s="2123"/>
      <c r="AV641" s="2123"/>
      <c r="AW641" s="2123"/>
      <c r="AX641" s="2124"/>
    </row>
    <row r="642" spans="1:50">
      <c r="A642" s="2119"/>
      <c r="B642" s="2120"/>
      <c r="C642" s="2120"/>
      <c r="D642" s="2120"/>
      <c r="E642" s="2120"/>
      <c r="F642" s="2120"/>
      <c r="G642" s="2120"/>
      <c r="H642" s="2120"/>
      <c r="I642" s="2120"/>
      <c r="J642" s="2120"/>
      <c r="K642" s="2120"/>
      <c r="L642" s="2120"/>
      <c r="M642" s="2120"/>
      <c r="N642" s="2120"/>
      <c r="O642" s="2120"/>
      <c r="P642" s="2120"/>
      <c r="Q642" s="2120"/>
      <c r="R642" s="2120"/>
      <c r="S642" s="2120"/>
      <c r="T642" s="2120"/>
      <c r="U642" s="2120"/>
      <c r="V642" s="2120"/>
      <c r="W642" s="2120"/>
      <c r="X642" s="2120"/>
      <c r="Y642" s="2120"/>
      <c r="Z642" s="2132"/>
      <c r="AA642" s="2123"/>
      <c r="AB642" s="2123"/>
      <c r="AC642" s="2123"/>
      <c r="AD642" s="2124"/>
      <c r="AE642" s="2123"/>
      <c r="AF642" s="2123"/>
      <c r="AG642" s="2123"/>
      <c r="AH642" s="2123"/>
      <c r="AI642" s="2124"/>
      <c r="AJ642" s="2123"/>
      <c r="AK642" s="2123"/>
      <c r="AL642" s="2123"/>
      <c r="AM642" s="2123"/>
      <c r="AN642" s="2124"/>
      <c r="AO642" s="2123"/>
      <c r="AP642" s="2123"/>
      <c r="AQ642" s="2123"/>
      <c r="AR642" s="2123"/>
      <c r="AS642" s="2124"/>
      <c r="AT642" s="2123"/>
      <c r="AU642" s="2123"/>
      <c r="AV642" s="2123"/>
      <c r="AW642" s="2123"/>
      <c r="AX642" s="2124"/>
    </row>
    <row r="643" spans="1:50" ht="15.75">
      <c r="A643" s="2133" t="s">
        <v>43</v>
      </c>
      <c r="B643" s="2134"/>
      <c r="C643" s="2134"/>
      <c r="D643" s="504"/>
      <c r="E643" s="505" t="s">
        <v>44</v>
      </c>
      <c r="F643" s="505" t="s">
        <v>45</v>
      </c>
      <c r="G643" s="505" t="s">
        <v>208</v>
      </c>
      <c r="H643" s="2134" t="s">
        <v>47</v>
      </c>
      <c r="I643" s="2134"/>
      <c r="J643" s="2134"/>
      <c r="K643" s="453"/>
      <c r="L643" s="453"/>
      <c r="M643" s="453"/>
      <c r="N643" s="453"/>
      <c r="O643" s="453"/>
      <c r="P643" s="453"/>
      <c r="Q643" s="453"/>
      <c r="R643" s="453"/>
      <c r="S643" s="505" t="s">
        <v>48</v>
      </c>
      <c r="T643" s="453"/>
      <c r="U643" s="2191">
        <f>$AT$38</f>
        <v>465</v>
      </c>
      <c r="V643" s="2191"/>
      <c r="W643" s="2192" t="s">
        <v>49</v>
      </c>
      <c r="X643" s="2192"/>
      <c r="Y643" s="453"/>
      <c r="Z643" s="2132"/>
      <c r="AA643" s="2123"/>
      <c r="AB643" s="2123"/>
      <c r="AC643" s="2123"/>
      <c r="AD643" s="2124"/>
      <c r="AE643" s="2123"/>
      <c r="AF643" s="2123"/>
      <c r="AG643" s="2123"/>
      <c r="AH643" s="2123"/>
      <c r="AI643" s="2124"/>
      <c r="AJ643" s="2123"/>
      <c r="AK643" s="2123"/>
      <c r="AL643" s="2123"/>
      <c r="AM643" s="2123"/>
      <c r="AN643" s="2124"/>
      <c r="AO643" s="2123"/>
      <c r="AP643" s="2123"/>
      <c r="AQ643" s="2123"/>
      <c r="AR643" s="2123"/>
      <c r="AS643" s="2124"/>
      <c r="AT643" s="2123"/>
      <c r="AU643" s="2123"/>
      <c r="AV643" s="2123"/>
      <c r="AW643" s="2123"/>
      <c r="AX643" s="2124"/>
    </row>
    <row r="644" spans="1:50">
      <c r="A644" s="2121" t="s">
        <v>189</v>
      </c>
      <c r="B644" s="2122"/>
      <c r="C644" s="2122"/>
      <c r="D644" s="2122"/>
      <c r="E644" s="544">
        <v>10</v>
      </c>
      <c r="F644" s="545">
        <v>438</v>
      </c>
      <c r="G644" s="527">
        <f>SUM($AT$38-F644)</f>
        <v>27</v>
      </c>
      <c r="H644" s="1977"/>
      <c r="I644" s="1977"/>
      <c r="J644" s="1977"/>
      <c r="K644" s="1977"/>
      <c r="L644" s="1977"/>
      <c r="M644" s="1977"/>
      <c r="N644" s="1977"/>
      <c r="O644" s="1977"/>
      <c r="P644" s="1977"/>
      <c r="Q644" s="1977"/>
      <c r="R644" s="1086"/>
      <c r="S644" s="2368" t="s">
        <v>50</v>
      </c>
      <c r="T644" s="2368"/>
      <c r="U644" s="2368"/>
      <c r="V644" s="2368"/>
      <c r="W644" s="2368"/>
      <c r="X644" s="2368"/>
      <c r="Y644" s="453"/>
      <c r="Z644" s="2132"/>
      <c r="AA644" s="2123"/>
      <c r="AB644" s="2123"/>
      <c r="AC644" s="2123"/>
      <c r="AD644" s="2124"/>
      <c r="AE644" s="2123"/>
      <c r="AF644" s="2123"/>
      <c r="AG644" s="2123"/>
      <c r="AH644" s="2123"/>
      <c r="AI644" s="2124"/>
      <c r="AJ644" s="2123"/>
      <c r="AK644" s="2123"/>
      <c r="AL644" s="2123"/>
      <c r="AM644" s="2123"/>
      <c r="AN644" s="2124"/>
      <c r="AO644" s="2123"/>
      <c r="AP644" s="2123"/>
      <c r="AQ644" s="2123"/>
      <c r="AR644" s="2123"/>
      <c r="AS644" s="2124"/>
      <c r="AT644" s="2123"/>
      <c r="AU644" s="2123"/>
      <c r="AV644" s="2123"/>
      <c r="AW644" s="2123"/>
      <c r="AX644" s="2124"/>
    </row>
    <row r="645" spans="1:50">
      <c r="A645" s="2121" t="s">
        <v>190</v>
      </c>
      <c r="B645" s="2122"/>
      <c r="C645" s="2122"/>
      <c r="D645" s="2122"/>
      <c r="E645" s="544">
        <v>1</v>
      </c>
      <c r="F645" s="545">
        <v>440</v>
      </c>
      <c r="G645" s="527">
        <f t="shared" ref="G645:G654" si="13">SUM($AT$38-F645)</f>
        <v>25</v>
      </c>
      <c r="H645" s="1977"/>
      <c r="I645" s="1977"/>
      <c r="J645" s="1977"/>
      <c r="K645" s="1977"/>
      <c r="L645" s="1977"/>
      <c r="M645" s="1977"/>
      <c r="N645" s="1977"/>
      <c r="O645" s="1977"/>
      <c r="P645" s="1977"/>
      <c r="Q645" s="1977"/>
      <c r="R645" s="1086"/>
      <c r="S645" s="2368"/>
      <c r="T645" s="2368"/>
      <c r="U645" s="2368"/>
      <c r="V645" s="2368"/>
      <c r="W645" s="2368"/>
      <c r="X645" s="2368"/>
      <c r="Y645" s="453"/>
      <c r="Z645" s="2132"/>
      <c r="AA645" s="2123"/>
      <c r="AB645" s="2123"/>
      <c r="AC645" s="2123"/>
      <c r="AD645" s="2124"/>
      <c r="AE645" s="2123"/>
      <c r="AF645" s="2123"/>
      <c r="AG645" s="2123"/>
      <c r="AH645" s="2123"/>
      <c r="AI645" s="2124"/>
      <c r="AJ645" s="2123"/>
      <c r="AK645" s="2123"/>
      <c r="AL645" s="2123"/>
      <c r="AM645" s="2123"/>
      <c r="AN645" s="2124"/>
      <c r="AO645" s="2123"/>
      <c r="AP645" s="2123"/>
      <c r="AQ645" s="2123"/>
      <c r="AR645" s="2123"/>
      <c r="AS645" s="2124"/>
      <c r="AT645" s="2123"/>
      <c r="AU645" s="2123"/>
      <c r="AV645" s="2123"/>
      <c r="AW645" s="2123"/>
      <c r="AX645" s="2124"/>
    </row>
    <row r="646" spans="1:50">
      <c r="A646" s="2121"/>
      <c r="B646" s="2122"/>
      <c r="C646" s="2122"/>
      <c r="D646" s="2122"/>
      <c r="E646" s="544"/>
      <c r="F646" s="545"/>
      <c r="G646" s="527">
        <f t="shared" si="13"/>
        <v>465</v>
      </c>
      <c r="H646" s="1977"/>
      <c r="I646" s="1977"/>
      <c r="J646" s="1977"/>
      <c r="K646" s="1977"/>
      <c r="L646" s="1977"/>
      <c r="M646" s="1977"/>
      <c r="N646" s="1977"/>
      <c r="O646" s="1977"/>
      <c r="P646" s="1977"/>
      <c r="Q646" s="1977"/>
      <c r="R646" s="1086"/>
      <c r="S646" s="2368"/>
      <c r="T646" s="2368"/>
      <c r="U646" s="2368"/>
      <c r="V646" s="2368"/>
      <c r="W646" s="2368"/>
      <c r="X646" s="2368"/>
      <c r="Y646" s="453"/>
      <c r="Z646" s="2132"/>
      <c r="AA646" s="2123"/>
      <c r="AB646" s="2123"/>
      <c r="AC646" s="2123"/>
      <c r="AD646" s="2124"/>
      <c r="AE646" s="2123"/>
      <c r="AF646" s="2123"/>
      <c r="AG646" s="2123"/>
      <c r="AH646" s="2123"/>
      <c r="AI646" s="2124"/>
      <c r="AJ646" s="2123"/>
      <c r="AK646" s="2123"/>
      <c r="AL646" s="2123"/>
      <c r="AM646" s="2123"/>
      <c r="AN646" s="2124"/>
      <c r="AO646" s="2123"/>
      <c r="AP646" s="2123"/>
      <c r="AQ646" s="2123"/>
      <c r="AR646" s="2123"/>
      <c r="AS646" s="2124"/>
      <c r="AT646" s="2123"/>
      <c r="AU646" s="2123"/>
      <c r="AV646" s="2123"/>
      <c r="AW646" s="2123"/>
      <c r="AX646" s="2124"/>
    </row>
    <row r="647" spans="1:50">
      <c r="A647" s="2121"/>
      <c r="B647" s="2122"/>
      <c r="C647" s="2122"/>
      <c r="D647" s="2122"/>
      <c r="E647" s="544"/>
      <c r="F647" s="545"/>
      <c r="G647" s="527">
        <f t="shared" si="13"/>
        <v>465</v>
      </c>
      <c r="H647" s="1977"/>
      <c r="I647" s="1977"/>
      <c r="J647" s="1977"/>
      <c r="K647" s="1977"/>
      <c r="L647" s="1977"/>
      <c r="M647" s="1977"/>
      <c r="N647" s="1977"/>
      <c r="O647" s="1977"/>
      <c r="P647" s="1977"/>
      <c r="Q647" s="1977"/>
      <c r="R647" s="1086"/>
      <c r="S647" s="2368"/>
      <c r="T647" s="2368"/>
      <c r="U647" s="2368"/>
      <c r="V647" s="2368"/>
      <c r="W647" s="2368"/>
      <c r="X647" s="2368"/>
      <c r="Y647" s="453"/>
      <c r="Z647" s="2132"/>
      <c r="AA647" s="2123"/>
      <c r="AB647" s="2123"/>
      <c r="AC647" s="2123"/>
      <c r="AD647" s="2124"/>
      <c r="AE647" s="2123"/>
      <c r="AF647" s="2123"/>
      <c r="AG647" s="2123"/>
      <c r="AH647" s="2123"/>
      <c r="AI647" s="2124"/>
      <c r="AJ647" s="2123"/>
      <c r="AK647" s="2123"/>
      <c r="AL647" s="2123"/>
      <c r="AM647" s="2123"/>
      <c r="AN647" s="2124"/>
      <c r="AO647" s="2123"/>
      <c r="AP647" s="2123"/>
      <c r="AQ647" s="2123"/>
      <c r="AR647" s="2123"/>
      <c r="AS647" s="2124"/>
      <c r="AT647" s="2123"/>
      <c r="AU647" s="2123"/>
      <c r="AV647" s="2123"/>
      <c r="AW647" s="2123"/>
      <c r="AX647" s="2124"/>
    </row>
    <row r="648" spans="1:50">
      <c r="A648" s="2121"/>
      <c r="B648" s="2122"/>
      <c r="C648" s="2122"/>
      <c r="D648" s="2122"/>
      <c r="E648" s="544"/>
      <c r="F648" s="545"/>
      <c r="G648" s="527">
        <f t="shared" si="13"/>
        <v>465</v>
      </c>
      <c r="H648" s="1977"/>
      <c r="I648" s="1977"/>
      <c r="J648" s="1977"/>
      <c r="K648" s="1977"/>
      <c r="L648" s="1977"/>
      <c r="M648" s="1977"/>
      <c r="N648" s="1977"/>
      <c r="O648" s="1977"/>
      <c r="P648" s="1977"/>
      <c r="Q648" s="1977"/>
      <c r="R648" s="1086"/>
      <c r="S648" s="2368"/>
      <c r="T648" s="2368"/>
      <c r="U648" s="2368"/>
      <c r="V648" s="2368"/>
      <c r="W648" s="2368"/>
      <c r="X648" s="2368"/>
      <c r="Y648" s="453"/>
      <c r="Z648" s="2132"/>
      <c r="AA648" s="2123"/>
      <c r="AB648" s="2123"/>
      <c r="AC648" s="2123"/>
      <c r="AD648" s="2124"/>
      <c r="AE648" s="2123"/>
      <c r="AF648" s="2123"/>
      <c r="AG648" s="2123"/>
      <c r="AH648" s="2123"/>
      <c r="AI648" s="2124"/>
      <c r="AJ648" s="2123"/>
      <c r="AK648" s="2123"/>
      <c r="AL648" s="2123"/>
      <c r="AM648" s="2123"/>
      <c r="AN648" s="2124"/>
      <c r="AO648" s="2123"/>
      <c r="AP648" s="2123"/>
      <c r="AQ648" s="2123"/>
      <c r="AR648" s="2123"/>
      <c r="AS648" s="2124"/>
      <c r="AT648" s="2123"/>
      <c r="AU648" s="2123"/>
      <c r="AV648" s="2123"/>
      <c r="AW648" s="2123"/>
      <c r="AX648" s="2124"/>
    </row>
    <row r="649" spans="1:50">
      <c r="A649" s="2121"/>
      <c r="B649" s="2122"/>
      <c r="C649" s="2122"/>
      <c r="D649" s="2122"/>
      <c r="E649" s="544"/>
      <c r="F649" s="545"/>
      <c r="G649" s="527">
        <f t="shared" si="13"/>
        <v>465</v>
      </c>
      <c r="H649" s="1977"/>
      <c r="I649" s="1977"/>
      <c r="J649" s="1977"/>
      <c r="K649" s="1977"/>
      <c r="L649" s="1977"/>
      <c r="M649" s="1977"/>
      <c r="N649" s="1977"/>
      <c r="O649" s="1977"/>
      <c r="P649" s="1977"/>
      <c r="Q649" s="1977"/>
      <c r="R649" s="1086"/>
      <c r="S649" s="2368"/>
      <c r="T649" s="2368"/>
      <c r="U649" s="2368"/>
      <c r="V649" s="2368"/>
      <c r="W649" s="2368"/>
      <c r="X649" s="2368"/>
      <c r="Y649" s="453"/>
      <c r="Z649" s="2132"/>
      <c r="AA649" s="2123"/>
      <c r="AB649" s="2123"/>
      <c r="AC649" s="2123"/>
      <c r="AD649" s="2124"/>
      <c r="AE649" s="2123"/>
      <c r="AF649" s="2123"/>
      <c r="AG649" s="2123"/>
      <c r="AH649" s="2123"/>
      <c r="AI649" s="2124"/>
      <c r="AJ649" s="2123"/>
      <c r="AK649" s="2123"/>
      <c r="AL649" s="2123"/>
      <c r="AM649" s="2123"/>
      <c r="AN649" s="2124"/>
      <c r="AO649" s="2123"/>
      <c r="AP649" s="2123"/>
      <c r="AQ649" s="2123"/>
      <c r="AR649" s="2123"/>
      <c r="AS649" s="2124"/>
      <c r="AT649" s="2123"/>
      <c r="AU649" s="2123"/>
      <c r="AV649" s="2123"/>
      <c r="AW649" s="2123"/>
      <c r="AX649" s="2124"/>
    </row>
    <row r="650" spans="1:50">
      <c r="A650" s="2121"/>
      <c r="B650" s="2122"/>
      <c r="C650" s="2122"/>
      <c r="D650" s="2122"/>
      <c r="E650" s="544"/>
      <c r="F650" s="545"/>
      <c r="G650" s="527">
        <f t="shared" si="13"/>
        <v>465</v>
      </c>
      <c r="H650" s="1977"/>
      <c r="I650" s="1977"/>
      <c r="J650" s="1977"/>
      <c r="K650" s="1977"/>
      <c r="L650" s="1977"/>
      <c r="M650" s="1977"/>
      <c r="N650" s="1977"/>
      <c r="O650" s="1977"/>
      <c r="P650" s="1977"/>
      <c r="Q650" s="1977"/>
      <c r="R650" s="1086"/>
      <c r="S650" s="2368"/>
      <c r="T650" s="2368"/>
      <c r="U650" s="2368"/>
      <c r="V650" s="2368"/>
      <c r="W650" s="2368"/>
      <c r="X650" s="2368"/>
      <c r="Y650" s="453"/>
      <c r="Z650" s="2132"/>
      <c r="AA650" s="2123"/>
      <c r="AB650" s="2123"/>
      <c r="AC650" s="2123"/>
      <c r="AD650" s="2124"/>
      <c r="AE650" s="2123"/>
      <c r="AF650" s="2123"/>
      <c r="AG650" s="2123"/>
      <c r="AH650" s="2123"/>
      <c r="AI650" s="2124"/>
      <c r="AJ650" s="2123"/>
      <c r="AK650" s="2123"/>
      <c r="AL650" s="2123"/>
      <c r="AM650" s="2123"/>
      <c r="AN650" s="2124"/>
      <c r="AO650" s="2123"/>
      <c r="AP650" s="2123"/>
      <c r="AQ650" s="2123"/>
      <c r="AR650" s="2123"/>
      <c r="AS650" s="2124"/>
      <c r="AT650" s="2123"/>
      <c r="AU650" s="2123"/>
      <c r="AV650" s="2123"/>
      <c r="AW650" s="2123"/>
      <c r="AX650" s="2124"/>
    </row>
    <row r="651" spans="1:50">
      <c r="A651" s="2121"/>
      <c r="B651" s="2122"/>
      <c r="C651" s="2122"/>
      <c r="D651" s="2122"/>
      <c r="E651" s="544"/>
      <c r="F651" s="545"/>
      <c r="G651" s="527">
        <f t="shared" si="13"/>
        <v>465</v>
      </c>
      <c r="H651" s="1977"/>
      <c r="I651" s="1977"/>
      <c r="J651" s="1977"/>
      <c r="K651" s="1977"/>
      <c r="L651" s="1977"/>
      <c r="M651" s="1977"/>
      <c r="N651" s="1977"/>
      <c r="O651" s="1977"/>
      <c r="P651" s="1977"/>
      <c r="Q651" s="1977"/>
      <c r="R651" s="1086"/>
      <c r="S651" s="2368"/>
      <c r="T651" s="2368"/>
      <c r="U651" s="2368"/>
      <c r="V651" s="2368"/>
      <c r="W651" s="2368"/>
      <c r="X651" s="2368"/>
      <c r="Y651" s="453"/>
      <c r="Z651" s="2132"/>
      <c r="AA651" s="2123"/>
      <c r="AB651" s="2123"/>
      <c r="AC651" s="2123"/>
      <c r="AD651" s="2124"/>
      <c r="AE651" s="2123"/>
      <c r="AF651" s="2123"/>
      <c r="AG651" s="2123"/>
      <c r="AH651" s="2123"/>
      <c r="AI651" s="2124"/>
      <c r="AJ651" s="2123"/>
      <c r="AK651" s="2123"/>
      <c r="AL651" s="2123"/>
      <c r="AM651" s="2123"/>
      <c r="AN651" s="2124"/>
      <c r="AO651" s="2123"/>
      <c r="AP651" s="2123"/>
      <c r="AQ651" s="2123"/>
      <c r="AR651" s="2123"/>
      <c r="AS651" s="2124"/>
      <c r="AT651" s="2123"/>
      <c r="AU651" s="2123"/>
      <c r="AV651" s="2123"/>
      <c r="AW651" s="2123"/>
      <c r="AX651" s="2124"/>
    </row>
    <row r="652" spans="1:50">
      <c r="A652" s="2121"/>
      <c r="B652" s="2122"/>
      <c r="C652" s="2122"/>
      <c r="D652" s="2122"/>
      <c r="E652" s="544"/>
      <c r="F652" s="545"/>
      <c r="G652" s="527">
        <f t="shared" si="13"/>
        <v>465</v>
      </c>
      <c r="H652" s="1977"/>
      <c r="I652" s="1977"/>
      <c r="J652" s="1977"/>
      <c r="K652" s="1977"/>
      <c r="L652" s="1977"/>
      <c r="M652" s="1977"/>
      <c r="N652" s="1977"/>
      <c r="O652" s="1977"/>
      <c r="P652" s="1977"/>
      <c r="Q652" s="1977"/>
      <c r="R652" s="1086"/>
      <c r="S652" s="2368"/>
      <c r="T652" s="2368"/>
      <c r="U652" s="2368"/>
      <c r="V652" s="2368"/>
      <c r="W652" s="2368"/>
      <c r="X652" s="2368"/>
      <c r="Y652" s="453"/>
      <c r="Z652" s="2132"/>
      <c r="AA652" s="2123"/>
      <c r="AB652" s="2123"/>
      <c r="AC652" s="2123"/>
      <c r="AD652" s="2124"/>
      <c r="AE652" s="2123"/>
      <c r="AF652" s="2123"/>
      <c r="AG652" s="2123"/>
      <c r="AH652" s="2123"/>
      <c r="AI652" s="2124"/>
      <c r="AJ652" s="2123"/>
      <c r="AK652" s="2123"/>
      <c r="AL652" s="2123"/>
      <c r="AM652" s="2123"/>
      <c r="AN652" s="2124"/>
      <c r="AO652" s="2123"/>
      <c r="AP652" s="2123"/>
      <c r="AQ652" s="2123"/>
      <c r="AR652" s="2123"/>
      <c r="AS652" s="2124"/>
      <c r="AT652" s="2123"/>
      <c r="AU652" s="2123"/>
      <c r="AV652" s="2123"/>
      <c r="AW652" s="2123"/>
      <c r="AX652" s="2124"/>
    </row>
    <row r="653" spans="1:50">
      <c r="A653" s="2121"/>
      <c r="B653" s="2122"/>
      <c r="C653" s="2122"/>
      <c r="D653" s="2122"/>
      <c r="E653" s="544"/>
      <c r="F653" s="545"/>
      <c r="G653" s="527">
        <f t="shared" si="13"/>
        <v>465</v>
      </c>
      <c r="H653" s="1977"/>
      <c r="I653" s="1977"/>
      <c r="J653" s="1977"/>
      <c r="K653" s="1977"/>
      <c r="L653" s="1977"/>
      <c r="M653" s="1977"/>
      <c r="N653" s="1977"/>
      <c r="O653" s="1977"/>
      <c r="P653" s="1977"/>
      <c r="Q653" s="1977"/>
      <c r="R653" s="1086"/>
      <c r="S653" s="2368"/>
      <c r="T653" s="2368"/>
      <c r="U653" s="2368"/>
      <c r="V653" s="2368"/>
      <c r="W653" s="2368"/>
      <c r="X653" s="2368"/>
      <c r="Y653" s="453"/>
      <c r="Z653" s="2132"/>
      <c r="AA653" s="2123"/>
      <c r="AB653" s="2123"/>
      <c r="AC653" s="2123"/>
      <c r="AD653" s="2124"/>
      <c r="AE653" s="2123"/>
      <c r="AF653" s="2123"/>
      <c r="AG653" s="2123"/>
      <c r="AH653" s="2123"/>
      <c r="AI653" s="2124"/>
      <c r="AJ653" s="2123"/>
      <c r="AK653" s="2123"/>
      <c r="AL653" s="2123"/>
      <c r="AM653" s="2123"/>
      <c r="AN653" s="2124"/>
      <c r="AO653" s="2123"/>
      <c r="AP653" s="2123"/>
      <c r="AQ653" s="2123"/>
      <c r="AR653" s="2123"/>
      <c r="AS653" s="2124"/>
      <c r="AT653" s="2123"/>
      <c r="AU653" s="2123"/>
      <c r="AV653" s="2123"/>
      <c r="AW653" s="2123"/>
      <c r="AX653" s="2124"/>
    </row>
    <row r="654" spans="1:50">
      <c r="A654" s="2121"/>
      <c r="B654" s="2122"/>
      <c r="C654" s="2122"/>
      <c r="D654" s="2122"/>
      <c r="E654" s="544"/>
      <c r="F654" s="545"/>
      <c r="G654" s="534">
        <f t="shared" si="13"/>
        <v>465</v>
      </c>
      <c r="H654" s="580" t="s">
        <v>55</v>
      </c>
      <c r="I654" s="455"/>
      <c r="J654" s="455"/>
      <c r="K654" s="455"/>
      <c r="L654" s="455"/>
      <c r="M654" s="455"/>
      <c r="N654" s="455"/>
      <c r="O654" s="455"/>
      <c r="P654" s="455"/>
      <c r="Q654" s="455"/>
      <c r="R654" s="455"/>
      <c r="S654" s="455"/>
      <c r="T654" s="455"/>
      <c r="U654" s="455"/>
      <c r="V654" s="455"/>
      <c r="W654" s="455"/>
      <c r="X654" s="455"/>
      <c r="Y654" s="455"/>
      <c r="Z654" s="2204"/>
      <c r="AA654" s="2125"/>
      <c r="AB654" s="2125"/>
      <c r="AC654" s="2125"/>
      <c r="AD654" s="2126"/>
      <c r="AE654" s="2125"/>
      <c r="AF654" s="2125"/>
      <c r="AG654" s="2125"/>
      <c r="AH654" s="2125"/>
      <c r="AI654" s="2126"/>
      <c r="AJ654" s="2125"/>
      <c r="AK654" s="2125"/>
      <c r="AL654" s="2125"/>
      <c r="AM654" s="2125"/>
      <c r="AN654" s="2126"/>
      <c r="AO654" s="2125"/>
      <c r="AP654" s="2125"/>
      <c r="AQ654" s="2125"/>
      <c r="AR654" s="2125"/>
      <c r="AS654" s="2126"/>
      <c r="AT654" s="2125"/>
      <c r="AU654" s="2125"/>
      <c r="AV654" s="2125"/>
      <c r="AW654" s="2125"/>
      <c r="AX654" s="2126"/>
    </row>
    <row r="655" spans="1:50">
      <c r="A655" s="453">
        <v>6</v>
      </c>
      <c r="B655" s="453"/>
      <c r="C655" s="453"/>
      <c r="D655" s="453"/>
      <c r="E655" s="452"/>
      <c r="F655" s="451">
        <v>7</v>
      </c>
      <c r="G655" s="451"/>
      <c r="H655" s="451"/>
      <c r="I655" s="451"/>
      <c r="J655" s="452"/>
      <c r="K655" s="451">
        <v>8</v>
      </c>
      <c r="L655" s="451"/>
      <c r="M655" s="451"/>
      <c r="N655" s="451"/>
      <c r="O655" s="452"/>
      <c r="P655" s="451">
        <v>9</v>
      </c>
      <c r="Q655" s="451"/>
      <c r="R655" s="451"/>
      <c r="S655" s="451"/>
      <c r="T655" s="452"/>
      <c r="U655" s="451">
        <v>10</v>
      </c>
      <c r="V655" s="451"/>
      <c r="W655" s="451"/>
      <c r="X655" s="451"/>
      <c r="Y655" s="452"/>
      <c r="Z655" s="453">
        <v>11</v>
      </c>
      <c r="AA655" s="453"/>
      <c r="AB655" s="453"/>
      <c r="AC655" s="453"/>
      <c r="AD655" s="454"/>
      <c r="AE655" s="453">
        <v>12</v>
      </c>
      <c r="AF655" s="453"/>
      <c r="AG655" s="453"/>
      <c r="AH655" s="453"/>
      <c r="AI655" s="454"/>
      <c r="AJ655" s="453">
        <v>13</v>
      </c>
      <c r="AK655" s="453"/>
      <c r="AL655" s="453"/>
      <c r="AM655" s="453"/>
      <c r="AN655" s="454"/>
      <c r="AO655" s="453">
        <v>14</v>
      </c>
      <c r="AP655" s="453"/>
      <c r="AQ655" s="453"/>
      <c r="AR655" s="453"/>
      <c r="AS655" s="454"/>
      <c r="AT655" s="453">
        <v>15</v>
      </c>
      <c r="AU655" s="453"/>
      <c r="AV655" s="453"/>
      <c r="AW655" s="453"/>
      <c r="AX655" s="454"/>
    </row>
    <row r="656" spans="1:50">
      <c r="A656" s="2123"/>
      <c r="B656" s="2123"/>
      <c r="C656" s="2123"/>
      <c r="D656" s="2123"/>
      <c r="E656" s="2124"/>
      <c r="F656" s="2123"/>
      <c r="G656" s="2123"/>
      <c r="H656" s="2123"/>
      <c r="I656" s="2123"/>
      <c r="J656" s="2124"/>
      <c r="K656" s="2123"/>
      <c r="L656" s="2123"/>
      <c r="M656" s="2123"/>
      <c r="N656" s="2123"/>
      <c r="O656" s="2124"/>
      <c r="P656" s="2123"/>
      <c r="Q656" s="2123"/>
      <c r="R656" s="2123"/>
      <c r="S656" s="2123"/>
      <c r="T656" s="2124"/>
      <c r="U656" s="2123"/>
      <c r="V656" s="2123"/>
      <c r="W656" s="2123"/>
      <c r="X656" s="2123"/>
      <c r="Y656" s="2124"/>
      <c r="Z656" s="2132"/>
      <c r="AA656" s="2123"/>
      <c r="AB656" s="2123"/>
      <c r="AC656" s="2123"/>
      <c r="AD656" s="2124"/>
      <c r="AE656" s="2123"/>
      <c r="AF656" s="2123"/>
      <c r="AG656" s="2123"/>
      <c r="AH656" s="2123"/>
      <c r="AI656" s="2124"/>
      <c r="AJ656" s="2123"/>
      <c r="AK656" s="2123"/>
      <c r="AL656" s="2123"/>
      <c r="AM656" s="2123"/>
      <c r="AN656" s="2124"/>
      <c r="AO656" s="2123"/>
      <c r="AP656" s="2123"/>
      <c r="AQ656" s="2123"/>
      <c r="AR656" s="2123"/>
      <c r="AS656" s="2124"/>
      <c r="AT656" s="2123"/>
      <c r="AU656" s="2123"/>
      <c r="AV656" s="2123"/>
      <c r="AW656" s="2123"/>
      <c r="AX656" s="2124"/>
    </row>
    <row r="657" spans="1:50">
      <c r="A657" s="2123"/>
      <c r="B657" s="2123"/>
      <c r="C657" s="2123"/>
      <c r="D657" s="2123"/>
      <c r="E657" s="2124"/>
      <c r="F657" s="2123"/>
      <c r="G657" s="2123"/>
      <c r="H657" s="2123"/>
      <c r="I657" s="2123"/>
      <c r="J657" s="2124"/>
      <c r="K657" s="2123"/>
      <c r="L657" s="2123"/>
      <c r="M657" s="2123"/>
      <c r="N657" s="2123"/>
      <c r="O657" s="2124"/>
      <c r="P657" s="2123"/>
      <c r="Q657" s="2123"/>
      <c r="R657" s="2123"/>
      <c r="S657" s="2123"/>
      <c r="T657" s="2124"/>
      <c r="U657" s="2123"/>
      <c r="V657" s="2123"/>
      <c r="W657" s="2123"/>
      <c r="X657" s="2123"/>
      <c r="Y657" s="2124"/>
      <c r="Z657" s="2132"/>
      <c r="AA657" s="2123"/>
      <c r="AB657" s="2123"/>
      <c r="AC657" s="2123"/>
      <c r="AD657" s="2124"/>
      <c r="AE657" s="2123"/>
      <c r="AF657" s="2123"/>
      <c r="AG657" s="2123"/>
      <c r="AH657" s="2123"/>
      <c r="AI657" s="2124"/>
      <c r="AJ657" s="2123"/>
      <c r="AK657" s="2123"/>
      <c r="AL657" s="2123"/>
      <c r="AM657" s="2123"/>
      <c r="AN657" s="2124"/>
      <c r="AO657" s="2123"/>
      <c r="AP657" s="2123"/>
      <c r="AQ657" s="2123"/>
      <c r="AR657" s="2123"/>
      <c r="AS657" s="2124"/>
      <c r="AT657" s="2123"/>
      <c r="AU657" s="2123"/>
      <c r="AV657" s="2123"/>
      <c r="AW657" s="2123"/>
      <c r="AX657" s="2124"/>
    </row>
    <row r="658" spans="1:50">
      <c r="A658" s="2123"/>
      <c r="B658" s="2123"/>
      <c r="C658" s="2123"/>
      <c r="D658" s="2123"/>
      <c r="E658" s="2124"/>
      <c r="F658" s="2123"/>
      <c r="G658" s="2123"/>
      <c r="H658" s="2123"/>
      <c r="I658" s="2123"/>
      <c r="J658" s="2124"/>
      <c r="K658" s="2123"/>
      <c r="L658" s="2123"/>
      <c r="M658" s="2123"/>
      <c r="N658" s="2123"/>
      <c r="O658" s="2124"/>
      <c r="P658" s="2123"/>
      <c r="Q658" s="2123"/>
      <c r="R658" s="2123"/>
      <c r="S658" s="2123"/>
      <c r="T658" s="2124"/>
      <c r="U658" s="2123"/>
      <c r="V658" s="2123"/>
      <c r="W658" s="2123"/>
      <c r="X658" s="2123"/>
      <c r="Y658" s="2124"/>
      <c r="Z658" s="2132"/>
      <c r="AA658" s="2123"/>
      <c r="AB658" s="2123"/>
      <c r="AC658" s="2123"/>
      <c r="AD658" s="2124"/>
      <c r="AE658" s="2123"/>
      <c r="AF658" s="2123"/>
      <c r="AG658" s="2123"/>
      <c r="AH658" s="2123"/>
      <c r="AI658" s="2124"/>
      <c r="AJ658" s="2123"/>
      <c r="AK658" s="2123"/>
      <c r="AL658" s="2123"/>
      <c r="AM658" s="2123"/>
      <c r="AN658" s="2124"/>
      <c r="AO658" s="2123"/>
      <c r="AP658" s="2123"/>
      <c r="AQ658" s="2123"/>
      <c r="AR658" s="2123"/>
      <c r="AS658" s="2124"/>
      <c r="AT658" s="2123"/>
      <c r="AU658" s="2123"/>
      <c r="AV658" s="2123"/>
      <c r="AW658" s="2123"/>
      <c r="AX658" s="2124"/>
    </row>
    <row r="659" spans="1:50">
      <c r="A659" s="2123"/>
      <c r="B659" s="2123"/>
      <c r="C659" s="2123"/>
      <c r="D659" s="2123"/>
      <c r="E659" s="2124"/>
      <c r="F659" s="2123"/>
      <c r="G659" s="2123"/>
      <c r="H659" s="2123"/>
      <c r="I659" s="2123"/>
      <c r="J659" s="2124"/>
      <c r="K659" s="2123"/>
      <c r="L659" s="2123"/>
      <c r="M659" s="2123"/>
      <c r="N659" s="2123"/>
      <c r="O659" s="2124"/>
      <c r="P659" s="2123"/>
      <c r="Q659" s="2123"/>
      <c r="R659" s="2123"/>
      <c r="S659" s="2123"/>
      <c r="T659" s="2124"/>
      <c r="U659" s="2123"/>
      <c r="V659" s="2123"/>
      <c r="W659" s="2123"/>
      <c r="X659" s="2123"/>
      <c r="Y659" s="2124"/>
      <c r="Z659" s="2132"/>
      <c r="AA659" s="2123"/>
      <c r="AB659" s="2123"/>
      <c r="AC659" s="2123"/>
      <c r="AD659" s="2124"/>
      <c r="AE659" s="2123"/>
      <c r="AF659" s="2123"/>
      <c r="AG659" s="2123"/>
      <c r="AH659" s="2123"/>
      <c r="AI659" s="2124"/>
      <c r="AJ659" s="2123"/>
      <c r="AK659" s="2123"/>
      <c r="AL659" s="2123"/>
      <c r="AM659" s="2123"/>
      <c r="AN659" s="2124"/>
      <c r="AO659" s="2123"/>
      <c r="AP659" s="2123"/>
      <c r="AQ659" s="2123"/>
      <c r="AR659" s="2123"/>
      <c r="AS659" s="2124"/>
      <c r="AT659" s="2123"/>
      <c r="AU659" s="2123"/>
      <c r="AV659" s="2123"/>
      <c r="AW659" s="2123"/>
      <c r="AX659" s="2124"/>
    </row>
    <row r="660" spans="1:50">
      <c r="A660" s="2123"/>
      <c r="B660" s="2123"/>
      <c r="C660" s="2123"/>
      <c r="D660" s="2123"/>
      <c r="E660" s="2124"/>
      <c r="F660" s="2123"/>
      <c r="G660" s="2123"/>
      <c r="H660" s="2123"/>
      <c r="I660" s="2123"/>
      <c r="J660" s="2124"/>
      <c r="K660" s="2123"/>
      <c r="L660" s="2123"/>
      <c r="M660" s="2123"/>
      <c r="N660" s="2123"/>
      <c r="O660" s="2124"/>
      <c r="P660" s="2123"/>
      <c r="Q660" s="2123"/>
      <c r="R660" s="2123"/>
      <c r="S660" s="2123"/>
      <c r="T660" s="2124"/>
      <c r="U660" s="2123"/>
      <c r="V660" s="2123"/>
      <c r="W660" s="2123"/>
      <c r="X660" s="2123"/>
      <c r="Y660" s="2124"/>
      <c r="Z660" s="2132"/>
      <c r="AA660" s="2123"/>
      <c r="AB660" s="2123"/>
      <c r="AC660" s="2123"/>
      <c r="AD660" s="2124"/>
      <c r="AE660" s="2123"/>
      <c r="AF660" s="2123"/>
      <c r="AG660" s="2123"/>
      <c r="AH660" s="2123"/>
      <c r="AI660" s="2124"/>
      <c r="AJ660" s="2123"/>
      <c r="AK660" s="2123"/>
      <c r="AL660" s="2123"/>
      <c r="AM660" s="2123"/>
      <c r="AN660" s="2124"/>
      <c r="AO660" s="2123"/>
      <c r="AP660" s="2123"/>
      <c r="AQ660" s="2123"/>
      <c r="AR660" s="2123"/>
      <c r="AS660" s="2124"/>
      <c r="AT660" s="2123"/>
      <c r="AU660" s="2123"/>
      <c r="AV660" s="2123"/>
      <c r="AW660" s="2123"/>
      <c r="AX660" s="2124"/>
    </row>
    <row r="661" spans="1:50">
      <c r="A661" s="2123"/>
      <c r="B661" s="2123"/>
      <c r="C661" s="2123"/>
      <c r="D661" s="2123"/>
      <c r="E661" s="2124"/>
      <c r="F661" s="2123"/>
      <c r="G661" s="2123"/>
      <c r="H661" s="2123"/>
      <c r="I661" s="2123"/>
      <c r="J661" s="2124"/>
      <c r="K661" s="2371" t="s">
        <v>4322</v>
      </c>
      <c r="L661" s="2371"/>
      <c r="M661" s="2371"/>
      <c r="N661" s="2371"/>
      <c r="O661" s="2372"/>
      <c r="P661" s="2123"/>
      <c r="Q661" s="2123"/>
      <c r="R661" s="2123"/>
      <c r="S661" s="2123"/>
      <c r="T661" s="2124"/>
      <c r="U661" s="2123"/>
      <c r="V661" s="2123"/>
      <c r="W661" s="2123"/>
      <c r="X661" s="2123"/>
      <c r="Y661" s="2124"/>
      <c r="Z661" s="2132"/>
      <c r="AA661" s="2123"/>
      <c r="AB661" s="2123"/>
      <c r="AC661" s="2123"/>
      <c r="AD661" s="2124"/>
      <c r="AE661" s="2123"/>
      <c r="AF661" s="2123"/>
      <c r="AG661" s="2123"/>
      <c r="AH661" s="2123"/>
      <c r="AI661" s="2124"/>
      <c r="AJ661" s="2123"/>
      <c r="AK661" s="2123"/>
      <c r="AL661" s="2123"/>
      <c r="AM661" s="2123"/>
      <c r="AN661" s="2124"/>
      <c r="AO661" s="2123"/>
      <c r="AP661" s="2123"/>
      <c r="AQ661" s="2123"/>
      <c r="AR661" s="2123"/>
      <c r="AS661" s="2124"/>
      <c r="AT661" s="2123" t="s">
        <v>4321</v>
      </c>
      <c r="AU661" s="2123"/>
      <c r="AV661" s="2123"/>
      <c r="AW661" s="2123"/>
      <c r="AX661" s="2124"/>
    </row>
    <row r="662" spans="1:50">
      <c r="A662" s="2123"/>
      <c r="B662" s="2123"/>
      <c r="C662" s="2123"/>
      <c r="D662" s="2123"/>
      <c r="E662" s="2124"/>
      <c r="F662" s="2123"/>
      <c r="G662" s="2123"/>
      <c r="H662" s="2123"/>
      <c r="I662" s="2123"/>
      <c r="J662" s="2124"/>
      <c r="K662" s="2371"/>
      <c r="L662" s="2371"/>
      <c r="M662" s="2371"/>
      <c r="N662" s="2371"/>
      <c r="O662" s="2372"/>
      <c r="P662" s="2123"/>
      <c r="Q662" s="2123"/>
      <c r="R662" s="2123"/>
      <c r="S662" s="2123"/>
      <c r="T662" s="2124"/>
      <c r="U662" s="2123"/>
      <c r="V662" s="2123"/>
      <c r="W662" s="2123"/>
      <c r="X662" s="2123"/>
      <c r="Y662" s="2124"/>
      <c r="Z662" s="2132"/>
      <c r="AA662" s="2123"/>
      <c r="AB662" s="2123"/>
      <c r="AC662" s="2123"/>
      <c r="AD662" s="2124"/>
      <c r="AE662" s="2123"/>
      <c r="AF662" s="2123"/>
      <c r="AG662" s="2123"/>
      <c r="AH662" s="2123"/>
      <c r="AI662" s="2124"/>
      <c r="AJ662" s="2123"/>
      <c r="AK662" s="2123"/>
      <c r="AL662" s="2123"/>
      <c r="AM662" s="2123"/>
      <c r="AN662" s="2124"/>
      <c r="AO662" s="2123"/>
      <c r="AP662" s="2123"/>
      <c r="AQ662" s="2123"/>
      <c r="AR662" s="2123"/>
      <c r="AS662" s="2124"/>
      <c r="AT662" s="2123"/>
      <c r="AU662" s="2123"/>
      <c r="AV662" s="2123"/>
      <c r="AW662" s="2123"/>
      <c r="AX662" s="2124"/>
    </row>
    <row r="663" spans="1:50">
      <c r="A663" s="2123"/>
      <c r="B663" s="2123"/>
      <c r="C663" s="2123"/>
      <c r="D663" s="2123"/>
      <c r="E663" s="2124"/>
      <c r="F663" s="2123"/>
      <c r="G663" s="2123"/>
      <c r="H663" s="2123"/>
      <c r="I663" s="2123"/>
      <c r="J663" s="2124"/>
      <c r="K663" s="2371"/>
      <c r="L663" s="2371"/>
      <c r="M663" s="2371"/>
      <c r="N663" s="2371"/>
      <c r="O663" s="2372"/>
      <c r="P663" s="2123"/>
      <c r="Q663" s="2123"/>
      <c r="R663" s="2123"/>
      <c r="S663" s="2123"/>
      <c r="T663" s="2124"/>
      <c r="U663" s="2123"/>
      <c r="V663" s="2123"/>
      <c r="W663" s="2123"/>
      <c r="X663" s="2123"/>
      <c r="Y663" s="2124"/>
      <c r="Z663" s="2132"/>
      <c r="AA663" s="2123"/>
      <c r="AB663" s="2123"/>
      <c r="AC663" s="2123"/>
      <c r="AD663" s="2124"/>
      <c r="AE663" s="2123"/>
      <c r="AF663" s="2123"/>
      <c r="AG663" s="2123"/>
      <c r="AH663" s="2123"/>
      <c r="AI663" s="2124"/>
      <c r="AJ663" s="2123"/>
      <c r="AK663" s="2123"/>
      <c r="AL663" s="2123"/>
      <c r="AM663" s="2123"/>
      <c r="AN663" s="2124"/>
      <c r="AO663" s="2123"/>
      <c r="AP663" s="2123"/>
      <c r="AQ663" s="2123"/>
      <c r="AR663" s="2123"/>
      <c r="AS663" s="2124"/>
      <c r="AT663" s="2123"/>
      <c r="AU663" s="2123"/>
      <c r="AV663" s="2123"/>
      <c r="AW663" s="2123"/>
      <c r="AX663" s="2124"/>
    </row>
    <row r="664" spans="1:50">
      <c r="A664" s="2123"/>
      <c r="B664" s="2123"/>
      <c r="C664" s="2123"/>
      <c r="D664" s="2123"/>
      <c r="E664" s="2124"/>
      <c r="F664" s="2123"/>
      <c r="G664" s="2123"/>
      <c r="H664" s="2123"/>
      <c r="I664" s="2123"/>
      <c r="J664" s="2124"/>
      <c r="K664" s="2371"/>
      <c r="L664" s="2371"/>
      <c r="M664" s="2371"/>
      <c r="N664" s="2371"/>
      <c r="O664" s="2372"/>
      <c r="P664" s="2123"/>
      <c r="Q664" s="2123"/>
      <c r="R664" s="2123"/>
      <c r="S664" s="2123"/>
      <c r="T664" s="2124"/>
      <c r="U664" s="2123"/>
      <c r="V664" s="2123"/>
      <c r="W664" s="2123"/>
      <c r="X664" s="2123"/>
      <c r="Y664" s="2124"/>
      <c r="Z664" s="2132"/>
      <c r="AA664" s="2123"/>
      <c r="AB664" s="2123"/>
      <c r="AC664" s="2123"/>
      <c r="AD664" s="2124"/>
      <c r="AE664" s="2123"/>
      <c r="AF664" s="2123"/>
      <c r="AG664" s="2123"/>
      <c r="AH664" s="2123"/>
      <c r="AI664" s="2124"/>
      <c r="AJ664" s="2123"/>
      <c r="AK664" s="2123"/>
      <c r="AL664" s="2123"/>
      <c r="AM664" s="2123"/>
      <c r="AN664" s="2124"/>
      <c r="AO664" s="2123"/>
      <c r="AP664" s="2123"/>
      <c r="AQ664" s="2123"/>
      <c r="AR664" s="2123"/>
      <c r="AS664" s="2124"/>
      <c r="AT664" s="2123"/>
      <c r="AU664" s="2123"/>
      <c r="AV664" s="2123"/>
      <c r="AW664" s="2123"/>
      <c r="AX664" s="2124"/>
    </row>
    <row r="665" spans="1:50">
      <c r="A665" s="2123"/>
      <c r="B665" s="2123"/>
      <c r="C665" s="2123"/>
      <c r="D665" s="2123"/>
      <c r="E665" s="2124"/>
      <c r="F665" s="2123"/>
      <c r="G665" s="2123"/>
      <c r="H665" s="2123"/>
      <c r="I665" s="2123"/>
      <c r="J665" s="2124"/>
      <c r="K665" s="2371"/>
      <c r="L665" s="2371"/>
      <c r="M665" s="2371"/>
      <c r="N665" s="2371"/>
      <c r="O665" s="2372"/>
      <c r="P665" s="2123"/>
      <c r="Q665" s="2123"/>
      <c r="R665" s="2123"/>
      <c r="S665" s="2123"/>
      <c r="T665" s="2124"/>
      <c r="U665" s="2123"/>
      <c r="V665" s="2123"/>
      <c r="W665" s="2123"/>
      <c r="X665" s="2123"/>
      <c r="Y665" s="2124"/>
      <c r="Z665" s="2132"/>
      <c r="AA665" s="2123"/>
      <c r="AB665" s="2123"/>
      <c r="AC665" s="2123"/>
      <c r="AD665" s="2124"/>
      <c r="AE665" s="2123"/>
      <c r="AF665" s="2123"/>
      <c r="AG665" s="2123"/>
      <c r="AH665" s="2123"/>
      <c r="AI665" s="2124"/>
      <c r="AJ665" s="2123"/>
      <c r="AK665" s="2123"/>
      <c r="AL665" s="2123"/>
      <c r="AM665" s="2123"/>
      <c r="AN665" s="2124"/>
      <c r="AO665" s="2123"/>
      <c r="AP665" s="2123"/>
      <c r="AQ665" s="2123"/>
      <c r="AR665" s="2123"/>
      <c r="AS665" s="2124"/>
      <c r="AT665" s="2123"/>
      <c r="AU665" s="2123"/>
      <c r="AV665" s="2123"/>
      <c r="AW665" s="2123"/>
      <c r="AX665" s="2124"/>
    </row>
    <row r="666" spans="1:50">
      <c r="A666" s="2123"/>
      <c r="B666" s="2123"/>
      <c r="C666" s="2123"/>
      <c r="D666" s="2123"/>
      <c r="E666" s="2124"/>
      <c r="F666" s="2123"/>
      <c r="G666" s="2123"/>
      <c r="H666" s="2123"/>
      <c r="I666" s="2123"/>
      <c r="J666" s="2124"/>
      <c r="K666" s="2123"/>
      <c r="L666" s="2123"/>
      <c r="M666" s="2123"/>
      <c r="N666" s="2123"/>
      <c r="O666" s="2124"/>
      <c r="P666" s="2123"/>
      <c r="Q666" s="2123"/>
      <c r="R666" s="2123"/>
      <c r="S666" s="2123"/>
      <c r="T666" s="2124"/>
      <c r="U666" s="2123"/>
      <c r="V666" s="2123"/>
      <c r="W666" s="2123"/>
      <c r="X666" s="2123"/>
      <c r="Y666" s="2124"/>
      <c r="Z666" s="2132"/>
      <c r="AA666" s="2123"/>
      <c r="AB666" s="2123"/>
      <c r="AC666" s="2123"/>
      <c r="AD666" s="2124"/>
      <c r="AE666" s="2123"/>
      <c r="AF666" s="2123"/>
      <c r="AG666" s="2123"/>
      <c r="AH666" s="2123"/>
      <c r="AI666" s="2124"/>
      <c r="AJ666" s="2123"/>
      <c r="AK666" s="2123"/>
      <c r="AL666" s="2123"/>
      <c r="AM666" s="2123"/>
      <c r="AN666" s="2124"/>
      <c r="AO666" s="2123"/>
      <c r="AP666" s="2123"/>
      <c r="AQ666" s="2123"/>
      <c r="AR666" s="2123"/>
      <c r="AS666" s="2124"/>
      <c r="AT666" s="2123"/>
      <c r="AU666" s="2123"/>
      <c r="AV666" s="2123"/>
      <c r="AW666" s="2123"/>
      <c r="AX666" s="2124"/>
    </row>
    <row r="667" spans="1:50">
      <c r="A667" s="2123"/>
      <c r="B667" s="2123"/>
      <c r="C667" s="2123"/>
      <c r="D667" s="2123"/>
      <c r="E667" s="2124"/>
      <c r="F667" s="2123"/>
      <c r="G667" s="2123"/>
      <c r="H667" s="2123"/>
      <c r="I667" s="2123"/>
      <c r="J667" s="2124"/>
      <c r="K667" s="2123"/>
      <c r="L667" s="2123"/>
      <c r="M667" s="2123"/>
      <c r="N667" s="2123"/>
      <c r="O667" s="2124"/>
      <c r="P667" s="2123"/>
      <c r="Q667" s="2123"/>
      <c r="R667" s="2123"/>
      <c r="S667" s="2123"/>
      <c r="T667" s="2124"/>
      <c r="U667" s="2123"/>
      <c r="V667" s="2123"/>
      <c r="W667" s="2123"/>
      <c r="X667" s="2123"/>
      <c r="Y667" s="2124"/>
      <c r="Z667" s="2132"/>
      <c r="AA667" s="2123"/>
      <c r="AB667" s="2123"/>
      <c r="AC667" s="2123"/>
      <c r="AD667" s="2124"/>
      <c r="AE667" s="2123"/>
      <c r="AF667" s="2123"/>
      <c r="AG667" s="2123"/>
      <c r="AH667" s="2123"/>
      <c r="AI667" s="2124"/>
      <c r="AJ667" s="2123"/>
      <c r="AK667" s="2123"/>
      <c r="AL667" s="2123"/>
      <c r="AM667" s="2123"/>
      <c r="AN667" s="2124"/>
      <c r="AO667" s="2123"/>
      <c r="AP667" s="2123"/>
      <c r="AQ667" s="2123"/>
      <c r="AR667" s="2123"/>
      <c r="AS667" s="2124"/>
      <c r="AT667" s="2123"/>
      <c r="AU667" s="2123"/>
      <c r="AV667" s="2123"/>
      <c r="AW667" s="2123"/>
      <c r="AX667" s="2124"/>
    </row>
    <row r="668" spans="1:50">
      <c r="A668" s="2123"/>
      <c r="B668" s="2123"/>
      <c r="C668" s="2123"/>
      <c r="D668" s="2123"/>
      <c r="E668" s="2124"/>
      <c r="F668" s="2123"/>
      <c r="G668" s="2123"/>
      <c r="H668" s="2123"/>
      <c r="I668" s="2123"/>
      <c r="J668" s="2124"/>
      <c r="K668" s="2123"/>
      <c r="L668" s="2123"/>
      <c r="M668" s="2123"/>
      <c r="N668" s="2123"/>
      <c r="O668" s="2124"/>
      <c r="P668" s="2123"/>
      <c r="Q668" s="2123"/>
      <c r="R668" s="2123"/>
      <c r="S668" s="2123"/>
      <c r="T668" s="2124"/>
      <c r="U668" s="2123"/>
      <c r="V668" s="2123"/>
      <c r="W668" s="2123"/>
      <c r="X668" s="2123"/>
      <c r="Y668" s="2124"/>
      <c r="Z668" s="2132"/>
      <c r="AA668" s="2123"/>
      <c r="AB668" s="2123"/>
      <c r="AC668" s="2123"/>
      <c r="AD668" s="2124"/>
      <c r="AE668" s="2123"/>
      <c r="AF668" s="2123"/>
      <c r="AG668" s="2123"/>
      <c r="AH668" s="2123"/>
      <c r="AI668" s="2124"/>
      <c r="AJ668" s="2123"/>
      <c r="AK668" s="2123"/>
      <c r="AL668" s="2123"/>
      <c r="AM668" s="2123"/>
      <c r="AN668" s="2124"/>
      <c r="AO668" s="2123"/>
      <c r="AP668" s="2123"/>
      <c r="AQ668" s="2123"/>
      <c r="AR668" s="2123"/>
      <c r="AS668" s="2124"/>
      <c r="AT668" s="2123"/>
      <c r="AU668" s="2123"/>
      <c r="AV668" s="2123"/>
      <c r="AW668" s="2123"/>
      <c r="AX668" s="2124"/>
    </row>
    <row r="669" spans="1:50">
      <c r="A669" s="2123"/>
      <c r="B669" s="2123"/>
      <c r="C669" s="2123"/>
      <c r="D669" s="2123"/>
      <c r="E669" s="2124"/>
      <c r="F669" s="2123"/>
      <c r="G669" s="2123"/>
      <c r="H669" s="2123"/>
      <c r="I669" s="2123"/>
      <c r="J669" s="2124"/>
      <c r="K669" s="2123"/>
      <c r="L669" s="2123"/>
      <c r="M669" s="2123"/>
      <c r="N669" s="2123"/>
      <c r="O669" s="2124"/>
      <c r="P669" s="2123"/>
      <c r="Q669" s="2123"/>
      <c r="R669" s="2123"/>
      <c r="S669" s="2123"/>
      <c r="T669" s="2124"/>
      <c r="U669" s="2123"/>
      <c r="V669" s="2123"/>
      <c r="W669" s="2123"/>
      <c r="X669" s="2123"/>
      <c r="Y669" s="2124"/>
      <c r="Z669" s="2132"/>
      <c r="AA669" s="2123"/>
      <c r="AB669" s="2123"/>
      <c r="AC669" s="2123"/>
      <c r="AD669" s="2124"/>
      <c r="AE669" s="2123"/>
      <c r="AF669" s="2123"/>
      <c r="AG669" s="2123"/>
      <c r="AH669" s="2123"/>
      <c r="AI669" s="2124"/>
      <c r="AJ669" s="2123"/>
      <c r="AK669" s="2123"/>
      <c r="AL669" s="2123"/>
      <c r="AM669" s="2123"/>
      <c r="AN669" s="2124"/>
      <c r="AO669" s="2123"/>
      <c r="AP669" s="2123"/>
      <c r="AQ669" s="2123"/>
      <c r="AR669" s="2123"/>
      <c r="AS669" s="2124"/>
      <c r="AT669" s="2123"/>
      <c r="AU669" s="2123"/>
      <c r="AV669" s="2123"/>
      <c r="AW669" s="2123"/>
      <c r="AX669" s="2124"/>
    </row>
    <row r="670" spans="1:50">
      <c r="A670" s="2125"/>
      <c r="B670" s="2125"/>
      <c r="C670" s="2125"/>
      <c r="D670" s="2125"/>
      <c r="E670" s="2126"/>
      <c r="F670" s="2125"/>
      <c r="G670" s="2125"/>
      <c r="H670" s="2125"/>
      <c r="I670" s="2125"/>
      <c r="J670" s="2126"/>
      <c r="K670" s="2125"/>
      <c r="L670" s="2125"/>
      <c r="M670" s="2125"/>
      <c r="N670" s="2125"/>
      <c r="O670" s="2126"/>
      <c r="P670" s="2125"/>
      <c r="Q670" s="2125"/>
      <c r="R670" s="2125"/>
      <c r="S670" s="2125"/>
      <c r="T670" s="2126"/>
      <c r="U670" s="2125"/>
      <c r="V670" s="2125"/>
      <c r="W670" s="2125"/>
      <c r="X670" s="2125"/>
      <c r="Y670" s="2126"/>
      <c r="Z670" s="2217"/>
      <c r="AA670" s="2218"/>
      <c r="AB670" s="2218"/>
      <c r="AC670" s="2218"/>
      <c r="AD670" s="2219"/>
      <c r="AE670" s="2125"/>
      <c r="AF670" s="2125"/>
      <c r="AG670" s="2125"/>
      <c r="AH670" s="2125"/>
      <c r="AI670" s="2126"/>
      <c r="AJ670" s="2125"/>
      <c r="AK670" s="2125"/>
      <c r="AL670" s="2125"/>
      <c r="AM670" s="2125"/>
      <c r="AN670" s="2126"/>
      <c r="AO670" s="2125"/>
      <c r="AP670" s="2125"/>
      <c r="AQ670" s="2125"/>
      <c r="AR670" s="2125"/>
      <c r="AS670" s="2126"/>
      <c r="AT670" s="2125"/>
      <c r="AU670" s="2125"/>
      <c r="AV670" s="2125"/>
      <c r="AW670" s="2125"/>
      <c r="AX670" s="2126"/>
    </row>
    <row r="671" spans="1:50">
      <c r="A671" s="453">
        <v>16</v>
      </c>
      <c r="B671" s="453"/>
      <c r="C671" s="453"/>
      <c r="D671" s="453"/>
      <c r="E671" s="454"/>
      <c r="F671" s="453">
        <v>17</v>
      </c>
      <c r="G671" s="453"/>
      <c r="H671" s="453"/>
      <c r="I671" s="453"/>
      <c r="J671" s="454"/>
      <c r="K671" s="453">
        <v>18</v>
      </c>
      <c r="L671" s="453"/>
      <c r="M671" s="453"/>
      <c r="N671" s="453"/>
      <c r="O671" s="454"/>
      <c r="P671" s="453">
        <v>19</v>
      </c>
      <c r="Q671" s="453"/>
      <c r="R671" s="453"/>
      <c r="S671" s="453"/>
      <c r="T671" s="454"/>
      <c r="U671" s="453">
        <v>20</v>
      </c>
      <c r="V671" s="453"/>
      <c r="W671" s="453"/>
      <c r="X671" s="453"/>
      <c r="Y671" s="454"/>
      <c r="Z671" s="453">
        <v>21</v>
      </c>
      <c r="AA671" s="453"/>
      <c r="AB671" s="453"/>
      <c r="AC671" s="453"/>
      <c r="AD671" s="454"/>
      <c r="AE671" s="453">
        <v>22</v>
      </c>
      <c r="AF671" s="453"/>
      <c r="AG671" s="453"/>
      <c r="AH671" s="453"/>
      <c r="AI671" s="454"/>
      <c r="AJ671" s="453">
        <v>23</v>
      </c>
      <c r="AK671" s="453"/>
      <c r="AL671" s="453"/>
      <c r="AM671" s="453"/>
      <c r="AN671" s="454"/>
      <c r="AO671" s="453">
        <v>24</v>
      </c>
      <c r="AP671" s="453"/>
      <c r="AQ671" s="453"/>
      <c r="AR671" s="453"/>
      <c r="AS671" s="454"/>
      <c r="AT671" s="453">
        <v>25</v>
      </c>
      <c r="AU671" s="453"/>
      <c r="AV671" s="453"/>
      <c r="AW671" s="453"/>
      <c r="AX671" s="454"/>
    </row>
    <row r="672" spans="1:50">
      <c r="A672" s="2123"/>
      <c r="B672" s="2123"/>
      <c r="C672" s="2123"/>
      <c r="D672" s="2123"/>
      <c r="E672" s="2124"/>
      <c r="F672" s="2123"/>
      <c r="G672" s="2123"/>
      <c r="H672" s="2123"/>
      <c r="I672" s="2123"/>
      <c r="J672" s="2124"/>
      <c r="K672" s="2123"/>
      <c r="L672" s="2123"/>
      <c r="M672" s="2123"/>
      <c r="N672" s="2123"/>
      <c r="O672" s="2124"/>
      <c r="P672" s="2123"/>
      <c r="Q672" s="2123"/>
      <c r="R672" s="2123"/>
      <c r="S672" s="2123"/>
      <c r="T672" s="2124"/>
      <c r="U672" s="2123"/>
      <c r="V672" s="2123"/>
      <c r="W672" s="2123"/>
      <c r="X672" s="2123"/>
      <c r="Y672" s="2124"/>
      <c r="Z672" s="2371"/>
      <c r="AA672" s="2371"/>
      <c r="AB672" s="2371"/>
      <c r="AC672" s="2371"/>
      <c r="AD672" s="2372"/>
      <c r="AE672" s="2123"/>
      <c r="AF672" s="2123"/>
      <c r="AG672" s="2123"/>
      <c r="AH672" s="2123"/>
      <c r="AI672" s="2124"/>
      <c r="AJ672" s="2123"/>
      <c r="AK672" s="2123"/>
      <c r="AL672" s="2123"/>
      <c r="AM672" s="2123"/>
      <c r="AN672" s="2124"/>
      <c r="AO672" s="2123"/>
      <c r="AP672" s="2123"/>
      <c r="AQ672" s="2123"/>
      <c r="AR672" s="2123"/>
      <c r="AS672" s="2124"/>
      <c r="AT672" s="2123"/>
      <c r="AU672" s="2123"/>
      <c r="AV672" s="2123"/>
      <c r="AW672" s="2123"/>
      <c r="AX672" s="2124"/>
    </row>
    <row r="673" spans="1:50">
      <c r="A673" s="2123"/>
      <c r="B673" s="2123"/>
      <c r="C673" s="2123"/>
      <c r="D673" s="2123"/>
      <c r="E673" s="2124"/>
      <c r="F673" s="2123"/>
      <c r="G673" s="2123"/>
      <c r="H673" s="2123"/>
      <c r="I673" s="2123"/>
      <c r="J673" s="2124"/>
      <c r="K673" s="2123"/>
      <c r="L673" s="2123"/>
      <c r="M673" s="2123"/>
      <c r="N673" s="2123"/>
      <c r="O673" s="2124"/>
      <c r="P673" s="2123"/>
      <c r="Q673" s="2123"/>
      <c r="R673" s="2123"/>
      <c r="S673" s="2123"/>
      <c r="T673" s="2124"/>
      <c r="U673" s="2123"/>
      <c r="V673" s="2123"/>
      <c r="W673" s="2123"/>
      <c r="X673" s="2123"/>
      <c r="Y673" s="2124"/>
      <c r="Z673" s="2371"/>
      <c r="AA673" s="2371"/>
      <c r="AB673" s="2371"/>
      <c r="AC673" s="2371"/>
      <c r="AD673" s="2372"/>
      <c r="AE673" s="2123"/>
      <c r="AF673" s="2123"/>
      <c r="AG673" s="2123"/>
      <c r="AH673" s="2123"/>
      <c r="AI673" s="2124"/>
      <c r="AJ673" s="2123"/>
      <c r="AK673" s="2123"/>
      <c r="AL673" s="2123"/>
      <c r="AM673" s="2123"/>
      <c r="AN673" s="2124"/>
      <c r="AO673" s="2123"/>
      <c r="AP673" s="2123"/>
      <c r="AQ673" s="2123"/>
      <c r="AR673" s="2123"/>
      <c r="AS673" s="2124"/>
      <c r="AT673" s="2123"/>
      <c r="AU673" s="2123"/>
      <c r="AV673" s="2123"/>
      <c r="AW673" s="2123"/>
      <c r="AX673" s="2124"/>
    </row>
    <row r="674" spans="1:50">
      <c r="A674" s="2123"/>
      <c r="B674" s="2123"/>
      <c r="C674" s="2123"/>
      <c r="D674" s="2123"/>
      <c r="E674" s="2124"/>
      <c r="F674" s="2123"/>
      <c r="G674" s="2123"/>
      <c r="H674" s="2123"/>
      <c r="I674" s="2123"/>
      <c r="J674" s="2124"/>
      <c r="K674" s="2123"/>
      <c r="L674" s="2123"/>
      <c r="M674" s="2123"/>
      <c r="N674" s="2123"/>
      <c r="O674" s="2124"/>
      <c r="P674" s="2123"/>
      <c r="Q674" s="2123"/>
      <c r="R674" s="2123"/>
      <c r="S674" s="2123"/>
      <c r="T674" s="2124"/>
      <c r="U674" s="2123"/>
      <c r="V674" s="2123"/>
      <c r="W674" s="2123"/>
      <c r="X674" s="2123"/>
      <c r="Y674" s="2124"/>
      <c r="Z674" s="2371"/>
      <c r="AA674" s="2371"/>
      <c r="AB674" s="2371"/>
      <c r="AC674" s="2371"/>
      <c r="AD674" s="2372"/>
      <c r="AE674" s="2123"/>
      <c r="AF674" s="2123"/>
      <c r="AG674" s="2123"/>
      <c r="AH674" s="2123"/>
      <c r="AI674" s="2124"/>
      <c r="AJ674" s="2123"/>
      <c r="AK674" s="2123"/>
      <c r="AL674" s="2123"/>
      <c r="AM674" s="2123"/>
      <c r="AN674" s="2124"/>
      <c r="AO674" s="2123"/>
      <c r="AP674" s="2123"/>
      <c r="AQ674" s="2123"/>
      <c r="AR674" s="2123"/>
      <c r="AS674" s="2124"/>
      <c r="AT674" s="2123"/>
      <c r="AU674" s="2123"/>
      <c r="AV674" s="2123"/>
      <c r="AW674" s="2123"/>
      <c r="AX674" s="2124"/>
    </row>
    <row r="675" spans="1:50">
      <c r="A675" s="2123"/>
      <c r="B675" s="2123"/>
      <c r="C675" s="2123"/>
      <c r="D675" s="2123"/>
      <c r="E675" s="2124"/>
      <c r="F675" s="2123"/>
      <c r="G675" s="2123"/>
      <c r="H675" s="2123"/>
      <c r="I675" s="2123"/>
      <c r="J675" s="2124"/>
      <c r="K675" s="2123"/>
      <c r="L675" s="2123"/>
      <c r="M675" s="2123"/>
      <c r="N675" s="2123"/>
      <c r="O675" s="2124"/>
      <c r="P675" s="2123"/>
      <c r="Q675" s="2123"/>
      <c r="R675" s="2123"/>
      <c r="S675" s="2123"/>
      <c r="T675" s="2124"/>
      <c r="U675" s="2123"/>
      <c r="V675" s="2123"/>
      <c r="W675" s="2123"/>
      <c r="X675" s="2123"/>
      <c r="Y675" s="2124"/>
      <c r="Z675" s="2371"/>
      <c r="AA675" s="2371"/>
      <c r="AB675" s="2371"/>
      <c r="AC675" s="2371"/>
      <c r="AD675" s="2372"/>
      <c r="AE675" s="2123"/>
      <c r="AF675" s="2123"/>
      <c r="AG675" s="2123"/>
      <c r="AH675" s="2123"/>
      <c r="AI675" s="2124"/>
      <c r="AJ675" s="2123"/>
      <c r="AK675" s="2123"/>
      <c r="AL675" s="2123"/>
      <c r="AM675" s="2123"/>
      <c r="AN675" s="2124"/>
      <c r="AO675" s="2123"/>
      <c r="AP675" s="2123"/>
      <c r="AQ675" s="2123"/>
      <c r="AR675" s="2123"/>
      <c r="AS675" s="2124"/>
      <c r="AT675" s="2123"/>
      <c r="AU675" s="2123"/>
      <c r="AV675" s="2123"/>
      <c r="AW675" s="2123"/>
      <c r="AX675" s="2124"/>
    </row>
    <row r="676" spans="1:50">
      <c r="A676" s="2123"/>
      <c r="B676" s="2123"/>
      <c r="C676" s="2123"/>
      <c r="D676" s="2123"/>
      <c r="E676" s="2124"/>
      <c r="F676" s="2123"/>
      <c r="G676" s="2123"/>
      <c r="H676" s="2123"/>
      <c r="I676" s="2123"/>
      <c r="J676" s="2124"/>
      <c r="K676" s="2123"/>
      <c r="L676" s="2123"/>
      <c r="M676" s="2123"/>
      <c r="N676" s="2123"/>
      <c r="O676" s="2124"/>
      <c r="P676" s="2123"/>
      <c r="Q676" s="2123"/>
      <c r="R676" s="2123"/>
      <c r="S676" s="2123"/>
      <c r="T676" s="2124"/>
      <c r="U676" s="2123"/>
      <c r="V676" s="2123"/>
      <c r="W676" s="2123"/>
      <c r="X676" s="2123"/>
      <c r="Y676" s="2124"/>
      <c r="Z676" s="2371"/>
      <c r="AA676" s="2371"/>
      <c r="AB676" s="2371"/>
      <c r="AC676" s="2371"/>
      <c r="AD676" s="2372"/>
      <c r="AE676" s="2123"/>
      <c r="AF676" s="2123"/>
      <c r="AG676" s="2123"/>
      <c r="AH676" s="2123"/>
      <c r="AI676" s="2124"/>
      <c r="AJ676" s="2123"/>
      <c r="AK676" s="2123"/>
      <c r="AL676" s="2123"/>
      <c r="AM676" s="2123"/>
      <c r="AN676" s="2124"/>
      <c r="AO676" s="2123"/>
      <c r="AP676" s="2123"/>
      <c r="AQ676" s="2123"/>
      <c r="AR676" s="2123"/>
      <c r="AS676" s="2124"/>
      <c r="AT676" s="2123"/>
      <c r="AU676" s="2123"/>
      <c r="AV676" s="2123"/>
      <c r="AW676" s="2123"/>
      <c r="AX676" s="2124"/>
    </row>
    <row r="677" spans="1:50">
      <c r="A677" s="2123"/>
      <c r="B677" s="2123"/>
      <c r="C677" s="2123"/>
      <c r="D677" s="2123"/>
      <c r="E677" s="2124"/>
      <c r="F677" s="2123"/>
      <c r="G677" s="2123"/>
      <c r="H677" s="2123"/>
      <c r="I677" s="2123"/>
      <c r="J677" s="2124"/>
      <c r="K677" s="2123"/>
      <c r="L677" s="2123"/>
      <c r="M677" s="2123"/>
      <c r="N677" s="2123"/>
      <c r="O677" s="2124"/>
      <c r="P677" s="2123"/>
      <c r="Q677" s="2123"/>
      <c r="R677" s="2123"/>
      <c r="S677" s="2123"/>
      <c r="T677" s="2124"/>
      <c r="U677" s="2123"/>
      <c r="V677" s="2123"/>
      <c r="W677" s="2123"/>
      <c r="X677" s="2123"/>
      <c r="Y677" s="2124"/>
      <c r="Z677" s="2123"/>
      <c r="AA677" s="2123"/>
      <c r="AB677" s="2123"/>
      <c r="AC677" s="2123"/>
      <c r="AD677" s="2124"/>
      <c r="AE677" s="2123"/>
      <c r="AF677" s="2123"/>
      <c r="AG677" s="2123"/>
      <c r="AH677" s="2123"/>
      <c r="AI677" s="2124"/>
      <c r="AJ677" s="2123"/>
      <c r="AK677" s="2123"/>
      <c r="AL677" s="2123"/>
      <c r="AM677" s="2123"/>
      <c r="AN677" s="2124"/>
      <c r="AO677" s="2123"/>
      <c r="AP677" s="2123"/>
      <c r="AQ677" s="2123"/>
      <c r="AR677" s="2123"/>
      <c r="AS677" s="2124"/>
      <c r="AT677" s="2123"/>
      <c r="AU677" s="2123"/>
      <c r="AV677" s="2123"/>
      <c r="AW677" s="2123"/>
      <c r="AX677" s="2124"/>
    </row>
    <row r="678" spans="1:50">
      <c r="A678" s="2123"/>
      <c r="B678" s="2123"/>
      <c r="C678" s="2123"/>
      <c r="D678" s="2123"/>
      <c r="E678" s="2124"/>
      <c r="F678" s="2123"/>
      <c r="G678" s="2123"/>
      <c r="H678" s="2123"/>
      <c r="I678" s="2123"/>
      <c r="J678" s="2124"/>
      <c r="K678" s="2123"/>
      <c r="L678" s="2123"/>
      <c r="M678" s="2123"/>
      <c r="N678" s="2123"/>
      <c r="O678" s="2124"/>
      <c r="P678" s="2123"/>
      <c r="Q678" s="2123"/>
      <c r="R678" s="2123"/>
      <c r="S678" s="2123"/>
      <c r="T678" s="2124"/>
      <c r="U678" s="2123"/>
      <c r="V678" s="2123"/>
      <c r="W678" s="2123"/>
      <c r="X678" s="2123"/>
      <c r="Y678" s="2124"/>
      <c r="Z678" s="2123"/>
      <c r="AA678" s="2123"/>
      <c r="AB678" s="2123"/>
      <c r="AC678" s="2123"/>
      <c r="AD678" s="2124"/>
      <c r="AE678" s="2123"/>
      <c r="AF678" s="2123"/>
      <c r="AG678" s="2123"/>
      <c r="AH678" s="2123"/>
      <c r="AI678" s="2124"/>
      <c r="AJ678" s="2123"/>
      <c r="AK678" s="2123"/>
      <c r="AL678" s="2123"/>
      <c r="AM678" s="2123"/>
      <c r="AN678" s="2124"/>
      <c r="AO678" s="2123"/>
      <c r="AP678" s="2123"/>
      <c r="AQ678" s="2123"/>
      <c r="AR678" s="2123"/>
      <c r="AS678" s="2124"/>
      <c r="AT678" s="2123"/>
      <c r="AU678" s="2123"/>
      <c r="AV678" s="2123"/>
      <c r="AW678" s="2123"/>
      <c r="AX678" s="2124"/>
    </row>
    <row r="679" spans="1:50">
      <c r="A679" s="2123"/>
      <c r="B679" s="2123"/>
      <c r="C679" s="2123"/>
      <c r="D679" s="2123"/>
      <c r="E679" s="2124"/>
      <c r="F679" s="2123"/>
      <c r="G679" s="2123"/>
      <c r="H679" s="2123"/>
      <c r="I679" s="2123"/>
      <c r="J679" s="2124"/>
      <c r="K679" s="2123"/>
      <c r="L679" s="2123"/>
      <c r="M679" s="2123"/>
      <c r="N679" s="2123"/>
      <c r="O679" s="2124"/>
      <c r="P679" s="2123"/>
      <c r="Q679" s="2123"/>
      <c r="R679" s="2123"/>
      <c r="S679" s="2123"/>
      <c r="T679" s="2124"/>
      <c r="U679" s="2123"/>
      <c r="V679" s="2123"/>
      <c r="W679" s="2123"/>
      <c r="X679" s="2123"/>
      <c r="Y679" s="2124"/>
      <c r="Z679" s="2123"/>
      <c r="AA679" s="2123"/>
      <c r="AB679" s="2123"/>
      <c r="AC679" s="2123"/>
      <c r="AD679" s="2124"/>
      <c r="AE679" s="2123"/>
      <c r="AF679" s="2123"/>
      <c r="AG679" s="2123"/>
      <c r="AH679" s="2123"/>
      <c r="AI679" s="2124"/>
      <c r="AJ679" s="2123"/>
      <c r="AK679" s="2123"/>
      <c r="AL679" s="2123"/>
      <c r="AM679" s="2123"/>
      <c r="AN679" s="2124"/>
      <c r="AO679" s="2123"/>
      <c r="AP679" s="2123"/>
      <c r="AQ679" s="2123"/>
      <c r="AR679" s="2123"/>
      <c r="AS679" s="2124"/>
      <c r="AT679" s="2123"/>
      <c r="AU679" s="2123"/>
      <c r="AV679" s="2123"/>
      <c r="AW679" s="2123"/>
      <c r="AX679" s="2124"/>
    </row>
    <row r="680" spans="1:50">
      <c r="A680" s="2123"/>
      <c r="B680" s="2123"/>
      <c r="C680" s="2123"/>
      <c r="D680" s="2123"/>
      <c r="E680" s="2124"/>
      <c r="F680" s="2123"/>
      <c r="G680" s="2123"/>
      <c r="H680" s="2123"/>
      <c r="I680" s="2123"/>
      <c r="J680" s="2124"/>
      <c r="K680" s="2123"/>
      <c r="L680" s="2123"/>
      <c r="M680" s="2123"/>
      <c r="N680" s="2123"/>
      <c r="O680" s="2124"/>
      <c r="P680" s="2123"/>
      <c r="Q680" s="2123"/>
      <c r="R680" s="2123"/>
      <c r="S680" s="2123"/>
      <c r="T680" s="2124"/>
      <c r="U680" s="2123"/>
      <c r="V680" s="2123"/>
      <c r="W680" s="2123"/>
      <c r="X680" s="2123"/>
      <c r="Y680" s="2124"/>
      <c r="Z680" s="2123"/>
      <c r="AA680" s="2123"/>
      <c r="AB680" s="2123"/>
      <c r="AC680" s="2123"/>
      <c r="AD680" s="2124"/>
      <c r="AE680" s="2123"/>
      <c r="AF680" s="2123"/>
      <c r="AG680" s="2123"/>
      <c r="AH680" s="2123"/>
      <c r="AI680" s="2124"/>
      <c r="AJ680" s="2123"/>
      <c r="AK680" s="2123"/>
      <c r="AL680" s="2123"/>
      <c r="AM680" s="2123"/>
      <c r="AN680" s="2124"/>
      <c r="AO680" s="2123"/>
      <c r="AP680" s="2123"/>
      <c r="AQ680" s="2123"/>
      <c r="AR680" s="2123"/>
      <c r="AS680" s="2124"/>
      <c r="AT680" s="2123"/>
      <c r="AU680" s="2123"/>
      <c r="AV680" s="2123"/>
      <c r="AW680" s="2123"/>
      <c r="AX680" s="2124"/>
    </row>
    <row r="681" spans="1:50">
      <c r="A681" s="2123"/>
      <c r="B681" s="2123"/>
      <c r="C681" s="2123"/>
      <c r="D681" s="2123"/>
      <c r="E681" s="2124"/>
      <c r="F681" s="2123"/>
      <c r="G681" s="2123"/>
      <c r="H681" s="2123"/>
      <c r="I681" s="2123"/>
      <c r="J681" s="2124"/>
      <c r="K681" s="2123"/>
      <c r="L681" s="2123"/>
      <c r="M681" s="2123"/>
      <c r="N681" s="2123"/>
      <c r="O681" s="2124"/>
      <c r="P681" s="2123"/>
      <c r="Q681" s="2123"/>
      <c r="R681" s="2123"/>
      <c r="S681" s="2123"/>
      <c r="T681" s="2124"/>
      <c r="U681" s="2123"/>
      <c r="V681" s="2123"/>
      <c r="W681" s="2123"/>
      <c r="X681" s="2123"/>
      <c r="Y681" s="2124"/>
      <c r="Z681" s="2123"/>
      <c r="AA681" s="2123"/>
      <c r="AB681" s="2123"/>
      <c r="AC681" s="2123"/>
      <c r="AD681" s="2124"/>
      <c r="AE681" s="2123"/>
      <c r="AF681" s="2123"/>
      <c r="AG681" s="2123"/>
      <c r="AH681" s="2123"/>
      <c r="AI681" s="2124"/>
      <c r="AJ681" s="2123"/>
      <c r="AK681" s="2123"/>
      <c r="AL681" s="2123"/>
      <c r="AM681" s="2123"/>
      <c r="AN681" s="2124"/>
      <c r="AO681" s="2123"/>
      <c r="AP681" s="2123"/>
      <c r="AQ681" s="2123"/>
      <c r="AR681" s="2123"/>
      <c r="AS681" s="2124"/>
      <c r="AT681" s="2123"/>
      <c r="AU681" s="2123"/>
      <c r="AV681" s="2123"/>
      <c r="AW681" s="2123"/>
      <c r="AX681" s="2124"/>
    </row>
    <row r="682" spans="1:50">
      <c r="A682" s="2123"/>
      <c r="B682" s="2123"/>
      <c r="C682" s="2123"/>
      <c r="D682" s="2123"/>
      <c r="E682" s="2124"/>
      <c r="F682" s="2123"/>
      <c r="G682" s="2123"/>
      <c r="H682" s="2123"/>
      <c r="I682" s="2123"/>
      <c r="J682" s="2124"/>
      <c r="K682" s="2123"/>
      <c r="L682" s="2123"/>
      <c r="M682" s="2123"/>
      <c r="N682" s="2123"/>
      <c r="O682" s="2124"/>
      <c r="P682" s="2123"/>
      <c r="Q682" s="2123"/>
      <c r="R682" s="2123"/>
      <c r="S682" s="2123"/>
      <c r="T682" s="2124"/>
      <c r="U682" s="2123"/>
      <c r="V682" s="2123"/>
      <c r="W682" s="2123"/>
      <c r="X682" s="2123"/>
      <c r="Y682" s="2124"/>
      <c r="Z682" s="2123"/>
      <c r="AA682" s="2123"/>
      <c r="AB682" s="2123"/>
      <c r="AC682" s="2123"/>
      <c r="AD682" s="2124"/>
      <c r="AE682" s="2123"/>
      <c r="AF682" s="2123"/>
      <c r="AG682" s="2123"/>
      <c r="AH682" s="2123"/>
      <c r="AI682" s="2124"/>
      <c r="AJ682" s="2123"/>
      <c r="AK682" s="2123"/>
      <c r="AL682" s="2123"/>
      <c r="AM682" s="2123"/>
      <c r="AN682" s="2124"/>
      <c r="AO682" s="2123"/>
      <c r="AP682" s="2123"/>
      <c r="AQ682" s="2123"/>
      <c r="AR682" s="2123"/>
      <c r="AS682" s="2124"/>
      <c r="AT682" s="2123"/>
      <c r="AU682" s="2123"/>
      <c r="AV682" s="2123"/>
      <c r="AW682" s="2123"/>
      <c r="AX682" s="2124"/>
    </row>
    <row r="683" spans="1:50">
      <c r="A683" s="2123"/>
      <c r="B683" s="2123"/>
      <c r="C683" s="2123"/>
      <c r="D683" s="2123"/>
      <c r="E683" s="2124"/>
      <c r="F683" s="2123"/>
      <c r="G683" s="2123"/>
      <c r="H683" s="2123"/>
      <c r="I683" s="2123"/>
      <c r="J683" s="2124"/>
      <c r="K683" s="2123"/>
      <c r="L683" s="2123"/>
      <c r="M683" s="2123"/>
      <c r="N683" s="2123"/>
      <c r="O683" s="2124"/>
      <c r="P683" s="2123"/>
      <c r="Q683" s="2123"/>
      <c r="R683" s="2123"/>
      <c r="S683" s="2123"/>
      <c r="T683" s="2124"/>
      <c r="U683" s="2123"/>
      <c r="V683" s="2123"/>
      <c r="W683" s="2123"/>
      <c r="X683" s="2123"/>
      <c r="Y683" s="2124"/>
      <c r="Z683" s="2123"/>
      <c r="AA683" s="2123"/>
      <c r="AB683" s="2123"/>
      <c r="AC683" s="2123"/>
      <c r="AD683" s="2124"/>
      <c r="AE683" s="2123"/>
      <c r="AF683" s="2123"/>
      <c r="AG683" s="2123"/>
      <c r="AH683" s="2123"/>
      <c r="AI683" s="2124"/>
      <c r="AJ683" s="2123"/>
      <c r="AK683" s="2123"/>
      <c r="AL683" s="2123"/>
      <c r="AM683" s="2123"/>
      <c r="AN683" s="2124"/>
      <c r="AO683" s="2123"/>
      <c r="AP683" s="2123"/>
      <c r="AQ683" s="2123"/>
      <c r="AR683" s="2123"/>
      <c r="AS683" s="2124"/>
      <c r="AT683" s="2123"/>
      <c r="AU683" s="2123"/>
      <c r="AV683" s="2123"/>
      <c r="AW683" s="2123"/>
      <c r="AX683" s="2124"/>
    </row>
    <row r="684" spans="1:50">
      <c r="A684" s="2123"/>
      <c r="B684" s="2123"/>
      <c r="C684" s="2123"/>
      <c r="D684" s="2123"/>
      <c r="E684" s="2124"/>
      <c r="F684" s="2123"/>
      <c r="G684" s="2123"/>
      <c r="H684" s="2123"/>
      <c r="I684" s="2123"/>
      <c r="J684" s="2124"/>
      <c r="K684" s="2123"/>
      <c r="L684" s="2123"/>
      <c r="M684" s="2123"/>
      <c r="N684" s="2123"/>
      <c r="O684" s="2124"/>
      <c r="P684" s="2123"/>
      <c r="Q684" s="2123"/>
      <c r="R684" s="2123"/>
      <c r="S684" s="2123"/>
      <c r="T684" s="2124"/>
      <c r="U684" s="2123"/>
      <c r="V684" s="2123"/>
      <c r="W684" s="2123"/>
      <c r="X684" s="2123"/>
      <c r="Y684" s="2124"/>
      <c r="Z684" s="2123"/>
      <c r="AA684" s="2123"/>
      <c r="AB684" s="2123"/>
      <c r="AC684" s="2123"/>
      <c r="AD684" s="2124"/>
      <c r="AE684" s="2123"/>
      <c r="AF684" s="2123"/>
      <c r="AG684" s="2123"/>
      <c r="AH684" s="2123"/>
      <c r="AI684" s="2124"/>
      <c r="AJ684" s="2123"/>
      <c r="AK684" s="2123"/>
      <c r="AL684" s="2123"/>
      <c r="AM684" s="2123"/>
      <c r="AN684" s="2124"/>
      <c r="AO684" s="2123"/>
      <c r="AP684" s="2123"/>
      <c r="AQ684" s="2123"/>
      <c r="AR684" s="2123"/>
      <c r="AS684" s="2124"/>
      <c r="AT684" s="2123"/>
      <c r="AU684" s="2123"/>
      <c r="AV684" s="2123"/>
      <c r="AW684" s="2123"/>
      <c r="AX684" s="2124"/>
    </row>
    <row r="685" spans="1:50">
      <c r="A685" s="2123"/>
      <c r="B685" s="2123"/>
      <c r="C685" s="2123"/>
      <c r="D685" s="2123"/>
      <c r="E685" s="2124"/>
      <c r="F685" s="2123"/>
      <c r="G685" s="2123"/>
      <c r="H685" s="2123"/>
      <c r="I685" s="2123"/>
      <c r="J685" s="2124"/>
      <c r="K685" s="2123"/>
      <c r="L685" s="2123"/>
      <c r="M685" s="2123"/>
      <c r="N685" s="2123"/>
      <c r="O685" s="2124"/>
      <c r="P685" s="2123"/>
      <c r="Q685" s="2123"/>
      <c r="R685" s="2123"/>
      <c r="S685" s="2123"/>
      <c r="T685" s="2124"/>
      <c r="U685" s="2123"/>
      <c r="V685" s="2123"/>
      <c r="W685" s="2123"/>
      <c r="X685" s="2123"/>
      <c r="Y685" s="2124"/>
      <c r="Z685" s="2123"/>
      <c r="AA685" s="2123"/>
      <c r="AB685" s="2123"/>
      <c r="AC685" s="2123"/>
      <c r="AD685" s="2124"/>
      <c r="AE685" s="2123"/>
      <c r="AF685" s="2123"/>
      <c r="AG685" s="2123"/>
      <c r="AH685" s="2123"/>
      <c r="AI685" s="2124"/>
      <c r="AJ685" s="2123"/>
      <c r="AK685" s="2123"/>
      <c r="AL685" s="2123"/>
      <c r="AM685" s="2123"/>
      <c r="AN685" s="2124"/>
      <c r="AO685" s="2123"/>
      <c r="AP685" s="2123"/>
      <c r="AQ685" s="2123"/>
      <c r="AR685" s="2123"/>
      <c r="AS685" s="2124"/>
      <c r="AT685" s="2123"/>
      <c r="AU685" s="2123"/>
      <c r="AV685" s="2123"/>
      <c r="AW685" s="2123"/>
      <c r="AX685" s="2124"/>
    </row>
    <row r="686" spans="1:50">
      <c r="A686" s="2125"/>
      <c r="B686" s="2125"/>
      <c r="C686" s="2125"/>
      <c r="D686" s="2125"/>
      <c r="E686" s="2126"/>
      <c r="F686" s="2125"/>
      <c r="G686" s="2125"/>
      <c r="H686" s="2125"/>
      <c r="I686" s="2125"/>
      <c r="J686" s="2126"/>
      <c r="K686" s="2125"/>
      <c r="L686" s="2125"/>
      <c r="M686" s="2125"/>
      <c r="N686" s="2125"/>
      <c r="O686" s="2126"/>
      <c r="P686" s="2125"/>
      <c r="Q686" s="2125"/>
      <c r="R686" s="2125"/>
      <c r="S686" s="2125"/>
      <c r="T686" s="2126"/>
      <c r="U686" s="2125"/>
      <c r="V686" s="2125"/>
      <c r="W686" s="2125"/>
      <c r="X686" s="2125"/>
      <c r="Y686" s="2126"/>
      <c r="Z686" s="2125"/>
      <c r="AA686" s="2125"/>
      <c r="AB686" s="2125"/>
      <c r="AC686" s="2125"/>
      <c r="AD686" s="2126"/>
      <c r="AE686" s="2125"/>
      <c r="AF686" s="2125"/>
      <c r="AG686" s="2125"/>
      <c r="AH686" s="2125"/>
      <c r="AI686" s="2126"/>
      <c r="AJ686" s="2125"/>
      <c r="AK686" s="2125"/>
      <c r="AL686" s="2125"/>
      <c r="AM686" s="2125"/>
      <c r="AN686" s="2126"/>
      <c r="AO686" s="2125"/>
      <c r="AP686" s="2125"/>
      <c r="AQ686" s="2125"/>
      <c r="AR686" s="2125"/>
      <c r="AS686" s="2126"/>
      <c r="AT686" s="2125"/>
      <c r="AU686" s="2125"/>
      <c r="AV686" s="2125"/>
      <c r="AW686" s="2125"/>
      <c r="AX686" s="2126"/>
    </row>
    <row r="687" spans="1:50" ht="18.75">
      <c r="A687" s="2051" t="s">
        <v>0</v>
      </c>
      <c r="B687" s="2051"/>
      <c r="C687" s="2051"/>
      <c r="D687" s="2051"/>
      <c r="E687" s="2051"/>
      <c r="F687" s="2051" t="s">
        <v>1</v>
      </c>
      <c r="G687" s="2051"/>
      <c r="H687" s="2051"/>
      <c r="I687" s="2051"/>
      <c r="J687" s="2051"/>
      <c r="K687" s="2051" t="s">
        <v>2</v>
      </c>
      <c r="L687" s="2051"/>
      <c r="M687" s="2051"/>
      <c r="N687" s="2051"/>
      <c r="O687" s="2051"/>
      <c r="P687" s="2051" t="s">
        <v>3</v>
      </c>
      <c r="Q687" s="2051"/>
      <c r="R687" s="2051"/>
      <c r="S687" s="2051"/>
      <c r="T687" s="2051"/>
      <c r="U687" s="2051" t="s">
        <v>4</v>
      </c>
      <c r="V687" s="2051"/>
      <c r="W687" s="2051"/>
      <c r="X687" s="2051"/>
      <c r="Y687" s="2051"/>
      <c r="Z687" s="2051" t="s">
        <v>5</v>
      </c>
      <c r="AA687" s="2051"/>
      <c r="AB687" s="2051"/>
      <c r="AC687" s="2051"/>
      <c r="AD687" s="2051"/>
      <c r="AE687" s="2051" t="s">
        <v>6</v>
      </c>
      <c r="AF687" s="2051"/>
      <c r="AG687" s="2051"/>
      <c r="AH687" s="2051"/>
      <c r="AI687" s="2051"/>
      <c r="AJ687" s="2051" t="s">
        <v>7</v>
      </c>
      <c r="AK687" s="2051"/>
      <c r="AL687" s="2051"/>
      <c r="AM687" s="2051"/>
      <c r="AN687" s="2051"/>
      <c r="AO687" s="2051" t="s">
        <v>8</v>
      </c>
      <c r="AP687" s="2051"/>
      <c r="AQ687" s="2051"/>
      <c r="AR687" s="2051"/>
      <c r="AS687" s="2051"/>
      <c r="AT687" s="2051" t="s">
        <v>9</v>
      </c>
      <c r="AU687" s="2051"/>
      <c r="AV687" s="2051"/>
      <c r="AW687" s="2051"/>
      <c r="AX687" s="2051"/>
    </row>
    <row r="688" spans="1:50">
      <c r="A688" s="506">
        <v>1</v>
      </c>
      <c r="B688" s="507"/>
      <c r="C688" s="507"/>
      <c r="D688" s="507"/>
      <c r="E688" s="508"/>
      <c r="F688" s="506">
        <v>2</v>
      </c>
      <c r="G688" s="507"/>
      <c r="H688" s="507"/>
      <c r="I688" s="507"/>
      <c r="J688" s="508"/>
      <c r="K688" s="506">
        <v>3</v>
      </c>
      <c r="L688" s="507"/>
      <c r="M688" s="507"/>
      <c r="N688" s="507"/>
      <c r="O688" s="508"/>
      <c r="P688" s="506">
        <v>4</v>
      </c>
      <c r="Q688" s="507"/>
      <c r="R688" s="507"/>
      <c r="S688" s="507"/>
      <c r="T688" s="508"/>
      <c r="U688" s="506">
        <v>5</v>
      </c>
      <c r="V688" s="507"/>
      <c r="W688" s="507"/>
      <c r="X688" s="507"/>
      <c r="Y688" s="508"/>
      <c r="Z688" s="506">
        <v>6</v>
      </c>
      <c r="AA688" s="507"/>
      <c r="AB688" s="507"/>
      <c r="AC688" s="507"/>
      <c r="AD688" s="508"/>
      <c r="AE688" s="506">
        <v>7</v>
      </c>
      <c r="AF688" s="507"/>
      <c r="AG688" s="507"/>
      <c r="AH688" s="507"/>
      <c r="AI688" s="508"/>
      <c r="AJ688" s="506">
        <v>8</v>
      </c>
      <c r="AK688" s="507"/>
      <c r="AL688" s="507"/>
      <c r="AM688" s="507"/>
      <c r="AN688" s="508"/>
      <c r="AO688" s="506">
        <v>9</v>
      </c>
      <c r="AP688" s="507"/>
      <c r="AQ688" s="507"/>
      <c r="AR688" s="507"/>
      <c r="AS688" s="508"/>
      <c r="AT688" s="506">
        <v>10</v>
      </c>
      <c r="AU688" s="507"/>
      <c r="AV688" s="507"/>
      <c r="AW688" s="507"/>
      <c r="AX688" s="508"/>
    </row>
    <row r="689" spans="1:50">
      <c r="A689" s="2128"/>
      <c r="B689" s="2128"/>
      <c r="C689" s="2128"/>
      <c r="D689" s="2128"/>
      <c r="E689" s="2129"/>
      <c r="F689" s="2128"/>
      <c r="G689" s="2128"/>
      <c r="H689" s="2128"/>
      <c r="I689" s="2128"/>
      <c r="J689" s="2129"/>
      <c r="K689" s="2128"/>
      <c r="L689" s="2128"/>
      <c r="M689" s="2128"/>
      <c r="N689" s="2128"/>
      <c r="O689" s="2129"/>
      <c r="P689" s="2128"/>
      <c r="Q689" s="2128"/>
      <c r="R689" s="2128"/>
      <c r="S689" s="2128"/>
      <c r="T689" s="2129"/>
      <c r="U689" s="2128"/>
      <c r="V689" s="2128"/>
      <c r="W689" s="2128"/>
      <c r="X689" s="2128"/>
      <c r="Y689" s="2129"/>
      <c r="Z689" s="2128"/>
      <c r="AA689" s="2128"/>
      <c r="AB689" s="2128"/>
      <c r="AC689" s="2128"/>
      <c r="AD689" s="2129"/>
      <c r="AE689" s="2128"/>
      <c r="AF689" s="2128"/>
      <c r="AG689" s="2128"/>
      <c r="AH689" s="2128"/>
      <c r="AI689" s="2129"/>
      <c r="AJ689" s="2128"/>
      <c r="AK689" s="2128"/>
      <c r="AL689" s="2128"/>
      <c r="AM689" s="2128"/>
      <c r="AN689" s="2129"/>
      <c r="AO689" s="2128"/>
      <c r="AP689" s="2128"/>
      <c r="AQ689" s="2128"/>
      <c r="AR689" s="2128"/>
      <c r="AS689" s="2129"/>
      <c r="AT689" s="2128"/>
      <c r="AU689" s="2128"/>
      <c r="AV689" s="2128"/>
      <c r="AW689" s="2128"/>
      <c r="AX689" s="2129"/>
    </row>
    <row r="690" spans="1:50">
      <c r="A690" s="2128"/>
      <c r="B690" s="2128"/>
      <c r="C690" s="2128"/>
      <c r="D690" s="2128"/>
      <c r="E690" s="2129"/>
      <c r="F690" s="2128"/>
      <c r="G690" s="2128"/>
      <c r="H690" s="2128"/>
      <c r="I690" s="2128"/>
      <c r="J690" s="2129"/>
      <c r="K690" s="2128"/>
      <c r="L690" s="2128"/>
      <c r="M690" s="2128"/>
      <c r="N690" s="2128"/>
      <c r="O690" s="2129"/>
      <c r="P690" s="2128"/>
      <c r="Q690" s="2128"/>
      <c r="R690" s="2128"/>
      <c r="S690" s="2128"/>
      <c r="T690" s="2129"/>
      <c r="U690" s="2128"/>
      <c r="V690" s="2128"/>
      <c r="W690" s="2128"/>
      <c r="X690" s="2128"/>
      <c r="Y690" s="2129"/>
      <c r="Z690" s="2128"/>
      <c r="AA690" s="2128"/>
      <c r="AB690" s="2128"/>
      <c r="AC690" s="2128"/>
      <c r="AD690" s="2129"/>
      <c r="AE690" s="2128"/>
      <c r="AF690" s="2128"/>
      <c r="AG690" s="2128"/>
      <c r="AH690" s="2128"/>
      <c r="AI690" s="2129"/>
      <c r="AJ690" s="2128"/>
      <c r="AK690" s="2128"/>
      <c r="AL690" s="2128"/>
      <c r="AM690" s="2128"/>
      <c r="AN690" s="2129"/>
      <c r="AO690" s="2128"/>
      <c r="AP690" s="2128"/>
      <c r="AQ690" s="2128"/>
      <c r="AR690" s="2128"/>
      <c r="AS690" s="2129"/>
      <c r="AT690" s="2128"/>
      <c r="AU690" s="2128"/>
      <c r="AV690" s="2128"/>
      <c r="AW690" s="2128"/>
      <c r="AX690" s="2129"/>
    </row>
    <row r="691" spans="1:50">
      <c r="A691" s="2128"/>
      <c r="B691" s="2128"/>
      <c r="C691" s="2128"/>
      <c r="D691" s="2128"/>
      <c r="E691" s="2129"/>
      <c r="F691" s="2128"/>
      <c r="G691" s="2128"/>
      <c r="H691" s="2128"/>
      <c r="I691" s="2128"/>
      <c r="J691" s="2129"/>
      <c r="K691" s="2128"/>
      <c r="L691" s="2128"/>
      <c r="M691" s="2128"/>
      <c r="N691" s="2128"/>
      <c r="O691" s="2129"/>
      <c r="P691" s="2128"/>
      <c r="Q691" s="2128"/>
      <c r="R691" s="2128"/>
      <c r="S691" s="2128"/>
      <c r="T691" s="2129"/>
      <c r="U691" s="2128"/>
      <c r="V691" s="2128"/>
      <c r="W691" s="2128"/>
      <c r="X691" s="2128"/>
      <c r="Y691" s="2129"/>
      <c r="Z691" s="2128"/>
      <c r="AA691" s="2128"/>
      <c r="AB691" s="2128"/>
      <c r="AC691" s="2128"/>
      <c r="AD691" s="2129"/>
      <c r="AE691" s="2128"/>
      <c r="AF691" s="2128"/>
      <c r="AG691" s="2128"/>
      <c r="AH691" s="2128"/>
      <c r="AI691" s="2129"/>
      <c r="AJ691" s="2128"/>
      <c r="AK691" s="2128"/>
      <c r="AL691" s="2128"/>
      <c r="AM691" s="2128"/>
      <c r="AN691" s="2129"/>
      <c r="AO691" s="2128"/>
      <c r="AP691" s="2128"/>
      <c r="AQ691" s="2128"/>
      <c r="AR691" s="2128"/>
      <c r="AS691" s="2129"/>
      <c r="AT691" s="2128"/>
      <c r="AU691" s="2128"/>
      <c r="AV691" s="2128"/>
      <c r="AW691" s="2128"/>
      <c r="AX691" s="2129"/>
    </row>
    <row r="692" spans="1:50">
      <c r="A692" s="2128"/>
      <c r="B692" s="2128"/>
      <c r="C692" s="2128"/>
      <c r="D692" s="2128"/>
      <c r="E692" s="2129"/>
      <c r="F692" s="2128"/>
      <c r="G692" s="2128"/>
      <c r="H692" s="2128"/>
      <c r="I692" s="2128"/>
      <c r="J692" s="2129"/>
      <c r="K692" s="2128"/>
      <c r="L692" s="2128"/>
      <c r="M692" s="2128"/>
      <c r="N692" s="2128"/>
      <c r="O692" s="2129"/>
      <c r="P692" s="2128"/>
      <c r="Q692" s="2128"/>
      <c r="R692" s="2128"/>
      <c r="S692" s="2128"/>
      <c r="T692" s="2129"/>
      <c r="U692" s="2128"/>
      <c r="V692" s="2128"/>
      <c r="W692" s="2128"/>
      <c r="X692" s="2128"/>
      <c r="Y692" s="2129"/>
      <c r="Z692" s="2128"/>
      <c r="AA692" s="2128"/>
      <c r="AB692" s="2128"/>
      <c r="AC692" s="2128"/>
      <c r="AD692" s="2129"/>
      <c r="AE692" s="2128"/>
      <c r="AF692" s="2128"/>
      <c r="AG692" s="2128"/>
      <c r="AH692" s="2128"/>
      <c r="AI692" s="2129"/>
      <c r="AJ692" s="2128"/>
      <c r="AK692" s="2128"/>
      <c r="AL692" s="2128"/>
      <c r="AM692" s="2128"/>
      <c r="AN692" s="2129"/>
      <c r="AO692" s="2128"/>
      <c r="AP692" s="2128"/>
      <c r="AQ692" s="2128"/>
      <c r="AR692" s="2128"/>
      <c r="AS692" s="2129"/>
      <c r="AT692" s="2128"/>
      <c r="AU692" s="2128"/>
      <c r="AV692" s="2128"/>
      <c r="AW692" s="2128"/>
      <c r="AX692" s="2129"/>
    </row>
    <row r="693" spans="1:50">
      <c r="A693" s="2128"/>
      <c r="B693" s="2128"/>
      <c r="C693" s="2128"/>
      <c r="D693" s="2128"/>
      <c r="E693" s="2129"/>
      <c r="F693" s="2128"/>
      <c r="G693" s="2128"/>
      <c r="H693" s="2128"/>
      <c r="I693" s="2128"/>
      <c r="J693" s="2129"/>
      <c r="K693" s="2128"/>
      <c r="L693" s="2128"/>
      <c r="M693" s="2128"/>
      <c r="N693" s="2128"/>
      <c r="O693" s="2129"/>
      <c r="P693" s="2128"/>
      <c r="Q693" s="2128"/>
      <c r="R693" s="2128"/>
      <c r="S693" s="2128"/>
      <c r="T693" s="2129"/>
      <c r="U693" s="2128"/>
      <c r="V693" s="2128"/>
      <c r="W693" s="2128"/>
      <c r="X693" s="2128"/>
      <c r="Y693" s="2129"/>
      <c r="Z693" s="2128"/>
      <c r="AA693" s="2128"/>
      <c r="AB693" s="2128"/>
      <c r="AC693" s="2128"/>
      <c r="AD693" s="2129"/>
      <c r="AE693" s="2128"/>
      <c r="AF693" s="2128"/>
      <c r="AG693" s="2128"/>
      <c r="AH693" s="2128"/>
      <c r="AI693" s="2129"/>
      <c r="AJ693" s="2128"/>
      <c r="AK693" s="2128"/>
      <c r="AL693" s="2128"/>
      <c r="AM693" s="2128"/>
      <c r="AN693" s="2129"/>
      <c r="AO693" s="2128"/>
      <c r="AP693" s="2128"/>
      <c r="AQ693" s="2128"/>
      <c r="AR693" s="2128"/>
      <c r="AS693" s="2129"/>
      <c r="AT693" s="2128"/>
      <c r="AU693" s="2128"/>
      <c r="AV693" s="2128"/>
      <c r="AW693" s="2128"/>
      <c r="AX693" s="2129"/>
    </row>
    <row r="694" spans="1:50">
      <c r="A694" s="2128"/>
      <c r="B694" s="2128"/>
      <c r="C694" s="2128"/>
      <c r="D694" s="2128"/>
      <c r="E694" s="2129"/>
      <c r="F694" s="2128"/>
      <c r="G694" s="2128"/>
      <c r="H694" s="2128"/>
      <c r="I694" s="2128"/>
      <c r="J694" s="2129"/>
      <c r="K694" s="2128"/>
      <c r="L694" s="2128"/>
      <c r="M694" s="2128"/>
      <c r="N694" s="2128"/>
      <c r="O694" s="2129"/>
      <c r="P694" s="2128"/>
      <c r="Q694" s="2128"/>
      <c r="R694" s="2128"/>
      <c r="S694" s="2128"/>
      <c r="T694" s="2129"/>
      <c r="U694" s="2128"/>
      <c r="V694" s="2128"/>
      <c r="W694" s="2128"/>
      <c r="X694" s="2128"/>
      <c r="Y694" s="2129"/>
      <c r="Z694" s="2128"/>
      <c r="AA694" s="2128"/>
      <c r="AB694" s="2128"/>
      <c r="AC694" s="2128"/>
      <c r="AD694" s="2129"/>
      <c r="AE694" s="2128"/>
      <c r="AF694" s="2128"/>
      <c r="AG694" s="2128"/>
      <c r="AH694" s="2128"/>
      <c r="AI694" s="2129"/>
      <c r="AJ694" s="2128"/>
      <c r="AK694" s="2128"/>
      <c r="AL694" s="2128"/>
      <c r="AM694" s="2128"/>
      <c r="AN694" s="2129"/>
      <c r="AO694" s="2128"/>
      <c r="AP694" s="2128"/>
      <c r="AQ694" s="2128"/>
      <c r="AR694" s="2128"/>
      <c r="AS694" s="2129"/>
      <c r="AT694" s="2128"/>
      <c r="AU694" s="2128"/>
      <c r="AV694" s="2128"/>
      <c r="AW694" s="2128"/>
      <c r="AX694" s="2129"/>
    </row>
    <row r="695" spans="1:50">
      <c r="A695" s="2128"/>
      <c r="B695" s="2128"/>
      <c r="C695" s="2128"/>
      <c r="D695" s="2128"/>
      <c r="E695" s="2129"/>
      <c r="F695" s="2128"/>
      <c r="G695" s="2128"/>
      <c r="H695" s="2128"/>
      <c r="I695" s="2128"/>
      <c r="J695" s="2129"/>
      <c r="K695" s="2128"/>
      <c r="L695" s="2128"/>
      <c r="M695" s="2128"/>
      <c r="N695" s="2128"/>
      <c r="O695" s="2129"/>
      <c r="P695" s="2128"/>
      <c r="Q695" s="2128"/>
      <c r="R695" s="2128"/>
      <c r="S695" s="2128"/>
      <c r="T695" s="2129"/>
      <c r="U695" s="2128"/>
      <c r="V695" s="2128"/>
      <c r="W695" s="2128"/>
      <c r="X695" s="2128"/>
      <c r="Y695" s="2129"/>
      <c r="Z695" s="2128"/>
      <c r="AA695" s="2128"/>
      <c r="AB695" s="2128"/>
      <c r="AC695" s="2128"/>
      <c r="AD695" s="2129"/>
      <c r="AE695" s="2128"/>
      <c r="AF695" s="2128"/>
      <c r="AG695" s="2128"/>
      <c r="AH695" s="2128"/>
      <c r="AI695" s="2129"/>
      <c r="AJ695" s="2128"/>
      <c r="AK695" s="2128"/>
      <c r="AL695" s="2128"/>
      <c r="AM695" s="2128"/>
      <c r="AN695" s="2129"/>
      <c r="AO695" s="2128"/>
      <c r="AP695" s="2128"/>
      <c r="AQ695" s="2128"/>
      <c r="AR695" s="2128"/>
      <c r="AS695" s="2129"/>
      <c r="AT695" s="2128"/>
      <c r="AU695" s="2128"/>
      <c r="AV695" s="2128"/>
      <c r="AW695" s="2128"/>
      <c r="AX695" s="2129"/>
    </row>
    <row r="696" spans="1:50">
      <c r="A696" s="2128"/>
      <c r="B696" s="2128"/>
      <c r="C696" s="2128"/>
      <c r="D696" s="2128"/>
      <c r="E696" s="2129"/>
      <c r="F696" s="2128"/>
      <c r="G696" s="2128"/>
      <c r="H696" s="2128"/>
      <c r="I696" s="2128"/>
      <c r="J696" s="2129"/>
      <c r="K696" s="2128"/>
      <c r="L696" s="2128"/>
      <c r="M696" s="2128"/>
      <c r="N696" s="2128"/>
      <c r="O696" s="2129"/>
      <c r="P696" s="2128"/>
      <c r="Q696" s="2128"/>
      <c r="R696" s="2128"/>
      <c r="S696" s="2128"/>
      <c r="T696" s="2129"/>
      <c r="U696" s="2128"/>
      <c r="V696" s="2128"/>
      <c r="W696" s="2128"/>
      <c r="X696" s="2128"/>
      <c r="Y696" s="2129"/>
      <c r="Z696" s="2128"/>
      <c r="AA696" s="2128"/>
      <c r="AB696" s="2128"/>
      <c r="AC696" s="2128"/>
      <c r="AD696" s="2129"/>
      <c r="AE696" s="2128"/>
      <c r="AF696" s="2128"/>
      <c r="AG696" s="2128"/>
      <c r="AH696" s="2128"/>
      <c r="AI696" s="2129"/>
      <c r="AJ696" s="2128"/>
      <c r="AK696" s="2128"/>
      <c r="AL696" s="2128"/>
      <c r="AM696" s="2128"/>
      <c r="AN696" s="2129"/>
      <c r="AO696" s="2128"/>
      <c r="AP696" s="2128"/>
      <c r="AQ696" s="2128"/>
      <c r="AR696" s="2128"/>
      <c r="AS696" s="2129"/>
      <c r="AT696" s="2128"/>
      <c r="AU696" s="2128"/>
      <c r="AV696" s="2128"/>
      <c r="AW696" s="2128"/>
      <c r="AX696" s="2129"/>
    </row>
    <row r="697" spans="1:50">
      <c r="A697" s="2128"/>
      <c r="B697" s="2128"/>
      <c r="C697" s="2128"/>
      <c r="D697" s="2128"/>
      <c r="E697" s="2129"/>
      <c r="F697" s="2128"/>
      <c r="G697" s="2128"/>
      <c r="H697" s="2128"/>
      <c r="I697" s="2128"/>
      <c r="J697" s="2129"/>
      <c r="K697" s="2128"/>
      <c r="L697" s="2128"/>
      <c r="M697" s="2128"/>
      <c r="N697" s="2128"/>
      <c r="O697" s="2129"/>
      <c r="P697" s="2128"/>
      <c r="Q697" s="2128"/>
      <c r="R697" s="2128"/>
      <c r="S697" s="2128"/>
      <c r="T697" s="2129"/>
      <c r="U697" s="2128"/>
      <c r="V697" s="2128"/>
      <c r="W697" s="2128"/>
      <c r="X697" s="2128"/>
      <c r="Y697" s="2129"/>
      <c r="Z697" s="2128"/>
      <c r="AA697" s="2128"/>
      <c r="AB697" s="2128"/>
      <c r="AC697" s="2128"/>
      <c r="AD697" s="2129"/>
      <c r="AE697" s="2128"/>
      <c r="AF697" s="2128"/>
      <c r="AG697" s="2128"/>
      <c r="AH697" s="2128"/>
      <c r="AI697" s="2129"/>
      <c r="AJ697" s="2128"/>
      <c r="AK697" s="2128"/>
      <c r="AL697" s="2128"/>
      <c r="AM697" s="2128"/>
      <c r="AN697" s="2129"/>
      <c r="AO697" s="2128"/>
      <c r="AP697" s="2128"/>
      <c r="AQ697" s="2128"/>
      <c r="AR697" s="2128"/>
      <c r="AS697" s="2129"/>
      <c r="AT697" s="2128"/>
      <c r="AU697" s="2128"/>
      <c r="AV697" s="2128"/>
      <c r="AW697" s="2128"/>
      <c r="AX697" s="2129"/>
    </row>
    <row r="698" spans="1:50">
      <c r="A698" s="2128"/>
      <c r="B698" s="2128"/>
      <c r="C698" s="2128"/>
      <c r="D698" s="2128"/>
      <c r="E698" s="2129"/>
      <c r="F698" s="2128"/>
      <c r="G698" s="2128"/>
      <c r="H698" s="2128"/>
      <c r="I698" s="2128"/>
      <c r="J698" s="2129"/>
      <c r="K698" s="2128"/>
      <c r="L698" s="2128"/>
      <c r="M698" s="2128"/>
      <c r="N698" s="2128"/>
      <c r="O698" s="2129"/>
      <c r="P698" s="2128"/>
      <c r="Q698" s="2128"/>
      <c r="R698" s="2128"/>
      <c r="S698" s="2128"/>
      <c r="T698" s="2129"/>
      <c r="U698" s="2128"/>
      <c r="V698" s="2128"/>
      <c r="W698" s="2128"/>
      <c r="X698" s="2128"/>
      <c r="Y698" s="2129"/>
      <c r="Z698" s="2128"/>
      <c r="AA698" s="2128"/>
      <c r="AB698" s="2128"/>
      <c r="AC698" s="2128"/>
      <c r="AD698" s="2129"/>
      <c r="AE698" s="2128"/>
      <c r="AF698" s="2128"/>
      <c r="AG698" s="2128"/>
      <c r="AH698" s="2128"/>
      <c r="AI698" s="2129"/>
      <c r="AJ698" s="2128"/>
      <c r="AK698" s="2128"/>
      <c r="AL698" s="2128"/>
      <c r="AM698" s="2128"/>
      <c r="AN698" s="2129"/>
      <c r="AO698" s="2128"/>
      <c r="AP698" s="2128"/>
      <c r="AQ698" s="2128"/>
      <c r="AR698" s="2128"/>
      <c r="AS698" s="2129"/>
      <c r="AT698" s="2128"/>
      <c r="AU698" s="2128"/>
      <c r="AV698" s="2128"/>
      <c r="AW698" s="2128"/>
      <c r="AX698" s="2129"/>
    </row>
    <row r="699" spans="1:50">
      <c r="A699" s="2128"/>
      <c r="B699" s="2128"/>
      <c r="C699" s="2128"/>
      <c r="D699" s="2128"/>
      <c r="E699" s="2129"/>
      <c r="F699" s="2128"/>
      <c r="G699" s="2128"/>
      <c r="H699" s="2128"/>
      <c r="I699" s="2128"/>
      <c r="J699" s="2129"/>
      <c r="K699" s="2128"/>
      <c r="L699" s="2128"/>
      <c r="M699" s="2128"/>
      <c r="N699" s="2128"/>
      <c r="O699" s="2129"/>
      <c r="P699" s="2128"/>
      <c r="Q699" s="2128"/>
      <c r="R699" s="2128"/>
      <c r="S699" s="2128"/>
      <c r="T699" s="2129"/>
      <c r="U699" s="2128"/>
      <c r="V699" s="2128"/>
      <c r="W699" s="2128"/>
      <c r="X699" s="2128"/>
      <c r="Y699" s="2129"/>
      <c r="Z699" s="2128"/>
      <c r="AA699" s="2128"/>
      <c r="AB699" s="2128"/>
      <c r="AC699" s="2128"/>
      <c r="AD699" s="2129"/>
      <c r="AE699" s="2128"/>
      <c r="AF699" s="2128"/>
      <c r="AG699" s="2128"/>
      <c r="AH699" s="2128"/>
      <c r="AI699" s="2129"/>
      <c r="AJ699" s="2128"/>
      <c r="AK699" s="2128"/>
      <c r="AL699" s="2128"/>
      <c r="AM699" s="2128"/>
      <c r="AN699" s="2129"/>
      <c r="AO699" s="2128"/>
      <c r="AP699" s="2128"/>
      <c r="AQ699" s="2128"/>
      <c r="AR699" s="2128"/>
      <c r="AS699" s="2129"/>
      <c r="AT699" s="2128"/>
      <c r="AU699" s="2128"/>
      <c r="AV699" s="2128"/>
      <c r="AW699" s="2128"/>
      <c r="AX699" s="2129"/>
    </row>
    <row r="700" spans="1:50">
      <c r="A700" s="2128"/>
      <c r="B700" s="2128"/>
      <c r="C700" s="2128"/>
      <c r="D700" s="2128"/>
      <c r="E700" s="2129"/>
      <c r="F700" s="2128"/>
      <c r="G700" s="2128"/>
      <c r="H700" s="2128"/>
      <c r="I700" s="2128"/>
      <c r="J700" s="2129"/>
      <c r="K700" s="2128"/>
      <c r="L700" s="2128"/>
      <c r="M700" s="2128"/>
      <c r="N700" s="2128"/>
      <c r="O700" s="2129"/>
      <c r="P700" s="2128"/>
      <c r="Q700" s="2128"/>
      <c r="R700" s="2128"/>
      <c r="S700" s="2128"/>
      <c r="T700" s="2129"/>
      <c r="U700" s="2128"/>
      <c r="V700" s="2128"/>
      <c r="W700" s="2128"/>
      <c r="X700" s="2128"/>
      <c r="Y700" s="2129"/>
      <c r="Z700" s="2128"/>
      <c r="AA700" s="2128"/>
      <c r="AB700" s="2128"/>
      <c r="AC700" s="2128"/>
      <c r="AD700" s="2129"/>
      <c r="AE700" s="2128"/>
      <c r="AF700" s="2128"/>
      <c r="AG700" s="2128"/>
      <c r="AH700" s="2128"/>
      <c r="AI700" s="2129"/>
      <c r="AJ700" s="2128"/>
      <c r="AK700" s="2128"/>
      <c r="AL700" s="2128"/>
      <c r="AM700" s="2128"/>
      <c r="AN700" s="2129"/>
      <c r="AO700" s="2128"/>
      <c r="AP700" s="2128"/>
      <c r="AQ700" s="2128"/>
      <c r="AR700" s="2128"/>
      <c r="AS700" s="2129"/>
      <c r="AT700" s="2128"/>
      <c r="AU700" s="2128"/>
      <c r="AV700" s="2128"/>
      <c r="AW700" s="2128"/>
      <c r="AX700" s="2129"/>
    </row>
    <row r="701" spans="1:50">
      <c r="A701" s="2128"/>
      <c r="B701" s="2128"/>
      <c r="C701" s="2128"/>
      <c r="D701" s="2128"/>
      <c r="E701" s="2129"/>
      <c r="F701" s="2128"/>
      <c r="G701" s="2128"/>
      <c r="H701" s="2128"/>
      <c r="I701" s="2128"/>
      <c r="J701" s="2129"/>
      <c r="K701" s="2128"/>
      <c r="L701" s="2128"/>
      <c r="M701" s="2128"/>
      <c r="N701" s="2128"/>
      <c r="O701" s="2129"/>
      <c r="P701" s="2128"/>
      <c r="Q701" s="2128"/>
      <c r="R701" s="2128"/>
      <c r="S701" s="2128"/>
      <c r="T701" s="2129"/>
      <c r="U701" s="2128"/>
      <c r="V701" s="2128"/>
      <c r="W701" s="2128"/>
      <c r="X701" s="2128"/>
      <c r="Y701" s="2129"/>
      <c r="Z701" s="2128"/>
      <c r="AA701" s="2128"/>
      <c r="AB701" s="2128"/>
      <c r="AC701" s="2128"/>
      <c r="AD701" s="2129"/>
      <c r="AE701" s="2128"/>
      <c r="AF701" s="2128"/>
      <c r="AG701" s="2128"/>
      <c r="AH701" s="2128"/>
      <c r="AI701" s="2129"/>
      <c r="AJ701" s="2128"/>
      <c r="AK701" s="2128"/>
      <c r="AL701" s="2128"/>
      <c r="AM701" s="2128"/>
      <c r="AN701" s="2129"/>
      <c r="AO701" s="2128"/>
      <c r="AP701" s="2128"/>
      <c r="AQ701" s="2128"/>
      <c r="AR701" s="2128"/>
      <c r="AS701" s="2129"/>
      <c r="AT701" s="2128"/>
      <c r="AU701" s="2128"/>
      <c r="AV701" s="2128"/>
      <c r="AW701" s="2128"/>
      <c r="AX701" s="2129"/>
    </row>
    <row r="702" spans="1:50">
      <c r="A702" s="2128"/>
      <c r="B702" s="2128"/>
      <c r="C702" s="2128"/>
      <c r="D702" s="2128"/>
      <c r="E702" s="2129"/>
      <c r="F702" s="2128"/>
      <c r="G702" s="2128"/>
      <c r="H702" s="2128"/>
      <c r="I702" s="2128"/>
      <c r="J702" s="2129"/>
      <c r="K702" s="2128"/>
      <c r="L702" s="2128"/>
      <c r="M702" s="2128"/>
      <c r="N702" s="2128"/>
      <c r="O702" s="2129"/>
      <c r="P702" s="2128"/>
      <c r="Q702" s="2128"/>
      <c r="R702" s="2128"/>
      <c r="S702" s="2128"/>
      <c r="T702" s="2129"/>
      <c r="U702" s="2128"/>
      <c r="V702" s="2128"/>
      <c r="W702" s="2128"/>
      <c r="X702" s="2128"/>
      <c r="Y702" s="2129"/>
      <c r="Z702" s="2128"/>
      <c r="AA702" s="2128"/>
      <c r="AB702" s="2128"/>
      <c r="AC702" s="2128"/>
      <c r="AD702" s="2129"/>
      <c r="AE702" s="2128"/>
      <c r="AF702" s="2128"/>
      <c r="AG702" s="2128"/>
      <c r="AH702" s="2128"/>
      <c r="AI702" s="2129"/>
      <c r="AJ702" s="2128"/>
      <c r="AK702" s="2128"/>
      <c r="AL702" s="2128"/>
      <c r="AM702" s="2128"/>
      <c r="AN702" s="2129"/>
      <c r="AO702" s="2128"/>
      <c r="AP702" s="2128"/>
      <c r="AQ702" s="2128"/>
      <c r="AR702" s="2128"/>
      <c r="AS702" s="2129"/>
      <c r="AT702" s="2128"/>
      <c r="AU702" s="2128"/>
      <c r="AV702" s="2128"/>
      <c r="AW702" s="2128"/>
      <c r="AX702" s="2129"/>
    </row>
    <row r="703" spans="1:50">
      <c r="A703" s="2135"/>
      <c r="B703" s="2135"/>
      <c r="C703" s="2135"/>
      <c r="D703" s="2135"/>
      <c r="E703" s="2136"/>
      <c r="F703" s="2135"/>
      <c r="G703" s="2135"/>
      <c r="H703" s="2135"/>
      <c r="I703" s="2135"/>
      <c r="J703" s="2136"/>
      <c r="K703" s="2135"/>
      <c r="L703" s="2135"/>
      <c r="M703" s="2135"/>
      <c r="N703" s="2135"/>
      <c r="O703" s="2136"/>
      <c r="P703" s="2135"/>
      <c r="Q703" s="2135"/>
      <c r="R703" s="2135"/>
      <c r="S703" s="2135"/>
      <c r="T703" s="2136"/>
      <c r="U703" s="2135"/>
      <c r="V703" s="2135"/>
      <c r="W703" s="2135"/>
      <c r="X703" s="2135"/>
      <c r="Y703" s="2136"/>
      <c r="Z703" s="2135"/>
      <c r="AA703" s="2135"/>
      <c r="AB703" s="2135"/>
      <c r="AC703" s="2135"/>
      <c r="AD703" s="2136"/>
      <c r="AE703" s="2135"/>
      <c r="AF703" s="2135"/>
      <c r="AG703" s="2135"/>
      <c r="AH703" s="2135"/>
      <c r="AI703" s="2136"/>
      <c r="AJ703" s="2135"/>
      <c r="AK703" s="2135"/>
      <c r="AL703" s="2135"/>
      <c r="AM703" s="2135"/>
      <c r="AN703" s="2136"/>
      <c r="AO703" s="2135"/>
      <c r="AP703" s="2135"/>
      <c r="AQ703" s="2135"/>
      <c r="AR703" s="2135"/>
      <c r="AS703" s="2136"/>
      <c r="AT703" s="2135"/>
      <c r="AU703" s="2135"/>
      <c r="AV703" s="2135"/>
      <c r="AW703" s="2135"/>
      <c r="AX703" s="2136"/>
    </row>
    <row r="704" spans="1:50">
      <c r="A704" s="506">
        <v>11</v>
      </c>
      <c r="B704" s="507"/>
      <c r="C704" s="507"/>
      <c r="D704" s="507"/>
      <c r="E704" s="508"/>
      <c r="F704" s="506">
        <v>12</v>
      </c>
      <c r="G704" s="507"/>
      <c r="H704" s="507"/>
      <c r="I704" s="507"/>
      <c r="J704" s="508"/>
      <c r="K704" s="506">
        <v>13</v>
      </c>
      <c r="L704" s="507"/>
      <c r="M704" s="507"/>
      <c r="N704" s="507"/>
      <c r="O704" s="508"/>
      <c r="P704" s="506">
        <v>14</v>
      </c>
      <c r="Q704" s="507"/>
      <c r="R704" s="507"/>
      <c r="S704" s="507"/>
      <c r="T704" s="508"/>
      <c r="U704" s="506">
        <v>15</v>
      </c>
      <c r="V704" s="507"/>
      <c r="W704" s="507"/>
      <c r="X704" s="507"/>
      <c r="Y704" s="508"/>
      <c r="Z704" s="506">
        <v>16</v>
      </c>
      <c r="AA704" s="507"/>
      <c r="AB704" s="507"/>
      <c r="AC704" s="507"/>
      <c r="AD704" s="508"/>
      <c r="AE704" s="506">
        <v>17</v>
      </c>
      <c r="AF704" s="507"/>
      <c r="AG704" s="507"/>
      <c r="AH704" s="507"/>
      <c r="AI704" s="508"/>
      <c r="AJ704" s="506">
        <v>18</v>
      </c>
      <c r="AK704" s="507"/>
      <c r="AL704" s="507"/>
      <c r="AM704" s="507"/>
      <c r="AN704" s="508"/>
      <c r="AO704" s="506">
        <v>19</v>
      </c>
      <c r="AP704" s="507"/>
      <c r="AQ704" s="507"/>
      <c r="AR704" s="507"/>
      <c r="AS704" s="508"/>
      <c r="AT704" s="506">
        <v>20</v>
      </c>
      <c r="AU704" s="507"/>
      <c r="AV704" s="507"/>
      <c r="AW704" s="507"/>
      <c r="AX704" s="508"/>
    </row>
    <row r="705" spans="1:50">
      <c r="A705" s="2128"/>
      <c r="B705" s="2128"/>
      <c r="C705" s="2128"/>
      <c r="D705" s="2128"/>
      <c r="E705" s="2129"/>
      <c r="F705" s="2128"/>
      <c r="G705" s="2128"/>
      <c r="H705" s="2128"/>
      <c r="I705" s="2128"/>
      <c r="J705" s="2129"/>
      <c r="K705" s="2128"/>
      <c r="L705" s="2128"/>
      <c r="M705" s="2128"/>
      <c r="N705" s="2128"/>
      <c r="O705" s="2129"/>
      <c r="P705" s="2128"/>
      <c r="Q705" s="2128"/>
      <c r="R705" s="2128"/>
      <c r="S705" s="2128"/>
      <c r="T705" s="2129"/>
      <c r="U705" s="2128"/>
      <c r="V705" s="2128"/>
      <c r="W705" s="2128"/>
      <c r="X705" s="2128"/>
      <c r="Y705" s="2129"/>
      <c r="Z705" s="2128"/>
      <c r="AA705" s="2128"/>
      <c r="AB705" s="2128"/>
      <c r="AC705" s="2128"/>
      <c r="AD705" s="2129"/>
      <c r="AE705" s="2128"/>
      <c r="AF705" s="2128"/>
      <c r="AG705" s="2128"/>
      <c r="AH705" s="2128"/>
      <c r="AI705" s="2129"/>
      <c r="AJ705" s="2127"/>
      <c r="AK705" s="2128"/>
      <c r="AL705" s="2128"/>
      <c r="AM705" s="2128"/>
      <c r="AN705" s="2129"/>
      <c r="AO705" s="2127"/>
      <c r="AP705" s="2128"/>
      <c r="AQ705" s="2128"/>
      <c r="AR705" s="2128"/>
      <c r="AS705" s="2129"/>
      <c r="AT705" s="2127"/>
      <c r="AU705" s="2128"/>
      <c r="AV705" s="2128"/>
      <c r="AW705" s="2128"/>
      <c r="AX705" s="2129"/>
    </row>
    <row r="706" spans="1:50">
      <c r="A706" s="2128"/>
      <c r="B706" s="2128"/>
      <c r="C706" s="2128"/>
      <c r="D706" s="2128"/>
      <c r="E706" s="2129"/>
      <c r="F706" s="2128"/>
      <c r="G706" s="2128"/>
      <c r="H706" s="2128"/>
      <c r="I706" s="2128"/>
      <c r="J706" s="2129"/>
      <c r="K706" s="2128"/>
      <c r="L706" s="2128"/>
      <c r="M706" s="2128"/>
      <c r="N706" s="2128"/>
      <c r="O706" s="2129"/>
      <c r="P706" s="2128"/>
      <c r="Q706" s="2128"/>
      <c r="R706" s="2128"/>
      <c r="S706" s="2128"/>
      <c r="T706" s="2129"/>
      <c r="U706" s="2128"/>
      <c r="V706" s="2128"/>
      <c r="W706" s="2128"/>
      <c r="X706" s="2128"/>
      <c r="Y706" s="2129"/>
      <c r="Z706" s="2128"/>
      <c r="AA706" s="2128"/>
      <c r="AB706" s="2128"/>
      <c r="AC706" s="2128"/>
      <c r="AD706" s="2129"/>
      <c r="AE706" s="2128"/>
      <c r="AF706" s="2128"/>
      <c r="AG706" s="2128"/>
      <c r="AH706" s="2128"/>
      <c r="AI706" s="2129"/>
      <c r="AJ706" s="2127"/>
      <c r="AK706" s="2128"/>
      <c r="AL706" s="2128"/>
      <c r="AM706" s="2128"/>
      <c r="AN706" s="2129"/>
      <c r="AO706" s="2127"/>
      <c r="AP706" s="2128"/>
      <c r="AQ706" s="2128"/>
      <c r="AR706" s="2128"/>
      <c r="AS706" s="2129"/>
      <c r="AT706" s="2127"/>
      <c r="AU706" s="2128"/>
      <c r="AV706" s="2128"/>
      <c r="AW706" s="2128"/>
      <c r="AX706" s="2129"/>
    </row>
    <row r="707" spans="1:50">
      <c r="A707" s="2128"/>
      <c r="B707" s="2128"/>
      <c r="C707" s="2128"/>
      <c r="D707" s="2128"/>
      <c r="E707" s="2129"/>
      <c r="F707" s="2128"/>
      <c r="G707" s="2128"/>
      <c r="H707" s="2128"/>
      <c r="I707" s="2128"/>
      <c r="J707" s="2129"/>
      <c r="K707" s="2128"/>
      <c r="L707" s="2128"/>
      <c r="M707" s="2128"/>
      <c r="N707" s="2128"/>
      <c r="O707" s="2129"/>
      <c r="P707" s="2128"/>
      <c r="Q707" s="2128"/>
      <c r="R707" s="2128"/>
      <c r="S707" s="2128"/>
      <c r="T707" s="2129"/>
      <c r="U707" s="2128"/>
      <c r="V707" s="2128"/>
      <c r="W707" s="2128"/>
      <c r="X707" s="2128"/>
      <c r="Y707" s="2129"/>
      <c r="Z707" s="2128"/>
      <c r="AA707" s="2128"/>
      <c r="AB707" s="2128"/>
      <c r="AC707" s="2128"/>
      <c r="AD707" s="2129"/>
      <c r="AE707" s="2128"/>
      <c r="AF707" s="2128"/>
      <c r="AG707" s="2128"/>
      <c r="AH707" s="2128"/>
      <c r="AI707" s="2129"/>
      <c r="AJ707" s="2127"/>
      <c r="AK707" s="2128"/>
      <c r="AL707" s="2128"/>
      <c r="AM707" s="2128"/>
      <c r="AN707" s="2129"/>
      <c r="AO707" s="2127"/>
      <c r="AP707" s="2128"/>
      <c r="AQ707" s="2128"/>
      <c r="AR707" s="2128"/>
      <c r="AS707" s="2129"/>
      <c r="AT707" s="2127"/>
      <c r="AU707" s="2128"/>
      <c r="AV707" s="2128"/>
      <c r="AW707" s="2128"/>
      <c r="AX707" s="2129"/>
    </row>
    <row r="708" spans="1:50">
      <c r="A708" s="2128"/>
      <c r="B708" s="2128"/>
      <c r="C708" s="2128"/>
      <c r="D708" s="2128"/>
      <c r="E708" s="2129"/>
      <c r="F708" s="2128"/>
      <c r="G708" s="2128"/>
      <c r="H708" s="2128"/>
      <c r="I708" s="2128"/>
      <c r="J708" s="2129"/>
      <c r="K708" s="2128"/>
      <c r="L708" s="2128"/>
      <c r="M708" s="2128"/>
      <c r="N708" s="2128"/>
      <c r="O708" s="2129"/>
      <c r="P708" s="2128"/>
      <c r="Q708" s="2128"/>
      <c r="R708" s="2128"/>
      <c r="S708" s="2128"/>
      <c r="T708" s="2129"/>
      <c r="U708" s="2128"/>
      <c r="V708" s="2128"/>
      <c r="W708" s="2128"/>
      <c r="X708" s="2128"/>
      <c r="Y708" s="2129"/>
      <c r="Z708" s="2128"/>
      <c r="AA708" s="2128"/>
      <c r="AB708" s="2128"/>
      <c r="AC708" s="2128"/>
      <c r="AD708" s="2129"/>
      <c r="AE708" s="2128"/>
      <c r="AF708" s="2128"/>
      <c r="AG708" s="2128"/>
      <c r="AH708" s="2128"/>
      <c r="AI708" s="2129"/>
      <c r="AJ708" s="2127"/>
      <c r="AK708" s="2128"/>
      <c r="AL708" s="2128"/>
      <c r="AM708" s="2128"/>
      <c r="AN708" s="2129"/>
      <c r="AO708" s="2127"/>
      <c r="AP708" s="2128"/>
      <c r="AQ708" s="2128"/>
      <c r="AR708" s="2128"/>
      <c r="AS708" s="2129"/>
      <c r="AT708" s="2127"/>
      <c r="AU708" s="2128"/>
      <c r="AV708" s="2128"/>
      <c r="AW708" s="2128"/>
      <c r="AX708" s="2129"/>
    </row>
    <row r="709" spans="1:50">
      <c r="A709" s="2128"/>
      <c r="B709" s="2128"/>
      <c r="C709" s="2128"/>
      <c r="D709" s="2128"/>
      <c r="E709" s="2129"/>
      <c r="F709" s="2128"/>
      <c r="G709" s="2128"/>
      <c r="H709" s="2128"/>
      <c r="I709" s="2128"/>
      <c r="J709" s="2129"/>
      <c r="K709" s="2128"/>
      <c r="L709" s="2128"/>
      <c r="M709" s="2128"/>
      <c r="N709" s="2128"/>
      <c r="O709" s="2129"/>
      <c r="P709" s="2128"/>
      <c r="Q709" s="2128"/>
      <c r="R709" s="2128"/>
      <c r="S709" s="2128"/>
      <c r="T709" s="2129"/>
      <c r="U709" s="2128"/>
      <c r="V709" s="2128"/>
      <c r="W709" s="2128"/>
      <c r="X709" s="2128"/>
      <c r="Y709" s="2129"/>
      <c r="Z709" s="2128"/>
      <c r="AA709" s="2128"/>
      <c r="AB709" s="2128"/>
      <c r="AC709" s="2128"/>
      <c r="AD709" s="2129"/>
      <c r="AE709" s="2128"/>
      <c r="AF709" s="2128"/>
      <c r="AG709" s="2128"/>
      <c r="AH709" s="2128"/>
      <c r="AI709" s="2129"/>
      <c r="AJ709" s="2127"/>
      <c r="AK709" s="2128"/>
      <c r="AL709" s="2128"/>
      <c r="AM709" s="2128"/>
      <c r="AN709" s="2129"/>
      <c r="AO709" s="2127"/>
      <c r="AP709" s="2128"/>
      <c r="AQ709" s="2128"/>
      <c r="AR709" s="2128"/>
      <c r="AS709" s="2129"/>
      <c r="AT709" s="2127"/>
      <c r="AU709" s="2128"/>
      <c r="AV709" s="2128"/>
      <c r="AW709" s="2128"/>
      <c r="AX709" s="2129"/>
    </row>
    <row r="710" spans="1:50">
      <c r="A710" s="2128"/>
      <c r="B710" s="2128"/>
      <c r="C710" s="2128"/>
      <c r="D710" s="2128"/>
      <c r="E710" s="2129"/>
      <c r="F710" s="2128"/>
      <c r="G710" s="2128"/>
      <c r="H710" s="2128"/>
      <c r="I710" s="2128"/>
      <c r="J710" s="2129"/>
      <c r="K710" s="2128"/>
      <c r="L710" s="2128"/>
      <c r="M710" s="2128"/>
      <c r="N710" s="2128"/>
      <c r="O710" s="2129"/>
      <c r="P710" s="2128"/>
      <c r="Q710" s="2128"/>
      <c r="R710" s="2128"/>
      <c r="S710" s="2128"/>
      <c r="T710" s="2129"/>
      <c r="U710" s="2128"/>
      <c r="V710" s="2128"/>
      <c r="W710" s="2128"/>
      <c r="X710" s="2128"/>
      <c r="Y710" s="2129"/>
      <c r="Z710" s="2128"/>
      <c r="AA710" s="2128"/>
      <c r="AB710" s="2128"/>
      <c r="AC710" s="2128"/>
      <c r="AD710" s="2129"/>
      <c r="AE710" s="2128"/>
      <c r="AF710" s="2128"/>
      <c r="AG710" s="2128"/>
      <c r="AH710" s="2128"/>
      <c r="AI710" s="2129"/>
      <c r="AJ710" s="2127"/>
      <c r="AK710" s="2128"/>
      <c r="AL710" s="2128"/>
      <c r="AM710" s="2128"/>
      <c r="AN710" s="2129"/>
      <c r="AO710" s="2127"/>
      <c r="AP710" s="2128"/>
      <c r="AQ710" s="2128"/>
      <c r="AR710" s="2128"/>
      <c r="AS710" s="2129"/>
      <c r="AT710" s="2127"/>
      <c r="AU710" s="2128"/>
      <c r="AV710" s="2128"/>
      <c r="AW710" s="2128"/>
      <c r="AX710" s="2129"/>
    </row>
    <row r="711" spans="1:50">
      <c r="A711" s="2128"/>
      <c r="B711" s="2128"/>
      <c r="C711" s="2128"/>
      <c r="D711" s="2128"/>
      <c r="E711" s="2129"/>
      <c r="F711" s="2128"/>
      <c r="G711" s="2128"/>
      <c r="H711" s="2128"/>
      <c r="I711" s="2128"/>
      <c r="J711" s="2129"/>
      <c r="K711" s="2128"/>
      <c r="L711" s="2128"/>
      <c r="M711" s="2128"/>
      <c r="N711" s="2128"/>
      <c r="O711" s="2129"/>
      <c r="P711" s="2128"/>
      <c r="Q711" s="2128"/>
      <c r="R711" s="2128"/>
      <c r="S711" s="2128"/>
      <c r="T711" s="2129"/>
      <c r="U711" s="2128"/>
      <c r="V711" s="2128"/>
      <c r="W711" s="2128"/>
      <c r="X711" s="2128"/>
      <c r="Y711" s="2129"/>
      <c r="Z711" s="2128"/>
      <c r="AA711" s="2128"/>
      <c r="AB711" s="2128"/>
      <c r="AC711" s="2128"/>
      <c r="AD711" s="2129"/>
      <c r="AE711" s="2128"/>
      <c r="AF711" s="2128"/>
      <c r="AG711" s="2128"/>
      <c r="AH711" s="2128"/>
      <c r="AI711" s="2129"/>
      <c r="AJ711" s="2127"/>
      <c r="AK711" s="2128"/>
      <c r="AL711" s="2128"/>
      <c r="AM711" s="2128"/>
      <c r="AN711" s="2129"/>
      <c r="AO711" s="2127"/>
      <c r="AP711" s="2128"/>
      <c r="AQ711" s="2128"/>
      <c r="AR711" s="2128"/>
      <c r="AS711" s="2129"/>
      <c r="AT711" s="2127"/>
      <c r="AU711" s="2128"/>
      <c r="AV711" s="2128"/>
      <c r="AW711" s="2128"/>
      <c r="AX711" s="2129"/>
    </row>
    <row r="712" spans="1:50">
      <c r="A712" s="2128"/>
      <c r="B712" s="2128"/>
      <c r="C712" s="2128"/>
      <c r="D712" s="2128"/>
      <c r="E712" s="2129"/>
      <c r="F712" s="2128"/>
      <c r="G712" s="2128"/>
      <c r="H712" s="2128"/>
      <c r="I712" s="2128"/>
      <c r="J712" s="2129"/>
      <c r="K712" s="2128"/>
      <c r="L712" s="2128"/>
      <c r="M712" s="2128"/>
      <c r="N712" s="2128"/>
      <c r="O712" s="2129"/>
      <c r="P712" s="2128"/>
      <c r="Q712" s="2128"/>
      <c r="R712" s="2128"/>
      <c r="S712" s="2128"/>
      <c r="T712" s="2129"/>
      <c r="U712" s="2128"/>
      <c r="V712" s="2128"/>
      <c r="W712" s="2128"/>
      <c r="X712" s="2128"/>
      <c r="Y712" s="2129"/>
      <c r="Z712" s="2128"/>
      <c r="AA712" s="2128"/>
      <c r="AB712" s="2128"/>
      <c r="AC712" s="2128"/>
      <c r="AD712" s="2129"/>
      <c r="AE712" s="2128"/>
      <c r="AF712" s="2128"/>
      <c r="AG712" s="2128"/>
      <c r="AH712" s="2128"/>
      <c r="AI712" s="2129"/>
      <c r="AJ712" s="2127"/>
      <c r="AK712" s="2128"/>
      <c r="AL712" s="2128"/>
      <c r="AM712" s="2128"/>
      <c r="AN712" s="2129"/>
      <c r="AO712" s="2127"/>
      <c r="AP712" s="2128"/>
      <c r="AQ712" s="2128"/>
      <c r="AR712" s="2128"/>
      <c r="AS712" s="2129"/>
      <c r="AT712" s="2127"/>
      <c r="AU712" s="2128"/>
      <c r="AV712" s="2128"/>
      <c r="AW712" s="2128"/>
      <c r="AX712" s="2129"/>
    </row>
    <row r="713" spans="1:50">
      <c r="A713" s="2128"/>
      <c r="B713" s="2128"/>
      <c r="C713" s="2128"/>
      <c r="D713" s="2128"/>
      <c r="E713" s="2129"/>
      <c r="F713" s="2128"/>
      <c r="G713" s="2128"/>
      <c r="H713" s="2128"/>
      <c r="I713" s="2128"/>
      <c r="J713" s="2129"/>
      <c r="K713" s="2128"/>
      <c r="L713" s="2128"/>
      <c r="M713" s="2128"/>
      <c r="N713" s="2128"/>
      <c r="O713" s="2129"/>
      <c r="P713" s="2128"/>
      <c r="Q713" s="2128"/>
      <c r="R713" s="2128"/>
      <c r="S713" s="2128"/>
      <c r="T713" s="2129"/>
      <c r="U713" s="2128"/>
      <c r="V713" s="2128"/>
      <c r="W713" s="2128"/>
      <c r="X713" s="2128"/>
      <c r="Y713" s="2129"/>
      <c r="Z713" s="2128"/>
      <c r="AA713" s="2128"/>
      <c r="AB713" s="2128"/>
      <c r="AC713" s="2128"/>
      <c r="AD713" s="2129"/>
      <c r="AE713" s="2128"/>
      <c r="AF713" s="2128"/>
      <c r="AG713" s="2128"/>
      <c r="AH713" s="2128"/>
      <c r="AI713" s="2129"/>
      <c r="AJ713" s="2127"/>
      <c r="AK713" s="2128"/>
      <c r="AL713" s="2128"/>
      <c r="AM713" s="2128"/>
      <c r="AN713" s="2129"/>
      <c r="AO713" s="2127"/>
      <c r="AP713" s="2128"/>
      <c r="AQ713" s="2128"/>
      <c r="AR713" s="2128"/>
      <c r="AS713" s="2129"/>
      <c r="AT713" s="2127"/>
      <c r="AU713" s="2128"/>
      <c r="AV713" s="2128"/>
      <c r="AW713" s="2128"/>
      <c r="AX713" s="2129"/>
    </row>
    <row r="714" spans="1:50">
      <c r="A714" s="2128"/>
      <c r="B714" s="2128"/>
      <c r="C714" s="2128"/>
      <c r="D714" s="2128"/>
      <c r="E714" s="2129"/>
      <c r="F714" s="2128"/>
      <c r="G714" s="2128"/>
      <c r="H714" s="2128"/>
      <c r="I714" s="2128"/>
      <c r="J714" s="2129"/>
      <c r="K714" s="2128"/>
      <c r="L714" s="2128"/>
      <c r="M714" s="2128"/>
      <c r="N714" s="2128"/>
      <c r="O714" s="2129"/>
      <c r="P714" s="2128"/>
      <c r="Q714" s="2128"/>
      <c r="R714" s="2128"/>
      <c r="S714" s="2128"/>
      <c r="T714" s="2129"/>
      <c r="U714" s="2128"/>
      <c r="V714" s="2128"/>
      <c r="W714" s="2128"/>
      <c r="X714" s="2128"/>
      <c r="Y714" s="2129"/>
      <c r="Z714" s="2128"/>
      <c r="AA714" s="2128"/>
      <c r="AB714" s="2128"/>
      <c r="AC714" s="2128"/>
      <c r="AD714" s="2129"/>
      <c r="AE714" s="2128"/>
      <c r="AF714" s="2128"/>
      <c r="AG714" s="2128"/>
      <c r="AH714" s="2128"/>
      <c r="AI714" s="2129"/>
      <c r="AJ714" s="2127"/>
      <c r="AK714" s="2128"/>
      <c r="AL714" s="2128"/>
      <c r="AM714" s="2128"/>
      <c r="AN714" s="2129"/>
      <c r="AO714" s="2127"/>
      <c r="AP714" s="2128"/>
      <c r="AQ714" s="2128"/>
      <c r="AR714" s="2128"/>
      <c r="AS714" s="2129"/>
      <c r="AT714" s="2127"/>
      <c r="AU714" s="2128"/>
      <c r="AV714" s="2128"/>
      <c r="AW714" s="2128"/>
      <c r="AX714" s="2129"/>
    </row>
    <row r="715" spans="1:50">
      <c r="A715" s="2128"/>
      <c r="B715" s="2128"/>
      <c r="C715" s="2128"/>
      <c r="D715" s="2128"/>
      <c r="E715" s="2129"/>
      <c r="F715" s="2128"/>
      <c r="G715" s="2128"/>
      <c r="H715" s="2128"/>
      <c r="I715" s="2128"/>
      <c r="J715" s="2129"/>
      <c r="K715" s="2128"/>
      <c r="L715" s="2128"/>
      <c r="M715" s="2128"/>
      <c r="N715" s="2128"/>
      <c r="O715" s="2129"/>
      <c r="P715" s="2128"/>
      <c r="Q715" s="2128"/>
      <c r="R715" s="2128"/>
      <c r="S715" s="2128"/>
      <c r="T715" s="2129"/>
      <c r="U715" s="2128"/>
      <c r="V715" s="2128"/>
      <c r="W715" s="2128"/>
      <c r="X715" s="2128"/>
      <c r="Y715" s="2129"/>
      <c r="Z715" s="2128"/>
      <c r="AA715" s="2128"/>
      <c r="AB715" s="2128"/>
      <c r="AC715" s="2128"/>
      <c r="AD715" s="2129"/>
      <c r="AE715" s="2128"/>
      <c r="AF715" s="2128"/>
      <c r="AG715" s="2128"/>
      <c r="AH715" s="2128"/>
      <c r="AI715" s="2129"/>
      <c r="AJ715" s="2127"/>
      <c r="AK715" s="2128"/>
      <c r="AL715" s="2128"/>
      <c r="AM715" s="2128"/>
      <c r="AN715" s="2129"/>
      <c r="AO715" s="2127"/>
      <c r="AP715" s="2128"/>
      <c r="AQ715" s="2128"/>
      <c r="AR715" s="2128"/>
      <c r="AS715" s="2129"/>
      <c r="AT715" s="2127"/>
      <c r="AU715" s="2128"/>
      <c r="AV715" s="2128"/>
      <c r="AW715" s="2128"/>
      <c r="AX715" s="2129"/>
    </row>
    <row r="716" spans="1:50">
      <c r="A716" s="2128"/>
      <c r="B716" s="2128"/>
      <c r="C716" s="2128"/>
      <c r="D716" s="2128"/>
      <c r="E716" s="2129"/>
      <c r="F716" s="2128"/>
      <c r="G716" s="2128"/>
      <c r="H716" s="2128"/>
      <c r="I716" s="2128"/>
      <c r="J716" s="2129"/>
      <c r="K716" s="2128"/>
      <c r="L716" s="2128"/>
      <c r="M716" s="2128"/>
      <c r="N716" s="2128"/>
      <c r="O716" s="2129"/>
      <c r="P716" s="2128"/>
      <c r="Q716" s="2128"/>
      <c r="R716" s="2128"/>
      <c r="S716" s="2128"/>
      <c r="T716" s="2129"/>
      <c r="U716" s="2128"/>
      <c r="V716" s="2128"/>
      <c r="W716" s="2128"/>
      <c r="X716" s="2128"/>
      <c r="Y716" s="2129"/>
      <c r="Z716" s="2128"/>
      <c r="AA716" s="2128"/>
      <c r="AB716" s="2128"/>
      <c r="AC716" s="2128"/>
      <c r="AD716" s="2129"/>
      <c r="AE716" s="2128"/>
      <c r="AF716" s="2128"/>
      <c r="AG716" s="2128"/>
      <c r="AH716" s="2128"/>
      <c r="AI716" s="2129"/>
      <c r="AJ716" s="2127"/>
      <c r="AK716" s="2128"/>
      <c r="AL716" s="2128"/>
      <c r="AM716" s="2128"/>
      <c r="AN716" s="2129"/>
      <c r="AO716" s="2127"/>
      <c r="AP716" s="2128"/>
      <c r="AQ716" s="2128"/>
      <c r="AR716" s="2128"/>
      <c r="AS716" s="2129"/>
      <c r="AT716" s="2127"/>
      <c r="AU716" s="2128"/>
      <c r="AV716" s="2128"/>
      <c r="AW716" s="2128"/>
      <c r="AX716" s="2129"/>
    </row>
    <row r="717" spans="1:50">
      <c r="A717" s="2128"/>
      <c r="B717" s="2128"/>
      <c r="C717" s="2128"/>
      <c r="D717" s="2128"/>
      <c r="E717" s="2129"/>
      <c r="F717" s="2128"/>
      <c r="G717" s="2128"/>
      <c r="H717" s="2128"/>
      <c r="I717" s="2128"/>
      <c r="J717" s="2129"/>
      <c r="K717" s="2128"/>
      <c r="L717" s="2128"/>
      <c r="M717" s="2128"/>
      <c r="N717" s="2128"/>
      <c r="O717" s="2129"/>
      <c r="P717" s="2128"/>
      <c r="Q717" s="2128"/>
      <c r="R717" s="2128"/>
      <c r="S717" s="2128"/>
      <c r="T717" s="2129"/>
      <c r="U717" s="2128"/>
      <c r="V717" s="2128"/>
      <c r="W717" s="2128"/>
      <c r="X717" s="2128"/>
      <c r="Y717" s="2129"/>
      <c r="Z717" s="2128"/>
      <c r="AA717" s="2128"/>
      <c r="AB717" s="2128"/>
      <c r="AC717" s="2128"/>
      <c r="AD717" s="2129"/>
      <c r="AE717" s="2128"/>
      <c r="AF717" s="2128"/>
      <c r="AG717" s="2128"/>
      <c r="AH717" s="2128"/>
      <c r="AI717" s="2129"/>
      <c r="AJ717" s="2127"/>
      <c r="AK717" s="2128"/>
      <c r="AL717" s="2128"/>
      <c r="AM717" s="2128"/>
      <c r="AN717" s="2129"/>
      <c r="AO717" s="2127"/>
      <c r="AP717" s="2128"/>
      <c r="AQ717" s="2128"/>
      <c r="AR717" s="2128"/>
      <c r="AS717" s="2129"/>
      <c r="AT717" s="2127"/>
      <c r="AU717" s="2128"/>
      <c r="AV717" s="2128"/>
      <c r="AW717" s="2128"/>
      <c r="AX717" s="2129"/>
    </row>
    <row r="718" spans="1:50">
      <c r="A718" s="2128"/>
      <c r="B718" s="2128"/>
      <c r="C718" s="2128"/>
      <c r="D718" s="2128"/>
      <c r="E718" s="2129"/>
      <c r="F718" s="2128"/>
      <c r="G718" s="2128"/>
      <c r="H718" s="2128"/>
      <c r="I718" s="2128"/>
      <c r="J718" s="2129"/>
      <c r="K718" s="2128"/>
      <c r="L718" s="2128"/>
      <c r="M718" s="2128"/>
      <c r="N718" s="2128"/>
      <c r="O718" s="2129"/>
      <c r="P718" s="2128"/>
      <c r="Q718" s="2128"/>
      <c r="R718" s="2128"/>
      <c r="S718" s="2128"/>
      <c r="T718" s="2129"/>
      <c r="U718" s="2128"/>
      <c r="V718" s="2128"/>
      <c r="W718" s="2128"/>
      <c r="X718" s="2128"/>
      <c r="Y718" s="2129"/>
      <c r="Z718" s="2128"/>
      <c r="AA718" s="2128"/>
      <c r="AB718" s="2128"/>
      <c r="AC718" s="2128"/>
      <c r="AD718" s="2129"/>
      <c r="AE718" s="2128"/>
      <c r="AF718" s="2128"/>
      <c r="AG718" s="2128"/>
      <c r="AH718" s="2128"/>
      <c r="AI718" s="2129"/>
      <c r="AJ718" s="2127"/>
      <c r="AK718" s="2128"/>
      <c r="AL718" s="2128"/>
      <c r="AM718" s="2128"/>
      <c r="AN718" s="2129"/>
      <c r="AO718" s="2127"/>
      <c r="AP718" s="2128"/>
      <c r="AQ718" s="2128"/>
      <c r="AR718" s="2128"/>
      <c r="AS718" s="2129"/>
      <c r="AT718" s="2127"/>
      <c r="AU718" s="2128"/>
      <c r="AV718" s="2128"/>
      <c r="AW718" s="2128"/>
      <c r="AX718" s="2129"/>
    </row>
    <row r="719" spans="1:50">
      <c r="A719" s="2135"/>
      <c r="B719" s="2135"/>
      <c r="C719" s="2135"/>
      <c r="D719" s="2135"/>
      <c r="E719" s="2136"/>
      <c r="F719" s="2135"/>
      <c r="G719" s="2135"/>
      <c r="H719" s="2135"/>
      <c r="I719" s="2135"/>
      <c r="J719" s="2136"/>
      <c r="K719" s="2135"/>
      <c r="L719" s="2135"/>
      <c r="M719" s="2135"/>
      <c r="N719" s="2135"/>
      <c r="O719" s="2136"/>
      <c r="P719" s="2135"/>
      <c r="Q719" s="2135"/>
      <c r="R719" s="2135"/>
      <c r="S719" s="2135"/>
      <c r="T719" s="2136"/>
      <c r="U719" s="2135"/>
      <c r="V719" s="2135"/>
      <c r="W719" s="2135"/>
      <c r="X719" s="2135"/>
      <c r="Y719" s="2136"/>
      <c r="Z719" s="2135"/>
      <c r="AA719" s="2135"/>
      <c r="AB719" s="2135"/>
      <c r="AC719" s="2135"/>
      <c r="AD719" s="2136"/>
      <c r="AE719" s="2135"/>
      <c r="AF719" s="2135"/>
      <c r="AG719" s="2135"/>
      <c r="AH719" s="2135"/>
      <c r="AI719" s="2136"/>
      <c r="AJ719" s="2220" t="s">
        <v>203</v>
      </c>
      <c r="AK719" s="2221"/>
      <c r="AL719" s="2221"/>
      <c r="AM719" s="2221"/>
      <c r="AN719" s="2222"/>
      <c r="AO719" s="2220" t="s">
        <v>204</v>
      </c>
      <c r="AP719" s="2221"/>
      <c r="AQ719" s="2221"/>
      <c r="AR719" s="2221"/>
      <c r="AS719" s="2222"/>
      <c r="AT719" s="2220" t="s">
        <v>205</v>
      </c>
      <c r="AU719" s="2221"/>
      <c r="AV719" s="2221"/>
      <c r="AW719" s="2221"/>
      <c r="AX719" s="2222"/>
    </row>
    <row r="720" spans="1:50">
      <c r="A720" s="506">
        <v>21</v>
      </c>
      <c r="B720" s="507"/>
      <c r="C720" s="507"/>
      <c r="D720" s="507"/>
      <c r="E720" s="508"/>
      <c r="F720" s="506">
        <v>22</v>
      </c>
      <c r="G720" s="507"/>
      <c r="H720" s="507"/>
      <c r="I720" s="507"/>
      <c r="J720" s="508"/>
      <c r="K720" s="506">
        <v>23</v>
      </c>
      <c r="L720" s="507"/>
      <c r="M720" s="507"/>
      <c r="N720" s="507"/>
      <c r="O720" s="508"/>
      <c r="P720" s="506">
        <v>24</v>
      </c>
      <c r="Q720" s="507"/>
      <c r="R720" s="507"/>
      <c r="S720" s="507"/>
      <c r="T720" s="508"/>
      <c r="U720" s="506">
        <v>25</v>
      </c>
      <c r="V720" s="507"/>
      <c r="W720" s="507"/>
      <c r="X720" s="507"/>
      <c r="Y720" s="508"/>
      <c r="Z720" s="2199" t="s">
        <v>206</v>
      </c>
      <c r="AA720" s="2200"/>
      <c r="AB720" s="2200"/>
      <c r="AC720" s="2200"/>
      <c r="AD720" s="2200"/>
      <c r="AE720" s="2200"/>
      <c r="AF720" s="2200"/>
      <c r="AG720" s="2200"/>
      <c r="AH720" s="2200"/>
      <c r="AI720" s="2200"/>
      <c r="AJ720" s="2200"/>
      <c r="AK720" s="2200"/>
      <c r="AL720" s="2200"/>
      <c r="AM720" s="2200"/>
      <c r="AN720" s="2200"/>
      <c r="AO720" s="2200"/>
      <c r="AP720" s="2200"/>
      <c r="AQ720" s="2200"/>
      <c r="AR720" s="2200"/>
      <c r="AS720" s="2200"/>
      <c r="AT720" s="2200"/>
      <c r="AU720" s="2200"/>
      <c r="AV720" s="2200"/>
      <c r="AW720" s="2200"/>
      <c r="AX720" s="2200"/>
    </row>
    <row r="721" spans="1:50">
      <c r="A721" s="2127"/>
      <c r="B721" s="2128"/>
      <c r="C721" s="2128"/>
      <c r="D721" s="2128"/>
      <c r="E721" s="2129"/>
      <c r="F721" s="2128"/>
      <c r="G721" s="2128"/>
      <c r="H721" s="2128"/>
      <c r="I721" s="2128"/>
      <c r="J721" s="2129"/>
      <c r="K721" s="2128"/>
      <c r="L721" s="2128"/>
      <c r="M721" s="2128"/>
      <c r="N721" s="2128"/>
      <c r="O721" s="2129"/>
      <c r="P721" s="2128"/>
      <c r="Q721" s="2128"/>
      <c r="R721" s="2128"/>
      <c r="S721" s="2128"/>
      <c r="T721" s="2129"/>
      <c r="U721" s="2128"/>
      <c r="V721" s="2128"/>
      <c r="W721" s="2128"/>
      <c r="X721" s="2128"/>
      <c r="Y721" s="2129"/>
      <c r="Z721" s="2201"/>
      <c r="AA721" s="2202"/>
      <c r="AB721" s="2202"/>
      <c r="AC721" s="2202"/>
      <c r="AD721" s="2202"/>
      <c r="AE721" s="2202"/>
      <c r="AF721" s="2202"/>
      <c r="AG721" s="2202"/>
      <c r="AH721" s="2202"/>
      <c r="AI721" s="2202"/>
      <c r="AJ721" s="2202"/>
      <c r="AK721" s="2202"/>
      <c r="AL721" s="2202"/>
      <c r="AM721" s="2202"/>
      <c r="AN721" s="2202"/>
      <c r="AO721" s="2202"/>
      <c r="AP721" s="2202"/>
      <c r="AQ721" s="2202"/>
      <c r="AR721" s="2202"/>
      <c r="AS721" s="2202"/>
      <c r="AT721" s="2202"/>
      <c r="AU721" s="2202"/>
      <c r="AV721" s="2202"/>
      <c r="AW721" s="2202"/>
      <c r="AX721" s="2202"/>
    </row>
    <row r="722" spans="1:50">
      <c r="A722" s="2127"/>
      <c r="B722" s="2128"/>
      <c r="C722" s="2128"/>
      <c r="D722" s="2128"/>
      <c r="E722" s="2129"/>
      <c r="F722" s="2128"/>
      <c r="G722" s="2128"/>
      <c r="H722" s="2128"/>
      <c r="I722" s="2128"/>
      <c r="J722" s="2129"/>
      <c r="K722" s="2128"/>
      <c r="L722" s="2128"/>
      <c r="M722" s="2128"/>
      <c r="N722" s="2128"/>
      <c r="O722" s="2129"/>
      <c r="P722" s="2128"/>
      <c r="Q722" s="2128"/>
      <c r="R722" s="2128"/>
      <c r="S722" s="2128"/>
      <c r="T722" s="2129"/>
      <c r="U722" s="2128"/>
      <c r="V722" s="2128"/>
      <c r="W722" s="2128"/>
      <c r="X722" s="2128"/>
      <c r="Y722" s="2129"/>
      <c r="Z722" s="2201"/>
      <c r="AA722" s="2202"/>
      <c r="AB722" s="2202"/>
      <c r="AC722" s="2202"/>
      <c r="AD722" s="2202"/>
      <c r="AE722" s="2202"/>
      <c r="AF722" s="2202"/>
      <c r="AG722" s="2202"/>
      <c r="AH722" s="2202"/>
      <c r="AI722" s="2202"/>
      <c r="AJ722" s="2202"/>
      <c r="AK722" s="2202"/>
      <c r="AL722" s="2202"/>
      <c r="AM722" s="2202"/>
      <c r="AN722" s="2202"/>
      <c r="AO722" s="2202"/>
      <c r="AP722" s="2202"/>
      <c r="AQ722" s="2202"/>
      <c r="AR722" s="2202"/>
      <c r="AS722" s="2202"/>
      <c r="AT722" s="2202"/>
      <c r="AU722" s="2202"/>
      <c r="AV722" s="2202"/>
      <c r="AW722" s="2202"/>
      <c r="AX722" s="2202"/>
    </row>
    <row r="723" spans="1:50">
      <c r="A723" s="2127"/>
      <c r="B723" s="2128"/>
      <c r="C723" s="2128"/>
      <c r="D723" s="2128"/>
      <c r="E723" s="2129"/>
      <c r="F723" s="2128"/>
      <c r="G723" s="2128"/>
      <c r="H723" s="2128"/>
      <c r="I723" s="2128"/>
      <c r="J723" s="2129"/>
      <c r="K723" s="2128"/>
      <c r="L723" s="2128"/>
      <c r="M723" s="2128"/>
      <c r="N723" s="2128"/>
      <c r="O723" s="2129"/>
      <c r="P723" s="2128"/>
      <c r="Q723" s="2128"/>
      <c r="R723" s="2128"/>
      <c r="S723" s="2128"/>
      <c r="T723" s="2129"/>
      <c r="U723" s="2128"/>
      <c r="V723" s="2128"/>
      <c r="W723" s="2128"/>
      <c r="X723" s="2128"/>
      <c r="Y723" s="2129"/>
      <c r="Z723" s="2201"/>
      <c r="AA723" s="2202"/>
      <c r="AB723" s="2202"/>
      <c r="AC723" s="2202"/>
      <c r="AD723" s="2202"/>
      <c r="AE723" s="2202"/>
      <c r="AF723" s="2202"/>
      <c r="AG723" s="2202"/>
      <c r="AH723" s="2202"/>
      <c r="AI723" s="2202"/>
      <c r="AJ723" s="2202"/>
      <c r="AK723" s="2202"/>
      <c r="AL723" s="2202"/>
      <c r="AM723" s="2202"/>
      <c r="AN723" s="2202"/>
      <c r="AO723" s="2202"/>
      <c r="AP723" s="2202"/>
      <c r="AQ723" s="2202"/>
      <c r="AR723" s="2202"/>
      <c r="AS723" s="2202"/>
      <c r="AT723" s="2202"/>
      <c r="AU723" s="2202"/>
      <c r="AV723" s="2202"/>
      <c r="AW723" s="2202"/>
      <c r="AX723" s="2202"/>
    </row>
    <row r="724" spans="1:50" ht="15.75">
      <c r="A724" s="2127"/>
      <c r="B724" s="2128"/>
      <c r="C724" s="2128"/>
      <c r="D724" s="2128"/>
      <c r="E724" s="2129"/>
      <c r="F724" s="2128"/>
      <c r="G724" s="2128"/>
      <c r="H724" s="2128"/>
      <c r="I724" s="2128"/>
      <c r="J724" s="2129"/>
      <c r="K724" s="2128"/>
      <c r="L724" s="2128"/>
      <c r="M724" s="2128"/>
      <c r="N724" s="2128"/>
      <c r="O724" s="2129"/>
      <c r="P724" s="2128"/>
      <c r="Q724" s="2128"/>
      <c r="R724" s="2128"/>
      <c r="S724" s="2128"/>
      <c r="T724" s="2129"/>
      <c r="U724" s="2128"/>
      <c r="V724" s="2128"/>
      <c r="W724" s="2128"/>
      <c r="X724" s="2128"/>
      <c r="Y724" s="2129"/>
      <c r="Z724" s="2283" t="s">
        <v>43</v>
      </c>
      <c r="AA724" s="2284"/>
      <c r="AB724" s="2284"/>
      <c r="AC724" s="509"/>
      <c r="AD724" s="511" t="s">
        <v>44</v>
      </c>
      <c r="AE724" s="511" t="s">
        <v>45</v>
      </c>
      <c r="AF724" s="511" t="s">
        <v>208</v>
      </c>
      <c r="AG724" s="2284" t="s">
        <v>47</v>
      </c>
      <c r="AH724" s="2284"/>
      <c r="AI724" s="2284"/>
      <c r="AJ724" s="510"/>
      <c r="AK724" s="510"/>
      <c r="AL724" s="510"/>
      <c r="AM724" s="510"/>
      <c r="AN724" s="510"/>
      <c r="AO724" s="510"/>
      <c r="AP724" s="510"/>
      <c r="AQ724" s="510"/>
      <c r="AR724" s="511" t="s">
        <v>48</v>
      </c>
      <c r="AS724" s="510"/>
      <c r="AT724" s="2203">
        <f>$AT$38</f>
        <v>465</v>
      </c>
      <c r="AU724" s="2203"/>
      <c r="AV724" s="2233" t="s">
        <v>49</v>
      </c>
      <c r="AW724" s="2233"/>
      <c r="AX724" s="510"/>
    </row>
    <row r="725" spans="1:50">
      <c r="A725" s="2127"/>
      <c r="B725" s="2128"/>
      <c r="C725" s="2128"/>
      <c r="D725" s="2128"/>
      <c r="E725" s="2129"/>
      <c r="F725" s="2128"/>
      <c r="G725" s="2128"/>
      <c r="H725" s="2128"/>
      <c r="I725" s="2128"/>
      <c r="J725" s="2129"/>
      <c r="K725" s="2128"/>
      <c r="L725" s="2128"/>
      <c r="M725" s="2128"/>
      <c r="N725" s="2128"/>
      <c r="O725" s="2129"/>
      <c r="P725" s="2128"/>
      <c r="Q725" s="2128"/>
      <c r="R725" s="2128"/>
      <c r="S725" s="2128"/>
      <c r="T725" s="2129"/>
      <c r="U725" s="2128"/>
      <c r="V725" s="2128"/>
      <c r="W725" s="2128"/>
      <c r="X725" s="2128"/>
      <c r="Y725" s="2129"/>
      <c r="Z725" s="2189" t="s">
        <v>380</v>
      </c>
      <c r="AA725" s="2190"/>
      <c r="AB725" s="2190"/>
      <c r="AC725" s="2190"/>
      <c r="AD725" s="542">
        <v>14</v>
      </c>
      <c r="AE725" s="543">
        <v>403</v>
      </c>
      <c r="AF725" s="527">
        <f>SUM($AT$38-AE725)</f>
        <v>62</v>
      </c>
      <c r="AG725" s="1977"/>
      <c r="AH725" s="1977"/>
      <c r="AI725" s="1977"/>
      <c r="AJ725" s="1977"/>
      <c r="AK725" s="1977"/>
      <c r="AL725" s="1977"/>
      <c r="AM725" s="1977"/>
      <c r="AN725" s="1977"/>
      <c r="AO725" s="1977"/>
      <c r="AP725" s="1977"/>
      <c r="AQ725" s="1086"/>
      <c r="AR725" s="2368" t="s">
        <v>50</v>
      </c>
      <c r="AS725" s="2368"/>
      <c r="AT725" s="2368"/>
      <c r="AU725" s="2368"/>
      <c r="AV725" s="2368"/>
      <c r="AW725" s="2368"/>
      <c r="AX725" s="510"/>
    </row>
    <row r="726" spans="1:50">
      <c r="A726" s="2127"/>
      <c r="B726" s="2128"/>
      <c r="C726" s="2128"/>
      <c r="D726" s="2128"/>
      <c r="E726" s="2129"/>
      <c r="F726" s="2128"/>
      <c r="G726" s="2128"/>
      <c r="H726" s="2128"/>
      <c r="I726" s="2128"/>
      <c r="J726" s="2129"/>
      <c r="K726" s="2128"/>
      <c r="L726" s="2128"/>
      <c r="M726" s="2128"/>
      <c r="N726" s="2128"/>
      <c r="O726" s="2129"/>
      <c r="P726" s="2128"/>
      <c r="Q726" s="2128"/>
      <c r="R726" s="2128"/>
      <c r="S726" s="2128"/>
      <c r="T726" s="2129"/>
      <c r="U726" s="2128"/>
      <c r="V726" s="2128"/>
      <c r="W726" s="2128"/>
      <c r="X726" s="2128"/>
      <c r="Y726" s="2129"/>
      <c r="Z726" s="2189" t="s">
        <v>622</v>
      </c>
      <c r="AA726" s="2190"/>
      <c r="AB726" s="2190"/>
      <c r="AC726" s="2190"/>
      <c r="AD726" s="542">
        <v>20</v>
      </c>
      <c r="AE726" s="543">
        <v>391</v>
      </c>
      <c r="AF726" s="527">
        <f t="shared" ref="AF726:AF735" si="14">SUM($AT$38-AE726)</f>
        <v>74</v>
      </c>
      <c r="AG726" s="1977"/>
      <c r="AH726" s="1977"/>
      <c r="AI726" s="1977"/>
      <c r="AJ726" s="1977"/>
      <c r="AK726" s="1977"/>
      <c r="AL726" s="1977"/>
      <c r="AM726" s="1977"/>
      <c r="AN726" s="1977"/>
      <c r="AO726" s="1977"/>
      <c r="AP726" s="1977"/>
      <c r="AQ726" s="1086"/>
      <c r="AR726" s="2368"/>
      <c r="AS726" s="2368"/>
      <c r="AT726" s="2368"/>
      <c r="AU726" s="2368"/>
      <c r="AV726" s="2368"/>
      <c r="AW726" s="2368"/>
      <c r="AX726" s="510"/>
    </row>
    <row r="727" spans="1:50">
      <c r="A727" s="2127"/>
      <c r="B727" s="2128"/>
      <c r="C727" s="2128"/>
      <c r="D727" s="2128"/>
      <c r="E727" s="2129"/>
      <c r="F727" s="2128"/>
      <c r="G727" s="2128"/>
      <c r="H727" s="2128"/>
      <c r="I727" s="2128"/>
      <c r="J727" s="2129"/>
      <c r="K727" s="2128"/>
      <c r="L727" s="2128"/>
      <c r="M727" s="2128"/>
      <c r="N727" s="2128"/>
      <c r="O727" s="2129"/>
      <c r="P727" s="2128"/>
      <c r="Q727" s="2128"/>
      <c r="R727" s="2128"/>
      <c r="S727" s="2128"/>
      <c r="T727" s="2129"/>
      <c r="U727" s="2128"/>
      <c r="V727" s="2128"/>
      <c r="W727" s="2128"/>
      <c r="X727" s="2128"/>
      <c r="Y727" s="2129"/>
      <c r="Z727" s="2189"/>
      <c r="AA727" s="2190"/>
      <c r="AB727" s="2190"/>
      <c r="AC727" s="2190"/>
      <c r="AD727" s="542"/>
      <c r="AE727" s="543"/>
      <c r="AF727" s="527">
        <f t="shared" si="14"/>
        <v>465</v>
      </c>
      <c r="AG727" s="1977"/>
      <c r="AH727" s="1977"/>
      <c r="AI727" s="1977"/>
      <c r="AJ727" s="1977"/>
      <c r="AK727" s="1977"/>
      <c r="AL727" s="1977"/>
      <c r="AM727" s="1977"/>
      <c r="AN727" s="1977"/>
      <c r="AO727" s="1977"/>
      <c r="AP727" s="1977"/>
      <c r="AQ727" s="1086"/>
      <c r="AR727" s="2368"/>
      <c r="AS727" s="2368"/>
      <c r="AT727" s="2368"/>
      <c r="AU727" s="2368"/>
      <c r="AV727" s="2368"/>
      <c r="AW727" s="2368"/>
      <c r="AX727" s="510"/>
    </row>
    <row r="728" spans="1:50">
      <c r="A728" s="2127"/>
      <c r="B728" s="2128"/>
      <c r="C728" s="2128"/>
      <c r="D728" s="2128"/>
      <c r="E728" s="2129"/>
      <c r="F728" s="2128"/>
      <c r="G728" s="2128"/>
      <c r="H728" s="2128"/>
      <c r="I728" s="2128"/>
      <c r="J728" s="2129"/>
      <c r="K728" s="2128"/>
      <c r="L728" s="2128"/>
      <c r="M728" s="2128"/>
      <c r="N728" s="2128"/>
      <c r="O728" s="2129"/>
      <c r="P728" s="2128"/>
      <c r="Q728" s="2128"/>
      <c r="R728" s="2128"/>
      <c r="S728" s="2128"/>
      <c r="T728" s="2129"/>
      <c r="U728" s="2128"/>
      <c r="V728" s="2128"/>
      <c r="W728" s="2128"/>
      <c r="X728" s="2128"/>
      <c r="Y728" s="2129"/>
      <c r="Z728" s="2189"/>
      <c r="AA728" s="2190"/>
      <c r="AB728" s="2190"/>
      <c r="AC728" s="2190"/>
      <c r="AD728" s="542"/>
      <c r="AE728" s="543"/>
      <c r="AF728" s="527">
        <f t="shared" si="14"/>
        <v>465</v>
      </c>
      <c r="AG728" s="1977"/>
      <c r="AH728" s="1977"/>
      <c r="AI728" s="1977"/>
      <c r="AJ728" s="1977"/>
      <c r="AK728" s="1977"/>
      <c r="AL728" s="1977"/>
      <c r="AM728" s="1977"/>
      <c r="AN728" s="1977"/>
      <c r="AO728" s="1977"/>
      <c r="AP728" s="1977"/>
      <c r="AQ728" s="1086"/>
      <c r="AR728" s="2368"/>
      <c r="AS728" s="2368"/>
      <c r="AT728" s="2368"/>
      <c r="AU728" s="2368"/>
      <c r="AV728" s="2368"/>
      <c r="AW728" s="2368"/>
      <c r="AX728" s="510"/>
    </row>
    <row r="729" spans="1:50">
      <c r="A729" s="2127"/>
      <c r="B729" s="2128"/>
      <c r="C729" s="2128"/>
      <c r="D729" s="2128"/>
      <c r="E729" s="2129"/>
      <c r="F729" s="2128"/>
      <c r="G729" s="2128"/>
      <c r="H729" s="2128"/>
      <c r="I729" s="2128"/>
      <c r="J729" s="2129"/>
      <c r="K729" s="2128"/>
      <c r="L729" s="2128"/>
      <c r="M729" s="2128"/>
      <c r="N729" s="2128"/>
      <c r="O729" s="2129"/>
      <c r="P729" s="2128"/>
      <c r="Q729" s="2128"/>
      <c r="R729" s="2128"/>
      <c r="S729" s="2128"/>
      <c r="T729" s="2129"/>
      <c r="U729" s="2128"/>
      <c r="V729" s="2128"/>
      <c r="W729" s="2128"/>
      <c r="X729" s="2128"/>
      <c r="Y729" s="2129"/>
      <c r="Z729" s="2189"/>
      <c r="AA729" s="2190"/>
      <c r="AB729" s="2190"/>
      <c r="AC729" s="2190"/>
      <c r="AD729" s="542"/>
      <c r="AE729" s="543"/>
      <c r="AF729" s="527">
        <f t="shared" si="14"/>
        <v>465</v>
      </c>
      <c r="AG729" s="1977"/>
      <c r="AH729" s="1977"/>
      <c r="AI729" s="1977"/>
      <c r="AJ729" s="1977"/>
      <c r="AK729" s="1977"/>
      <c r="AL729" s="1977"/>
      <c r="AM729" s="1977"/>
      <c r="AN729" s="1977"/>
      <c r="AO729" s="1977"/>
      <c r="AP729" s="1977"/>
      <c r="AQ729" s="1086"/>
      <c r="AR729" s="2368"/>
      <c r="AS729" s="2368"/>
      <c r="AT729" s="2368"/>
      <c r="AU729" s="2368"/>
      <c r="AV729" s="2368"/>
      <c r="AW729" s="2368"/>
      <c r="AX729" s="510"/>
    </row>
    <row r="730" spans="1:50">
      <c r="A730" s="2127"/>
      <c r="B730" s="2128"/>
      <c r="C730" s="2128"/>
      <c r="D730" s="2128"/>
      <c r="E730" s="2129"/>
      <c r="F730" s="2128"/>
      <c r="G730" s="2128"/>
      <c r="H730" s="2128"/>
      <c r="I730" s="2128"/>
      <c r="J730" s="2129"/>
      <c r="K730" s="2128"/>
      <c r="L730" s="2128"/>
      <c r="M730" s="2128"/>
      <c r="N730" s="2128"/>
      <c r="O730" s="2129"/>
      <c r="P730" s="2128"/>
      <c r="Q730" s="2128"/>
      <c r="R730" s="2128"/>
      <c r="S730" s="2128"/>
      <c r="T730" s="2129"/>
      <c r="U730" s="2128"/>
      <c r="V730" s="2128"/>
      <c r="W730" s="2128"/>
      <c r="X730" s="2128"/>
      <c r="Y730" s="2129"/>
      <c r="Z730" s="2189"/>
      <c r="AA730" s="2190"/>
      <c r="AB730" s="2190"/>
      <c r="AC730" s="2190"/>
      <c r="AD730" s="542"/>
      <c r="AE730" s="543"/>
      <c r="AF730" s="527">
        <f t="shared" si="14"/>
        <v>465</v>
      </c>
      <c r="AG730" s="1977"/>
      <c r="AH730" s="1977"/>
      <c r="AI730" s="1977"/>
      <c r="AJ730" s="1977"/>
      <c r="AK730" s="1977"/>
      <c r="AL730" s="1977"/>
      <c r="AM730" s="1977"/>
      <c r="AN730" s="1977"/>
      <c r="AO730" s="1977"/>
      <c r="AP730" s="1977"/>
      <c r="AQ730" s="1086"/>
      <c r="AR730" s="2368"/>
      <c r="AS730" s="2368"/>
      <c r="AT730" s="2368"/>
      <c r="AU730" s="2368"/>
      <c r="AV730" s="2368"/>
      <c r="AW730" s="2368"/>
      <c r="AX730" s="510"/>
    </row>
    <row r="731" spans="1:50">
      <c r="A731" s="2127"/>
      <c r="B731" s="2128"/>
      <c r="C731" s="2128"/>
      <c r="D731" s="2128"/>
      <c r="E731" s="2129"/>
      <c r="F731" s="2128"/>
      <c r="G731" s="2128"/>
      <c r="H731" s="2128"/>
      <c r="I731" s="2128"/>
      <c r="J731" s="2129"/>
      <c r="K731" s="2128"/>
      <c r="L731" s="2128"/>
      <c r="M731" s="2128"/>
      <c r="N731" s="2128"/>
      <c r="O731" s="2129"/>
      <c r="P731" s="2128"/>
      <c r="Q731" s="2128"/>
      <c r="R731" s="2128"/>
      <c r="S731" s="2128"/>
      <c r="T731" s="2129"/>
      <c r="U731" s="2128"/>
      <c r="V731" s="2128"/>
      <c r="W731" s="2128"/>
      <c r="X731" s="2128"/>
      <c r="Y731" s="2129"/>
      <c r="Z731" s="2189"/>
      <c r="AA731" s="2190"/>
      <c r="AB731" s="2190"/>
      <c r="AC731" s="2190"/>
      <c r="AD731" s="542"/>
      <c r="AE731" s="543"/>
      <c r="AF731" s="527">
        <f t="shared" si="14"/>
        <v>465</v>
      </c>
      <c r="AG731" s="1977"/>
      <c r="AH731" s="1977"/>
      <c r="AI731" s="1977"/>
      <c r="AJ731" s="1977"/>
      <c r="AK731" s="1977"/>
      <c r="AL731" s="1977"/>
      <c r="AM731" s="1977"/>
      <c r="AN731" s="1977"/>
      <c r="AO731" s="1977"/>
      <c r="AP731" s="1977"/>
      <c r="AQ731" s="1086"/>
      <c r="AR731" s="2368"/>
      <c r="AS731" s="2368"/>
      <c r="AT731" s="2368"/>
      <c r="AU731" s="2368"/>
      <c r="AV731" s="2368"/>
      <c r="AW731" s="2368"/>
      <c r="AX731" s="510"/>
    </row>
    <row r="732" spans="1:50">
      <c r="A732" s="2127"/>
      <c r="B732" s="2128"/>
      <c r="C732" s="2128"/>
      <c r="D732" s="2128"/>
      <c r="E732" s="2129"/>
      <c r="F732" s="2128"/>
      <c r="G732" s="2128"/>
      <c r="H732" s="2128"/>
      <c r="I732" s="2128"/>
      <c r="J732" s="2129"/>
      <c r="K732" s="2128"/>
      <c r="L732" s="2128"/>
      <c r="M732" s="2128"/>
      <c r="N732" s="2128"/>
      <c r="O732" s="2129"/>
      <c r="P732" s="2128"/>
      <c r="Q732" s="2128"/>
      <c r="R732" s="2128"/>
      <c r="S732" s="2128"/>
      <c r="T732" s="2129"/>
      <c r="U732" s="2128"/>
      <c r="V732" s="2128"/>
      <c r="W732" s="2128"/>
      <c r="X732" s="2128"/>
      <c r="Y732" s="2129"/>
      <c r="Z732" s="2189"/>
      <c r="AA732" s="2190"/>
      <c r="AB732" s="2190"/>
      <c r="AC732" s="2190"/>
      <c r="AD732" s="542"/>
      <c r="AE732" s="543"/>
      <c r="AF732" s="527">
        <f t="shared" si="14"/>
        <v>465</v>
      </c>
      <c r="AG732" s="1977"/>
      <c r="AH732" s="1977"/>
      <c r="AI732" s="1977"/>
      <c r="AJ732" s="1977"/>
      <c r="AK732" s="1977"/>
      <c r="AL732" s="1977"/>
      <c r="AM732" s="1977"/>
      <c r="AN732" s="1977"/>
      <c r="AO732" s="1977"/>
      <c r="AP732" s="1977"/>
      <c r="AQ732" s="1086"/>
      <c r="AR732" s="2368"/>
      <c r="AS732" s="2368"/>
      <c r="AT732" s="2368"/>
      <c r="AU732" s="2368"/>
      <c r="AV732" s="2368"/>
      <c r="AW732" s="2368"/>
      <c r="AX732" s="510"/>
    </row>
    <row r="733" spans="1:50">
      <c r="A733" s="2127"/>
      <c r="B733" s="2128"/>
      <c r="C733" s="2128"/>
      <c r="D733" s="2128"/>
      <c r="E733" s="2129"/>
      <c r="F733" s="2128"/>
      <c r="G733" s="2128"/>
      <c r="H733" s="2128"/>
      <c r="I733" s="2128"/>
      <c r="J733" s="2129"/>
      <c r="K733" s="2128"/>
      <c r="L733" s="2128"/>
      <c r="M733" s="2128"/>
      <c r="N733" s="2128"/>
      <c r="O733" s="2129"/>
      <c r="P733" s="2128"/>
      <c r="Q733" s="2128"/>
      <c r="R733" s="2128"/>
      <c r="S733" s="2128"/>
      <c r="T733" s="2129"/>
      <c r="U733" s="2128"/>
      <c r="V733" s="2128"/>
      <c r="W733" s="2128"/>
      <c r="X733" s="2128"/>
      <c r="Y733" s="2129"/>
      <c r="Z733" s="2189"/>
      <c r="AA733" s="2190"/>
      <c r="AB733" s="2190"/>
      <c r="AC733" s="2190"/>
      <c r="AD733" s="542"/>
      <c r="AE733" s="543"/>
      <c r="AF733" s="527">
        <f t="shared" si="14"/>
        <v>465</v>
      </c>
      <c r="AG733" s="1977"/>
      <c r="AH733" s="1977"/>
      <c r="AI733" s="1977"/>
      <c r="AJ733" s="1977"/>
      <c r="AK733" s="1977"/>
      <c r="AL733" s="1977"/>
      <c r="AM733" s="1977"/>
      <c r="AN733" s="1977"/>
      <c r="AO733" s="1977"/>
      <c r="AP733" s="1977"/>
      <c r="AQ733" s="1086"/>
      <c r="AR733" s="2368"/>
      <c r="AS733" s="2368"/>
      <c r="AT733" s="2368"/>
      <c r="AU733" s="2368"/>
      <c r="AV733" s="2368"/>
      <c r="AW733" s="2368"/>
      <c r="AX733" s="510"/>
    </row>
    <row r="734" spans="1:50">
      <c r="A734" s="2127"/>
      <c r="B734" s="2128"/>
      <c r="C734" s="2128"/>
      <c r="D734" s="2128"/>
      <c r="E734" s="2129"/>
      <c r="F734" s="2128"/>
      <c r="G734" s="2128"/>
      <c r="H734" s="2128"/>
      <c r="I734" s="2128"/>
      <c r="J734" s="2129"/>
      <c r="K734" s="2128"/>
      <c r="L734" s="2128"/>
      <c r="M734" s="2128"/>
      <c r="N734" s="2128"/>
      <c r="O734" s="2129"/>
      <c r="P734" s="2128"/>
      <c r="Q734" s="2128"/>
      <c r="R734" s="2128"/>
      <c r="S734" s="2128"/>
      <c r="T734" s="2129"/>
      <c r="U734" s="2128"/>
      <c r="V734" s="2128"/>
      <c r="W734" s="2128"/>
      <c r="X734" s="2128"/>
      <c r="Y734" s="2129"/>
      <c r="Z734" s="2189"/>
      <c r="AA734" s="2190"/>
      <c r="AB734" s="2190"/>
      <c r="AC734" s="2190"/>
      <c r="AD734" s="542"/>
      <c r="AE734" s="543"/>
      <c r="AF734" s="527">
        <f t="shared" si="14"/>
        <v>465</v>
      </c>
      <c r="AG734" s="1977"/>
      <c r="AH734" s="1977"/>
      <c r="AI734" s="1977"/>
      <c r="AJ734" s="1977"/>
      <c r="AK734" s="1977"/>
      <c r="AL734" s="1977"/>
      <c r="AM734" s="1977"/>
      <c r="AN734" s="1977"/>
      <c r="AO734" s="1977"/>
      <c r="AP734" s="1977"/>
      <c r="AQ734" s="1086"/>
      <c r="AR734" s="2368"/>
      <c r="AS734" s="2368"/>
      <c r="AT734" s="2368"/>
      <c r="AU734" s="2368"/>
      <c r="AV734" s="2368"/>
      <c r="AW734" s="2368"/>
      <c r="AX734" s="510"/>
    </row>
    <row r="735" spans="1:50">
      <c r="A735" s="2282"/>
      <c r="B735" s="2135"/>
      <c r="C735" s="2135"/>
      <c r="D735" s="2135"/>
      <c r="E735" s="2136"/>
      <c r="F735" s="2135"/>
      <c r="G735" s="2135"/>
      <c r="H735" s="2135"/>
      <c r="I735" s="2135"/>
      <c r="J735" s="2136"/>
      <c r="K735" s="2135"/>
      <c r="L735" s="2135"/>
      <c r="M735" s="2135"/>
      <c r="N735" s="2135"/>
      <c r="O735" s="2136"/>
      <c r="P735" s="2135"/>
      <c r="Q735" s="2135"/>
      <c r="R735" s="2135"/>
      <c r="S735" s="2135"/>
      <c r="T735" s="2136"/>
      <c r="U735" s="2135"/>
      <c r="V735" s="2135"/>
      <c r="W735" s="2135"/>
      <c r="X735" s="2135"/>
      <c r="Y735" s="2136"/>
      <c r="Z735" s="2189"/>
      <c r="AA735" s="2190"/>
      <c r="AB735" s="2190"/>
      <c r="AC735" s="2190"/>
      <c r="AD735" s="542"/>
      <c r="AE735" s="543"/>
      <c r="AF735" s="534">
        <f t="shared" si="14"/>
        <v>465</v>
      </c>
      <c r="AG735" s="581" t="s">
        <v>55</v>
      </c>
      <c r="AH735" s="512"/>
      <c r="AI735" s="512"/>
      <c r="AJ735" s="512"/>
      <c r="AK735" s="512"/>
      <c r="AL735" s="512"/>
      <c r="AM735" s="512"/>
      <c r="AN735" s="512"/>
      <c r="AO735" s="512"/>
      <c r="AP735" s="512"/>
      <c r="AQ735" s="512"/>
      <c r="AR735" s="512"/>
      <c r="AS735" s="512"/>
      <c r="AT735" s="512"/>
      <c r="AU735" s="512"/>
      <c r="AV735" s="512"/>
      <c r="AW735" s="512"/>
      <c r="AX735" s="512"/>
    </row>
    <row r="736" spans="1:50" ht="18.75">
      <c r="A736" s="2050" t="s">
        <v>0</v>
      </c>
      <c r="B736" s="2050"/>
      <c r="C736" s="2050"/>
      <c r="D736" s="2050"/>
      <c r="E736" s="2050"/>
      <c r="F736" s="2050" t="s">
        <v>1</v>
      </c>
      <c r="G736" s="2050"/>
      <c r="H736" s="2050"/>
      <c r="I736" s="2050"/>
      <c r="J736" s="2050"/>
      <c r="K736" s="2050" t="s">
        <v>2</v>
      </c>
      <c r="L736" s="2050"/>
      <c r="M736" s="2050"/>
      <c r="N736" s="2050"/>
      <c r="O736" s="2050"/>
      <c r="P736" s="2050" t="s">
        <v>3</v>
      </c>
      <c r="Q736" s="2050"/>
      <c r="R736" s="2050"/>
      <c r="S736" s="2050"/>
      <c r="T736" s="2050"/>
      <c r="U736" s="2050" t="s">
        <v>4</v>
      </c>
      <c r="V736" s="2050"/>
      <c r="W736" s="2050"/>
      <c r="X736" s="2050"/>
      <c r="Y736" s="2050"/>
      <c r="Z736" s="2050" t="s">
        <v>5</v>
      </c>
      <c r="AA736" s="2050"/>
      <c r="AB736" s="2050"/>
      <c r="AC736" s="2050"/>
      <c r="AD736" s="2050"/>
      <c r="AE736" s="2050" t="s">
        <v>6</v>
      </c>
      <c r="AF736" s="2050"/>
      <c r="AG736" s="2050"/>
      <c r="AH736" s="2050"/>
      <c r="AI736" s="2050"/>
      <c r="AJ736" s="2050" t="s">
        <v>7</v>
      </c>
      <c r="AK736" s="2050"/>
      <c r="AL736" s="2050"/>
      <c r="AM736" s="2050"/>
      <c r="AN736" s="2050"/>
      <c r="AO736" s="2050" t="s">
        <v>8</v>
      </c>
      <c r="AP736" s="2050"/>
      <c r="AQ736" s="2050"/>
      <c r="AR736" s="2050"/>
      <c r="AS736" s="2050"/>
      <c r="AT736" s="2050" t="s">
        <v>9</v>
      </c>
      <c r="AU736" s="2050"/>
      <c r="AV736" s="2050"/>
      <c r="AW736" s="2050"/>
      <c r="AX736" s="2050"/>
    </row>
    <row r="737" spans="1:50">
      <c r="A737" s="2287" t="s">
        <v>207</v>
      </c>
      <c r="B737" s="2288"/>
      <c r="C737" s="2288"/>
      <c r="D737" s="2288"/>
      <c r="E737" s="2288"/>
      <c r="F737" s="2288"/>
      <c r="G737" s="2288"/>
      <c r="H737" s="2288"/>
      <c r="I737" s="2288"/>
      <c r="J737" s="2288"/>
      <c r="K737" s="2288"/>
      <c r="L737" s="2288"/>
      <c r="M737" s="2288"/>
      <c r="N737" s="2288"/>
      <c r="O737" s="2288"/>
      <c r="P737" s="2288"/>
      <c r="Q737" s="2288"/>
      <c r="R737" s="2288"/>
      <c r="S737" s="2288"/>
      <c r="T737" s="2288"/>
      <c r="U737" s="2288"/>
      <c r="V737" s="2288"/>
      <c r="W737" s="2288"/>
      <c r="X737" s="2288"/>
      <c r="Y737" s="2288"/>
      <c r="Z737" s="513">
        <v>1</v>
      </c>
      <c r="AA737" s="514"/>
      <c r="AB737" s="514"/>
      <c r="AC737" s="514"/>
      <c r="AD737" s="515"/>
      <c r="AE737" s="514">
        <v>2</v>
      </c>
      <c r="AF737" s="514"/>
      <c r="AG737" s="514"/>
      <c r="AH737" s="514"/>
      <c r="AI737" s="515"/>
      <c r="AJ737" s="514">
        <v>3</v>
      </c>
      <c r="AK737" s="514"/>
      <c r="AL737" s="514"/>
      <c r="AM737" s="514"/>
      <c r="AN737" s="515"/>
      <c r="AO737" s="514">
        <v>4</v>
      </c>
      <c r="AP737" s="514"/>
      <c r="AQ737" s="514"/>
      <c r="AR737" s="514"/>
      <c r="AS737" s="515"/>
      <c r="AT737" s="514">
        <v>5</v>
      </c>
      <c r="AU737" s="514"/>
      <c r="AV737" s="514"/>
      <c r="AW737" s="514"/>
      <c r="AX737" s="515"/>
    </row>
    <row r="738" spans="1:50">
      <c r="A738" s="2289"/>
      <c r="B738" s="2290"/>
      <c r="C738" s="2290"/>
      <c r="D738" s="2290"/>
      <c r="E738" s="2290"/>
      <c r="F738" s="2290"/>
      <c r="G738" s="2290"/>
      <c r="H738" s="2290"/>
      <c r="I738" s="2290"/>
      <c r="J738" s="2290"/>
      <c r="K738" s="2290"/>
      <c r="L738" s="2290"/>
      <c r="M738" s="2290"/>
      <c r="N738" s="2290"/>
      <c r="O738" s="2290"/>
      <c r="P738" s="2290"/>
      <c r="Q738" s="2290"/>
      <c r="R738" s="2290"/>
      <c r="S738" s="2290"/>
      <c r="T738" s="2290"/>
      <c r="U738" s="2290"/>
      <c r="V738" s="2290"/>
      <c r="W738" s="2290"/>
      <c r="X738" s="2290"/>
      <c r="Y738" s="2290"/>
      <c r="Z738" s="2302" t="s">
        <v>4333</v>
      </c>
      <c r="AA738" s="2280"/>
      <c r="AB738" s="2280"/>
      <c r="AC738" s="2280"/>
      <c r="AD738" s="2281"/>
      <c r="AE738" s="2280"/>
      <c r="AF738" s="2280"/>
      <c r="AG738" s="2280"/>
      <c r="AH738" s="2280"/>
      <c r="AI738" s="2281"/>
      <c r="AJ738" s="2280"/>
      <c r="AK738" s="2280"/>
      <c r="AL738" s="2280"/>
      <c r="AM738" s="2280"/>
      <c r="AN738" s="2281"/>
      <c r="AO738" s="2280"/>
      <c r="AP738" s="2280"/>
      <c r="AQ738" s="2280"/>
      <c r="AR738" s="2280"/>
      <c r="AS738" s="2281"/>
      <c r="AT738" s="2280"/>
      <c r="AU738" s="2280"/>
      <c r="AV738" s="2280"/>
      <c r="AW738" s="2280"/>
      <c r="AX738" s="2281"/>
    </row>
    <row r="739" spans="1:50">
      <c r="A739" s="2289"/>
      <c r="B739" s="2290"/>
      <c r="C739" s="2290"/>
      <c r="D739" s="2290"/>
      <c r="E739" s="2290"/>
      <c r="F739" s="2290"/>
      <c r="G739" s="2290"/>
      <c r="H739" s="2290"/>
      <c r="I739" s="2290"/>
      <c r="J739" s="2290"/>
      <c r="K739" s="2290"/>
      <c r="L739" s="2290"/>
      <c r="M739" s="2290"/>
      <c r="N739" s="2290"/>
      <c r="O739" s="2290"/>
      <c r="P739" s="2290"/>
      <c r="Q739" s="2290"/>
      <c r="R739" s="2290"/>
      <c r="S739" s="2290"/>
      <c r="T739" s="2290"/>
      <c r="U739" s="2290"/>
      <c r="V739" s="2290"/>
      <c r="W739" s="2290"/>
      <c r="X739" s="2290"/>
      <c r="Y739" s="2290"/>
      <c r="Z739" s="2302"/>
      <c r="AA739" s="2280"/>
      <c r="AB739" s="2280"/>
      <c r="AC739" s="2280"/>
      <c r="AD739" s="2281"/>
      <c r="AE739" s="2280"/>
      <c r="AF739" s="2280"/>
      <c r="AG739" s="2280"/>
      <c r="AH739" s="2280"/>
      <c r="AI739" s="2281"/>
      <c r="AJ739" s="2280"/>
      <c r="AK739" s="2280"/>
      <c r="AL739" s="2280"/>
      <c r="AM739" s="2280"/>
      <c r="AN739" s="2281"/>
      <c r="AO739" s="2280"/>
      <c r="AP739" s="2280"/>
      <c r="AQ739" s="2280"/>
      <c r="AR739" s="2280"/>
      <c r="AS739" s="2281"/>
      <c r="AT739" s="2280"/>
      <c r="AU739" s="2280"/>
      <c r="AV739" s="2280"/>
      <c r="AW739" s="2280"/>
      <c r="AX739" s="2281"/>
    </row>
    <row r="740" spans="1:50">
      <c r="A740" s="2289"/>
      <c r="B740" s="2290"/>
      <c r="C740" s="2290"/>
      <c r="D740" s="2290"/>
      <c r="E740" s="2290"/>
      <c r="F740" s="2290"/>
      <c r="G740" s="2290"/>
      <c r="H740" s="2290"/>
      <c r="I740" s="2290"/>
      <c r="J740" s="2290"/>
      <c r="K740" s="2290"/>
      <c r="L740" s="2290"/>
      <c r="M740" s="2290"/>
      <c r="N740" s="2290"/>
      <c r="O740" s="2290"/>
      <c r="P740" s="2290"/>
      <c r="Q740" s="2290"/>
      <c r="R740" s="2290"/>
      <c r="S740" s="2290"/>
      <c r="T740" s="2290"/>
      <c r="U740" s="2290"/>
      <c r="V740" s="2290"/>
      <c r="W740" s="2290"/>
      <c r="X740" s="2290"/>
      <c r="Y740" s="2290"/>
      <c r="Z740" s="2302"/>
      <c r="AA740" s="2280"/>
      <c r="AB740" s="2280"/>
      <c r="AC740" s="2280"/>
      <c r="AD740" s="2281"/>
      <c r="AE740" s="2280"/>
      <c r="AF740" s="2280"/>
      <c r="AG740" s="2280"/>
      <c r="AH740" s="2280"/>
      <c r="AI740" s="2281"/>
      <c r="AJ740" s="2280"/>
      <c r="AK740" s="2280"/>
      <c r="AL740" s="2280"/>
      <c r="AM740" s="2280"/>
      <c r="AN740" s="2281"/>
      <c r="AO740" s="2280"/>
      <c r="AP740" s="2280"/>
      <c r="AQ740" s="2280"/>
      <c r="AR740" s="2280"/>
      <c r="AS740" s="2281"/>
      <c r="AT740" s="2280"/>
      <c r="AU740" s="2280"/>
      <c r="AV740" s="2280"/>
      <c r="AW740" s="2280"/>
      <c r="AX740" s="2281"/>
    </row>
    <row r="741" spans="1:50" ht="15.75">
      <c r="A741" s="2196" t="s">
        <v>43</v>
      </c>
      <c r="B741" s="2197"/>
      <c r="C741" s="2197"/>
      <c r="D741" s="516"/>
      <c r="E741" s="518" t="s">
        <v>44</v>
      </c>
      <c r="F741" s="518" t="s">
        <v>45</v>
      </c>
      <c r="G741" s="518" t="s">
        <v>208</v>
      </c>
      <c r="H741" s="2197" t="s">
        <v>47</v>
      </c>
      <c r="I741" s="2197"/>
      <c r="J741" s="2197"/>
      <c r="K741" s="517"/>
      <c r="L741" s="517"/>
      <c r="M741" s="517"/>
      <c r="N741" s="517"/>
      <c r="O741" s="517"/>
      <c r="P741" s="517"/>
      <c r="Q741" s="517"/>
      <c r="R741" s="517"/>
      <c r="S741" s="518" t="s">
        <v>48</v>
      </c>
      <c r="T741" s="517"/>
      <c r="U741" s="2285">
        <f>$AT$38</f>
        <v>465</v>
      </c>
      <c r="V741" s="2285"/>
      <c r="W741" s="2286" t="s">
        <v>49</v>
      </c>
      <c r="X741" s="2286"/>
      <c r="Y741" s="517"/>
      <c r="Z741" s="2302"/>
      <c r="AA741" s="2280"/>
      <c r="AB741" s="2280"/>
      <c r="AC741" s="2280"/>
      <c r="AD741" s="2281"/>
      <c r="AE741" s="2280"/>
      <c r="AF741" s="2280"/>
      <c r="AG741" s="2280"/>
      <c r="AH741" s="2280"/>
      <c r="AI741" s="2281"/>
      <c r="AJ741" s="2280"/>
      <c r="AK741" s="2280"/>
      <c r="AL741" s="2280"/>
      <c r="AM741" s="2280"/>
      <c r="AN741" s="2281"/>
      <c r="AO741" s="2280"/>
      <c r="AP741" s="2280"/>
      <c r="AQ741" s="2280"/>
      <c r="AR741" s="2280"/>
      <c r="AS741" s="2281"/>
      <c r="AT741" s="2280"/>
      <c r="AU741" s="2280"/>
      <c r="AV741" s="2280"/>
      <c r="AW741" s="2280"/>
      <c r="AX741" s="2281"/>
    </row>
    <row r="742" spans="1:50">
      <c r="A742" s="2194"/>
      <c r="B742" s="2195"/>
      <c r="C742" s="2195"/>
      <c r="D742" s="2195"/>
      <c r="E742" s="540"/>
      <c r="F742" s="541"/>
      <c r="G742" s="527">
        <f>SUM($AT$38-F742)</f>
        <v>465</v>
      </c>
      <c r="H742" s="1977"/>
      <c r="I742" s="1977"/>
      <c r="J742" s="1977"/>
      <c r="K742" s="1977"/>
      <c r="L742" s="1977"/>
      <c r="M742" s="1977"/>
      <c r="N742" s="1977"/>
      <c r="O742" s="1977"/>
      <c r="P742" s="1977"/>
      <c r="Q742" s="1977"/>
      <c r="R742" s="1086"/>
      <c r="S742" s="2368" t="s">
        <v>50</v>
      </c>
      <c r="T742" s="2368"/>
      <c r="U742" s="2368"/>
      <c r="V742" s="2368"/>
      <c r="W742" s="2368"/>
      <c r="X742" s="2368"/>
      <c r="Y742" s="517"/>
      <c r="Z742" s="2302"/>
      <c r="AA742" s="2280"/>
      <c r="AB742" s="2280"/>
      <c r="AC742" s="2280"/>
      <c r="AD742" s="2281"/>
      <c r="AE742" s="2280"/>
      <c r="AF742" s="2280"/>
      <c r="AG742" s="2280"/>
      <c r="AH742" s="2280"/>
      <c r="AI742" s="2281"/>
      <c r="AJ742" s="2280"/>
      <c r="AK742" s="2280"/>
      <c r="AL742" s="2280"/>
      <c r="AM742" s="2280"/>
      <c r="AN742" s="2281"/>
      <c r="AO742" s="2280"/>
      <c r="AP742" s="2280"/>
      <c r="AQ742" s="2280"/>
      <c r="AR742" s="2280"/>
      <c r="AS742" s="2281"/>
      <c r="AT742" s="2280"/>
      <c r="AU742" s="2280"/>
      <c r="AV742" s="2280"/>
      <c r="AW742" s="2280"/>
      <c r="AX742" s="2281"/>
    </row>
    <row r="743" spans="1:50">
      <c r="A743" s="2194"/>
      <c r="B743" s="2195"/>
      <c r="C743" s="2195"/>
      <c r="D743" s="2195"/>
      <c r="E743" s="540"/>
      <c r="F743" s="541"/>
      <c r="G743" s="527">
        <f t="shared" ref="G743:G752" si="15">SUM($AT$38-F743)</f>
        <v>465</v>
      </c>
      <c r="H743" s="1977"/>
      <c r="I743" s="1977"/>
      <c r="J743" s="1977"/>
      <c r="K743" s="1977"/>
      <c r="L743" s="1977"/>
      <c r="M743" s="1977"/>
      <c r="N743" s="1977"/>
      <c r="O743" s="1977"/>
      <c r="P743" s="1977"/>
      <c r="Q743" s="1977"/>
      <c r="R743" s="1086"/>
      <c r="S743" s="2368"/>
      <c r="T743" s="2368"/>
      <c r="U743" s="2368"/>
      <c r="V743" s="2368"/>
      <c r="W743" s="2368"/>
      <c r="X743" s="2368"/>
      <c r="Y743" s="517"/>
      <c r="Z743" s="2302"/>
      <c r="AA743" s="2280"/>
      <c r="AB743" s="2280"/>
      <c r="AC743" s="2280"/>
      <c r="AD743" s="2281"/>
      <c r="AE743" s="2280"/>
      <c r="AF743" s="2280"/>
      <c r="AG743" s="2280"/>
      <c r="AH743" s="2280"/>
      <c r="AI743" s="2281"/>
      <c r="AJ743" s="2280"/>
      <c r="AK743" s="2280"/>
      <c r="AL743" s="2280"/>
      <c r="AM743" s="2280"/>
      <c r="AN743" s="2281"/>
      <c r="AO743" s="2280"/>
      <c r="AP743" s="2280"/>
      <c r="AQ743" s="2280"/>
      <c r="AR743" s="2280"/>
      <c r="AS743" s="2281"/>
      <c r="AT743" s="2280"/>
      <c r="AU743" s="2280"/>
      <c r="AV743" s="2280"/>
      <c r="AW743" s="2280"/>
      <c r="AX743" s="2281"/>
    </row>
    <row r="744" spans="1:50">
      <c r="A744" s="2194"/>
      <c r="B744" s="2195"/>
      <c r="C744" s="2195"/>
      <c r="D744" s="2195"/>
      <c r="E744" s="540"/>
      <c r="F744" s="541"/>
      <c r="G744" s="527">
        <f t="shared" si="15"/>
        <v>465</v>
      </c>
      <c r="H744" s="1977"/>
      <c r="I744" s="1977"/>
      <c r="J744" s="1977"/>
      <c r="K744" s="1977"/>
      <c r="L744" s="1977"/>
      <c r="M744" s="1977"/>
      <c r="N744" s="1977"/>
      <c r="O744" s="1977"/>
      <c r="P744" s="1977"/>
      <c r="Q744" s="1977"/>
      <c r="R744" s="1086"/>
      <c r="S744" s="2368"/>
      <c r="T744" s="2368"/>
      <c r="U744" s="2368"/>
      <c r="V744" s="2368"/>
      <c r="W744" s="2368"/>
      <c r="X744" s="2368"/>
      <c r="Y744" s="517"/>
      <c r="Z744" s="2302"/>
      <c r="AA744" s="2280"/>
      <c r="AB744" s="2280"/>
      <c r="AC744" s="2280"/>
      <c r="AD744" s="2281"/>
      <c r="AE744" s="2280"/>
      <c r="AF744" s="2280"/>
      <c r="AG744" s="2280"/>
      <c r="AH744" s="2280"/>
      <c r="AI744" s="2281"/>
      <c r="AJ744" s="2280"/>
      <c r="AK744" s="2280"/>
      <c r="AL744" s="2280"/>
      <c r="AM744" s="2280"/>
      <c r="AN744" s="2281"/>
      <c r="AO744" s="2280"/>
      <c r="AP744" s="2280"/>
      <c r="AQ744" s="2280"/>
      <c r="AR744" s="2280"/>
      <c r="AS744" s="2281"/>
      <c r="AT744" s="2280"/>
      <c r="AU744" s="2280"/>
      <c r="AV744" s="2280"/>
      <c r="AW744" s="2280"/>
      <c r="AX744" s="2281"/>
    </row>
    <row r="745" spans="1:50">
      <c r="A745" s="2194"/>
      <c r="B745" s="2195"/>
      <c r="C745" s="2195"/>
      <c r="D745" s="2195"/>
      <c r="E745" s="540"/>
      <c r="F745" s="541"/>
      <c r="G745" s="527">
        <f t="shared" si="15"/>
        <v>465</v>
      </c>
      <c r="H745" s="1977"/>
      <c r="I745" s="1977"/>
      <c r="J745" s="1977"/>
      <c r="K745" s="1977"/>
      <c r="L745" s="1977"/>
      <c r="M745" s="1977"/>
      <c r="N745" s="1977"/>
      <c r="O745" s="1977"/>
      <c r="P745" s="1977"/>
      <c r="Q745" s="1977"/>
      <c r="R745" s="1086"/>
      <c r="S745" s="2368"/>
      <c r="T745" s="2368"/>
      <c r="U745" s="2368"/>
      <c r="V745" s="2368"/>
      <c r="W745" s="2368"/>
      <c r="X745" s="2368"/>
      <c r="Y745" s="517"/>
      <c r="Z745" s="2302"/>
      <c r="AA745" s="2280"/>
      <c r="AB745" s="2280"/>
      <c r="AC745" s="2280"/>
      <c r="AD745" s="2281"/>
      <c r="AE745" s="2280"/>
      <c r="AF745" s="2280"/>
      <c r="AG745" s="2280"/>
      <c r="AH745" s="2280"/>
      <c r="AI745" s="2281"/>
      <c r="AJ745" s="2280"/>
      <c r="AK745" s="2280"/>
      <c r="AL745" s="2280"/>
      <c r="AM745" s="2280"/>
      <c r="AN745" s="2281"/>
      <c r="AO745" s="2280"/>
      <c r="AP745" s="2280"/>
      <c r="AQ745" s="2280"/>
      <c r="AR745" s="2280"/>
      <c r="AS745" s="2281"/>
      <c r="AT745" s="2280"/>
      <c r="AU745" s="2280"/>
      <c r="AV745" s="2280"/>
      <c r="AW745" s="2280"/>
      <c r="AX745" s="2281"/>
    </row>
    <row r="746" spans="1:50">
      <c r="A746" s="2194"/>
      <c r="B746" s="2195"/>
      <c r="C746" s="2195"/>
      <c r="D746" s="2195"/>
      <c r="E746" s="540"/>
      <c r="F746" s="541"/>
      <c r="G746" s="527">
        <f t="shared" si="15"/>
        <v>465</v>
      </c>
      <c r="H746" s="1977"/>
      <c r="I746" s="1977"/>
      <c r="J746" s="1977"/>
      <c r="K746" s="1977"/>
      <c r="L746" s="1977"/>
      <c r="M746" s="1977"/>
      <c r="N746" s="1977"/>
      <c r="O746" s="1977"/>
      <c r="P746" s="1977"/>
      <c r="Q746" s="1977"/>
      <c r="R746" s="1086"/>
      <c r="S746" s="2368"/>
      <c r="T746" s="2368"/>
      <c r="U746" s="2368"/>
      <c r="V746" s="2368"/>
      <c r="W746" s="2368"/>
      <c r="X746" s="2368"/>
      <c r="Y746" s="517"/>
      <c r="Z746" s="2302"/>
      <c r="AA746" s="2280"/>
      <c r="AB746" s="2280"/>
      <c r="AC746" s="2280"/>
      <c r="AD746" s="2281"/>
      <c r="AE746" s="2280"/>
      <c r="AF746" s="2280"/>
      <c r="AG746" s="2280"/>
      <c r="AH746" s="2280"/>
      <c r="AI746" s="2281"/>
      <c r="AJ746" s="2280"/>
      <c r="AK746" s="2280"/>
      <c r="AL746" s="2280"/>
      <c r="AM746" s="2280"/>
      <c r="AN746" s="2281"/>
      <c r="AO746" s="2280"/>
      <c r="AP746" s="2280"/>
      <c r="AQ746" s="2280"/>
      <c r="AR746" s="2280"/>
      <c r="AS746" s="2281"/>
      <c r="AT746" s="2280"/>
      <c r="AU746" s="2280"/>
      <c r="AV746" s="2280"/>
      <c r="AW746" s="2280"/>
      <c r="AX746" s="2281"/>
    </row>
    <row r="747" spans="1:50">
      <c r="A747" s="2194"/>
      <c r="B747" s="2195"/>
      <c r="C747" s="2195"/>
      <c r="D747" s="2195"/>
      <c r="E747" s="540"/>
      <c r="F747" s="541"/>
      <c r="G747" s="527">
        <f t="shared" si="15"/>
        <v>465</v>
      </c>
      <c r="H747" s="1977"/>
      <c r="I747" s="1977"/>
      <c r="J747" s="1977"/>
      <c r="K747" s="1977"/>
      <c r="L747" s="1977"/>
      <c r="M747" s="1977"/>
      <c r="N747" s="1977"/>
      <c r="O747" s="1977"/>
      <c r="P747" s="1977"/>
      <c r="Q747" s="1977"/>
      <c r="R747" s="1086"/>
      <c r="S747" s="2368"/>
      <c r="T747" s="2368"/>
      <c r="U747" s="2368"/>
      <c r="V747" s="2368"/>
      <c r="W747" s="2368"/>
      <c r="X747" s="2368"/>
      <c r="Y747" s="517"/>
      <c r="Z747" s="2302"/>
      <c r="AA747" s="2280"/>
      <c r="AB747" s="2280"/>
      <c r="AC747" s="2280"/>
      <c r="AD747" s="2281"/>
      <c r="AE747" s="2280"/>
      <c r="AF747" s="2280"/>
      <c r="AG747" s="2280"/>
      <c r="AH747" s="2280"/>
      <c r="AI747" s="2281"/>
      <c r="AJ747" s="2280"/>
      <c r="AK747" s="2280"/>
      <c r="AL747" s="2280"/>
      <c r="AM747" s="2280"/>
      <c r="AN747" s="2281"/>
      <c r="AO747" s="2280"/>
      <c r="AP747" s="2280"/>
      <c r="AQ747" s="2280"/>
      <c r="AR747" s="2280"/>
      <c r="AS747" s="2281"/>
      <c r="AT747" s="2280"/>
      <c r="AU747" s="2280"/>
      <c r="AV747" s="2280"/>
      <c r="AW747" s="2280"/>
      <c r="AX747" s="2281"/>
    </row>
    <row r="748" spans="1:50">
      <c r="A748" s="2194"/>
      <c r="B748" s="2195"/>
      <c r="C748" s="2195"/>
      <c r="D748" s="2195"/>
      <c r="E748" s="540"/>
      <c r="F748" s="541"/>
      <c r="G748" s="527">
        <f t="shared" si="15"/>
        <v>465</v>
      </c>
      <c r="H748" s="1977"/>
      <c r="I748" s="1977"/>
      <c r="J748" s="1977"/>
      <c r="K748" s="1977"/>
      <c r="L748" s="1977"/>
      <c r="M748" s="1977"/>
      <c r="N748" s="1977"/>
      <c r="O748" s="1977"/>
      <c r="P748" s="1977"/>
      <c r="Q748" s="1977"/>
      <c r="R748" s="1086"/>
      <c r="S748" s="2368"/>
      <c r="T748" s="2368"/>
      <c r="U748" s="2368"/>
      <c r="V748" s="2368"/>
      <c r="W748" s="2368"/>
      <c r="X748" s="2368"/>
      <c r="Y748" s="517"/>
      <c r="Z748" s="2302"/>
      <c r="AA748" s="2280"/>
      <c r="AB748" s="2280"/>
      <c r="AC748" s="2280"/>
      <c r="AD748" s="2281"/>
      <c r="AE748" s="2280"/>
      <c r="AF748" s="2280"/>
      <c r="AG748" s="2280"/>
      <c r="AH748" s="2280"/>
      <c r="AI748" s="2281"/>
      <c r="AJ748" s="2280"/>
      <c r="AK748" s="2280"/>
      <c r="AL748" s="2280"/>
      <c r="AM748" s="2280"/>
      <c r="AN748" s="2281"/>
      <c r="AO748" s="2280"/>
      <c r="AP748" s="2280"/>
      <c r="AQ748" s="2280"/>
      <c r="AR748" s="2280"/>
      <c r="AS748" s="2281"/>
      <c r="AT748" s="2280"/>
      <c r="AU748" s="2280"/>
      <c r="AV748" s="2280"/>
      <c r="AW748" s="2280"/>
      <c r="AX748" s="2281"/>
    </row>
    <row r="749" spans="1:50">
      <c r="A749" s="2194"/>
      <c r="B749" s="2195"/>
      <c r="C749" s="2195"/>
      <c r="D749" s="2195"/>
      <c r="E749" s="540"/>
      <c r="F749" s="541"/>
      <c r="G749" s="527">
        <f t="shared" si="15"/>
        <v>465</v>
      </c>
      <c r="H749" s="1977"/>
      <c r="I749" s="1977"/>
      <c r="J749" s="1977"/>
      <c r="K749" s="1977"/>
      <c r="L749" s="1977"/>
      <c r="M749" s="1977"/>
      <c r="N749" s="1977"/>
      <c r="O749" s="1977"/>
      <c r="P749" s="1977"/>
      <c r="Q749" s="1977"/>
      <c r="R749" s="1086"/>
      <c r="S749" s="2368"/>
      <c r="T749" s="2368"/>
      <c r="U749" s="2368"/>
      <c r="V749" s="2368"/>
      <c r="W749" s="2368"/>
      <c r="X749" s="2368"/>
      <c r="Y749" s="517"/>
      <c r="Z749" s="2302"/>
      <c r="AA749" s="2280"/>
      <c r="AB749" s="2280"/>
      <c r="AC749" s="2280"/>
      <c r="AD749" s="2281"/>
      <c r="AE749" s="2280"/>
      <c r="AF749" s="2280"/>
      <c r="AG749" s="2280"/>
      <c r="AH749" s="2280"/>
      <c r="AI749" s="2281"/>
      <c r="AJ749" s="2280"/>
      <c r="AK749" s="2280"/>
      <c r="AL749" s="2280"/>
      <c r="AM749" s="2280"/>
      <c r="AN749" s="2281"/>
      <c r="AO749" s="2280"/>
      <c r="AP749" s="2280"/>
      <c r="AQ749" s="2280"/>
      <c r="AR749" s="2280"/>
      <c r="AS749" s="2281"/>
      <c r="AT749" s="2280"/>
      <c r="AU749" s="2280"/>
      <c r="AV749" s="2280"/>
      <c r="AW749" s="2280"/>
      <c r="AX749" s="2281"/>
    </row>
    <row r="750" spans="1:50">
      <c r="A750" s="2194"/>
      <c r="B750" s="2195"/>
      <c r="C750" s="2195"/>
      <c r="D750" s="2195"/>
      <c r="E750" s="540"/>
      <c r="F750" s="541"/>
      <c r="G750" s="527">
        <f t="shared" si="15"/>
        <v>465</v>
      </c>
      <c r="H750" s="1977"/>
      <c r="I750" s="1977"/>
      <c r="J750" s="1977"/>
      <c r="K750" s="1977"/>
      <c r="L750" s="1977"/>
      <c r="M750" s="1977"/>
      <c r="N750" s="1977"/>
      <c r="O750" s="1977"/>
      <c r="P750" s="1977"/>
      <c r="Q750" s="1977"/>
      <c r="R750" s="1086"/>
      <c r="S750" s="2368"/>
      <c r="T750" s="2368"/>
      <c r="U750" s="2368"/>
      <c r="V750" s="2368"/>
      <c r="W750" s="2368"/>
      <c r="X750" s="2368"/>
      <c r="Y750" s="517"/>
      <c r="Z750" s="2302"/>
      <c r="AA750" s="2280"/>
      <c r="AB750" s="2280"/>
      <c r="AC750" s="2280"/>
      <c r="AD750" s="2281"/>
      <c r="AE750" s="2280"/>
      <c r="AF750" s="2280"/>
      <c r="AG750" s="2280"/>
      <c r="AH750" s="2280"/>
      <c r="AI750" s="2281"/>
      <c r="AJ750" s="2280"/>
      <c r="AK750" s="2280"/>
      <c r="AL750" s="2280"/>
      <c r="AM750" s="2280"/>
      <c r="AN750" s="2281"/>
      <c r="AO750" s="2280"/>
      <c r="AP750" s="2280"/>
      <c r="AQ750" s="2280"/>
      <c r="AR750" s="2280"/>
      <c r="AS750" s="2281"/>
      <c r="AT750" s="2280"/>
      <c r="AU750" s="2280"/>
      <c r="AV750" s="2280"/>
      <c r="AW750" s="2280"/>
      <c r="AX750" s="2281"/>
    </row>
    <row r="751" spans="1:50">
      <c r="A751" s="2194"/>
      <c r="B751" s="2195"/>
      <c r="C751" s="2195"/>
      <c r="D751" s="2195"/>
      <c r="E751" s="540"/>
      <c r="F751" s="541"/>
      <c r="G751" s="527">
        <f t="shared" si="15"/>
        <v>465</v>
      </c>
      <c r="H751" s="1977"/>
      <c r="I751" s="1977"/>
      <c r="J751" s="1977"/>
      <c r="K751" s="1977"/>
      <c r="L751" s="1977"/>
      <c r="M751" s="1977"/>
      <c r="N751" s="1977"/>
      <c r="O751" s="1977"/>
      <c r="P751" s="1977"/>
      <c r="Q751" s="1977"/>
      <c r="R751" s="1086"/>
      <c r="S751" s="2368"/>
      <c r="T751" s="2368"/>
      <c r="U751" s="2368"/>
      <c r="V751" s="2368"/>
      <c r="W751" s="2368"/>
      <c r="X751" s="2368"/>
      <c r="Y751" s="517"/>
      <c r="Z751" s="2302"/>
      <c r="AA751" s="2280"/>
      <c r="AB751" s="2280"/>
      <c r="AC751" s="2280"/>
      <c r="AD751" s="2281"/>
      <c r="AE751" s="2280"/>
      <c r="AF751" s="2280"/>
      <c r="AG751" s="2280"/>
      <c r="AH751" s="2280"/>
      <c r="AI751" s="2281"/>
      <c r="AJ751" s="2280"/>
      <c r="AK751" s="2280"/>
      <c r="AL751" s="2280"/>
      <c r="AM751" s="2280"/>
      <c r="AN751" s="2281"/>
      <c r="AO751" s="2280"/>
      <c r="AP751" s="2280"/>
      <c r="AQ751" s="2280"/>
      <c r="AR751" s="2280"/>
      <c r="AS751" s="2281"/>
      <c r="AT751" s="2280"/>
      <c r="AU751" s="2280"/>
      <c r="AV751" s="2280"/>
      <c r="AW751" s="2280"/>
      <c r="AX751" s="2281"/>
    </row>
    <row r="752" spans="1:50">
      <c r="A752" s="2194"/>
      <c r="B752" s="2195"/>
      <c r="C752" s="2195"/>
      <c r="D752" s="2195"/>
      <c r="E752" s="540"/>
      <c r="F752" s="541"/>
      <c r="G752" s="534">
        <f t="shared" si="15"/>
        <v>465</v>
      </c>
      <c r="H752" s="582" t="s">
        <v>55</v>
      </c>
      <c r="I752" s="519"/>
      <c r="J752" s="519"/>
      <c r="K752" s="519"/>
      <c r="L752" s="519"/>
      <c r="M752" s="519"/>
      <c r="N752" s="519"/>
      <c r="O752" s="519"/>
      <c r="P752" s="519"/>
      <c r="Q752" s="519"/>
      <c r="R752" s="519"/>
      <c r="S752" s="519"/>
      <c r="T752" s="519"/>
      <c r="U752" s="519"/>
      <c r="V752" s="519"/>
      <c r="W752" s="519"/>
      <c r="X752" s="519"/>
      <c r="Y752" s="519"/>
      <c r="Z752" s="2223" t="s">
        <v>209</v>
      </c>
      <c r="AA752" s="2224"/>
      <c r="AB752" s="2224"/>
      <c r="AC752" s="2224"/>
      <c r="AD752" s="2225"/>
      <c r="AE752" s="2291"/>
      <c r="AF752" s="2291"/>
      <c r="AG752" s="2291"/>
      <c r="AH752" s="2291"/>
      <c r="AI752" s="2292"/>
      <c r="AJ752" s="2291"/>
      <c r="AK752" s="2291"/>
      <c r="AL752" s="2291"/>
      <c r="AM752" s="2291"/>
      <c r="AN752" s="2292"/>
      <c r="AO752" s="2291"/>
      <c r="AP752" s="2291"/>
      <c r="AQ752" s="2291"/>
      <c r="AR752" s="2291"/>
      <c r="AS752" s="2292"/>
      <c r="AT752" s="2291"/>
      <c r="AU752" s="2291"/>
      <c r="AV752" s="2291"/>
      <c r="AW752" s="2291"/>
      <c r="AX752" s="2292"/>
    </row>
    <row r="753" spans="1:50">
      <c r="A753" s="517">
        <v>6</v>
      </c>
      <c r="B753" s="517"/>
      <c r="C753" s="517"/>
      <c r="D753" s="517"/>
      <c r="E753" s="515"/>
      <c r="F753" s="514">
        <v>7</v>
      </c>
      <c r="G753" s="514"/>
      <c r="H753" s="514"/>
      <c r="I753" s="514"/>
      <c r="J753" s="515"/>
      <c r="K753" s="514">
        <v>8</v>
      </c>
      <c r="L753" s="514"/>
      <c r="M753" s="514"/>
      <c r="N753" s="514"/>
      <c r="O753" s="515"/>
      <c r="P753" s="514">
        <v>9</v>
      </c>
      <c r="Q753" s="514"/>
      <c r="R753" s="514"/>
      <c r="S753" s="514"/>
      <c r="T753" s="515"/>
      <c r="U753" s="514">
        <v>10</v>
      </c>
      <c r="V753" s="514"/>
      <c r="W753" s="514"/>
      <c r="X753" s="514"/>
      <c r="Y753" s="515"/>
      <c r="Z753" s="517">
        <v>11</v>
      </c>
      <c r="AA753" s="517"/>
      <c r="AB753" s="517"/>
      <c r="AC753" s="517"/>
      <c r="AD753" s="520"/>
      <c r="AE753" s="517">
        <v>12</v>
      </c>
      <c r="AF753" s="517"/>
      <c r="AG753" s="517"/>
      <c r="AH753" s="517"/>
      <c r="AI753" s="520"/>
      <c r="AJ753" s="517">
        <v>13</v>
      </c>
      <c r="AK753" s="517"/>
      <c r="AL753" s="517"/>
      <c r="AM753" s="517"/>
      <c r="AN753" s="520"/>
      <c r="AO753" s="517">
        <v>14</v>
      </c>
      <c r="AP753" s="517"/>
      <c r="AQ753" s="517"/>
      <c r="AR753" s="517"/>
      <c r="AS753" s="520"/>
      <c r="AT753" s="517">
        <v>15</v>
      </c>
      <c r="AU753" s="517"/>
      <c r="AV753" s="517"/>
      <c r="AW753" s="517"/>
      <c r="AX753" s="520"/>
    </row>
    <row r="754" spans="1:50">
      <c r="A754" s="2280"/>
      <c r="B754" s="2280"/>
      <c r="C754" s="2280"/>
      <c r="D754" s="2280"/>
      <c r="E754" s="2281"/>
      <c r="F754" s="2280"/>
      <c r="G754" s="2280"/>
      <c r="H754" s="2280"/>
      <c r="I754" s="2280"/>
      <c r="J754" s="2281"/>
      <c r="K754" s="2280" t="s">
        <v>4344</v>
      </c>
      <c r="L754" s="2280"/>
      <c r="M754" s="2280"/>
      <c r="N754" s="2280"/>
      <c r="O754" s="2281"/>
      <c r="P754" s="2280"/>
      <c r="Q754" s="2280"/>
      <c r="R754" s="2280"/>
      <c r="S754" s="2280"/>
      <c r="T754" s="2281"/>
      <c r="U754" s="2280"/>
      <c r="V754" s="2280"/>
      <c r="W754" s="2280"/>
      <c r="X754" s="2280"/>
      <c r="Y754" s="2281"/>
      <c r="Z754" s="2280"/>
      <c r="AA754" s="2280"/>
      <c r="AB754" s="2280"/>
      <c r="AC754" s="2280"/>
      <c r="AD754" s="2281"/>
      <c r="AE754" s="2280"/>
      <c r="AF754" s="2280"/>
      <c r="AG754" s="2280"/>
      <c r="AH754" s="2280"/>
      <c r="AI754" s="2281"/>
      <c r="AJ754" s="2280"/>
      <c r="AK754" s="2280"/>
      <c r="AL754" s="2280"/>
      <c r="AM754" s="2280"/>
      <c r="AN754" s="2281"/>
      <c r="AO754" s="2280"/>
      <c r="AP754" s="2280"/>
      <c r="AQ754" s="2280"/>
      <c r="AR754" s="2280"/>
      <c r="AS754" s="2281"/>
      <c r="AT754" s="2280"/>
      <c r="AU754" s="2280"/>
      <c r="AV754" s="2280"/>
      <c r="AW754" s="2280"/>
      <c r="AX754" s="2281"/>
    </row>
    <row r="755" spans="1:50">
      <c r="A755" s="2280"/>
      <c r="B755" s="2280"/>
      <c r="C755" s="2280"/>
      <c r="D755" s="2280"/>
      <c r="E755" s="2281"/>
      <c r="F755" s="2280"/>
      <c r="G755" s="2280"/>
      <c r="H755" s="2280"/>
      <c r="I755" s="2280"/>
      <c r="J755" s="2281"/>
      <c r="K755" s="2280"/>
      <c r="L755" s="2280"/>
      <c r="M755" s="2280"/>
      <c r="N755" s="2280"/>
      <c r="O755" s="2281"/>
      <c r="P755" s="2280"/>
      <c r="Q755" s="2280"/>
      <c r="R755" s="2280"/>
      <c r="S755" s="2280"/>
      <c r="T755" s="2281"/>
      <c r="U755" s="2280"/>
      <c r="V755" s="2280"/>
      <c r="W755" s="2280"/>
      <c r="X755" s="2280"/>
      <c r="Y755" s="2281"/>
      <c r="Z755" s="2280"/>
      <c r="AA755" s="2280"/>
      <c r="AB755" s="2280"/>
      <c r="AC755" s="2280"/>
      <c r="AD755" s="2281"/>
      <c r="AE755" s="2280"/>
      <c r="AF755" s="2280"/>
      <c r="AG755" s="2280"/>
      <c r="AH755" s="2280"/>
      <c r="AI755" s="2281"/>
      <c r="AJ755" s="2280"/>
      <c r="AK755" s="2280"/>
      <c r="AL755" s="2280"/>
      <c r="AM755" s="2280"/>
      <c r="AN755" s="2281"/>
      <c r="AO755" s="2280"/>
      <c r="AP755" s="2280"/>
      <c r="AQ755" s="2280"/>
      <c r="AR755" s="2280"/>
      <c r="AS755" s="2281"/>
      <c r="AT755" s="2280"/>
      <c r="AU755" s="2280"/>
      <c r="AV755" s="2280"/>
      <c r="AW755" s="2280"/>
      <c r="AX755" s="2281"/>
    </row>
    <row r="756" spans="1:50">
      <c r="A756" s="2280"/>
      <c r="B756" s="2280"/>
      <c r="C756" s="2280"/>
      <c r="D756" s="2280"/>
      <c r="E756" s="2281"/>
      <c r="F756" s="2280"/>
      <c r="G756" s="2280"/>
      <c r="H756" s="2280"/>
      <c r="I756" s="2280"/>
      <c r="J756" s="2281"/>
      <c r="K756" s="2280"/>
      <c r="L756" s="2280"/>
      <c r="M756" s="2280"/>
      <c r="N756" s="2280"/>
      <c r="O756" s="2281"/>
      <c r="P756" s="2280"/>
      <c r="Q756" s="2280"/>
      <c r="R756" s="2280"/>
      <c r="S756" s="2280"/>
      <c r="T756" s="2281"/>
      <c r="U756" s="2280"/>
      <c r="V756" s="2280"/>
      <c r="W756" s="2280"/>
      <c r="X756" s="2280"/>
      <c r="Y756" s="2281"/>
      <c r="Z756" s="2280"/>
      <c r="AA756" s="2280"/>
      <c r="AB756" s="2280"/>
      <c r="AC756" s="2280"/>
      <c r="AD756" s="2281"/>
      <c r="AE756" s="2280"/>
      <c r="AF756" s="2280"/>
      <c r="AG756" s="2280"/>
      <c r="AH756" s="2280"/>
      <c r="AI756" s="2281"/>
      <c r="AJ756" s="2280"/>
      <c r="AK756" s="2280"/>
      <c r="AL756" s="2280"/>
      <c r="AM756" s="2280"/>
      <c r="AN756" s="2281"/>
      <c r="AO756" s="2280"/>
      <c r="AP756" s="2280"/>
      <c r="AQ756" s="2280"/>
      <c r="AR756" s="2280"/>
      <c r="AS756" s="2281"/>
      <c r="AT756" s="2280"/>
      <c r="AU756" s="2280"/>
      <c r="AV756" s="2280"/>
      <c r="AW756" s="2280"/>
      <c r="AX756" s="2281"/>
    </row>
    <row r="757" spans="1:50">
      <c r="A757" s="2280"/>
      <c r="B757" s="2280"/>
      <c r="C757" s="2280"/>
      <c r="D757" s="2280"/>
      <c r="E757" s="2281"/>
      <c r="F757" s="2280"/>
      <c r="G757" s="2280"/>
      <c r="H757" s="2280"/>
      <c r="I757" s="2280"/>
      <c r="J757" s="2281"/>
      <c r="K757" s="2280"/>
      <c r="L757" s="2280"/>
      <c r="M757" s="2280"/>
      <c r="N757" s="2280"/>
      <c r="O757" s="2281"/>
      <c r="P757" s="2280"/>
      <c r="Q757" s="2280"/>
      <c r="R757" s="2280"/>
      <c r="S757" s="2280"/>
      <c r="T757" s="2281"/>
      <c r="U757" s="2280"/>
      <c r="V757" s="2280"/>
      <c r="W757" s="2280"/>
      <c r="X757" s="2280"/>
      <c r="Y757" s="2281"/>
      <c r="Z757" s="2280"/>
      <c r="AA757" s="2280"/>
      <c r="AB757" s="2280"/>
      <c r="AC757" s="2280"/>
      <c r="AD757" s="2281"/>
      <c r="AE757" s="2280"/>
      <c r="AF757" s="2280"/>
      <c r="AG757" s="2280"/>
      <c r="AH757" s="2280"/>
      <c r="AI757" s="2281"/>
      <c r="AJ757" s="2280"/>
      <c r="AK757" s="2280"/>
      <c r="AL757" s="2280"/>
      <c r="AM757" s="2280"/>
      <c r="AN757" s="2281"/>
      <c r="AO757" s="2280"/>
      <c r="AP757" s="2280"/>
      <c r="AQ757" s="2280"/>
      <c r="AR757" s="2280"/>
      <c r="AS757" s="2281"/>
      <c r="AT757" s="2280"/>
      <c r="AU757" s="2280"/>
      <c r="AV757" s="2280"/>
      <c r="AW757" s="2280"/>
      <c r="AX757" s="2281"/>
    </row>
    <row r="758" spans="1:50">
      <c r="A758" s="2280"/>
      <c r="B758" s="2280"/>
      <c r="C758" s="2280"/>
      <c r="D758" s="2280"/>
      <c r="E758" s="2281"/>
      <c r="F758" s="2280"/>
      <c r="G758" s="2280"/>
      <c r="H758" s="2280"/>
      <c r="I758" s="2280"/>
      <c r="J758" s="2281"/>
      <c r="K758" s="2280"/>
      <c r="L758" s="2280"/>
      <c r="M758" s="2280"/>
      <c r="N758" s="2280"/>
      <c r="O758" s="2281"/>
      <c r="P758" s="2280"/>
      <c r="Q758" s="2280"/>
      <c r="R758" s="2280"/>
      <c r="S758" s="2280"/>
      <c r="T758" s="2281"/>
      <c r="U758" s="2280"/>
      <c r="V758" s="2280"/>
      <c r="W758" s="2280"/>
      <c r="X758" s="2280"/>
      <c r="Y758" s="2281"/>
      <c r="Z758" s="2280"/>
      <c r="AA758" s="2280"/>
      <c r="AB758" s="2280"/>
      <c r="AC758" s="2280"/>
      <c r="AD758" s="2281"/>
      <c r="AE758" s="2280"/>
      <c r="AF758" s="2280"/>
      <c r="AG758" s="2280"/>
      <c r="AH758" s="2280"/>
      <c r="AI758" s="2281"/>
      <c r="AJ758" s="2280"/>
      <c r="AK758" s="2280"/>
      <c r="AL758" s="2280"/>
      <c r="AM758" s="2280"/>
      <c r="AN758" s="2281"/>
      <c r="AO758" s="2280"/>
      <c r="AP758" s="2280"/>
      <c r="AQ758" s="2280"/>
      <c r="AR758" s="2280"/>
      <c r="AS758" s="2281"/>
      <c r="AT758" s="2280"/>
      <c r="AU758" s="2280"/>
      <c r="AV758" s="2280"/>
      <c r="AW758" s="2280"/>
      <c r="AX758" s="2281"/>
    </row>
    <row r="759" spans="1:50">
      <c r="A759" s="2280"/>
      <c r="B759" s="2280"/>
      <c r="C759" s="2280"/>
      <c r="D759" s="2280"/>
      <c r="E759" s="2281"/>
      <c r="F759" s="2280"/>
      <c r="G759" s="2280"/>
      <c r="H759" s="2280"/>
      <c r="I759" s="2280"/>
      <c r="J759" s="2281"/>
      <c r="K759" s="2280"/>
      <c r="L759" s="2280"/>
      <c r="M759" s="2280"/>
      <c r="N759" s="2280"/>
      <c r="O759" s="2281"/>
      <c r="P759" s="2280"/>
      <c r="Q759" s="2280"/>
      <c r="R759" s="2280"/>
      <c r="S759" s="2280"/>
      <c r="T759" s="2281"/>
      <c r="U759" s="2280"/>
      <c r="V759" s="2280"/>
      <c r="W759" s="2280"/>
      <c r="X759" s="2280"/>
      <c r="Y759" s="2281"/>
      <c r="Z759" s="2280"/>
      <c r="AA759" s="2280"/>
      <c r="AB759" s="2280"/>
      <c r="AC759" s="2280"/>
      <c r="AD759" s="2281"/>
      <c r="AE759" s="2280"/>
      <c r="AF759" s="2280"/>
      <c r="AG759" s="2280"/>
      <c r="AH759" s="2280"/>
      <c r="AI759" s="2281"/>
      <c r="AJ759" s="2280"/>
      <c r="AK759" s="2280"/>
      <c r="AL759" s="2280"/>
      <c r="AM759" s="2280"/>
      <c r="AN759" s="2281"/>
      <c r="AO759" s="2280"/>
      <c r="AP759" s="2280"/>
      <c r="AQ759" s="2280"/>
      <c r="AR759" s="2280"/>
      <c r="AS759" s="2281"/>
      <c r="AT759" s="2280"/>
      <c r="AU759" s="2280"/>
      <c r="AV759" s="2280"/>
      <c r="AW759" s="2280"/>
      <c r="AX759" s="2281"/>
    </row>
    <row r="760" spans="1:50">
      <c r="A760" s="2280"/>
      <c r="B760" s="2280"/>
      <c r="C760" s="2280"/>
      <c r="D760" s="2280"/>
      <c r="E760" s="2281"/>
      <c r="F760" s="2280"/>
      <c r="G760" s="2280"/>
      <c r="H760" s="2280"/>
      <c r="I760" s="2280"/>
      <c r="J760" s="2281"/>
      <c r="K760" s="2280"/>
      <c r="L760" s="2280"/>
      <c r="M760" s="2280"/>
      <c r="N760" s="2280"/>
      <c r="O760" s="2281"/>
      <c r="P760" s="2280"/>
      <c r="Q760" s="2280"/>
      <c r="R760" s="2280"/>
      <c r="S760" s="2280"/>
      <c r="T760" s="2281"/>
      <c r="U760" s="2280"/>
      <c r="V760" s="2280"/>
      <c r="W760" s="2280"/>
      <c r="X760" s="2280"/>
      <c r="Y760" s="2281"/>
      <c r="Z760" s="2280"/>
      <c r="AA760" s="2280"/>
      <c r="AB760" s="2280"/>
      <c r="AC760" s="2280"/>
      <c r="AD760" s="2281"/>
      <c r="AE760" s="2280"/>
      <c r="AF760" s="2280"/>
      <c r="AG760" s="2280"/>
      <c r="AH760" s="2280"/>
      <c r="AI760" s="2281"/>
      <c r="AJ760" s="2280"/>
      <c r="AK760" s="2280"/>
      <c r="AL760" s="2280"/>
      <c r="AM760" s="2280"/>
      <c r="AN760" s="2281"/>
      <c r="AO760" s="2280"/>
      <c r="AP760" s="2280"/>
      <c r="AQ760" s="2280"/>
      <c r="AR760" s="2280"/>
      <c r="AS760" s="2281"/>
      <c r="AT760" s="2280"/>
      <c r="AU760" s="2280"/>
      <c r="AV760" s="2280"/>
      <c r="AW760" s="2280"/>
      <c r="AX760" s="2281"/>
    </row>
    <row r="761" spans="1:50">
      <c r="A761" s="2280"/>
      <c r="B761" s="2280"/>
      <c r="C761" s="2280"/>
      <c r="D761" s="2280"/>
      <c r="E761" s="2281"/>
      <c r="F761" s="2280"/>
      <c r="G761" s="2280"/>
      <c r="H761" s="2280"/>
      <c r="I761" s="2280"/>
      <c r="J761" s="2281"/>
      <c r="K761" s="2280"/>
      <c r="L761" s="2280"/>
      <c r="M761" s="2280"/>
      <c r="N761" s="2280"/>
      <c r="O761" s="2281"/>
      <c r="P761" s="2280"/>
      <c r="Q761" s="2280"/>
      <c r="R761" s="2280"/>
      <c r="S761" s="2280"/>
      <c r="T761" s="2281"/>
      <c r="U761" s="2280"/>
      <c r="V761" s="2280"/>
      <c r="W761" s="2280"/>
      <c r="X761" s="2280"/>
      <c r="Y761" s="2281"/>
      <c r="Z761" s="2280"/>
      <c r="AA761" s="2280"/>
      <c r="AB761" s="2280"/>
      <c r="AC761" s="2280"/>
      <c r="AD761" s="2281"/>
      <c r="AE761" s="2280"/>
      <c r="AF761" s="2280"/>
      <c r="AG761" s="2280"/>
      <c r="AH761" s="2280"/>
      <c r="AI761" s="2281"/>
      <c r="AJ761" s="2280"/>
      <c r="AK761" s="2280"/>
      <c r="AL761" s="2280"/>
      <c r="AM761" s="2280"/>
      <c r="AN761" s="2281"/>
      <c r="AO761" s="2280"/>
      <c r="AP761" s="2280"/>
      <c r="AQ761" s="2280"/>
      <c r="AR761" s="2280"/>
      <c r="AS761" s="2281"/>
      <c r="AT761" s="2280"/>
      <c r="AU761" s="2280"/>
      <c r="AV761" s="2280"/>
      <c r="AW761" s="2280"/>
      <c r="AX761" s="2281"/>
    </row>
    <row r="762" spans="1:50">
      <c r="A762" s="2280"/>
      <c r="B762" s="2280"/>
      <c r="C762" s="2280"/>
      <c r="D762" s="2280"/>
      <c r="E762" s="2281"/>
      <c r="F762" s="2280"/>
      <c r="G762" s="2280"/>
      <c r="H762" s="2280"/>
      <c r="I762" s="2280"/>
      <c r="J762" s="2281"/>
      <c r="K762" s="2280"/>
      <c r="L762" s="2280"/>
      <c r="M762" s="2280"/>
      <c r="N762" s="2280"/>
      <c r="O762" s="2281"/>
      <c r="P762" s="2280"/>
      <c r="Q762" s="2280"/>
      <c r="R762" s="2280"/>
      <c r="S762" s="2280"/>
      <c r="T762" s="2281"/>
      <c r="U762" s="2280"/>
      <c r="V762" s="2280"/>
      <c r="W762" s="2280"/>
      <c r="X762" s="2280"/>
      <c r="Y762" s="2281"/>
      <c r="Z762" s="2280"/>
      <c r="AA762" s="2280"/>
      <c r="AB762" s="2280"/>
      <c r="AC762" s="2280"/>
      <c r="AD762" s="2281"/>
      <c r="AE762" s="2280"/>
      <c r="AF762" s="2280"/>
      <c r="AG762" s="2280"/>
      <c r="AH762" s="2280"/>
      <c r="AI762" s="2281"/>
      <c r="AJ762" s="2280"/>
      <c r="AK762" s="2280"/>
      <c r="AL762" s="2280"/>
      <c r="AM762" s="2280"/>
      <c r="AN762" s="2281"/>
      <c r="AO762" s="2280"/>
      <c r="AP762" s="2280"/>
      <c r="AQ762" s="2280"/>
      <c r="AR762" s="2280"/>
      <c r="AS762" s="2281"/>
      <c r="AT762" s="2280"/>
      <c r="AU762" s="2280"/>
      <c r="AV762" s="2280"/>
      <c r="AW762" s="2280"/>
      <c r="AX762" s="2281"/>
    </row>
    <row r="763" spans="1:50">
      <c r="A763" s="2280"/>
      <c r="B763" s="2280"/>
      <c r="C763" s="2280"/>
      <c r="D763" s="2280"/>
      <c r="E763" s="2281"/>
      <c r="F763" s="2280"/>
      <c r="G763" s="2280"/>
      <c r="H763" s="2280"/>
      <c r="I763" s="2280"/>
      <c r="J763" s="2281"/>
      <c r="K763" s="2280"/>
      <c r="L763" s="2280"/>
      <c r="M763" s="2280"/>
      <c r="N763" s="2280"/>
      <c r="O763" s="2281"/>
      <c r="P763" s="2280"/>
      <c r="Q763" s="2280"/>
      <c r="R763" s="2280"/>
      <c r="S763" s="2280"/>
      <c r="T763" s="2281"/>
      <c r="U763" s="2280"/>
      <c r="V763" s="2280"/>
      <c r="W763" s="2280"/>
      <c r="X763" s="2280"/>
      <c r="Y763" s="2281"/>
      <c r="Z763" s="2280"/>
      <c r="AA763" s="2280"/>
      <c r="AB763" s="2280"/>
      <c r="AC763" s="2280"/>
      <c r="AD763" s="2281"/>
      <c r="AE763" s="2280"/>
      <c r="AF763" s="2280"/>
      <c r="AG763" s="2280"/>
      <c r="AH763" s="2280"/>
      <c r="AI763" s="2281"/>
      <c r="AJ763" s="2280"/>
      <c r="AK763" s="2280"/>
      <c r="AL763" s="2280"/>
      <c r="AM763" s="2280"/>
      <c r="AN763" s="2281"/>
      <c r="AO763" s="2280"/>
      <c r="AP763" s="2280"/>
      <c r="AQ763" s="2280"/>
      <c r="AR763" s="2280"/>
      <c r="AS763" s="2281"/>
      <c r="AT763" s="2280"/>
      <c r="AU763" s="2280"/>
      <c r="AV763" s="2280"/>
      <c r="AW763" s="2280"/>
      <c r="AX763" s="2281"/>
    </row>
    <row r="764" spans="1:50">
      <c r="A764" s="2280"/>
      <c r="B764" s="2280"/>
      <c r="C764" s="2280"/>
      <c r="D764" s="2280"/>
      <c r="E764" s="2281"/>
      <c r="F764" s="2280"/>
      <c r="G764" s="2280"/>
      <c r="H764" s="2280"/>
      <c r="I764" s="2280"/>
      <c r="J764" s="2281"/>
      <c r="K764" s="2280"/>
      <c r="L764" s="2280"/>
      <c r="M764" s="2280"/>
      <c r="N764" s="2280"/>
      <c r="O764" s="2281"/>
      <c r="P764" s="2280"/>
      <c r="Q764" s="2280"/>
      <c r="R764" s="2280"/>
      <c r="S764" s="2280"/>
      <c r="T764" s="2281"/>
      <c r="U764" s="2280"/>
      <c r="V764" s="2280"/>
      <c r="W764" s="2280"/>
      <c r="X764" s="2280"/>
      <c r="Y764" s="2281"/>
      <c r="Z764" s="2280"/>
      <c r="AA764" s="2280"/>
      <c r="AB764" s="2280"/>
      <c r="AC764" s="2280"/>
      <c r="AD764" s="2281"/>
      <c r="AE764" s="2280"/>
      <c r="AF764" s="2280"/>
      <c r="AG764" s="2280"/>
      <c r="AH764" s="2280"/>
      <c r="AI764" s="2281"/>
      <c r="AJ764" s="2280"/>
      <c r="AK764" s="2280"/>
      <c r="AL764" s="2280"/>
      <c r="AM764" s="2280"/>
      <c r="AN764" s="2281"/>
      <c r="AO764" s="2280"/>
      <c r="AP764" s="2280"/>
      <c r="AQ764" s="2280"/>
      <c r="AR764" s="2280"/>
      <c r="AS764" s="2281"/>
      <c r="AT764" s="2280"/>
      <c r="AU764" s="2280"/>
      <c r="AV764" s="2280"/>
      <c r="AW764" s="2280"/>
      <c r="AX764" s="2281"/>
    </row>
    <row r="765" spans="1:50">
      <c r="A765" s="2280"/>
      <c r="B765" s="2280"/>
      <c r="C765" s="2280"/>
      <c r="D765" s="2280"/>
      <c r="E765" s="2281"/>
      <c r="F765" s="2280"/>
      <c r="G765" s="2280"/>
      <c r="H765" s="2280"/>
      <c r="I765" s="2280"/>
      <c r="J765" s="2281"/>
      <c r="K765" s="2280"/>
      <c r="L765" s="2280"/>
      <c r="M765" s="2280"/>
      <c r="N765" s="2280"/>
      <c r="O765" s="2281"/>
      <c r="P765" s="2280"/>
      <c r="Q765" s="2280"/>
      <c r="R765" s="2280"/>
      <c r="S765" s="2280"/>
      <c r="T765" s="2281"/>
      <c r="U765" s="2280"/>
      <c r="V765" s="2280"/>
      <c r="W765" s="2280"/>
      <c r="X765" s="2280"/>
      <c r="Y765" s="2281"/>
      <c r="Z765" s="2280"/>
      <c r="AA765" s="2280"/>
      <c r="AB765" s="2280"/>
      <c r="AC765" s="2280"/>
      <c r="AD765" s="2281"/>
      <c r="AE765" s="2280"/>
      <c r="AF765" s="2280"/>
      <c r="AG765" s="2280"/>
      <c r="AH765" s="2280"/>
      <c r="AI765" s="2281"/>
      <c r="AJ765" s="2280"/>
      <c r="AK765" s="2280"/>
      <c r="AL765" s="2280"/>
      <c r="AM765" s="2280"/>
      <c r="AN765" s="2281"/>
      <c r="AO765" s="2280"/>
      <c r="AP765" s="2280"/>
      <c r="AQ765" s="2280"/>
      <c r="AR765" s="2280"/>
      <c r="AS765" s="2281"/>
      <c r="AT765" s="2280"/>
      <c r="AU765" s="2280"/>
      <c r="AV765" s="2280"/>
      <c r="AW765" s="2280"/>
      <c r="AX765" s="2281"/>
    </row>
    <row r="766" spans="1:50">
      <c r="A766" s="2280"/>
      <c r="B766" s="2280"/>
      <c r="C766" s="2280"/>
      <c r="D766" s="2280"/>
      <c r="E766" s="2281"/>
      <c r="F766" s="2280"/>
      <c r="G766" s="2280"/>
      <c r="H766" s="2280"/>
      <c r="I766" s="2280"/>
      <c r="J766" s="2281"/>
      <c r="K766" s="2280"/>
      <c r="L766" s="2280"/>
      <c r="M766" s="2280"/>
      <c r="N766" s="2280"/>
      <c r="O766" s="2281"/>
      <c r="P766" s="2280"/>
      <c r="Q766" s="2280"/>
      <c r="R766" s="2280"/>
      <c r="S766" s="2280"/>
      <c r="T766" s="2281"/>
      <c r="U766" s="2280"/>
      <c r="V766" s="2280"/>
      <c r="W766" s="2280"/>
      <c r="X766" s="2280"/>
      <c r="Y766" s="2281"/>
      <c r="Z766" s="2280"/>
      <c r="AA766" s="2280"/>
      <c r="AB766" s="2280"/>
      <c r="AC766" s="2280"/>
      <c r="AD766" s="2281"/>
      <c r="AE766" s="2280"/>
      <c r="AF766" s="2280"/>
      <c r="AG766" s="2280"/>
      <c r="AH766" s="2280"/>
      <c r="AI766" s="2281"/>
      <c r="AJ766" s="2280"/>
      <c r="AK766" s="2280"/>
      <c r="AL766" s="2280"/>
      <c r="AM766" s="2280"/>
      <c r="AN766" s="2281"/>
      <c r="AO766" s="2280"/>
      <c r="AP766" s="2280"/>
      <c r="AQ766" s="2280"/>
      <c r="AR766" s="2280"/>
      <c r="AS766" s="2281"/>
      <c r="AT766" s="2280"/>
      <c r="AU766" s="2280"/>
      <c r="AV766" s="2280"/>
      <c r="AW766" s="2280"/>
      <c r="AX766" s="2281"/>
    </row>
    <row r="767" spans="1:50">
      <c r="A767" s="2280"/>
      <c r="B767" s="2280"/>
      <c r="C767" s="2280"/>
      <c r="D767" s="2280"/>
      <c r="E767" s="2281"/>
      <c r="F767" s="2280"/>
      <c r="G767" s="2280"/>
      <c r="H767" s="2280"/>
      <c r="I767" s="2280"/>
      <c r="J767" s="2281"/>
      <c r="K767" s="2280"/>
      <c r="L767" s="2280"/>
      <c r="M767" s="2280"/>
      <c r="N767" s="2280"/>
      <c r="O767" s="2281"/>
      <c r="P767" s="2280"/>
      <c r="Q767" s="2280"/>
      <c r="R767" s="2280"/>
      <c r="S767" s="2280"/>
      <c r="T767" s="2281"/>
      <c r="U767" s="2280"/>
      <c r="V767" s="2280"/>
      <c r="W767" s="2280"/>
      <c r="X767" s="2280"/>
      <c r="Y767" s="2281"/>
      <c r="Z767" s="2280"/>
      <c r="AA767" s="2280"/>
      <c r="AB767" s="2280"/>
      <c r="AC767" s="2280"/>
      <c r="AD767" s="2281"/>
      <c r="AE767" s="2280"/>
      <c r="AF767" s="2280"/>
      <c r="AG767" s="2280"/>
      <c r="AH767" s="2280"/>
      <c r="AI767" s="2281"/>
      <c r="AJ767" s="2280"/>
      <c r="AK767" s="2280"/>
      <c r="AL767" s="2280"/>
      <c r="AM767" s="2280"/>
      <c r="AN767" s="2281"/>
      <c r="AO767" s="2280"/>
      <c r="AP767" s="2280"/>
      <c r="AQ767" s="2280"/>
      <c r="AR767" s="2280"/>
      <c r="AS767" s="2281"/>
      <c r="AT767" s="2280"/>
      <c r="AU767" s="2280"/>
      <c r="AV767" s="2280"/>
      <c r="AW767" s="2280"/>
      <c r="AX767" s="2281"/>
    </row>
    <row r="768" spans="1:50">
      <c r="A768" s="2291"/>
      <c r="B768" s="2291"/>
      <c r="C768" s="2291"/>
      <c r="D768" s="2291"/>
      <c r="E768" s="2292"/>
      <c r="F768" s="2291"/>
      <c r="G768" s="2291"/>
      <c r="H768" s="2291"/>
      <c r="I768" s="2291"/>
      <c r="J768" s="2292"/>
      <c r="K768" s="2291"/>
      <c r="L768" s="2291"/>
      <c r="M768" s="2291"/>
      <c r="N768" s="2291"/>
      <c r="O768" s="2292"/>
      <c r="P768" s="2291"/>
      <c r="Q768" s="2291"/>
      <c r="R768" s="2291"/>
      <c r="S768" s="2291"/>
      <c r="T768" s="2292"/>
      <c r="U768" s="2291"/>
      <c r="V768" s="2291"/>
      <c r="W768" s="2291"/>
      <c r="X768" s="2291"/>
      <c r="Y768" s="2292"/>
      <c r="Z768" s="2291"/>
      <c r="AA768" s="2291"/>
      <c r="AB768" s="2291"/>
      <c r="AC768" s="2291"/>
      <c r="AD768" s="2292"/>
      <c r="AE768" s="2291"/>
      <c r="AF768" s="2291"/>
      <c r="AG768" s="2291"/>
      <c r="AH768" s="2291"/>
      <c r="AI768" s="2292"/>
      <c r="AJ768" s="2291"/>
      <c r="AK768" s="2291"/>
      <c r="AL768" s="2291"/>
      <c r="AM768" s="2291"/>
      <c r="AN768" s="2292"/>
      <c r="AO768" s="2291"/>
      <c r="AP768" s="2291"/>
      <c r="AQ768" s="2291"/>
      <c r="AR768" s="2291"/>
      <c r="AS768" s="2292"/>
      <c r="AT768" s="2291"/>
      <c r="AU768" s="2291"/>
      <c r="AV768" s="2291"/>
      <c r="AW768" s="2291"/>
      <c r="AX768" s="2292"/>
    </row>
    <row r="769" spans="1:50">
      <c r="A769" s="517">
        <v>16</v>
      </c>
      <c r="B769" s="517"/>
      <c r="C769" s="517"/>
      <c r="D769" s="517"/>
      <c r="E769" s="520"/>
      <c r="F769" s="517">
        <v>17</v>
      </c>
      <c r="G769" s="517"/>
      <c r="H769" s="517"/>
      <c r="I769" s="517"/>
      <c r="J769" s="520"/>
      <c r="K769" s="517">
        <v>18</v>
      </c>
      <c r="L769" s="517"/>
      <c r="M769" s="517"/>
      <c r="N769" s="517"/>
      <c r="O769" s="520"/>
      <c r="P769" s="517">
        <v>19</v>
      </c>
      <c r="Q769" s="517"/>
      <c r="R769" s="517"/>
      <c r="S769" s="517"/>
      <c r="T769" s="520"/>
      <c r="U769" s="517">
        <v>20</v>
      </c>
      <c r="V769" s="517"/>
      <c r="W769" s="517"/>
      <c r="X769" s="517"/>
      <c r="Y769" s="520"/>
      <c r="Z769" s="517">
        <v>21</v>
      </c>
      <c r="AA769" s="517"/>
      <c r="AB769" s="517"/>
      <c r="AC769" s="517"/>
      <c r="AD769" s="520"/>
      <c r="AE769" s="517">
        <v>22</v>
      </c>
      <c r="AF769" s="517"/>
      <c r="AG769" s="517"/>
      <c r="AH769" s="517"/>
      <c r="AI769" s="520"/>
      <c r="AJ769" s="517">
        <v>23</v>
      </c>
      <c r="AK769" s="517"/>
      <c r="AL769" s="517"/>
      <c r="AM769" s="517"/>
      <c r="AN769" s="520"/>
      <c r="AO769" s="517">
        <v>24</v>
      </c>
      <c r="AP769" s="517"/>
      <c r="AQ769" s="517"/>
      <c r="AR769" s="517"/>
      <c r="AS769" s="520"/>
      <c r="AT769" s="517">
        <v>25</v>
      </c>
      <c r="AU769" s="517"/>
      <c r="AV769" s="517"/>
      <c r="AW769" s="517"/>
      <c r="AX769" s="520"/>
    </row>
    <row r="770" spans="1:50">
      <c r="A770" s="2280" t="s">
        <v>4346</v>
      </c>
      <c r="B770" s="2280"/>
      <c r="C770" s="2280"/>
      <c r="D770" s="2280"/>
      <c r="E770" s="2281"/>
      <c r="F770" s="2280"/>
      <c r="G770" s="2280"/>
      <c r="H770" s="2280"/>
      <c r="I770" s="2280"/>
      <c r="J770" s="2281"/>
      <c r="K770" s="2280"/>
      <c r="L770" s="2280"/>
      <c r="M770" s="2280"/>
      <c r="N770" s="2280"/>
      <c r="O770" s="2281"/>
      <c r="P770" s="2280"/>
      <c r="Q770" s="2280"/>
      <c r="R770" s="2280"/>
      <c r="S770" s="2280"/>
      <c r="T770" s="2281"/>
      <c r="U770" s="2280"/>
      <c r="V770" s="2280"/>
      <c r="W770" s="2280"/>
      <c r="X770" s="2280"/>
      <c r="Y770" s="2281"/>
      <c r="Z770" s="2280"/>
      <c r="AA770" s="2280"/>
      <c r="AB770" s="2280"/>
      <c r="AC770" s="2280"/>
      <c r="AD770" s="2281"/>
      <c r="AE770" s="2280"/>
      <c r="AF770" s="2280"/>
      <c r="AG770" s="2280"/>
      <c r="AH770" s="2280"/>
      <c r="AI770" s="2281"/>
      <c r="AJ770" s="2280"/>
      <c r="AK770" s="2280"/>
      <c r="AL770" s="2280"/>
      <c r="AM770" s="2280"/>
      <c r="AN770" s="2281"/>
      <c r="AO770" s="2280"/>
      <c r="AP770" s="2280"/>
      <c r="AQ770" s="2280"/>
      <c r="AR770" s="2280"/>
      <c r="AS770" s="2281"/>
      <c r="AT770" s="2280"/>
      <c r="AU770" s="2280"/>
      <c r="AV770" s="2280"/>
      <c r="AW770" s="2280"/>
      <c r="AX770" s="2281"/>
    </row>
    <row r="771" spans="1:50">
      <c r="A771" s="2280"/>
      <c r="B771" s="2280"/>
      <c r="C771" s="2280"/>
      <c r="D771" s="2280"/>
      <c r="E771" s="2281"/>
      <c r="F771" s="2280"/>
      <c r="G771" s="2280"/>
      <c r="H771" s="2280"/>
      <c r="I771" s="2280"/>
      <c r="J771" s="2281"/>
      <c r="K771" s="2280"/>
      <c r="L771" s="2280"/>
      <c r="M771" s="2280"/>
      <c r="N771" s="2280"/>
      <c r="O771" s="2281"/>
      <c r="P771" s="2280"/>
      <c r="Q771" s="2280"/>
      <c r="R771" s="2280"/>
      <c r="S771" s="2280"/>
      <c r="T771" s="2281"/>
      <c r="U771" s="2280"/>
      <c r="V771" s="2280"/>
      <c r="W771" s="2280"/>
      <c r="X771" s="2280"/>
      <c r="Y771" s="2281"/>
      <c r="Z771" s="2280"/>
      <c r="AA771" s="2280"/>
      <c r="AB771" s="2280"/>
      <c r="AC771" s="2280"/>
      <c r="AD771" s="2281"/>
      <c r="AE771" s="2280"/>
      <c r="AF771" s="2280"/>
      <c r="AG771" s="2280"/>
      <c r="AH771" s="2280"/>
      <c r="AI771" s="2281"/>
      <c r="AJ771" s="2280"/>
      <c r="AK771" s="2280"/>
      <c r="AL771" s="2280"/>
      <c r="AM771" s="2280"/>
      <c r="AN771" s="2281"/>
      <c r="AO771" s="2280"/>
      <c r="AP771" s="2280"/>
      <c r="AQ771" s="2280"/>
      <c r="AR771" s="2280"/>
      <c r="AS771" s="2281"/>
      <c r="AT771" s="2280"/>
      <c r="AU771" s="2280"/>
      <c r="AV771" s="2280"/>
      <c r="AW771" s="2280"/>
      <c r="AX771" s="2281"/>
    </row>
    <row r="772" spans="1:50">
      <c r="A772" s="2280"/>
      <c r="B772" s="2280"/>
      <c r="C772" s="2280"/>
      <c r="D772" s="2280"/>
      <c r="E772" s="2281"/>
      <c r="F772" s="2280"/>
      <c r="G772" s="2280"/>
      <c r="H772" s="2280"/>
      <c r="I772" s="2280"/>
      <c r="J772" s="2281"/>
      <c r="K772" s="2280"/>
      <c r="L772" s="2280"/>
      <c r="M772" s="2280"/>
      <c r="N772" s="2280"/>
      <c r="O772" s="2281"/>
      <c r="P772" s="2280"/>
      <c r="Q772" s="2280"/>
      <c r="R772" s="2280"/>
      <c r="S772" s="2280"/>
      <c r="T772" s="2281"/>
      <c r="U772" s="2280"/>
      <c r="V772" s="2280"/>
      <c r="W772" s="2280"/>
      <c r="X772" s="2280"/>
      <c r="Y772" s="2281"/>
      <c r="Z772" s="2280"/>
      <c r="AA772" s="2280"/>
      <c r="AB772" s="2280"/>
      <c r="AC772" s="2280"/>
      <c r="AD772" s="2281"/>
      <c r="AE772" s="2280"/>
      <c r="AF772" s="2280"/>
      <c r="AG772" s="2280"/>
      <c r="AH772" s="2280"/>
      <c r="AI772" s="2281"/>
      <c r="AJ772" s="2280"/>
      <c r="AK772" s="2280"/>
      <c r="AL772" s="2280"/>
      <c r="AM772" s="2280"/>
      <c r="AN772" s="2281"/>
      <c r="AO772" s="2280"/>
      <c r="AP772" s="2280"/>
      <c r="AQ772" s="2280"/>
      <c r="AR772" s="2280"/>
      <c r="AS772" s="2281"/>
      <c r="AT772" s="2280"/>
      <c r="AU772" s="2280"/>
      <c r="AV772" s="2280"/>
      <c r="AW772" s="2280"/>
      <c r="AX772" s="2281"/>
    </row>
    <row r="773" spans="1:50">
      <c r="A773" s="2280"/>
      <c r="B773" s="2280"/>
      <c r="C773" s="2280"/>
      <c r="D773" s="2280"/>
      <c r="E773" s="2281"/>
      <c r="F773" s="2280"/>
      <c r="G773" s="2280"/>
      <c r="H773" s="2280"/>
      <c r="I773" s="2280"/>
      <c r="J773" s="2281"/>
      <c r="K773" s="2280"/>
      <c r="L773" s="2280"/>
      <c r="M773" s="2280"/>
      <c r="N773" s="2280"/>
      <c r="O773" s="2281"/>
      <c r="P773" s="2280"/>
      <c r="Q773" s="2280"/>
      <c r="R773" s="2280"/>
      <c r="S773" s="2280"/>
      <c r="T773" s="2281"/>
      <c r="U773" s="2280"/>
      <c r="V773" s="2280"/>
      <c r="W773" s="2280"/>
      <c r="X773" s="2280"/>
      <c r="Y773" s="2281"/>
      <c r="Z773" s="2280"/>
      <c r="AA773" s="2280"/>
      <c r="AB773" s="2280"/>
      <c r="AC773" s="2280"/>
      <c r="AD773" s="2281"/>
      <c r="AE773" s="2280"/>
      <c r="AF773" s="2280"/>
      <c r="AG773" s="2280"/>
      <c r="AH773" s="2280"/>
      <c r="AI773" s="2281"/>
      <c r="AJ773" s="2280"/>
      <c r="AK773" s="2280"/>
      <c r="AL773" s="2280"/>
      <c r="AM773" s="2280"/>
      <c r="AN773" s="2281"/>
      <c r="AO773" s="2280"/>
      <c r="AP773" s="2280"/>
      <c r="AQ773" s="2280"/>
      <c r="AR773" s="2280"/>
      <c r="AS773" s="2281"/>
      <c r="AT773" s="2280"/>
      <c r="AU773" s="2280"/>
      <c r="AV773" s="2280"/>
      <c r="AW773" s="2280"/>
      <c r="AX773" s="2281"/>
    </row>
    <row r="774" spans="1:50">
      <c r="A774" s="2280"/>
      <c r="B774" s="2280"/>
      <c r="C774" s="2280"/>
      <c r="D774" s="2280"/>
      <c r="E774" s="2281"/>
      <c r="F774" s="2280"/>
      <c r="G774" s="2280"/>
      <c r="H774" s="2280"/>
      <c r="I774" s="2280"/>
      <c r="J774" s="2281"/>
      <c r="K774" s="2280"/>
      <c r="L774" s="2280"/>
      <c r="M774" s="2280"/>
      <c r="N774" s="2280"/>
      <c r="O774" s="2281"/>
      <c r="P774" s="2280"/>
      <c r="Q774" s="2280"/>
      <c r="R774" s="2280"/>
      <c r="S774" s="2280"/>
      <c r="T774" s="2281"/>
      <c r="U774" s="2280"/>
      <c r="V774" s="2280"/>
      <c r="W774" s="2280"/>
      <c r="X774" s="2280"/>
      <c r="Y774" s="2281"/>
      <c r="Z774" s="2280"/>
      <c r="AA774" s="2280"/>
      <c r="AB774" s="2280"/>
      <c r="AC774" s="2280"/>
      <c r="AD774" s="2281"/>
      <c r="AE774" s="2280"/>
      <c r="AF774" s="2280"/>
      <c r="AG774" s="2280"/>
      <c r="AH774" s="2280"/>
      <c r="AI774" s="2281"/>
      <c r="AJ774" s="2280"/>
      <c r="AK774" s="2280"/>
      <c r="AL774" s="2280"/>
      <c r="AM774" s="2280"/>
      <c r="AN774" s="2281"/>
      <c r="AO774" s="2280"/>
      <c r="AP774" s="2280"/>
      <c r="AQ774" s="2280"/>
      <c r="AR774" s="2280"/>
      <c r="AS774" s="2281"/>
      <c r="AT774" s="2280"/>
      <c r="AU774" s="2280"/>
      <c r="AV774" s="2280"/>
      <c r="AW774" s="2280"/>
      <c r="AX774" s="2281"/>
    </row>
    <row r="775" spans="1:50">
      <c r="A775" s="2280"/>
      <c r="B775" s="2280"/>
      <c r="C775" s="2280"/>
      <c r="D775" s="2280"/>
      <c r="E775" s="2281"/>
      <c r="F775" s="2280"/>
      <c r="G775" s="2280"/>
      <c r="H775" s="2280"/>
      <c r="I775" s="2280"/>
      <c r="J775" s="2281"/>
      <c r="K775" s="2280"/>
      <c r="L775" s="2280"/>
      <c r="M775" s="2280"/>
      <c r="N775" s="2280"/>
      <c r="O775" s="2281"/>
      <c r="P775" s="2280"/>
      <c r="Q775" s="2280"/>
      <c r="R775" s="2280"/>
      <c r="S775" s="2280"/>
      <c r="T775" s="2281"/>
      <c r="U775" s="2280"/>
      <c r="V775" s="2280"/>
      <c r="W775" s="2280"/>
      <c r="X775" s="2280"/>
      <c r="Y775" s="2281"/>
      <c r="Z775" s="2280"/>
      <c r="AA775" s="2280"/>
      <c r="AB775" s="2280"/>
      <c r="AC775" s="2280"/>
      <c r="AD775" s="2281"/>
      <c r="AE775" s="2280"/>
      <c r="AF775" s="2280"/>
      <c r="AG775" s="2280"/>
      <c r="AH775" s="2280"/>
      <c r="AI775" s="2281"/>
      <c r="AJ775" s="2280"/>
      <c r="AK775" s="2280"/>
      <c r="AL775" s="2280"/>
      <c r="AM775" s="2280"/>
      <c r="AN775" s="2281"/>
      <c r="AO775" s="2280"/>
      <c r="AP775" s="2280"/>
      <c r="AQ775" s="2280"/>
      <c r="AR775" s="2280"/>
      <c r="AS775" s="2281"/>
      <c r="AT775" s="2280"/>
      <c r="AU775" s="2280"/>
      <c r="AV775" s="2280"/>
      <c r="AW775" s="2280"/>
      <c r="AX775" s="2281"/>
    </row>
    <row r="776" spans="1:50">
      <c r="A776" s="2280"/>
      <c r="B776" s="2280"/>
      <c r="C776" s="2280"/>
      <c r="D776" s="2280"/>
      <c r="E776" s="2281"/>
      <c r="F776" s="2280"/>
      <c r="G776" s="2280"/>
      <c r="H776" s="2280"/>
      <c r="I776" s="2280"/>
      <c r="J776" s="2281"/>
      <c r="K776" s="2280"/>
      <c r="L776" s="2280"/>
      <c r="M776" s="2280"/>
      <c r="N776" s="2280"/>
      <c r="O776" s="2281"/>
      <c r="P776" s="2280"/>
      <c r="Q776" s="2280"/>
      <c r="R776" s="2280"/>
      <c r="S776" s="2280"/>
      <c r="T776" s="2281"/>
      <c r="U776" s="2280"/>
      <c r="V776" s="2280"/>
      <c r="W776" s="2280"/>
      <c r="X776" s="2280"/>
      <c r="Y776" s="2281"/>
      <c r="Z776" s="2280"/>
      <c r="AA776" s="2280"/>
      <c r="AB776" s="2280"/>
      <c r="AC776" s="2280"/>
      <c r="AD776" s="2281"/>
      <c r="AE776" s="2280"/>
      <c r="AF776" s="2280"/>
      <c r="AG776" s="2280"/>
      <c r="AH776" s="2280"/>
      <c r="AI776" s="2281"/>
      <c r="AJ776" s="2280"/>
      <c r="AK776" s="2280"/>
      <c r="AL776" s="2280"/>
      <c r="AM776" s="2280"/>
      <c r="AN776" s="2281"/>
      <c r="AO776" s="2280"/>
      <c r="AP776" s="2280"/>
      <c r="AQ776" s="2280"/>
      <c r="AR776" s="2280"/>
      <c r="AS776" s="2281"/>
      <c r="AT776" s="2280"/>
      <c r="AU776" s="2280"/>
      <c r="AV776" s="2280"/>
      <c r="AW776" s="2280"/>
      <c r="AX776" s="2281"/>
    </row>
    <row r="777" spans="1:50">
      <c r="A777" s="2280"/>
      <c r="B777" s="2280"/>
      <c r="C777" s="2280"/>
      <c r="D777" s="2280"/>
      <c r="E777" s="2281"/>
      <c r="F777" s="2280"/>
      <c r="G777" s="2280"/>
      <c r="H777" s="2280"/>
      <c r="I777" s="2280"/>
      <c r="J777" s="2281"/>
      <c r="K777" s="2280"/>
      <c r="L777" s="2280"/>
      <c r="M777" s="2280"/>
      <c r="N777" s="2280"/>
      <c r="O777" s="2281"/>
      <c r="P777" s="2280"/>
      <c r="Q777" s="2280"/>
      <c r="R777" s="2280"/>
      <c r="S777" s="2280"/>
      <c r="T777" s="2281"/>
      <c r="U777" s="2280"/>
      <c r="V777" s="2280"/>
      <c r="W777" s="2280"/>
      <c r="X777" s="2280"/>
      <c r="Y777" s="2281"/>
      <c r="Z777" s="2280"/>
      <c r="AA777" s="2280"/>
      <c r="AB777" s="2280"/>
      <c r="AC777" s="2280"/>
      <c r="AD777" s="2281"/>
      <c r="AE777" s="2280"/>
      <c r="AF777" s="2280"/>
      <c r="AG777" s="2280"/>
      <c r="AH777" s="2280"/>
      <c r="AI777" s="2281"/>
      <c r="AJ777" s="2280"/>
      <c r="AK777" s="2280"/>
      <c r="AL777" s="2280"/>
      <c r="AM777" s="2280"/>
      <c r="AN777" s="2281"/>
      <c r="AO777" s="2280"/>
      <c r="AP777" s="2280"/>
      <c r="AQ777" s="2280"/>
      <c r="AR777" s="2280"/>
      <c r="AS777" s="2281"/>
      <c r="AT777" s="2280"/>
      <c r="AU777" s="2280"/>
      <c r="AV777" s="2280"/>
      <c r="AW777" s="2280"/>
      <c r="AX777" s="2281"/>
    </row>
    <row r="778" spans="1:50">
      <c r="A778" s="2280"/>
      <c r="B778" s="2280"/>
      <c r="C778" s="2280"/>
      <c r="D778" s="2280"/>
      <c r="E778" s="2281"/>
      <c r="F778" s="2280"/>
      <c r="G778" s="2280"/>
      <c r="H778" s="2280"/>
      <c r="I778" s="2280"/>
      <c r="J778" s="2281"/>
      <c r="K778" s="2280"/>
      <c r="L778" s="2280"/>
      <c r="M778" s="2280"/>
      <c r="N778" s="2280"/>
      <c r="O778" s="2281"/>
      <c r="P778" s="2280"/>
      <c r="Q778" s="2280"/>
      <c r="R778" s="2280"/>
      <c r="S778" s="2280"/>
      <c r="T778" s="2281"/>
      <c r="U778" s="2280"/>
      <c r="V778" s="2280"/>
      <c r="W778" s="2280"/>
      <c r="X778" s="2280"/>
      <c r="Y778" s="2281"/>
      <c r="Z778" s="2280"/>
      <c r="AA778" s="2280"/>
      <c r="AB778" s="2280"/>
      <c r="AC778" s="2280"/>
      <c r="AD778" s="2281"/>
      <c r="AE778" s="2280"/>
      <c r="AF778" s="2280"/>
      <c r="AG778" s="2280"/>
      <c r="AH778" s="2280"/>
      <c r="AI778" s="2281"/>
      <c r="AJ778" s="2280"/>
      <c r="AK778" s="2280"/>
      <c r="AL778" s="2280"/>
      <c r="AM778" s="2280"/>
      <c r="AN778" s="2281"/>
      <c r="AO778" s="2280"/>
      <c r="AP778" s="2280"/>
      <c r="AQ778" s="2280"/>
      <c r="AR778" s="2280"/>
      <c r="AS778" s="2281"/>
      <c r="AT778" s="2280"/>
      <c r="AU778" s="2280"/>
      <c r="AV778" s="2280"/>
      <c r="AW778" s="2280"/>
      <c r="AX778" s="2281"/>
    </row>
    <row r="779" spans="1:50">
      <c r="A779" s="2280"/>
      <c r="B779" s="2280"/>
      <c r="C779" s="2280"/>
      <c r="D779" s="2280"/>
      <c r="E779" s="2281"/>
      <c r="F779" s="2280"/>
      <c r="G779" s="2280"/>
      <c r="H779" s="2280"/>
      <c r="I779" s="2280"/>
      <c r="J779" s="2281"/>
      <c r="K779" s="2280"/>
      <c r="L779" s="2280"/>
      <c r="M779" s="2280"/>
      <c r="N779" s="2280"/>
      <c r="O779" s="2281"/>
      <c r="P779" s="2280"/>
      <c r="Q779" s="2280"/>
      <c r="R779" s="2280"/>
      <c r="S779" s="2280"/>
      <c r="T779" s="2281"/>
      <c r="U779" s="2280"/>
      <c r="V779" s="2280"/>
      <c r="W779" s="2280"/>
      <c r="X779" s="2280"/>
      <c r="Y779" s="2281"/>
      <c r="Z779" s="2280"/>
      <c r="AA779" s="2280"/>
      <c r="AB779" s="2280"/>
      <c r="AC779" s="2280"/>
      <c r="AD779" s="2281"/>
      <c r="AE779" s="2280"/>
      <c r="AF779" s="2280"/>
      <c r="AG779" s="2280"/>
      <c r="AH779" s="2280"/>
      <c r="AI779" s="2281"/>
      <c r="AJ779" s="2280"/>
      <c r="AK779" s="2280"/>
      <c r="AL779" s="2280"/>
      <c r="AM779" s="2280"/>
      <c r="AN779" s="2281"/>
      <c r="AO779" s="2280"/>
      <c r="AP779" s="2280"/>
      <c r="AQ779" s="2280"/>
      <c r="AR779" s="2280"/>
      <c r="AS779" s="2281"/>
      <c r="AT779" s="2280"/>
      <c r="AU779" s="2280"/>
      <c r="AV779" s="2280"/>
      <c r="AW779" s="2280"/>
      <c r="AX779" s="2281"/>
    </row>
    <row r="780" spans="1:50">
      <c r="A780" s="2280"/>
      <c r="B780" s="2280"/>
      <c r="C780" s="2280"/>
      <c r="D780" s="2280"/>
      <c r="E780" s="2281"/>
      <c r="F780" s="2280"/>
      <c r="G780" s="2280"/>
      <c r="H780" s="2280"/>
      <c r="I780" s="2280"/>
      <c r="J780" s="2281"/>
      <c r="K780" s="2280"/>
      <c r="L780" s="2280"/>
      <c r="M780" s="2280"/>
      <c r="N780" s="2280"/>
      <c r="O780" s="2281"/>
      <c r="P780" s="2280"/>
      <c r="Q780" s="2280"/>
      <c r="R780" s="2280"/>
      <c r="S780" s="2280"/>
      <c r="T780" s="2281"/>
      <c r="U780" s="2280"/>
      <c r="V780" s="2280"/>
      <c r="W780" s="2280"/>
      <c r="X780" s="2280"/>
      <c r="Y780" s="2281"/>
      <c r="Z780" s="2280"/>
      <c r="AA780" s="2280"/>
      <c r="AB780" s="2280"/>
      <c r="AC780" s="2280"/>
      <c r="AD780" s="2281"/>
      <c r="AE780" s="2280"/>
      <c r="AF780" s="2280"/>
      <c r="AG780" s="2280"/>
      <c r="AH780" s="2280"/>
      <c r="AI780" s="2281"/>
      <c r="AJ780" s="2280"/>
      <c r="AK780" s="2280"/>
      <c r="AL780" s="2280"/>
      <c r="AM780" s="2280"/>
      <c r="AN780" s="2281"/>
      <c r="AO780" s="2280"/>
      <c r="AP780" s="2280"/>
      <c r="AQ780" s="2280"/>
      <c r="AR780" s="2280"/>
      <c r="AS780" s="2281"/>
      <c r="AT780" s="2280"/>
      <c r="AU780" s="2280"/>
      <c r="AV780" s="2280"/>
      <c r="AW780" s="2280"/>
      <c r="AX780" s="2281"/>
    </row>
    <row r="781" spans="1:50">
      <c r="A781" s="2280"/>
      <c r="B781" s="2280"/>
      <c r="C781" s="2280"/>
      <c r="D781" s="2280"/>
      <c r="E781" s="2281"/>
      <c r="F781" s="2280"/>
      <c r="G781" s="2280"/>
      <c r="H781" s="2280"/>
      <c r="I781" s="2280"/>
      <c r="J781" s="2281"/>
      <c r="K781" s="2280"/>
      <c r="L781" s="2280"/>
      <c r="M781" s="2280"/>
      <c r="N781" s="2280"/>
      <c r="O781" s="2281"/>
      <c r="P781" s="2280"/>
      <c r="Q781" s="2280"/>
      <c r="R781" s="2280"/>
      <c r="S781" s="2280"/>
      <c r="T781" s="2281"/>
      <c r="U781" s="2280"/>
      <c r="V781" s="2280"/>
      <c r="W781" s="2280"/>
      <c r="X781" s="2280"/>
      <c r="Y781" s="2281"/>
      <c r="Z781" s="2280"/>
      <c r="AA781" s="2280"/>
      <c r="AB781" s="2280"/>
      <c r="AC781" s="2280"/>
      <c r="AD781" s="2281"/>
      <c r="AE781" s="2280"/>
      <c r="AF781" s="2280"/>
      <c r="AG781" s="2280"/>
      <c r="AH781" s="2280"/>
      <c r="AI781" s="2281"/>
      <c r="AJ781" s="2280"/>
      <c r="AK781" s="2280"/>
      <c r="AL781" s="2280"/>
      <c r="AM781" s="2280"/>
      <c r="AN781" s="2281"/>
      <c r="AO781" s="2280"/>
      <c r="AP781" s="2280"/>
      <c r="AQ781" s="2280"/>
      <c r="AR781" s="2280"/>
      <c r="AS781" s="2281"/>
      <c r="AT781" s="2280"/>
      <c r="AU781" s="2280"/>
      <c r="AV781" s="2280"/>
      <c r="AW781" s="2280"/>
      <c r="AX781" s="2281"/>
    </row>
    <row r="782" spans="1:50">
      <c r="A782" s="2280"/>
      <c r="B782" s="2280"/>
      <c r="C782" s="2280"/>
      <c r="D782" s="2280"/>
      <c r="E782" s="2281"/>
      <c r="F782" s="2280"/>
      <c r="G782" s="2280"/>
      <c r="H782" s="2280"/>
      <c r="I782" s="2280"/>
      <c r="J782" s="2281"/>
      <c r="K782" s="2280"/>
      <c r="L782" s="2280"/>
      <c r="M782" s="2280"/>
      <c r="N782" s="2280"/>
      <c r="O782" s="2281"/>
      <c r="P782" s="2280"/>
      <c r="Q782" s="2280"/>
      <c r="R782" s="2280"/>
      <c r="S782" s="2280"/>
      <c r="T782" s="2281"/>
      <c r="U782" s="2280"/>
      <c r="V782" s="2280"/>
      <c r="W782" s="2280"/>
      <c r="X782" s="2280"/>
      <c r="Y782" s="2281"/>
      <c r="Z782" s="2280"/>
      <c r="AA782" s="2280"/>
      <c r="AB782" s="2280"/>
      <c r="AC782" s="2280"/>
      <c r="AD782" s="2281"/>
      <c r="AE782" s="2280"/>
      <c r="AF782" s="2280"/>
      <c r="AG782" s="2280"/>
      <c r="AH782" s="2280"/>
      <c r="AI782" s="2281"/>
      <c r="AJ782" s="2280"/>
      <c r="AK782" s="2280"/>
      <c r="AL782" s="2280"/>
      <c r="AM782" s="2280"/>
      <c r="AN782" s="2281"/>
      <c r="AO782" s="2280"/>
      <c r="AP782" s="2280"/>
      <c r="AQ782" s="2280"/>
      <c r="AR782" s="2280"/>
      <c r="AS782" s="2281"/>
      <c r="AT782" s="2280"/>
      <c r="AU782" s="2280"/>
      <c r="AV782" s="2280"/>
      <c r="AW782" s="2280"/>
      <c r="AX782" s="2281"/>
    </row>
    <row r="783" spans="1:50">
      <c r="A783" s="2280"/>
      <c r="B783" s="2280"/>
      <c r="C783" s="2280"/>
      <c r="D783" s="2280"/>
      <c r="E783" s="2281"/>
      <c r="F783" s="2280"/>
      <c r="G783" s="2280"/>
      <c r="H783" s="2280"/>
      <c r="I783" s="2280"/>
      <c r="J783" s="2281"/>
      <c r="K783" s="2280"/>
      <c r="L783" s="2280"/>
      <c r="M783" s="2280"/>
      <c r="N783" s="2280"/>
      <c r="O783" s="2281"/>
      <c r="P783" s="2280"/>
      <c r="Q783" s="2280"/>
      <c r="R783" s="2280"/>
      <c r="S783" s="2280"/>
      <c r="T783" s="2281"/>
      <c r="U783" s="2280"/>
      <c r="V783" s="2280"/>
      <c r="W783" s="2280"/>
      <c r="X783" s="2280"/>
      <c r="Y783" s="2281"/>
      <c r="Z783" s="2280"/>
      <c r="AA783" s="2280"/>
      <c r="AB783" s="2280"/>
      <c r="AC783" s="2280"/>
      <c r="AD783" s="2281"/>
      <c r="AE783" s="2280"/>
      <c r="AF783" s="2280"/>
      <c r="AG783" s="2280"/>
      <c r="AH783" s="2280"/>
      <c r="AI783" s="2281"/>
      <c r="AJ783" s="2280"/>
      <c r="AK783" s="2280"/>
      <c r="AL783" s="2280"/>
      <c r="AM783" s="2280"/>
      <c r="AN783" s="2281"/>
      <c r="AO783" s="2280"/>
      <c r="AP783" s="2280"/>
      <c r="AQ783" s="2280"/>
      <c r="AR783" s="2280"/>
      <c r="AS783" s="2281"/>
      <c r="AT783" s="2280"/>
      <c r="AU783" s="2280"/>
      <c r="AV783" s="2280"/>
      <c r="AW783" s="2280"/>
      <c r="AX783" s="2281"/>
    </row>
    <row r="784" spans="1:50">
      <c r="A784" s="2291"/>
      <c r="B784" s="2291"/>
      <c r="C784" s="2291"/>
      <c r="D784" s="2291"/>
      <c r="E784" s="2292"/>
      <c r="F784" s="2291"/>
      <c r="G784" s="2291"/>
      <c r="H784" s="2291"/>
      <c r="I784" s="2291"/>
      <c r="J784" s="2292"/>
      <c r="K784" s="2291"/>
      <c r="L784" s="2291"/>
      <c r="M784" s="2291"/>
      <c r="N784" s="2291"/>
      <c r="O784" s="2292"/>
      <c r="P784" s="2291"/>
      <c r="Q784" s="2291"/>
      <c r="R784" s="2291"/>
      <c r="S784" s="2291"/>
      <c r="T784" s="2292"/>
      <c r="U784" s="2291"/>
      <c r="V784" s="2291"/>
      <c r="W784" s="2291"/>
      <c r="X784" s="2291"/>
      <c r="Y784" s="2292"/>
      <c r="Z784" s="2291"/>
      <c r="AA784" s="2291"/>
      <c r="AB784" s="2291"/>
      <c r="AC784" s="2291"/>
      <c r="AD784" s="2292"/>
      <c r="AE784" s="2291"/>
      <c r="AF784" s="2291"/>
      <c r="AG784" s="2291"/>
      <c r="AH784" s="2291"/>
      <c r="AI784" s="2292"/>
      <c r="AJ784" s="2291"/>
      <c r="AK784" s="2291"/>
      <c r="AL784" s="2291"/>
      <c r="AM784" s="2291"/>
      <c r="AN784" s="2292"/>
      <c r="AO784" s="2291"/>
      <c r="AP784" s="2291"/>
      <c r="AQ784" s="2291"/>
      <c r="AR784" s="2291"/>
      <c r="AS784" s="2292"/>
      <c r="AT784" s="2291"/>
      <c r="AU784" s="2291"/>
      <c r="AV784" s="2291"/>
      <c r="AW784" s="2291"/>
      <c r="AX784" s="2292"/>
    </row>
    <row r="785" spans="1:50" ht="18.75">
      <c r="A785" s="2049" t="s">
        <v>0</v>
      </c>
      <c r="B785" s="2049"/>
      <c r="C785" s="2049"/>
      <c r="D785" s="2049"/>
      <c r="E785" s="2049"/>
      <c r="F785" s="2049" t="s">
        <v>1</v>
      </c>
      <c r="G785" s="2049"/>
      <c r="H785" s="2049"/>
      <c r="I785" s="2049"/>
      <c r="J785" s="2049"/>
      <c r="K785" s="2049" t="s">
        <v>2</v>
      </c>
      <c r="L785" s="2049"/>
      <c r="M785" s="2049"/>
      <c r="N785" s="2049"/>
      <c r="O785" s="2049"/>
      <c r="P785" s="2049" t="s">
        <v>3</v>
      </c>
      <c r="Q785" s="2049"/>
      <c r="R785" s="2049"/>
      <c r="S785" s="2049"/>
      <c r="T785" s="2049"/>
      <c r="U785" s="2049" t="s">
        <v>4</v>
      </c>
      <c r="V785" s="2049"/>
      <c r="W785" s="2049"/>
      <c r="X785" s="2049"/>
      <c r="Y785" s="2049"/>
      <c r="Z785" s="2049" t="s">
        <v>5</v>
      </c>
      <c r="AA785" s="2049"/>
      <c r="AB785" s="2049"/>
      <c r="AC785" s="2049"/>
      <c r="AD785" s="2049"/>
      <c r="AE785" s="2049" t="s">
        <v>6</v>
      </c>
      <c r="AF785" s="2049"/>
      <c r="AG785" s="2049"/>
      <c r="AH785" s="2049"/>
      <c r="AI785" s="2049"/>
      <c r="AJ785" s="2049" t="s">
        <v>7</v>
      </c>
      <c r="AK785" s="2049"/>
      <c r="AL785" s="2049"/>
      <c r="AM785" s="2049"/>
      <c r="AN785" s="2049"/>
      <c r="AO785" s="2049" t="s">
        <v>8</v>
      </c>
      <c r="AP785" s="2049"/>
      <c r="AQ785" s="2049"/>
      <c r="AR785" s="2049"/>
      <c r="AS785" s="2049"/>
      <c r="AT785" s="2049" t="s">
        <v>9</v>
      </c>
      <c r="AU785" s="2049"/>
      <c r="AV785" s="2049"/>
      <c r="AW785" s="2049"/>
      <c r="AX785" s="2049"/>
    </row>
    <row r="786" spans="1:50">
      <c r="A786" s="442">
        <v>1</v>
      </c>
      <c r="B786" s="443"/>
      <c r="C786" s="443"/>
      <c r="D786" s="443"/>
      <c r="E786" s="444"/>
      <c r="F786" s="442">
        <v>2</v>
      </c>
      <c r="G786" s="443"/>
      <c r="H786" s="443"/>
      <c r="I786" s="443"/>
      <c r="J786" s="444"/>
      <c r="K786" s="442">
        <v>3</v>
      </c>
      <c r="L786" s="443"/>
      <c r="M786" s="443"/>
      <c r="N786" s="443"/>
      <c r="O786" s="444"/>
      <c r="P786" s="442">
        <v>4</v>
      </c>
      <c r="Q786" s="443"/>
      <c r="R786" s="443"/>
      <c r="S786" s="443"/>
      <c r="T786" s="444"/>
      <c r="U786" s="442">
        <v>5</v>
      </c>
      <c r="V786" s="443"/>
      <c r="W786" s="443"/>
      <c r="X786" s="443"/>
      <c r="Y786" s="444"/>
      <c r="Z786" s="442">
        <v>6</v>
      </c>
      <c r="AA786" s="443"/>
      <c r="AB786" s="443"/>
      <c r="AC786" s="443"/>
      <c r="AD786" s="444"/>
      <c r="AE786" s="442">
        <v>7</v>
      </c>
      <c r="AF786" s="443"/>
      <c r="AG786" s="443"/>
      <c r="AH786" s="443"/>
      <c r="AI786" s="444"/>
      <c r="AJ786" s="442">
        <v>8</v>
      </c>
      <c r="AK786" s="443"/>
      <c r="AL786" s="443"/>
      <c r="AM786" s="443"/>
      <c r="AN786" s="444"/>
      <c r="AO786" s="442">
        <v>9</v>
      </c>
      <c r="AP786" s="443"/>
      <c r="AQ786" s="443"/>
      <c r="AR786" s="443"/>
      <c r="AS786" s="444"/>
      <c r="AT786" s="442">
        <v>10</v>
      </c>
      <c r="AU786" s="443"/>
      <c r="AV786" s="443"/>
      <c r="AW786" s="443"/>
      <c r="AX786" s="444"/>
    </row>
    <row r="787" spans="1:50">
      <c r="A787" s="2143"/>
      <c r="B787" s="2143"/>
      <c r="C787" s="2143"/>
      <c r="D787" s="2143"/>
      <c r="E787" s="2144"/>
      <c r="F787" s="2143"/>
      <c r="G787" s="2143"/>
      <c r="H787" s="2143"/>
      <c r="I787" s="2143"/>
      <c r="J787" s="2144"/>
      <c r="K787" s="2143"/>
      <c r="L787" s="2143"/>
      <c r="M787" s="2143"/>
      <c r="N787" s="2143"/>
      <c r="O787" s="2144"/>
      <c r="P787" s="2143"/>
      <c r="Q787" s="2143"/>
      <c r="R787" s="2143"/>
      <c r="S787" s="2143"/>
      <c r="T787" s="2144"/>
      <c r="U787" s="2143"/>
      <c r="V787" s="2143"/>
      <c r="W787" s="2143"/>
      <c r="X787" s="2143"/>
      <c r="Y787" s="2144"/>
      <c r="Z787" s="2143"/>
      <c r="AA787" s="2143"/>
      <c r="AB787" s="2143"/>
      <c r="AC787" s="2143"/>
      <c r="AD787" s="2144"/>
      <c r="AE787" s="2143"/>
      <c r="AF787" s="2143"/>
      <c r="AG787" s="2143"/>
      <c r="AH787" s="2143"/>
      <c r="AI787" s="2144"/>
      <c r="AJ787" s="2143"/>
      <c r="AK787" s="2143"/>
      <c r="AL787" s="2143"/>
      <c r="AM787" s="2143"/>
      <c r="AN787" s="2144"/>
      <c r="AO787" s="2143"/>
      <c r="AP787" s="2143"/>
      <c r="AQ787" s="2143"/>
      <c r="AR787" s="2143"/>
      <c r="AS787" s="2144"/>
      <c r="AT787" s="2143"/>
      <c r="AU787" s="2143"/>
      <c r="AV787" s="2143"/>
      <c r="AW787" s="2143"/>
      <c r="AX787" s="2144"/>
    </row>
    <row r="788" spans="1:50">
      <c r="A788" s="2143"/>
      <c r="B788" s="2143"/>
      <c r="C788" s="2143"/>
      <c r="D788" s="2143"/>
      <c r="E788" s="2144"/>
      <c r="F788" s="2143"/>
      <c r="G788" s="2143"/>
      <c r="H788" s="2143"/>
      <c r="I788" s="2143"/>
      <c r="J788" s="2144"/>
      <c r="K788" s="2143"/>
      <c r="L788" s="2143"/>
      <c r="M788" s="2143"/>
      <c r="N788" s="2143"/>
      <c r="O788" s="2144"/>
      <c r="P788" s="2143"/>
      <c r="Q788" s="2143"/>
      <c r="R788" s="2143"/>
      <c r="S788" s="2143"/>
      <c r="T788" s="2144"/>
      <c r="U788" s="2143"/>
      <c r="V788" s="2143"/>
      <c r="W788" s="2143"/>
      <c r="X788" s="2143"/>
      <c r="Y788" s="2144"/>
      <c r="Z788" s="2143"/>
      <c r="AA788" s="2143"/>
      <c r="AB788" s="2143"/>
      <c r="AC788" s="2143"/>
      <c r="AD788" s="2144"/>
      <c r="AE788" s="2143"/>
      <c r="AF788" s="2143"/>
      <c r="AG788" s="2143"/>
      <c r="AH788" s="2143"/>
      <c r="AI788" s="2144"/>
      <c r="AJ788" s="2143"/>
      <c r="AK788" s="2143"/>
      <c r="AL788" s="2143"/>
      <c r="AM788" s="2143"/>
      <c r="AN788" s="2144"/>
      <c r="AO788" s="2143"/>
      <c r="AP788" s="2143"/>
      <c r="AQ788" s="2143"/>
      <c r="AR788" s="2143"/>
      <c r="AS788" s="2144"/>
      <c r="AT788" s="2143"/>
      <c r="AU788" s="2143"/>
      <c r="AV788" s="2143"/>
      <c r="AW788" s="2143"/>
      <c r="AX788" s="2144"/>
    </row>
    <row r="789" spans="1:50">
      <c r="A789" s="2143"/>
      <c r="B789" s="2143"/>
      <c r="C789" s="2143"/>
      <c r="D789" s="2143"/>
      <c r="E789" s="2144"/>
      <c r="F789" s="2143"/>
      <c r="G789" s="2143"/>
      <c r="H789" s="2143"/>
      <c r="I789" s="2143"/>
      <c r="J789" s="2144"/>
      <c r="K789" s="2143"/>
      <c r="L789" s="2143"/>
      <c r="M789" s="2143"/>
      <c r="N789" s="2143"/>
      <c r="O789" s="2144"/>
      <c r="P789" s="2143"/>
      <c r="Q789" s="2143"/>
      <c r="R789" s="2143"/>
      <c r="S789" s="2143"/>
      <c r="T789" s="2144"/>
      <c r="U789" s="2143"/>
      <c r="V789" s="2143"/>
      <c r="W789" s="2143"/>
      <c r="X789" s="2143"/>
      <c r="Y789" s="2144"/>
      <c r="Z789" s="2143"/>
      <c r="AA789" s="2143"/>
      <c r="AB789" s="2143"/>
      <c r="AC789" s="2143"/>
      <c r="AD789" s="2144"/>
      <c r="AE789" s="2143"/>
      <c r="AF789" s="2143"/>
      <c r="AG789" s="2143"/>
      <c r="AH789" s="2143"/>
      <c r="AI789" s="2144"/>
      <c r="AJ789" s="2143"/>
      <c r="AK789" s="2143"/>
      <c r="AL789" s="2143"/>
      <c r="AM789" s="2143"/>
      <c r="AN789" s="2144"/>
      <c r="AO789" s="2143"/>
      <c r="AP789" s="2143"/>
      <c r="AQ789" s="2143"/>
      <c r="AR789" s="2143"/>
      <c r="AS789" s="2144"/>
      <c r="AT789" s="2143"/>
      <c r="AU789" s="2143"/>
      <c r="AV789" s="2143"/>
      <c r="AW789" s="2143"/>
      <c r="AX789" s="2144"/>
    </row>
    <row r="790" spans="1:50">
      <c r="A790" s="2143"/>
      <c r="B790" s="2143"/>
      <c r="C790" s="2143"/>
      <c r="D790" s="2143"/>
      <c r="E790" s="2144"/>
      <c r="F790" s="2143"/>
      <c r="G790" s="2143"/>
      <c r="H790" s="2143"/>
      <c r="I790" s="2143"/>
      <c r="J790" s="2144"/>
      <c r="K790" s="2143"/>
      <c r="L790" s="2143"/>
      <c r="M790" s="2143"/>
      <c r="N790" s="2143"/>
      <c r="O790" s="2144"/>
      <c r="P790" s="2143"/>
      <c r="Q790" s="2143"/>
      <c r="R790" s="2143"/>
      <c r="S790" s="2143"/>
      <c r="T790" s="2144"/>
      <c r="U790" s="2143"/>
      <c r="V790" s="2143"/>
      <c r="W790" s="2143"/>
      <c r="X790" s="2143"/>
      <c r="Y790" s="2144"/>
      <c r="Z790" s="2143"/>
      <c r="AA790" s="2143"/>
      <c r="AB790" s="2143"/>
      <c r="AC790" s="2143"/>
      <c r="AD790" s="2144"/>
      <c r="AE790" s="2143"/>
      <c r="AF790" s="2143"/>
      <c r="AG790" s="2143"/>
      <c r="AH790" s="2143"/>
      <c r="AI790" s="2144"/>
      <c r="AJ790" s="2143"/>
      <c r="AK790" s="2143"/>
      <c r="AL790" s="2143"/>
      <c r="AM790" s="2143"/>
      <c r="AN790" s="2144"/>
      <c r="AO790" s="2143"/>
      <c r="AP790" s="2143"/>
      <c r="AQ790" s="2143"/>
      <c r="AR790" s="2143"/>
      <c r="AS790" s="2144"/>
      <c r="AT790" s="2143"/>
      <c r="AU790" s="2143"/>
      <c r="AV790" s="2143"/>
      <c r="AW790" s="2143"/>
      <c r="AX790" s="2144"/>
    </row>
    <row r="791" spans="1:50">
      <c r="A791" s="2143"/>
      <c r="B791" s="2143"/>
      <c r="C791" s="2143"/>
      <c r="D791" s="2143"/>
      <c r="E791" s="2144"/>
      <c r="F791" s="2143"/>
      <c r="G791" s="2143"/>
      <c r="H791" s="2143"/>
      <c r="I791" s="2143"/>
      <c r="J791" s="2144"/>
      <c r="K791" s="2143"/>
      <c r="L791" s="2143"/>
      <c r="M791" s="2143"/>
      <c r="N791" s="2143"/>
      <c r="O791" s="2144"/>
      <c r="P791" s="2143"/>
      <c r="Q791" s="2143"/>
      <c r="R791" s="2143"/>
      <c r="S791" s="2143"/>
      <c r="T791" s="2144"/>
      <c r="U791" s="2143"/>
      <c r="V791" s="2143"/>
      <c r="W791" s="2143"/>
      <c r="X791" s="2143"/>
      <c r="Y791" s="2144"/>
      <c r="Z791" s="2143"/>
      <c r="AA791" s="2143"/>
      <c r="AB791" s="2143"/>
      <c r="AC791" s="2143"/>
      <c r="AD791" s="2144"/>
      <c r="AE791" s="2143"/>
      <c r="AF791" s="2143"/>
      <c r="AG791" s="2143"/>
      <c r="AH791" s="2143"/>
      <c r="AI791" s="2144"/>
      <c r="AJ791" s="2143"/>
      <c r="AK791" s="2143"/>
      <c r="AL791" s="2143"/>
      <c r="AM791" s="2143"/>
      <c r="AN791" s="2144"/>
      <c r="AO791" s="2143"/>
      <c r="AP791" s="2143"/>
      <c r="AQ791" s="2143"/>
      <c r="AR791" s="2143"/>
      <c r="AS791" s="2144"/>
      <c r="AT791" s="2143"/>
      <c r="AU791" s="2143"/>
      <c r="AV791" s="2143"/>
      <c r="AW791" s="2143"/>
      <c r="AX791" s="2144"/>
    </row>
    <row r="792" spans="1:50">
      <c r="A792" s="2143"/>
      <c r="B792" s="2143"/>
      <c r="C792" s="2143"/>
      <c r="D792" s="2143"/>
      <c r="E792" s="2144"/>
      <c r="F792" s="2143"/>
      <c r="G792" s="2143"/>
      <c r="H792" s="2143"/>
      <c r="I792" s="2143"/>
      <c r="J792" s="2144"/>
      <c r="K792" s="2143"/>
      <c r="L792" s="2143"/>
      <c r="M792" s="2143"/>
      <c r="N792" s="2143"/>
      <c r="O792" s="2144"/>
      <c r="P792" s="2143"/>
      <c r="Q792" s="2143"/>
      <c r="R792" s="2143"/>
      <c r="S792" s="2143"/>
      <c r="T792" s="2144"/>
      <c r="U792" s="2143"/>
      <c r="V792" s="2143"/>
      <c r="W792" s="2143"/>
      <c r="X792" s="2143"/>
      <c r="Y792" s="2144"/>
      <c r="Z792" s="2143"/>
      <c r="AA792" s="2143"/>
      <c r="AB792" s="2143"/>
      <c r="AC792" s="2143"/>
      <c r="AD792" s="2144"/>
      <c r="AE792" s="2143"/>
      <c r="AF792" s="2143"/>
      <c r="AG792" s="2143"/>
      <c r="AH792" s="2143"/>
      <c r="AI792" s="2144"/>
      <c r="AJ792" s="2143"/>
      <c r="AK792" s="2143"/>
      <c r="AL792" s="2143"/>
      <c r="AM792" s="2143"/>
      <c r="AN792" s="2144"/>
      <c r="AO792" s="2143"/>
      <c r="AP792" s="2143"/>
      <c r="AQ792" s="2143"/>
      <c r="AR792" s="2143"/>
      <c r="AS792" s="2144"/>
      <c r="AT792" s="2143"/>
      <c r="AU792" s="2143"/>
      <c r="AV792" s="2143"/>
      <c r="AW792" s="2143"/>
      <c r="AX792" s="2144"/>
    </row>
    <row r="793" spans="1:50">
      <c r="A793" s="2143"/>
      <c r="B793" s="2143"/>
      <c r="C793" s="2143"/>
      <c r="D793" s="2143"/>
      <c r="E793" s="2144"/>
      <c r="F793" s="2143"/>
      <c r="G793" s="2143"/>
      <c r="H793" s="2143"/>
      <c r="I793" s="2143"/>
      <c r="J793" s="2144"/>
      <c r="K793" s="2143"/>
      <c r="L793" s="2143"/>
      <c r="M793" s="2143"/>
      <c r="N793" s="2143"/>
      <c r="O793" s="2144"/>
      <c r="P793" s="2143"/>
      <c r="Q793" s="2143"/>
      <c r="R793" s="2143"/>
      <c r="S793" s="2143"/>
      <c r="T793" s="2144"/>
      <c r="U793" s="2143"/>
      <c r="V793" s="2143"/>
      <c r="W793" s="2143"/>
      <c r="X793" s="2143"/>
      <c r="Y793" s="2144"/>
      <c r="Z793" s="2143"/>
      <c r="AA793" s="2143"/>
      <c r="AB793" s="2143"/>
      <c r="AC793" s="2143"/>
      <c r="AD793" s="2144"/>
      <c r="AE793" s="2143"/>
      <c r="AF793" s="2143"/>
      <c r="AG793" s="2143"/>
      <c r="AH793" s="2143"/>
      <c r="AI793" s="2144"/>
      <c r="AJ793" s="2143"/>
      <c r="AK793" s="2143"/>
      <c r="AL793" s="2143"/>
      <c r="AM793" s="2143"/>
      <c r="AN793" s="2144"/>
      <c r="AO793" s="2143"/>
      <c r="AP793" s="2143"/>
      <c r="AQ793" s="2143"/>
      <c r="AR793" s="2143"/>
      <c r="AS793" s="2144"/>
      <c r="AT793" s="2143"/>
      <c r="AU793" s="2143"/>
      <c r="AV793" s="2143"/>
      <c r="AW793" s="2143"/>
      <c r="AX793" s="2144"/>
    </row>
    <row r="794" spans="1:50">
      <c r="A794" s="2143"/>
      <c r="B794" s="2143"/>
      <c r="C794" s="2143"/>
      <c r="D794" s="2143"/>
      <c r="E794" s="2144"/>
      <c r="F794" s="2143"/>
      <c r="G794" s="2143"/>
      <c r="H794" s="2143"/>
      <c r="I794" s="2143"/>
      <c r="J794" s="2144"/>
      <c r="K794" s="2143"/>
      <c r="L794" s="2143"/>
      <c r="M794" s="2143"/>
      <c r="N794" s="2143"/>
      <c r="O794" s="2144"/>
      <c r="P794" s="2143"/>
      <c r="Q794" s="2143"/>
      <c r="R794" s="2143"/>
      <c r="S794" s="2143"/>
      <c r="T794" s="2144"/>
      <c r="U794" s="2143"/>
      <c r="V794" s="2143"/>
      <c r="W794" s="2143"/>
      <c r="X794" s="2143"/>
      <c r="Y794" s="2144"/>
      <c r="Z794" s="2143"/>
      <c r="AA794" s="2143"/>
      <c r="AB794" s="2143"/>
      <c r="AC794" s="2143"/>
      <c r="AD794" s="2144"/>
      <c r="AE794" s="2143"/>
      <c r="AF794" s="2143"/>
      <c r="AG794" s="2143"/>
      <c r="AH794" s="2143"/>
      <c r="AI794" s="2144"/>
      <c r="AJ794" s="2143"/>
      <c r="AK794" s="2143"/>
      <c r="AL794" s="2143"/>
      <c r="AM794" s="2143"/>
      <c r="AN794" s="2144"/>
      <c r="AO794" s="2143"/>
      <c r="AP794" s="2143"/>
      <c r="AQ794" s="2143"/>
      <c r="AR794" s="2143"/>
      <c r="AS794" s="2144"/>
      <c r="AT794" s="2143"/>
      <c r="AU794" s="2143"/>
      <c r="AV794" s="2143"/>
      <c r="AW794" s="2143"/>
      <c r="AX794" s="2144"/>
    </row>
    <row r="795" spans="1:50">
      <c r="A795" s="2143"/>
      <c r="B795" s="2143"/>
      <c r="C795" s="2143"/>
      <c r="D795" s="2143"/>
      <c r="E795" s="2144"/>
      <c r="F795" s="2143"/>
      <c r="G795" s="2143"/>
      <c r="H795" s="2143"/>
      <c r="I795" s="2143"/>
      <c r="J795" s="2144"/>
      <c r="K795" s="2143"/>
      <c r="L795" s="2143"/>
      <c r="M795" s="2143"/>
      <c r="N795" s="2143"/>
      <c r="O795" s="2144"/>
      <c r="P795" s="2143"/>
      <c r="Q795" s="2143"/>
      <c r="R795" s="2143"/>
      <c r="S795" s="2143"/>
      <c r="T795" s="2144"/>
      <c r="U795" s="2143"/>
      <c r="V795" s="2143"/>
      <c r="W795" s="2143"/>
      <c r="X795" s="2143"/>
      <c r="Y795" s="2144"/>
      <c r="Z795" s="2143"/>
      <c r="AA795" s="2143"/>
      <c r="AB795" s="2143"/>
      <c r="AC795" s="2143"/>
      <c r="AD795" s="2144"/>
      <c r="AE795" s="2143"/>
      <c r="AF795" s="2143"/>
      <c r="AG795" s="2143"/>
      <c r="AH795" s="2143"/>
      <c r="AI795" s="2144"/>
      <c r="AJ795" s="2143"/>
      <c r="AK795" s="2143"/>
      <c r="AL795" s="2143"/>
      <c r="AM795" s="2143"/>
      <c r="AN795" s="2144"/>
      <c r="AO795" s="2143"/>
      <c r="AP795" s="2143"/>
      <c r="AQ795" s="2143"/>
      <c r="AR795" s="2143"/>
      <c r="AS795" s="2144"/>
      <c r="AT795" s="2143"/>
      <c r="AU795" s="2143"/>
      <c r="AV795" s="2143"/>
      <c r="AW795" s="2143"/>
      <c r="AX795" s="2144"/>
    </row>
    <row r="796" spans="1:50">
      <c r="A796" s="2143"/>
      <c r="B796" s="2143"/>
      <c r="C796" s="2143"/>
      <c r="D796" s="2143"/>
      <c r="E796" s="2144"/>
      <c r="F796" s="2143"/>
      <c r="G796" s="2143"/>
      <c r="H796" s="2143"/>
      <c r="I796" s="2143"/>
      <c r="J796" s="2144"/>
      <c r="K796" s="2143"/>
      <c r="L796" s="2143"/>
      <c r="M796" s="2143"/>
      <c r="N796" s="2143"/>
      <c r="O796" s="2144"/>
      <c r="P796" s="2143"/>
      <c r="Q796" s="2143"/>
      <c r="R796" s="2143"/>
      <c r="S796" s="2143"/>
      <c r="T796" s="2144"/>
      <c r="U796" s="2143"/>
      <c r="V796" s="2143"/>
      <c r="W796" s="2143"/>
      <c r="X796" s="2143"/>
      <c r="Y796" s="2144"/>
      <c r="Z796" s="2143"/>
      <c r="AA796" s="2143"/>
      <c r="AB796" s="2143"/>
      <c r="AC796" s="2143"/>
      <c r="AD796" s="2144"/>
      <c r="AE796" s="2143"/>
      <c r="AF796" s="2143"/>
      <c r="AG796" s="2143"/>
      <c r="AH796" s="2143"/>
      <c r="AI796" s="2144"/>
      <c r="AJ796" s="2143"/>
      <c r="AK796" s="2143"/>
      <c r="AL796" s="2143"/>
      <c r="AM796" s="2143"/>
      <c r="AN796" s="2144"/>
      <c r="AO796" s="2143"/>
      <c r="AP796" s="2143"/>
      <c r="AQ796" s="2143"/>
      <c r="AR796" s="2143"/>
      <c r="AS796" s="2144"/>
      <c r="AT796" s="2143"/>
      <c r="AU796" s="2143"/>
      <c r="AV796" s="2143"/>
      <c r="AW796" s="2143"/>
      <c r="AX796" s="2144"/>
    </row>
    <row r="797" spans="1:50">
      <c r="A797" s="2143"/>
      <c r="B797" s="2143"/>
      <c r="C797" s="2143"/>
      <c r="D797" s="2143"/>
      <c r="E797" s="2144"/>
      <c r="F797" s="2143"/>
      <c r="G797" s="2143"/>
      <c r="H797" s="2143"/>
      <c r="I797" s="2143"/>
      <c r="J797" s="2144"/>
      <c r="K797" s="2143"/>
      <c r="L797" s="2143"/>
      <c r="M797" s="2143"/>
      <c r="N797" s="2143"/>
      <c r="O797" s="2144"/>
      <c r="P797" s="2143"/>
      <c r="Q797" s="2143"/>
      <c r="R797" s="2143"/>
      <c r="S797" s="2143"/>
      <c r="T797" s="2144"/>
      <c r="U797" s="2143"/>
      <c r="V797" s="2143"/>
      <c r="W797" s="2143"/>
      <c r="X797" s="2143"/>
      <c r="Y797" s="2144"/>
      <c r="Z797" s="2143"/>
      <c r="AA797" s="2143"/>
      <c r="AB797" s="2143"/>
      <c r="AC797" s="2143"/>
      <c r="AD797" s="2144"/>
      <c r="AE797" s="2143"/>
      <c r="AF797" s="2143"/>
      <c r="AG797" s="2143"/>
      <c r="AH797" s="2143"/>
      <c r="AI797" s="2144"/>
      <c r="AJ797" s="2143"/>
      <c r="AK797" s="2143"/>
      <c r="AL797" s="2143"/>
      <c r="AM797" s="2143"/>
      <c r="AN797" s="2144"/>
      <c r="AO797" s="2143"/>
      <c r="AP797" s="2143"/>
      <c r="AQ797" s="2143"/>
      <c r="AR797" s="2143"/>
      <c r="AS797" s="2144"/>
      <c r="AT797" s="2143"/>
      <c r="AU797" s="2143"/>
      <c r="AV797" s="2143"/>
      <c r="AW797" s="2143"/>
      <c r="AX797" s="2144"/>
    </row>
    <row r="798" spans="1:50">
      <c r="A798" s="2143"/>
      <c r="B798" s="2143"/>
      <c r="C798" s="2143"/>
      <c r="D798" s="2143"/>
      <c r="E798" s="2144"/>
      <c r="F798" s="2143"/>
      <c r="G798" s="2143"/>
      <c r="H798" s="2143"/>
      <c r="I798" s="2143"/>
      <c r="J798" s="2144"/>
      <c r="K798" s="2143"/>
      <c r="L798" s="2143"/>
      <c r="M798" s="2143"/>
      <c r="N798" s="2143"/>
      <c r="O798" s="2144"/>
      <c r="P798" s="2143"/>
      <c r="Q798" s="2143"/>
      <c r="R798" s="2143"/>
      <c r="S798" s="2143"/>
      <c r="T798" s="2144"/>
      <c r="U798" s="2143"/>
      <c r="V798" s="2143"/>
      <c r="W798" s="2143"/>
      <c r="X798" s="2143"/>
      <c r="Y798" s="2144"/>
      <c r="Z798" s="2143"/>
      <c r="AA798" s="2143"/>
      <c r="AB798" s="2143"/>
      <c r="AC798" s="2143"/>
      <c r="AD798" s="2144"/>
      <c r="AE798" s="2143"/>
      <c r="AF798" s="2143"/>
      <c r="AG798" s="2143"/>
      <c r="AH798" s="2143"/>
      <c r="AI798" s="2144"/>
      <c r="AJ798" s="2143"/>
      <c r="AK798" s="2143"/>
      <c r="AL798" s="2143"/>
      <c r="AM798" s="2143"/>
      <c r="AN798" s="2144"/>
      <c r="AO798" s="2143"/>
      <c r="AP798" s="2143"/>
      <c r="AQ798" s="2143"/>
      <c r="AR798" s="2143"/>
      <c r="AS798" s="2144"/>
      <c r="AT798" s="2143"/>
      <c r="AU798" s="2143"/>
      <c r="AV798" s="2143"/>
      <c r="AW798" s="2143"/>
      <c r="AX798" s="2144"/>
    </row>
    <row r="799" spans="1:50">
      <c r="A799" s="2143"/>
      <c r="B799" s="2143"/>
      <c r="C799" s="2143"/>
      <c r="D799" s="2143"/>
      <c r="E799" s="2144"/>
      <c r="F799" s="2143"/>
      <c r="G799" s="2143"/>
      <c r="H799" s="2143"/>
      <c r="I799" s="2143"/>
      <c r="J799" s="2144"/>
      <c r="K799" s="2143"/>
      <c r="L799" s="2143"/>
      <c r="M799" s="2143"/>
      <c r="N799" s="2143"/>
      <c r="O799" s="2144"/>
      <c r="P799" s="2143"/>
      <c r="Q799" s="2143"/>
      <c r="R799" s="2143"/>
      <c r="S799" s="2143"/>
      <c r="T799" s="2144"/>
      <c r="U799" s="2143"/>
      <c r="V799" s="2143"/>
      <c r="W799" s="2143"/>
      <c r="X799" s="2143"/>
      <c r="Y799" s="2144"/>
      <c r="Z799" s="2143"/>
      <c r="AA799" s="2143"/>
      <c r="AB799" s="2143"/>
      <c r="AC799" s="2143"/>
      <c r="AD799" s="2144"/>
      <c r="AE799" s="2143"/>
      <c r="AF799" s="2143"/>
      <c r="AG799" s="2143"/>
      <c r="AH799" s="2143"/>
      <c r="AI799" s="2144"/>
      <c r="AJ799" s="2143"/>
      <c r="AK799" s="2143"/>
      <c r="AL799" s="2143"/>
      <c r="AM799" s="2143"/>
      <c r="AN799" s="2144"/>
      <c r="AO799" s="2143"/>
      <c r="AP799" s="2143"/>
      <c r="AQ799" s="2143"/>
      <c r="AR799" s="2143"/>
      <c r="AS799" s="2144"/>
      <c r="AT799" s="2143"/>
      <c r="AU799" s="2143"/>
      <c r="AV799" s="2143"/>
      <c r="AW799" s="2143"/>
      <c r="AX799" s="2144"/>
    </row>
    <row r="800" spans="1:50">
      <c r="A800" s="2143"/>
      <c r="B800" s="2143"/>
      <c r="C800" s="2143"/>
      <c r="D800" s="2143"/>
      <c r="E800" s="2144"/>
      <c r="F800" s="2143"/>
      <c r="G800" s="2143"/>
      <c r="H800" s="2143"/>
      <c r="I800" s="2143"/>
      <c r="J800" s="2144"/>
      <c r="K800" s="2143"/>
      <c r="L800" s="2143"/>
      <c r="M800" s="2143"/>
      <c r="N800" s="2143"/>
      <c r="O800" s="2144"/>
      <c r="P800" s="2143"/>
      <c r="Q800" s="2143"/>
      <c r="R800" s="2143"/>
      <c r="S800" s="2143"/>
      <c r="T800" s="2144"/>
      <c r="U800" s="2143"/>
      <c r="V800" s="2143"/>
      <c r="W800" s="2143"/>
      <c r="X800" s="2143"/>
      <c r="Y800" s="2144"/>
      <c r="Z800" s="2143"/>
      <c r="AA800" s="2143"/>
      <c r="AB800" s="2143"/>
      <c r="AC800" s="2143"/>
      <c r="AD800" s="2144"/>
      <c r="AE800" s="2143"/>
      <c r="AF800" s="2143"/>
      <c r="AG800" s="2143"/>
      <c r="AH800" s="2143"/>
      <c r="AI800" s="2144"/>
      <c r="AJ800" s="2143"/>
      <c r="AK800" s="2143"/>
      <c r="AL800" s="2143"/>
      <c r="AM800" s="2143"/>
      <c r="AN800" s="2144"/>
      <c r="AO800" s="2143"/>
      <c r="AP800" s="2143"/>
      <c r="AQ800" s="2143"/>
      <c r="AR800" s="2143"/>
      <c r="AS800" s="2144"/>
      <c r="AT800" s="2143"/>
      <c r="AU800" s="2143"/>
      <c r="AV800" s="2143"/>
      <c r="AW800" s="2143"/>
      <c r="AX800" s="2144"/>
    </row>
    <row r="801" spans="1:50">
      <c r="A801" s="2146"/>
      <c r="B801" s="2146"/>
      <c r="C801" s="2146"/>
      <c r="D801" s="2146"/>
      <c r="E801" s="2147"/>
      <c r="F801" s="2146"/>
      <c r="G801" s="2146"/>
      <c r="H801" s="2146"/>
      <c r="I801" s="2146"/>
      <c r="J801" s="2147"/>
      <c r="K801" s="2146"/>
      <c r="L801" s="2146"/>
      <c r="M801" s="2146"/>
      <c r="N801" s="2146"/>
      <c r="O801" s="2147"/>
      <c r="P801" s="2146"/>
      <c r="Q801" s="2146"/>
      <c r="R801" s="2146"/>
      <c r="S801" s="2146"/>
      <c r="T801" s="2147"/>
      <c r="U801" s="2146"/>
      <c r="V801" s="2146"/>
      <c r="W801" s="2146"/>
      <c r="X801" s="2146"/>
      <c r="Y801" s="2147"/>
      <c r="Z801" s="2146"/>
      <c r="AA801" s="2146"/>
      <c r="AB801" s="2146"/>
      <c r="AC801" s="2146"/>
      <c r="AD801" s="2147"/>
      <c r="AE801" s="2146"/>
      <c r="AF801" s="2146"/>
      <c r="AG801" s="2146"/>
      <c r="AH801" s="2146"/>
      <c r="AI801" s="2147"/>
      <c r="AJ801" s="2146"/>
      <c r="AK801" s="2146"/>
      <c r="AL801" s="2146"/>
      <c r="AM801" s="2146"/>
      <c r="AN801" s="2147"/>
      <c r="AO801" s="2146"/>
      <c r="AP801" s="2146"/>
      <c r="AQ801" s="2146"/>
      <c r="AR801" s="2146"/>
      <c r="AS801" s="2147"/>
      <c r="AT801" s="2146"/>
      <c r="AU801" s="2146"/>
      <c r="AV801" s="2146"/>
      <c r="AW801" s="2146"/>
      <c r="AX801" s="2147"/>
    </row>
    <row r="802" spans="1:50">
      <c r="A802" s="442">
        <v>11</v>
      </c>
      <c r="B802" s="443"/>
      <c r="C802" s="443"/>
      <c r="D802" s="443"/>
      <c r="E802" s="444"/>
      <c r="F802" s="442">
        <v>12</v>
      </c>
      <c r="G802" s="443"/>
      <c r="H802" s="443"/>
      <c r="I802" s="443"/>
      <c r="J802" s="444"/>
      <c r="K802" s="442">
        <v>13</v>
      </c>
      <c r="L802" s="443"/>
      <c r="M802" s="443"/>
      <c r="N802" s="443"/>
      <c r="O802" s="444"/>
      <c r="P802" s="442">
        <v>14</v>
      </c>
      <c r="Q802" s="443"/>
      <c r="R802" s="443"/>
      <c r="S802" s="443"/>
      <c r="T802" s="444"/>
      <c r="U802" s="442">
        <v>15</v>
      </c>
      <c r="V802" s="443"/>
      <c r="W802" s="443"/>
      <c r="X802" s="443"/>
      <c r="Y802" s="444"/>
      <c r="Z802" s="442">
        <v>16</v>
      </c>
      <c r="AA802" s="443"/>
      <c r="AB802" s="443"/>
      <c r="AC802" s="443"/>
      <c r="AD802" s="444"/>
      <c r="AE802" s="442">
        <v>17</v>
      </c>
      <c r="AF802" s="443"/>
      <c r="AG802" s="443"/>
      <c r="AH802" s="443"/>
      <c r="AI802" s="444"/>
      <c r="AJ802" s="442">
        <v>18</v>
      </c>
      <c r="AK802" s="443"/>
      <c r="AL802" s="443"/>
      <c r="AM802" s="443"/>
      <c r="AN802" s="444"/>
      <c r="AO802" s="442">
        <v>19</v>
      </c>
      <c r="AP802" s="443"/>
      <c r="AQ802" s="443"/>
      <c r="AR802" s="443"/>
      <c r="AS802" s="444"/>
      <c r="AT802" s="442">
        <v>20</v>
      </c>
      <c r="AU802" s="443"/>
      <c r="AV802" s="443"/>
      <c r="AW802" s="443"/>
      <c r="AX802" s="444"/>
    </row>
    <row r="803" spans="1:50">
      <c r="A803" s="2143"/>
      <c r="B803" s="2143"/>
      <c r="C803" s="2143"/>
      <c r="D803" s="2143"/>
      <c r="E803" s="2144"/>
      <c r="F803" s="2143"/>
      <c r="G803" s="2143"/>
      <c r="H803" s="2143"/>
      <c r="I803" s="2143"/>
      <c r="J803" s="2144"/>
      <c r="K803" s="2143"/>
      <c r="L803" s="2143"/>
      <c r="M803" s="2143"/>
      <c r="N803" s="2143"/>
      <c r="O803" s="2144"/>
      <c r="P803" s="2142"/>
      <c r="Q803" s="2143"/>
      <c r="R803" s="2143"/>
      <c r="S803" s="2143"/>
      <c r="T803" s="2144"/>
      <c r="U803" s="2143"/>
      <c r="V803" s="2143"/>
      <c r="W803" s="2143"/>
      <c r="X803" s="2143"/>
      <c r="Y803" s="2144"/>
      <c r="Z803" s="2143"/>
      <c r="AA803" s="2143"/>
      <c r="AB803" s="2143"/>
      <c r="AC803" s="2143"/>
      <c r="AD803" s="2144"/>
      <c r="AE803" s="2143"/>
      <c r="AF803" s="2143"/>
      <c r="AG803" s="2143"/>
      <c r="AH803" s="2143"/>
      <c r="AI803" s="2144"/>
      <c r="AJ803" s="2143"/>
      <c r="AK803" s="2143"/>
      <c r="AL803" s="2143"/>
      <c r="AM803" s="2143"/>
      <c r="AN803" s="2144"/>
      <c r="AO803" s="2143"/>
      <c r="AP803" s="2143"/>
      <c r="AQ803" s="2143"/>
      <c r="AR803" s="2143"/>
      <c r="AS803" s="2144"/>
      <c r="AT803" s="2143"/>
      <c r="AU803" s="2143"/>
      <c r="AV803" s="2143"/>
      <c r="AW803" s="2143"/>
      <c r="AX803" s="2144"/>
    </row>
    <row r="804" spans="1:50">
      <c r="A804" s="2143"/>
      <c r="B804" s="2143"/>
      <c r="C804" s="2143"/>
      <c r="D804" s="2143"/>
      <c r="E804" s="2144"/>
      <c r="F804" s="2143"/>
      <c r="G804" s="2143"/>
      <c r="H804" s="2143"/>
      <c r="I804" s="2143"/>
      <c r="J804" s="2144"/>
      <c r="K804" s="2143"/>
      <c r="L804" s="2143"/>
      <c r="M804" s="2143"/>
      <c r="N804" s="2143"/>
      <c r="O804" s="2144"/>
      <c r="P804" s="2142"/>
      <c r="Q804" s="2143"/>
      <c r="R804" s="2143"/>
      <c r="S804" s="2143"/>
      <c r="T804" s="2144"/>
      <c r="U804" s="2143"/>
      <c r="V804" s="2143"/>
      <c r="W804" s="2143"/>
      <c r="X804" s="2143"/>
      <c r="Y804" s="2144"/>
      <c r="Z804" s="2143"/>
      <c r="AA804" s="2143"/>
      <c r="AB804" s="2143"/>
      <c r="AC804" s="2143"/>
      <c r="AD804" s="2144"/>
      <c r="AE804" s="2143"/>
      <c r="AF804" s="2143"/>
      <c r="AG804" s="2143"/>
      <c r="AH804" s="2143"/>
      <c r="AI804" s="2144"/>
      <c r="AJ804" s="2143"/>
      <c r="AK804" s="2143"/>
      <c r="AL804" s="2143"/>
      <c r="AM804" s="2143"/>
      <c r="AN804" s="2144"/>
      <c r="AO804" s="2143"/>
      <c r="AP804" s="2143"/>
      <c r="AQ804" s="2143"/>
      <c r="AR804" s="2143"/>
      <c r="AS804" s="2144"/>
      <c r="AT804" s="2143"/>
      <c r="AU804" s="2143"/>
      <c r="AV804" s="2143"/>
      <c r="AW804" s="2143"/>
      <c r="AX804" s="2144"/>
    </row>
    <row r="805" spans="1:50">
      <c r="A805" s="2143"/>
      <c r="B805" s="2143"/>
      <c r="C805" s="2143"/>
      <c r="D805" s="2143"/>
      <c r="E805" s="2144"/>
      <c r="F805" s="2143"/>
      <c r="G805" s="2143"/>
      <c r="H805" s="2143"/>
      <c r="I805" s="2143"/>
      <c r="J805" s="2144"/>
      <c r="K805" s="2143"/>
      <c r="L805" s="2143"/>
      <c r="M805" s="2143"/>
      <c r="N805" s="2143"/>
      <c r="O805" s="2144"/>
      <c r="P805" s="2142"/>
      <c r="Q805" s="2143"/>
      <c r="R805" s="2143"/>
      <c r="S805" s="2143"/>
      <c r="T805" s="2144"/>
      <c r="U805" s="2143"/>
      <c r="V805" s="2143"/>
      <c r="W805" s="2143"/>
      <c r="X805" s="2143"/>
      <c r="Y805" s="2144"/>
      <c r="Z805" s="2143"/>
      <c r="AA805" s="2143"/>
      <c r="AB805" s="2143"/>
      <c r="AC805" s="2143"/>
      <c r="AD805" s="2144"/>
      <c r="AE805" s="2143"/>
      <c r="AF805" s="2143"/>
      <c r="AG805" s="2143"/>
      <c r="AH805" s="2143"/>
      <c r="AI805" s="2144"/>
      <c r="AJ805" s="2143"/>
      <c r="AK805" s="2143"/>
      <c r="AL805" s="2143"/>
      <c r="AM805" s="2143"/>
      <c r="AN805" s="2144"/>
      <c r="AO805" s="2143"/>
      <c r="AP805" s="2143"/>
      <c r="AQ805" s="2143"/>
      <c r="AR805" s="2143"/>
      <c r="AS805" s="2144"/>
      <c r="AT805" s="2143"/>
      <c r="AU805" s="2143"/>
      <c r="AV805" s="2143"/>
      <c r="AW805" s="2143"/>
      <c r="AX805" s="2144"/>
    </row>
    <row r="806" spans="1:50">
      <c r="A806" s="2143"/>
      <c r="B806" s="2143"/>
      <c r="C806" s="2143"/>
      <c r="D806" s="2143"/>
      <c r="E806" s="2144"/>
      <c r="F806" s="2143"/>
      <c r="G806" s="2143"/>
      <c r="H806" s="2143"/>
      <c r="I806" s="2143"/>
      <c r="J806" s="2144"/>
      <c r="K806" s="2143"/>
      <c r="L806" s="2143"/>
      <c r="M806" s="2143"/>
      <c r="N806" s="2143"/>
      <c r="O806" s="2144"/>
      <c r="P806" s="2142"/>
      <c r="Q806" s="2143"/>
      <c r="R806" s="2143"/>
      <c r="S806" s="2143"/>
      <c r="T806" s="2144"/>
      <c r="U806" s="2143"/>
      <c r="V806" s="2143"/>
      <c r="W806" s="2143"/>
      <c r="X806" s="2143"/>
      <c r="Y806" s="2144"/>
      <c r="Z806" s="2143"/>
      <c r="AA806" s="2143"/>
      <c r="AB806" s="2143"/>
      <c r="AC806" s="2143"/>
      <c r="AD806" s="2144"/>
      <c r="AE806" s="2143"/>
      <c r="AF806" s="2143"/>
      <c r="AG806" s="2143"/>
      <c r="AH806" s="2143"/>
      <c r="AI806" s="2144"/>
      <c r="AJ806" s="2143"/>
      <c r="AK806" s="2143"/>
      <c r="AL806" s="2143"/>
      <c r="AM806" s="2143"/>
      <c r="AN806" s="2144"/>
      <c r="AO806" s="2143"/>
      <c r="AP806" s="2143"/>
      <c r="AQ806" s="2143"/>
      <c r="AR806" s="2143"/>
      <c r="AS806" s="2144"/>
      <c r="AT806" s="2143"/>
      <c r="AU806" s="2143"/>
      <c r="AV806" s="2143"/>
      <c r="AW806" s="2143"/>
      <c r="AX806" s="2144"/>
    </row>
    <row r="807" spans="1:50">
      <c r="A807" s="2143"/>
      <c r="B807" s="2143"/>
      <c r="C807" s="2143"/>
      <c r="D807" s="2143"/>
      <c r="E807" s="2144"/>
      <c r="F807" s="2143"/>
      <c r="G807" s="2143"/>
      <c r="H807" s="2143"/>
      <c r="I807" s="2143"/>
      <c r="J807" s="2144"/>
      <c r="K807" s="2143"/>
      <c r="L807" s="2143"/>
      <c r="M807" s="2143"/>
      <c r="N807" s="2143"/>
      <c r="O807" s="2144"/>
      <c r="P807" s="2142"/>
      <c r="Q807" s="2143"/>
      <c r="R807" s="2143"/>
      <c r="S807" s="2143"/>
      <c r="T807" s="2144"/>
      <c r="U807" s="2143"/>
      <c r="V807" s="2143"/>
      <c r="W807" s="2143"/>
      <c r="X807" s="2143"/>
      <c r="Y807" s="2144"/>
      <c r="Z807" s="2143"/>
      <c r="AA807" s="2143"/>
      <c r="AB807" s="2143"/>
      <c r="AC807" s="2143"/>
      <c r="AD807" s="2144"/>
      <c r="AE807" s="2143"/>
      <c r="AF807" s="2143"/>
      <c r="AG807" s="2143"/>
      <c r="AH807" s="2143"/>
      <c r="AI807" s="2144"/>
      <c r="AJ807" s="2143"/>
      <c r="AK807" s="2143"/>
      <c r="AL807" s="2143"/>
      <c r="AM807" s="2143"/>
      <c r="AN807" s="2144"/>
      <c r="AO807" s="2143"/>
      <c r="AP807" s="2143"/>
      <c r="AQ807" s="2143"/>
      <c r="AR807" s="2143"/>
      <c r="AS807" s="2144"/>
      <c r="AT807" s="2143"/>
      <c r="AU807" s="2143"/>
      <c r="AV807" s="2143"/>
      <c r="AW807" s="2143"/>
      <c r="AX807" s="2144"/>
    </row>
    <row r="808" spans="1:50">
      <c r="A808" s="2143"/>
      <c r="B808" s="2143"/>
      <c r="C808" s="2143"/>
      <c r="D808" s="2143"/>
      <c r="E808" s="2144"/>
      <c r="F808" s="2143"/>
      <c r="G808" s="2143"/>
      <c r="H808" s="2143"/>
      <c r="I808" s="2143"/>
      <c r="J808" s="2144"/>
      <c r="K808" s="2143"/>
      <c r="L808" s="2143"/>
      <c r="M808" s="2143"/>
      <c r="N808" s="2143"/>
      <c r="O808" s="2144"/>
      <c r="P808" s="2142"/>
      <c r="Q808" s="2143"/>
      <c r="R808" s="2143"/>
      <c r="S808" s="2143"/>
      <c r="T808" s="2144"/>
      <c r="U808" s="2143"/>
      <c r="V808" s="2143"/>
      <c r="W808" s="2143"/>
      <c r="X808" s="2143"/>
      <c r="Y808" s="2144"/>
      <c r="Z808" s="2143"/>
      <c r="AA808" s="2143"/>
      <c r="AB808" s="2143"/>
      <c r="AC808" s="2143"/>
      <c r="AD808" s="2144"/>
      <c r="AE808" s="2143"/>
      <c r="AF808" s="2143"/>
      <c r="AG808" s="2143"/>
      <c r="AH808" s="2143"/>
      <c r="AI808" s="2144"/>
      <c r="AJ808" s="2143"/>
      <c r="AK808" s="2143"/>
      <c r="AL808" s="2143"/>
      <c r="AM808" s="2143"/>
      <c r="AN808" s="2144"/>
      <c r="AO808" s="2143"/>
      <c r="AP808" s="2143"/>
      <c r="AQ808" s="2143"/>
      <c r="AR808" s="2143"/>
      <c r="AS808" s="2144"/>
      <c r="AT808" s="2143"/>
      <c r="AU808" s="2143"/>
      <c r="AV808" s="2143"/>
      <c r="AW808" s="2143"/>
      <c r="AX808" s="2144"/>
    </row>
    <row r="809" spans="1:50">
      <c r="A809" s="2143"/>
      <c r="B809" s="2143"/>
      <c r="C809" s="2143"/>
      <c r="D809" s="2143"/>
      <c r="E809" s="2144"/>
      <c r="F809" s="2143"/>
      <c r="G809" s="2143"/>
      <c r="H809" s="2143"/>
      <c r="I809" s="2143"/>
      <c r="J809" s="2144"/>
      <c r="K809" s="2143"/>
      <c r="L809" s="2143"/>
      <c r="M809" s="2143"/>
      <c r="N809" s="2143"/>
      <c r="O809" s="2144"/>
      <c r="P809" s="2142"/>
      <c r="Q809" s="2143"/>
      <c r="R809" s="2143"/>
      <c r="S809" s="2143"/>
      <c r="T809" s="2144"/>
      <c r="U809" s="2143"/>
      <c r="V809" s="2143"/>
      <c r="W809" s="2143"/>
      <c r="X809" s="2143"/>
      <c r="Y809" s="2144"/>
      <c r="Z809" s="2143"/>
      <c r="AA809" s="2143"/>
      <c r="AB809" s="2143"/>
      <c r="AC809" s="2143"/>
      <c r="AD809" s="2144"/>
      <c r="AE809" s="2143"/>
      <c r="AF809" s="2143"/>
      <c r="AG809" s="2143"/>
      <c r="AH809" s="2143"/>
      <c r="AI809" s="2144"/>
      <c r="AJ809" s="2143"/>
      <c r="AK809" s="2143"/>
      <c r="AL809" s="2143"/>
      <c r="AM809" s="2143"/>
      <c r="AN809" s="2144"/>
      <c r="AO809" s="2143"/>
      <c r="AP809" s="2143"/>
      <c r="AQ809" s="2143"/>
      <c r="AR809" s="2143"/>
      <c r="AS809" s="2144"/>
      <c r="AT809" s="2143"/>
      <c r="AU809" s="2143"/>
      <c r="AV809" s="2143"/>
      <c r="AW809" s="2143"/>
      <c r="AX809" s="2144"/>
    </row>
    <row r="810" spans="1:50">
      <c r="A810" s="2143"/>
      <c r="B810" s="2143"/>
      <c r="C810" s="2143"/>
      <c r="D810" s="2143"/>
      <c r="E810" s="2144"/>
      <c r="F810" s="2143"/>
      <c r="G810" s="2143"/>
      <c r="H810" s="2143"/>
      <c r="I810" s="2143"/>
      <c r="J810" s="2144"/>
      <c r="K810" s="2143"/>
      <c r="L810" s="2143"/>
      <c r="M810" s="2143"/>
      <c r="N810" s="2143"/>
      <c r="O810" s="2144"/>
      <c r="P810" s="2142"/>
      <c r="Q810" s="2143"/>
      <c r="R810" s="2143"/>
      <c r="S810" s="2143"/>
      <c r="T810" s="2144"/>
      <c r="U810" s="2143"/>
      <c r="V810" s="2143"/>
      <c r="W810" s="2143"/>
      <c r="X810" s="2143"/>
      <c r="Y810" s="2144"/>
      <c r="Z810" s="2143"/>
      <c r="AA810" s="2143"/>
      <c r="AB810" s="2143"/>
      <c r="AC810" s="2143"/>
      <c r="AD810" s="2144"/>
      <c r="AE810" s="2143"/>
      <c r="AF810" s="2143"/>
      <c r="AG810" s="2143"/>
      <c r="AH810" s="2143"/>
      <c r="AI810" s="2144"/>
      <c r="AJ810" s="2143"/>
      <c r="AK810" s="2143"/>
      <c r="AL810" s="2143"/>
      <c r="AM810" s="2143"/>
      <c r="AN810" s="2144"/>
      <c r="AO810" s="2143"/>
      <c r="AP810" s="2143"/>
      <c r="AQ810" s="2143"/>
      <c r="AR810" s="2143"/>
      <c r="AS810" s="2144"/>
      <c r="AT810" s="2143"/>
      <c r="AU810" s="2143"/>
      <c r="AV810" s="2143"/>
      <c r="AW810" s="2143"/>
      <c r="AX810" s="2144"/>
    </row>
    <row r="811" spans="1:50">
      <c r="A811" s="2143"/>
      <c r="B811" s="2143"/>
      <c r="C811" s="2143"/>
      <c r="D811" s="2143"/>
      <c r="E811" s="2144"/>
      <c r="F811" s="2143"/>
      <c r="G811" s="2143"/>
      <c r="H811" s="2143"/>
      <c r="I811" s="2143"/>
      <c r="J811" s="2144"/>
      <c r="K811" s="2143"/>
      <c r="L811" s="2143"/>
      <c r="M811" s="2143"/>
      <c r="N811" s="2143"/>
      <c r="O811" s="2144"/>
      <c r="P811" s="2142"/>
      <c r="Q811" s="2143"/>
      <c r="R811" s="2143"/>
      <c r="S811" s="2143"/>
      <c r="T811" s="2144"/>
      <c r="U811" s="2143"/>
      <c r="V811" s="2143"/>
      <c r="W811" s="2143"/>
      <c r="X811" s="2143"/>
      <c r="Y811" s="2144"/>
      <c r="Z811" s="2143"/>
      <c r="AA811" s="2143"/>
      <c r="AB811" s="2143"/>
      <c r="AC811" s="2143"/>
      <c r="AD811" s="2144"/>
      <c r="AE811" s="2143"/>
      <c r="AF811" s="2143"/>
      <c r="AG811" s="2143"/>
      <c r="AH811" s="2143"/>
      <c r="AI811" s="2144"/>
      <c r="AJ811" s="2143"/>
      <c r="AK811" s="2143"/>
      <c r="AL811" s="2143"/>
      <c r="AM811" s="2143"/>
      <c r="AN811" s="2144"/>
      <c r="AO811" s="2143"/>
      <c r="AP811" s="2143"/>
      <c r="AQ811" s="2143"/>
      <c r="AR811" s="2143"/>
      <c r="AS811" s="2144"/>
      <c r="AT811" s="2143"/>
      <c r="AU811" s="2143"/>
      <c r="AV811" s="2143"/>
      <c r="AW811" s="2143"/>
      <c r="AX811" s="2144"/>
    </row>
    <row r="812" spans="1:50">
      <c r="A812" s="2143"/>
      <c r="B812" s="2143"/>
      <c r="C812" s="2143"/>
      <c r="D812" s="2143"/>
      <c r="E812" s="2144"/>
      <c r="F812" s="2143"/>
      <c r="G812" s="2143"/>
      <c r="H812" s="2143"/>
      <c r="I812" s="2143"/>
      <c r="J812" s="2144"/>
      <c r="K812" s="2143"/>
      <c r="L812" s="2143"/>
      <c r="M812" s="2143"/>
      <c r="N812" s="2143"/>
      <c r="O812" s="2144"/>
      <c r="P812" s="2142"/>
      <c r="Q812" s="2143"/>
      <c r="R812" s="2143"/>
      <c r="S812" s="2143"/>
      <c r="T812" s="2144"/>
      <c r="U812" s="2143"/>
      <c r="V812" s="2143"/>
      <c r="W812" s="2143"/>
      <c r="X812" s="2143"/>
      <c r="Y812" s="2144"/>
      <c r="Z812" s="2143"/>
      <c r="AA812" s="2143"/>
      <c r="AB812" s="2143"/>
      <c r="AC812" s="2143"/>
      <c r="AD812" s="2144"/>
      <c r="AE812" s="2143"/>
      <c r="AF812" s="2143"/>
      <c r="AG812" s="2143"/>
      <c r="AH812" s="2143"/>
      <c r="AI812" s="2144"/>
      <c r="AJ812" s="2143"/>
      <c r="AK812" s="2143"/>
      <c r="AL812" s="2143"/>
      <c r="AM812" s="2143"/>
      <c r="AN812" s="2144"/>
      <c r="AO812" s="2143"/>
      <c r="AP812" s="2143"/>
      <c r="AQ812" s="2143"/>
      <c r="AR812" s="2143"/>
      <c r="AS812" s="2144"/>
      <c r="AT812" s="2143"/>
      <c r="AU812" s="2143"/>
      <c r="AV812" s="2143"/>
      <c r="AW812" s="2143"/>
      <c r="AX812" s="2144"/>
    </row>
    <row r="813" spans="1:50">
      <c r="A813" s="2143"/>
      <c r="B813" s="2143"/>
      <c r="C813" s="2143"/>
      <c r="D813" s="2143"/>
      <c r="E813" s="2144"/>
      <c r="F813" s="2143"/>
      <c r="G813" s="2143"/>
      <c r="H813" s="2143"/>
      <c r="I813" s="2143"/>
      <c r="J813" s="2144"/>
      <c r="K813" s="2143"/>
      <c r="L813" s="2143"/>
      <c r="M813" s="2143"/>
      <c r="N813" s="2143"/>
      <c r="O813" s="2144"/>
      <c r="P813" s="2142"/>
      <c r="Q813" s="2143"/>
      <c r="R813" s="2143"/>
      <c r="S813" s="2143"/>
      <c r="T813" s="2144"/>
      <c r="U813" s="2143"/>
      <c r="V813" s="2143"/>
      <c r="W813" s="2143"/>
      <c r="X813" s="2143"/>
      <c r="Y813" s="2144"/>
      <c r="Z813" s="2143"/>
      <c r="AA813" s="2143"/>
      <c r="AB813" s="2143"/>
      <c r="AC813" s="2143"/>
      <c r="AD813" s="2144"/>
      <c r="AE813" s="2143"/>
      <c r="AF813" s="2143"/>
      <c r="AG813" s="2143"/>
      <c r="AH813" s="2143"/>
      <c r="AI813" s="2144"/>
      <c r="AJ813" s="2143"/>
      <c r="AK813" s="2143"/>
      <c r="AL813" s="2143"/>
      <c r="AM813" s="2143"/>
      <c r="AN813" s="2144"/>
      <c r="AO813" s="2143"/>
      <c r="AP813" s="2143"/>
      <c r="AQ813" s="2143"/>
      <c r="AR813" s="2143"/>
      <c r="AS813" s="2144"/>
      <c r="AT813" s="2143"/>
      <c r="AU813" s="2143"/>
      <c r="AV813" s="2143"/>
      <c r="AW813" s="2143"/>
      <c r="AX813" s="2144"/>
    </row>
    <row r="814" spans="1:50">
      <c r="A814" s="2143"/>
      <c r="B814" s="2143"/>
      <c r="C814" s="2143"/>
      <c r="D814" s="2143"/>
      <c r="E814" s="2144"/>
      <c r="F814" s="2143"/>
      <c r="G814" s="2143"/>
      <c r="H814" s="2143"/>
      <c r="I814" s="2143"/>
      <c r="J814" s="2144"/>
      <c r="K814" s="2143"/>
      <c r="L814" s="2143"/>
      <c r="M814" s="2143"/>
      <c r="N814" s="2143"/>
      <c r="O814" s="2144"/>
      <c r="P814" s="2142"/>
      <c r="Q814" s="2143"/>
      <c r="R814" s="2143"/>
      <c r="S814" s="2143"/>
      <c r="T814" s="2144"/>
      <c r="U814" s="2143"/>
      <c r="V814" s="2143"/>
      <c r="W814" s="2143"/>
      <c r="X814" s="2143"/>
      <c r="Y814" s="2144"/>
      <c r="Z814" s="2143"/>
      <c r="AA814" s="2143"/>
      <c r="AB814" s="2143"/>
      <c r="AC814" s="2143"/>
      <c r="AD814" s="2144"/>
      <c r="AE814" s="2143"/>
      <c r="AF814" s="2143"/>
      <c r="AG814" s="2143"/>
      <c r="AH814" s="2143"/>
      <c r="AI814" s="2144"/>
      <c r="AJ814" s="2143"/>
      <c r="AK814" s="2143"/>
      <c r="AL814" s="2143"/>
      <c r="AM814" s="2143"/>
      <c r="AN814" s="2144"/>
      <c r="AO814" s="2143"/>
      <c r="AP814" s="2143"/>
      <c r="AQ814" s="2143"/>
      <c r="AR814" s="2143"/>
      <c r="AS814" s="2144"/>
      <c r="AT814" s="2143"/>
      <c r="AU814" s="2143"/>
      <c r="AV814" s="2143"/>
      <c r="AW814" s="2143"/>
      <c r="AX814" s="2144"/>
    </row>
    <row r="815" spans="1:50">
      <c r="A815" s="2143"/>
      <c r="B815" s="2143"/>
      <c r="C815" s="2143"/>
      <c r="D815" s="2143"/>
      <c r="E815" s="2144"/>
      <c r="F815" s="2143"/>
      <c r="G815" s="2143"/>
      <c r="H815" s="2143"/>
      <c r="I815" s="2143"/>
      <c r="J815" s="2144"/>
      <c r="K815" s="2143"/>
      <c r="L815" s="2143"/>
      <c r="M815" s="2143"/>
      <c r="N815" s="2143"/>
      <c r="O815" s="2144"/>
      <c r="P815" s="2142"/>
      <c r="Q815" s="2143"/>
      <c r="R815" s="2143"/>
      <c r="S815" s="2143"/>
      <c r="T815" s="2144"/>
      <c r="U815" s="2143"/>
      <c r="V815" s="2143"/>
      <c r="W815" s="2143"/>
      <c r="X815" s="2143"/>
      <c r="Y815" s="2144"/>
      <c r="Z815" s="2143"/>
      <c r="AA815" s="2143"/>
      <c r="AB815" s="2143"/>
      <c r="AC815" s="2143"/>
      <c r="AD815" s="2144"/>
      <c r="AE815" s="2143"/>
      <c r="AF815" s="2143"/>
      <c r="AG815" s="2143"/>
      <c r="AH815" s="2143"/>
      <c r="AI815" s="2144"/>
      <c r="AJ815" s="2143"/>
      <c r="AK815" s="2143"/>
      <c r="AL815" s="2143"/>
      <c r="AM815" s="2143"/>
      <c r="AN815" s="2144"/>
      <c r="AO815" s="2143"/>
      <c r="AP815" s="2143"/>
      <c r="AQ815" s="2143"/>
      <c r="AR815" s="2143"/>
      <c r="AS815" s="2144"/>
      <c r="AT815" s="2143"/>
      <c r="AU815" s="2143"/>
      <c r="AV815" s="2143"/>
      <c r="AW815" s="2143"/>
      <c r="AX815" s="2144"/>
    </row>
    <row r="816" spans="1:50">
      <c r="A816" s="2143"/>
      <c r="B816" s="2143"/>
      <c r="C816" s="2143"/>
      <c r="D816" s="2143"/>
      <c r="E816" s="2144"/>
      <c r="F816" s="2143"/>
      <c r="G816" s="2143"/>
      <c r="H816" s="2143"/>
      <c r="I816" s="2143"/>
      <c r="J816" s="2144"/>
      <c r="K816" s="2143"/>
      <c r="L816" s="2143"/>
      <c r="M816" s="2143"/>
      <c r="N816" s="2143"/>
      <c r="O816" s="2144"/>
      <c r="P816" s="2142"/>
      <c r="Q816" s="2143"/>
      <c r="R816" s="2143"/>
      <c r="S816" s="2143"/>
      <c r="T816" s="2144"/>
      <c r="U816" s="2143"/>
      <c r="V816" s="2143"/>
      <c r="W816" s="2143"/>
      <c r="X816" s="2143"/>
      <c r="Y816" s="2144"/>
      <c r="Z816" s="2143"/>
      <c r="AA816" s="2143"/>
      <c r="AB816" s="2143"/>
      <c r="AC816" s="2143"/>
      <c r="AD816" s="2144"/>
      <c r="AE816" s="2143"/>
      <c r="AF816" s="2143"/>
      <c r="AG816" s="2143"/>
      <c r="AH816" s="2143"/>
      <c r="AI816" s="2144"/>
      <c r="AJ816" s="2143"/>
      <c r="AK816" s="2143"/>
      <c r="AL816" s="2143"/>
      <c r="AM816" s="2143"/>
      <c r="AN816" s="2144"/>
      <c r="AO816" s="2143"/>
      <c r="AP816" s="2143"/>
      <c r="AQ816" s="2143"/>
      <c r="AR816" s="2143"/>
      <c r="AS816" s="2144"/>
      <c r="AT816" s="2143"/>
      <c r="AU816" s="2143"/>
      <c r="AV816" s="2143"/>
      <c r="AW816" s="2143"/>
      <c r="AX816" s="2144"/>
    </row>
    <row r="817" spans="1:50">
      <c r="A817" s="2146"/>
      <c r="B817" s="2146"/>
      <c r="C817" s="2146"/>
      <c r="D817" s="2146"/>
      <c r="E817" s="2147"/>
      <c r="F817" s="2146"/>
      <c r="G817" s="2146"/>
      <c r="H817" s="2146"/>
      <c r="I817" s="2146"/>
      <c r="J817" s="2147"/>
      <c r="K817" s="2146"/>
      <c r="L817" s="2146"/>
      <c r="M817" s="2146"/>
      <c r="N817" s="2146"/>
      <c r="O817" s="2147"/>
      <c r="P817" s="2226" t="s">
        <v>210</v>
      </c>
      <c r="Q817" s="2227"/>
      <c r="R817" s="2227"/>
      <c r="S817" s="2227"/>
      <c r="T817" s="2228"/>
      <c r="U817" s="2146"/>
      <c r="V817" s="2146"/>
      <c r="W817" s="2146"/>
      <c r="X817" s="2146"/>
      <c r="Y817" s="2147"/>
      <c r="Z817" s="2146"/>
      <c r="AA817" s="2146"/>
      <c r="AB817" s="2146"/>
      <c r="AC817" s="2146"/>
      <c r="AD817" s="2147"/>
      <c r="AE817" s="2146"/>
      <c r="AF817" s="2146"/>
      <c r="AG817" s="2146"/>
      <c r="AH817" s="2146"/>
      <c r="AI817" s="2147"/>
      <c r="AJ817" s="2146"/>
      <c r="AK817" s="2146"/>
      <c r="AL817" s="2146"/>
      <c r="AM817" s="2146"/>
      <c r="AN817" s="2147"/>
      <c r="AO817" s="2146"/>
      <c r="AP817" s="2146"/>
      <c r="AQ817" s="2146"/>
      <c r="AR817" s="2146"/>
      <c r="AS817" s="2147"/>
      <c r="AT817" s="2146"/>
      <c r="AU817" s="2146"/>
      <c r="AV817" s="2146"/>
      <c r="AW817" s="2146"/>
      <c r="AX817" s="2147"/>
    </row>
    <row r="818" spans="1:50">
      <c r="A818" s="442">
        <v>21</v>
      </c>
      <c r="B818" s="443"/>
      <c r="C818" s="443"/>
      <c r="D818" s="443"/>
      <c r="E818" s="444"/>
      <c r="F818" s="442">
        <v>22</v>
      </c>
      <c r="G818" s="443"/>
      <c r="H818" s="443"/>
      <c r="I818" s="443"/>
      <c r="J818" s="444"/>
      <c r="K818" s="442">
        <v>23</v>
      </c>
      <c r="L818" s="443"/>
      <c r="M818" s="443"/>
      <c r="N818" s="443"/>
      <c r="O818" s="444"/>
      <c r="P818" s="442">
        <v>24</v>
      </c>
      <c r="Q818" s="443"/>
      <c r="R818" s="443"/>
      <c r="S818" s="443"/>
      <c r="T818" s="444"/>
      <c r="U818" s="442">
        <v>25</v>
      </c>
      <c r="V818" s="443"/>
      <c r="W818" s="443"/>
      <c r="X818" s="443"/>
      <c r="Y818" s="444"/>
      <c r="Z818" s="2293" t="s">
        <v>211</v>
      </c>
      <c r="AA818" s="2294"/>
      <c r="AB818" s="2294"/>
      <c r="AC818" s="2294"/>
      <c r="AD818" s="2294"/>
      <c r="AE818" s="2294"/>
      <c r="AF818" s="2294"/>
      <c r="AG818" s="2294"/>
      <c r="AH818" s="2294"/>
      <c r="AI818" s="2294"/>
      <c r="AJ818" s="2294"/>
      <c r="AK818" s="2294"/>
      <c r="AL818" s="2294"/>
      <c r="AM818" s="2294"/>
      <c r="AN818" s="2294"/>
      <c r="AO818" s="2294"/>
      <c r="AP818" s="2294"/>
      <c r="AQ818" s="2294"/>
      <c r="AR818" s="2294"/>
      <c r="AS818" s="2294"/>
      <c r="AT818" s="2294"/>
      <c r="AU818" s="2294"/>
      <c r="AV818" s="2294"/>
      <c r="AW818" s="2294"/>
      <c r="AX818" s="2294"/>
    </row>
    <row r="819" spans="1:50">
      <c r="A819" s="2142"/>
      <c r="B819" s="2143"/>
      <c r="C819" s="2143"/>
      <c r="D819" s="2143"/>
      <c r="E819" s="2144"/>
      <c r="F819" s="2143"/>
      <c r="G819" s="2143"/>
      <c r="H819" s="2143"/>
      <c r="I819" s="2143"/>
      <c r="J819" s="2144"/>
      <c r="K819" s="2143"/>
      <c r="L819" s="2143"/>
      <c r="M819" s="2143"/>
      <c r="N819" s="2143"/>
      <c r="O819" s="2144"/>
      <c r="P819" s="2143"/>
      <c r="Q819" s="2143"/>
      <c r="R819" s="2143"/>
      <c r="S819" s="2143"/>
      <c r="T819" s="2144"/>
      <c r="U819" s="2143"/>
      <c r="V819" s="2143"/>
      <c r="W819" s="2143"/>
      <c r="X819" s="2143"/>
      <c r="Y819" s="2144"/>
      <c r="Z819" s="2295"/>
      <c r="AA819" s="2296"/>
      <c r="AB819" s="2296"/>
      <c r="AC819" s="2296"/>
      <c r="AD819" s="2296"/>
      <c r="AE819" s="2296"/>
      <c r="AF819" s="2296"/>
      <c r="AG819" s="2296"/>
      <c r="AH819" s="2296"/>
      <c r="AI819" s="2296"/>
      <c r="AJ819" s="2296"/>
      <c r="AK819" s="2296"/>
      <c r="AL819" s="2296"/>
      <c r="AM819" s="2296"/>
      <c r="AN819" s="2296"/>
      <c r="AO819" s="2296"/>
      <c r="AP819" s="2296"/>
      <c r="AQ819" s="2296"/>
      <c r="AR819" s="2296"/>
      <c r="AS819" s="2296"/>
      <c r="AT819" s="2296"/>
      <c r="AU819" s="2296"/>
      <c r="AV819" s="2296"/>
      <c r="AW819" s="2296"/>
      <c r="AX819" s="2296"/>
    </row>
    <row r="820" spans="1:50">
      <c r="A820" s="2142"/>
      <c r="B820" s="2143"/>
      <c r="C820" s="2143"/>
      <c r="D820" s="2143"/>
      <c r="E820" s="2144"/>
      <c r="F820" s="2143"/>
      <c r="G820" s="2143"/>
      <c r="H820" s="2143"/>
      <c r="I820" s="2143"/>
      <c r="J820" s="2144"/>
      <c r="K820" s="2143"/>
      <c r="L820" s="2143"/>
      <c r="M820" s="2143"/>
      <c r="N820" s="2143"/>
      <c r="O820" s="2144"/>
      <c r="P820" s="2143"/>
      <c r="Q820" s="2143"/>
      <c r="R820" s="2143"/>
      <c r="S820" s="2143"/>
      <c r="T820" s="2144"/>
      <c r="U820" s="2143"/>
      <c r="V820" s="2143"/>
      <c r="W820" s="2143"/>
      <c r="X820" s="2143"/>
      <c r="Y820" s="2144"/>
      <c r="Z820" s="2295"/>
      <c r="AA820" s="2296"/>
      <c r="AB820" s="2296"/>
      <c r="AC820" s="2296"/>
      <c r="AD820" s="2296"/>
      <c r="AE820" s="2296"/>
      <c r="AF820" s="2296"/>
      <c r="AG820" s="2296"/>
      <c r="AH820" s="2296"/>
      <c r="AI820" s="2296"/>
      <c r="AJ820" s="2296"/>
      <c r="AK820" s="2296"/>
      <c r="AL820" s="2296"/>
      <c r="AM820" s="2296"/>
      <c r="AN820" s="2296"/>
      <c r="AO820" s="2296"/>
      <c r="AP820" s="2296"/>
      <c r="AQ820" s="2296"/>
      <c r="AR820" s="2296"/>
      <c r="AS820" s="2296"/>
      <c r="AT820" s="2296"/>
      <c r="AU820" s="2296"/>
      <c r="AV820" s="2296"/>
      <c r="AW820" s="2296"/>
      <c r="AX820" s="2296"/>
    </row>
    <row r="821" spans="1:50">
      <c r="A821" s="2142"/>
      <c r="B821" s="2143"/>
      <c r="C821" s="2143"/>
      <c r="D821" s="2143"/>
      <c r="E821" s="2144"/>
      <c r="F821" s="2143"/>
      <c r="G821" s="2143"/>
      <c r="H821" s="2143"/>
      <c r="I821" s="2143"/>
      <c r="J821" s="2144"/>
      <c r="K821" s="2143"/>
      <c r="L821" s="2143"/>
      <c r="M821" s="2143"/>
      <c r="N821" s="2143"/>
      <c r="O821" s="2144"/>
      <c r="P821" s="2143"/>
      <c r="Q821" s="2143"/>
      <c r="R821" s="2143"/>
      <c r="S821" s="2143"/>
      <c r="T821" s="2144"/>
      <c r="U821" s="2143"/>
      <c r="V821" s="2143"/>
      <c r="W821" s="2143"/>
      <c r="X821" s="2143"/>
      <c r="Y821" s="2144"/>
      <c r="Z821" s="2295"/>
      <c r="AA821" s="2296"/>
      <c r="AB821" s="2296"/>
      <c r="AC821" s="2296"/>
      <c r="AD821" s="2296"/>
      <c r="AE821" s="2296"/>
      <c r="AF821" s="2296"/>
      <c r="AG821" s="2296"/>
      <c r="AH821" s="2296"/>
      <c r="AI821" s="2296"/>
      <c r="AJ821" s="2296"/>
      <c r="AK821" s="2296"/>
      <c r="AL821" s="2296"/>
      <c r="AM821" s="2296"/>
      <c r="AN821" s="2296"/>
      <c r="AO821" s="2296"/>
      <c r="AP821" s="2296"/>
      <c r="AQ821" s="2296"/>
      <c r="AR821" s="2296"/>
      <c r="AS821" s="2296"/>
      <c r="AT821" s="2296"/>
      <c r="AU821" s="2296"/>
      <c r="AV821" s="2296"/>
      <c r="AW821" s="2296"/>
      <c r="AX821" s="2296"/>
    </row>
    <row r="822" spans="1:50" ht="15.75">
      <c r="A822" s="2142"/>
      <c r="B822" s="2143"/>
      <c r="C822" s="2143"/>
      <c r="D822" s="2143"/>
      <c r="E822" s="2144"/>
      <c r="F822" s="2143"/>
      <c r="G822" s="2143"/>
      <c r="H822" s="2143"/>
      <c r="I822" s="2143"/>
      <c r="J822" s="2144"/>
      <c r="K822" s="2143"/>
      <c r="L822" s="2143"/>
      <c r="M822" s="2143"/>
      <c r="N822" s="2143"/>
      <c r="O822" s="2144"/>
      <c r="P822" s="2143"/>
      <c r="Q822" s="2143"/>
      <c r="R822" s="2143"/>
      <c r="S822" s="2143"/>
      <c r="T822" s="2144"/>
      <c r="U822" s="2143"/>
      <c r="V822" s="2143"/>
      <c r="W822" s="2143"/>
      <c r="X822" s="2143"/>
      <c r="Y822" s="2144"/>
      <c r="Z822" s="2231" t="s">
        <v>43</v>
      </c>
      <c r="AA822" s="2232"/>
      <c r="AB822" s="2232"/>
      <c r="AC822" s="521"/>
      <c r="AD822" s="522" t="s">
        <v>44</v>
      </c>
      <c r="AE822" s="522" t="s">
        <v>45</v>
      </c>
      <c r="AF822" s="522" t="s">
        <v>208</v>
      </c>
      <c r="AG822" s="2232" t="s">
        <v>47</v>
      </c>
      <c r="AH822" s="2232"/>
      <c r="AI822" s="2232"/>
      <c r="AJ822" s="445"/>
      <c r="AK822" s="445"/>
      <c r="AL822" s="445"/>
      <c r="AM822" s="445"/>
      <c r="AN822" s="445"/>
      <c r="AO822" s="445"/>
      <c r="AP822" s="445"/>
      <c r="AQ822" s="445"/>
      <c r="AR822" s="522" t="s">
        <v>48</v>
      </c>
      <c r="AS822" s="445"/>
      <c r="AT822" s="2229">
        <f>$AT$38</f>
        <v>465</v>
      </c>
      <c r="AU822" s="2229"/>
      <c r="AV822" s="2230" t="s">
        <v>49</v>
      </c>
      <c r="AW822" s="2230"/>
      <c r="AX822" s="445"/>
    </row>
    <row r="823" spans="1:50">
      <c r="A823" s="2142"/>
      <c r="B823" s="2143"/>
      <c r="C823" s="2143"/>
      <c r="D823" s="2143"/>
      <c r="E823" s="2144"/>
      <c r="F823" s="2143"/>
      <c r="G823" s="2143"/>
      <c r="H823" s="2143"/>
      <c r="I823" s="2143"/>
      <c r="J823" s="2144"/>
      <c r="K823" s="2143"/>
      <c r="L823" s="2143"/>
      <c r="M823" s="2143"/>
      <c r="N823" s="2143"/>
      <c r="O823" s="2144"/>
      <c r="P823" s="2143"/>
      <c r="Q823" s="2143"/>
      <c r="R823" s="2143"/>
      <c r="S823" s="2143"/>
      <c r="T823" s="2144"/>
      <c r="U823" s="2143"/>
      <c r="V823" s="2143"/>
      <c r="W823" s="2143"/>
      <c r="X823" s="2143"/>
      <c r="Y823" s="2144"/>
      <c r="Z823" s="2140" t="s">
        <v>213</v>
      </c>
      <c r="AA823" s="2141"/>
      <c r="AB823" s="2141"/>
      <c r="AC823" s="2141"/>
      <c r="AD823" s="538">
        <v>11</v>
      </c>
      <c r="AE823" s="539">
        <v>426</v>
      </c>
      <c r="AF823" s="527">
        <f>SUM($AT$38-AE823)</f>
        <v>39</v>
      </c>
      <c r="AG823" s="1977"/>
      <c r="AH823" s="1977"/>
      <c r="AI823" s="1977"/>
      <c r="AJ823" s="1977"/>
      <c r="AK823" s="1977"/>
      <c r="AL823" s="1977"/>
      <c r="AM823" s="1977"/>
      <c r="AN823" s="1977"/>
      <c r="AO823" s="1977"/>
      <c r="AP823" s="1977"/>
      <c r="AQ823" s="1086"/>
      <c r="AR823" s="2368" t="s">
        <v>50</v>
      </c>
      <c r="AS823" s="2368"/>
      <c r="AT823" s="2368"/>
      <c r="AU823" s="2368"/>
      <c r="AV823" s="2368"/>
      <c r="AW823" s="2368"/>
      <c r="AX823" s="445"/>
    </row>
    <row r="824" spans="1:50">
      <c r="A824" s="2142"/>
      <c r="B824" s="2143"/>
      <c r="C824" s="2143"/>
      <c r="D824" s="2143"/>
      <c r="E824" s="2144"/>
      <c r="F824" s="2143"/>
      <c r="G824" s="2143"/>
      <c r="H824" s="2143"/>
      <c r="I824" s="2143"/>
      <c r="J824" s="2144"/>
      <c r="K824" s="2143"/>
      <c r="L824" s="2143"/>
      <c r="M824" s="2143"/>
      <c r="N824" s="2143"/>
      <c r="O824" s="2144"/>
      <c r="P824" s="2143"/>
      <c r="Q824" s="2143"/>
      <c r="R824" s="2143"/>
      <c r="S824" s="2143"/>
      <c r="T824" s="2144"/>
      <c r="U824" s="2143"/>
      <c r="V824" s="2143"/>
      <c r="W824" s="2143"/>
      <c r="X824" s="2143"/>
      <c r="Y824" s="2144"/>
      <c r="Z824" s="2140" t="s">
        <v>3383</v>
      </c>
      <c r="AA824" s="2141"/>
      <c r="AB824" s="2141"/>
      <c r="AC824" s="2141"/>
      <c r="AD824" s="538">
        <v>13</v>
      </c>
      <c r="AE824" s="539">
        <v>439</v>
      </c>
      <c r="AF824" s="527">
        <f t="shared" ref="AF824:AF833" si="16">SUM($AT$38-AE824)</f>
        <v>26</v>
      </c>
      <c r="AG824" s="1977"/>
      <c r="AH824" s="1977"/>
      <c r="AI824" s="1977"/>
      <c r="AJ824" s="1977"/>
      <c r="AK824" s="1977"/>
      <c r="AL824" s="1977"/>
      <c r="AM824" s="1977"/>
      <c r="AN824" s="1977"/>
      <c r="AO824" s="1977"/>
      <c r="AP824" s="1977"/>
      <c r="AQ824" s="1086"/>
      <c r="AR824" s="2368"/>
      <c r="AS824" s="2368"/>
      <c r="AT824" s="2368"/>
      <c r="AU824" s="2368"/>
      <c r="AV824" s="2368"/>
      <c r="AW824" s="2368"/>
      <c r="AX824" s="445"/>
    </row>
    <row r="825" spans="1:50">
      <c r="A825" s="2142"/>
      <c r="B825" s="2143"/>
      <c r="C825" s="2143"/>
      <c r="D825" s="2143"/>
      <c r="E825" s="2144"/>
      <c r="F825" s="2143"/>
      <c r="G825" s="2143"/>
      <c r="H825" s="2143"/>
      <c r="I825" s="2143"/>
      <c r="J825" s="2144"/>
      <c r="K825" s="2143"/>
      <c r="L825" s="2143"/>
      <c r="M825" s="2143"/>
      <c r="N825" s="2143"/>
      <c r="O825" s="2144"/>
      <c r="P825" s="2143"/>
      <c r="Q825" s="2143"/>
      <c r="R825" s="2143"/>
      <c r="S825" s="2143"/>
      <c r="T825" s="2144"/>
      <c r="U825" s="2143"/>
      <c r="V825" s="2143"/>
      <c r="W825" s="2143"/>
      <c r="X825" s="2143"/>
      <c r="Y825" s="2144"/>
      <c r="Z825" s="2140" t="s">
        <v>3585</v>
      </c>
      <c r="AA825" s="2141"/>
      <c r="AB825" s="2141"/>
      <c r="AC825" s="2141"/>
      <c r="AD825" s="538">
        <v>1</v>
      </c>
      <c r="AE825" s="539">
        <v>438</v>
      </c>
      <c r="AF825" s="527">
        <f t="shared" si="16"/>
        <v>27</v>
      </c>
      <c r="AG825" s="1977"/>
      <c r="AH825" s="1977"/>
      <c r="AI825" s="1977"/>
      <c r="AJ825" s="1977"/>
      <c r="AK825" s="1977"/>
      <c r="AL825" s="1977"/>
      <c r="AM825" s="1977"/>
      <c r="AN825" s="1977"/>
      <c r="AO825" s="1977"/>
      <c r="AP825" s="1977"/>
      <c r="AQ825" s="1086"/>
      <c r="AR825" s="2368"/>
      <c r="AS825" s="2368"/>
      <c r="AT825" s="2368"/>
      <c r="AU825" s="2368"/>
      <c r="AV825" s="2368"/>
      <c r="AW825" s="2368"/>
      <c r="AX825" s="445"/>
    </row>
    <row r="826" spans="1:50">
      <c r="A826" s="2142"/>
      <c r="B826" s="2143"/>
      <c r="C826" s="2143"/>
      <c r="D826" s="2143"/>
      <c r="E826" s="2144"/>
      <c r="F826" s="2143"/>
      <c r="G826" s="2143"/>
      <c r="H826" s="2143"/>
      <c r="I826" s="2143"/>
      <c r="J826" s="2144"/>
      <c r="K826" s="2143"/>
      <c r="L826" s="2143"/>
      <c r="M826" s="2143"/>
      <c r="N826" s="2143"/>
      <c r="O826" s="2144"/>
      <c r="P826" s="2143"/>
      <c r="Q826" s="2143"/>
      <c r="R826" s="2143"/>
      <c r="S826" s="2143"/>
      <c r="T826" s="2144"/>
      <c r="U826" s="2143"/>
      <c r="V826" s="2143"/>
      <c r="W826" s="2143"/>
      <c r="X826" s="2143"/>
      <c r="Y826" s="2144"/>
      <c r="Z826" s="2140"/>
      <c r="AA826" s="2141"/>
      <c r="AB826" s="2141"/>
      <c r="AC826" s="2141"/>
      <c r="AD826" s="538"/>
      <c r="AE826" s="539"/>
      <c r="AF826" s="527">
        <f t="shared" si="16"/>
        <v>465</v>
      </c>
      <c r="AG826" s="1977"/>
      <c r="AH826" s="1977"/>
      <c r="AI826" s="1977"/>
      <c r="AJ826" s="1977"/>
      <c r="AK826" s="1977"/>
      <c r="AL826" s="1977"/>
      <c r="AM826" s="1977"/>
      <c r="AN826" s="1977"/>
      <c r="AO826" s="1977"/>
      <c r="AP826" s="1977"/>
      <c r="AQ826" s="1086"/>
      <c r="AR826" s="2368"/>
      <c r="AS826" s="2368"/>
      <c r="AT826" s="2368"/>
      <c r="AU826" s="2368"/>
      <c r="AV826" s="2368"/>
      <c r="AW826" s="2368"/>
      <c r="AX826" s="445"/>
    </row>
    <row r="827" spans="1:50">
      <c r="A827" s="2142"/>
      <c r="B827" s="2143"/>
      <c r="C827" s="2143"/>
      <c r="D827" s="2143"/>
      <c r="E827" s="2144"/>
      <c r="F827" s="2143"/>
      <c r="G827" s="2143"/>
      <c r="H827" s="2143"/>
      <c r="I827" s="2143"/>
      <c r="J827" s="2144"/>
      <c r="K827" s="2143"/>
      <c r="L827" s="2143"/>
      <c r="M827" s="2143"/>
      <c r="N827" s="2143"/>
      <c r="O827" s="2144"/>
      <c r="P827" s="2143"/>
      <c r="Q827" s="2143"/>
      <c r="R827" s="2143"/>
      <c r="S827" s="2143"/>
      <c r="T827" s="2144"/>
      <c r="U827" s="2143"/>
      <c r="V827" s="2143"/>
      <c r="W827" s="2143"/>
      <c r="X827" s="2143"/>
      <c r="Y827" s="2144"/>
      <c r="Z827" s="2140"/>
      <c r="AA827" s="2141"/>
      <c r="AB827" s="2141"/>
      <c r="AC827" s="2141"/>
      <c r="AD827" s="538"/>
      <c r="AE827" s="539"/>
      <c r="AF827" s="527">
        <f t="shared" si="16"/>
        <v>465</v>
      </c>
      <c r="AG827" s="1977"/>
      <c r="AH827" s="1977"/>
      <c r="AI827" s="1977"/>
      <c r="AJ827" s="1977"/>
      <c r="AK827" s="1977"/>
      <c r="AL827" s="1977"/>
      <c r="AM827" s="1977"/>
      <c r="AN827" s="1977"/>
      <c r="AO827" s="1977"/>
      <c r="AP827" s="1977"/>
      <c r="AQ827" s="1086"/>
      <c r="AR827" s="2368"/>
      <c r="AS827" s="2368"/>
      <c r="AT827" s="2368"/>
      <c r="AU827" s="2368"/>
      <c r="AV827" s="2368"/>
      <c r="AW827" s="2368"/>
      <c r="AX827" s="445"/>
    </row>
    <row r="828" spans="1:50">
      <c r="A828" s="2142"/>
      <c r="B828" s="2143"/>
      <c r="C828" s="2143"/>
      <c r="D828" s="2143"/>
      <c r="E828" s="2144"/>
      <c r="F828" s="2143"/>
      <c r="G828" s="2143"/>
      <c r="H828" s="2143"/>
      <c r="I828" s="2143"/>
      <c r="J828" s="2144"/>
      <c r="K828" s="2143"/>
      <c r="L828" s="2143"/>
      <c r="M828" s="2143"/>
      <c r="N828" s="2143"/>
      <c r="O828" s="2144"/>
      <c r="P828" s="2143"/>
      <c r="Q828" s="2143"/>
      <c r="R828" s="2143"/>
      <c r="S828" s="2143"/>
      <c r="T828" s="2144"/>
      <c r="U828" s="2143"/>
      <c r="V828" s="2143"/>
      <c r="W828" s="2143"/>
      <c r="X828" s="2143"/>
      <c r="Y828" s="2144"/>
      <c r="Z828" s="2140"/>
      <c r="AA828" s="2141"/>
      <c r="AB828" s="2141"/>
      <c r="AC828" s="2141"/>
      <c r="AD828" s="538"/>
      <c r="AE828" s="539"/>
      <c r="AF828" s="527">
        <f t="shared" si="16"/>
        <v>465</v>
      </c>
      <c r="AG828" s="1977"/>
      <c r="AH828" s="1977"/>
      <c r="AI828" s="1977"/>
      <c r="AJ828" s="1977"/>
      <c r="AK828" s="1977"/>
      <c r="AL828" s="1977"/>
      <c r="AM828" s="1977"/>
      <c r="AN828" s="1977"/>
      <c r="AO828" s="1977"/>
      <c r="AP828" s="1977"/>
      <c r="AQ828" s="1086"/>
      <c r="AR828" s="2368"/>
      <c r="AS828" s="2368"/>
      <c r="AT828" s="2368"/>
      <c r="AU828" s="2368"/>
      <c r="AV828" s="2368"/>
      <c r="AW828" s="2368"/>
      <c r="AX828" s="445"/>
    </row>
    <row r="829" spans="1:50">
      <c r="A829" s="2142"/>
      <c r="B829" s="2143"/>
      <c r="C829" s="2143"/>
      <c r="D829" s="2143"/>
      <c r="E829" s="2144"/>
      <c r="F829" s="2143"/>
      <c r="G829" s="2143"/>
      <c r="H829" s="2143"/>
      <c r="I829" s="2143"/>
      <c r="J829" s="2144"/>
      <c r="K829" s="2143"/>
      <c r="L829" s="2143"/>
      <c r="M829" s="2143"/>
      <c r="N829" s="2143"/>
      <c r="O829" s="2144"/>
      <c r="P829" s="2143"/>
      <c r="Q829" s="2143"/>
      <c r="R829" s="2143"/>
      <c r="S829" s="2143"/>
      <c r="T829" s="2144"/>
      <c r="U829" s="2143"/>
      <c r="V829" s="2143"/>
      <c r="W829" s="2143"/>
      <c r="X829" s="2143"/>
      <c r="Y829" s="2144"/>
      <c r="Z829" s="2140"/>
      <c r="AA829" s="2141"/>
      <c r="AB829" s="2141"/>
      <c r="AC829" s="2141"/>
      <c r="AD829" s="538"/>
      <c r="AE829" s="539"/>
      <c r="AF829" s="527">
        <f t="shared" si="16"/>
        <v>465</v>
      </c>
      <c r="AG829" s="1977"/>
      <c r="AH829" s="1977"/>
      <c r="AI829" s="1977"/>
      <c r="AJ829" s="1977"/>
      <c r="AK829" s="1977"/>
      <c r="AL829" s="1977"/>
      <c r="AM829" s="1977"/>
      <c r="AN829" s="1977"/>
      <c r="AO829" s="1977"/>
      <c r="AP829" s="1977"/>
      <c r="AQ829" s="1086"/>
      <c r="AR829" s="2368"/>
      <c r="AS829" s="2368"/>
      <c r="AT829" s="2368"/>
      <c r="AU829" s="2368"/>
      <c r="AV829" s="2368"/>
      <c r="AW829" s="2368"/>
      <c r="AX829" s="445"/>
    </row>
    <row r="830" spans="1:50">
      <c r="A830" s="2142"/>
      <c r="B830" s="2143"/>
      <c r="C830" s="2143"/>
      <c r="D830" s="2143"/>
      <c r="E830" s="2144"/>
      <c r="F830" s="2143"/>
      <c r="G830" s="2143"/>
      <c r="H830" s="2143"/>
      <c r="I830" s="2143"/>
      <c r="J830" s="2144"/>
      <c r="K830" s="2143"/>
      <c r="L830" s="2143"/>
      <c r="M830" s="2143"/>
      <c r="N830" s="2143"/>
      <c r="O830" s="2144"/>
      <c r="P830" s="2143"/>
      <c r="Q830" s="2143"/>
      <c r="R830" s="2143"/>
      <c r="S830" s="2143"/>
      <c r="T830" s="2144"/>
      <c r="U830" s="2143"/>
      <c r="V830" s="2143"/>
      <c r="W830" s="2143"/>
      <c r="X830" s="2143"/>
      <c r="Y830" s="2144"/>
      <c r="Z830" s="2140"/>
      <c r="AA830" s="2141"/>
      <c r="AB830" s="2141"/>
      <c r="AC830" s="2141"/>
      <c r="AD830" s="538"/>
      <c r="AE830" s="539"/>
      <c r="AF830" s="527">
        <f t="shared" si="16"/>
        <v>465</v>
      </c>
      <c r="AG830" s="1977"/>
      <c r="AH830" s="1977"/>
      <c r="AI830" s="1977"/>
      <c r="AJ830" s="1977"/>
      <c r="AK830" s="1977"/>
      <c r="AL830" s="1977"/>
      <c r="AM830" s="1977"/>
      <c r="AN830" s="1977"/>
      <c r="AO830" s="1977"/>
      <c r="AP830" s="1977"/>
      <c r="AQ830" s="1086"/>
      <c r="AR830" s="2368"/>
      <c r="AS830" s="2368"/>
      <c r="AT830" s="2368"/>
      <c r="AU830" s="2368"/>
      <c r="AV830" s="2368"/>
      <c r="AW830" s="2368"/>
      <c r="AX830" s="445"/>
    </row>
    <row r="831" spans="1:50">
      <c r="A831" s="2142"/>
      <c r="B831" s="2143"/>
      <c r="C831" s="2143"/>
      <c r="D831" s="2143"/>
      <c r="E831" s="2144"/>
      <c r="F831" s="2143"/>
      <c r="G831" s="2143"/>
      <c r="H831" s="2143"/>
      <c r="I831" s="2143"/>
      <c r="J831" s="2144"/>
      <c r="K831" s="2143"/>
      <c r="L831" s="2143"/>
      <c r="M831" s="2143"/>
      <c r="N831" s="2143"/>
      <c r="O831" s="2144"/>
      <c r="P831" s="2143"/>
      <c r="Q831" s="2143"/>
      <c r="R831" s="2143"/>
      <c r="S831" s="2143"/>
      <c r="T831" s="2144"/>
      <c r="U831" s="2143"/>
      <c r="V831" s="2143"/>
      <c r="W831" s="2143"/>
      <c r="X831" s="2143"/>
      <c r="Y831" s="2144"/>
      <c r="Z831" s="2140"/>
      <c r="AA831" s="2141"/>
      <c r="AB831" s="2141"/>
      <c r="AC831" s="2141"/>
      <c r="AD831" s="538"/>
      <c r="AE831" s="539"/>
      <c r="AF831" s="527">
        <f t="shared" si="16"/>
        <v>465</v>
      </c>
      <c r="AG831" s="1977"/>
      <c r="AH831" s="1977"/>
      <c r="AI831" s="1977"/>
      <c r="AJ831" s="1977"/>
      <c r="AK831" s="1977"/>
      <c r="AL831" s="1977"/>
      <c r="AM831" s="1977"/>
      <c r="AN831" s="1977"/>
      <c r="AO831" s="1977"/>
      <c r="AP831" s="1977"/>
      <c r="AQ831" s="1086"/>
      <c r="AR831" s="2368"/>
      <c r="AS831" s="2368"/>
      <c r="AT831" s="2368"/>
      <c r="AU831" s="2368"/>
      <c r="AV831" s="2368"/>
      <c r="AW831" s="2368"/>
      <c r="AX831" s="445"/>
    </row>
    <row r="832" spans="1:50">
      <c r="A832" s="2142"/>
      <c r="B832" s="2143"/>
      <c r="C832" s="2143"/>
      <c r="D832" s="2143"/>
      <c r="E832" s="2144"/>
      <c r="F832" s="2143"/>
      <c r="G832" s="2143"/>
      <c r="H832" s="2143"/>
      <c r="I832" s="2143"/>
      <c r="J832" s="2144"/>
      <c r="K832" s="2143"/>
      <c r="L832" s="2143"/>
      <c r="M832" s="2143"/>
      <c r="N832" s="2143"/>
      <c r="O832" s="2144"/>
      <c r="P832" s="2143"/>
      <c r="Q832" s="2143"/>
      <c r="R832" s="2143"/>
      <c r="S832" s="2143"/>
      <c r="T832" s="2144"/>
      <c r="U832" s="2143"/>
      <c r="V832" s="2143"/>
      <c r="W832" s="2143"/>
      <c r="X832" s="2143"/>
      <c r="Y832" s="2144"/>
      <c r="Z832" s="2140"/>
      <c r="AA832" s="2141"/>
      <c r="AB832" s="2141"/>
      <c r="AC832" s="2141"/>
      <c r="AD832" s="538"/>
      <c r="AE832" s="539"/>
      <c r="AF832" s="527">
        <f t="shared" si="16"/>
        <v>465</v>
      </c>
      <c r="AG832" s="1977"/>
      <c r="AH832" s="1977"/>
      <c r="AI832" s="1977"/>
      <c r="AJ832" s="1977"/>
      <c r="AK832" s="1977"/>
      <c r="AL832" s="1977"/>
      <c r="AM832" s="1977"/>
      <c r="AN832" s="1977"/>
      <c r="AO832" s="1977"/>
      <c r="AP832" s="1977"/>
      <c r="AQ832" s="1086"/>
      <c r="AR832" s="2368"/>
      <c r="AS832" s="2368"/>
      <c r="AT832" s="2368"/>
      <c r="AU832" s="2368"/>
      <c r="AV832" s="2368"/>
      <c r="AW832" s="2368"/>
      <c r="AX832" s="445"/>
    </row>
    <row r="833" spans="1:50">
      <c r="A833" s="2145"/>
      <c r="B833" s="2146"/>
      <c r="C833" s="2146"/>
      <c r="D833" s="2146"/>
      <c r="E833" s="2147"/>
      <c r="F833" s="2146"/>
      <c r="G833" s="2146"/>
      <c r="H833" s="2146"/>
      <c r="I833" s="2146"/>
      <c r="J833" s="2147"/>
      <c r="K833" s="2146"/>
      <c r="L833" s="2146"/>
      <c r="M833" s="2146"/>
      <c r="N833" s="2146"/>
      <c r="O833" s="2147"/>
      <c r="P833" s="2146"/>
      <c r="Q833" s="2146"/>
      <c r="R833" s="2146"/>
      <c r="S833" s="2146"/>
      <c r="T833" s="2147"/>
      <c r="U833" s="2146"/>
      <c r="V833" s="2146"/>
      <c r="W833" s="2146"/>
      <c r="X833" s="2146"/>
      <c r="Y833" s="2147"/>
      <c r="Z833" s="2140"/>
      <c r="AA833" s="2141"/>
      <c r="AB833" s="2141"/>
      <c r="AC833" s="2141"/>
      <c r="AD833" s="538"/>
      <c r="AE833" s="539"/>
      <c r="AF833" s="534">
        <f t="shared" si="16"/>
        <v>465</v>
      </c>
      <c r="AG833" s="583" t="s">
        <v>55</v>
      </c>
      <c r="AH833" s="446"/>
      <c r="AI833" s="446"/>
      <c r="AJ833" s="446"/>
      <c r="AK833" s="446"/>
      <c r="AL833" s="446"/>
      <c r="AM833" s="446"/>
      <c r="AN833" s="446"/>
      <c r="AO833" s="446"/>
      <c r="AP833" s="446"/>
      <c r="AQ833" s="446"/>
      <c r="AR833" s="446"/>
      <c r="AS833" s="446"/>
      <c r="AT833" s="446"/>
      <c r="AU833" s="446"/>
      <c r="AV833" s="446"/>
      <c r="AW833" s="446"/>
      <c r="AX833" s="446"/>
    </row>
    <row r="834" spans="1:50" ht="18.75">
      <c r="A834" s="1972" t="s">
        <v>0</v>
      </c>
      <c r="B834" s="1972"/>
      <c r="C834" s="1972"/>
      <c r="D834" s="1972"/>
      <c r="E834" s="1972"/>
      <c r="F834" s="1972" t="s">
        <v>1</v>
      </c>
      <c r="G834" s="1972"/>
      <c r="H834" s="1972"/>
      <c r="I834" s="1972"/>
      <c r="J834" s="1972"/>
      <c r="K834" s="1972" t="s">
        <v>2</v>
      </c>
      <c r="L834" s="1972"/>
      <c r="M834" s="1972"/>
      <c r="N834" s="1972"/>
      <c r="O834" s="1972"/>
      <c r="P834" s="1972" t="s">
        <v>3</v>
      </c>
      <c r="Q834" s="1972"/>
      <c r="R834" s="1972"/>
      <c r="S834" s="1972"/>
      <c r="T834" s="1972"/>
      <c r="U834" s="1972" t="s">
        <v>4</v>
      </c>
      <c r="V834" s="1972"/>
      <c r="W834" s="1972"/>
      <c r="X834" s="1972"/>
      <c r="Y834" s="1972"/>
      <c r="Z834" s="1972" t="s">
        <v>5</v>
      </c>
      <c r="AA834" s="1972"/>
      <c r="AB834" s="1972"/>
      <c r="AC834" s="1972"/>
      <c r="AD834" s="1972"/>
      <c r="AE834" s="1972" t="s">
        <v>6</v>
      </c>
      <c r="AF834" s="1972"/>
      <c r="AG834" s="1972"/>
      <c r="AH834" s="1972"/>
      <c r="AI834" s="1972"/>
      <c r="AJ834" s="1972" t="s">
        <v>7</v>
      </c>
      <c r="AK834" s="1972"/>
      <c r="AL834" s="1972"/>
      <c r="AM834" s="1972"/>
      <c r="AN834" s="1972"/>
      <c r="AO834" s="1972" t="s">
        <v>8</v>
      </c>
      <c r="AP834" s="1972"/>
      <c r="AQ834" s="1972"/>
      <c r="AR834" s="1972"/>
      <c r="AS834" s="1972"/>
      <c r="AT834" s="1972" t="s">
        <v>9</v>
      </c>
      <c r="AU834" s="1972"/>
      <c r="AV834" s="1972"/>
      <c r="AW834" s="1972"/>
      <c r="AX834" s="1972"/>
    </row>
    <row r="835" spans="1:50">
      <c r="A835" s="2033" t="s">
        <v>214</v>
      </c>
      <c r="B835" s="2034"/>
      <c r="C835" s="2034"/>
      <c r="D835" s="2034"/>
      <c r="E835" s="2034"/>
      <c r="F835" s="2034"/>
      <c r="G835" s="2034"/>
      <c r="H835" s="2034"/>
      <c r="I835" s="2034"/>
      <c r="J835" s="2034"/>
      <c r="K835" s="2034"/>
      <c r="L835" s="2034"/>
      <c r="M835" s="2034"/>
      <c r="N835" s="2034"/>
      <c r="O835" s="2034"/>
      <c r="P835" s="2034"/>
      <c r="Q835" s="2034"/>
      <c r="R835" s="2034"/>
      <c r="S835" s="2034"/>
      <c r="T835" s="2034"/>
      <c r="U835" s="2034"/>
      <c r="V835" s="2034"/>
      <c r="W835" s="2034"/>
      <c r="X835" s="2034"/>
      <c r="Y835" s="2034"/>
      <c r="Z835" s="523">
        <v>1</v>
      </c>
      <c r="AA835" s="524"/>
      <c r="AB835" s="524"/>
      <c r="AC835" s="524"/>
      <c r="AD835" s="525"/>
      <c r="AE835" s="524">
        <v>2</v>
      </c>
      <c r="AF835" s="524"/>
      <c r="AG835" s="524"/>
      <c r="AH835" s="524"/>
      <c r="AI835" s="525"/>
      <c r="AJ835" s="524">
        <v>3</v>
      </c>
      <c r="AK835" s="524"/>
      <c r="AL835" s="524"/>
      <c r="AM835" s="524"/>
      <c r="AN835" s="525"/>
      <c r="AO835" s="524">
        <v>4</v>
      </c>
      <c r="AP835" s="524"/>
      <c r="AQ835" s="524"/>
      <c r="AR835" s="524"/>
      <c r="AS835" s="525"/>
      <c r="AT835" s="524">
        <v>5</v>
      </c>
      <c r="AU835" s="524"/>
      <c r="AV835" s="524"/>
      <c r="AW835" s="524"/>
      <c r="AX835" s="525"/>
    </row>
    <row r="836" spans="1:50">
      <c r="A836" s="2035"/>
      <c r="B836" s="2036"/>
      <c r="C836" s="2036"/>
      <c r="D836" s="2036"/>
      <c r="E836" s="2036"/>
      <c r="F836" s="2036"/>
      <c r="G836" s="2036"/>
      <c r="H836" s="2036"/>
      <c r="I836" s="2036"/>
      <c r="J836" s="2036"/>
      <c r="K836" s="2036"/>
      <c r="L836" s="2036"/>
      <c r="M836" s="2036"/>
      <c r="N836" s="2036"/>
      <c r="O836" s="2036"/>
      <c r="P836" s="2036"/>
      <c r="Q836" s="2036"/>
      <c r="R836" s="2036"/>
      <c r="S836" s="2036"/>
      <c r="T836" s="2036"/>
      <c r="U836" s="2036"/>
      <c r="V836" s="2036"/>
      <c r="W836" s="2036"/>
      <c r="X836" s="2036"/>
      <c r="Y836" s="2036"/>
      <c r="Z836" s="2148"/>
      <c r="AA836" s="1977"/>
      <c r="AB836" s="1977"/>
      <c r="AC836" s="1977"/>
      <c r="AD836" s="1978"/>
      <c r="AE836" s="1977"/>
      <c r="AF836" s="1977"/>
      <c r="AG836" s="1977"/>
      <c r="AH836" s="1977"/>
      <c r="AI836" s="1978"/>
      <c r="AJ836" s="1977"/>
      <c r="AK836" s="1977"/>
      <c r="AL836" s="1977"/>
      <c r="AM836" s="1977"/>
      <c r="AN836" s="1978"/>
      <c r="AO836" s="1977"/>
      <c r="AP836" s="1977"/>
      <c r="AQ836" s="1977"/>
      <c r="AR836" s="1977"/>
      <c r="AS836" s="1978"/>
      <c r="AT836" s="1977"/>
      <c r="AU836" s="1977"/>
      <c r="AV836" s="1977"/>
      <c r="AW836" s="1977"/>
      <c r="AX836" s="1978"/>
    </row>
    <row r="837" spans="1:50">
      <c r="A837" s="2035"/>
      <c r="B837" s="2036"/>
      <c r="C837" s="2036"/>
      <c r="D837" s="2036"/>
      <c r="E837" s="2036"/>
      <c r="F837" s="2036"/>
      <c r="G837" s="2036"/>
      <c r="H837" s="2036"/>
      <c r="I837" s="2036"/>
      <c r="J837" s="2036"/>
      <c r="K837" s="2036"/>
      <c r="L837" s="2036"/>
      <c r="M837" s="2036"/>
      <c r="N837" s="2036"/>
      <c r="O837" s="2036"/>
      <c r="P837" s="2036"/>
      <c r="Q837" s="2036"/>
      <c r="R837" s="2036"/>
      <c r="S837" s="2036"/>
      <c r="T837" s="2036"/>
      <c r="U837" s="2036"/>
      <c r="V837" s="2036"/>
      <c r="W837" s="2036"/>
      <c r="X837" s="2036"/>
      <c r="Y837" s="2036"/>
      <c r="Z837" s="2148"/>
      <c r="AA837" s="1977"/>
      <c r="AB837" s="1977"/>
      <c r="AC837" s="1977"/>
      <c r="AD837" s="1978"/>
      <c r="AE837" s="1977"/>
      <c r="AF837" s="1977"/>
      <c r="AG837" s="1977"/>
      <c r="AH837" s="1977"/>
      <c r="AI837" s="1978"/>
      <c r="AJ837" s="1977"/>
      <c r="AK837" s="1977"/>
      <c r="AL837" s="1977"/>
      <c r="AM837" s="1977"/>
      <c r="AN837" s="1978"/>
      <c r="AO837" s="1977"/>
      <c r="AP837" s="1977"/>
      <c r="AQ837" s="1977"/>
      <c r="AR837" s="1977"/>
      <c r="AS837" s="1978"/>
      <c r="AT837" s="1977"/>
      <c r="AU837" s="1977"/>
      <c r="AV837" s="1977"/>
      <c r="AW837" s="1977"/>
      <c r="AX837" s="1978"/>
    </row>
    <row r="838" spans="1:50">
      <c r="A838" s="2035"/>
      <c r="B838" s="2036"/>
      <c r="C838" s="2036"/>
      <c r="D838" s="2036"/>
      <c r="E838" s="2036"/>
      <c r="F838" s="2036"/>
      <c r="G838" s="2036"/>
      <c r="H838" s="2036"/>
      <c r="I838" s="2036"/>
      <c r="J838" s="2036"/>
      <c r="K838" s="2036"/>
      <c r="L838" s="2036"/>
      <c r="M838" s="2036"/>
      <c r="N838" s="2036"/>
      <c r="O838" s="2036"/>
      <c r="P838" s="2036"/>
      <c r="Q838" s="2036"/>
      <c r="R838" s="2036"/>
      <c r="S838" s="2036"/>
      <c r="T838" s="2036"/>
      <c r="U838" s="2036"/>
      <c r="V838" s="2036"/>
      <c r="W838" s="2036"/>
      <c r="X838" s="2036"/>
      <c r="Y838" s="2036"/>
      <c r="Z838" s="2148"/>
      <c r="AA838" s="1977"/>
      <c r="AB838" s="1977"/>
      <c r="AC838" s="1977"/>
      <c r="AD838" s="1978"/>
      <c r="AE838" s="1977"/>
      <c r="AF838" s="1977"/>
      <c r="AG838" s="1977"/>
      <c r="AH838" s="1977"/>
      <c r="AI838" s="1978"/>
      <c r="AJ838" s="1977"/>
      <c r="AK838" s="1977"/>
      <c r="AL838" s="1977"/>
      <c r="AM838" s="1977"/>
      <c r="AN838" s="1978"/>
      <c r="AO838" s="1977"/>
      <c r="AP838" s="1977"/>
      <c r="AQ838" s="1977"/>
      <c r="AR838" s="1977"/>
      <c r="AS838" s="1978"/>
      <c r="AT838" s="1977"/>
      <c r="AU838" s="1977"/>
      <c r="AV838" s="1977"/>
      <c r="AW838" s="1977"/>
      <c r="AX838" s="1978"/>
    </row>
    <row r="839" spans="1:50" ht="15.75">
      <c r="A839" s="2061" t="s">
        <v>43</v>
      </c>
      <c r="B839" s="1976"/>
      <c r="C839" s="1976"/>
      <c r="D839" s="526"/>
      <c r="E839" s="528" t="s">
        <v>44</v>
      </c>
      <c r="F839" s="528" t="s">
        <v>45</v>
      </c>
      <c r="G839" s="528" t="s">
        <v>208</v>
      </c>
      <c r="H839" s="1976" t="s">
        <v>47</v>
      </c>
      <c r="I839" s="1976"/>
      <c r="J839" s="1976"/>
      <c r="K839" s="527"/>
      <c r="L839" s="527"/>
      <c r="M839" s="527"/>
      <c r="N839" s="527"/>
      <c r="O839" s="527"/>
      <c r="P839" s="527"/>
      <c r="Q839" s="527"/>
      <c r="R839" s="527"/>
      <c r="S839" s="528" t="s">
        <v>48</v>
      </c>
      <c r="T839" s="527"/>
      <c r="U839" s="2065">
        <f>$AT$38</f>
        <v>465</v>
      </c>
      <c r="V839" s="2065"/>
      <c r="W839" s="2064" t="s">
        <v>49</v>
      </c>
      <c r="X839" s="2064"/>
      <c r="Y839" s="527"/>
      <c r="Z839" s="2148"/>
      <c r="AA839" s="1977"/>
      <c r="AB839" s="1977"/>
      <c r="AC839" s="1977"/>
      <c r="AD839" s="1978"/>
      <c r="AE839" s="1977"/>
      <c r="AF839" s="1977"/>
      <c r="AG839" s="1977"/>
      <c r="AH839" s="1977"/>
      <c r="AI839" s="1978"/>
      <c r="AJ839" s="1977"/>
      <c r="AK839" s="1977"/>
      <c r="AL839" s="1977"/>
      <c r="AM839" s="1977"/>
      <c r="AN839" s="1978"/>
      <c r="AO839" s="1977"/>
      <c r="AP839" s="1977"/>
      <c r="AQ839" s="1977"/>
      <c r="AR839" s="1977"/>
      <c r="AS839" s="1978"/>
      <c r="AT839" s="1977"/>
      <c r="AU839" s="1977"/>
      <c r="AV839" s="1977"/>
      <c r="AW839" s="1977"/>
      <c r="AX839" s="1978"/>
    </row>
    <row r="840" spans="1:50">
      <c r="A840" s="1974"/>
      <c r="B840" s="1975"/>
      <c r="C840" s="1975"/>
      <c r="D840" s="1975"/>
      <c r="E840" s="532"/>
      <c r="F840" s="533"/>
      <c r="G840" s="527">
        <f>SUM($AT$38-F840)</f>
        <v>465</v>
      </c>
      <c r="H840" s="1977"/>
      <c r="I840" s="1977"/>
      <c r="J840" s="1977"/>
      <c r="K840" s="1977"/>
      <c r="L840" s="1977"/>
      <c r="M840" s="1977"/>
      <c r="N840" s="1977"/>
      <c r="O840" s="1977"/>
      <c r="P840" s="1977"/>
      <c r="Q840" s="1977"/>
      <c r="R840" s="1086"/>
      <c r="S840" s="2368" t="s">
        <v>50</v>
      </c>
      <c r="T840" s="2368"/>
      <c r="U840" s="2368"/>
      <c r="V840" s="2368"/>
      <c r="W840" s="2368"/>
      <c r="X840" s="2368"/>
      <c r="Y840" s="527"/>
      <c r="Z840" s="2148"/>
      <c r="AA840" s="1977"/>
      <c r="AB840" s="1977"/>
      <c r="AC840" s="1977"/>
      <c r="AD840" s="1978"/>
      <c r="AE840" s="1977"/>
      <c r="AF840" s="1977"/>
      <c r="AG840" s="1977"/>
      <c r="AH840" s="1977"/>
      <c r="AI840" s="1978"/>
      <c r="AJ840" s="1977"/>
      <c r="AK840" s="1977"/>
      <c r="AL840" s="1977"/>
      <c r="AM840" s="1977"/>
      <c r="AN840" s="1978"/>
      <c r="AO840" s="1977"/>
      <c r="AP840" s="1977"/>
      <c r="AQ840" s="1977"/>
      <c r="AR840" s="1977"/>
      <c r="AS840" s="1978"/>
      <c r="AT840" s="1977"/>
      <c r="AU840" s="1977"/>
      <c r="AV840" s="1977"/>
      <c r="AW840" s="1977"/>
      <c r="AX840" s="1978"/>
    </row>
    <row r="841" spans="1:50">
      <c r="A841" s="1974"/>
      <c r="B841" s="1975"/>
      <c r="C841" s="1975"/>
      <c r="D841" s="1975"/>
      <c r="E841" s="532"/>
      <c r="F841" s="533"/>
      <c r="G841" s="527">
        <f t="shared" ref="G841:G850" si="17">SUM($AT$38-F841)</f>
        <v>465</v>
      </c>
      <c r="H841" s="1977"/>
      <c r="I841" s="1977"/>
      <c r="J841" s="1977"/>
      <c r="K841" s="1977"/>
      <c r="L841" s="1977"/>
      <c r="M841" s="1977"/>
      <c r="N841" s="1977"/>
      <c r="O841" s="1977"/>
      <c r="P841" s="1977"/>
      <c r="Q841" s="1977"/>
      <c r="R841" s="1086"/>
      <c r="S841" s="2368"/>
      <c r="T841" s="2368"/>
      <c r="U841" s="2368"/>
      <c r="V841" s="2368"/>
      <c r="W841" s="2368"/>
      <c r="X841" s="2368"/>
      <c r="Y841" s="527"/>
      <c r="Z841" s="2148"/>
      <c r="AA841" s="1977"/>
      <c r="AB841" s="1977"/>
      <c r="AC841" s="1977"/>
      <c r="AD841" s="1978"/>
      <c r="AE841" s="1977"/>
      <c r="AF841" s="1977"/>
      <c r="AG841" s="1977"/>
      <c r="AH841" s="1977"/>
      <c r="AI841" s="1978"/>
      <c r="AJ841" s="1977"/>
      <c r="AK841" s="1977"/>
      <c r="AL841" s="1977"/>
      <c r="AM841" s="1977"/>
      <c r="AN841" s="1978"/>
      <c r="AO841" s="1977"/>
      <c r="AP841" s="1977"/>
      <c r="AQ841" s="1977"/>
      <c r="AR841" s="1977"/>
      <c r="AS841" s="1978"/>
      <c r="AT841" s="1977"/>
      <c r="AU841" s="1977"/>
      <c r="AV841" s="1977"/>
      <c r="AW841" s="1977"/>
      <c r="AX841" s="1978"/>
    </row>
    <row r="842" spans="1:50">
      <c r="A842" s="1974"/>
      <c r="B842" s="1975"/>
      <c r="C842" s="1975"/>
      <c r="D842" s="1975"/>
      <c r="E842" s="532"/>
      <c r="F842" s="533"/>
      <c r="G842" s="527">
        <f t="shared" si="17"/>
        <v>465</v>
      </c>
      <c r="H842" s="1977"/>
      <c r="I842" s="1977"/>
      <c r="J842" s="1977"/>
      <c r="K842" s="1977"/>
      <c r="L842" s="1977"/>
      <c r="M842" s="1977"/>
      <c r="N842" s="1977"/>
      <c r="O842" s="1977"/>
      <c r="P842" s="1977"/>
      <c r="Q842" s="1977"/>
      <c r="R842" s="1086"/>
      <c r="S842" s="2368"/>
      <c r="T842" s="2368"/>
      <c r="U842" s="2368"/>
      <c r="V842" s="2368"/>
      <c r="W842" s="2368"/>
      <c r="X842" s="2368"/>
      <c r="Y842" s="527"/>
      <c r="Z842" s="2148"/>
      <c r="AA842" s="1977"/>
      <c r="AB842" s="1977"/>
      <c r="AC842" s="1977"/>
      <c r="AD842" s="1978"/>
      <c r="AE842" s="1977"/>
      <c r="AF842" s="1977"/>
      <c r="AG842" s="1977"/>
      <c r="AH842" s="1977"/>
      <c r="AI842" s="1978"/>
      <c r="AJ842" s="1977"/>
      <c r="AK842" s="1977"/>
      <c r="AL842" s="1977"/>
      <c r="AM842" s="1977"/>
      <c r="AN842" s="1978"/>
      <c r="AO842" s="1977"/>
      <c r="AP842" s="1977"/>
      <c r="AQ842" s="1977"/>
      <c r="AR842" s="1977"/>
      <c r="AS842" s="1978"/>
      <c r="AT842" s="1977"/>
      <c r="AU842" s="1977"/>
      <c r="AV842" s="1977"/>
      <c r="AW842" s="1977"/>
      <c r="AX842" s="1978"/>
    </row>
    <row r="843" spans="1:50">
      <c r="A843" s="1974"/>
      <c r="B843" s="1975"/>
      <c r="C843" s="1975"/>
      <c r="D843" s="1975"/>
      <c r="E843" s="532"/>
      <c r="F843" s="533"/>
      <c r="G843" s="527">
        <f t="shared" si="17"/>
        <v>465</v>
      </c>
      <c r="H843" s="1977"/>
      <c r="I843" s="1977"/>
      <c r="J843" s="1977"/>
      <c r="K843" s="1977"/>
      <c r="L843" s="1977"/>
      <c r="M843" s="1977"/>
      <c r="N843" s="1977"/>
      <c r="O843" s="1977"/>
      <c r="P843" s="1977"/>
      <c r="Q843" s="1977"/>
      <c r="R843" s="1086"/>
      <c r="S843" s="2368"/>
      <c r="T843" s="2368"/>
      <c r="U843" s="2368"/>
      <c r="V843" s="2368"/>
      <c r="W843" s="2368"/>
      <c r="X843" s="2368"/>
      <c r="Y843" s="527"/>
      <c r="Z843" s="2148"/>
      <c r="AA843" s="1977"/>
      <c r="AB843" s="1977"/>
      <c r="AC843" s="1977"/>
      <c r="AD843" s="1978"/>
      <c r="AE843" s="1977"/>
      <c r="AF843" s="1977"/>
      <c r="AG843" s="1977"/>
      <c r="AH843" s="1977"/>
      <c r="AI843" s="1978"/>
      <c r="AJ843" s="1977"/>
      <c r="AK843" s="1977"/>
      <c r="AL843" s="1977"/>
      <c r="AM843" s="1977"/>
      <c r="AN843" s="1978"/>
      <c r="AO843" s="1977"/>
      <c r="AP843" s="1977"/>
      <c r="AQ843" s="1977"/>
      <c r="AR843" s="1977"/>
      <c r="AS843" s="1978"/>
      <c r="AT843" s="1977"/>
      <c r="AU843" s="1977"/>
      <c r="AV843" s="1977"/>
      <c r="AW843" s="1977"/>
      <c r="AX843" s="1978"/>
    </row>
    <row r="844" spans="1:50">
      <c r="A844" s="1974"/>
      <c r="B844" s="1975"/>
      <c r="C844" s="1975"/>
      <c r="D844" s="1975"/>
      <c r="E844" s="532"/>
      <c r="F844" s="533"/>
      <c r="G844" s="527">
        <f t="shared" si="17"/>
        <v>465</v>
      </c>
      <c r="H844" s="1977"/>
      <c r="I844" s="1977"/>
      <c r="J844" s="1977"/>
      <c r="K844" s="1977"/>
      <c r="L844" s="1977"/>
      <c r="M844" s="1977"/>
      <c r="N844" s="1977"/>
      <c r="O844" s="1977"/>
      <c r="P844" s="1977"/>
      <c r="Q844" s="1977"/>
      <c r="R844" s="1086"/>
      <c r="S844" s="2368"/>
      <c r="T844" s="2368"/>
      <c r="U844" s="2368"/>
      <c r="V844" s="2368"/>
      <c r="W844" s="2368"/>
      <c r="X844" s="2368"/>
      <c r="Y844" s="527"/>
      <c r="Z844" s="2148"/>
      <c r="AA844" s="1977"/>
      <c r="AB844" s="1977"/>
      <c r="AC844" s="1977"/>
      <c r="AD844" s="1978"/>
      <c r="AE844" s="1977"/>
      <c r="AF844" s="1977"/>
      <c r="AG844" s="1977"/>
      <c r="AH844" s="1977"/>
      <c r="AI844" s="1978"/>
      <c r="AJ844" s="1977"/>
      <c r="AK844" s="1977"/>
      <c r="AL844" s="1977"/>
      <c r="AM844" s="1977"/>
      <c r="AN844" s="1978"/>
      <c r="AO844" s="1977"/>
      <c r="AP844" s="1977"/>
      <c r="AQ844" s="1977"/>
      <c r="AR844" s="1977"/>
      <c r="AS844" s="1978"/>
      <c r="AT844" s="1977"/>
      <c r="AU844" s="1977"/>
      <c r="AV844" s="1977"/>
      <c r="AW844" s="1977"/>
      <c r="AX844" s="1978"/>
    </row>
    <row r="845" spans="1:50">
      <c r="A845" s="1974"/>
      <c r="B845" s="1975"/>
      <c r="C845" s="1975"/>
      <c r="D845" s="1975"/>
      <c r="E845" s="532"/>
      <c r="F845" s="533"/>
      <c r="G845" s="527">
        <f t="shared" si="17"/>
        <v>465</v>
      </c>
      <c r="H845" s="1977"/>
      <c r="I845" s="1977"/>
      <c r="J845" s="1977"/>
      <c r="K845" s="1977"/>
      <c r="L845" s="1977"/>
      <c r="M845" s="1977"/>
      <c r="N845" s="1977"/>
      <c r="O845" s="1977"/>
      <c r="P845" s="1977"/>
      <c r="Q845" s="1977"/>
      <c r="R845" s="1086"/>
      <c r="S845" s="2368"/>
      <c r="T845" s="2368"/>
      <c r="U845" s="2368"/>
      <c r="V845" s="2368"/>
      <c r="W845" s="2368"/>
      <c r="X845" s="2368"/>
      <c r="Y845" s="527"/>
      <c r="Z845" s="2148"/>
      <c r="AA845" s="1977"/>
      <c r="AB845" s="1977"/>
      <c r="AC845" s="1977"/>
      <c r="AD845" s="1978"/>
      <c r="AE845" s="1977"/>
      <c r="AF845" s="1977"/>
      <c r="AG845" s="1977"/>
      <c r="AH845" s="1977"/>
      <c r="AI845" s="1978"/>
      <c r="AJ845" s="1977"/>
      <c r="AK845" s="1977"/>
      <c r="AL845" s="1977"/>
      <c r="AM845" s="1977"/>
      <c r="AN845" s="1978"/>
      <c r="AO845" s="1977"/>
      <c r="AP845" s="1977"/>
      <c r="AQ845" s="1977"/>
      <c r="AR845" s="1977"/>
      <c r="AS845" s="1978"/>
      <c r="AT845" s="1977"/>
      <c r="AU845" s="1977"/>
      <c r="AV845" s="1977"/>
      <c r="AW845" s="1977"/>
      <c r="AX845" s="1978"/>
    </row>
    <row r="846" spans="1:50">
      <c r="A846" s="1974"/>
      <c r="B846" s="1975"/>
      <c r="C846" s="1975"/>
      <c r="D846" s="1975"/>
      <c r="E846" s="532"/>
      <c r="F846" s="533"/>
      <c r="G846" s="527">
        <f t="shared" si="17"/>
        <v>465</v>
      </c>
      <c r="H846" s="1977"/>
      <c r="I846" s="1977"/>
      <c r="J846" s="1977"/>
      <c r="K846" s="1977"/>
      <c r="L846" s="1977"/>
      <c r="M846" s="1977"/>
      <c r="N846" s="1977"/>
      <c r="O846" s="1977"/>
      <c r="P846" s="1977"/>
      <c r="Q846" s="1977"/>
      <c r="R846" s="1086"/>
      <c r="S846" s="2368"/>
      <c r="T846" s="2368"/>
      <c r="U846" s="2368"/>
      <c r="V846" s="2368"/>
      <c r="W846" s="2368"/>
      <c r="X846" s="2368"/>
      <c r="Y846" s="527"/>
      <c r="Z846" s="2148"/>
      <c r="AA846" s="1977"/>
      <c r="AB846" s="1977"/>
      <c r="AC846" s="1977"/>
      <c r="AD846" s="1978"/>
      <c r="AE846" s="1977"/>
      <c r="AF846" s="1977"/>
      <c r="AG846" s="1977"/>
      <c r="AH846" s="1977"/>
      <c r="AI846" s="1978"/>
      <c r="AJ846" s="1977"/>
      <c r="AK846" s="1977"/>
      <c r="AL846" s="1977"/>
      <c r="AM846" s="1977"/>
      <c r="AN846" s="1978"/>
      <c r="AO846" s="1977"/>
      <c r="AP846" s="1977"/>
      <c r="AQ846" s="1977"/>
      <c r="AR846" s="1977"/>
      <c r="AS846" s="1978"/>
      <c r="AT846" s="1977"/>
      <c r="AU846" s="1977"/>
      <c r="AV846" s="1977"/>
      <c r="AW846" s="1977"/>
      <c r="AX846" s="1978"/>
    </row>
    <row r="847" spans="1:50">
      <c r="A847" s="1974"/>
      <c r="B847" s="1975"/>
      <c r="C847" s="1975"/>
      <c r="D847" s="1975"/>
      <c r="E847" s="532"/>
      <c r="F847" s="533"/>
      <c r="G847" s="527">
        <f t="shared" si="17"/>
        <v>465</v>
      </c>
      <c r="H847" s="1977"/>
      <c r="I847" s="1977"/>
      <c r="J847" s="1977"/>
      <c r="K847" s="1977"/>
      <c r="L847" s="1977"/>
      <c r="M847" s="1977"/>
      <c r="N847" s="1977"/>
      <c r="O847" s="1977"/>
      <c r="P847" s="1977"/>
      <c r="Q847" s="1977"/>
      <c r="R847" s="1086"/>
      <c r="S847" s="2368"/>
      <c r="T847" s="2368"/>
      <c r="U847" s="2368"/>
      <c r="V847" s="2368"/>
      <c r="W847" s="2368"/>
      <c r="X847" s="2368"/>
      <c r="Y847" s="527"/>
      <c r="Z847" s="2148"/>
      <c r="AA847" s="1977"/>
      <c r="AB847" s="1977"/>
      <c r="AC847" s="1977"/>
      <c r="AD847" s="1978"/>
      <c r="AE847" s="1977"/>
      <c r="AF847" s="1977"/>
      <c r="AG847" s="1977"/>
      <c r="AH847" s="1977"/>
      <c r="AI847" s="1978"/>
      <c r="AJ847" s="1977"/>
      <c r="AK847" s="1977"/>
      <c r="AL847" s="1977"/>
      <c r="AM847" s="1977"/>
      <c r="AN847" s="1978"/>
      <c r="AO847" s="1977"/>
      <c r="AP847" s="1977"/>
      <c r="AQ847" s="1977"/>
      <c r="AR847" s="1977"/>
      <c r="AS847" s="1978"/>
      <c r="AT847" s="1977"/>
      <c r="AU847" s="1977"/>
      <c r="AV847" s="1977"/>
      <c r="AW847" s="1977"/>
      <c r="AX847" s="1978"/>
    </row>
    <row r="848" spans="1:50">
      <c r="A848" s="1974"/>
      <c r="B848" s="1975"/>
      <c r="C848" s="1975"/>
      <c r="D848" s="1975"/>
      <c r="E848" s="532"/>
      <c r="F848" s="533"/>
      <c r="G848" s="527">
        <f t="shared" si="17"/>
        <v>465</v>
      </c>
      <c r="H848" s="1977"/>
      <c r="I848" s="1977"/>
      <c r="J848" s="1977"/>
      <c r="K848" s="1977"/>
      <c r="L848" s="1977"/>
      <c r="M848" s="1977"/>
      <c r="N848" s="1977"/>
      <c r="O848" s="1977"/>
      <c r="P848" s="1977"/>
      <c r="Q848" s="1977"/>
      <c r="R848" s="1086"/>
      <c r="S848" s="2368"/>
      <c r="T848" s="2368"/>
      <c r="U848" s="2368"/>
      <c r="V848" s="2368"/>
      <c r="W848" s="2368"/>
      <c r="X848" s="2368"/>
      <c r="Y848" s="527"/>
      <c r="Z848" s="2148"/>
      <c r="AA848" s="1977"/>
      <c r="AB848" s="1977"/>
      <c r="AC848" s="1977"/>
      <c r="AD848" s="1978"/>
      <c r="AE848" s="1977"/>
      <c r="AF848" s="1977"/>
      <c r="AG848" s="1977"/>
      <c r="AH848" s="1977"/>
      <c r="AI848" s="1978"/>
      <c r="AJ848" s="1977"/>
      <c r="AK848" s="1977"/>
      <c r="AL848" s="1977"/>
      <c r="AM848" s="1977"/>
      <c r="AN848" s="1978"/>
      <c r="AO848" s="1977"/>
      <c r="AP848" s="1977"/>
      <c r="AQ848" s="1977"/>
      <c r="AR848" s="1977"/>
      <c r="AS848" s="1978"/>
      <c r="AT848" s="1977"/>
      <c r="AU848" s="1977"/>
      <c r="AV848" s="1977"/>
      <c r="AW848" s="1977"/>
      <c r="AX848" s="1978"/>
    </row>
    <row r="849" spans="1:50">
      <c r="A849" s="1974"/>
      <c r="B849" s="1975"/>
      <c r="C849" s="1975"/>
      <c r="D849" s="1975"/>
      <c r="E849" s="532"/>
      <c r="F849" s="533"/>
      <c r="G849" s="527">
        <f t="shared" si="17"/>
        <v>465</v>
      </c>
      <c r="H849" s="1977"/>
      <c r="I849" s="1977"/>
      <c r="J849" s="1977"/>
      <c r="K849" s="1977"/>
      <c r="L849" s="1977"/>
      <c r="M849" s="1977"/>
      <c r="N849" s="1977"/>
      <c r="O849" s="1977"/>
      <c r="P849" s="1977"/>
      <c r="Q849" s="1977"/>
      <c r="R849" s="1086"/>
      <c r="S849" s="2368"/>
      <c r="T849" s="2368"/>
      <c r="U849" s="2368"/>
      <c r="V849" s="2368"/>
      <c r="W849" s="2368"/>
      <c r="X849" s="2368"/>
      <c r="Y849" s="527"/>
      <c r="Z849" s="2148"/>
      <c r="AA849" s="1977"/>
      <c r="AB849" s="1977"/>
      <c r="AC849" s="1977"/>
      <c r="AD849" s="1978"/>
      <c r="AE849" s="1977"/>
      <c r="AF849" s="1977"/>
      <c r="AG849" s="1977"/>
      <c r="AH849" s="1977"/>
      <c r="AI849" s="1978"/>
      <c r="AJ849" s="1977"/>
      <c r="AK849" s="1977"/>
      <c r="AL849" s="1977"/>
      <c r="AM849" s="1977"/>
      <c r="AN849" s="1978"/>
      <c r="AO849" s="1977"/>
      <c r="AP849" s="1977"/>
      <c r="AQ849" s="1977"/>
      <c r="AR849" s="1977"/>
      <c r="AS849" s="1978"/>
      <c r="AT849" s="1977"/>
      <c r="AU849" s="1977"/>
      <c r="AV849" s="1977"/>
      <c r="AW849" s="1977"/>
      <c r="AX849" s="1978"/>
    </row>
    <row r="850" spans="1:50">
      <c r="A850" s="1974"/>
      <c r="B850" s="1975"/>
      <c r="C850" s="1975"/>
      <c r="D850" s="1975"/>
      <c r="E850" s="532"/>
      <c r="F850" s="533"/>
      <c r="G850" s="534">
        <f t="shared" si="17"/>
        <v>465</v>
      </c>
      <c r="H850" s="535" t="s">
        <v>55</v>
      </c>
      <c r="I850" s="529"/>
      <c r="J850" s="529"/>
      <c r="K850" s="529"/>
      <c r="L850" s="529"/>
      <c r="M850" s="529"/>
      <c r="N850" s="529"/>
      <c r="O850" s="529"/>
      <c r="P850" s="529"/>
      <c r="Q850" s="529"/>
      <c r="R850" s="529"/>
      <c r="S850" s="529"/>
      <c r="T850" s="529"/>
      <c r="U850" s="529"/>
      <c r="V850" s="529"/>
      <c r="W850" s="529"/>
      <c r="X850" s="529"/>
      <c r="Y850" s="529"/>
      <c r="Z850" s="2149"/>
      <c r="AA850" s="1979"/>
      <c r="AB850" s="1979"/>
      <c r="AC850" s="1979"/>
      <c r="AD850" s="1980"/>
      <c r="AE850" s="1979"/>
      <c r="AF850" s="1979"/>
      <c r="AG850" s="1979"/>
      <c r="AH850" s="1979"/>
      <c r="AI850" s="1980"/>
      <c r="AJ850" s="1979"/>
      <c r="AK850" s="1979"/>
      <c r="AL850" s="1979"/>
      <c r="AM850" s="1979"/>
      <c r="AN850" s="1980"/>
      <c r="AO850" s="1979"/>
      <c r="AP850" s="1979"/>
      <c r="AQ850" s="1979"/>
      <c r="AR850" s="1979"/>
      <c r="AS850" s="1980"/>
      <c r="AT850" s="1979"/>
      <c r="AU850" s="1979"/>
      <c r="AV850" s="1979"/>
      <c r="AW850" s="1979"/>
      <c r="AX850" s="1980"/>
    </row>
    <row r="851" spans="1:50">
      <c r="A851" s="527">
        <v>6</v>
      </c>
      <c r="B851" s="527"/>
      <c r="C851" s="527"/>
      <c r="D851" s="527"/>
      <c r="E851" s="525"/>
      <c r="F851" s="524">
        <v>7</v>
      </c>
      <c r="G851" s="524"/>
      <c r="H851" s="524"/>
      <c r="I851" s="524"/>
      <c r="J851" s="525"/>
      <c r="K851" s="524">
        <v>8</v>
      </c>
      <c r="L851" s="524"/>
      <c r="M851" s="524"/>
      <c r="N851" s="524"/>
      <c r="O851" s="525"/>
      <c r="P851" s="524">
        <v>9</v>
      </c>
      <c r="Q851" s="524"/>
      <c r="R851" s="524"/>
      <c r="S851" s="524"/>
      <c r="T851" s="525"/>
      <c r="U851" s="524">
        <v>10</v>
      </c>
      <c r="V851" s="524"/>
      <c r="W851" s="524"/>
      <c r="X851" s="524"/>
      <c r="Y851" s="525"/>
      <c r="Z851" s="527">
        <v>11</v>
      </c>
      <c r="AA851" s="527"/>
      <c r="AB851" s="527"/>
      <c r="AC851" s="527"/>
      <c r="AD851" s="530"/>
      <c r="AE851" s="527">
        <v>12</v>
      </c>
      <c r="AF851" s="527"/>
      <c r="AG851" s="527"/>
      <c r="AH851" s="527"/>
      <c r="AI851" s="530"/>
      <c r="AJ851" s="527">
        <v>13</v>
      </c>
      <c r="AK851" s="527"/>
      <c r="AL851" s="527"/>
      <c r="AM851" s="527"/>
      <c r="AN851" s="530"/>
      <c r="AO851" s="527">
        <v>14</v>
      </c>
      <c r="AP851" s="527"/>
      <c r="AQ851" s="527"/>
      <c r="AR851" s="527"/>
      <c r="AS851" s="530"/>
      <c r="AT851" s="527">
        <v>15</v>
      </c>
      <c r="AU851" s="527"/>
      <c r="AV851" s="527"/>
      <c r="AW851" s="527"/>
      <c r="AX851" s="530"/>
    </row>
    <row r="852" spans="1:50">
      <c r="A852" s="1977"/>
      <c r="B852" s="1977"/>
      <c r="C852" s="1977"/>
      <c r="D852" s="1977"/>
      <c r="E852" s="1978"/>
      <c r="F852" s="1977"/>
      <c r="G852" s="1977"/>
      <c r="H852" s="1977"/>
      <c r="I852" s="1977"/>
      <c r="J852" s="1978"/>
      <c r="K852" s="1977"/>
      <c r="L852" s="1977"/>
      <c r="M852" s="1977"/>
      <c r="N852" s="1977"/>
      <c r="O852" s="1978"/>
      <c r="P852" s="1977"/>
      <c r="Q852" s="1977"/>
      <c r="R852" s="1977"/>
      <c r="S852" s="1977"/>
      <c r="T852" s="1978"/>
      <c r="U852" s="1977"/>
      <c r="V852" s="1977"/>
      <c r="W852" s="1977"/>
      <c r="X852" s="1977"/>
      <c r="Y852" s="1978"/>
      <c r="Z852" s="1977"/>
      <c r="AA852" s="1977"/>
      <c r="AB852" s="1977"/>
      <c r="AC852" s="1977"/>
      <c r="AD852" s="1978"/>
      <c r="AE852" s="1977"/>
      <c r="AF852" s="1977"/>
      <c r="AG852" s="1977"/>
      <c r="AH852" s="1977"/>
      <c r="AI852" s="1978"/>
      <c r="AJ852" s="1977"/>
      <c r="AK852" s="1977"/>
      <c r="AL852" s="1977"/>
      <c r="AM852" s="1977"/>
      <c r="AN852" s="1978"/>
      <c r="AO852" s="1977"/>
      <c r="AP852" s="1977"/>
      <c r="AQ852" s="1977"/>
      <c r="AR852" s="1977"/>
      <c r="AS852" s="1978"/>
      <c r="AT852" s="1977"/>
      <c r="AU852" s="1977"/>
      <c r="AV852" s="1977"/>
      <c r="AW852" s="1977"/>
      <c r="AX852" s="1978"/>
    </row>
    <row r="853" spans="1:50">
      <c r="A853" s="1977"/>
      <c r="B853" s="1977"/>
      <c r="C853" s="1977"/>
      <c r="D853" s="1977"/>
      <c r="E853" s="1978"/>
      <c r="F853" s="1977"/>
      <c r="G853" s="1977"/>
      <c r="H853" s="1977"/>
      <c r="I853" s="1977"/>
      <c r="J853" s="1978"/>
      <c r="K853" s="1977"/>
      <c r="L853" s="1977"/>
      <c r="M853" s="1977"/>
      <c r="N853" s="1977"/>
      <c r="O853" s="1978"/>
      <c r="P853" s="1977"/>
      <c r="Q853" s="1977"/>
      <c r="R853" s="1977"/>
      <c r="S853" s="1977"/>
      <c r="T853" s="1978"/>
      <c r="U853" s="1977"/>
      <c r="V853" s="1977"/>
      <c r="W853" s="1977"/>
      <c r="X853" s="1977"/>
      <c r="Y853" s="1978"/>
      <c r="Z853" s="1977"/>
      <c r="AA853" s="1977"/>
      <c r="AB853" s="1977"/>
      <c r="AC853" s="1977"/>
      <c r="AD853" s="1978"/>
      <c r="AE853" s="1977"/>
      <c r="AF853" s="1977"/>
      <c r="AG853" s="1977"/>
      <c r="AH853" s="1977"/>
      <c r="AI853" s="1978"/>
      <c r="AJ853" s="1977"/>
      <c r="AK853" s="1977"/>
      <c r="AL853" s="1977"/>
      <c r="AM853" s="1977"/>
      <c r="AN853" s="1978"/>
      <c r="AO853" s="1977"/>
      <c r="AP853" s="1977"/>
      <c r="AQ853" s="1977"/>
      <c r="AR853" s="1977"/>
      <c r="AS853" s="1978"/>
      <c r="AT853" s="1977"/>
      <c r="AU853" s="1977"/>
      <c r="AV853" s="1977"/>
      <c r="AW853" s="1977"/>
      <c r="AX853" s="1978"/>
    </row>
    <row r="854" spans="1:50">
      <c r="A854" s="1977"/>
      <c r="B854" s="1977"/>
      <c r="C854" s="1977"/>
      <c r="D854" s="1977"/>
      <c r="E854" s="1978"/>
      <c r="F854" s="1977"/>
      <c r="G854" s="1977"/>
      <c r="H854" s="1977"/>
      <c r="I854" s="1977"/>
      <c r="J854" s="1978"/>
      <c r="K854" s="1977"/>
      <c r="L854" s="1977"/>
      <c r="M854" s="1977"/>
      <c r="N854" s="1977"/>
      <c r="O854" s="1978"/>
      <c r="P854" s="1977"/>
      <c r="Q854" s="1977"/>
      <c r="R854" s="1977"/>
      <c r="S854" s="1977"/>
      <c r="T854" s="1978"/>
      <c r="U854" s="1977"/>
      <c r="V854" s="1977"/>
      <c r="W854" s="1977"/>
      <c r="X854" s="1977"/>
      <c r="Y854" s="1978"/>
      <c r="Z854" s="1977"/>
      <c r="AA854" s="1977"/>
      <c r="AB854" s="1977"/>
      <c r="AC854" s="1977"/>
      <c r="AD854" s="1978"/>
      <c r="AE854" s="1977"/>
      <c r="AF854" s="1977"/>
      <c r="AG854" s="1977"/>
      <c r="AH854" s="1977"/>
      <c r="AI854" s="1978"/>
      <c r="AJ854" s="1977"/>
      <c r="AK854" s="1977"/>
      <c r="AL854" s="1977"/>
      <c r="AM854" s="1977"/>
      <c r="AN854" s="1978"/>
      <c r="AO854" s="1977"/>
      <c r="AP854" s="1977"/>
      <c r="AQ854" s="1977"/>
      <c r="AR854" s="1977"/>
      <c r="AS854" s="1978"/>
      <c r="AT854" s="1977"/>
      <c r="AU854" s="1977"/>
      <c r="AV854" s="1977"/>
      <c r="AW854" s="1977"/>
      <c r="AX854" s="1978"/>
    </row>
    <row r="855" spans="1:50">
      <c r="A855" s="1977"/>
      <c r="B855" s="1977"/>
      <c r="C855" s="1977"/>
      <c r="D855" s="1977"/>
      <c r="E855" s="1978"/>
      <c r="F855" s="1977"/>
      <c r="G855" s="1977"/>
      <c r="H855" s="1977"/>
      <c r="I855" s="1977"/>
      <c r="J855" s="1978"/>
      <c r="K855" s="1977"/>
      <c r="L855" s="1977"/>
      <c r="M855" s="1977"/>
      <c r="N855" s="1977"/>
      <c r="O855" s="1978"/>
      <c r="P855" s="1977"/>
      <c r="Q855" s="1977"/>
      <c r="R855" s="1977"/>
      <c r="S855" s="1977"/>
      <c r="T855" s="1978"/>
      <c r="U855" s="1977"/>
      <c r="V855" s="1977"/>
      <c r="W855" s="1977"/>
      <c r="X855" s="1977"/>
      <c r="Y855" s="1978"/>
      <c r="Z855" s="1977"/>
      <c r="AA855" s="1977"/>
      <c r="AB855" s="1977"/>
      <c r="AC855" s="1977"/>
      <c r="AD855" s="1978"/>
      <c r="AE855" s="1977"/>
      <c r="AF855" s="1977"/>
      <c r="AG855" s="1977"/>
      <c r="AH855" s="1977"/>
      <c r="AI855" s="1978"/>
      <c r="AJ855" s="1977"/>
      <c r="AK855" s="1977"/>
      <c r="AL855" s="1977"/>
      <c r="AM855" s="1977"/>
      <c r="AN855" s="1978"/>
      <c r="AO855" s="1977"/>
      <c r="AP855" s="1977"/>
      <c r="AQ855" s="1977"/>
      <c r="AR855" s="1977"/>
      <c r="AS855" s="1978"/>
      <c r="AT855" s="1977"/>
      <c r="AU855" s="1977"/>
      <c r="AV855" s="1977"/>
      <c r="AW855" s="1977"/>
      <c r="AX855" s="1978"/>
    </row>
    <row r="856" spans="1:50">
      <c r="A856" s="1977"/>
      <c r="B856" s="1977"/>
      <c r="C856" s="1977"/>
      <c r="D856" s="1977"/>
      <c r="E856" s="1978"/>
      <c r="F856" s="1977"/>
      <c r="G856" s="1977"/>
      <c r="H856" s="1977"/>
      <c r="I856" s="1977"/>
      <c r="J856" s="1978"/>
      <c r="K856" s="1977"/>
      <c r="L856" s="1977"/>
      <c r="M856" s="1977"/>
      <c r="N856" s="1977"/>
      <c r="O856" s="1978"/>
      <c r="P856" s="1977"/>
      <c r="Q856" s="1977"/>
      <c r="R856" s="1977"/>
      <c r="S856" s="1977"/>
      <c r="T856" s="1978"/>
      <c r="U856" s="1977"/>
      <c r="V856" s="1977"/>
      <c r="W856" s="1977"/>
      <c r="X856" s="1977"/>
      <c r="Y856" s="1978"/>
      <c r="Z856" s="1977"/>
      <c r="AA856" s="1977"/>
      <c r="AB856" s="1977"/>
      <c r="AC856" s="1977"/>
      <c r="AD856" s="1978"/>
      <c r="AE856" s="1977"/>
      <c r="AF856" s="1977"/>
      <c r="AG856" s="1977"/>
      <c r="AH856" s="1977"/>
      <c r="AI856" s="1978"/>
      <c r="AJ856" s="1977"/>
      <c r="AK856" s="1977"/>
      <c r="AL856" s="1977"/>
      <c r="AM856" s="1977"/>
      <c r="AN856" s="1978"/>
      <c r="AO856" s="1977"/>
      <c r="AP856" s="1977"/>
      <c r="AQ856" s="1977"/>
      <c r="AR856" s="1977"/>
      <c r="AS856" s="1978"/>
      <c r="AT856" s="1977"/>
      <c r="AU856" s="1977"/>
      <c r="AV856" s="1977"/>
      <c r="AW856" s="1977"/>
      <c r="AX856" s="1978"/>
    </row>
    <row r="857" spans="1:50">
      <c r="A857" s="1977"/>
      <c r="B857" s="1977"/>
      <c r="C857" s="1977"/>
      <c r="D857" s="1977"/>
      <c r="E857" s="1978"/>
      <c r="F857" s="1977"/>
      <c r="G857" s="1977"/>
      <c r="H857" s="1977"/>
      <c r="I857" s="1977"/>
      <c r="J857" s="1978"/>
      <c r="K857" s="1977"/>
      <c r="L857" s="1977"/>
      <c r="M857" s="1977"/>
      <c r="N857" s="1977"/>
      <c r="O857" s="1978"/>
      <c r="P857" s="1977"/>
      <c r="Q857" s="1977"/>
      <c r="R857" s="1977"/>
      <c r="S857" s="1977"/>
      <c r="T857" s="1978"/>
      <c r="U857" s="1977"/>
      <c r="V857" s="1977"/>
      <c r="W857" s="1977"/>
      <c r="X857" s="1977"/>
      <c r="Y857" s="1978"/>
      <c r="Z857" s="1977"/>
      <c r="AA857" s="1977"/>
      <c r="AB857" s="1977"/>
      <c r="AC857" s="1977"/>
      <c r="AD857" s="1978"/>
      <c r="AE857" s="1977"/>
      <c r="AF857" s="1977"/>
      <c r="AG857" s="1977"/>
      <c r="AH857" s="1977"/>
      <c r="AI857" s="1978"/>
      <c r="AJ857" s="1977"/>
      <c r="AK857" s="1977"/>
      <c r="AL857" s="1977"/>
      <c r="AM857" s="1977"/>
      <c r="AN857" s="1978"/>
      <c r="AO857" s="1977"/>
      <c r="AP857" s="1977"/>
      <c r="AQ857" s="1977"/>
      <c r="AR857" s="1977"/>
      <c r="AS857" s="1978"/>
      <c r="AT857" s="1977"/>
      <c r="AU857" s="1977"/>
      <c r="AV857" s="1977"/>
      <c r="AW857" s="1977"/>
      <c r="AX857" s="1978"/>
    </row>
    <row r="858" spans="1:50">
      <c r="A858" s="1977"/>
      <c r="B858" s="1977"/>
      <c r="C858" s="1977"/>
      <c r="D858" s="1977"/>
      <c r="E858" s="1978"/>
      <c r="F858" s="1977"/>
      <c r="G858" s="1977"/>
      <c r="H858" s="1977"/>
      <c r="I858" s="1977"/>
      <c r="J858" s="1978"/>
      <c r="K858" s="1977"/>
      <c r="L858" s="1977"/>
      <c r="M858" s="1977"/>
      <c r="N858" s="1977"/>
      <c r="O858" s="1978"/>
      <c r="P858" s="1977"/>
      <c r="Q858" s="1977"/>
      <c r="R858" s="1977"/>
      <c r="S858" s="1977"/>
      <c r="T858" s="1978"/>
      <c r="U858" s="1977"/>
      <c r="V858" s="1977"/>
      <c r="W858" s="1977"/>
      <c r="X858" s="1977"/>
      <c r="Y858" s="1978"/>
      <c r="Z858" s="1977"/>
      <c r="AA858" s="1977"/>
      <c r="AB858" s="1977"/>
      <c r="AC858" s="1977"/>
      <c r="AD858" s="1978"/>
      <c r="AE858" s="1977"/>
      <c r="AF858" s="1977"/>
      <c r="AG858" s="1977"/>
      <c r="AH858" s="1977"/>
      <c r="AI858" s="1978"/>
      <c r="AJ858" s="1977"/>
      <c r="AK858" s="1977"/>
      <c r="AL858" s="1977"/>
      <c r="AM858" s="1977"/>
      <c r="AN858" s="1978"/>
      <c r="AO858" s="1977"/>
      <c r="AP858" s="1977"/>
      <c r="AQ858" s="1977"/>
      <c r="AR858" s="1977"/>
      <c r="AS858" s="1978"/>
      <c r="AT858" s="1977"/>
      <c r="AU858" s="1977"/>
      <c r="AV858" s="1977"/>
      <c r="AW858" s="1977"/>
      <c r="AX858" s="1978"/>
    </row>
    <row r="859" spans="1:50">
      <c r="A859" s="1977"/>
      <c r="B859" s="1977"/>
      <c r="C859" s="1977"/>
      <c r="D859" s="1977"/>
      <c r="E859" s="1978"/>
      <c r="F859" s="1977"/>
      <c r="G859" s="1977"/>
      <c r="H859" s="1977"/>
      <c r="I859" s="1977"/>
      <c r="J859" s="1978"/>
      <c r="K859" s="1977"/>
      <c r="L859" s="1977"/>
      <c r="M859" s="1977"/>
      <c r="N859" s="1977"/>
      <c r="O859" s="1978"/>
      <c r="P859" s="1977"/>
      <c r="Q859" s="1977"/>
      <c r="R859" s="1977"/>
      <c r="S859" s="1977"/>
      <c r="T859" s="1978"/>
      <c r="U859" s="1977"/>
      <c r="V859" s="1977"/>
      <c r="W859" s="1977"/>
      <c r="X859" s="1977"/>
      <c r="Y859" s="1978"/>
      <c r="Z859" s="1977"/>
      <c r="AA859" s="1977"/>
      <c r="AB859" s="1977"/>
      <c r="AC859" s="1977"/>
      <c r="AD859" s="1978"/>
      <c r="AE859" s="1977"/>
      <c r="AF859" s="1977"/>
      <c r="AG859" s="1977"/>
      <c r="AH859" s="1977"/>
      <c r="AI859" s="1978"/>
      <c r="AJ859" s="1977"/>
      <c r="AK859" s="1977"/>
      <c r="AL859" s="1977"/>
      <c r="AM859" s="1977"/>
      <c r="AN859" s="1978"/>
      <c r="AO859" s="1977"/>
      <c r="AP859" s="1977"/>
      <c r="AQ859" s="1977"/>
      <c r="AR859" s="1977"/>
      <c r="AS859" s="1978"/>
      <c r="AT859" s="1977"/>
      <c r="AU859" s="1977"/>
      <c r="AV859" s="1977"/>
      <c r="AW859" s="1977"/>
      <c r="AX859" s="1978"/>
    </row>
    <row r="860" spans="1:50">
      <c r="A860" s="1977"/>
      <c r="B860" s="1977"/>
      <c r="C860" s="1977"/>
      <c r="D860" s="1977"/>
      <c r="E860" s="1978"/>
      <c r="F860" s="1977"/>
      <c r="G860" s="1977"/>
      <c r="H860" s="1977"/>
      <c r="I860" s="1977"/>
      <c r="J860" s="1978"/>
      <c r="K860" s="1977"/>
      <c r="L860" s="1977"/>
      <c r="M860" s="1977"/>
      <c r="N860" s="1977"/>
      <c r="O860" s="1978"/>
      <c r="P860" s="1977"/>
      <c r="Q860" s="1977"/>
      <c r="R860" s="1977"/>
      <c r="S860" s="1977"/>
      <c r="T860" s="1978"/>
      <c r="U860" s="1977"/>
      <c r="V860" s="1977"/>
      <c r="W860" s="1977"/>
      <c r="X860" s="1977"/>
      <c r="Y860" s="1978"/>
      <c r="Z860" s="1977"/>
      <c r="AA860" s="1977"/>
      <c r="AB860" s="1977"/>
      <c r="AC860" s="1977"/>
      <c r="AD860" s="1978"/>
      <c r="AE860" s="1977"/>
      <c r="AF860" s="1977"/>
      <c r="AG860" s="1977"/>
      <c r="AH860" s="1977"/>
      <c r="AI860" s="1978"/>
      <c r="AJ860" s="1977"/>
      <c r="AK860" s="1977"/>
      <c r="AL860" s="1977"/>
      <c r="AM860" s="1977"/>
      <c r="AN860" s="1978"/>
      <c r="AO860" s="1977"/>
      <c r="AP860" s="1977"/>
      <c r="AQ860" s="1977"/>
      <c r="AR860" s="1977"/>
      <c r="AS860" s="1978"/>
      <c r="AT860" s="1977"/>
      <c r="AU860" s="1977"/>
      <c r="AV860" s="1977"/>
      <c r="AW860" s="1977"/>
      <c r="AX860" s="1978"/>
    </row>
    <row r="861" spans="1:50">
      <c r="A861" s="1977"/>
      <c r="B861" s="1977"/>
      <c r="C861" s="1977"/>
      <c r="D861" s="1977"/>
      <c r="E861" s="1978"/>
      <c r="F861" s="1977"/>
      <c r="G861" s="1977"/>
      <c r="H861" s="1977"/>
      <c r="I861" s="1977"/>
      <c r="J861" s="1978"/>
      <c r="K861" s="1977"/>
      <c r="L861" s="1977"/>
      <c r="M861" s="1977"/>
      <c r="N861" s="1977"/>
      <c r="O861" s="1978"/>
      <c r="P861" s="1977"/>
      <c r="Q861" s="1977"/>
      <c r="R861" s="1977"/>
      <c r="S861" s="1977"/>
      <c r="T861" s="1978"/>
      <c r="U861" s="1977"/>
      <c r="V861" s="1977"/>
      <c r="W861" s="1977"/>
      <c r="X861" s="1977"/>
      <c r="Y861" s="1978"/>
      <c r="Z861" s="1977"/>
      <c r="AA861" s="1977"/>
      <c r="AB861" s="1977"/>
      <c r="AC861" s="1977"/>
      <c r="AD861" s="1978"/>
      <c r="AE861" s="1977"/>
      <c r="AF861" s="1977"/>
      <c r="AG861" s="1977"/>
      <c r="AH861" s="1977"/>
      <c r="AI861" s="1978"/>
      <c r="AJ861" s="1977"/>
      <c r="AK861" s="1977"/>
      <c r="AL861" s="1977"/>
      <c r="AM861" s="1977"/>
      <c r="AN861" s="1978"/>
      <c r="AO861" s="1977"/>
      <c r="AP861" s="1977"/>
      <c r="AQ861" s="1977"/>
      <c r="AR861" s="1977"/>
      <c r="AS861" s="1978"/>
      <c r="AT861" s="1977"/>
      <c r="AU861" s="1977"/>
      <c r="AV861" s="1977"/>
      <c r="AW861" s="1977"/>
      <c r="AX861" s="1978"/>
    </row>
    <row r="862" spans="1:50">
      <c r="A862" s="1977"/>
      <c r="B862" s="1977"/>
      <c r="C862" s="1977"/>
      <c r="D862" s="1977"/>
      <c r="E862" s="1978"/>
      <c r="F862" s="1977"/>
      <c r="G862" s="1977"/>
      <c r="H862" s="1977"/>
      <c r="I862" s="1977"/>
      <c r="J862" s="1978"/>
      <c r="K862" s="1977"/>
      <c r="L862" s="1977"/>
      <c r="M862" s="1977"/>
      <c r="N862" s="1977"/>
      <c r="O862" s="1978"/>
      <c r="P862" s="1977"/>
      <c r="Q862" s="1977"/>
      <c r="R862" s="1977"/>
      <c r="S862" s="1977"/>
      <c r="T862" s="1978"/>
      <c r="U862" s="1977"/>
      <c r="V862" s="1977"/>
      <c r="W862" s="1977"/>
      <c r="X862" s="1977"/>
      <c r="Y862" s="1978"/>
      <c r="Z862" s="1977"/>
      <c r="AA862" s="1977"/>
      <c r="AB862" s="1977"/>
      <c r="AC862" s="1977"/>
      <c r="AD862" s="1978"/>
      <c r="AE862" s="1977"/>
      <c r="AF862" s="1977"/>
      <c r="AG862" s="1977"/>
      <c r="AH862" s="1977"/>
      <c r="AI862" s="1978"/>
      <c r="AJ862" s="1977"/>
      <c r="AK862" s="1977"/>
      <c r="AL862" s="1977"/>
      <c r="AM862" s="1977"/>
      <c r="AN862" s="1978"/>
      <c r="AO862" s="1977"/>
      <c r="AP862" s="1977"/>
      <c r="AQ862" s="1977"/>
      <c r="AR862" s="1977"/>
      <c r="AS862" s="1978"/>
      <c r="AT862" s="1977"/>
      <c r="AU862" s="1977"/>
      <c r="AV862" s="1977"/>
      <c r="AW862" s="1977"/>
      <c r="AX862" s="1978"/>
    </row>
    <row r="863" spans="1:50">
      <c r="A863" s="1977"/>
      <c r="B863" s="1977"/>
      <c r="C863" s="1977"/>
      <c r="D863" s="1977"/>
      <c r="E863" s="1978"/>
      <c r="F863" s="1977"/>
      <c r="G863" s="1977"/>
      <c r="H863" s="1977"/>
      <c r="I863" s="1977"/>
      <c r="J863" s="1978"/>
      <c r="K863" s="1977"/>
      <c r="L863" s="1977"/>
      <c r="M863" s="1977"/>
      <c r="N863" s="1977"/>
      <c r="O863" s="1978"/>
      <c r="P863" s="1977"/>
      <c r="Q863" s="1977"/>
      <c r="R863" s="1977"/>
      <c r="S863" s="1977"/>
      <c r="T863" s="1978"/>
      <c r="U863" s="1977"/>
      <c r="V863" s="1977"/>
      <c r="W863" s="1977"/>
      <c r="X863" s="1977"/>
      <c r="Y863" s="1978"/>
      <c r="Z863" s="1977"/>
      <c r="AA863" s="1977"/>
      <c r="AB863" s="1977"/>
      <c r="AC863" s="1977"/>
      <c r="AD863" s="1978"/>
      <c r="AE863" s="1977"/>
      <c r="AF863" s="1977"/>
      <c r="AG863" s="1977"/>
      <c r="AH863" s="1977"/>
      <c r="AI863" s="1978"/>
      <c r="AJ863" s="1977"/>
      <c r="AK863" s="1977"/>
      <c r="AL863" s="1977"/>
      <c r="AM863" s="1977"/>
      <c r="AN863" s="1978"/>
      <c r="AO863" s="1977"/>
      <c r="AP863" s="1977"/>
      <c r="AQ863" s="1977"/>
      <c r="AR863" s="1977"/>
      <c r="AS863" s="1978"/>
      <c r="AT863" s="1977"/>
      <c r="AU863" s="1977"/>
      <c r="AV863" s="1977"/>
      <c r="AW863" s="1977"/>
      <c r="AX863" s="1978"/>
    </row>
    <row r="864" spans="1:50">
      <c r="A864" s="1977"/>
      <c r="B864" s="1977"/>
      <c r="C864" s="1977"/>
      <c r="D864" s="1977"/>
      <c r="E864" s="1978"/>
      <c r="F864" s="1977"/>
      <c r="G864" s="1977"/>
      <c r="H864" s="1977"/>
      <c r="I864" s="1977"/>
      <c r="J864" s="1978"/>
      <c r="K864" s="1977"/>
      <c r="L864" s="1977"/>
      <c r="M864" s="1977"/>
      <c r="N864" s="1977"/>
      <c r="O864" s="1978"/>
      <c r="P864" s="1977"/>
      <c r="Q864" s="1977"/>
      <c r="R864" s="1977"/>
      <c r="S864" s="1977"/>
      <c r="T864" s="1978"/>
      <c r="U864" s="1977"/>
      <c r="V864" s="1977"/>
      <c r="W864" s="1977"/>
      <c r="X864" s="1977"/>
      <c r="Y864" s="1978"/>
      <c r="Z864" s="1977"/>
      <c r="AA864" s="1977"/>
      <c r="AB864" s="1977"/>
      <c r="AC864" s="1977"/>
      <c r="AD864" s="1978"/>
      <c r="AE864" s="1977"/>
      <c r="AF864" s="1977"/>
      <c r="AG864" s="1977"/>
      <c r="AH864" s="1977"/>
      <c r="AI864" s="1978"/>
      <c r="AJ864" s="1977"/>
      <c r="AK864" s="1977"/>
      <c r="AL864" s="1977"/>
      <c r="AM864" s="1977"/>
      <c r="AN864" s="1978"/>
      <c r="AO864" s="1977"/>
      <c r="AP864" s="1977"/>
      <c r="AQ864" s="1977"/>
      <c r="AR864" s="1977"/>
      <c r="AS864" s="1978"/>
      <c r="AT864" s="1977"/>
      <c r="AU864" s="1977"/>
      <c r="AV864" s="1977"/>
      <c r="AW864" s="1977"/>
      <c r="AX864" s="1978"/>
    </row>
    <row r="865" spans="1:50">
      <c r="A865" s="1977"/>
      <c r="B865" s="1977"/>
      <c r="C865" s="1977"/>
      <c r="D865" s="1977"/>
      <c r="E865" s="1978"/>
      <c r="F865" s="1977"/>
      <c r="G865" s="1977"/>
      <c r="H865" s="1977"/>
      <c r="I865" s="1977"/>
      <c r="J865" s="1978"/>
      <c r="K865" s="1977"/>
      <c r="L865" s="1977"/>
      <c r="M865" s="1977"/>
      <c r="N865" s="1977"/>
      <c r="O865" s="1978"/>
      <c r="P865" s="1977"/>
      <c r="Q865" s="1977"/>
      <c r="R865" s="1977"/>
      <c r="S865" s="1977"/>
      <c r="T865" s="1978"/>
      <c r="U865" s="1977"/>
      <c r="V865" s="1977"/>
      <c r="W865" s="1977"/>
      <c r="X865" s="1977"/>
      <c r="Y865" s="1978"/>
      <c r="Z865" s="1977"/>
      <c r="AA865" s="1977"/>
      <c r="AB865" s="1977"/>
      <c r="AC865" s="1977"/>
      <c r="AD865" s="1978"/>
      <c r="AE865" s="1977"/>
      <c r="AF865" s="1977"/>
      <c r="AG865" s="1977"/>
      <c r="AH865" s="1977"/>
      <c r="AI865" s="1978"/>
      <c r="AJ865" s="1977"/>
      <c r="AK865" s="1977"/>
      <c r="AL865" s="1977"/>
      <c r="AM865" s="1977"/>
      <c r="AN865" s="1978"/>
      <c r="AO865" s="1977"/>
      <c r="AP865" s="1977"/>
      <c r="AQ865" s="1977"/>
      <c r="AR865" s="1977"/>
      <c r="AS865" s="1978"/>
      <c r="AT865" s="1977"/>
      <c r="AU865" s="1977"/>
      <c r="AV865" s="1977"/>
      <c r="AW865" s="1977"/>
      <c r="AX865" s="1978"/>
    </row>
    <row r="866" spans="1:50">
      <c r="A866" s="1979"/>
      <c r="B866" s="1979"/>
      <c r="C866" s="1979"/>
      <c r="D866" s="1979"/>
      <c r="E866" s="1980"/>
      <c r="F866" s="1979"/>
      <c r="G866" s="1979"/>
      <c r="H866" s="1979"/>
      <c r="I866" s="1979"/>
      <c r="J866" s="1980"/>
      <c r="K866" s="1979"/>
      <c r="L866" s="1979"/>
      <c r="M866" s="1979"/>
      <c r="N866" s="1979"/>
      <c r="O866" s="1980"/>
      <c r="P866" s="1979"/>
      <c r="Q866" s="1979"/>
      <c r="R866" s="1979"/>
      <c r="S866" s="1979"/>
      <c r="T866" s="1980"/>
      <c r="U866" s="1979"/>
      <c r="V866" s="1979"/>
      <c r="W866" s="1979"/>
      <c r="X866" s="1979"/>
      <c r="Y866" s="1980"/>
      <c r="Z866" s="1979"/>
      <c r="AA866" s="1979"/>
      <c r="AB866" s="1979"/>
      <c r="AC866" s="1979"/>
      <c r="AD866" s="1980"/>
      <c r="AE866" s="1979"/>
      <c r="AF866" s="1979"/>
      <c r="AG866" s="1979"/>
      <c r="AH866" s="1979"/>
      <c r="AI866" s="1980"/>
      <c r="AJ866" s="1979"/>
      <c r="AK866" s="1979"/>
      <c r="AL866" s="1979"/>
      <c r="AM866" s="1979"/>
      <c r="AN866" s="1980"/>
      <c r="AO866" s="1979"/>
      <c r="AP866" s="1979"/>
      <c r="AQ866" s="1979"/>
      <c r="AR866" s="1979"/>
      <c r="AS866" s="1980"/>
      <c r="AT866" s="1979"/>
      <c r="AU866" s="1979"/>
      <c r="AV866" s="1979"/>
      <c r="AW866" s="1979"/>
      <c r="AX866" s="1980"/>
    </row>
    <row r="867" spans="1:50">
      <c r="A867" s="527">
        <v>16</v>
      </c>
      <c r="B867" s="527"/>
      <c r="C867" s="527"/>
      <c r="D867" s="527"/>
      <c r="E867" s="530"/>
      <c r="F867" s="527">
        <v>17</v>
      </c>
      <c r="G867" s="527"/>
      <c r="H867" s="527"/>
      <c r="I867" s="527"/>
      <c r="J867" s="530"/>
      <c r="K867" s="527">
        <v>18</v>
      </c>
      <c r="L867" s="527"/>
      <c r="M867" s="527"/>
      <c r="N867" s="527"/>
      <c r="O867" s="530"/>
      <c r="P867" s="527">
        <v>19</v>
      </c>
      <c r="Q867" s="527"/>
      <c r="R867" s="527"/>
      <c r="S867" s="527"/>
      <c r="T867" s="530"/>
      <c r="U867" s="527">
        <v>20</v>
      </c>
      <c r="V867" s="527"/>
      <c r="W867" s="527"/>
      <c r="X867" s="527"/>
      <c r="Y867" s="530"/>
      <c r="Z867" s="527">
        <v>21</v>
      </c>
      <c r="AA867" s="527"/>
      <c r="AB867" s="527"/>
      <c r="AC867" s="527"/>
      <c r="AD867" s="530"/>
      <c r="AE867" s="527">
        <v>22</v>
      </c>
      <c r="AF867" s="527"/>
      <c r="AG867" s="527"/>
      <c r="AH867" s="527"/>
      <c r="AI867" s="530"/>
      <c r="AJ867" s="527">
        <v>23</v>
      </c>
      <c r="AK867" s="527"/>
      <c r="AL867" s="527"/>
      <c r="AM867" s="527"/>
      <c r="AN867" s="530"/>
      <c r="AO867" s="527">
        <v>24</v>
      </c>
      <c r="AP867" s="527"/>
      <c r="AQ867" s="527"/>
      <c r="AR867" s="527"/>
      <c r="AS867" s="530"/>
      <c r="AT867" s="527">
        <v>25</v>
      </c>
      <c r="AU867" s="527"/>
      <c r="AV867" s="527"/>
      <c r="AW867" s="527"/>
      <c r="AX867" s="530"/>
    </row>
    <row r="868" spans="1:50">
      <c r="A868" s="1977"/>
      <c r="B868" s="1977"/>
      <c r="C868" s="1977"/>
      <c r="D868" s="1977"/>
      <c r="E868" s="1978"/>
      <c r="F868" s="1977"/>
      <c r="G868" s="1977"/>
      <c r="H868" s="1977"/>
      <c r="I868" s="1977"/>
      <c r="J868" s="1978"/>
      <c r="K868" s="1977"/>
      <c r="L868" s="1977"/>
      <c r="M868" s="1977"/>
      <c r="N868" s="1977"/>
      <c r="O868" s="1978"/>
      <c r="P868" s="1977"/>
      <c r="Q868" s="1977"/>
      <c r="R868" s="1977"/>
      <c r="S868" s="1977"/>
      <c r="T868" s="1978"/>
      <c r="U868" s="1977"/>
      <c r="V868" s="1977"/>
      <c r="W868" s="1977"/>
      <c r="X868" s="1977"/>
      <c r="Y868" s="1978"/>
      <c r="Z868" s="1977"/>
      <c r="AA868" s="1977"/>
      <c r="AB868" s="1977"/>
      <c r="AC868" s="1977"/>
      <c r="AD868" s="1978"/>
      <c r="AE868" s="1977"/>
      <c r="AF868" s="1977"/>
      <c r="AG868" s="1977"/>
      <c r="AH868" s="1977"/>
      <c r="AI868" s="1978"/>
      <c r="AJ868" s="2148"/>
      <c r="AK868" s="1977"/>
      <c r="AL868" s="1977"/>
      <c r="AM868" s="1977"/>
      <c r="AN868" s="1978"/>
      <c r="AO868" s="1977"/>
      <c r="AP868" s="1977"/>
      <c r="AQ868" s="1977"/>
      <c r="AR868" s="1977"/>
      <c r="AS868" s="1978"/>
      <c r="AT868" s="1977"/>
      <c r="AU868" s="1977"/>
      <c r="AV868" s="1977"/>
      <c r="AW868" s="1977"/>
      <c r="AX868" s="1978"/>
    </row>
    <row r="869" spans="1:50">
      <c r="A869" s="1977"/>
      <c r="B869" s="1977"/>
      <c r="C869" s="1977"/>
      <c r="D869" s="1977"/>
      <c r="E869" s="1978"/>
      <c r="F869" s="1977"/>
      <c r="G869" s="1977"/>
      <c r="H869" s="1977"/>
      <c r="I869" s="1977"/>
      <c r="J869" s="1978"/>
      <c r="K869" s="1977"/>
      <c r="L869" s="1977"/>
      <c r="M869" s="1977"/>
      <c r="N869" s="1977"/>
      <c r="O869" s="1978"/>
      <c r="P869" s="1977"/>
      <c r="Q869" s="1977"/>
      <c r="R869" s="1977"/>
      <c r="S869" s="1977"/>
      <c r="T869" s="1978"/>
      <c r="U869" s="1977"/>
      <c r="V869" s="1977"/>
      <c r="W869" s="1977"/>
      <c r="X869" s="1977"/>
      <c r="Y869" s="1978"/>
      <c r="Z869" s="1977"/>
      <c r="AA869" s="1977"/>
      <c r="AB869" s="1977"/>
      <c r="AC869" s="1977"/>
      <c r="AD869" s="1978"/>
      <c r="AE869" s="1977"/>
      <c r="AF869" s="1977"/>
      <c r="AG869" s="1977"/>
      <c r="AH869" s="1977"/>
      <c r="AI869" s="1978"/>
      <c r="AJ869" s="2148"/>
      <c r="AK869" s="1977"/>
      <c r="AL869" s="1977"/>
      <c r="AM869" s="1977"/>
      <c r="AN869" s="1978"/>
      <c r="AO869" s="1977"/>
      <c r="AP869" s="1977"/>
      <c r="AQ869" s="1977"/>
      <c r="AR869" s="1977"/>
      <c r="AS869" s="1978"/>
      <c r="AT869" s="1977"/>
      <c r="AU869" s="1977"/>
      <c r="AV869" s="1977"/>
      <c r="AW869" s="1977"/>
      <c r="AX869" s="1978"/>
    </row>
    <row r="870" spans="1:50">
      <c r="A870" s="1977"/>
      <c r="B870" s="1977"/>
      <c r="C870" s="1977"/>
      <c r="D870" s="1977"/>
      <c r="E870" s="1978"/>
      <c r="F870" s="1977"/>
      <c r="G870" s="1977"/>
      <c r="H870" s="1977"/>
      <c r="I870" s="1977"/>
      <c r="J870" s="1978"/>
      <c r="K870" s="1977"/>
      <c r="L870" s="1977"/>
      <c r="M870" s="1977"/>
      <c r="N870" s="1977"/>
      <c r="O870" s="1978"/>
      <c r="P870" s="1977"/>
      <c r="Q870" s="1977"/>
      <c r="R870" s="1977"/>
      <c r="S870" s="1977"/>
      <c r="T870" s="1978"/>
      <c r="U870" s="1977"/>
      <c r="V870" s="1977"/>
      <c r="W870" s="1977"/>
      <c r="X870" s="1977"/>
      <c r="Y870" s="1978"/>
      <c r="Z870" s="1977"/>
      <c r="AA870" s="1977"/>
      <c r="AB870" s="1977"/>
      <c r="AC870" s="1977"/>
      <c r="AD870" s="1978"/>
      <c r="AE870" s="1977"/>
      <c r="AF870" s="1977"/>
      <c r="AG870" s="1977"/>
      <c r="AH870" s="1977"/>
      <c r="AI870" s="1978"/>
      <c r="AJ870" s="2148"/>
      <c r="AK870" s="1977"/>
      <c r="AL870" s="1977"/>
      <c r="AM870" s="1977"/>
      <c r="AN870" s="1978"/>
      <c r="AO870" s="1977"/>
      <c r="AP870" s="1977"/>
      <c r="AQ870" s="1977"/>
      <c r="AR870" s="1977"/>
      <c r="AS870" s="1978"/>
      <c r="AT870" s="1977"/>
      <c r="AU870" s="1977"/>
      <c r="AV870" s="1977"/>
      <c r="AW870" s="1977"/>
      <c r="AX870" s="1978"/>
    </row>
    <row r="871" spans="1:50">
      <c r="A871" s="1977"/>
      <c r="B871" s="1977"/>
      <c r="C871" s="1977"/>
      <c r="D871" s="1977"/>
      <c r="E871" s="1978"/>
      <c r="F871" s="1977"/>
      <c r="G871" s="1977"/>
      <c r="H871" s="1977"/>
      <c r="I871" s="1977"/>
      <c r="J871" s="1978"/>
      <c r="K871" s="1977"/>
      <c r="L871" s="1977"/>
      <c r="M871" s="1977"/>
      <c r="N871" s="1977"/>
      <c r="O871" s="1978"/>
      <c r="P871" s="1977"/>
      <c r="Q871" s="1977"/>
      <c r="R871" s="1977"/>
      <c r="S871" s="1977"/>
      <c r="T871" s="1978"/>
      <c r="U871" s="1977"/>
      <c r="V871" s="1977"/>
      <c r="W871" s="1977"/>
      <c r="X871" s="1977"/>
      <c r="Y871" s="1978"/>
      <c r="Z871" s="1977"/>
      <c r="AA871" s="1977"/>
      <c r="AB871" s="1977"/>
      <c r="AC871" s="1977"/>
      <c r="AD871" s="1978"/>
      <c r="AE871" s="1977"/>
      <c r="AF871" s="1977"/>
      <c r="AG871" s="1977"/>
      <c r="AH871" s="1977"/>
      <c r="AI871" s="1978"/>
      <c r="AJ871" s="2148"/>
      <c r="AK871" s="1977"/>
      <c r="AL871" s="1977"/>
      <c r="AM871" s="1977"/>
      <c r="AN871" s="1978"/>
      <c r="AO871" s="1977"/>
      <c r="AP871" s="1977"/>
      <c r="AQ871" s="1977"/>
      <c r="AR871" s="1977"/>
      <c r="AS871" s="1978"/>
      <c r="AT871" s="1977"/>
      <c r="AU871" s="1977"/>
      <c r="AV871" s="1977"/>
      <c r="AW871" s="1977"/>
      <c r="AX871" s="1978"/>
    </row>
    <row r="872" spans="1:50">
      <c r="A872" s="1977"/>
      <c r="B872" s="1977"/>
      <c r="C872" s="1977"/>
      <c r="D872" s="1977"/>
      <c r="E872" s="1978"/>
      <c r="F872" s="1977"/>
      <c r="G872" s="1977"/>
      <c r="H872" s="1977"/>
      <c r="I872" s="1977"/>
      <c r="J872" s="1978"/>
      <c r="K872" s="1977"/>
      <c r="L872" s="1977"/>
      <c r="M872" s="1977"/>
      <c r="N872" s="1977"/>
      <c r="O872" s="1978"/>
      <c r="P872" s="1977"/>
      <c r="Q872" s="1977"/>
      <c r="R872" s="1977"/>
      <c r="S872" s="1977"/>
      <c r="T872" s="1978"/>
      <c r="U872" s="1977"/>
      <c r="V872" s="1977"/>
      <c r="W872" s="1977"/>
      <c r="X872" s="1977"/>
      <c r="Y872" s="1978"/>
      <c r="Z872" s="1977"/>
      <c r="AA872" s="1977"/>
      <c r="AB872" s="1977"/>
      <c r="AC872" s="1977"/>
      <c r="AD872" s="1978"/>
      <c r="AE872" s="1977"/>
      <c r="AF872" s="1977"/>
      <c r="AG872" s="1977"/>
      <c r="AH872" s="1977"/>
      <c r="AI872" s="1978"/>
      <c r="AJ872" s="2148"/>
      <c r="AK872" s="1977"/>
      <c r="AL872" s="1977"/>
      <c r="AM872" s="1977"/>
      <c r="AN872" s="1978"/>
      <c r="AO872" s="1977"/>
      <c r="AP872" s="1977"/>
      <c r="AQ872" s="1977"/>
      <c r="AR872" s="1977"/>
      <c r="AS872" s="1978"/>
      <c r="AT872" s="1977"/>
      <c r="AU872" s="1977"/>
      <c r="AV872" s="1977"/>
      <c r="AW872" s="1977"/>
      <c r="AX872" s="1978"/>
    </row>
    <row r="873" spans="1:50">
      <c r="A873" s="1977"/>
      <c r="B873" s="1977"/>
      <c r="C873" s="1977"/>
      <c r="D873" s="1977"/>
      <c r="E873" s="1978"/>
      <c r="F873" s="1977"/>
      <c r="G873" s="1977"/>
      <c r="H873" s="1977"/>
      <c r="I873" s="1977"/>
      <c r="J873" s="1978"/>
      <c r="K873" s="1977"/>
      <c r="L873" s="1977"/>
      <c r="M873" s="1977"/>
      <c r="N873" s="1977"/>
      <c r="O873" s="1978"/>
      <c r="P873" s="1977"/>
      <c r="Q873" s="1977"/>
      <c r="R873" s="1977"/>
      <c r="S873" s="1977"/>
      <c r="T873" s="1978"/>
      <c r="U873" s="1977"/>
      <c r="V873" s="1977"/>
      <c r="W873" s="1977"/>
      <c r="X873" s="1977"/>
      <c r="Y873" s="1978"/>
      <c r="Z873" s="1977"/>
      <c r="AA873" s="1977"/>
      <c r="AB873" s="1977"/>
      <c r="AC873" s="1977"/>
      <c r="AD873" s="1978"/>
      <c r="AE873" s="1977"/>
      <c r="AF873" s="1977"/>
      <c r="AG873" s="1977"/>
      <c r="AH873" s="1977"/>
      <c r="AI873" s="1978"/>
      <c r="AJ873" s="2148"/>
      <c r="AK873" s="1977"/>
      <c r="AL873" s="1977"/>
      <c r="AM873" s="1977"/>
      <c r="AN873" s="1978"/>
      <c r="AO873" s="1977"/>
      <c r="AP873" s="1977"/>
      <c r="AQ873" s="1977"/>
      <c r="AR873" s="1977"/>
      <c r="AS873" s="1978"/>
      <c r="AT873" s="1977"/>
      <c r="AU873" s="1977"/>
      <c r="AV873" s="1977"/>
      <c r="AW873" s="1977"/>
      <c r="AX873" s="1978"/>
    </row>
    <row r="874" spans="1:50">
      <c r="A874" s="1977"/>
      <c r="B874" s="1977"/>
      <c r="C874" s="1977"/>
      <c r="D874" s="1977"/>
      <c r="E874" s="1978"/>
      <c r="F874" s="1977"/>
      <c r="G874" s="1977"/>
      <c r="H874" s="1977"/>
      <c r="I874" s="1977"/>
      <c r="J874" s="1978"/>
      <c r="K874" s="1977"/>
      <c r="L874" s="1977"/>
      <c r="M874" s="1977"/>
      <c r="N874" s="1977"/>
      <c r="O874" s="1978"/>
      <c r="P874" s="1977"/>
      <c r="Q874" s="1977"/>
      <c r="R874" s="1977"/>
      <c r="S874" s="1977"/>
      <c r="T874" s="1978"/>
      <c r="U874" s="1977"/>
      <c r="V874" s="1977"/>
      <c r="W874" s="1977"/>
      <c r="X874" s="1977"/>
      <c r="Y874" s="1978"/>
      <c r="Z874" s="1977"/>
      <c r="AA874" s="1977"/>
      <c r="AB874" s="1977"/>
      <c r="AC874" s="1977"/>
      <c r="AD874" s="1978"/>
      <c r="AE874" s="1977"/>
      <c r="AF874" s="1977"/>
      <c r="AG874" s="1977"/>
      <c r="AH874" s="1977"/>
      <c r="AI874" s="1978"/>
      <c r="AJ874" s="2148"/>
      <c r="AK874" s="1977"/>
      <c r="AL874" s="1977"/>
      <c r="AM874" s="1977"/>
      <c r="AN874" s="1978"/>
      <c r="AO874" s="1977"/>
      <c r="AP874" s="1977"/>
      <c r="AQ874" s="1977"/>
      <c r="AR874" s="1977"/>
      <c r="AS874" s="1978"/>
      <c r="AT874" s="1977"/>
      <c r="AU874" s="1977"/>
      <c r="AV874" s="1977"/>
      <c r="AW874" s="1977"/>
      <c r="AX874" s="1978"/>
    </row>
    <row r="875" spans="1:50">
      <c r="A875" s="1977"/>
      <c r="B875" s="1977"/>
      <c r="C875" s="1977"/>
      <c r="D875" s="1977"/>
      <c r="E875" s="1978"/>
      <c r="F875" s="1977"/>
      <c r="G875" s="1977"/>
      <c r="H875" s="1977"/>
      <c r="I875" s="1977"/>
      <c r="J875" s="1978"/>
      <c r="K875" s="1977"/>
      <c r="L875" s="1977"/>
      <c r="M875" s="1977"/>
      <c r="N875" s="1977"/>
      <c r="O875" s="1978"/>
      <c r="P875" s="1977"/>
      <c r="Q875" s="1977"/>
      <c r="R875" s="1977"/>
      <c r="S875" s="1977"/>
      <c r="T875" s="1978"/>
      <c r="U875" s="1977"/>
      <c r="V875" s="1977"/>
      <c r="W875" s="1977"/>
      <c r="X875" s="1977"/>
      <c r="Y875" s="1978"/>
      <c r="Z875" s="1977"/>
      <c r="AA875" s="1977"/>
      <c r="AB875" s="1977"/>
      <c r="AC875" s="1977"/>
      <c r="AD875" s="1978"/>
      <c r="AE875" s="1977"/>
      <c r="AF875" s="1977"/>
      <c r="AG875" s="1977"/>
      <c r="AH875" s="1977"/>
      <c r="AI875" s="1978"/>
      <c r="AJ875" s="2148"/>
      <c r="AK875" s="1977"/>
      <c r="AL875" s="1977"/>
      <c r="AM875" s="1977"/>
      <c r="AN875" s="1978"/>
      <c r="AO875" s="1977"/>
      <c r="AP875" s="1977"/>
      <c r="AQ875" s="1977"/>
      <c r="AR875" s="1977"/>
      <c r="AS875" s="1978"/>
      <c r="AT875" s="1977"/>
      <c r="AU875" s="1977"/>
      <c r="AV875" s="1977"/>
      <c r="AW875" s="1977"/>
      <c r="AX875" s="1978"/>
    </row>
    <row r="876" spans="1:50">
      <c r="A876" s="1977"/>
      <c r="B876" s="1977"/>
      <c r="C876" s="1977"/>
      <c r="D876" s="1977"/>
      <c r="E876" s="1978"/>
      <c r="F876" s="1977"/>
      <c r="G876" s="1977"/>
      <c r="H876" s="1977"/>
      <c r="I876" s="1977"/>
      <c r="J876" s="1978"/>
      <c r="K876" s="1977"/>
      <c r="L876" s="1977"/>
      <c r="M876" s="1977"/>
      <c r="N876" s="1977"/>
      <c r="O876" s="1978"/>
      <c r="P876" s="1977"/>
      <c r="Q876" s="1977"/>
      <c r="R876" s="1977"/>
      <c r="S876" s="1977"/>
      <c r="T876" s="1978"/>
      <c r="U876" s="1977"/>
      <c r="V876" s="1977"/>
      <c r="W876" s="1977"/>
      <c r="X876" s="1977"/>
      <c r="Y876" s="1978"/>
      <c r="Z876" s="1977"/>
      <c r="AA876" s="1977"/>
      <c r="AB876" s="1977"/>
      <c r="AC876" s="1977"/>
      <c r="AD876" s="1978"/>
      <c r="AE876" s="1977"/>
      <c r="AF876" s="1977"/>
      <c r="AG876" s="1977"/>
      <c r="AH876" s="1977"/>
      <c r="AI876" s="1978"/>
      <c r="AJ876" s="2148"/>
      <c r="AK876" s="1977"/>
      <c r="AL876" s="1977"/>
      <c r="AM876" s="1977"/>
      <c r="AN876" s="1978"/>
      <c r="AO876" s="1977"/>
      <c r="AP876" s="1977"/>
      <c r="AQ876" s="1977"/>
      <c r="AR876" s="1977"/>
      <c r="AS876" s="1978"/>
      <c r="AT876" s="1977"/>
      <c r="AU876" s="1977"/>
      <c r="AV876" s="1977"/>
      <c r="AW876" s="1977"/>
      <c r="AX876" s="1978"/>
    </row>
    <row r="877" spans="1:50">
      <c r="A877" s="1977"/>
      <c r="B877" s="1977"/>
      <c r="C877" s="1977"/>
      <c r="D877" s="1977"/>
      <c r="E877" s="1978"/>
      <c r="F877" s="1977"/>
      <c r="G877" s="1977"/>
      <c r="H877" s="1977"/>
      <c r="I877" s="1977"/>
      <c r="J877" s="1978"/>
      <c r="K877" s="1977"/>
      <c r="L877" s="1977"/>
      <c r="M877" s="1977"/>
      <c r="N877" s="1977"/>
      <c r="O877" s="1978"/>
      <c r="P877" s="1977"/>
      <c r="Q877" s="1977"/>
      <c r="R877" s="1977"/>
      <c r="S877" s="1977"/>
      <c r="T877" s="1978"/>
      <c r="U877" s="1977"/>
      <c r="V877" s="1977"/>
      <c r="W877" s="1977"/>
      <c r="X877" s="1977"/>
      <c r="Y877" s="1978"/>
      <c r="Z877" s="1977"/>
      <c r="AA877" s="1977"/>
      <c r="AB877" s="1977"/>
      <c r="AC877" s="1977"/>
      <c r="AD877" s="1978"/>
      <c r="AE877" s="1977"/>
      <c r="AF877" s="1977"/>
      <c r="AG877" s="1977"/>
      <c r="AH877" s="1977"/>
      <c r="AI877" s="1978"/>
      <c r="AJ877" s="2148"/>
      <c r="AK877" s="1977"/>
      <c r="AL877" s="1977"/>
      <c r="AM877" s="1977"/>
      <c r="AN877" s="1978"/>
      <c r="AO877" s="1977"/>
      <c r="AP877" s="1977"/>
      <c r="AQ877" s="1977"/>
      <c r="AR877" s="1977"/>
      <c r="AS877" s="1978"/>
      <c r="AT877" s="1977"/>
      <c r="AU877" s="1977"/>
      <c r="AV877" s="1977"/>
      <c r="AW877" s="1977"/>
      <c r="AX877" s="1978"/>
    </row>
    <row r="878" spans="1:50">
      <c r="A878" s="1977"/>
      <c r="B878" s="1977"/>
      <c r="C878" s="1977"/>
      <c r="D878" s="1977"/>
      <c r="E878" s="1978"/>
      <c r="F878" s="1977"/>
      <c r="G878" s="1977"/>
      <c r="H878" s="1977"/>
      <c r="I878" s="1977"/>
      <c r="J878" s="1978"/>
      <c r="K878" s="1977"/>
      <c r="L878" s="1977"/>
      <c r="M878" s="1977"/>
      <c r="N878" s="1977"/>
      <c r="O878" s="1978"/>
      <c r="P878" s="1977"/>
      <c r="Q878" s="1977"/>
      <c r="R878" s="1977"/>
      <c r="S878" s="1977"/>
      <c r="T878" s="1978"/>
      <c r="U878" s="1977"/>
      <c r="V878" s="1977"/>
      <c r="W878" s="1977"/>
      <c r="X878" s="1977"/>
      <c r="Y878" s="1978"/>
      <c r="Z878" s="1977"/>
      <c r="AA878" s="1977"/>
      <c r="AB878" s="1977"/>
      <c r="AC878" s="1977"/>
      <c r="AD878" s="1978"/>
      <c r="AE878" s="1977"/>
      <c r="AF878" s="1977"/>
      <c r="AG878" s="1977"/>
      <c r="AH878" s="1977"/>
      <c r="AI878" s="1978"/>
      <c r="AJ878" s="2148"/>
      <c r="AK878" s="1977"/>
      <c r="AL878" s="1977"/>
      <c r="AM878" s="1977"/>
      <c r="AN878" s="1978"/>
      <c r="AO878" s="1977"/>
      <c r="AP878" s="1977"/>
      <c r="AQ878" s="1977"/>
      <c r="AR878" s="1977"/>
      <c r="AS878" s="1978"/>
      <c r="AT878" s="1977"/>
      <c r="AU878" s="1977"/>
      <c r="AV878" s="1977"/>
      <c r="AW878" s="1977"/>
      <c r="AX878" s="1978"/>
    </row>
    <row r="879" spans="1:50">
      <c r="A879" s="1977"/>
      <c r="B879" s="1977"/>
      <c r="C879" s="1977"/>
      <c r="D879" s="1977"/>
      <c r="E879" s="1978"/>
      <c r="F879" s="1977"/>
      <c r="G879" s="1977"/>
      <c r="H879" s="1977"/>
      <c r="I879" s="1977"/>
      <c r="J879" s="1978"/>
      <c r="K879" s="1977"/>
      <c r="L879" s="1977"/>
      <c r="M879" s="1977"/>
      <c r="N879" s="1977"/>
      <c r="O879" s="1978"/>
      <c r="P879" s="1977"/>
      <c r="Q879" s="1977"/>
      <c r="R879" s="1977"/>
      <c r="S879" s="1977"/>
      <c r="T879" s="1978"/>
      <c r="U879" s="1977"/>
      <c r="V879" s="1977"/>
      <c r="W879" s="1977"/>
      <c r="X879" s="1977"/>
      <c r="Y879" s="1978"/>
      <c r="Z879" s="1977"/>
      <c r="AA879" s="1977"/>
      <c r="AB879" s="1977"/>
      <c r="AC879" s="1977"/>
      <c r="AD879" s="1978"/>
      <c r="AE879" s="1977"/>
      <c r="AF879" s="1977"/>
      <c r="AG879" s="1977"/>
      <c r="AH879" s="1977"/>
      <c r="AI879" s="1978"/>
      <c r="AJ879" s="2148"/>
      <c r="AK879" s="1977"/>
      <c r="AL879" s="1977"/>
      <c r="AM879" s="1977"/>
      <c r="AN879" s="1978"/>
      <c r="AO879" s="1977"/>
      <c r="AP879" s="1977"/>
      <c r="AQ879" s="1977"/>
      <c r="AR879" s="1977"/>
      <c r="AS879" s="1978"/>
      <c r="AT879" s="1977"/>
      <c r="AU879" s="1977"/>
      <c r="AV879" s="1977"/>
      <c r="AW879" s="1977"/>
      <c r="AX879" s="1978"/>
    </row>
    <row r="880" spans="1:50">
      <c r="A880" s="1977"/>
      <c r="B880" s="1977"/>
      <c r="C880" s="1977"/>
      <c r="D880" s="1977"/>
      <c r="E880" s="1978"/>
      <c r="F880" s="1977"/>
      <c r="G880" s="1977"/>
      <c r="H880" s="1977"/>
      <c r="I880" s="1977"/>
      <c r="J880" s="1978"/>
      <c r="K880" s="1977"/>
      <c r="L880" s="1977"/>
      <c r="M880" s="1977"/>
      <c r="N880" s="1977"/>
      <c r="O880" s="1978"/>
      <c r="P880" s="1977"/>
      <c r="Q880" s="1977"/>
      <c r="R880" s="1977"/>
      <c r="S880" s="1977"/>
      <c r="T880" s="1978"/>
      <c r="U880" s="1977"/>
      <c r="V880" s="1977"/>
      <c r="W880" s="1977"/>
      <c r="X880" s="1977"/>
      <c r="Y880" s="1978"/>
      <c r="Z880" s="1977"/>
      <c r="AA880" s="1977"/>
      <c r="AB880" s="1977"/>
      <c r="AC880" s="1977"/>
      <c r="AD880" s="1978"/>
      <c r="AE880" s="1977"/>
      <c r="AF880" s="1977"/>
      <c r="AG880" s="1977"/>
      <c r="AH880" s="1977"/>
      <c r="AI880" s="1978"/>
      <c r="AJ880" s="2148"/>
      <c r="AK880" s="1977"/>
      <c r="AL880" s="1977"/>
      <c r="AM880" s="1977"/>
      <c r="AN880" s="1978"/>
      <c r="AO880" s="1977"/>
      <c r="AP880" s="1977"/>
      <c r="AQ880" s="1977"/>
      <c r="AR880" s="1977"/>
      <c r="AS880" s="1978"/>
      <c r="AT880" s="1977"/>
      <c r="AU880" s="1977"/>
      <c r="AV880" s="1977"/>
      <c r="AW880" s="1977"/>
      <c r="AX880" s="1978"/>
    </row>
    <row r="881" spans="1:50">
      <c r="A881" s="1977"/>
      <c r="B881" s="1977"/>
      <c r="C881" s="1977"/>
      <c r="D881" s="1977"/>
      <c r="E881" s="1978"/>
      <c r="F881" s="1977"/>
      <c r="G881" s="1977"/>
      <c r="H881" s="1977"/>
      <c r="I881" s="1977"/>
      <c r="J881" s="1978"/>
      <c r="K881" s="1977"/>
      <c r="L881" s="1977"/>
      <c r="M881" s="1977"/>
      <c r="N881" s="1977"/>
      <c r="O881" s="1978"/>
      <c r="P881" s="1977"/>
      <c r="Q881" s="1977"/>
      <c r="R881" s="1977"/>
      <c r="S881" s="1977"/>
      <c r="T881" s="1978"/>
      <c r="U881" s="1977"/>
      <c r="V881" s="1977"/>
      <c r="W881" s="1977"/>
      <c r="X881" s="1977"/>
      <c r="Y881" s="1978"/>
      <c r="Z881" s="1977"/>
      <c r="AA881" s="1977"/>
      <c r="AB881" s="1977"/>
      <c r="AC881" s="1977"/>
      <c r="AD881" s="1978"/>
      <c r="AE881" s="1977"/>
      <c r="AF881" s="1977"/>
      <c r="AG881" s="1977"/>
      <c r="AH881" s="1977"/>
      <c r="AI881" s="1978"/>
      <c r="AJ881" s="2148"/>
      <c r="AK881" s="1977"/>
      <c r="AL881" s="1977"/>
      <c r="AM881" s="1977"/>
      <c r="AN881" s="1978"/>
      <c r="AO881" s="1977"/>
      <c r="AP881" s="1977"/>
      <c r="AQ881" s="1977"/>
      <c r="AR881" s="1977"/>
      <c r="AS881" s="1978"/>
      <c r="AT881" s="1977"/>
      <c r="AU881" s="1977"/>
      <c r="AV881" s="1977"/>
      <c r="AW881" s="1977"/>
      <c r="AX881" s="1978"/>
    </row>
    <row r="882" spans="1:50">
      <c r="A882" s="1979"/>
      <c r="B882" s="1979"/>
      <c r="C882" s="1979"/>
      <c r="D882" s="1979"/>
      <c r="E882" s="1980"/>
      <c r="F882" s="1979"/>
      <c r="G882" s="1979"/>
      <c r="H882" s="1979"/>
      <c r="I882" s="1979"/>
      <c r="J882" s="1980"/>
      <c r="K882" s="1979"/>
      <c r="L882" s="1979"/>
      <c r="M882" s="1979"/>
      <c r="N882" s="1979"/>
      <c r="O882" s="1980"/>
      <c r="P882" s="1979"/>
      <c r="Q882" s="1979"/>
      <c r="R882" s="1979"/>
      <c r="S882" s="1979"/>
      <c r="T882" s="1980"/>
      <c r="U882" s="1979"/>
      <c r="V882" s="1979"/>
      <c r="W882" s="1979"/>
      <c r="X882" s="1979"/>
      <c r="Y882" s="1980"/>
      <c r="Z882" s="1979"/>
      <c r="AA882" s="1979"/>
      <c r="AB882" s="1979"/>
      <c r="AC882" s="1979"/>
      <c r="AD882" s="1980"/>
      <c r="AE882" s="1979"/>
      <c r="AF882" s="1979"/>
      <c r="AG882" s="1979"/>
      <c r="AH882" s="1979"/>
      <c r="AI882" s="1980"/>
      <c r="AJ882" s="2214" t="s">
        <v>216</v>
      </c>
      <c r="AK882" s="2215"/>
      <c r="AL882" s="2215"/>
      <c r="AM882" s="2215"/>
      <c r="AN882" s="2216"/>
      <c r="AO882" s="1979"/>
      <c r="AP882" s="1979"/>
      <c r="AQ882" s="1979"/>
      <c r="AR882" s="1979"/>
      <c r="AS882" s="1980"/>
      <c r="AT882" s="1979"/>
      <c r="AU882" s="1979"/>
      <c r="AV882" s="1979"/>
      <c r="AW882" s="1979"/>
      <c r="AX882" s="1980"/>
    </row>
    <row r="883" spans="1:50" ht="18.75">
      <c r="A883" s="2029" t="s">
        <v>0</v>
      </c>
      <c r="B883" s="2029"/>
      <c r="C883" s="2029"/>
      <c r="D883" s="2029"/>
      <c r="E883" s="2029"/>
      <c r="F883" s="2029" t="s">
        <v>1</v>
      </c>
      <c r="G883" s="2029"/>
      <c r="H883" s="2029"/>
      <c r="I883" s="2029"/>
      <c r="J883" s="2029"/>
      <c r="K883" s="2029" t="s">
        <v>2</v>
      </c>
      <c r="L883" s="2029"/>
      <c r="M883" s="2029"/>
      <c r="N883" s="2029"/>
      <c r="O883" s="2029"/>
      <c r="P883" s="2029" t="s">
        <v>3</v>
      </c>
      <c r="Q883" s="2029"/>
      <c r="R883" s="2029"/>
      <c r="S883" s="2029"/>
      <c r="T883" s="2029"/>
      <c r="U883" s="2029" t="s">
        <v>4</v>
      </c>
      <c r="V883" s="2029"/>
      <c r="W883" s="2029"/>
      <c r="X883" s="2029"/>
      <c r="Y883" s="2029"/>
      <c r="Z883" s="2029" t="s">
        <v>5</v>
      </c>
      <c r="AA883" s="2029"/>
      <c r="AB883" s="2029"/>
      <c r="AC883" s="2029"/>
      <c r="AD883" s="2029"/>
      <c r="AE883" s="2029" t="s">
        <v>6</v>
      </c>
      <c r="AF883" s="2029"/>
      <c r="AG883" s="2029"/>
      <c r="AH883" s="2029"/>
      <c r="AI883" s="2029"/>
      <c r="AJ883" s="2029" t="s">
        <v>7</v>
      </c>
      <c r="AK883" s="2029"/>
      <c r="AL883" s="2029"/>
      <c r="AM883" s="2029"/>
      <c r="AN883" s="2029"/>
      <c r="AO883" s="2029" t="s">
        <v>8</v>
      </c>
      <c r="AP883" s="2029"/>
      <c r="AQ883" s="2029"/>
      <c r="AR883" s="2029"/>
      <c r="AS883" s="2029"/>
      <c r="AT883" s="2029" t="s">
        <v>9</v>
      </c>
      <c r="AU883" s="2029"/>
      <c r="AV883" s="2029"/>
      <c r="AW883" s="2029"/>
      <c r="AX883" s="2029"/>
    </row>
    <row r="884" spans="1:50">
      <c r="A884" s="392">
        <v>1</v>
      </c>
      <c r="B884" s="386"/>
      <c r="C884" s="386"/>
      <c r="D884" s="386"/>
      <c r="E884" s="393"/>
      <c r="F884" s="392">
        <v>2</v>
      </c>
      <c r="G884" s="386"/>
      <c r="H884" s="386"/>
      <c r="I884" s="386"/>
      <c r="J884" s="393"/>
      <c r="K884" s="392">
        <v>3</v>
      </c>
      <c r="L884" s="386"/>
      <c r="M884" s="386"/>
      <c r="N884" s="386"/>
      <c r="O884" s="393"/>
      <c r="P884" s="392">
        <v>4</v>
      </c>
      <c r="Q884" s="386"/>
      <c r="R884" s="386"/>
      <c r="S884" s="386"/>
      <c r="T884" s="393"/>
      <c r="U884" s="392">
        <v>5</v>
      </c>
      <c r="V884" s="386"/>
      <c r="W884" s="386"/>
      <c r="X884" s="386"/>
      <c r="Y884" s="393"/>
      <c r="Z884" s="392">
        <v>6</v>
      </c>
      <c r="AA884" s="386"/>
      <c r="AB884" s="386"/>
      <c r="AC884" s="386"/>
      <c r="AD884" s="393"/>
      <c r="AE884" s="392">
        <v>7</v>
      </c>
      <c r="AF884" s="386"/>
      <c r="AG884" s="386"/>
      <c r="AH884" s="386"/>
      <c r="AI884" s="393"/>
      <c r="AJ884" s="392">
        <v>8</v>
      </c>
      <c r="AK884" s="386"/>
      <c r="AL884" s="386"/>
      <c r="AM884" s="386"/>
      <c r="AN884" s="393"/>
      <c r="AO884" s="392">
        <v>9</v>
      </c>
      <c r="AP884" s="386"/>
      <c r="AQ884" s="386"/>
      <c r="AR884" s="386"/>
      <c r="AS884" s="393"/>
      <c r="AT884" s="392">
        <v>10</v>
      </c>
      <c r="AU884" s="386"/>
      <c r="AV884" s="386"/>
      <c r="AW884" s="386"/>
      <c r="AX884" s="393"/>
    </row>
    <row r="885" spans="1:50">
      <c r="A885" s="391"/>
      <c r="B885" s="391"/>
      <c r="C885" s="391"/>
      <c r="D885" s="391"/>
      <c r="E885" s="394"/>
      <c r="F885" s="391"/>
      <c r="G885" s="391"/>
      <c r="H885" s="391"/>
      <c r="I885" s="391"/>
      <c r="J885" s="394"/>
      <c r="K885" s="391"/>
      <c r="L885" s="391"/>
      <c r="M885" s="391"/>
      <c r="N885" s="391"/>
      <c r="O885" s="394"/>
      <c r="P885" s="391"/>
      <c r="Q885" s="391"/>
      <c r="R885" s="391"/>
      <c r="S885" s="391"/>
      <c r="T885" s="394"/>
      <c r="U885" s="391"/>
      <c r="V885" s="391"/>
      <c r="W885" s="391"/>
      <c r="X885" s="391"/>
      <c r="Y885" s="394"/>
      <c r="Z885" s="391"/>
      <c r="AA885" s="391"/>
      <c r="AB885" s="391"/>
      <c r="AC885" s="391"/>
      <c r="AD885" s="394"/>
      <c r="AE885" s="391"/>
      <c r="AF885" s="391"/>
      <c r="AG885" s="391"/>
      <c r="AH885" s="391"/>
      <c r="AI885" s="394"/>
      <c r="AJ885" s="391"/>
      <c r="AK885" s="391"/>
      <c r="AL885" s="391"/>
      <c r="AM885" s="391"/>
      <c r="AN885" s="394"/>
      <c r="AO885" s="391"/>
      <c r="AP885" s="391"/>
      <c r="AQ885" s="391"/>
      <c r="AR885" s="391"/>
      <c r="AS885" s="394"/>
      <c r="AT885" s="391"/>
      <c r="AU885" s="391"/>
      <c r="AV885" s="391"/>
      <c r="AW885" s="391"/>
      <c r="AX885" s="394"/>
    </row>
    <row r="886" spans="1:50">
      <c r="A886" s="391"/>
      <c r="B886" s="391"/>
      <c r="C886" s="391"/>
      <c r="D886" s="391"/>
      <c r="E886" s="394"/>
      <c r="F886" s="391"/>
      <c r="G886" s="391"/>
      <c r="H886" s="391"/>
      <c r="I886" s="391"/>
      <c r="J886" s="394"/>
      <c r="K886" s="391"/>
      <c r="L886" s="391"/>
      <c r="M886" s="391"/>
      <c r="N886" s="391"/>
      <c r="O886" s="394"/>
      <c r="P886" s="391"/>
      <c r="Q886" s="391"/>
      <c r="R886" s="391"/>
      <c r="S886" s="391"/>
      <c r="T886" s="394"/>
      <c r="U886" s="391"/>
      <c r="V886" s="391"/>
      <c r="W886" s="391"/>
      <c r="X886" s="391"/>
      <c r="Y886" s="394"/>
      <c r="Z886" s="391"/>
      <c r="AA886" s="391"/>
      <c r="AB886" s="391"/>
      <c r="AC886" s="391"/>
      <c r="AD886" s="394"/>
      <c r="AE886" s="391"/>
      <c r="AF886" s="391"/>
      <c r="AG886" s="391"/>
      <c r="AH886" s="391"/>
      <c r="AI886" s="394"/>
      <c r="AJ886" s="391"/>
      <c r="AK886" s="391"/>
      <c r="AL886" s="391"/>
      <c r="AM886" s="391"/>
      <c r="AN886" s="394"/>
      <c r="AO886" s="391"/>
      <c r="AP886" s="391"/>
      <c r="AQ886" s="391"/>
      <c r="AR886" s="391"/>
      <c r="AS886" s="394"/>
      <c r="AT886" s="391"/>
      <c r="AU886" s="391"/>
      <c r="AV886" s="391"/>
      <c r="AW886" s="391"/>
      <c r="AX886" s="394"/>
    </row>
    <row r="887" spans="1:50">
      <c r="A887" s="391"/>
      <c r="B887" s="391"/>
      <c r="C887" s="391"/>
      <c r="D887" s="391"/>
      <c r="E887" s="394"/>
      <c r="F887" s="391"/>
      <c r="G887" s="391"/>
      <c r="H887" s="391"/>
      <c r="I887" s="391"/>
      <c r="J887" s="394"/>
      <c r="K887" s="391"/>
      <c r="L887" s="391"/>
      <c r="M887" s="391"/>
      <c r="N887" s="391"/>
      <c r="O887" s="394"/>
      <c r="P887" s="391"/>
      <c r="Q887" s="391"/>
      <c r="R887" s="391"/>
      <c r="S887" s="391"/>
      <c r="T887" s="394"/>
      <c r="U887" s="391"/>
      <c r="V887" s="391"/>
      <c r="W887" s="391"/>
      <c r="X887" s="391"/>
      <c r="Y887" s="394"/>
      <c r="Z887" s="391"/>
      <c r="AA887" s="391"/>
      <c r="AB887" s="391"/>
      <c r="AC887" s="391"/>
      <c r="AD887" s="394"/>
      <c r="AE887" s="391"/>
      <c r="AF887" s="391"/>
      <c r="AG887" s="391"/>
      <c r="AH887" s="391"/>
      <c r="AI887" s="394"/>
      <c r="AJ887" s="391"/>
      <c r="AK887" s="391"/>
      <c r="AL887" s="391"/>
      <c r="AM887" s="391"/>
      <c r="AN887" s="394"/>
      <c r="AO887" s="391"/>
      <c r="AP887" s="391"/>
      <c r="AQ887" s="391"/>
      <c r="AR887" s="391"/>
      <c r="AS887" s="394"/>
      <c r="AT887" s="391"/>
      <c r="AU887" s="391"/>
      <c r="AV887" s="391"/>
      <c r="AW887" s="391"/>
      <c r="AX887" s="394"/>
    </row>
    <row r="888" spans="1:50">
      <c r="A888" s="391"/>
      <c r="B888" s="391"/>
      <c r="C888" s="391"/>
      <c r="D888" s="391"/>
      <c r="E888" s="394"/>
      <c r="F888" s="391"/>
      <c r="G888" s="391"/>
      <c r="H888" s="391"/>
      <c r="I888" s="391"/>
      <c r="J888" s="394"/>
      <c r="K888" s="391"/>
      <c r="L888" s="391"/>
      <c r="M888" s="391"/>
      <c r="N888" s="391"/>
      <c r="O888" s="394"/>
      <c r="P888" s="391"/>
      <c r="Q888" s="391"/>
      <c r="R888" s="391"/>
      <c r="S888" s="391"/>
      <c r="T888" s="394"/>
      <c r="U888" s="391"/>
      <c r="V888" s="391"/>
      <c r="W888" s="391"/>
      <c r="X888" s="391"/>
      <c r="Y888" s="394"/>
      <c r="Z888" s="391"/>
      <c r="AA888" s="391"/>
      <c r="AB888" s="391"/>
      <c r="AC888" s="391"/>
      <c r="AD888" s="394"/>
      <c r="AE888" s="391"/>
      <c r="AF888" s="391"/>
      <c r="AG888" s="391"/>
      <c r="AH888" s="391"/>
      <c r="AI888" s="394"/>
      <c r="AJ888" s="391"/>
      <c r="AK888" s="391"/>
      <c r="AL888" s="391"/>
      <c r="AM888" s="391"/>
      <c r="AN888" s="394"/>
      <c r="AO888" s="391"/>
      <c r="AP888" s="391"/>
      <c r="AQ888" s="391"/>
      <c r="AR888" s="391"/>
      <c r="AS888" s="394"/>
      <c r="AT888" s="391"/>
      <c r="AU888" s="391"/>
      <c r="AV888" s="391"/>
      <c r="AW888" s="391"/>
      <c r="AX888" s="394"/>
    </row>
    <row r="889" spans="1:50">
      <c r="A889" s="391"/>
      <c r="B889" s="391"/>
      <c r="C889" s="391"/>
      <c r="D889" s="391"/>
      <c r="E889" s="394"/>
      <c r="F889" s="391"/>
      <c r="G889" s="391"/>
      <c r="H889" s="391"/>
      <c r="I889" s="391"/>
      <c r="J889" s="394"/>
      <c r="K889" s="391"/>
      <c r="L889" s="391"/>
      <c r="M889" s="391"/>
      <c r="N889" s="391"/>
      <c r="O889" s="394"/>
      <c r="P889" s="391"/>
      <c r="Q889" s="391"/>
      <c r="R889" s="391"/>
      <c r="S889" s="391"/>
      <c r="T889" s="394"/>
      <c r="U889" s="391"/>
      <c r="V889" s="391"/>
      <c r="W889" s="391"/>
      <c r="X889" s="391"/>
      <c r="Y889" s="394"/>
      <c r="Z889" s="391"/>
      <c r="AA889" s="391"/>
      <c r="AB889" s="391"/>
      <c r="AC889" s="391"/>
      <c r="AD889" s="394"/>
      <c r="AE889" s="391"/>
      <c r="AF889" s="391"/>
      <c r="AG889" s="391"/>
      <c r="AH889" s="391"/>
      <c r="AI889" s="394"/>
      <c r="AJ889" s="391"/>
      <c r="AK889" s="391"/>
      <c r="AL889" s="391"/>
      <c r="AM889" s="391"/>
      <c r="AN889" s="394"/>
      <c r="AO889" s="391"/>
      <c r="AP889" s="391"/>
      <c r="AQ889" s="391"/>
      <c r="AR889" s="391"/>
      <c r="AS889" s="394"/>
      <c r="AT889" s="391"/>
      <c r="AU889" s="391"/>
      <c r="AV889" s="391"/>
      <c r="AW889" s="391"/>
      <c r="AX889" s="394"/>
    </row>
    <row r="890" spans="1:50">
      <c r="A890" s="391"/>
      <c r="B890" s="391"/>
      <c r="C890" s="391"/>
      <c r="D890" s="391"/>
      <c r="E890" s="394"/>
      <c r="F890" s="391"/>
      <c r="G890" s="391"/>
      <c r="H890" s="391"/>
      <c r="I890" s="391"/>
      <c r="J890" s="394"/>
      <c r="K890" s="391"/>
      <c r="L890" s="391"/>
      <c r="M890" s="391"/>
      <c r="N890" s="391"/>
      <c r="O890" s="394"/>
      <c r="P890" s="391"/>
      <c r="Q890" s="391"/>
      <c r="R890" s="391"/>
      <c r="S890" s="391"/>
      <c r="T890" s="394"/>
      <c r="U890" s="391"/>
      <c r="V890" s="391"/>
      <c r="W890" s="391"/>
      <c r="X890" s="391"/>
      <c r="Y890" s="394"/>
      <c r="Z890" s="391"/>
      <c r="AA890" s="391"/>
      <c r="AB890" s="391"/>
      <c r="AC890" s="391"/>
      <c r="AD890" s="394"/>
      <c r="AE890" s="391"/>
      <c r="AF890" s="391"/>
      <c r="AG890" s="391"/>
      <c r="AH890" s="391"/>
      <c r="AI890" s="394"/>
      <c r="AJ890" s="391"/>
      <c r="AK890" s="391"/>
      <c r="AL890" s="391"/>
      <c r="AM890" s="391"/>
      <c r="AN890" s="394"/>
      <c r="AO890" s="391"/>
      <c r="AP890" s="391"/>
      <c r="AQ890" s="391"/>
      <c r="AR890" s="391"/>
      <c r="AS890" s="394"/>
      <c r="AT890" s="391"/>
      <c r="AU890" s="391"/>
      <c r="AV890" s="391"/>
      <c r="AW890" s="391"/>
      <c r="AX890" s="394"/>
    </row>
    <row r="891" spans="1:50">
      <c r="A891" s="391"/>
      <c r="B891" s="391"/>
      <c r="C891" s="391"/>
      <c r="D891" s="391"/>
      <c r="E891" s="394"/>
      <c r="F891" s="391"/>
      <c r="G891" s="391"/>
      <c r="H891" s="391"/>
      <c r="I891" s="391"/>
      <c r="J891" s="394"/>
      <c r="K891" s="391"/>
      <c r="L891" s="391"/>
      <c r="M891" s="391"/>
      <c r="N891" s="391"/>
      <c r="O891" s="394"/>
      <c r="P891" s="391"/>
      <c r="Q891" s="391"/>
      <c r="R891" s="391"/>
      <c r="S891" s="391"/>
      <c r="T891" s="394"/>
      <c r="U891" s="391"/>
      <c r="V891" s="391"/>
      <c r="W891" s="391"/>
      <c r="X891" s="391"/>
      <c r="Y891" s="394"/>
      <c r="Z891" s="391"/>
      <c r="AA891" s="391"/>
      <c r="AB891" s="391"/>
      <c r="AC891" s="391"/>
      <c r="AD891" s="394"/>
      <c r="AE891" s="391"/>
      <c r="AF891" s="391"/>
      <c r="AG891" s="391"/>
      <c r="AH891" s="391"/>
      <c r="AI891" s="394"/>
      <c r="AJ891" s="391"/>
      <c r="AK891" s="391"/>
      <c r="AL891" s="391"/>
      <c r="AM891" s="391"/>
      <c r="AN891" s="394"/>
      <c r="AO891" s="391"/>
      <c r="AP891" s="391"/>
      <c r="AQ891" s="391"/>
      <c r="AR891" s="391"/>
      <c r="AS891" s="394"/>
      <c r="AT891" s="391"/>
      <c r="AU891" s="391"/>
      <c r="AV891" s="391"/>
      <c r="AW891" s="391"/>
      <c r="AX891" s="394"/>
    </row>
    <row r="892" spans="1:50">
      <c r="A892" s="391"/>
      <c r="B892" s="391"/>
      <c r="C892" s="391"/>
      <c r="D892" s="391"/>
      <c r="E892" s="394"/>
      <c r="F892" s="391"/>
      <c r="G892" s="391"/>
      <c r="H892" s="391"/>
      <c r="I892" s="391"/>
      <c r="J892" s="394"/>
      <c r="K892" s="391"/>
      <c r="L892" s="391"/>
      <c r="M892" s="391"/>
      <c r="N892" s="391"/>
      <c r="O892" s="394"/>
      <c r="P892" s="391"/>
      <c r="Q892" s="391"/>
      <c r="R892" s="391"/>
      <c r="S892" s="391"/>
      <c r="T892" s="394"/>
      <c r="U892" s="391"/>
      <c r="V892" s="391"/>
      <c r="W892" s="391"/>
      <c r="X892" s="391"/>
      <c r="Y892" s="394"/>
      <c r="Z892" s="391"/>
      <c r="AA892" s="391"/>
      <c r="AB892" s="391"/>
      <c r="AC892" s="391"/>
      <c r="AD892" s="394"/>
      <c r="AE892" s="391"/>
      <c r="AF892" s="391"/>
      <c r="AG892" s="391"/>
      <c r="AH892" s="391"/>
      <c r="AI892" s="394"/>
      <c r="AJ892" s="391"/>
      <c r="AK892" s="391"/>
      <c r="AL892" s="391"/>
      <c r="AM892" s="391"/>
      <c r="AN892" s="394"/>
      <c r="AO892" s="391"/>
      <c r="AP892" s="391"/>
      <c r="AQ892" s="391"/>
      <c r="AR892" s="391"/>
      <c r="AS892" s="394"/>
      <c r="AT892" s="391"/>
      <c r="AU892" s="391"/>
      <c r="AV892" s="391"/>
      <c r="AW892" s="391"/>
      <c r="AX892" s="394"/>
    </row>
    <row r="893" spans="1:50">
      <c r="A893" s="391"/>
      <c r="B893" s="391"/>
      <c r="C893" s="391"/>
      <c r="D893" s="391"/>
      <c r="E893" s="394"/>
      <c r="F893" s="391"/>
      <c r="G893" s="391"/>
      <c r="H893" s="391"/>
      <c r="I893" s="391"/>
      <c r="J893" s="394"/>
      <c r="K893" s="391"/>
      <c r="L893" s="391"/>
      <c r="M893" s="391"/>
      <c r="N893" s="391"/>
      <c r="O893" s="394"/>
      <c r="P893" s="391"/>
      <c r="Q893" s="391"/>
      <c r="R893" s="391"/>
      <c r="S893" s="391"/>
      <c r="T893" s="394"/>
      <c r="U893" s="391"/>
      <c r="V893" s="391"/>
      <c r="W893" s="391"/>
      <c r="X893" s="391"/>
      <c r="Y893" s="394"/>
      <c r="Z893" s="391"/>
      <c r="AA893" s="391"/>
      <c r="AB893" s="391"/>
      <c r="AC893" s="391"/>
      <c r="AD893" s="394"/>
      <c r="AE893" s="391"/>
      <c r="AF893" s="391"/>
      <c r="AG893" s="391"/>
      <c r="AH893" s="391"/>
      <c r="AI893" s="394"/>
      <c r="AJ893" s="391"/>
      <c r="AK893" s="391"/>
      <c r="AL893" s="391"/>
      <c r="AM893" s="391"/>
      <c r="AN893" s="394"/>
      <c r="AO893" s="391"/>
      <c r="AP893" s="391"/>
      <c r="AQ893" s="391"/>
      <c r="AR893" s="391"/>
      <c r="AS893" s="394"/>
      <c r="AT893" s="391"/>
      <c r="AU893" s="391"/>
      <c r="AV893" s="391"/>
      <c r="AW893" s="391"/>
      <c r="AX893" s="394"/>
    </row>
    <row r="894" spans="1:50">
      <c r="A894" s="391"/>
      <c r="B894" s="391"/>
      <c r="C894" s="391"/>
      <c r="D894" s="391"/>
      <c r="E894" s="394"/>
      <c r="F894" s="391"/>
      <c r="G894" s="391"/>
      <c r="H894" s="391"/>
      <c r="I894" s="391"/>
      <c r="J894" s="394"/>
      <c r="K894" s="391"/>
      <c r="L894" s="391"/>
      <c r="M894" s="391"/>
      <c r="N894" s="391"/>
      <c r="O894" s="394"/>
      <c r="P894" s="391"/>
      <c r="Q894" s="391"/>
      <c r="R894" s="391"/>
      <c r="S894" s="391"/>
      <c r="T894" s="394"/>
      <c r="U894" s="391"/>
      <c r="V894" s="391"/>
      <c r="W894" s="391"/>
      <c r="X894" s="391"/>
      <c r="Y894" s="394"/>
      <c r="Z894" s="391"/>
      <c r="AA894" s="391"/>
      <c r="AB894" s="391"/>
      <c r="AC894" s="391"/>
      <c r="AD894" s="394"/>
      <c r="AE894" s="391"/>
      <c r="AF894" s="391"/>
      <c r="AG894" s="391"/>
      <c r="AH894" s="391"/>
      <c r="AI894" s="394"/>
      <c r="AJ894" s="391"/>
      <c r="AK894" s="391"/>
      <c r="AL894" s="391"/>
      <c r="AM894" s="391"/>
      <c r="AN894" s="394"/>
      <c r="AO894" s="391"/>
      <c r="AP894" s="391"/>
      <c r="AQ894" s="391"/>
      <c r="AR894" s="391"/>
      <c r="AS894" s="394"/>
      <c r="AT894" s="391"/>
      <c r="AU894" s="391"/>
      <c r="AV894" s="391"/>
      <c r="AW894" s="391"/>
      <c r="AX894" s="394"/>
    </row>
    <row r="895" spans="1:50">
      <c r="A895" s="391"/>
      <c r="B895" s="391"/>
      <c r="C895" s="391"/>
      <c r="D895" s="391"/>
      <c r="E895" s="394"/>
      <c r="F895" s="391"/>
      <c r="G895" s="391"/>
      <c r="H895" s="391"/>
      <c r="I895" s="391"/>
      <c r="J895" s="394"/>
      <c r="K895" s="391"/>
      <c r="L895" s="391"/>
      <c r="M895" s="391"/>
      <c r="N895" s="391"/>
      <c r="O895" s="394"/>
      <c r="P895" s="391"/>
      <c r="Q895" s="391"/>
      <c r="R895" s="391"/>
      <c r="S895" s="391"/>
      <c r="T895" s="394"/>
      <c r="U895" s="391"/>
      <c r="V895" s="391"/>
      <c r="W895" s="391"/>
      <c r="X895" s="391"/>
      <c r="Y895" s="394"/>
      <c r="Z895" s="391"/>
      <c r="AA895" s="391"/>
      <c r="AB895" s="391"/>
      <c r="AC895" s="391"/>
      <c r="AD895" s="394"/>
      <c r="AE895" s="391"/>
      <c r="AF895" s="391"/>
      <c r="AG895" s="391"/>
      <c r="AH895" s="391"/>
      <c r="AI895" s="394"/>
      <c r="AJ895" s="391"/>
      <c r="AK895" s="391"/>
      <c r="AL895" s="391"/>
      <c r="AM895" s="391"/>
      <c r="AN895" s="394"/>
      <c r="AO895" s="391"/>
      <c r="AP895" s="391"/>
      <c r="AQ895" s="391"/>
      <c r="AR895" s="391"/>
      <c r="AS895" s="394"/>
      <c r="AT895" s="391"/>
      <c r="AU895" s="391"/>
      <c r="AV895" s="391"/>
      <c r="AW895" s="391"/>
      <c r="AX895" s="394"/>
    </row>
    <row r="896" spans="1:50">
      <c r="A896" s="391"/>
      <c r="B896" s="391"/>
      <c r="C896" s="391"/>
      <c r="D896" s="391"/>
      <c r="E896" s="394"/>
      <c r="F896" s="391"/>
      <c r="G896" s="391"/>
      <c r="H896" s="391"/>
      <c r="I896" s="391"/>
      <c r="J896" s="394"/>
      <c r="K896" s="391"/>
      <c r="L896" s="391"/>
      <c r="M896" s="391"/>
      <c r="N896" s="391"/>
      <c r="O896" s="394"/>
      <c r="P896" s="391"/>
      <c r="Q896" s="391"/>
      <c r="R896" s="391"/>
      <c r="S896" s="391"/>
      <c r="T896" s="394"/>
      <c r="U896" s="391"/>
      <c r="V896" s="391"/>
      <c r="W896" s="391"/>
      <c r="X896" s="391"/>
      <c r="Y896" s="394"/>
      <c r="Z896" s="391"/>
      <c r="AA896" s="391"/>
      <c r="AB896" s="391"/>
      <c r="AC896" s="391"/>
      <c r="AD896" s="394"/>
      <c r="AE896" s="391"/>
      <c r="AF896" s="391"/>
      <c r="AG896" s="391"/>
      <c r="AH896" s="391"/>
      <c r="AI896" s="394"/>
      <c r="AJ896" s="391"/>
      <c r="AK896" s="391"/>
      <c r="AL896" s="391"/>
      <c r="AM896" s="391"/>
      <c r="AN896" s="394"/>
      <c r="AO896" s="391"/>
      <c r="AP896" s="391"/>
      <c r="AQ896" s="391"/>
      <c r="AR896" s="391"/>
      <c r="AS896" s="394"/>
      <c r="AT896" s="391"/>
      <c r="AU896" s="391"/>
      <c r="AV896" s="391"/>
      <c r="AW896" s="391"/>
      <c r="AX896" s="394"/>
    </row>
    <row r="897" spans="1:50">
      <c r="A897" s="391"/>
      <c r="B897" s="391"/>
      <c r="C897" s="391"/>
      <c r="D897" s="391"/>
      <c r="E897" s="394"/>
      <c r="F897" s="391"/>
      <c r="G897" s="391"/>
      <c r="H897" s="391"/>
      <c r="I897" s="391"/>
      <c r="J897" s="394"/>
      <c r="K897" s="391"/>
      <c r="L897" s="391"/>
      <c r="M897" s="391"/>
      <c r="N897" s="391"/>
      <c r="O897" s="394"/>
      <c r="P897" s="391"/>
      <c r="Q897" s="391"/>
      <c r="R897" s="391"/>
      <c r="S897" s="391"/>
      <c r="T897" s="394"/>
      <c r="U897" s="391"/>
      <c r="V897" s="391"/>
      <c r="W897" s="391"/>
      <c r="X897" s="391"/>
      <c r="Y897" s="394"/>
      <c r="Z897" s="391"/>
      <c r="AA897" s="391"/>
      <c r="AB897" s="391"/>
      <c r="AC897" s="391"/>
      <c r="AD897" s="394"/>
      <c r="AE897" s="391"/>
      <c r="AF897" s="391"/>
      <c r="AG897" s="391"/>
      <c r="AH897" s="391"/>
      <c r="AI897" s="394"/>
      <c r="AJ897" s="391"/>
      <c r="AK897" s="391"/>
      <c r="AL897" s="391"/>
      <c r="AM897" s="391"/>
      <c r="AN897" s="394"/>
      <c r="AO897" s="391"/>
      <c r="AP897" s="391"/>
      <c r="AQ897" s="391"/>
      <c r="AR897" s="391"/>
      <c r="AS897" s="394"/>
      <c r="AT897" s="391"/>
      <c r="AU897" s="391"/>
      <c r="AV897" s="391"/>
      <c r="AW897" s="391"/>
      <c r="AX897" s="394"/>
    </row>
    <row r="898" spans="1:50">
      <c r="A898" s="391"/>
      <c r="B898" s="391"/>
      <c r="C898" s="391"/>
      <c r="D898" s="391"/>
      <c r="E898" s="394"/>
      <c r="F898" s="391"/>
      <c r="G898" s="391"/>
      <c r="H898" s="391"/>
      <c r="I898" s="391"/>
      <c r="J898" s="394"/>
      <c r="K898" s="391"/>
      <c r="L898" s="391"/>
      <c r="M898" s="391"/>
      <c r="N898" s="391"/>
      <c r="O898" s="394"/>
      <c r="P898" s="391"/>
      <c r="Q898" s="391"/>
      <c r="R898" s="391"/>
      <c r="S898" s="391"/>
      <c r="T898" s="394"/>
      <c r="U898" s="391"/>
      <c r="V898" s="391"/>
      <c r="W898" s="391"/>
      <c r="X898" s="391"/>
      <c r="Y898" s="394"/>
      <c r="Z898" s="391"/>
      <c r="AA898" s="391"/>
      <c r="AB898" s="391"/>
      <c r="AC898" s="391"/>
      <c r="AD898" s="394"/>
      <c r="AE898" s="391"/>
      <c r="AF898" s="391"/>
      <c r="AG898" s="391"/>
      <c r="AH898" s="391"/>
      <c r="AI898" s="394"/>
      <c r="AJ898" s="391"/>
      <c r="AK898" s="391"/>
      <c r="AL898" s="391"/>
      <c r="AM898" s="391"/>
      <c r="AN898" s="394"/>
      <c r="AO898" s="391"/>
      <c r="AP898" s="391"/>
      <c r="AQ898" s="391"/>
      <c r="AR898" s="391"/>
      <c r="AS898" s="394"/>
      <c r="AT898" s="391"/>
      <c r="AU898" s="391"/>
      <c r="AV898" s="391"/>
      <c r="AW898" s="391"/>
      <c r="AX898" s="394"/>
    </row>
    <row r="899" spans="1:50">
      <c r="A899" s="391"/>
      <c r="B899" s="391"/>
      <c r="C899" s="391"/>
      <c r="D899" s="391"/>
      <c r="E899" s="394"/>
      <c r="F899" s="391"/>
      <c r="G899" s="391"/>
      <c r="H899" s="391"/>
      <c r="I899" s="391"/>
      <c r="J899" s="394"/>
      <c r="K899" s="391"/>
      <c r="L899" s="391"/>
      <c r="M899" s="391"/>
      <c r="N899" s="391"/>
      <c r="O899" s="394"/>
      <c r="P899" s="391"/>
      <c r="Q899" s="391"/>
      <c r="R899" s="391"/>
      <c r="S899" s="391"/>
      <c r="T899" s="394"/>
      <c r="U899" s="391"/>
      <c r="V899" s="391"/>
      <c r="W899" s="391"/>
      <c r="X899" s="391"/>
      <c r="Y899" s="394"/>
      <c r="Z899" s="391"/>
      <c r="AA899" s="391"/>
      <c r="AB899" s="391"/>
      <c r="AC899" s="391"/>
      <c r="AD899" s="394"/>
      <c r="AE899" s="391"/>
      <c r="AF899" s="391"/>
      <c r="AG899" s="391"/>
      <c r="AH899" s="391"/>
      <c r="AI899" s="394"/>
      <c r="AJ899" s="391"/>
      <c r="AK899" s="391"/>
      <c r="AL899" s="391"/>
      <c r="AM899" s="391"/>
      <c r="AN899" s="394"/>
      <c r="AO899" s="391"/>
      <c r="AP899" s="391"/>
      <c r="AQ899" s="391"/>
      <c r="AR899" s="391"/>
      <c r="AS899" s="394"/>
      <c r="AT899" s="391"/>
      <c r="AU899" s="391"/>
      <c r="AV899" s="391"/>
      <c r="AW899" s="391"/>
      <c r="AX899" s="394"/>
    </row>
    <row r="900" spans="1:50">
      <c r="A900" s="392">
        <v>11</v>
      </c>
      <c r="B900" s="386"/>
      <c r="C900" s="386"/>
      <c r="D900" s="386"/>
      <c r="E900" s="393"/>
      <c r="F900" s="392">
        <v>12</v>
      </c>
      <c r="G900" s="386"/>
      <c r="H900" s="386"/>
      <c r="I900" s="386"/>
      <c r="J900" s="393"/>
      <c r="K900" s="392">
        <v>13</v>
      </c>
      <c r="L900" s="386"/>
      <c r="M900" s="386"/>
      <c r="N900" s="386"/>
      <c r="O900" s="393"/>
      <c r="P900" s="392">
        <v>14</v>
      </c>
      <c r="Q900" s="386"/>
      <c r="R900" s="386"/>
      <c r="S900" s="386"/>
      <c r="T900" s="393"/>
      <c r="U900" s="392">
        <v>15</v>
      </c>
      <c r="V900" s="386"/>
      <c r="W900" s="386"/>
      <c r="X900" s="386"/>
      <c r="Y900" s="393"/>
      <c r="Z900" s="392">
        <v>16</v>
      </c>
      <c r="AA900" s="386"/>
      <c r="AB900" s="386"/>
      <c r="AC900" s="386"/>
      <c r="AD900" s="393"/>
      <c r="AE900" s="392">
        <v>17</v>
      </c>
      <c r="AF900" s="386"/>
      <c r="AG900" s="386"/>
      <c r="AH900" s="386"/>
      <c r="AI900" s="393"/>
      <c r="AJ900" s="392">
        <v>18</v>
      </c>
      <c r="AK900" s="386"/>
      <c r="AL900" s="386"/>
      <c r="AM900" s="386"/>
      <c r="AN900" s="393"/>
      <c r="AO900" s="392">
        <v>19</v>
      </c>
      <c r="AP900" s="386"/>
      <c r="AQ900" s="386"/>
      <c r="AR900" s="386"/>
      <c r="AS900" s="393"/>
      <c r="AT900" s="392">
        <v>20</v>
      </c>
      <c r="AU900" s="386"/>
      <c r="AV900" s="386"/>
      <c r="AW900" s="386"/>
      <c r="AX900" s="393"/>
    </row>
    <row r="901" spans="1:50">
      <c r="A901" s="391"/>
      <c r="B901" s="391"/>
      <c r="C901" s="391"/>
      <c r="D901" s="391"/>
      <c r="E901" s="394"/>
      <c r="F901" s="391"/>
      <c r="G901" s="391"/>
      <c r="H901" s="391"/>
      <c r="I901" s="391"/>
      <c r="J901" s="394"/>
      <c r="K901" s="391"/>
      <c r="L901" s="391"/>
      <c r="M901" s="391"/>
      <c r="N901" s="391"/>
      <c r="O901" s="394"/>
      <c r="P901" s="391"/>
      <c r="Q901" s="391"/>
      <c r="R901" s="391"/>
      <c r="S901" s="391"/>
      <c r="T901" s="394"/>
      <c r="U901" s="391"/>
      <c r="V901" s="391"/>
      <c r="W901" s="391"/>
      <c r="X901" s="391"/>
      <c r="Y901" s="394"/>
      <c r="Z901" s="391"/>
      <c r="AA901" s="391"/>
      <c r="AB901" s="391"/>
      <c r="AC901" s="391"/>
      <c r="AD901" s="394"/>
      <c r="AE901" s="391"/>
      <c r="AF901" s="391"/>
      <c r="AG901" s="391"/>
      <c r="AH901" s="391"/>
      <c r="AI901" s="394"/>
      <c r="AJ901" s="391"/>
      <c r="AK901" s="391"/>
      <c r="AL901" s="391"/>
      <c r="AM901" s="391"/>
      <c r="AN901" s="394"/>
      <c r="AO901" s="391"/>
      <c r="AP901" s="391"/>
      <c r="AQ901" s="391"/>
      <c r="AR901" s="391"/>
      <c r="AS901" s="394"/>
      <c r="AT901" s="391"/>
      <c r="AU901" s="391"/>
      <c r="AV901" s="391"/>
      <c r="AW901" s="391"/>
      <c r="AX901" s="394"/>
    </row>
    <row r="902" spans="1:50">
      <c r="A902" s="391"/>
      <c r="B902" s="391"/>
      <c r="C902" s="391"/>
      <c r="D902" s="391"/>
      <c r="E902" s="394"/>
      <c r="F902" s="391"/>
      <c r="G902" s="391"/>
      <c r="H902" s="391"/>
      <c r="I902" s="391"/>
      <c r="J902" s="394"/>
      <c r="K902" s="391"/>
      <c r="L902" s="391"/>
      <c r="M902" s="391"/>
      <c r="N902" s="391"/>
      <c r="O902" s="394"/>
      <c r="P902" s="391"/>
      <c r="Q902" s="391"/>
      <c r="R902" s="391"/>
      <c r="S902" s="391"/>
      <c r="T902" s="394"/>
      <c r="U902" s="391"/>
      <c r="V902" s="391"/>
      <c r="W902" s="391"/>
      <c r="X902" s="391"/>
      <c r="Y902" s="394"/>
      <c r="Z902" s="391"/>
      <c r="AA902" s="391"/>
      <c r="AB902" s="391"/>
      <c r="AC902" s="391"/>
      <c r="AD902" s="394"/>
      <c r="AE902" s="391"/>
      <c r="AF902" s="391"/>
      <c r="AG902" s="391"/>
      <c r="AH902" s="391"/>
      <c r="AI902" s="394"/>
      <c r="AJ902" s="391"/>
      <c r="AK902" s="391"/>
      <c r="AL902" s="391"/>
      <c r="AM902" s="391"/>
      <c r="AN902" s="394"/>
      <c r="AO902" s="391"/>
      <c r="AP902" s="391"/>
      <c r="AQ902" s="391"/>
      <c r="AR902" s="391"/>
      <c r="AS902" s="394"/>
      <c r="AT902" s="391"/>
      <c r="AU902" s="391"/>
      <c r="AV902" s="391"/>
      <c r="AW902" s="391"/>
      <c r="AX902" s="394"/>
    </row>
    <row r="903" spans="1:50">
      <c r="A903" s="391"/>
      <c r="B903" s="391"/>
      <c r="C903" s="391"/>
      <c r="D903" s="391"/>
      <c r="E903" s="394"/>
      <c r="F903" s="391"/>
      <c r="G903" s="391"/>
      <c r="H903" s="391"/>
      <c r="I903" s="391"/>
      <c r="J903" s="394"/>
      <c r="K903" s="391"/>
      <c r="L903" s="391"/>
      <c r="M903" s="391"/>
      <c r="N903" s="391"/>
      <c r="O903" s="394"/>
      <c r="P903" s="391"/>
      <c r="Q903" s="391"/>
      <c r="R903" s="391"/>
      <c r="S903" s="391"/>
      <c r="T903" s="394"/>
      <c r="U903" s="391"/>
      <c r="V903" s="391"/>
      <c r="W903" s="391"/>
      <c r="X903" s="391"/>
      <c r="Y903" s="394"/>
      <c r="Z903" s="391"/>
      <c r="AA903" s="391"/>
      <c r="AB903" s="391"/>
      <c r="AC903" s="391"/>
      <c r="AD903" s="394"/>
      <c r="AE903" s="391"/>
      <c r="AF903" s="391"/>
      <c r="AG903" s="391"/>
      <c r="AH903" s="391"/>
      <c r="AI903" s="394"/>
      <c r="AJ903" s="391"/>
      <c r="AK903" s="391"/>
      <c r="AL903" s="391"/>
      <c r="AM903" s="391"/>
      <c r="AN903" s="394"/>
      <c r="AO903" s="391"/>
      <c r="AP903" s="391"/>
      <c r="AQ903" s="391"/>
      <c r="AR903" s="391"/>
      <c r="AS903" s="394"/>
      <c r="AT903" s="391"/>
      <c r="AU903" s="391"/>
      <c r="AV903" s="391"/>
      <c r="AW903" s="391"/>
      <c r="AX903" s="394"/>
    </row>
    <row r="904" spans="1:50">
      <c r="A904" s="391"/>
      <c r="B904" s="391"/>
      <c r="C904" s="391"/>
      <c r="D904" s="391"/>
      <c r="E904" s="394"/>
      <c r="F904" s="391"/>
      <c r="G904" s="391"/>
      <c r="H904" s="391"/>
      <c r="I904" s="391"/>
      <c r="J904" s="394"/>
      <c r="K904" s="391"/>
      <c r="L904" s="391"/>
      <c r="M904" s="391"/>
      <c r="N904" s="391"/>
      <c r="O904" s="394"/>
      <c r="P904" s="391"/>
      <c r="Q904" s="391"/>
      <c r="R904" s="391"/>
      <c r="S904" s="391"/>
      <c r="T904" s="394"/>
      <c r="U904" s="391"/>
      <c r="V904" s="391"/>
      <c r="W904" s="391"/>
      <c r="X904" s="391"/>
      <c r="Y904" s="394"/>
      <c r="Z904" s="391"/>
      <c r="AA904" s="391"/>
      <c r="AB904" s="391"/>
      <c r="AC904" s="391"/>
      <c r="AD904" s="394"/>
      <c r="AE904" s="391"/>
      <c r="AF904" s="391"/>
      <c r="AG904" s="391"/>
      <c r="AH904" s="391"/>
      <c r="AI904" s="394"/>
      <c r="AJ904" s="391"/>
      <c r="AK904" s="391"/>
      <c r="AL904" s="391"/>
      <c r="AM904" s="391"/>
      <c r="AN904" s="394"/>
      <c r="AO904" s="391"/>
      <c r="AP904" s="391"/>
      <c r="AQ904" s="391"/>
      <c r="AR904" s="391"/>
      <c r="AS904" s="394"/>
      <c r="AT904" s="391"/>
      <c r="AU904" s="391"/>
      <c r="AV904" s="391"/>
      <c r="AW904" s="391"/>
      <c r="AX904" s="394"/>
    </row>
    <row r="905" spans="1:50">
      <c r="A905" s="391"/>
      <c r="B905" s="391"/>
      <c r="C905" s="391"/>
      <c r="D905" s="391"/>
      <c r="E905" s="394"/>
      <c r="F905" s="391"/>
      <c r="G905" s="391"/>
      <c r="H905" s="391"/>
      <c r="I905" s="391"/>
      <c r="J905" s="394"/>
      <c r="K905" s="391"/>
      <c r="L905" s="391"/>
      <c r="M905" s="391"/>
      <c r="N905" s="391"/>
      <c r="O905" s="394"/>
      <c r="P905" s="391"/>
      <c r="Q905" s="391"/>
      <c r="R905" s="391"/>
      <c r="S905" s="391"/>
      <c r="T905" s="394"/>
      <c r="U905" s="391"/>
      <c r="V905" s="391"/>
      <c r="W905" s="391"/>
      <c r="X905" s="391"/>
      <c r="Y905" s="394"/>
      <c r="Z905" s="391"/>
      <c r="AA905" s="391"/>
      <c r="AB905" s="391"/>
      <c r="AC905" s="391"/>
      <c r="AD905" s="394"/>
      <c r="AE905" s="391"/>
      <c r="AF905" s="391"/>
      <c r="AG905" s="391"/>
      <c r="AH905" s="391"/>
      <c r="AI905" s="394"/>
      <c r="AJ905" s="391"/>
      <c r="AK905" s="391"/>
      <c r="AL905" s="391"/>
      <c r="AM905" s="391"/>
      <c r="AN905" s="394"/>
      <c r="AO905" s="391"/>
      <c r="AP905" s="391"/>
      <c r="AQ905" s="391"/>
      <c r="AR905" s="391"/>
      <c r="AS905" s="394"/>
      <c r="AT905" s="391"/>
      <c r="AU905" s="391"/>
      <c r="AV905" s="391"/>
      <c r="AW905" s="391"/>
      <c r="AX905" s="394"/>
    </row>
    <row r="906" spans="1:50">
      <c r="A906" s="391"/>
      <c r="B906" s="391"/>
      <c r="C906" s="391"/>
      <c r="D906" s="391"/>
      <c r="E906" s="394"/>
      <c r="F906" s="391"/>
      <c r="G906" s="391"/>
      <c r="H906" s="391"/>
      <c r="I906" s="391"/>
      <c r="J906" s="394"/>
      <c r="K906" s="391"/>
      <c r="L906" s="391"/>
      <c r="M906" s="391"/>
      <c r="N906" s="391"/>
      <c r="O906" s="394"/>
      <c r="P906" s="391"/>
      <c r="Q906" s="391"/>
      <c r="R906" s="391"/>
      <c r="S906" s="391"/>
      <c r="T906" s="394"/>
      <c r="U906" s="391"/>
      <c r="V906" s="391"/>
      <c r="W906" s="391"/>
      <c r="X906" s="391"/>
      <c r="Y906" s="394"/>
      <c r="Z906" s="391"/>
      <c r="AA906" s="391"/>
      <c r="AB906" s="391"/>
      <c r="AC906" s="391"/>
      <c r="AD906" s="394"/>
      <c r="AE906" s="391"/>
      <c r="AF906" s="391"/>
      <c r="AG906" s="391"/>
      <c r="AH906" s="391"/>
      <c r="AI906" s="394"/>
      <c r="AJ906" s="391"/>
      <c r="AK906" s="391"/>
      <c r="AL906" s="391"/>
      <c r="AM906" s="391"/>
      <c r="AN906" s="394"/>
      <c r="AO906" s="391"/>
      <c r="AP906" s="391"/>
      <c r="AQ906" s="391"/>
      <c r="AR906" s="391"/>
      <c r="AS906" s="394"/>
      <c r="AT906" s="391"/>
      <c r="AU906" s="391"/>
      <c r="AV906" s="391"/>
      <c r="AW906" s="391"/>
      <c r="AX906" s="394"/>
    </row>
    <row r="907" spans="1:50">
      <c r="A907" s="391"/>
      <c r="B907" s="391"/>
      <c r="C907" s="391"/>
      <c r="D907" s="391"/>
      <c r="E907" s="394"/>
      <c r="F907" s="391"/>
      <c r="G907" s="391"/>
      <c r="H907" s="391"/>
      <c r="I907" s="391"/>
      <c r="J907" s="394"/>
      <c r="K907" s="391"/>
      <c r="L907" s="391"/>
      <c r="M907" s="391"/>
      <c r="N907" s="391"/>
      <c r="O907" s="394"/>
      <c r="P907" s="391"/>
      <c r="Q907" s="391"/>
      <c r="R907" s="391"/>
      <c r="S907" s="391"/>
      <c r="T907" s="394"/>
      <c r="U907" s="391"/>
      <c r="V907" s="391"/>
      <c r="W907" s="391"/>
      <c r="X907" s="391"/>
      <c r="Y907" s="394"/>
      <c r="Z907" s="391"/>
      <c r="AA907" s="391"/>
      <c r="AB907" s="391"/>
      <c r="AC907" s="391"/>
      <c r="AD907" s="394"/>
      <c r="AE907" s="391"/>
      <c r="AF907" s="391"/>
      <c r="AG907" s="391"/>
      <c r="AH907" s="391"/>
      <c r="AI907" s="394"/>
      <c r="AJ907" s="391"/>
      <c r="AK907" s="391"/>
      <c r="AL907" s="391"/>
      <c r="AM907" s="391"/>
      <c r="AN907" s="394"/>
      <c r="AO907" s="391"/>
      <c r="AP907" s="391"/>
      <c r="AQ907" s="391"/>
      <c r="AR907" s="391"/>
      <c r="AS907" s="394"/>
      <c r="AT907" s="391"/>
      <c r="AU907" s="391"/>
      <c r="AV907" s="391"/>
      <c r="AW907" s="391"/>
      <c r="AX907" s="394"/>
    </row>
    <row r="908" spans="1:50">
      <c r="A908" s="391"/>
      <c r="B908" s="391"/>
      <c r="C908" s="391"/>
      <c r="D908" s="391"/>
      <c r="E908" s="394"/>
      <c r="F908" s="391"/>
      <c r="G908" s="391"/>
      <c r="H908" s="391"/>
      <c r="I908" s="391"/>
      <c r="J908" s="394"/>
      <c r="K908" s="391"/>
      <c r="L908" s="391"/>
      <c r="M908" s="391"/>
      <c r="N908" s="391"/>
      <c r="O908" s="394"/>
      <c r="P908" s="391"/>
      <c r="Q908" s="391"/>
      <c r="R908" s="391"/>
      <c r="S908" s="391"/>
      <c r="T908" s="394"/>
      <c r="U908" s="391"/>
      <c r="V908" s="391"/>
      <c r="W908" s="391"/>
      <c r="X908" s="391"/>
      <c r="Y908" s="394"/>
      <c r="Z908" s="391"/>
      <c r="AA908" s="391"/>
      <c r="AB908" s="391"/>
      <c r="AC908" s="391"/>
      <c r="AD908" s="394"/>
      <c r="AE908" s="391"/>
      <c r="AF908" s="391"/>
      <c r="AG908" s="391"/>
      <c r="AH908" s="391"/>
      <c r="AI908" s="394"/>
      <c r="AJ908" s="391"/>
      <c r="AK908" s="391"/>
      <c r="AL908" s="391"/>
      <c r="AM908" s="391"/>
      <c r="AN908" s="394"/>
      <c r="AO908" s="391"/>
      <c r="AP908" s="391"/>
      <c r="AQ908" s="391"/>
      <c r="AR908" s="391"/>
      <c r="AS908" s="394"/>
      <c r="AT908" s="391"/>
      <c r="AU908" s="391"/>
      <c r="AV908" s="391"/>
      <c r="AW908" s="391"/>
      <c r="AX908" s="394"/>
    </row>
    <row r="909" spans="1:50">
      <c r="A909" s="391"/>
      <c r="B909" s="391"/>
      <c r="C909" s="391"/>
      <c r="D909" s="391"/>
      <c r="E909" s="394"/>
      <c r="F909" s="391"/>
      <c r="G909" s="391"/>
      <c r="H909" s="391"/>
      <c r="I909" s="391"/>
      <c r="J909" s="394"/>
      <c r="K909" s="391"/>
      <c r="L909" s="391"/>
      <c r="M909" s="391"/>
      <c r="N909" s="391"/>
      <c r="O909" s="394"/>
      <c r="P909" s="391"/>
      <c r="Q909" s="391"/>
      <c r="R909" s="391"/>
      <c r="S909" s="391"/>
      <c r="T909" s="394"/>
      <c r="U909" s="391"/>
      <c r="V909" s="391"/>
      <c r="W909" s="391"/>
      <c r="X909" s="391"/>
      <c r="Y909" s="394"/>
      <c r="Z909" s="391"/>
      <c r="AA909" s="391"/>
      <c r="AB909" s="391"/>
      <c r="AC909" s="391"/>
      <c r="AD909" s="394"/>
      <c r="AE909" s="391"/>
      <c r="AF909" s="391"/>
      <c r="AG909" s="391"/>
      <c r="AH909" s="391"/>
      <c r="AI909" s="394"/>
      <c r="AJ909" s="391"/>
      <c r="AK909" s="391"/>
      <c r="AL909" s="391"/>
      <c r="AM909" s="391"/>
      <c r="AN909" s="394"/>
      <c r="AO909" s="391"/>
      <c r="AP909" s="391"/>
      <c r="AQ909" s="391"/>
      <c r="AR909" s="391"/>
      <c r="AS909" s="394"/>
      <c r="AT909" s="391"/>
      <c r="AU909" s="391"/>
      <c r="AV909" s="391"/>
      <c r="AW909" s="391"/>
      <c r="AX909" s="394"/>
    </row>
    <row r="910" spans="1:50">
      <c r="A910" s="391"/>
      <c r="B910" s="391"/>
      <c r="C910" s="391"/>
      <c r="D910" s="391"/>
      <c r="E910" s="394"/>
      <c r="F910" s="391"/>
      <c r="G910" s="391"/>
      <c r="H910" s="391"/>
      <c r="I910" s="391"/>
      <c r="J910" s="394"/>
      <c r="K910" s="391"/>
      <c r="L910" s="391"/>
      <c r="M910" s="391"/>
      <c r="N910" s="391"/>
      <c r="O910" s="394"/>
      <c r="P910" s="391"/>
      <c r="Q910" s="391"/>
      <c r="R910" s="391"/>
      <c r="S910" s="391"/>
      <c r="T910" s="394"/>
      <c r="U910" s="391"/>
      <c r="V910" s="391"/>
      <c r="W910" s="391"/>
      <c r="X910" s="391"/>
      <c r="Y910" s="394"/>
      <c r="Z910" s="391"/>
      <c r="AA910" s="391"/>
      <c r="AB910" s="391"/>
      <c r="AC910" s="391"/>
      <c r="AD910" s="394"/>
      <c r="AE910" s="391"/>
      <c r="AF910" s="391"/>
      <c r="AG910" s="391"/>
      <c r="AH910" s="391"/>
      <c r="AI910" s="394"/>
      <c r="AJ910" s="391"/>
      <c r="AK910" s="391"/>
      <c r="AL910" s="391"/>
      <c r="AM910" s="391"/>
      <c r="AN910" s="394"/>
      <c r="AO910" s="391"/>
      <c r="AP910" s="391"/>
      <c r="AQ910" s="391"/>
      <c r="AR910" s="391"/>
      <c r="AS910" s="394"/>
      <c r="AT910" s="391"/>
      <c r="AU910" s="391"/>
      <c r="AV910" s="391"/>
      <c r="AW910" s="391"/>
      <c r="AX910" s="394"/>
    </row>
    <row r="911" spans="1:50">
      <c r="A911" s="391"/>
      <c r="B911" s="391"/>
      <c r="C911" s="391"/>
      <c r="D911" s="391"/>
      <c r="E911" s="394"/>
      <c r="F911" s="391"/>
      <c r="G911" s="391"/>
      <c r="H911" s="391"/>
      <c r="I911" s="391"/>
      <c r="J911" s="394"/>
      <c r="K911" s="391"/>
      <c r="L911" s="391"/>
      <c r="M911" s="391"/>
      <c r="N911" s="391"/>
      <c r="O911" s="394"/>
      <c r="P911" s="391"/>
      <c r="Q911" s="391"/>
      <c r="R911" s="391"/>
      <c r="S911" s="391"/>
      <c r="T911" s="394"/>
      <c r="U911" s="391"/>
      <c r="V911" s="391"/>
      <c r="W911" s="391"/>
      <c r="X911" s="391"/>
      <c r="Y911" s="394"/>
      <c r="Z911" s="391"/>
      <c r="AA911" s="391"/>
      <c r="AB911" s="391"/>
      <c r="AC911" s="391"/>
      <c r="AD911" s="394"/>
      <c r="AE911" s="391"/>
      <c r="AF911" s="391"/>
      <c r="AG911" s="391"/>
      <c r="AH911" s="391"/>
      <c r="AI911" s="394"/>
      <c r="AJ911" s="391"/>
      <c r="AK911" s="391"/>
      <c r="AL911" s="391"/>
      <c r="AM911" s="391"/>
      <c r="AN911" s="394"/>
      <c r="AO911" s="391"/>
      <c r="AP911" s="391"/>
      <c r="AQ911" s="391"/>
      <c r="AR911" s="391"/>
      <c r="AS911" s="394"/>
      <c r="AT911" s="391"/>
      <c r="AU911" s="391"/>
      <c r="AV911" s="391"/>
      <c r="AW911" s="391"/>
      <c r="AX911" s="394"/>
    </row>
    <row r="912" spans="1:50">
      <c r="A912" s="391"/>
      <c r="B912" s="391"/>
      <c r="C912" s="391"/>
      <c r="D912" s="391"/>
      <c r="E912" s="394"/>
      <c r="F912" s="391"/>
      <c r="G912" s="391"/>
      <c r="H912" s="391"/>
      <c r="I912" s="391"/>
      <c r="J912" s="394"/>
      <c r="K912" s="391"/>
      <c r="L912" s="391"/>
      <c r="M912" s="391"/>
      <c r="N912" s="391"/>
      <c r="O912" s="394"/>
      <c r="P912" s="391"/>
      <c r="Q912" s="391"/>
      <c r="R912" s="391"/>
      <c r="S912" s="391"/>
      <c r="T912" s="394"/>
      <c r="U912" s="391"/>
      <c r="V912" s="391"/>
      <c r="W912" s="391"/>
      <c r="X912" s="391"/>
      <c r="Y912" s="394"/>
      <c r="Z912" s="391"/>
      <c r="AA912" s="391"/>
      <c r="AB912" s="391"/>
      <c r="AC912" s="391"/>
      <c r="AD912" s="394"/>
      <c r="AE912" s="391"/>
      <c r="AF912" s="391"/>
      <c r="AG912" s="391"/>
      <c r="AH912" s="391"/>
      <c r="AI912" s="394"/>
      <c r="AJ912" s="391"/>
      <c r="AK912" s="391"/>
      <c r="AL912" s="391"/>
      <c r="AM912" s="391"/>
      <c r="AN912" s="394"/>
      <c r="AO912" s="391"/>
      <c r="AP912" s="391"/>
      <c r="AQ912" s="391"/>
      <c r="AR912" s="391"/>
      <c r="AS912" s="394"/>
      <c r="AT912" s="391"/>
      <c r="AU912" s="391"/>
      <c r="AV912" s="391"/>
      <c r="AW912" s="391"/>
      <c r="AX912" s="394"/>
    </row>
    <row r="913" spans="1:50">
      <c r="A913" s="391"/>
      <c r="B913" s="391"/>
      <c r="C913" s="391"/>
      <c r="D913" s="391"/>
      <c r="E913" s="394"/>
      <c r="F913" s="391"/>
      <c r="G913" s="391"/>
      <c r="H913" s="391"/>
      <c r="I913" s="391"/>
      <c r="J913" s="394"/>
      <c r="K913" s="391"/>
      <c r="L913" s="391"/>
      <c r="M913" s="391"/>
      <c r="N913" s="391"/>
      <c r="O913" s="394"/>
      <c r="P913" s="391"/>
      <c r="Q913" s="391"/>
      <c r="R913" s="391"/>
      <c r="S913" s="391"/>
      <c r="T913" s="394"/>
      <c r="U913" s="391"/>
      <c r="V913" s="391"/>
      <c r="W913" s="391"/>
      <c r="X913" s="391"/>
      <c r="Y913" s="394"/>
      <c r="Z913" s="391"/>
      <c r="AA913" s="391"/>
      <c r="AB913" s="391"/>
      <c r="AC913" s="391"/>
      <c r="AD913" s="394"/>
      <c r="AE913" s="391"/>
      <c r="AF913" s="391"/>
      <c r="AG913" s="391"/>
      <c r="AH913" s="391"/>
      <c r="AI913" s="394"/>
      <c r="AJ913" s="391"/>
      <c r="AK913" s="391"/>
      <c r="AL913" s="391"/>
      <c r="AM913" s="391"/>
      <c r="AN913" s="394"/>
      <c r="AO913" s="391"/>
      <c r="AP913" s="391"/>
      <c r="AQ913" s="391"/>
      <c r="AR913" s="391"/>
      <c r="AS913" s="394"/>
      <c r="AT913" s="391"/>
      <c r="AU913" s="391"/>
      <c r="AV913" s="391"/>
      <c r="AW913" s="391"/>
      <c r="AX913" s="394"/>
    </row>
    <row r="914" spans="1:50">
      <c r="A914" s="391"/>
      <c r="B914" s="391"/>
      <c r="C914" s="391"/>
      <c r="D914" s="391"/>
      <c r="E914" s="394"/>
      <c r="F914" s="391"/>
      <c r="G914" s="391"/>
      <c r="H914" s="391"/>
      <c r="I914" s="391"/>
      <c r="J914" s="394"/>
      <c r="K914" s="391"/>
      <c r="L914" s="391"/>
      <c r="M914" s="391"/>
      <c r="N914" s="391"/>
      <c r="O914" s="394"/>
      <c r="P914" s="391"/>
      <c r="Q914" s="391"/>
      <c r="R914" s="391"/>
      <c r="S914" s="391"/>
      <c r="T914" s="394"/>
      <c r="U914" s="391"/>
      <c r="V914" s="391"/>
      <c r="W914" s="391"/>
      <c r="X914" s="391"/>
      <c r="Y914" s="394"/>
      <c r="Z914" s="391"/>
      <c r="AA914" s="391"/>
      <c r="AB914" s="391"/>
      <c r="AC914" s="391"/>
      <c r="AD914" s="394"/>
      <c r="AE914" s="391"/>
      <c r="AF914" s="391"/>
      <c r="AG914" s="391"/>
      <c r="AH914" s="391"/>
      <c r="AI914" s="394"/>
      <c r="AJ914" s="391"/>
      <c r="AK914" s="391"/>
      <c r="AL914" s="391"/>
      <c r="AM914" s="391"/>
      <c r="AN914" s="394"/>
      <c r="AO914" s="391"/>
      <c r="AP914" s="391"/>
      <c r="AQ914" s="391"/>
      <c r="AR914" s="391"/>
      <c r="AS914" s="394"/>
      <c r="AT914" s="391"/>
      <c r="AU914" s="391"/>
      <c r="AV914" s="391"/>
      <c r="AW914" s="391"/>
      <c r="AX914" s="394"/>
    </row>
    <row r="915" spans="1:50">
      <c r="A915" s="388"/>
      <c r="B915" s="388"/>
      <c r="C915" s="388"/>
      <c r="D915" s="388"/>
      <c r="E915" s="395"/>
      <c r="F915" s="388"/>
      <c r="G915" s="388"/>
      <c r="H915" s="388"/>
      <c r="I915" s="388"/>
      <c r="J915" s="395"/>
      <c r="K915" s="388"/>
      <c r="L915" s="388"/>
      <c r="M915" s="388"/>
      <c r="N915" s="388"/>
      <c r="O915" s="395"/>
      <c r="P915" s="388"/>
      <c r="Q915" s="388"/>
      <c r="R915" s="388"/>
      <c r="S915" s="388"/>
      <c r="T915" s="395"/>
      <c r="U915" s="388"/>
      <c r="V915" s="388"/>
      <c r="W915" s="388"/>
      <c r="X915" s="388"/>
      <c r="Y915" s="395"/>
      <c r="Z915" s="396"/>
      <c r="AA915" s="388"/>
      <c r="AB915" s="388"/>
      <c r="AC915" s="388"/>
      <c r="AD915" s="395"/>
      <c r="AE915" s="388"/>
      <c r="AF915" s="388"/>
      <c r="AG915" s="388"/>
      <c r="AH915" s="388"/>
      <c r="AI915" s="395"/>
      <c r="AJ915" s="388"/>
      <c r="AK915" s="388"/>
      <c r="AL915" s="388"/>
      <c r="AM915" s="388"/>
      <c r="AN915" s="395"/>
      <c r="AO915" s="388"/>
      <c r="AP915" s="388"/>
      <c r="AQ915" s="388"/>
      <c r="AR915" s="388"/>
      <c r="AS915" s="395"/>
      <c r="AT915" s="388"/>
      <c r="AU915" s="388"/>
      <c r="AV915" s="388"/>
      <c r="AW915" s="388"/>
      <c r="AX915" s="395"/>
    </row>
    <row r="916" spans="1:50">
      <c r="A916" s="392">
        <v>21</v>
      </c>
      <c r="B916" s="386"/>
      <c r="C916" s="386"/>
      <c r="D916" s="386"/>
      <c r="E916" s="393"/>
      <c r="F916" s="392">
        <v>22</v>
      </c>
      <c r="G916" s="386"/>
      <c r="H916" s="386"/>
      <c r="I916" s="386"/>
      <c r="J916" s="393"/>
      <c r="K916" s="392">
        <v>23</v>
      </c>
      <c r="L916" s="386"/>
      <c r="M916" s="386"/>
      <c r="N916" s="386"/>
      <c r="O916" s="393"/>
      <c r="P916" s="392">
        <v>24</v>
      </c>
      <c r="Q916" s="386"/>
      <c r="R916" s="386"/>
      <c r="S916" s="386"/>
      <c r="T916" s="393"/>
      <c r="U916" s="392">
        <v>25</v>
      </c>
      <c r="V916" s="386"/>
      <c r="W916" s="386"/>
      <c r="X916" s="386"/>
      <c r="Y916" s="393"/>
      <c r="Z916" s="397"/>
      <c r="AA916" s="391"/>
      <c r="AB916" s="391"/>
      <c r="AC916" s="391"/>
      <c r="AD916" s="391"/>
      <c r="AE916" s="397"/>
      <c r="AF916" s="391"/>
      <c r="AG916" s="391"/>
      <c r="AH916" s="391"/>
      <c r="AI916" s="391"/>
      <c r="AJ916" s="397"/>
      <c r="AK916" s="391"/>
      <c r="AL916" s="391"/>
      <c r="AM916" s="391"/>
      <c r="AN916" s="391"/>
      <c r="AO916" s="397"/>
      <c r="AP916" s="391"/>
      <c r="AQ916" s="391"/>
      <c r="AR916" s="391"/>
      <c r="AS916" s="391"/>
      <c r="AT916" s="397"/>
      <c r="AU916" s="391"/>
      <c r="AV916" s="391"/>
      <c r="AW916" s="391"/>
      <c r="AX916" s="391"/>
    </row>
    <row r="917" spans="1:50">
      <c r="A917" s="391"/>
      <c r="B917" s="391"/>
      <c r="C917" s="391"/>
      <c r="D917" s="391"/>
      <c r="E917" s="394"/>
      <c r="F917" s="391"/>
      <c r="G917" s="391"/>
      <c r="H917" s="391"/>
      <c r="I917" s="391"/>
      <c r="J917" s="394"/>
      <c r="K917" s="391"/>
      <c r="L917" s="391"/>
      <c r="M917" s="391"/>
      <c r="N917" s="391"/>
      <c r="O917" s="394"/>
      <c r="P917" s="391"/>
      <c r="Q917" s="391"/>
      <c r="R917" s="391"/>
      <c r="S917" s="391"/>
      <c r="T917" s="394"/>
      <c r="U917" s="391"/>
      <c r="V917" s="391"/>
      <c r="W917" s="391"/>
      <c r="X917" s="391"/>
      <c r="Y917" s="394"/>
      <c r="Z917" s="391"/>
      <c r="AA917" s="391"/>
      <c r="AB917" s="391"/>
      <c r="AC917" s="391"/>
      <c r="AD917" s="391"/>
      <c r="AE917" s="391"/>
      <c r="AF917" s="391"/>
      <c r="AG917" s="391"/>
      <c r="AH917" s="391"/>
      <c r="AI917" s="391"/>
      <c r="AJ917" s="391"/>
      <c r="AK917" s="391"/>
      <c r="AL917" s="391"/>
      <c r="AM917" s="391"/>
      <c r="AN917" s="391"/>
      <c r="AO917" s="391"/>
      <c r="AP917" s="391"/>
      <c r="AQ917" s="391"/>
      <c r="AR917" s="391"/>
      <c r="AS917" s="391"/>
      <c r="AT917" s="391"/>
      <c r="AU917" s="391"/>
      <c r="AV917" s="391"/>
      <c r="AW917" s="391"/>
      <c r="AX917" s="391"/>
    </row>
    <row r="918" spans="1:50">
      <c r="A918" s="391"/>
      <c r="B918" s="391"/>
      <c r="C918" s="391"/>
      <c r="D918" s="391"/>
      <c r="E918" s="394"/>
      <c r="F918" s="391"/>
      <c r="G918" s="391"/>
      <c r="H918" s="391"/>
      <c r="I918" s="391"/>
      <c r="J918" s="394"/>
      <c r="K918" s="391"/>
      <c r="L918" s="391"/>
      <c r="M918" s="391"/>
      <c r="N918" s="391"/>
      <c r="O918" s="394"/>
      <c r="P918" s="391"/>
      <c r="Q918" s="391"/>
      <c r="R918" s="391"/>
      <c r="S918" s="391"/>
      <c r="T918" s="394"/>
      <c r="U918" s="391"/>
      <c r="V918" s="391"/>
      <c r="W918" s="391"/>
      <c r="X918" s="391"/>
      <c r="Y918" s="394"/>
      <c r="Z918" s="391"/>
      <c r="AA918" s="391"/>
      <c r="AB918" s="391"/>
      <c r="AC918" s="391"/>
      <c r="AD918" s="391"/>
      <c r="AE918" s="391"/>
      <c r="AF918" s="391"/>
      <c r="AG918" s="391"/>
      <c r="AH918" s="391"/>
      <c r="AI918" s="391"/>
      <c r="AJ918" s="391"/>
      <c r="AK918" s="391"/>
      <c r="AL918" s="391"/>
      <c r="AM918" s="391"/>
      <c r="AN918" s="391"/>
      <c r="AO918" s="391"/>
      <c r="AP918" s="391"/>
      <c r="AQ918" s="391"/>
      <c r="AR918" s="391"/>
      <c r="AS918" s="391"/>
      <c r="AT918" s="391"/>
      <c r="AU918" s="391"/>
      <c r="AV918" s="391"/>
      <c r="AW918" s="391"/>
      <c r="AX918" s="391"/>
    </row>
    <row r="919" spans="1:50">
      <c r="A919" s="391"/>
      <c r="B919" s="391"/>
      <c r="C919" s="391"/>
      <c r="D919" s="391"/>
      <c r="E919" s="394"/>
      <c r="F919" s="391"/>
      <c r="G919" s="391"/>
      <c r="H919" s="391"/>
      <c r="I919" s="391"/>
      <c r="J919" s="394"/>
      <c r="K919" s="391"/>
      <c r="L919" s="391"/>
      <c r="M919" s="391"/>
      <c r="N919" s="391"/>
      <c r="O919" s="394"/>
      <c r="P919" s="391"/>
      <c r="Q919" s="391"/>
      <c r="R919" s="391"/>
      <c r="S919" s="391"/>
      <c r="T919" s="394"/>
      <c r="U919" s="391"/>
      <c r="V919" s="391"/>
      <c r="W919" s="391"/>
      <c r="X919" s="391"/>
      <c r="Y919" s="394"/>
      <c r="Z919" s="391"/>
      <c r="AA919" s="391"/>
      <c r="AB919" s="391"/>
      <c r="AC919" s="391"/>
      <c r="AD919" s="391"/>
      <c r="AE919" s="391"/>
      <c r="AF919" s="391"/>
      <c r="AG919" s="391"/>
      <c r="AH919" s="391"/>
      <c r="AI919" s="391"/>
      <c r="AJ919" s="391"/>
      <c r="AK919" s="391"/>
      <c r="AL919" s="391"/>
      <c r="AM919" s="391"/>
      <c r="AN919" s="391"/>
      <c r="AO919" s="391"/>
      <c r="AP919" s="391"/>
      <c r="AQ919" s="391"/>
      <c r="AR919" s="391"/>
      <c r="AS919" s="391"/>
      <c r="AT919" s="391"/>
      <c r="AU919" s="391"/>
      <c r="AV919" s="391"/>
      <c r="AW919" s="391"/>
      <c r="AX919" s="391"/>
    </row>
    <row r="920" spans="1:50">
      <c r="A920" s="391"/>
      <c r="B920" s="391"/>
      <c r="C920" s="391"/>
      <c r="D920" s="391"/>
      <c r="E920" s="394"/>
      <c r="F920" s="391"/>
      <c r="G920" s="391"/>
      <c r="H920" s="391"/>
      <c r="I920" s="391"/>
      <c r="J920" s="394"/>
      <c r="K920" s="391"/>
      <c r="L920" s="391"/>
      <c r="M920" s="391"/>
      <c r="N920" s="391"/>
      <c r="O920" s="394"/>
      <c r="P920" s="391"/>
      <c r="Q920" s="391"/>
      <c r="R920" s="391"/>
      <c r="S920" s="391"/>
      <c r="T920" s="394"/>
      <c r="U920" s="391"/>
      <c r="V920" s="391"/>
      <c r="W920" s="391"/>
      <c r="X920" s="391"/>
      <c r="Y920" s="394"/>
      <c r="Z920" s="391"/>
      <c r="AA920" s="391"/>
      <c r="AB920" s="391"/>
      <c r="AC920" s="391"/>
      <c r="AD920" s="391"/>
      <c r="AE920" s="391"/>
      <c r="AF920" s="391"/>
      <c r="AG920" s="391"/>
      <c r="AH920" s="391"/>
      <c r="AI920" s="391"/>
      <c r="AJ920" s="391"/>
      <c r="AK920" s="391"/>
      <c r="AL920" s="391"/>
      <c r="AM920" s="391"/>
      <c r="AN920" s="391"/>
      <c r="AO920" s="391"/>
      <c r="AP920" s="391"/>
      <c r="AQ920" s="391"/>
      <c r="AR920" s="391"/>
      <c r="AS920" s="391"/>
      <c r="AT920" s="391"/>
      <c r="AU920" s="391"/>
      <c r="AV920" s="391"/>
      <c r="AW920" s="391"/>
      <c r="AX920" s="391"/>
    </row>
    <row r="921" spans="1:50">
      <c r="A921" s="391"/>
      <c r="B921" s="391"/>
      <c r="C921" s="391"/>
      <c r="D921" s="391"/>
      <c r="E921" s="394"/>
      <c r="F921" s="391"/>
      <c r="G921" s="391"/>
      <c r="H921" s="391"/>
      <c r="I921" s="391"/>
      <c r="J921" s="394"/>
      <c r="K921" s="391"/>
      <c r="L921" s="391"/>
      <c r="M921" s="391"/>
      <c r="N921" s="391"/>
      <c r="O921" s="394"/>
      <c r="P921" s="391"/>
      <c r="Q921" s="391"/>
      <c r="R921" s="391"/>
      <c r="S921" s="391"/>
      <c r="T921" s="394"/>
      <c r="U921" s="391"/>
      <c r="V921" s="391"/>
      <c r="W921" s="391"/>
      <c r="X921" s="391"/>
      <c r="Y921" s="394"/>
      <c r="Z921" s="391"/>
      <c r="AA921" s="391"/>
      <c r="AB921" s="391"/>
      <c r="AC921" s="391"/>
      <c r="AD921" s="391"/>
      <c r="AE921" s="391"/>
      <c r="AF921" s="391"/>
      <c r="AG921" s="391"/>
      <c r="AH921" s="391"/>
      <c r="AI921" s="391"/>
      <c r="AJ921" s="391"/>
      <c r="AK921" s="391"/>
      <c r="AL921" s="391"/>
      <c r="AM921" s="391"/>
      <c r="AN921" s="391"/>
      <c r="AO921" s="391"/>
      <c r="AP921" s="391"/>
      <c r="AQ921" s="391"/>
      <c r="AR921" s="391"/>
      <c r="AS921" s="391"/>
      <c r="AT921" s="391"/>
      <c r="AU921" s="391"/>
      <c r="AV921" s="391"/>
      <c r="AW921" s="391"/>
      <c r="AX921" s="391"/>
    </row>
    <row r="922" spans="1:50">
      <c r="A922" s="391"/>
      <c r="B922" s="391"/>
      <c r="C922" s="391"/>
      <c r="D922" s="391"/>
      <c r="E922" s="394"/>
      <c r="F922" s="391"/>
      <c r="G922" s="391"/>
      <c r="H922" s="391"/>
      <c r="I922" s="391"/>
      <c r="J922" s="394"/>
      <c r="K922" s="391"/>
      <c r="L922" s="391"/>
      <c r="M922" s="391"/>
      <c r="N922" s="391"/>
      <c r="O922" s="394"/>
      <c r="P922" s="391"/>
      <c r="Q922" s="391"/>
      <c r="R922" s="391"/>
      <c r="S922" s="391"/>
      <c r="T922" s="394"/>
      <c r="U922" s="391"/>
      <c r="V922" s="391"/>
      <c r="W922" s="391"/>
      <c r="X922" s="391"/>
      <c r="Y922" s="394"/>
      <c r="Z922" s="391"/>
      <c r="AA922" s="391"/>
      <c r="AB922" s="391"/>
      <c r="AC922" s="391"/>
      <c r="AD922" s="391"/>
      <c r="AE922" s="391"/>
      <c r="AF922" s="391"/>
      <c r="AG922" s="391"/>
      <c r="AH922" s="391"/>
      <c r="AI922" s="391"/>
      <c r="AJ922" s="391"/>
      <c r="AK922" s="391"/>
      <c r="AL922" s="391"/>
      <c r="AM922" s="391"/>
      <c r="AN922" s="391"/>
      <c r="AO922" s="391"/>
      <c r="AP922" s="391"/>
      <c r="AQ922" s="391"/>
      <c r="AR922" s="391"/>
      <c r="AS922" s="391"/>
      <c r="AT922" s="391"/>
      <c r="AU922" s="391"/>
      <c r="AV922" s="391"/>
      <c r="AW922" s="391"/>
      <c r="AX922" s="391"/>
    </row>
    <row r="923" spans="1:50">
      <c r="A923" s="391"/>
      <c r="B923" s="391"/>
      <c r="C923" s="391"/>
      <c r="D923" s="391"/>
      <c r="E923" s="394"/>
      <c r="F923" s="391"/>
      <c r="G923" s="391"/>
      <c r="H923" s="391"/>
      <c r="I923" s="391"/>
      <c r="J923" s="394"/>
      <c r="K923" s="391"/>
      <c r="L923" s="391"/>
      <c r="M923" s="391"/>
      <c r="N923" s="391"/>
      <c r="O923" s="394"/>
      <c r="P923" s="391"/>
      <c r="Q923" s="391"/>
      <c r="R923" s="391"/>
      <c r="S923" s="391"/>
      <c r="T923" s="394"/>
      <c r="U923" s="391"/>
      <c r="V923" s="391"/>
      <c r="W923" s="391"/>
      <c r="X923" s="391"/>
      <c r="Y923" s="394"/>
      <c r="Z923" s="391"/>
      <c r="AA923" s="391"/>
      <c r="AB923" s="391"/>
      <c r="AC923" s="391"/>
      <c r="AD923" s="391"/>
      <c r="AE923" s="391"/>
      <c r="AF923" s="391"/>
      <c r="AG923" s="391"/>
      <c r="AH923" s="391"/>
      <c r="AI923" s="391"/>
      <c r="AJ923" s="391"/>
      <c r="AK923" s="391"/>
      <c r="AL923" s="391"/>
      <c r="AM923" s="391"/>
      <c r="AN923" s="391"/>
      <c r="AO923" s="391"/>
      <c r="AP923" s="391"/>
      <c r="AQ923" s="391"/>
      <c r="AR923" s="391"/>
      <c r="AS923" s="391"/>
      <c r="AT923" s="391"/>
      <c r="AU923" s="391"/>
      <c r="AV923" s="391"/>
      <c r="AW923" s="391"/>
      <c r="AX923" s="391"/>
    </row>
    <row r="924" spans="1:50">
      <c r="A924" s="391"/>
      <c r="B924" s="391"/>
      <c r="C924" s="391"/>
      <c r="D924" s="391"/>
      <c r="E924" s="394"/>
      <c r="F924" s="391"/>
      <c r="G924" s="391"/>
      <c r="H924" s="391"/>
      <c r="I924" s="391"/>
      <c r="J924" s="394"/>
      <c r="K924" s="391"/>
      <c r="L924" s="391"/>
      <c r="M924" s="391"/>
      <c r="N924" s="391"/>
      <c r="O924" s="394"/>
      <c r="P924" s="391"/>
      <c r="Q924" s="391"/>
      <c r="R924" s="391"/>
      <c r="S924" s="391"/>
      <c r="T924" s="394"/>
      <c r="U924" s="391"/>
      <c r="V924" s="391"/>
      <c r="W924" s="391"/>
      <c r="X924" s="391"/>
      <c r="Y924" s="394"/>
      <c r="Z924" s="391"/>
      <c r="AA924" s="391"/>
      <c r="AB924" s="391"/>
      <c r="AC924" s="391"/>
      <c r="AD924" s="391"/>
      <c r="AE924" s="391"/>
      <c r="AF924" s="391"/>
      <c r="AG924" s="391"/>
      <c r="AH924" s="391"/>
      <c r="AI924" s="391"/>
      <c r="AJ924" s="391"/>
      <c r="AK924" s="391"/>
      <c r="AL924" s="391"/>
      <c r="AM924" s="391"/>
      <c r="AN924" s="391"/>
      <c r="AO924" s="391"/>
      <c r="AP924" s="391"/>
      <c r="AQ924" s="391"/>
      <c r="AR924" s="391"/>
      <c r="AS924" s="391"/>
      <c r="AT924" s="391"/>
      <c r="AU924" s="391"/>
      <c r="AV924" s="391"/>
      <c r="AW924" s="391"/>
      <c r="AX924" s="391"/>
    </row>
    <row r="925" spans="1:50">
      <c r="A925" s="391"/>
      <c r="B925" s="391"/>
      <c r="C925" s="391"/>
      <c r="D925" s="391"/>
      <c r="E925" s="394"/>
      <c r="F925" s="391"/>
      <c r="G925" s="391"/>
      <c r="H925" s="391"/>
      <c r="I925" s="391"/>
      <c r="J925" s="394"/>
      <c r="K925" s="391"/>
      <c r="L925" s="391"/>
      <c r="M925" s="391"/>
      <c r="N925" s="391"/>
      <c r="O925" s="394"/>
      <c r="P925" s="391"/>
      <c r="Q925" s="391"/>
      <c r="R925" s="391"/>
      <c r="S925" s="391"/>
      <c r="T925" s="394"/>
      <c r="U925" s="391"/>
      <c r="V925" s="391"/>
      <c r="W925" s="391"/>
      <c r="X925" s="391"/>
      <c r="Y925" s="394"/>
      <c r="Z925" s="391"/>
      <c r="AA925" s="391"/>
      <c r="AB925" s="391"/>
      <c r="AC925" s="391"/>
      <c r="AD925" s="391"/>
      <c r="AE925" s="391"/>
      <c r="AF925" s="391"/>
      <c r="AG925" s="391"/>
      <c r="AH925" s="391"/>
      <c r="AI925" s="391"/>
      <c r="AJ925" s="391"/>
      <c r="AK925" s="391"/>
      <c r="AL925" s="391"/>
      <c r="AM925" s="391"/>
      <c r="AN925" s="391"/>
      <c r="AO925" s="391"/>
      <c r="AP925" s="391"/>
      <c r="AQ925" s="391"/>
      <c r="AR925" s="391"/>
      <c r="AS925" s="391"/>
      <c r="AT925" s="391"/>
      <c r="AU925" s="391"/>
      <c r="AV925" s="391"/>
      <c r="AW925" s="391"/>
      <c r="AX925" s="391"/>
    </row>
    <row r="926" spans="1:50">
      <c r="A926" s="391"/>
      <c r="B926" s="391"/>
      <c r="C926" s="391"/>
      <c r="D926" s="391"/>
      <c r="E926" s="394"/>
      <c r="F926" s="391"/>
      <c r="G926" s="391"/>
      <c r="H926" s="391"/>
      <c r="I926" s="391"/>
      <c r="J926" s="394"/>
      <c r="K926" s="391"/>
      <c r="L926" s="391"/>
      <c r="M926" s="391"/>
      <c r="N926" s="391"/>
      <c r="O926" s="394"/>
      <c r="P926" s="391"/>
      <c r="Q926" s="391"/>
      <c r="R926" s="391"/>
      <c r="S926" s="391"/>
      <c r="T926" s="394"/>
      <c r="U926" s="391"/>
      <c r="V926" s="391"/>
      <c r="W926" s="391"/>
      <c r="X926" s="391"/>
      <c r="Y926" s="394"/>
      <c r="Z926" s="391"/>
      <c r="AA926" s="391"/>
      <c r="AB926" s="391"/>
      <c r="AC926" s="391"/>
      <c r="AD926" s="391"/>
      <c r="AE926" s="391"/>
      <c r="AF926" s="391"/>
      <c r="AG926" s="391"/>
      <c r="AH926" s="391"/>
      <c r="AI926" s="391"/>
      <c r="AJ926" s="391"/>
      <c r="AK926" s="391"/>
      <c r="AL926" s="391"/>
      <c r="AM926" s="391"/>
      <c r="AN926" s="391"/>
      <c r="AO926" s="391"/>
      <c r="AP926" s="391"/>
      <c r="AQ926" s="391"/>
      <c r="AR926" s="391"/>
      <c r="AS926" s="391"/>
      <c r="AT926" s="391"/>
      <c r="AU926" s="391"/>
      <c r="AV926" s="391"/>
      <c r="AW926" s="391"/>
      <c r="AX926" s="391"/>
    </row>
    <row r="927" spans="1:50">
      <c r="A927" s="391"/>
      <c r="B927" s="391"/>
      <c r="C927" s="391"/>
      <c r="D927" s="391"/>
      <c r="E927" s="394"/>
      <c r="F927" s="391"/>
      <c r="G927" s="391"/>
      <c r="H927" s="391"/>
      <c r="I927" s="391"/>
      <c r="J927" s="394"/>
      <c r="K927" s="391"/>
      <c r="L927" s="391"/>
      <c r="M927" s="391"/>
      <c r="N927" s="391"/>
      <c r="O927" s="394"/>
      <c r="P927" s="391"/>
      <c r="Q927" s="391"/>
      <c r="R927" s="391"/>
      <c r="S927" s="391"/>
      <c r="T927" s="394"/>
      <c r="U927" s="391"/>
      <c r="V927" s="391"/>
      <c r="W927" s="391"/>
      <c r="X927" s="391"/>
      <c r="Y927" s="394"/>
      <c r="Z927" s="391"/>
      <c r="AA927" s="391"/>
      <c r="AB927" s="391"/>
      <c r="AC927" s="391"/>
      <c r="AD927" s="391"/>
      <c r="AE927" s="391"/>
      <c r="AF927" s="391"/>
      <c r="AG927" s="391"/>
      <c r="AH927" s="391"/>
      <c r="AI927" s="391"/>
      <c r="AJ927" s="391"/>
      <c r="AK927" s="391"/>
      <c r="AL927" s="391"/>
      <c r="AM927" s="391"/>
      <c r="AN927" s="391"/>
      <c r="AO927" s="391"/>
      <c r="AP927" s="391"/>
      <c r="AQ927" s="391"/>
      <c r="AR927" s="391"/>
      <c r="AS927" s="391"/>
      <c r="AT927" s="391"/>
      <c r="AU927" s="391"/>
      <c r="AV927" s="391"/>
      <c r="AW927" s="391"/>
      <c r="AX927" s="391"/>
    </row>
    <row r="928" spans="1:50">
      <c r="A928" s="391"/>
      <c r="B928" s="391"/>
      <c r="C928" s="391"/>
      <c r="D928" s="391"/>
      <c r="E928" s="394"/>
      <c r="F928" s="391"/>
      <c r="G928" s="391"/>
      <c r="H928" s="391"/>
      <c r="I928" s="391"/>
      <c r="J928" s="394"/>
      <c r="K928" s="391"/>
      <c r="L928" s="391"/>
      <c r="M928" s="391"/>
      <c r="N928" s="391"/>
      <c r="O928" s="394"/>
      <c r="P928" s="391"/>
      <c r="Q928" s="391"/>
      <c r="R928" s="391"/>
      <c r="S928" s="391"/>
      <c r="T928" s="394"/>
      <c r="U928" s="391"/>
      <c r="V928" s="391"/>
      <c r="W928" s="391"/>
      <c r="X928" s="391"/>
      <c r="Y928" s="394"/>
      <c r="Z928" s="391"/>
      <c r="AA928" s="391"/>
      <c r="AB928" s="391"/>
      <c r="AC928" s="391"/>
      <c r="AD928" s="391"/>
      <c r="AE928" s="391"/>
      <c r="AF928" s="391"/>
      <c r="AG928" s="391"/>
      <c r="AH928" s="391"/>
      <c r="AI928" s="391"/>
      <c r="AJ928" s="391"/>
      <c r="AK928" s="391"/>
      <c r="AL928" s="391"/>
      <c r="AM928" s="391"/>
      <c r="AN928" s="391"/>
      <c r="AO928" s="391"/>
      <c r="AP928" s="391"/>
      <c r="AQ928" s="391"/>
      <c r="AR928" s="391"/>
      <c r="AS928" s="391"/>
      <c r="AT928" s="391"/>
      <c r="AU928" s="391"/>
      <c r="AV928" s="391"/>
      <c r="AW928" s="391"/>
      <c r="AX928" s="391"/>
    </row>
    <row r="929" spans="1:50">
      <c r="A929" s="391"/>
      <c r="B929" s="391"/>
      <c r="C929" s="391"/>
      <c r="D929" s="391"/>
      <c r="E929" s="394"/>
      <c r="F929" s="391"/>
      <c r="G929" s="391"/>
      <c r="H929" s="391"/>
      <c r="I929" s="391"/>
      <c r="J929" s="394"/>
      <c r="K929" s="391"/>
      <c r="L929" s="391"/>
      <c r="M929" s="391"/>
      <c r="N929" s="391"/>
      <c r="O929" s="394"/>
      <c r="P929" s="391"/>
      <c r="Q929" s="391"/>
      <c r="R929" s="391"/>
      <c r="S929" s="391"/>
      <c r="T929" s="394"/>
      <c r="U929" s="391"/>
      <c r="V929" s="391"/>
      <c r="W929" s="391"/>
      <c r="X929" s="391"/>
      <c r="Y929" s="394"/>
      <c r="Z929" s="391"/>
      <c r="AA929" s="391"/>
      <c r="AB929" s="391"/>
      <c r="AC929" s="391"/>
      <c r="AD929" s="391"/>
      <c r="AE929" s="391"/>
      <c r="AF929" s="391"/>
      <c r="AG929" s="391"/>
      <c r="AH929" s="391"/>
      <c r="AI929" s="391"/>
      <c r="AJ929" s="391"/>
      <c r="AK929" s="391"/>
      <c r="AL929" s="391"/>
      <c r="AM929" s="391"/>
      <c r="AN929" s="391"/>
      <c r="AO929" s="391"/>
      <c r="AP929" s="391"/>
      <c r="AQ929" s="391"/>
      <c r="AR929" s="391"/>
      <c r="AS929" s="391"/>
      <c r="AT929" s="391"/>
      <c r="AU929" s="391"/>
      <c r="AV929" s="391"/>
      <c r="AW929" s="391"/>
      <c r="AX929" s="391"/>
    </row>
    <row r="930" spans="1:50">
      <c r="A930" s="391"/>
      <c r="B930" s="391"/>
      <c r="C930" s="391"/>
      <c r="D930" s="391"/>
      <c r="E930" s="394"/>
      <c r="F930" s="391"/>
      <c r="G930" s="391"/>
      <c r="H930" s="391"/>
      <c r="I930" s="391"/>
      <c r="J930" s="394"/>
      <c r="K930" s="391"/>
      <c r="L930" s="391"/>
      <c r="M930" s="391"/>
      <c r="N930" s="391"/>
      <c r="O930" s="394"/>
      <c r="P930" s="391"/>
      <c r="Q930" s="391"/>
      <c r="R930" s="391"/>
      <c r="S930" s="391"/>
      <c r="T930" s="394"/>
      <c r="U930" s="391"/>
      <c r="V930" s="391"/>
      <c r="W930" s="391"/>
      <c r="X930" s="391"/>
      <c r="Y930" s="394"/>
      <c r="Z930" s="391"/>
      <c r="AA930" s="391"/>
      <c r="AB930" s="391"/>
      <c r="AC930" s="391"/>
      <c r="AD930" s="391"/>
      <c r="AE930" s="391"/>
      <c r="AF930" s="391"/>
      <c r="AG930" s="391"/>
      <c r="AH930" s="391"/>
      <c r="AI930" s="391"/>
      <c r="AJ930" s="391"/>
      <c r="AK930" s="391"/>
      <c r="AL930" s="391"/>
      <c r="AM930" s="391"/>
      <c r="AN930" s="391"/>
      <c r="AO930" s="391"/>
      <c r="AP930" s="391"/>
      <c r="AQ930" s="391"/>
      <c r="AR930" s="391"/>
      <c r="AS930" s="391"/>
      <c r="AT930" s="391"/>
      <c r="AU930" s="391"/>
      <c r="AV930" s="391"/>
      <c r="AW930" s="391"/>
      <c r="AX930" s="391"/>
    </row>
    <row r="931" spans="1:50">
      <c r="A931" s="388"/>
      <c r="B931" s="388"/>
      <c r="C931" s="388"/>
      <c r="D931" s="388"/>
      <c r="E931" s="395"/>
      <c r="F931" s="388"/>
      <c r="G931" s="388"/>
      <c r="H931" s="388"/>
      <c r="I931" s="388"/>
      <c r="J931" s="395"/>
      <c r="K931" s="388"/>
      <c r="L931" s="388"/>
      <c r="M931" s="388"/>
      <c r="N931" s="388"/>
      <c r="O931" s="395"/>
      <c r="P931" s="388"/>
      <c r="Q931" s="388"/>
      <c r="R931" s="388"/>
      <c r="S931" s="388"/>
      <c r="T931" s="395"/>
      <c r="U931" s="388"/>
      <c r="V931" s="388"/>
      <c r="W931" s="388"/>
      <c r="X931" s="388"/>
      <c r="Y931" s="395"/>
      <c r="Z931" s="396"/>
      <c r="AA931" s="388"/>
      <c r="AB931" s="388"/>
      <c r="AC931" s="388"/>
      <c r="AD931" s="388"/>
      <c r="AE931" s="388"/>
      <c r="AF931" s="388"/>
      <c r="AG931" s="388"/>
      <c r="AH931" s="388"/>
      <c r="AI931" s="388"/>
      <c r="AJ931" s="388"/>
      <c r="AK931" s="388"/>
      <c r="AL931" s="388"/>
      <c r="AM931" s="388"/>
      <c r="AN931" s="388"/>
      <c r="AO931" s="388"/>
      <c r="AP931" s="388"/>
      <c r="AQ931" s="388"/>
      <c r="AR931" s="388"/>
      <c r="AS931" s="388"/>
      <c r="AT931" s="388"/>
      <c r="AU931" s="388"/>
      <c r="AV931" s="388"/>
      <c r="AW931" s="388"/>
      <c r="AX931" s="388"/>
    </row>
    <row r="932" spans="1:50" ht="18.75">
      <c r="A932" s="2029" t="s">
        <v>0</v>
      </c>
      <c r="B932" s="2029"/>
      <c r="C932" s="2029"/>
      <c r="D932" s="2029"/>
      <c r="E932" s="2029"/>
      <c r="F932" s="2029" t="s">
        <v>1</v>
      </c>
      <c r="G932" s="2029"/>
      <c r="H932" s="2029"/>
      <c r="I932" s="2029"/>
      <c r="J932" s="2029"/>
      <c r="K932" s="2029" t="s">
        <v>2</v>
      </c>
      <c r="L932" s="2029"/>
      <c r="M932" s="2029"/>
      <c r="N932" s="2029"/>
      <c r="O932" s="2029"/>
      <c r="P932" s="2029" t="s">
        <v>3</v>
      </c>
      <c r="Q932" s="2029"/>
      <c r="R932" s="2029"/>
      <c r="S932" s="2029"/>
      <c r="T932" s="2029"/>
      <c r="U932" s="2029" t="s">
        <v>4</v>
      </c>
      <c r="V932" s="2029"/>
      <c r="W932" s="2029"/>
      <c r="X932" s="2029"/>
      <c r="Y932" s="2029"/>
      <c r="Z932" s="2029" t="s">
        <v>5</v>
      </c>
      <c r="AA932" s="2029"/>
      <c r="AB932" s="2029"/>
      <c r="AC932" s="2029"/>
      <c r="AD932" s="2029"/>
      <c r="AE932" s="2029" t="s">
        <v>6</v>
      </c>
      <c r="AF932" s="2029"/>
      <c r="AG932" s="2029"/>
      <c r="AH932" s="2029"/>
      <c r="AI932" s="2029"/>
      <c r="AJ932" s="2029" t="s">
        <v>7</v>
      </c>
      <c r="AK932" s="2029"/>
      <c r="AL932" s="2029"/>
      <c r="AM932" s="2029"/>
      <c r="AN932" s="2029"/>
      <c r="AO932" s="2029" t="s">
        <v>8</v>
      </c>
      <c r="AP932" s="2029"/>
      <c r="AQ932" s="2029"/>
      <c r="AR932" s="2029"/>
      <c r="AS932" s="2029"/>
      <c r="AT932" s="2029" t="s">
        <v>9</v>
      </c>
      <c r="AU932" s="2029"/>
      <c r="AV932" s="2029"/>
      <c r="AW932" s="2029"/>
      <c r="AX932" s="2029"/>
    </row>
    <row r="933" spans="1:50">
      <c r="A933" s="386"/>
      <c r="B933" s="386"/>
      <c r="C933" s="386"/>
      <c r="D933" s="386"/>
      <c r="E933" s="386"/>
      <c r="F933" s="386"/>
      <c r="G933" s="386"/>
      <c r="H933" s="386"/>
      <c r="I933" s="386"/>
      <c r="J933" s="386"/>
      <c r="K933" s="386"/>
      <c r="L933" s="386"/>
      <c r="M933" s="386"/>
      <c r="N933" s="386"/>
      <c r="O933" s="386"/>
      <c r="P933" s="386"/>
      <c r="Q933" s="386"/>
      <c r="R933" s="386"/>
      <c r="S933" s="386"/>
      <c r="T933" s="386"/>
      <c r="U933" s="386"/>
      <c r="V933" s="386"/>
      <c r="W933" s="386"/>
      <c r="X933" s="386"/>
      <c r="Y933" s="386"/>
      <c r="Z933" s="398">
        <v>1</v>
      </c>
      <c r="AA933" s="386"/>
      <c r="AB933" s="386"/>
      <c r="AC933" s="386"/>
      <c r="AD933" s="393"/>
      <c r="AE933" s="386">
        <v>2</v>
      </c>
      <c r="AF933" s="386"/>
      <c r="AG933" s="386"/>
      <c r="AH933" s="386"/>
      <c r="AI933" s="393"/>
      <c r="AJ933" s="386">
        <v>3</v>
      </c>
      <c r="AK933" s="386"/>
      <c r="AL933" s="386"/>
      <c r="AM933" s="386"/>
      <c r="AN933" s="393"/>
      <c r="AO933" s="386">
        <v>4</v>
      </c>
      <c r="AP933" s="386"/>
      <c r="AQ933" s="386"/>
      <c r="AR933" s="386"/>
      <c r="AS933" s="393"/>
      <c r="AT933" s="386">
        <v>5</v>
      </c>
      <c r="AU933" s="386"/>
      <c r="AV933" s="386"/>
      <c r="AW933" s="386"/>
      <c r="AX933" s="393"/>
    </row>
    <row r="934" spans="1:50">
      <c r="A934" s="391"/>
      <c r="B934" s="391"/>
      <c r="C934" s="391"/>
      <c r="D934" s="391"/>
      <c r="E934" s="391"/>
      <c r="F934" s="391"/>
      <c r="G934" s="391"/>
      <c r="H934" s="391"/>
      <c r="I934" s="391"/>
      <c r="J934" s="391"/>
      <c r="K934" s="391"/>
      <c r="L934" s="391"/>
      <c r="M934" s="391"/>
      <c r="N934" s="391"/>
      <c r="O934" s="391"/>
      <c r="P934" s="391"/>
      <c r="Q934" s="391"/>
      <c r="R934" s="391"/>
      <c r="S934" s="391"/>
      <c r="T934" s="391"/>
      <c r="U934" s="391"/>
      <c r="V934" s="391"/>
      <c r="W934" s="391"/>
      <c r="X934" s="391"/>
      <c r="Y934" s="391"/>
      <c r="Z934" s="399"/>
      <c r="AA934" s="391"/>
      <c r="AB934" s="391"/>
      <c r="AC934" s="391"/>
      <c r="AD934" s="394"/>
      <c r="AE934" s="391"/>
      <c r="AF934" s="391"/>
      <c r="AG934" s="391"/>
      <c r="AH934" s="391"/>
      <c r="AI934" s="394"/>
      <c r="AJ934" s="391"/>
      <c r="AK934" s="391"/>
      <c r="AL934" s="391"/>
      <c r="AM934" s="391"/>
      <c r="AN934" s="394"/>
      <c r="AO934" s="391"/>
      <c r="AP934" s="391"/>
      <c r="AQ934" s="391"/>
      <c r="AR934" s="391"/>
      <c r="AS934" s="394"/>
      <c r="AT934" s="391"/>
      <c r="AU934" s="391"/>
      <c r="AV934" s="391"/>
      <c r="AW934" s="391"/>
      <c r="AX934" s="394"/>
    </row>
    <row r="935" spans="1:50">
      <c r="A935" s="391"/>
      <c r="B935" s="391"/>
      <c r="C935" s="391"/>
      <c r="D935" s="391"/>
      <c r="E935" s="391"/>
      <c r="F935" s="391"/>
      <c r="G935" s="391"/>
      <c r="H935" s="391"/>
      <c r="I935" s="391"/>
      <c r="J935" s="391"/>
      <c r="K935" s="391"/>
      <c r="L935" s="391"/>
      <c r="M935" s="391"/>
      <c r="N935" s="391"/>
      <c r="O935" s="391"/>
      <c r="P935" s="391"/>
      <c r="Q935" s="391"/>
      <c r="R935" s="391"/>
      <c r="S935" s="391"/>
      <c r="T935" s="391"/>
      <c r="U935" s="391"/>
      <c r="V935" s="391"/>
      <c r="W935" s="391"/>
      <c r="X935" s="391"/>
      <c r="Y935" s="391"/>
      <c r="Z935" s="399"/>
      <c r="AA935" s="391"/>
      <c r="AB935" s="391"/>
      <c r="AC935" s="391"/>
      <c r="AD935" s="394"/>
      <c r="AE935" s="391"/>
      <c r="AF935" s="391"/>
      <c r="AG935" s="391"/>
      <c r="AH935" s="391"/>
      <c r="AI935" s="394"/>
      <c r="AJ935" s="391"/>
      <c r="AK935" s="391"/>
      <c r="AL935" s="391"/>
      <c r="AM935" s="391"/>
      <c r="AN935" s="394"/>
      <c r="AO935" s="391"/>
      <c r="AP935" s="391"/>
      <c r="AQ935" s="391"/>
      <c r="AR935" s="391"/>
      <c r="AS935" s="394"/>
      <c r="AT935" s="391"/>
      <c r="AU935" s="391"/>
      <c r="AV935" s="391"/>
      <c r="AW935" s="391"/>
      <c r="AX935" s="394"/>
    </row>
    <row r="936" spans="1:50">
      <c r="A936" s="391"/>
      <c r="B936" s="391"/>
      <c r="C936" s="391"/>
      <c r="D936" s="391"/>
      <c r="E936" s="391"/>
      <c r="F936" s="391"/>
      <c r="G936" s="391"/>
      <c r="H936" s="391"/>
      <c r="I936" s="391"/>
      <c r="J936" s="391"/>
      <c r="K936" s="391"/>
      <c r="L936" s="391"/>
      <c r="M936" s="391"/>
      <c r="N936" s="391"/>
      <c r="O936" s="391"/>
      <c r="P936" s="391"/>
      <c r="Q936" s="391"/>
      <c r="R936" s="391"/>
      <c r="S936" s="391"/>
      <c r="T936" s="391"/>
      <c r="U936" s="391"/>
      <c r="V936" s="391"/>
      <c r="W936" s="391"/>
      <c r="X936" s="391"/>
      <c r="Y936" s="391"/>
      <c r="Z936" s="399"/>
      <c r="AA936" s="391"/>
      <c r="AB936" s="391"/>
      <c r="AC936" s="391"/>
      <c r="AD936" s="394"/>
      <c r="AE936" s="391"/>
      <c r="AF936" s="391"/>
      <c r="AG936" s="391"/>
      <c r="AH936" s="391"/>
      <c r="AI936" s="394"/>
      <c r="AJ936" s="391"/>
      <c r="AK936" s="391"/>
      <c r="AL936" s="391"/>
      <c r="AM936" s="391"/>
      <c r="AN936" s="394"/>
      <c r="AO936" s="391"/>
      <c r="AP936" s="391"/>
      <c r="AQ936" s="391"/>
      <c r="AR936" s="391"/>
      <c r="AS936" s="394"/>
      <c r="AT936" s="391"/>
      <c r="AU936" s="391"/>
      <c r="AV936" s="391"/>
      <c r="AW936" s="391"/>
      <c r="AX936" s="394"/>
    </row>
    <row r="937" spans="1:50">
      <c r="A937" s="391"/>
      <c r="B937" s="391"/>
      <c r="C937" s="391"/>
      <c r="D937" s="391"/>
      <c r="E937" s="391"/>
      <c r="F937" s="391"/>
      <c r="G937" s="391"/>
      <c r="H937" s="391"/>
      <c r="I937" s="391"/>
      <c r="J937" s="391"/>
      <c r="K937" s="391"/>
      <c r="L937" s="391"/>
      <c r="M937" s="391"/>
      <c r="N937" s="391"/>
      <c r="O937" s="391"/>
      <c r="P937" s="391"/>
      <c r="Q937" s="391"/>
      <c r="R937" s="391"/>
      <c r="S937" s="391"/>
      <c r="T937" s="391"/>
      <c r="U937" s="391"/>
      <c r="V937" s="391"/>
      <c r="W937" s="391"/>
      <c r="X937" s="391"/>
      <c r="Y937" s="391"/>
      <c r="Z937" s="399"/>
      <c r="AA937" s="391"/>
      <c r="AB937" s="391"/>
      <c r="AC937" s="391"/>
      <c r="AD937" s="394"/>
      <c r="AE937" s="391"/>
      <c r="AF937" s="391"/>
      <c r="AG937" s="391"/>
      <c r="AH937" s="391"/>
      <c r="AI937" s="394"/>
      <c r="AJ937" s="391"/>
      <c r="AK937" s="391"/>
      <c r="AL937" s="391"/>
      <c r="AM937" s="391"/>
      <c r="AN937" s="394"/>
      <c r="AO937" s="391"/>
      <c r="AP937" s="391"/>
      <c r="AQ937" s="391"/>
      <c r="AR937" s="391"/>
      <c r="AS937" s="394"/>
      <c r="AT937" s="391"/>
      <c r="AU937" s="391"/>
      <c r="AV937" s="391"/>
      <c r="AW937" s="391"/>
      <c r="AX937" s="394"/>
    </row>
    <row r="938" spans="1:50">
      <c r="A938" s="391"/>
      <c r="B938" s="391"/>
      <c r="C938" s="391"/>
      <c r="D938" s="391"/>
      <c r="E938" s="391"/>
      <c r="F938" s="391"/>
      <c r="G938" s="391"/>
      <c r="H938" s="391"/>
      <c r="I938" s="391"/>
      <c r="J938" s="391"/>
      <c r="K938" s="391"/>
      <c r="L938" s="391"/>
      <c r="M938" s="391"/>
      <c r="N938" s="391"/>
      <c r="O938" s="391"/>
      <c r="P938" s="391"/>
      <c r="Q938" s="391"/>
      <c r="R938" s="391"/>
      <c r="S938" s="391"/>
      <c r="T938" s="391"/>
      <c r="U938" s="391"/>
      <c r="V938" s="391"/>
      <c r="W938" s="391"/>
      <c r="X938" s="391"/>
      <c r="Y938" s="391"/>
      <c r="Z938" s="399"/>
      <c r="AA938" s="391"/>
      <c r="AB938" s="391"/>
      <c r="AC938" s="391"/>
      <c r="AD938" s="394"/>
      <c r="AE938" s="391"/>
      <c r="AF938" s="391"/>
      <c r="AG938" s="391"/>
      <c r="AH938" s="391"/>
      <c r="AI938" s="394"/>
      <c r="AJ938" s="391"/>
      <c r="AK938" s="391"/>
      <c r="AL938" s="391"/>
      <c r="AM938" s="391"/>
      <c r="AN938" s="394"/>
      <c r="AO938" s="391"/>
      <c r="AP938" s="391"/>
      <c r="AQ938" s="391"/>
      <c r="AR938" s="391"/>
      <c r="AS938" s="394"/>
      <c r="AT938" s="391"/>
      <c r="AU938" s="391"/>
      <c r="AV938" s="391"/>
      <c r="AW938" s="391"/>
      <c r="AX938" s="394"/>
    </row>
    <row r="939" spans="1:50">
      <c r="A939" s="391"/>
      <c r="B939" s="391"/>
      <c r="C939" s="391"/>
      <c r="D939" s="391"/>
      <c r="E939" s="391"/>
      <c r="F939" s="391"/>
      <c r="G939" s="391"/>
      <c r="H939" s="391"/>
      <c r="I939" s="391"/>
      <c r="J939" s="391"/>
      <c r="K939" s="391"/>
      <c r="L939" s="391"/>
      <c r="M939" s="391"/>
      <c r="N939" s="391"/>
      <c r="O939" s="391"/>
      <c r="P939" s="391"/>
      <c r="Q939" s="391"/>
      <c r="R939" s="391"/>
      <c r="S939" s="391"/>
      <c r="T939" s="391"/>
      <c r="U939" s="391"/>
      <c r="V939" s="391"/>
      <c r="W939" s="391"/>
      <c r="X939" s="391"/>
      <c r="Y939" s="391"/>
      <c r="Z939" s="399"/>
      <c r="AA939" s="391"/>
      <c r="AB939" s="391"/>
      <c r="AC939" s="391"/>
      <c r="AD939" s="394"/>
      <c r="AE939" s="391"/>
      <c r="AF939" s="391"/>
      <c r="AG939" s="391"/>
      <c r="AH939" s="391"/>
      <c r="AI939" s="394"/>
      <c r="AJ939" s="391"/>
      <c r="AK939" s="391"/>
      <c r="AL939" s="391"/>
      <c r="AM939" s="391"/>
      <c r="AN939" s="394"/>
      <c r="AO939" s="391"/>
      <c r="AP939" s="391"/>
      <c r="AQ939" s="391"/>
      <c r="AR939" s="391"/>
      <c r="AS939" s="394"/>
      <c r="AT939" s="391"/>
      <c r="AU939" s="391"/>
      <c r="AV939" s="391"/>
      <c r="AW939" s="391"/>
      <c r="AX939" s="394"/>
    </row>
    <row r="940" spans="1:50">
      <c r="A940" s="391"/>
      <c r="B940" s="391"/>
      <c r="C940" s="391"/>
      <c r="D940" s="391"/>
      <c r="E940" s="391"/>
      <c r="F940" s="391"/>
      <c r="G940" s="391"/>
      <c r="H940" s="391"/>
      <c r="I940" s="391"/>
      <c r="J940" s="391"/>
      <c r="K940" s="391"/>
      <c r="L940" s="391"/>
      <c r="M940" s="391"/>
      <c r="N940" s="391"/>
      <c r="O940" s="391"/>
      <c r="P940" s="391"/>
      <c r="Q940" s="391"/>
      <c r="R940" s="391"/>
      <c r="S940" s="391"/>
      <c r="T940" s="391"/>
      <c r="U940" s="391"/>
      <c r="V940" s="391"/>
      <c r="W940" s="391"/>
      <c r="X940" s="391"/>
      <c r="Y940" s="391"/>
      <c r="Z940" s="399"/>
      <c r="AA940" s="391"/>
      <c r="AB940" s="391"/>
      <c r="AC940" s="391"/>
      <c r="AD940" s="394"/>
      <c r="AE940" s="391"/>
      <c r="AF940" s="391"/>
      <c r="AG940" s="391"/>
      <c r="AH940" s="391"/>
      <c r="AI940" s="394"/>
      <c r="AJ940" s="391"/>
      <c r="AK940" s="391"/>
      <c r="AL940" s="391"/>
      <c r="AM940" s="391"/>
      <c r="AN940" s="394"/>
      <c r="AO940" s="391"/>
      <c r="AP940" s="391"/>
      <c r="AQ940" s="391"/>
      <c r="AR940" s="391"/>
      <c r="AS940" s="394"/>
      <c r="AT940" s="391"/>
      <c r="AU940" s="391"/>
      <c r="AV940" s="391"/>
      <c r="AW940" s="391"/>
      <c r="AX940" s="394"/>
    </row>
    <row r="941" spans="1:50">
      <c r="A941" s="391"/>
      <c r="B941" s="391"/>
      <c r="C941" s="391"/>
      <c r="D941" s="391"/>
      <c r="E941" s="391"/>
      <c r="F941" s="391"/>
      <c r="G941" s="391"/>
      <c r="H941" s="391"/>
      <c r="I941" s="391"/>
      <c r="J941" s="391"/>
      <c r="K941" s="391"/>
      <c r="L941" s="391"/>
      <c r="M941" s="391"/>
      <c r="N941" s="391"/>
      <c r="O941" s="391"/>
      <c r="P941" s="391"/>
      <c r="Q941" s="391"/>
      <c r="R941" s="391"/>
      <c r="S941" s="391"/>
      <c r="T941" s="391"/>
      <c r="U941" s="391"/>
      <c r="V941" s="391"/>
      <c r="W941" s="391"/>
      <c r="X941" s="391"/>
      <c r="Y941" s="391"/>
      <c r="Z941" s="399"/>
      <c r="AA941" s="391"/>
      <c r="AB941" s="391"/>
      <c r="AC941" s="391"/>
      <c r="AD941" s="394"/>
      <c r="AE941" s="391"/>
      <c r="AF941" s="391"/>
      <c r="AG941" s="391"/>
      <c r="AH941" s="391"/>
      <c r="AI941" s="394"/>
      <c r="AJ941" s="391"/>
      <c r="AK941" s="391"/>
      <c r="AL941" s="391"/>
      <c r="AM941" s="391"/>
      <c r="AN941" s="394"/>
      <c r="AO941" s="391"/>
      <c r="AP941" s="391"/>
      <c r="AQ941" s="391"/>
      <c r="AR941" s="391"/>
      <c r="AS941" s="394"/>
      <c r="AT941" s="391"/>
      <c r="AU941" s="391"/>
      <c r="AV941" s="391"/>
      <c r="AW941" s="391"/>
      <c r="AX941" s="394"/>
    </row>
    <row r="942" spans="1:50">
      <c r="A942" s="391"/>
      <c r="B942" s="391"/>
      <c r="C942" s="391"/>
      <c r="D942" s="391"/>
      <c r="E942" s="391"/>
      <c r="F942" s="391"/>
      <c r="G942" s="391"/>
      <c r="H942" s="391"/>
      <c r="I942" s="391"/>
      <c r="J942" s="391"/>
      <c r="K942" s="391"/>
      <c r="L942" s="391"/>
      <c r="M942" s="391"/>
      <c r="N942" s="391"/>
      <c r="O942" s="391"/>
      <c r="P942" s="391"/>
      <c r="Q942" s="391"/>
      <c r="R942" s="391"/>
      <c r="S942" s="391"/>
      <c r="T942" s="391"/>
      <c r="U942" s="391"/>
      <c r="V942" s="391"/>
      <c r="W942" s="391"/>
      <c r="X942" s="391"/>
      <c r="Y942" s="391"/>
      <c r="Z942" s="399"/>
      <c r="AA942" s="391"/>
      <c r="AB942" s="391"/>
      <c r="AC942" s="391"/>
      <c r="AD942" s="394"/>
      <c r="AE942" s="391"/>
      <c r="AF942" s="391"/>
      <c r="AG942" s="391"/>
      <c r="AH942" s="391"/>
      <c r="AI942" s="394"/>
      <c r="AJ942" s="391"/>
      <c r="AK942" s="391"/>
      <c r="AL942" s="391"/>
      <c r="AM942" s="391"/>
      <c r="AN942" s="394"/>
      <c r="AO942" s="391"/>
      <c r="AP942" s="391"/>
      <c r="AQ942" s="391"/>
      <c r="AR942" s="391"/>
      <c r="AS942" s="394"/>
      <c r="AT942" s="391"/>
      <c r="AU942" s="391"/>
      <c r="AV942" s="391"/>
      <c r="AW942" s="391"/>
      <c r="AX942" s="394"/>
    </row>
    <row r="943" spans="1:50">
      <c r="A943" s="391"/>
      <c r="B943" s="391"/>
      <c r="C943" s="391"/>
      <c r="D943" s="391"/>
      <c r="E943" s="391"/>
      <c r="F943" s="391"/>
      <c r="G943" s="391"/>
      <c r="H943" s="391"/>
      <c r="I943" s="391"/>
      <c r="J943" s="391"/>
      <c r="K943" s="391"/>
      <c r="L943" s="391"/>
      <c r="M943" s="391"/>
      <c r="N943" s="391"/>
      <c r="O943" s="391"/>
      <c r="P943" s="391"/>
      <c r="Q943" s="391"/>
      <c r="R943" s="391"/>
      <c r="S943" s="391"/>
      <c r="T943" s="391"/>
      <c r="U943" s="391"/>
      <c r="V943" s="391"/>
      <c r="W943" s="391"/>
      <c r="X943" s="391"/>
      <c r="Y943" s="391"/>
      <c r="Z943" s="399"/>
      <c r="AA943" s="391"/>
      <c r="AB943" s="391"/>
      <c r="AC943" s="391"/>
      <c r="AD943" s="394"/>
      <c r="AE943" s="391"/>
      <c r="AF943" s="391"/>
      <c r="AG943" s="391"/>
      <c r="AH943" s="391"/>
      <c r="AI943" s="394"/>
      <c r="AJ943" s="391"/>
      <c r="AK943" s="391"/>
      <c r="AL943" s="391"/>
      <c r="AM943" s="391"/>
      <c r="AN943" s="394"/>
      <c r="AO943" s="391"/>
      <c r="AP943" s="391"/>
      <c r="AQ943" s="391"/>
      <c r="AR943" s="391"/>
      <c r="AS943" s="394"/>
      <c r="AT943" s="391"/>
      <c r="AU943" s="391"/>
      <c r="AV943" s="391"/>
      <c r="AW943" s="391"/>
      <c r="AX943" s="394"/>
    </row>
    <row r="944" spans="1:50">
      <c r="A944" s="391"/>
      <c r="B944" s="391"/>
      <c r="C944" s="391"/>
      <c r="D944" s="391"/>
      <c r="E944" s="391"/>
      <c r="F944" s="391"/>
      <c r="G944" s="391"/>
      <c r="H944" s="391"/>
      <c r="I944" s="391"/>
      <c r="J944" s="391"/>
      <c r="K944" s="391"/>
      <c r="L944" s="391"/>
      <c r="M944" s="391"/>
      <c r="N944" s="391"/>
      <c r="O944" s="391"/>
      <c r="P944" s="391"/>
      <c r="Q944" s="391"/>
      <c r="R944" s="391"/>
      <c r="S944" s="391"/>
      <c r="T944" s="391"/>
      <c r="U944" s="391"/>
      <c r="V944" s="391"/>
      <c r="W944" s="391"/>
      <c r="X944" s="391"/>
      <c r="Y944" s="391"/>
      <c r="Z944" s="399"/>
      <c r="AA944" s="391"/>
      <c r="AB944" s="391"/>
      <c r="AC944" s="391"/>
      <c r="AD944" s="394"/>
      <c r="AE944" s="391"/>
      <c r="AF944" s="391"/>
      <c r="AG944" s="391"/>
      <c r="AH944" s="391"/>
      <c r="AI944" s="394"/>
      <c r="AJ944" s="391"/>
      <c r="AK944" s="391"/>
      <c r="AL944" s="391"/>
      <c r="AM944" s="391"/>
      <c r="AN944" s="394"/>
      <c r="AO944" s="391"/>
      <c r="AP944" s="391"/>
      <c r="AQ944" s="391"/>
      <c r="AR944" s="391"/>
      <c r="AS944" s="394"/>
      <c r="AT944" s="391"/>
      <c r="AU944" s="391"/>
      <c r="AV944" s="391"/>
      <c r="AW944" s="391"/>
      <c r="AX944" s="394"/>
    </row>
    <row r="945" spans="1:50">
      <c r="A945" s="391"/>
      <c r="B945" s="391"/>
      <c r="C945" s="391"/>
      <c r="D945" s="391"/>
      <c r="E945" s="391"/>
      <c r="F945" s="391"/>
      <c r="G945" s="391"/>
      <c r="H945" s="391"/>
      <c r="I945" s="391"/>
      <c r="J945" s="391"/>
      <c r="K945" s="391"/>
      <c r="L945" s="391"/>
      <c r="M945" s="391"/>
      <c r="N945" s="391"/>
      <c r="O945" s="391"/>
      <c r="P945" s="391"/>
      <c r="Q945" s="391"/>
      <c r="R945" s="391"/>
      <c r="S945" s="391"/>
      <c r="T945" s="391"/>
      <c r="U945" s="391"/>
      <c r="V945" s="391"/>
      <c r="W945" s="391"/>
      <c r="X945" s="391"/>
      <c r="Y945" s="391"/>
      <c r="Z945" s="399"/>
      <c r="AA945" s="391"/>
      <c r="AB945" s="391"/>
      <c r="AC945" s="391"/>
      <c r="AD945" s="394"/>
      <c r="AE945" s="391"/>
      <c r="AF945" s="391"/>
      <c r="AG945" s="391"/>
      <c r="AH945" s="391"/>
      <c r="AI945" s="394"/>
      <c r="AJ945" s="391"/>
      <c r="AK945" s="391"/>
      <c r="AL945" s="391"/>
      <c r="AM945" s="391"/>
      <c r="AN945" s="394"/>
      <c r="AO945" s="391"/>
      <c r="AP945" s="391"/>
      <c r="AQ945" s="391"/>
      <c r="AR945" s="391"/>
      <c r="AS945" s="394"/>
      <c r="AT945" s="391"/>
      <c r="AU945" s="391"/>
      <c r="AV945" s="391"/>
      <c r="AW945" s="391"/>
      <c r="AX945" s="394"/>
    </row>
    <row r="946" spans="1:50">
      <c r="A946" s="391"/>
      <c r="B946" s="391"/>
      <c r="C946" s="391"/>
      <c r="D946" s="391"/>
      <c r="E946" s="391"/>
      <c r="F946" s="391"/>
      <c r="G946" s="391"/>
      <c r="H946" s="391"/>
      <c r="I946" s="391"/>
      <c r="J946" s="391"/>
      <c r="K946" s="391"/>
      <c r="L946" s="391"/>
      <c r="M946" s="391"/>
      <c r="N946" s="391"/>
      <c r="O946" s="391"/>
      <c r="P946" s="391"/>
      <c r="Q946" s="391"/>
      <c r="R946" s="391"/>
      <c r="S946" s="391"/>
      <c r="T946" s="391"/>
      <c r="U946" s="391"/>
      <c r="V946" s="391"/>
      <c r="W946" s="391"/>
      <c r="X946" s="391"/>
      <c r="Y946" s="391"/>
      <c r="Z946" s="399"/>
      <c r="AA946" s="391"/>
      <c r="AB946" s="391"/>
      <c r="AC946" s="391"/>
      <c r="AD946" s="394"/>
      <c r="AE946" s="391"/>
      <c r="AF946" s="391"/>
      <c r="AG946" s="391"/>
      <c r="AH946" s="391"/>
      <c r="AI946" s="394"/>
      <c r="AJ946" s="391"/>
      <c r="AK946" s="391"/>
      <c r="AL946" s="391"/>
      <c r="AM946" s="391"/>
      <c r="AN946" s="394"/>
      <c r="AO946" s="391"/>
      <c r="AP946" s="391"/>
      <c r="AQ946" s="391"/>
      <c r="AR946" s="391"/>
      <c r="AS946" s="394"/>
      <c r="AT946" s="391"/>
      <c r="AU946" s="391"/>
      <c r="AV946" s="391"/>
      <c r="AW946" s="391"/>
      <c r="AX946" s="394"/>
    </row>
    <row r="947" spans="1:50">
      <c r="A947" s="391"/>
      <c r="B947" s="391"/>
      <c r="C947" s="391"/>
      <c r="D947" s="391"/>
      <c r="E947" s="391"/>
      <c r="F947" s="391"/>
      <c r="G947" s="391"/>
      <c r="H947" s="391"/>
      <c r="I947" s="391"/>
      <c r="J947" s="391"/>
      <c r="K947" s="391"/>
      <c r="L947" s="391"/>
      <c r="M947" s="391"/>
      <c r="N947" s="391"/>
      <c r="O947" s="391"/>
      <c r="P947" s="391"/>
      <c r="Q947" s="391"/>
      <c r="R947" s="391"/>
      <c r="S947" s="391"/>
      <c r="T947" s="391"/>
      <c r="U947" s="391"/>
      <c r="V947" s="391"/>
      <c r="W947" s="391"/>
      <c r="X947" s="391"/>
      <c r="Y947" s="391"/>
      <c r="Z947" s="399"/>
      <c r="AA947" s="391"/>
      <c r="AB947" s="391"/>
      <c r="AC947" s="391"/>
      <c r="AD947" s="394"/>
      <c r="AE947" s="391"/>
      <c r="AF947" s="391"/>
      <c r="AG947" s="391"/>
      <c r="AH947" s="391"/>
      <c r="AI947" s="394"/>
      <c r="AJ947" s="391"/>
      <c r="AK947" s="391"/>
      <c r="AL947" s="391"/>
      <c r="AM947" s="391"/>
      <c r="AN947" s="394"/>
      <c r="AO947" s="391"/>
      <c r="AP947" s="391"/>
      <c r="AQ947" s="391"/>
      <c r="AR947" s="391"/>
      <c r="AS947" s="394"/>
      <c r="AT947" s="391"/>
      <c r="AU947" s="391"/>
      <c r="AV947" s="391"/>
      <c r="AW947" s="391"/>
      <c r="AX947" s="394"/>
    </row>
    <row r="948" spans="1:50">
      <c r="A948" s="388"/>
      <c r="B948" s="388"/>
      <c r="C948" s="388"/>
      <c r="D948" s="388"/>
      <c r="E948" s="391"/>
      <c r="F948" s="391"/>
      <c r="G948" s="391"/>
      <c r="H948" s="391"/>
      <c r="I948" s="391"/>
      <c r="J948" s="391"/>
      <c r="K948" s="391"/>
      <c r="L948" s="391"/>
      <c r="M948" s="391"/>
      <c r="N948" s="391"/>
      <c r="O948" s="391"/>
      <c r="P948" s="391"/>
      <c r="Q948" s="391"/>
      <c r="R948" s="391"/>
      <c r="S948" s="391"/>
      <c r="T948" s="391"/>
      <c r="U948" s="391"/>
      <c r="V948" s="391"/>
      <c r="W948" s="391"/>
      <c r="X948" s="391"/>
      <c r="Y948" s="391"/>
      <c r="Z948" s="396"/>
      <c r="AA948" s="388"/>
      <c r="AB948" s="388"/>
      <c r="AC948" s="388"/>
      <c r="AD948" s="395"/>
      <c r="AE948" s="388"/>
      <c r="AF948" s="388"/>
      <c r="AG948" s="388"/>
      <c r="AH948" s="388"/>
      <c r="AI948" s="395"/>
      <c r="AJ948" s="388"/>
      <c r="AK948" s="388"/>
      <c r="AL948" s="388"/>
      <c r="AM948" s="388"/>
      <c r="AN948" s="395"/>
      <c r="AO948" s="388"/>
      <c r="AP948" s="388"/>
      <c r="AQ948" s="388"/>
      <c r="AR948" s="388"/>
      <c r="AS948" s="395"/>
      <c r="AT948" s="388"/>
      <c r="AU948" s="388"/>
      <c r="AV948" s="388"/>
      <c r="AW948" s="388"/>
      <c r="AX948" s="395"/>
    </row>
    <row r="949" spans="1:50">
      <c r="A949" s="391">
        <v>6</v>
      </c>
      <c r="B949" s="391"/>
      <c r="C949" s="391"/>
      <c r="D949" s="391"/>
      <c r="E949" s="393"/>
      <c r="F949" s="386">
        <v>7</v>
      </c>
      <c r="G949" s="386"/>
      <c r="H949" s="386"/>
      <c r="I949" s="386"/>
      <c r="J949" s="393"/>
      <c r="K949" s="386">
        <v>8</v>
      </c>
      <c r="L949" s="386"/>
      <c r="M949" s="386"/>
      <c r="N949" s="386"/>
      <c r="O949" s="393"/>
      <c r="P949" s="386">
        <v>9</v>
      </c>
      <c r="Q949" s="386"/>
      <c r="R949" s="386"/>
      <c r="S949" s="386"/>
      <c r="T949" s="393"/>
      <c r="U949" s="386">
        <v>10</v>
      </c>
      <c r="V949" s="386"/>
      <c r="W949" s="386"/>
      <c r="X949" s="386"/>
      <c r="Y949" s="393"/>
      <c r="Z949" s="391">
        <v>11</v>
      </c>
      <c r="AA949" s="391"/>
      <c r="AB949" s="391"/>
      <c r="AC949" s="391"/>
      <c r="AD949" s="394"/>
      <c r="AE949" s="391">
        <v>12</v>
      </c>
      <c r="AF949" s="391"/>
      <c r="AG949" s="391"/>
      <c r="AH949" s="391"/>
      <c r="AI949" s="394"/>
      <c r="AJ949" s="391">
        <v>13</v>
      </c>
      <c r="AK949" s="391"/>
      <c r="AL949" s="391"/>
      <c r="AM949" s="391"/>
      <c r="AN949" s="394"/>
      <c r="AO949" s="391">
        <v>14</v>
      </c>
      <c r="AP949" s="391"/>
      <c r="AQ949" s="391"/>
      <c r="AR949" s="391"/>
      <c r="AS949" s="394"/>
      <c r="AT949" s="391">
        <v>15</v>
      </c>
      <c r="AU949" s="391"/>
      <c r="AV949" s="391"/>
      <c r="AW949" s="391"/>
      <c r="AX949" s="394"/>
    </row>
    <row r="950" spans="1:50">
      <c r="A950" s="391"/>
      <c r="B950" s="391"/>
      <c r="C950" s="391"/>
      <c r="D950" s="391"/>
      <c r="E950" s="394"/>
      <c r="F950" s="391"/>
      <c r="G950" s="391"/>
      <c r="H950" s="391"/>
      <c r="I950" s="391"/>
      <c r="J950" s="394"/>
      <c r="K950" s="391"/>
      <c r="L950" s="391"/>
      <c r="M950" s="391"/>
      <c r="N950" s="391"/>
      <c r="O950" s="394"/>
      <c r="P950" s="391"/>
      <c r="Q950" s="391"/>
      <c r="R950" s="391"/>
      <c r="S950" s="391"/>
      <c r="T950" s="394"/>
      <c r="U950" s="391"/>
      <c r="V950" s="391"/>
      <c r="W950" s="391"/>
      <c r="X950" s="391"/>
      <c r="Y950" s="394"/>
      <c r="Z950" s="391"/>
      <c r="AA950" s="391"/>
      <c r="AB950" s="391"/>
      <c r="AC950" s="391"/>
      <c r="AD950" s="394"/>
      <c r="AE950" s="391"/>
      <c r="AF950" s="391"/>
      <c r="AG950" s="391"/>
      <c r="AH950" s="391"/>
      <c r="AI950" s="394"/>
      <c r="AJ950" s="391"/>
      <c r="AK950" s="391"/>
      <c r="AL950" s="391"/>
      <c r="AM950" s="391"/>
      <c r="AN950" s="394"/>
      <c r="AO950" s="391"/>
      <c r="AP950" s="391"/>
      <c r="AQ950" s="391"/>
      <c r="AR950" s="391"/>
      <c r="AS950" s="394"/>
      <c r="AT950" s="391"/>
      <c r="AU950" s="391"/>
      <c r="AV950" s="391"/>
      <c r="AW950" s="391"/>
      <c r="AX950" s="394"/>
    </row>
    <row r="951" spans="1:50">
      <c r="A951" s="391"/>
      <c r="B951" s="391"/>
      <c r="C951" s="391"/>
      <c r="D951" s="391"/>
      <c r="E951" s="394"/>
      <c r="F951" s="391"/>
      <c r="G951" s="391"/>
      <c r="H951" s="391"/>
      <c r="I951" s="391"/>
      <c r="J951" s="394"/>
      <c r="K951" s="391"/>
      <c r="L951" s="391"/>
      <c r="M951" s="391"/>
      <c r="N951" s="391"/>
      <c r="O951" s="394"/>
      <c r="P951" s="391"/>
      <c r="Q951" s="391"/>
      <c r="R951" s="391"/>
      <c r="S951" s="391"/>
      <c r="T951" s="394"/>
      <c r="U951" s="391"/>
      <c r="V951" s="391"/>
      <c r="W951" s="391"/>
      <c r="X951" s="391"/>
      <c r="Y951" s="394"/>
      <c r="Z951" s="391"/>
      <c r="AA951" s="391"/>
      <c r="AB951" s="391"/>
      <c r="AC951" s="391"/>
      <c r="AD951" s="394"/>
      <c r="AE951" s="391"/>
      <c r="AF951" s="391"/>
      <c r="AG951" s="391"/>
      <c r="AH951" s="391"/>
      <c r="AI951" s="394"/>
      <c r="AJ951" s="391"/>
      <c r="AK951" s="391"/>
      <c r="AL951" s="391"/>
      <c r="AM951" s="391"/>
      <c r="AN951" s="394"/>
      <c r="AO951" s="391"/>
      <c r="AP951" s="391"/>
      <c r="AQ951" s="391"/>
      <c r="AR951" s="391"/>
      <c r="AS951" s="394"/>
      <c r="AT951" s="391"/>
      <c r="AU951" s="391"/>
      <c r="AV951" s="391"/>
      <c r="AW951" s="391"/>
      <c r="AX951" s="394"/>
    </row>
    <row r="952" spans="1:50">
      <c r="A952" s="391"/>
      <c r="B952" s="391"/>
      <c r="C952" s="391"/>
      <c r="D952" s="391"/>
      <c r="E952" s="394"/>
      <c r="F952" s="391"/>
      <c r="G952" s="391"/>
      <c r="H952" s="391"/>
      <c r="I952" s="391"/>
      <c r="J952" s="394"/>
      <c r="K952" s="391"/>
      <c r="L952" s="391"/>
      <c r="M952" s="391"/>
      <c r="N952" s="391"/>
      <c r="O952" s="394"/>
      <c r="P952" s="391"/>
      <c r="Q952" s="391"/>
      <c r="R952" s="391"/>
      <c r="S952" s="391"/>
      <c r="T952" s="394"/>
      <c r="U952" s="391"/>
      <c r="V952" s="391"/>
      <c r="W952" s="391"/>
      <c r="X952" s="391"/>
      <c r="Y952" s="394"/>
      <c r="Z952" s="391"/>
      <c r="AA952" s="391"/>
      <c r="AB952" s="391"/>
      <c r="AC952" s="391"/>
      <c r="AD952" s="394"/>
      <c r="AE952" s="391"/>
      <c r="AF952" s="391"/>
      <c r="AG952" s="391"/>
      <c r="AH952" s="391"/>
      <c r="AI952" s="394"/>
      <c r="AJ952" s="391"/>
      <c r="AK952" s="391"/>
      <c r="AL952" s="391"/>
      <c r="AM952" s="391"/>
      <c r="AN952" s="394"/>
      <c r="AO952" s="391"/>
      <c r="AP952" s="391"/>
      <c r="AQ952" s="391"/>
      <c r="AR952" s="391"/>
      <c r="AS952" s="394"/>
      <c r="AT952" s="391"/>
      <c r="AU952" s="391"/>
      <c r="AV952" s="391"/>
      <c r="AW952" s="391"/>
      <c r="AX952" s="394"/>
    </row>
    <row r="953" spans="1:50">
      <c r="A953" s="391"/>
      <c r="B953" s="391"/>
      <c r="C953" s="391"/>
      <c r="D953" s="391"/>
      <c r="E953" s="394"/>
      <c r="F953" s="391"/>
      <c r="G953" s="391"/>
      <c r="H953" s="391"/>
      <c r="I953" s="391"/>
      <c r="J953" s="394"/>
      <c r="K953" s="391"/>
      <c r="L953" s="391"/>
      <c r="M953" s="391"/>
      <c r="N953" s="391"/>
      <c r="O953" s="394"/>
      <c r="P953" s="391"/>
      <c r="Q953" s="391"/>
      <c r="R953" s="391"/>
      <c r="S953" s="391"/>
      <c r="T953" s="394"/>
      <c r="U953" s="391"/>
      <c r="V953" s="391"/>
      <c r="W953" s="391"/>
      <c r="X953" s="391"/>
      <c r="Y953" s="394"/>
      <c r="Z953" s="391"/>
      <c r="AA953" s="391"/>
      <c r="AB953" s="391"/>
      <c r="AC953" s="391"/>
      <c r="AD953" s="394"/>
      <c r="AE953" s="391"/>
      <c r="AF953" s="391"/>
      <c r="AG953" s="391"/>
      <c r="AH953" s="391"/>
      <c r="AI953" s="394"/>
      <c r="AJ953" s="391"/>
      <c r="AK953" s="391"/>
      <c r="AL953" s="391"/>
      <c r="AM953" s="391"/>
      <c r="AN953" s="394"/>
      <c r="AO953" s="391"/>
      <c r="AP953" s="391"/>
      <c r="AQ953" s="391"/>
      <c r="AR953" s="391"/>
      <c r="AS953" s="394"/>
      <c r="AT953" s="391"/>
      <c r="AU953" s="391"/>
      <c r="AV953" s="391"/>
      <c r="AW953" s="391"/>
      <c r="AX953" s="394"/>
    </row>
    <row r="954" spans="1:50">
      <c r="A954" s="391"/>
      <c r="B954" s="391"/>
      <c r="C954" s="391"/>
      <c r="D954" s="391"/>
      <c r="E954" s="394"/>
      <c r="F954" s="391"/>
      <c r="G954" s="391"/>
      <c r="H954" s="391"/>
      <c r="I954" s="391"/>
      <c r="J954" s="394"/>
      <c r="K954" s="391"/>
      <c r="L954" s="391"/>
      <c r="M954" s="391"/>
      <c r="N954" s="391"/>
      <c r="O954" s="394"/>
      <c r="P954" s="391"/>
      <c r="Q954" s="391"/>
      <c r="R954" s="391"/>
      <c r="S954" s="391"/>
      <c r="T954" s="394"/>
      <c r="U954" s="391"/>
      <c r="V954" s="391"/>
      <c r="W954" s="391"/>
      <c r="X954" s="391"/>
      <c r="Y954" s="394"/>
      <c r="Z954" s="391"/>
      <c r="AA954" s="391"/>
      <c r="AB954" s="391"/>
      <c r="AC954" s="391"/>
      <c r="AD954" s="394"/>
      <c r="AE954" s="391"/>
      <c r="AF954" s="391"/>
      <c r="AG954" s="391"/>
      <c r="AH954" s="391"/>
      <c r="AI954" s="394"/>
      <c r="AJ954" s="391"/>
      <c r="AK954" s="391"/>
      <c r="AL954" s="391"/>
      <c r="AM954" s="391"/>
      <c r="AN954" s="394"/>
      <c r="AO954" s="391"/>
      <c r="AP954" s="391"/>
      <c r="AQ954" s="391"/>
      <c r="AR954" s="391"/>
      <c r="AS954" s="394"/>
      <c r="AT954" s="391"/>
      <c r="AU954" s="391"/>
      <c r="AV954" s="391"/>
      <c r="AW954" s="391"/>
      <c r="AX954" s="394"/>
    </row>
    <row r="955" spans="1:50">
      <c r="A955" s="391"/>
      <c r="B955" s="391"/>
      <c r="C955" s="391"/>
      <c r="D955" s="391"/>
      <c r="E955" s="394"/>
      <c r="F955" s="391"/>
      <c r="G955" s="391"/>
      <c r="H955" s="391"/>
      <c r="I955" s="391"/>
      <c r="J955" s="394"/>
      <c r="K955" s="391"/>
      <c r="L955" s="391"/>
      <c r="M955" s="391"/>
      <c r="N955" s="391"/>
      <c r="O955" s="394"/>
      <c r="P955" s="391"/>
      <c r="Q955" s="391"/>
      <c r="R955" s="391"/>
      <c r="S955" s="391"/>
      <c r="T955" s="394"/>
      <c r="U955" s="391"/>
      <c r="V955" s="391"/>
      <c r="W955" s="391"/>
      <c r="X955" s="391"/>
      <c r="Y955" s="394"/>
      <c r="Z955" s="391"/>
      <c r="AA955" s="391"/>
      <c r="AB955" s="391"/>
      <c r="AC955" s="391"/>
      <c r="AD955" s="394"/>
      <c r="AE955" s="391"/>
      <c r="AF955" s="391"/>
      <c r="AG955" s="391"/>
      <c r="AH955" s="391"/>
      <c r="AI955" s="394"/>
      <c r="AJ955" s="391"/>
      <c r="AK955" s="391"/>
      <c r="AL955" s="391"/>
      <c r="AM955" s="391"/>
      <c r="AN955" s="394"/>
      <c r="AO955" s="391"/>
      <c r="AP955" s="391"/>
      <c r="AQ955" s="391"/>
      <c r="AR955" s="391"/>
      <c r="AS955" s="394"/>
      <c r="AT955" s="391"/>
      <c r="AU955" s="391"/>
      <c r="AV955" s="391"/>
      <c r="AW955" s="391"/>
      <c r="AX955" s="394"/>
    </row>
    <row r="956" spans="1:50">
      <c r="A956" s="391"/>
      <c r="B956" s="391"/>
      <c r="C956" s="391"/>
      <c r="D956" s="391"/>
      <c r="E956" s="394"/>
      <c r="F956" s="391"/>
      <c r="G956" s="391"/>
      <c r="H956" s="391"/>
      <c r="I956" s="391"/>
      <c r="J956" s="394"/>
      <c r="K956" s="391"/>
      <c r="L956" s="391"/>
      <c r="M956" s="391"/>
      <c r="N956" s="391"/>
      <c r="O956" s="394"/>
      <c r="P956" s="391"/>
      <c r="Q956" s="391"/>
      <c r="R956" s="391"/>
      <c r="S956" s="391"/>
      <c r="T956" s="394"/>
      <c r="U956" s="391"/>
      <c r="V956" s="391"/>
      <c r="W956" s="391"/>
      <c r="X956" s="391"/>
      <c r="Y956" s="394"/>
      <c r="Z956" s="391"/>
      <c r="AA956" s="391"/>
      <c r="AB956" s="391"/>
      <c r="AC956" s="391"/>
      <c r="AD956" s="394"/>
      <c r="AE956" s="391"/>
      <c r="AF956" s="391"/>
      <c r="AG956" s="391"/>
      <c r="AH956" s="391"/>
      <c r="AI956" s="394"/>
      <c r="AJ956" s="391"/>
      <c r="AK956" s="391"/>
      <c r="AL956" s="391"/>
      <c r="AM956" s="391"/>
      <c r="AN956" s="394"/>
      <c r="AO956" s="391"/>
      <c r="AP956" s="391"/>
      <c r="AQ956" s="391"/>
      <c r="AR956" s="391"/>
      <c r="AS956" s="394"/>
      <c r="AT956" s="391"/>
      <c r="AU956" s="391"/>
      <c r="AV956" s="391"/>
      <c r="AW956" s="391"/>
      <c r="AX956" s="394"/>
    </row>
    <row r="957" spans="1:50">
      <c r="A957" s="391"/>
      <c r="B957" s="391"/>
      <c r="C957" s="391"/>
      <c r="D957" s="391"/>
      <c r="E957" s="394"/>
      <c r="F957" s="391"/>
      <c r="G957" s="391"/>
      <c r="H957" s="391"/>
      <c r="I957" s="391"/>
      <c r="J957" s="394"/>
      <c r="K957" s="391"/>
      <c r="L957" s="391"/>
      <c r="M957" s="391"/>
      <c r="N957" s="391"/>
      <c r="O957" s="394"/>
      <c r="P957" s="391"/>
      <c r="Q957" s="391"/>
      <c r="R957" s="391"/>
      <c r="S957" s="391"/>
      <c r="T957" s="394"/>
      <c r="U957" s="391"/>
      <c r="V957" s="391"/>
      <c r="W957" s="391"/>
      <c r="X957" s="391"/>
      <c r="Y957" s="394"/>
      <c r="Z957" s="391"/>
      <c r="AA957" s="391"/>
      <c r="AB957" s="391"/>
      <c r="AC957" s="391"/>
      <c r="AD957" s="394"/>
      <c r="AE957" s="391"/>
      <c r="AF957" s="391"/>
      <c r="AG957" s="391"/>
      <c r="AH957" s="391"/>
      <c r="AI957" s="394"/>
      <c r="AJ957" s="391"/>
      <c r="AK957" s="391"/>
      <c r="AL957" s="391"/>
      <c r="AM957" s="391"/>
      <c r="AN957" s="394"/>
      <c r="AO957" s="391"/>
      <c r="AP957" s="391"/>
      <c r="AQ957" s="391"/>
      <c r="AR957" s="391"/>
      <c r="AS957" s="394"/>
      <c r="AT957" s="391"/>
      <c r="AU957" s="391"/>
      <c r="AV957" s="391"/>
      <c r="AW957" s="391"/>
      <c r="AX957" s="394"/>
    </row>
    <row r="958" spans="1:50">
      <c r="A958" s="391"/>
      <c r="B958" s="391"/>
      <c r="C958" s="391"/>
      <c r="D958" s="391"/>
      <c r="E958" s="394"/>
      <c r="F958" s="391"/>
      <c r="G958" s="391"/>
      <c r="H958" s="391"/>
      <c r="I958" s="391"/>
      <c r="J958" s="394"/>
      <c r="K958" s="391"/>
      <c r="L958" s="391"/>
      <c r="M958" s="391"/>
      <c r="N958" s="391"/>
      <c r="O958" s="394"/>
      <c r="P958" s="391"/>
      <c r="Q958" s="391"/>
      <c r="R958" s="391"/>
      <c r="S958" s="391"/>
      <c r="T958" s="394"/>
      <c r="U958" s="391"/>
      <c r="V958" s="391"/>
      <c r="W958" s="391"/>
      <c r="X958" s="391"/>
      <c r="Y958" s="394"/>
      <c r="Z958" s="391"/>
      <c r="AA958" s="391"/>
      <c r="AB958" s="391"/>
      <c r="AC958" s="391"/>
      <c r="AD958" s="394"/>
      <c r="AE958" s="391"/>
      <c r="AF958" s="391"/>
      <c r="AG958" s="391"/>
      <c r="AH958" s="391"/>
      <c r="AI958" s="394"/>
      <c r="AJ958" s="391"/>
      <c r="AK958" s="391"/>
      <c r="AL958" s="391"/>
      <c r="AM958" s="391"/>
      <c r="AN958" s="394"/>
      <c r="AO958" s="391"/>
      <c r="AP958" s="391"/>
      <c r="AQ958" s="391"/>
      <c r="AR958" s="391"/>
      <c r="AS958" s="394"/>
      <c r="AT958" s="391"/>
      <c r="AU958" s="391"/>
      <c r="AV958" s="391"/>
      <c r="AW958" s="391"/>
      <c r="AX958" s="394"/>
    </row>
    <row r="959" spans="1:50">
      <c r="A959" s="391"/>
      <c r="B959" s="391"/>
      <c r="C959" s="391"/>
      <c r="D959" s="391"/>
      <c r="E959" s="394"/>
      <c r="F959" s="391"/>
      <c r="G959" s="391"/>
      <c r="H959" s="391"/>
      <c r="I959" s="391"/>
      <c r="J959" s="394"/>
      <c r="K959" s="391"/>
      <c r="L959" s="391"/>
      <c r="M959" s="391"/>
      <c r="N959" s="391"/>
      <c r="O959" s="394"/>
      <c r="P959" s="391"/>
      <c r="Q959" s="391"/>
      <c r="R959" s="391"/>
      <c r="S959" s="391"/>
      <c r="T959" s="394"/>
      <c r="U959" s="391"/>
      <c r="V959" s="391"/>
      <c r="W959" s="391"/>
      <c r="X959" s="391"/>
      <c r="Y959" s="394"/>
      <c r="Z959" s="391"/>
      <c r="AA959" s="391"/>
      <c r="AB959" s="391"/>
      <c r="AC959" s="391"/>
      <c r="AD959" s="394"/>
      <c r="AE959" s="391"/>
      <c r="AF959" s="391"/>
      <c r="AG959" s="391"/>
      <c r="AH959" s="391"/>
      <c r="AI959" s="394"/>
      <c r="AJ959" s="391"/>
      <c r="AK959" s="391"/>
      <c r="AL959" s="391"/>
      <c r="AM959" s="391"/>
      <c r="AN959" s="394"/>
      <c r="AO959" s="391"/>
      <c r="AP959" s="391"/>
      <c r="AQ959" s="391"/>
      <c r="AR959" s="391"/>
      <c r="AS959" s="394"/>
      <c r="AT959" s="391"/>
      <c r="AU959" s="391"/>
      <c r="AV959" s="391"/>
      <c r="AW959" s="391"/>
      <c r="AX959" s="394"/>
    </row>
    <row r="960" spans="1:50">
      <c r="A960" s="391"/>
      <c r="B960" s="391"/>
      <c r="C960" s="391"/>
      <c r="D960" s="391"/>
      <c r="E960" s="394"/>
      <c r="F960" s="391"/>
      <c r="G960" s="391"/>
      <c r="H960" s="391"/>
      <c r="I960" s="391"/>
      <c r="J960" s="394"/>
      <c r="K960" s="391"/>
      <c r="L960" s="391"/>
      <c r="M960" s="391"/>
      <c r="N960" s="391"/>
      <c r="O960" s="394"/>
      <c r="P960" s="391"/>
      <c r="Q960" s="391"/>
      <c r="R960" s="391"/>
      <c r="S960" s="391"/>
      <c r="T960" s="394"/>
      <c r="U960" s="391"/>
      <c r="V960" s="391"/>
      <c r="W960" s="391"/>
      <c r="X960" s="391"/>
      <c r="Y960" s="394"/>
      <c r="Z960" s="391"/>
      <c r="AA960" s="391"/>
      <c r="AB960" s="391"/>
      <c r="AC960" s="391"/>
      <c r="AD960" s="394"/>
      <c r="AE960" s="391"/>
      <c r="AF960" s="391"/>
      <c r="AG960" s="391"/>
      <c r="AH960" s="391"/>
      <c r="AI960" s="394"/>
      <c r="AJ960" s="391"/>
      <c r="AK960" s="391"/>
      <c r="AL960" s="391"/>
      <c r="AM960" s="391"/>
      <c r="AN960" s="394"/>
      <c r="AO960" s="391"/>
      <c r="AP960" s="391"/>
      <c r="AQ960" s="391"/>
      <c r="AR960" s="391"/>
      <c r="AS960" s="394"/>
      <c r="AT960" s="391"/>
      <c r="AU960" s="391"/>
      <c r="AV960" s="391"/>
      <c r="AW960" s="391"/>
      <c r="AX960" s="394"/>
    </row>
    <row r="961" spans="1:50">
      <c r="A961" s="391"/>
      <c r="B961" s="391"/>
      <c r="C961" s="391"/>
      <c r="D961" s="391"/>
      <c r="E961" s="394"/>
      <c r="F961" s="391"/>
      <c r="G961" s="391"/>
      <c r="H961" s="391"/>
      <c r="I961" s="391"/>
      <c r="J961" s="394"/>
      <c r="K961" s="391"/>
      <c r="L961" s="391"/>
      <c r="M961" s="391"/>
      <c r="N961" s="391"/>
      <c r="O961" s="394"/>
      <c r="P961" s="391"/>
      <c r="Q961" s="391"/>
      <c r="R961" s="391"/>
      <c r="S961" s="391"/>
      <c r="T961" s="394"/>
      <c r="U961" s="391"/>
      <c r="V961" s="391"/>
      <c r="W961" s="391"/>
      <c r="X961" s="391"/>
      <c r="Y961" s="394"/>
      <c r="Z961" s="391"/>
      <c r="AA961" s="391"/>
      <c r="AB961" s="391"/>
      <c r="AC961" s="391"/>
      <c r="AD961" s="394"/>
      <c r="AE961" s="391"/>
      <c r="AF961" s="391"/>
      <c r="AG961" s="391"/>
      <c r="AH961" s="391"/>
      <c r="AI961" s="394"/>
      <c r="AJ961" s="391"/>
      <c r="AK961" s="391"/>
      <c r="AL961" s="391"/>
      <c r="AM961" s="391"/>
      <c r="AN961" s="394"/>
      <c r="AO961" s="391"/>
      <c r="AP961" s="391"/>
      <c r="AQ961" s="391"/>
      <c r="AR961" s="391"/>
      <c r="AS961" s="394"/>
      <c r="AT961" s="391"/>
      <c r="AU961" s="391"/>
      <c r="AV961" s="391"/>
      <c r="AW961" s="391"/>
      <c r="AX961" s="394"/>
    </row>
    <row r="962" spans="1:50">
      <c r="A962" s="391"/>
      <c r="B962" s="391"/>
      <c r="C962" s="391"/>
      <c r="D962" s="391"/>
      <c r="E962" s="394"/>
      <c r="F962" s="391"/>
      <c r="G962" s="391"/>
      <c r="H962" s="391"/>
      <c r="I962" s="391"/>
      <c r="J962" s="394"/>
      <c r="K962" s="391"/>
      <c r="L962" s="391"/>
      <c r="M962" s="391"/>
      <c r="N962" s="391"/>
      <c r="O962" s="394"/>
      <c r="P962" s="391"/>
      <c r="Q962" s="391"/>
      <c r="R962" s="391"/>
      <c r="S962" s="391"/>
      <c r="T962" s="394"/>
      <c r="U962" s="391"/>
      <c r="V962" s="391"/>
      <c r="W962" s="391"/>
      <c r="X962" s="391"/>
      <c r="Y962" s="394"/>
      <c r="Z962" s="391"/>
      <c r="AA962" s="391"/>
      <c r="AB962" s="391"/>
      <c r="AC962" s="391"/>
      <c r="AD962" s="394"/>
      <c r="AE962" s="391"/>
      <c r="AF962" s="391"/>
      <c r="AG962" s="391"/>
      <c r="AH962" s="391"/>
      <c r="AI962" s="394"/>
      <c r="AJ962" s="391"/>
      <c r="AK962" s="391"/>
      <c r="AL962" s="391"/>
      <c r="AM962" s="391"/>
      <c r="AN962" s="394"/>
      <c r="AO962" s="391"/>
      <c r="AP962" s="391"/>
      <c r="AQ962" s="391"/>
      <c r="AR962" s="391"/>
      <c r="AS962" s="394"/>
      <c r="AT962" s="391"/>
      <c r="AU962" s="391"/>
      <c r="AV962" s="391"/>
      <c r="AW962" s="391"/>
      <c r="AX962" s="394"/>
    </row>
    <row r="963" spans="1:50">
      <c r="A963" s="391"/>
      <c r="B963" s="391"/>
      <c r="C963" s="391"/>
      <c r="D963" s="391"/>
      <c r="E963" s="394"/>
      <c r="F963" s="391"/>
      <c r="G963" s="391"/>
      <c r="H963" s="391"/>
      <c r="I963" s="391"/>
      <c r="J963" s="394"/>
      <c r="K963" s="391"/>
      <c r="L963" s="391"/>
      <c r="M963" s="391"/>
      <c r="N963" s="391"/>
      <c r="O963" s="394"/>
      <c r="P963" s="391"/>
      <c r="Q963" s="391"/>
      <c r="R963" s="391"/>
      <c r="S963" s="391"/>
      <c r="T963" s="394"/>
      <c r="U963" s="391"/>
      <c r="V963" s="391"/>
      <c r="W963" s="391"/>
      <c r="X963" s="391"/>
      <c r="Y963" s="394"/>
      <c r="Z963" s="391"/>
      <c r="AA963" s="391"/>
      <c r="AB963" s="391"/>
      <c r="AC963" s="391"/>
      <c r="AD963" s="394"/>
      <c r="AE963" s="391"/>
      <c r="AF963" s="391"/>
      <c r="AG963" s="391"/>
      <c r="AH963" s="391"/>
      <c r="AI963" s="394"/>
      <c r="AJ963" s="391"/>
      <c r="AK963" s="391"/>
      <c r="AL963" s="391"/>
      <c r="AM963" s="391"/>
      <c r="AN963" s="394"/>
      <c r="AO963" s="391"/>
      <c r="AP963" s="391"/>
      <c r="AQ963" s="391"/>
      <c r="AR963" s="391"/>
      <c r="AS963" s="394"/>
      <c r="AT963" s="391"/>
      <c r="AU963" s="391"/>
      <c r="AV963" s="391"/>
      <c r="AW963" s="391"/>
      <c r="AX963" s="394"/>
    </row>
    <row r="964" spans="1:50">
      <c r="A964" s="388"/>
      <c r="B964" s="388"/>
      <c r="C964" s="388"/>
      <c r="D964" s="388"/>
      <c r="E964" s="395"/>
      <c r="F964" s="388"/>
      <c r="G964" s="388"/>
      <c r="H964" s="388"/>
      <c r="I964" s="388"/>
      <c r="J964" s="395"/>
      <c r="K964" s="388"/>
      <c r="L964" s="388"/>
      <c r="M964" s="388"/>
      <c r="N964" s="388"/>
      <c r="O964" s="395"/>
      <c r="P964" s="388"/>
      <c r="Q964" s="388"/>
      <c r="R964" s="388"/>
      <c r="S964" s="388"/>
      <c r="T964" s="395"/>
      <c r="U964" s="388"/>
      <c r="V964" s="388"/>
      <c r="W964" s="388"/>
      <c r="X964" s="388"/>
      <c r="Y964" s="395"/>
      <c r="Z964" s="388"/>
      <c r="AA964" s="388"/>
      <c r="AB964" s="388"/>
      <c r="AC964" s="388"/>
      <c r="AD964" s="395"/>
      <c r="AE964" s="388"/>
      <c r="AF964" s="388"/>
      <c r="AG964" s="388"/>
      <c r="AH964" s="388"/>
      <c r="AI964" s="395"/>
      <c r="AJ964" s="388"/>
      <c r="AK964" s="388"/>
      <c r="AL964" s="388"/>
      <c r="AM964" s="388"/>
      <c r="AN964" s="395"/>
      <c r="AO964" s="388"/>
      <c r="AP964" s="388"/>
      <c r="AQ964" s="388"/>
      <c r="AR964" s="388"/>
      <c r="AS964" s="395"/>
      <c r="AT964" s="388"/>
      <c r="AU964" s="388"/>
      <c r="AV964" s="388"/>
      <c r="AW964" s="388"/>
      <c r="AX964" s="395"/>
    </row>
    <row r="965" spans="1:50">
      <c r="A965" s="391">
        <v>16</v>
      </c>
      <c r="B965" s="391"/>
      <c r="C965" s="391"/>
      <c r="D965" s="391"/>
      <c r="E965" s="394"/>
      <c r="F965" s="391">
        <v>17</v>
      </c>
      <c r="G965" s="391"/>
      <c r="H965" s="391"/>
      <c r="I965" s="391"/>
      <c r="J965" s="394"/>
      <c r="K965" s="391">
        <v>18</v>
      </c>
      <c r="L965" s="391"/>
      <c r="M965" s="391"/>
      <c r="N965" s="391"/>
      <c r="O965" s="394"/>
      <c r="P965" s="391">
        <v>19</v>
      </c>
      <c r="Q965" s="391"/>
      <c r="R965" s="391"/>
      <c r="S965" s="391"/>
      <c r="T965" s="394"/>
      <c r="U965" s="391">
        <v>20</v>
      </c>
      <c r="V965" s="391"/>
      <c r="W965" s="391"/>
      <c r="X965" s="391"/>
      <c r="Y965" s="394"/>
      <c r="Z965" s="391">
        <v>21</v>
      </c>
      <c r="AA965" s="391"/>
      <c r="AB965" s="391"/>
      <c r="AC965" s="391"/>
      <c r="AD965" s="394"/>
      <c r="AE965" s="391">
        <v>22</v>
      </c>
      <c r="AF965" s="391"/>
      <c r="AG965" s="391"/>
      <c r="AH965" s="391"/>
      <c r="AI965" s="394"/>
      <c r="AJ965" s="391">
        <v>23</v>
      </c>
      <c r="AK965" s="391"/>
      <c r="AL965" s="391"/>
      <c r="AM965" s="391"/>
      <c r="AN965" s="394"/>
      <c r="AO965" s="391">
        <v>24</v>
      </c>
      <c r="AP965" s="391"/>
      <c r="AQ965" s="391"/>
      <c r="AR965" s="391"/>
      <c r="AS965" s="394"/>
      <c r="AT965" s="391">
        <v>25</v>
      </c>
      <c r="AU965" s="391"/>
      <c r="AV965" s="391"/>
      <c r="AW965" s="391"/>
      <c r="AX965" s="394"/>
    </row>
    <row r="966" spans="1:50">
      <c r="A966" s="391"/>
      <c r="B966" s="391"/>
      <c r="C966" s="391"/>
      <c r="D966" s="391"/>
      <c r="E966" s="394"/>
      <c r="F966" s="391"/>
      <c r="G966" s="391"/>
      <c r="H966" s="391"/>
      <c r="I966" s="391"/>
      <c r="J966" s="394"/>
      <c r="K966" s="391"/>
      <c r="L966" s="391"/>
      <c r="M966" s="391"/>
      <c r="N966" s="391"/>
      <c r="O966" s="394"/>
      <c r="P966" s="391"/>
      <c r="Q966" s="391"/>
      <c r="R966" s="391"/>
      <c r="S966" s="391"/>
      <c r="T966" s="394"/>
      <c r="U966" s="391"/>
      <c r="V966" s="391"/>
      <c r="W966" s="391"/>
      <c r="X966" s="391"/>
      <c r="Y966" s="394"/>
      <c r="Z966" s="391"/>
      <c r="AA966" s="391"/>
      <c r="AB966" s="391"/>
      <c r="AC966" s="391"/>
      <c r="AD966" s="394"/>
      <c r="AE966" s="391"/>
      <c r="AF966" s="391"/>
      <c r="AG966" s="391"/>
      <c r="AH966" s="391"/>
      <c r="AI966" s="394"/>
      <c r="AJ966" s="391"/>
      <c r="AK966" s="391"/>
      <c r="AL966" s="391"/>
      <c r="AM966" s="391"/>
      <c r="AN966" s="394"/>
      <c r="AO966" s="391"/>
      <c r="AP966" s="391"/>
      <c r="AQ966" s="391"/>
      <c r="AR966" s="391"/>
      <c r="AS966" s="394"/>
      <c r="AT966" s="391"/>
      <c r="AU966" s="391"/>
      <c r="AV966" s="391"/>
      <c r="AW966" s="391"/>
      <c r="AX966" s="394"/>
    </row>
    <row r="967" spans="1:50">
      <c r="A967" s="391"/>
      <c r="B967" s="391"/>
      <c r="C967" s="391"/>
      <c r="D967" s="391"/>
      <c r="E967" s="394"/>
      <c r="F967" s="391"/>
      <c r="G967" s="391"/>
      <c r="H967" s="391"/>
      <c r="I967" s="391"/>
      <c r="J967" s="394"/>
      <c r="K967" s="391"/>
      <c r="L967" s="391"/>
      <c r="M967" s="391"/>
      <c r="N967" s="391"/>
      <c r="O967" s="394"/>
      <c r="P967" s="391"/>
      <c r="Q967" s="391"/>
      <c r="R967" s="391"/>
      <c r="S967" s="391"/>
      <c r="T967" s="394"/>
      <c r="U967" s="391"/>
      <c r="V967" s="391"/>
      <c r="W967" s="391"/>
      <c r="X967" s="391"/>
      <c r="Y967" s="394"/>
      <c r="Z967" s="391"/>
      <c r="AA967" s="391"/>
      <c r="AB967" s="391"/>
      <c r="AC967" s="391"/>
      <c r="AD967" s="394"/>
      <c r="AE967" s="391"/>
      <c r="AF967" s="391"/>
      <c r="AG967" s="391"/>
      <c r="AH967" s="391"/>
      <c r="AI967" s="394"/>
      <c r="AJ967" s="391"/>
      <c r="AK967" s="391"/>
      <c r="AL967" s="391"/>
      <c r="AM967" s="391"/>
      <c r="AN967" s="394"/>
      <c r="AO967" s="391"/>
      <c r="AP967" s="391"/>
      <c r="AQ967" s="391"/>
      <c r="AR967" s="391"/>
      <c r="AS967" s="394"/>
      <c r="AT967" s="391"/>
      <c r="AU967" s="391"/>
      <c r="AV967" s="391"/>
      <c r="AW967" s="391"/>
      <c r="AX967" s="394"/>
    </row>
    <row r="968" spans="1:50">
      <c r="A968" s="391"/>
      <c r="B968" s="391"/>
      <c r="C968" s="391"/>
      <c r="D968" s="391"/>
      <c r="E968" s="394"/>
      <c r="F968" s="391"/>
      <c r="G968" s="391"/>
      <c r="H968" s="391"/>
      <c r="I968" s="391"/>
      <c r="J968" s="394"/>
      <c r="K968" s="391"/>
      <c r="L968" s="391"/>
      <c r="M968" s="391"/>
      <c r="N968" s="391"/>
      <c r="O968" s="394"/>
      <c r="P968" s="391"/>
      <c r="Q968" s="391"/>
      <c r="R968" s="391"/>
      <c r="S968" s="391"/>
      <c r="T968" s="394"/>
      <c r="U968" s="391"/>
      <c r="V968" s="391"/>
      <c r="W968" s="391"/>
      <c r="X968" s="391"/>
      <c r="Y968" s="394"/>
      <c r="Z968" s="391"/>
      <c r="AA968" s="391"/>
      <c r="AB968" s="391"/>
      <c r="AC968" s="391"/>
      <c r="AD968" s="394"/>
      <c r="AE968" s="391"/>
      <c r="AF968" s="391"/>
      <c r="AG968" s="391"/>
      <c r="AH968" s="391"/>
      <c r="AI968" s="394"/>
      <c r="AJ968" s="391"/>
      <c r="AK968" s="391"/>
      <c r="AL968" s="391"/>
      <c r="AM968" s="391"/>
      <c r="AN968" s="394"/>
      <c r="AO968" s="391"/>
      <c r="AP968" s="391"/>
      <c r="AQ968" s="391"/>
      <c r="AR968" s="391"/>
      <c r="AS968" s="394"/>
      <c r="AT968" s="391"/>
      <c r="AU968" s="391"/>
      <c r="AV968" s="391"/>
      <c r="AW968" s="391"/>
      <c r="AX968" s="394"/>
    </row>
    <row r="969" spans="1:50">
      <c r="A969" s="391"/>
      <c r="B969" s="391"/>
      <c r="C969" s="391"/>
      <c r="D969" s="391"/>
      <c r="E969" s="394"/>
      <c r="F969" s="391"/>
      <c r="G969" s="391"/>
      <c r="H969" s="391"/>
      <c r="I969" s="391"/>
      <c r="J969" s="394"/>
      <c r="K969" s="391"/>
      <c r="L969" s="391"/>
      <c r="M969" s="391"/>
      <c r="N969" s="391"/>
      <c r="O969" s="394"/>
      <c r="P969" s="391"/>
      <c r="Q969" s="391"/>
      <c r="R969" s="391"/>
      <c r="S969" s="391"/>
      <c r="T969" s="394"/>
      <c r="U969" s="391"/>
      <c r="V969" s="391"/>
      <c r="W969" s="391"/>
      <c r="X969" s="391"/>
      <c r="Y969" s="394"/>
      <c r="Z969" s="391"/>
      <c r="AA969" s="391"/>
      <c r="AB969" s="391"/>
      <c r="AC969" s="391"/>
      <c r="AD969" s="394"/>
      <c r="AE969" s="391"/>
      <c r="AF969" s="391"/>
      <c r="AG969" s="391"/>
      <c r="AH969" s="391"/>
      <c r="AI969" s="394"/>
      <c r="AJ969" s="391"/>
      <c r="AK969" s="391"/>
      <c r="AL969" s="391"/>
      <c r="AM969" s="391"/>
      <c r="AN969" s="394"/>
      <c r="AO969" s="391"/>
      <c r="AP969" s="391"/>
      <c r="AQ969" s="391"/>
      <c r="AR969" s="391"/>
      <c r="AS969" s="394"/>
      <c r="AT969" s="391"/>
      <c r="AU969" s="391"/>
      <c r="AV969" s="391"/>
      <c r="AW969" s="391"/>
      <c r="AX969" s="394"/>
    </row>
    <row r="970" spans="1:50">
      <c r="A970" s="391"/>
      <c r="B970" s="391"/>
      <c r="C970" s="391"/>
      <c r="D970" s="391"/>
      <c r="E970" s="394"/>
      <c r="F970" s="391"/>
      <c r="G970" s="391"/>
      <c r="H970" s="391"/>
      <c r="I970" s="391"/>
      <c r="J970" s="394"/>
      <c r="K970" s="391"/>
      <c r="L970" s="391"/>
      <c r="M970" s="391"/>
      <c r="N970" s="391"/>
      <c r="O970" s="394"/>
      <c r="P970" s="391"/>
      <c r="Q970" s="391"/>
      <c r="R970" s="391"/>
      <c r="S970" s="391"/>
      <c r="T970" s="394"/>
      <c r="U970" s="391"/>
      <c r="V970" s="391"/>
      <c r="W970" s="391"/>
      <c r="X970" s="391"/>
      <c r="Y970" s="394"/>
      <c r="Z970" s="391"/>
      <c r="AA970" s="391"/>
      <c r="AB970" s="391"/>
      <c r="AC970" s="391"/>
      <c r="AD970" s="394"/>
      <c r="AE970" s="391"/>
      <c r="AF970" s="391"/>
      <c r="AG970" s="391"/>
      <c r="AH970" s="391"/>
      <c r="AI970" s="394"/>
      <c r="AJ970" s="391"/>
      <c r="AK970" s="391"/>
      <c r="AL970" s="391"/>
      <c r="AM970" s="391"/>
      <c r="AN970" s="394"/>
      <c r="AO970" s="391"/>
      <c r="AP970" s="391"/>
      <c r="AQ970" s="391"/>
      <c r="AR970" s="391"/>
      <c r="AS970" s="394"/>
      <c r="AT970" s="391"/>
      <c r="AU970" s="391"/>
      <c r="AV970" s="391"/>
      <c r="AW970" s="391"/>
      <c r="AX970" s="394"/>
    </row>
    <row r="971" spans="1:50">
      <c r="A971" s="391"/>
      <c r="B971" s="391"/>
      <c r="C971" s="391"/>
      <c r="D971" s="391"/>
      <c r="E971" s="394"/>
      <c r="F971" s="391"/>
      <c r="G971" s="391"/>
      <c r="H971" s="391"/>
      <c r="I971" s="391"/>
      <c r="J971" s="394"/>
      <c r="K971" s="391"/>
      <c r="L971" s="391"/>
      <c r="M971" s="391"/>
      <c r="N971" s="391"/>
      <c r="O971" s="394"/>
      <c r="P971" s="391"/>
      <c r="Q971" s="391"/>
      <c r="R971" s="391"/>
      <c r="S971" s="391"/>
      <c r="T971" s="394"/>
      <c r="U971" s="391"/>
      <c r="V971" s="391"/>
      <c r="W971" s="391"/>
      <c r="X971" s="391"/>
      <c r="Y971" s="394"/>
      <c r="Z971" s="391"/>
      <c r="AA971" s="391"/>
      <c r="AB971" s="391"/>
      <c r="AC971" s="391"/>
      <c r="AD971" s="394"/>
      <c r="AE971" s="391"/>
      <c r="AF971" s="391"/>
      <c r="AG971" s="391"/>
      <c r="AH971" s="391"/>
      <c r="AI971" s="394"/>
      <c r="AJ971" s="391"/>
      <c r="AK971" s="391"/>
      <c r="AL971" s="391"/>
      <c r="AM971" s="391"/>
      <c r="AN971" s="394"/>
      <c r="AO971" s="391"/>
      <c r="AP971" s="391"/>
      <c r="AQ971" s="391"/>
      <c r="AR971" s="391"/>
      <c r="AS971" s="394"/>
      <c r="AT971" s="391"/>
      <c r="AU971" s="391"/>
      <c r="AV971" s="391"/>
      <c r="AW971" s="391"/>
      <c r="AX971" s="394"/>
    </row>
    <row r="972" spans="1:50">
      <c r="A972" s="391"/>
      <c r="B972" s="391"/>
      <c r="C972" s="391"/>
      <c r="D972" s="391"/>
      <c r="E972" s="394"/>
      <c r="F972" s="391"/>
      <c r="G972" s="391"/>
      <c r="H972" s="391"/>
      <c r="I972" s="391"/>
      <c r="J972" s="394"/>
      <c r="K972" s="391"/>
      <c r="L972" s="391"/>
      <c r="M972" s="391"/>
      <c r="N972" s="391"/>
      <c r="O972" s="394"/>
      <c r="P972" s="391"/>
      <c r="Q972" s="391"/>
      <c r="R972" s="391"/>
      <c r="S972" s="391"/>
      <c r="T972" s="394"/>
      <c r="U972" s="391"/>
      <c r="V972" s="391"/>
      <c r="W972" s="391"/>
      <c r="X972" s="391"/>
      <c r="Y972" s="394"/>
      <c r="Z972" s="391"/>
      <c r="AA972" s="391"/>
      <c r="AB972" s="391"/>
      <c r="AC972" s="391"/>
      <c r="AD972" s="394"/>
      <c r="AE972" s="391"/>
      <c r="AF972" s="391"/>
      <c r="AG972" s="391"/>
      <c r="AH972" s="391"/>
      <c r="AI972" s="394"/>
      <c r="AJ972" s="391"/>
      <c r="AK972" s="391"/>
      <c r="AL972" s="391"/>
      <c r="AM972" s="391"/>
      <c r="AN972" s="394"/>
      <c r="AO972" s="391"/>
      <c r="AP972" s="391"/>
      <c r="AQ972" s="391"/>
      <c r="AR972" s="391"/>
      <c r="AS972" s="394"/>
      <c r="AT972" s="391"/>
      <c r="AU972" s="391"/>
      <c r="AV972" s="391"/>
      <c r="AW972" s="391"/>
      <c r="AX972" s="394"/>
    </row>
    <row r="973" spans="1:50">
      <c r="A973" s="391"/>
      <c r="B973" s="391"/>
      <c r="C973" s="391"/>
      <c r="D973" s="391"/>
      <c r="E973" s="394"/>
      <c r="F973" s="391"/>
      <c r="G973" s="391"/>
      <c r="H973" s="391"/>
      <c r="I973" s="391"/>
      <c r="J973" s="394"/>
      <c r="K973" s="391"/>
      <c r="L973" s="391"/>
      <c r="M973" s="391"/>
      <c r="N973" s="391"/>
      <c r="O973" s="394"/>
      <c r="P973" s="391"/>
      <c r="Q973" s="391"/>
      <c r="R973" s="391"/>
      <c r="S973" s="391"/>
      <c r="T973" s="394"/>
      <c r="U973" s="391"/>
      <c r="V973" s="391"/>
      <c r="W973" s="391"/>
      <c r="X973" s="391"/>
      <c r="Y973" s="394"/>
      <c r="Z973" s="391"/>
      <c r="AA973" s="391"/>
      <c r="AB973" s="391"/>
      <c r="AC973" s="391"/>
      <c r="AD973" s="394"/>
      <c r="AE973" s="391"/>
      <c r="AF973" s="391"/>
      <c r="AG973" s="391"/>
      <c r="AH973" s="391"/>
      <c r="AI973" s="394"/>
      <c r="AJ973" s="391"/>
      <c r="AK973" s="391"/>
      <c r="AL973" s="391"/>
      <c r="AM973" s="391"/>
      <c r="AN973" s="394"/>
      <c r="AO973" s="391"/>
      <c r="AP973" s="391"/>
      <c r="AQ973" s="391"/>
      <c r="AR973" s="391"/>
      <c r="AS973" s="394"/>
      <c r="AT973" s="391"/>
      <c r="AU973" s="391"/>
      <c r="AV973" s="391"/>
      <c r="AW973" s="391"/>
      <c r="AX973" s="394"/>
    </row>
    <row r="974" spans="1:50">
      <c r="A974" s="391"/>
      <c r="B974" s="391"/>
      <c r="C974" s="391"/>
      <c r="D974" s="391"/>
      <c r="E974" s="394"/>
      <c r="F974" s="391"/>
      <c r="G974" s="391"/>
      <c r="H974" s="391"/>
      <c r="I974" s="391"/>
      <c r="J974" s="394"/>
      <c r="K974" s="391"/>
      <c r="L974" s="391"/>
      <c r="M974" s="391"/>
      <c r="N974" s="391"/>
      <c r="O974" s="394"/>
      <c r="P974" s="391"/>
      <c r="Q974" s="391"/>
      <c r="R974" s="391"/>
      <c r="S974" s="391"/>
      <c r="T974" s="394"/>
      <c r="U974" s="391"/>
      <c r="V974" s="391"/>
      <c r="W974" s="391"/>
      <c r="X974" s="391"/>
      <c r="Y974" s="394"/>
      <c r="Z974" s="391"/>
      <c r="AA974" s="391"/>
      <c r="AB974" s="391"/>
      <c r="AC974" s="391"/>
      <c r="AD974" s="394"/>
      <c r="AE974" s="391"/>
      <c r="AF974" s="391"/>
      <c r="AG974" s="391"/>
      <c r="AH974" s="391"/>
      <c r="AI974" s="394"/>
      <c r="AJ974" s="391"/>
      <c r="AK974" s="391"/>
      <c r="AL974" s="391"/>
      <c r="AM974" s="391"/>
      <c r="AN974" s="394"/>
      <c r="AO974" s="391"/>
      <c r="AP974" s="391"/>
      <c r="AQ974" s="391"/>
      <c r="AR974" s="391"/>
      <c r="AS974" s="394"/>
      <c r="AT974" s="391"/>
      <c r="AU974" s="391"/>
      <c r="AV974" s="391"/>
      <c r="AW974" s="391"/>
      <c r="AX974" s="394"/>
    </row>
    <row r="975" spans="1:50">
      <c r="A975" s="391"/>
      <c r="B975" s="391"/>
      <c r="C975" s="391"/>
      <c r="D975" s="391"/>
      <c r="E975" s="394"/>
      <c r="F975" s="391"/>
      <c r="G975" s="391"/>
      <c r="H975" s="391"/>
      <c r="I975" s="391"/>
      <c r="J975" s="394"/>
      <c r="K975" s="391"/>
      <c r="L975" s="391"/>
      <c r="M975" s="391"/>
      <c r="N975" s="391"/>
      <c r="O975" s="394"/>
      <c r="P975" s="391"/>
      <c r="Q975" s="391"/>
      <c r="R975" s="391"/>
      <c r="S975" s="391"/>
      <c r="T975" s="394"/>
      <c r="U975" s="391"/>
      <c r="V975" s="391"/>
      <c r="W975" s="391"/>
      <c r="X975" s="391"/>
      <c r="Y975" s="394"/>
      <c r="Z975" s="391"/>
      <c r="AA975" s="391"/>
      <c r="AB975" s="391"/>
      <c r="AC975" s="391"/>
      <c r="AD975" s="394"/>
      <c r="AE975" s="391"/>
      <c r="AF975" s="391"/>
      <c r="AG975" s="391"/>
      <c r="AH975" s="391"/>
      <c r="AI975" s="394"/>
      <c r="AJ975" s="391"/>
      <c r="AK975" s="391"/>
      <c r="AL975" s="391"/>
      <c r="AM975" s="391"/>
      <c r="AN975" s="394"/>
      <c r="AO975" s="391"/>
      <c r="AP975" s="391"/>
      <c r="AQ975" s="391"/>
      <c r="AR975" s="391"/>
      <c r="AS975" s="394"/>
      <c r="AT975" s="391"/>
      <c r="AU975" s="391"/>
      <c r="AV975" s="391"/>
      <c r="AW975" s="391"/>
      <c r="AX975" s="394"/>
    </row>
    <row r="976" spans="1:50">
      <c r="A976" s="391"/>
      <c r="B976" s="391"/>
      <c r="C976" s="391"/>
      <c r="D976" s="391"/>
      <c r="E976" s="394"/>
      <c r="F976" s="391"/>
      <c r="G976" s="391"/>
      <c r="H976" s="391"/>
      <c r="I976" s="391"/>
      <c r="J976" s="394"/>
      <c r="K976" s="391"/>
      <c r="L976" s="391"/>
      <c r="M976" s="391"/>
      <c r="N976" s="391"/>
      <c r="O976" s="394"/>
      <c r="P976" s="391"/>
      <c r="Q976" s="391"/>
      <c r="R976" s="391"/>
      <c r="S976" s="391"/>
      <c r="T976" s="394"/>
      <c r="U976" s="391"/>
      <c r="V976" s="391"/>
      <c r="W976" s="391"/>
      <c r="X976" s="391"/>
      <c r="Y976" s="394"/>
      <c r="Z976" s="391"/>
      <c r="AA976" s="391"/>
      <c r="AB976" s="391"/>
      <c r="AC976" s="391"/>
      <c r="AD976" s="394"/>
      <c r="AE976" s="391"/>
      <c r="AF976" s="391"/>
      <c r="AG976" s="391"/>
      <c r="AH976" s="391"/>
      <c r="AI976" s="394"/>
      <c r="AJ976" s="391"/>
      <c r="AK976" s="391"/>
      <c r="AL976" s="391"/>
      <c r="AM976" s="391"/>
      <c r="AN976" s="394"/>
      <c r="AO976" s="391"/>
      <c r="AP976" s="391"/>
      <c r="AQ976" s="391"/>
      <c r="AR976" s="391"/>
      <c r="AS976" s="394"/>
      <c r="AT976" s="391"/>
      <c r="AU976" s="391"/>
      <c r="AV976" s="391"/>
      <c r="AW976" s="391"/>
      <c r="AX976" s="394"/>
    </row>
    <row r="977" spans="1:50">
      <c r="A977" s="391"/>
      <c r="B977" s="391"/>
      <c r="C977" s="391"/>
      <c r="D977" s="391"/>
      <c r="E977" s="394"/>
      <c r="F977" s="391"/>
      <c r="G977" s="391"/>
      <c r="H977" s="391"/>
      <c r="I977" s="391"/>
      <c r="J977" s="394"/>
      <c r="K977" s="391"/>
      <c r="L977" s="391"/>
      <c r="M977" s="391"/>
      <c r="N977" s="391"/>
      <c r="O977" s="394"/>
      <c r="P977" s="391"/>
      <c r="Q977" s="391"/>
      <c r="R977" s="391"/>
      <c r="S977" s="391"/>
      <c r="T977" s="394"/>
      <c r="U977" s="391"/>
      <c r="V977" s="391"/>
      <c r="W977" s="391"/>
      <c r="X977" s="391"/>
      <c r="Y977" s="394"/>
      <c r="Z977" s="391"/>
      <c r="AA977" s="391"/>
      <c r="AB977" s="391"/>
      <c r="AC977" s="391"/>
      <c r="AD977" s="394"/>
      <c r="AE977" s="391"/>
      <c r="AF977" s="391"/>
      <c r="AG977" s="391"/>
      <c r="AH977" s="391"/>
      <c r="AI977" s="394"/>
      <c r="AJ977" s="391"/>
      <c r="AK977" s="391"/>
      <c r="AL977" s="391"/>
      <c r="AM977" s="391"/>
      <c r="AN977" s="394"/>
      <c r="AO977" s="391"/>
      <c r="AP977" s="391"/>
      <c r="AQ977" s="391"/>
      <c r="AR977" s="391"/>
      <c r="AS977" s="394"/>
      <c r="AT977" s="391"/>
      <c r="AU977" s="391"/>
      <c r="AV977" s="391"/>
      <c r="AW977" s="391"/>
      <c r="AX977" s="394"/>
    </row>
    <row r="978" spans="1:50">
      <c r="A978" s="391"/>
      <c r="B978" s="391"/>
      <c r="C978" s="391"/>
      <c r="D978" s="391"/>
      <c r="E978" s="394"/>
      <c r="F978" s="391"/>
      <c r="G978" s="391"/>
      <c r="H978" s="391"/>
      <c r="I978" s="391"/>
      <c r="J978" s="394"/>
      <c r="K978" s="391"/>
      <c r="L978" s="391"/>
      <c r="M978" s="391"/>
      <c r="N978" s="391"/>
      <c r="O978" s="394"/>
      <c r="P978" s="391"/>
      <c r="Q978" s="391"/>
      <c r="R978" s="391"/>
      <c r="S978" s="391"/>
      <c r="T978" s="394"/>
      <c r="U978" s="391"/>
      <c r="V978" s="391"/>
      <c r="W978" s="391"/>
      <c r="X978" s="391"/>
      <c r="Y978" s="394"/>
      <c r="Z978" s="391"/>
      <c r="AA978" s="391"/>
      <c r="AB978" s="391"/>
      <c r="AC978" s="391"/>
      <c r="AD978" s="394"/>
      <c r="AE978" s="391"/>
      <c r="AF978" s="391"/>
      <c r="AG978" s="391"/>
      <c r="AH978" s="391"/>
      <c r="AI978" s="394"/>
      <c r="AJ978" s="391"/>
      <c r="AK978" s="391"/>
      <c r="AL978" s="391"/>
      <c r="AM978" s="391"/>
      <c r="AN978" s="394"/>
      <c r="AO978" s="391"/>
      <c r="AP978" s="391"/>
      <c r="AQ978" s="391"/>
      <c r="AR978" s="391"/>
      <c r="AS978" s="394"/>
      <c r="AT978" s="391"/>
      <c r="AU978" s="391"/>
      <c r="AV978" s="391"/>
      <c r="AW978" s="391"/>
      <c r="AX978" s="394"/>
    </row>
    <row r="979" spans="1:50">
      <c r="A979" s="391"/>
      <c r="B979" s="391"/>
      <c r="C979" s="391"/>
      <c r="D979" s="391"/>
      <c r="E979" s="394"/>
      <c r="F979" s="391"/>
      <c r="G979" s="391"/>
      <c r="H979" s="391"/>
      <c r="I979" s="391"/>
      <c r="J979" s="394"/>
      <c r="K979" s="391"/>
      <c r="L979" s="391"/>
      <c r="M979" s="391"/>
      <c r="N979" s="391"/>
      <c r="O979" s="394"/>
      <c r="P979" s="391"/>
      <c r="Q979" s="391"/>
      <c r="R979" s="391"/>
      <c r="S979" s="391"/>
      <c r="T979" s="394"/>
      <c r="U979" s="391"/>
      <c r="V979" s="391"/>
      <c r="W979" s="391"/>
      <c r="X979" s="391"/>
      <c r="Y979" s="394"/>
      <c r="Z979" s="391"/>
      <c r="AA979" s="391"/>
      <c r="AB979" s="391"/>
      <c r="AC979" s="391"/>
      <c r="AD979" s="394"/>
      <c r="AE979" s="391"/>
      <c r="AF979" s="391"/>
      <c r="AG979" s="391"/>
      <c r="AH979" s="391"/>
      <c r="AI979" s="394"/>
      <c r="AJ979" s="391"/>
      <c r="AK979" s="391"/>
      <c r="AL979" s="391"/>
      <c r="AM979" s="391"/>
      <c r="AN979" s="394"/>
      <c r="AO979" s="391"/>
      <c r="AP979" s="391"/>
      <c r="AQ979" s="391"/>
      <c r="AR979" s="391"/>
      <c r="AS979" s="394"/>
      <c r="AT979" s="391"/>
      <c r="AU979" s="391"/>
      <c r="AV979" s="391"/>
      <c r="AW979" s="391"/>
      <c r="AX979" s="394"/>
    </row>
    <row r="980" spans="1:50">
      <c r="A980" s="388"/>
      <c r="B980" s="388"/>
      <c r="C980" s="388"/>
      <c r="D980" s="388"/>
      <c r="E980" s="395"/>
      <c r="F980" s="388"/>
      <c r="G980" s="388"/>
      <c r="H980" s="388"/>
      <c r="I980" s="388"/>
      <c r="J980" s="395"/>
      <c r="K980" s="388"/>
      <c r="L980" s="388"/>
      <c r="M980" s="388"/>
      <c r="N980" s="388"/>
      <c r="O980" s="395"/>
      <c r="P980" s="388"/>
      <c r="Q980" s="388"/>
      <c r="R980" s="388"/>
      <c r="S980" s="388"/>
      <c r="T980" s="395"/>
      <c r="U980" s="388"/>
      <c r="V980" s="388"/>
      <c r="W980" s="388"/>
      <c r="X980" s="388"/>
      <c r="Y980" s="395"/>
      <c r="Z980" s="388"/>
      <c r="AA980" s="388"/>
      <c r="AB980" s="388"/>
      <c r="AC980" s="388"/>
      <c r="AD980" s="395"/>
      <c r="AE980" s="388"/>
      <c r="AF980" s="388"/>
      <c r="AG980" s="388"/>
      <c r="AH980" s="388"/>
      <c r="AI980" s="395"/>
      <c r="AJ980" s="388"/>
      <c r="AK980" s="388"/>
      <c r="AL980" s="388"/>
      <c r="AM980" s="388"/>
      <c r="AN980" s="395"/>
      <c r="AO980" s="388"/>
      <c r="AP980" s="388"/>
      <c r="AQ980" s="388"/>
      <c r="AR980" s="388"/>
      <c r="AS980" s="395"/>
      <c r="AT980" s="388"/>
      <c r="AU980" s="388"/>
      <c r="AV980" s="388"/>
      <c r="AW980" s="388"/>
      <c r="AX980" s="395"/>
    </row>
  </sheetData>
  <mergeCells count="1892">
    <mergeCell ref="Z932:AD932"/>
    <mergeCell ref="AE932:AI932"/>
    <mergeCell ref="AJ932:AN932"/>
    <mergeCell ref="AO932:AS932"/>
    <mergeCell ref="AT932:AX932"/>
    <mergeCell ref="Z883:AD883"/>
    <mergeCell ref="AE883:AI883"/>
    <mergeCell ref="AJ883:AN883"/>
    <mergeCell ref="AO883:AS883"/>
    <mergeCell ref="AT883:AX883"/>
    <mergeCell ref="A932:E932"/>
    <mergeCell ref="F932:J932"/>
    <mergeCell ref="K932:O932"/>
    <mergeCell ref="P932:T932"/>
    <mergeCell ref="U932:Y932"/>
    <mergeCell ref="AE878:AI882"/>
    <mergeCell ref="AJ878:AN881"/>
    <mergeCell ref="AO878:AS882"/>
    <mergeCell ref="AT878:AX882"/>
    <mergeCell ref="AJ882:AN882"/>
    <mergeCell ref="A883:E883"/>
    <mergeCell ref="F883:J883"/>
    <mergeCell ref="K883:O883"/>
    <mergeCell ref="P883:T883"/>
    <mergeCell ref="U883:Y883"/>
    <mergeCell ref="AE873:AI877"/>
    <mergeCell ref="AJ873:AN877"/>
    <mergeCell ref="AO873:AS877"/>
    <mergeCell ref="AT873:AX877"/>
    <mergeCell ref="A878:E882"/>
    <mergeCell ref="F878:J882"/>
    <mergeCell ref="K878:O882"/>
    <mergeCell ref="P878:T882"/>
    <mergeCell ref="U878:Y882"/>
    <mergeCell ref="Z878:AD882"/>
    <mergeCell ref="AE868:AI872"/>
    <mergeCell ref="AJ868:AN872"/>
    <mergeCell ref="AO868:AS872"/>
    <mergeCell ref="AT868:AX872"/>
    <mergeCell ref="A873:E877"/>
    <mergeCell ref="F873:J877"/>
    <mergeCell ref="K873:O877"/>
    <mergeCell ref="P873:T877"/>
    <mergeCell ref="U873:Y877"/>
    <mergeCell ref="Z873:AD877"/>
    <mergeCell ref="AE862:AI866"/>
    <mergeCell ref="AJ862:AN866"/>
    <mergeCell ref="AO862:AS866"/>
    <mergeCell ref="AT862:AX866"/>
    <mergeCell ref="A868:E872"/>
    <mergeCell ref="F868:J872"/>
    <mergeCell ref="K868:O872"/>
    <mergeCell ref="P868:T872"/>
    <mergeCell ref="U868:Y872"/>
    <mergeCell ref="Z868:AD872"/>
    <mergeCell ref="AE857:AI861"/>
    <mergeCell ref="AJ857:AN861"/>
    <mergeCell ref="AO857:AS861"/>
    <mergeCell ref="AT857:AX861"/>
    <mergeCell ref="A862:E866"/>
    <mergeCell ref="F862:J866"/>
    <mergeCell ref="K862:O866"/>
    <mergeCell ref="P862:T866"/>
    <mergeCell ref="U862:Y866"/>
    <mergeCell ref="Z862:AD866"/>
    <mergeCell ref="AE852:AI856"/>
    <mergeCell ref="AJ852:AN856"/>
    <mergeCell ref="AO852:AS856"/>
    <mergeCell ref="AT852:AX856"/>
    <mergeCell ref="A857:E861"/>
    <mergeCell ref="F857:J861"/>
    <mergeCell ref="K857:O861"/>
    <mergeCell ref="P857:T861"/>
    <mergeCell ref="U857:Y861"/>
    <mergeCell ref="Z857:AD861"/>
    <mergeCell ref="A852:E856"/>
    <mergeCell ref="F852:J856"/>
    <mergeCell ref="K852:O856"/>
    <mergeCell ref="P852:T856"/>
    <mergeCell ref="U852:Y856"/>
    <mergeCell ref="Z852:AD856"/>
    <mergeCell ref="Z846:AD850"/>
    <mergeCell ref="AE846:AI850"/>
    <mergeCell ref="AJ846:AN850"/>
    <mergeCell ref="AO846:AS850"/>
    <mergeCell ref="AT846:AX850"/>
    <mergeCell ref="A847:D847"/>
    <mergeCell ref="A848:D848"/>
    <mergeCell ref="A849:D849"/>
    <mergeCell ref="A850:D850"/>
    <mergeCell ref="Z841:AD845"/>
    <mergeCell ref="AE841:AI845"/>
    <mergeCell ref="AJ841:AN845"/>
    <mergeCell ref="AO841:AS845"/>
    <mergeCell ref="AT841:AX845"/>
    <mergeCell ref="A842:D842"/>
    <mergeCell ref="A843:D843"/>
    <mergeCell ref="A844:D844"/>
    <mergeCell ref="A845:D845"/>
    <mergeCell ref="A839:C839"/>
    <mergeCell ref="H839:J839"/>
    <mergeCell ref="U839:V839"/>
    <mergeCell ref="W839:X839"/>
    <mergeCell ref="A840:D840"/>
    <mergeCell ref="H840:Q849"/>
    <mergeCell ref="S840:X849"/>
    <mergeCell ref="A841:D841"/>
    <mergeCell ref="A846:D846"/>
    <mergeCell ref="AE834:AI834"/>
    <mergeCell ref="AJ834:AN834"/>
    <mergeCell ref="AO834:AS834"/>
    <mergeCell ref="AT834:AX834"/>
    <mergeCell ref="A835:Y838"/>
    <mergeCell ref="Z836:AD840"/>
    <mergeCell ref="AE836:AI840"/>
    <mergeCell ref="AJ836:AN840"/>
    <mergeCell ref="AO836:AS840"/>
    <mergeCell ref="AT836:AX840"/>
    <mergeCell ref="A834:E834"/>
    <mergeCell ref="F834:J834"/>
    <mergeCell ref="K834:O834"/>
    <mergeCell ref="P834:T834"/>
    <mergeCell ref="U834:Y834"/>
    <mergeCell ref="Z834:AD834"/>
    <mergeCell ref="A829:E833"/>
    <mergeCell ref="F829:J833"/>
    <mergeCell ref="K829:O833"/>
    <mergeCell ref="P829:T833"/>
    <mergeCell ref="U829:Y833"/>
    <mergeCell ref="Z829:AC829"/>
    <mergeCell ref="Z830:AC830"/>
    <mergeCell ref="Z831:AC831"/>
    <mergeCell ref="Z832:AC832"/>
    <mergeCell ref="Z833:AC833"/>
    <mergeCell ref="A824:E828"/>
    <mergeCell ref="F824:J828"/>
    <mergeCell ref="K824:O828"/>
    <mergeCell ref="P824:T828"/>
    <mergeCell ref="U824:Y828"/>
    <mergeCell ref="Z824:AC824"/>
    <mergeCell ref="Z825:AC825"/>
    <mergeCell ref="Z826:AC826"/>
    <mergeCell ref="Z827:AC827"/>
    <mergeCell ref="Z828:AC828"/>
    <mergeCell ref="AG822:AI822"/>
    <mergeCell ref="AT822:AU822"/>
    <mergeCell ref="AV822:AW822"/>
    <mergeCell ref="Z823:AC823"/>
    <mergeCell ref="AG823:AP832"/>
    <mergeCell ref="AR823:AW832"/>
    <mergeCell ref="A819:E823"/>
    <mergeCell ref="F819:J823"/>
    <mergeCell ref="K819:O823"/>
    <mergeCell ref="P819:T823"/>
    <mergeCell ref="U819:Y823"/>
    <mergeCell ref="Z822:AB822"/>
    <mergeCell ref="AE813:AI817"/>
    <mergeCell ref="AJ813:AN817"/>
    <mergeCell ref="AO813:AS817"/>
    <mergeCell ref="AT813:AX817"/>
    <mergeCell ref="P817:T817"/>
    <mergeCell ref="Z818:AX821"/>
    <mergeCell ref="AE808:AI812"/>
    <mergeCell ref="AJ808:AN812"/>
    <mergeCell ref="AO808:AS812"/>
    <mergeCell ref="AT808:AX812"/>
    <mergeCell ref="A813:E817"/>
    <mergeCell ref="F813:J817"/>
    <mergeCell ref="K813:O817"/>
    <mergeCell ref="P813:T816"/>
    <mergeCell ref="U813:Y817"/>
    <mergeCell ref="Z813:AD817"/>
    <mergeCell ref="AE803:AI807"/>
    <mergeCell ref="AJ803:AN807"/>
    <mergeCell ref="AO803:AS807"/>
    <mergeCell ref="AT803:AX807"/>
    <mergeCell ref="A808:E812"/>
    <mergeCell ref="F808:J812"/>
    <mergeCell ref="K808:O812"/>
    <mergeCell ref="P808:T812"/>
    <mergeCell ref="U808:Y812"/>
    <mergeCell ref="Z808:AD812"/>
    <mergeCell ref="AE797:AI801"/>
    <mergeCell ref="AJ797:AN801"/>
    <mergeCell ref="AO797:AS801"/>
    <mergeCell ref="AT797:AX801"/>
    <mergeCell ref="A803:E807"/>
    <mergeCell ref="F803:J807"/>
    <mergeCell ref="K803:O807"/>
    <mergeCell ref="P803:T807"/>
    <mergeCell ref="U803:Y807"/>
    <mergeCell ref="Z803:AD807"/>
    <mergeCell ref="AE792:AI796"/>
    <mergeCell ref="AJ792:AN796"/>
    <mergeCell ref="AO792:AS796"/>
    <mergeCell ref="AT792:AX796"/>
    <mergeCell ref="A797:E801"/>
    <mergeCell ref="F797:J801"/>
    <mergeCell ref="K797:O801"/>
    <mergeCell ref="P797:T801"/>
    <mergeCell ref="U797:Y801"/>
    <mergeCell ref="Z797:AD801"/>
    <mergeCell ref="AE787:AI791"/>
    <mergeCell ref="AJ787:AN791"/>
    <mergeCell ref="AO787:AS791"/>
    <mergeCell ref="AT787:AX791"/>
    <mergeCell ref="A792:E796"/>
    <mergeCell ref="F792:J796"/>
    <mergeCell ref="K792:O796"/>
    <mergeCell ref="P792:T796"/>
    <mergeCell ref="U792:Y796"/>
    <mergeCell ref="Z792:AD796"/>
    <mergeCell ref="AE785:AI785"/>
    <mergeCell ref="AJ785:AN785"/>
    <mergeCell ref="AO785:AS785"/>
    <mergeCell ref="AT785:AX785"/>
    <mergeCell ref="A787:E791"/>
    <mergeCell ref="F787:J791"/>
    <mergeCell ref="K787:O791"/>
    <mergeCell ref="P787:T791"/>
    <mergeCell ref="U787:Y791"/>
    <mergeCell ref="Z787:AD791"/>
    <mergeCell ref="AE780:AI784"/>
    <mergeCell ref="AJ780:AN784"/>
    <mergeCell ref="AO780:AS784"/>
    <mergeCell ref="AT780:AX784"/>
    <mergeCell ref="A785:E785"/>
    <mergeCell ref="F785:J785"/>
    <mergeCell ref="K785:O785"/>
    <mergeCell ref="P785:T785"/>
    <mergeCell ref="U785:Y785"/>
    <mergeCell ref="Z785:AD785"/>
    <mergeCell ref="AE775:AI779"/>
    <mergeCell ref="AJ775:AN779"/>
    <mergeCell ref="AO775:AS779"/>
    <mergeCell ref="AT775:AX779"/>
    <mergeCell ref="A780:E784"/>
    <mergeCell ref="F780:J784"/>
    <mergeCell ref="K780:O784"/>
    <mergeCell ref="P780:T784"/>
    <mergeCell ref="U780:Y784"/>
    <mergeCell ref="Z780:AD784"/>
    <mergeCell ref="AE770:AI774"/>
    <mergeCell ref="AJ770:AN774"/>
    <mergeCell ref="AO770:AS774"/>
    <mergeCell ref="AT770:AX774"/>
    <mergeCell ref="A775:E779"/>
    <mergeCell ref="F775:J779"/>
    <mergeCell ref="K775:O779"/>
    <mergeCell ref="P775:T779"/>
    <mergeCell ref="U775:Y779"/>
    <mergeCell ref="Z775:AD779"/>
    <mergeCell ref="AE764:AI768"/>
    <mergeCell ref="AJ764:AN768"/>
    <mergeCell ref="AO764:AS768"/>
    <mergeCell ref="AT764:AX768"/>
    <mergeCell ref="A770:E774"/>
    <mergeCell ref="F770:J774"/>
    <mergeCell ref="K770:O774"/>
    <mergeCell ref="P770:T774"/>
    <mergeCell ref="U770:Y774"/>
    <mergeCell ref="Z770:AD774"/>
    <mergeCell ref="AO743:AS747"/>
    <mergeCell ref="AT743:AX747"/>
    <mergeCell ref="A744:D744"/>
    <mergeCell ref="A745:D745"/>
    <mergeCell ref="A746:D746"/>
    <mergeCell ref="A747:D747"/>
    <mergeCell ref="AE759:AI763"/>
    <mergeCell ref="AJ759:AN763"/>
    <mergeCell ref="AO759:AS763"/>
    <mergeCell ref="AT759:AX763"/>
    <mergeCell ref="A764:E768"/>
    <mergeCell ref="F764:J768"/>
    <mergeCell ref="K764:O768"/>
    <mergeCell ref="P764:T768"/>
    <mergeCell ref="U764:Y768"/>
    <mergeCell ref="Z764:AD768"/>
    <mergeCell ref="AE754:AI758"/>
    <mergeCell ref="AJ754:AN758"/>
    <mergeCell ref="AO754:AS758"/>
    <mergeCell ref="AT754:AX758"/>
    <mergeCell ref="A759:E763"/>
    <mergeCell ref="F759:J763"/>
    <mergeCell ref="K759:O763"/>
    <mergeCell ref="P759:T763"/>
    <mergeCell ref="U759:Y763"/>
    <mergeCell ref="Z759:AD763"/>
    <mergeCell ref="A754:E758"/>
    <mergeCell ref="F754:J758"/>
    <mergeCell ref="K754:O758"/>
    <mergeCell ref="P754:T758"/>
    <mergeCell ref="U754:Y758"/>
    <mergeCell ref="Z754:AD758"/>
    <mergeCell ref="A741:C741"/>
    <mergeCell ref="H741:J741"/>
    <mergeCell ref="U741:V741"/>
    <mergeCell ref="W741:X741"/>
    <mergeCell ref="A742:D742"/>
    <mergeCell ref="H742:Q751"/>
    <mergeCell ref="S742:X751"/>
    <mergeCell ref="A743:D743"/>
    <mergeCell ref="A748:D748"/>
    <mergeCell ref="AE736:AI736"/>
    <mergeCell ref="AJ736:AN736"/>
    <mergeCell ref="AO736:AS736"/>
    <mergeCell ref="AT736:AX736"/>
    <mergeCell ref="A737:Y740"/>
    <mergeCell ref="Z738:AD742"/>
    <mergeCell ref="AE738:AI742"/>
    <mergeCell ref="AJ738:AN742"/>
    <mergeCell ref="AO738:AS742"/>
    <mergeCell ref="AT738:AX742"/>
    <mergeCell ref="Z748:AD751"/>
    <mergeCell ref="AE748:AI752"/>
    <mergeCell ref="AJ748:AN752"/>
    <mergeCell ref="AO748:AS752"/>
    <mergeCell ref="AT748:AX752"/>
    <mergeCell ref="A749:D749"/>
    <mergeCell ref="A750:D750"/>
    <mergeCell ref="A751:D751"/>
    <mergeCell ref="A752:D752"/>
    <mergeCell ref="Z752:AD752"/>
    <mergeCell ref="Z743:AD747"/>
    <mergeCell ref="AE743:AI747"/>
    <mergeCell ref="AJ743:AN747"/>
    <mergeCell ref="Z735:AC735"/>
    <mergeCell ref="A736:E736"/>
    <mergeCell ref="F736:J736"/>
    <mergeCell ref="K736:O736"/>
    <mergeCell ref="P736:T736"/>
    <mergeCell ref="U736:Y736"/>
    <mergeCell ref="Z736:AD736"/>
    <mergeCell ref="Z728:AC728"/>
    <mergeCell ref="Z729:AC729"/>
    <mergeCell ref="Z730:AC730"/>
    <mergeCell ref="A731:E735"/>
    <mergeCell ref="F731:J735"/>
    <mergeCell ref="K731:O735"/>
    <mergeCell ref="P731:T735"/>
    <mergeCell ref="U731:Y735"/>
    <mergeCell ref="Z731:AC731"/>
    <mergeCell ref="Z732:AC732"/>
    <mergeCell ref="Z725:AC725"/>
    <mergeCell ref="AG725:AP734"/>
    <mergeCell ref="AR725:AW734"/>
    <mergeCell ref="A726:E730"/>
    <mergeCell ref="F726:J730"/>
    <mergeCell ref="K726:O730"/>
    <mergeCell ref="P726:T730"/>
    <mergeCell ref="U726:Y730"/>
    <mergeCell ref="Z726:AC726"/>
    <mergeCell ref="Z727:AC727"/>
    <mergeCell ref="Z720:AX723"/>
    <mergeCell ref="A721:E725"/>
    <mergeCell ref="F721:J725"/>
    <mergeCell ref="K721:O725"/>
    <mergeCell ref="P721:T725"/>
    <mergeCell ref="U721:Y725"/>
    <mergeCell ref="Z724:AB724"/>
    <mergeCell ref="AG724:AI724"/>
    <mergeCell ref="AT724:AU724"/>
    <mergeCell ref="AV724:AW724"/>
    <mergeCell ref="Z733:AC733"/>
    <mergeCell ref="Z734:AC734"/>
    <mergeCell ref="Z715:AD719"/>
    <mergeCell ref="AE715:AI719"/>
    <mergeCell ref="AJ715:AN718"/>
    <mergeCell ref="AO715:AS718"/>
    <mergeCell ref="AT715:AX718"/>
    <mergeCell ref="AJ719:AN719"/>
    <mergeCell ref="AO719:AS719"/>
    <mergeCell ref="AT719:AX719"/>
    <mergeCell ref="Z710:AD714"/>
    <mergeCell ref="AE710:AI714"/>
    <mergeCell ref="AJ710:AN714"/>
    <mergeCell ref="AO710:AS714"/>
    <mergeCell ref="AT710:AX714"/>
    <mergeCell ref="A715:E719"/>
    <mergeCell ref="F715:J719"/>
    <mergeCell ref="K715:O719"/>
    <mergeCell ref="P715:T719"/>
    <mergeCell ref="U715:Y719"/>
    <mergeCell ref="Z705:AD709"/>
    <mergeCell ref="AE705:AI709"/>
    <mergeCell ref="AJ705:AN709"/>
    <mergeCell ref="AO705:AS709"/>
    <mergeCell ref="AT705:AX709"/>
    <mergeCell ref="A710:E714"/>
    <mergeCell ref="F710:J714"/>
    <mergeCell ref="K710:O714"/>
    <mergeCell ref="P710:T714"/>
    <mergeCell ref="U710:Y714"/>
    <mergeCell ref="Z699:AD703"/>
    <mergeCell ref="AE699:AI703"/>
    <mergeCell ref="AJ699:AN703"/>
    <mergeCell ref="AO699:AS703"/>
    <mergeCell ref="AT699:AX703"/>
    <mergeCell ref="A705:E709"/>
    <mergeCell ref="F705:J709"/>
    <mergeCell ref="K705:O709"/>
    <mergeCell ref="P705:T709"/>
    <mergeCell ref="U705:Y709"/>
    <mergeCell ref="Z694:AD698"/>
    <mergeCell ref="AE694:AI698"/>
    <mergeCell ref="AJ694:AN698"/>
    <mergeCell ref="AO694:AS698"/>
    <mergeCell ref="AT694:AX698"/>
    <mergeCell ref="A699:E703"/>
    <mergeCell ref="F699:J703"/>
    <mergeCell ref="K699:O703"/>
    <mergeCell ref="P699:T703"/>
    <mergeCell ref="U699:Y703"/>
    <mergeCell ref="Z689:AD693"/>
    <mergeCell ref="AE689:AI693"/>
    <mergeCell ref="AJ689:AN693"/>
    <mergeCell ref="AO689:AS693"/>
    <mergeCell ref="AT689:AX693"/>
    <mergeCell ref="A694:E698"/>
    <mergeCell ref="F694:J698"/>
    <mergeCell ref="K694:O698"/>
    <mergeCell ref="P694:T698"/>
    <mergeCell ref="U694:Y698"/>
    <mergeCell ref="Z687:AD687"/>
    <mergeCell ref="AE687:AI687"/>
    <mergeCell ref="AJ687:AN687"/>
    <mergeCell ref="AO687:AS687"/>
    <mergeCell ref="AT687:AX687"/>
    <mergeCell ref="A689:E693"/>
    <mergeCell ref="F689:J693"/>
    <mergeCell ref="K689:O693"/>
    <mergeCell ref="P689:T693"/>
    <mergeCell ref="U689:Y693"/>
    <mergeCell ref="Z682:AD686"/>
    <mergeCell ref="AE682:AI686"/>
    <mergeCell ref="AJ682:AN686"/>
    <mergeCell ref="AO682:AS686"/>
    <mergeCell ref="AT682:AX686"/>
    <mergeCell ref="A687:E687"/>
    <mergeCell ref="F687:J687"/>
    <mergeCell ref="K687:O687"/>
    <mergeCell ref="P687:T687"/>
    <mergeCell ref="U687:Y687"/>
    <mergeCell ref="Z677:AD681"/>
    <mergeCell ref="AE677:AI681"/>
    <mergeCell ref="AJ677:AN681"/>
    <mergeCell ref="AO677:AS681"/>
    <mergeCell ref="AT677:AX681"/>
    <mergeCell ref="A682:E686"/>
    <mergeCell ref="F682:J686"/>
    <mergeCell ref="K682:O686"/>
    <mergeCell ref="P682:T686"/>
    <mergeCell ref="U682:Y686"/>
    <mergeCell ref="Z672:AD676"/>
    <mergeCell ref="AE672:AI676"/>
    <mergeCell ref="AJ672:AN676"/>
    <mergeCell ref="AO672:AS676"/>
    <mergeCell ref="AT672:AX676"/>
    <mergeCell ref="A677:E681"/>
    <mergeCell ref="F677:J681"/>
    <mergeCell ref="K677:O681"/>
    <mergeCell ref="P677:T681"/>
    <mergeCell ref="U677:Y681"/>
    <mergeCell ref="AE666:AI670"/>
    <mergeCell ref="AJ666:AN670"/>
    <mergeCell ref="AO666:AS670"/>
    <mergeCell ref="AT666:AX670"/>
    <mergeCell ref="Z670:AD670"/>
    <mergeCell ref="A672:E676"/>
    <mergeCell ref="F672:J676"/>
    <mergeCell ref="K672:O676"/>
    <mergeCell ref="P672:T676"/>
    <mergeCell ref="U672:Y676"/>
    <mergeCell ref="AE661:AI665"/>
    <mergeCell ref="AJ661:AN665"/>
    <mergeCell ref="AO661:AS665"/>
    <mergeCell ref="AT661:AX665"/>
    <mergeCell ref="A666:E670"/>
    <mergeCell ref="F666:J670"/>
    <mergeCell ref="K666:O670"/>
    <mergeCell ref="P666:T670"/>
    <mergeCell ref="U666:Y670"/>
    <mergeCell ref="Z666:AD669"/>
    <mergeCell ref="AE656:AI660"/>
    <mergeCell ref="AJ656:AN660"/>
    <mergeCell ref="AO656:AS660"/>
    <mergeCell ref="AT656:AX660"/>
    <mergeCell ref="A661:E665"/>
    <mergeCell ref="F661:J665"/>
    <mergeCell ref="K661:O665"/>
    <mergeCell ref="P661:T665"/>
    <mergeCell ref="U661:Y665"/>
    <mergeCell ref="Z661:AD665"/>
    <mergeCell ref="A656:E660"/>
    <mergeCell ref="F656:J660"/>
    <mergeCell ref="K656:O660"/>
    <mergeCell ref="P656:T660"/>
    <mergeCell ref="U656:Y660"/>
    <mergeCell ref="Z656:AD660"/>
    <mergeCell ref="Z650:AD654"/>
    <mergeCell ref="AE650:AI654"/>
    <mergeCell ref="AJ650:AN654"/>
    <mergeCell ref="AO650:AS654"/>
    <mergeCell ref="AT650:AX654"/>
    <mergeCell ref="A651:D651"/>
    <mergeCell ref="A652:D652"/>
    <mergeCell ref="A653:D653"/>
    <mergeCell ref="A654:D654"/>
    <mergeCell ref="Z645:AD649"/>
    <mergeCell ref="AE645:AI649"/>
    <mergeCell ref="AJ645:AN649"/>
    <mergeCell ref="AO645:AS649"/>
    <mergeCell ref="AT645:AX649"/>
    <mergeCell ref="A646:D646"/>
    <mergeCell ref="A647:D647"/>
    <mergeCell ref="A648:D648"/>
    <mergeCell ref="A649:D649"/>
    <mergeCell ref="A643:C643"/>
    <mergeCell ref="H643:J643"/>
    <mergeCell ref="U643:V643"/>
    <mergeCell ref="W643:X643"/>
    <mergeCell ref="A644:D644"/>
    <mergeCell ref="H644:Q653"/>
    <mergeCell ref="S644:X653"/>
    <mergeCell ref="A645:D645"/>
    <mergeCell ref="A650:D650"/>
    <mergeCell ref="AE638:AI638"/>
    <mergeCell ref="AJ638:AN638"/>
    <mergeCell ref="AO638:AS638"/>
    <mergeCell ref="AT638:AX638"/>
    <mergeCell ref="A639:Y642"/>
    <mergeCell ref="Z640:AD644"/>
    <mergeCell ref="AE640:AI644"/>
    <mergeCell ref="AJ640:AN644"/>
    <mergeCell ref="AO640:AS644"/>
    <mergeCell ref="AT640:AX644"/>
    <mergeCell ref="A638:E638"/>
    <mergeCell ref="F638:J638"/>
    <mergeCell ref="K638:O638"/>
    <mergeCell ref="P638:T638"/>
    <mergeCell ref="U638:Y638"/>
    <mergeCell ref="Z638:AD638"/>
    <mergeCell ref="A633:E637"/>
    <mergeCell ref="F633:J637"/>
    <mergeCell ref="K633:O637"/>
    <mergeCell ref="P633:T637"/>
    <mergeCell ref="U633:Y637"/>
    <mergeCell ref="Z633:AC633"/>
    <mergeCell ref="Z634:AC634"/>
    <mergeCell ref="Z635:AC635"/>
    <mergeCell ref="Z636:AC636"/>
    <mergeCell ref="Z637:AC637"/>
    <mergeCell ref="A628:E632"/>
    <mergeCell ref="F628:J632"/>
    <mergeCell ref="K628:O632"/>
    <mergeCell ref="P628:T632"/>
    <mergeCell ref="U628:Y632"/>
    <mergeCell ref="Z628:AC628"/>
    <mergeCell ref="Z629:AC629"/>
    <mergeCell ref="Z630:AC630"/>
    <mergeCell ref="Z631:AC631"/>
    <mergeCell ref="Z632:AC632"/>
    <mergeCell ref="Z626:AB626"/>
    <mergeCell ref="AG626:AI626"/>
    <mergeCell ref="AT626:AU626"/>
    <mergeCell ref="AV626:AW626"/>
    <mergeCell ref="Z627:AC627"/>
    <mergeCell ref="AG627:AP636"/>
    <mergeCell ref="AR627:AW636"/>
    <mergeCell ref="AE617:AI621"/>
    <mergeCell ref="AJ617:AN621"/>
    <mergeCell ref="AO617:AS621"/>
    <mergeCell ref="AT617:AX621"/>
    <mergeCell ref="Z622:AX625"/>
    <mergeCell ref="A623:E627"/>
    <mergeCell ref="F623:J627"/>
    <mergeCell ref="K623:O627"/>
    <mergeCell ref="P623:T627"/>
    <mergeCell ref="U623:Y627"/>
    <mergeCell ref="AE612:AI616"/>
    <mergeCell ref="AJ612:AN616"/>
    <mergeCell ref="AO612:AS616"/>
    <mergeCell ref="AT612:AX616"/>
    <mergeCell ref="A617:E621"/>
    <mergeCell ref="F617:J621"/>
    <mergeCell ref="K617:O621"/>
    <mergeCell ref="P617:T621"/>
    <mergeCell ref="U617:Y621"/>
    <mergeCell ref="Z617:AD621"/>
    <mergeCell ref="AE607:AI611"/>
    <mergeCell ref="AJ607:AN611"/>
    <mergeCell ref="AO607:AS611"/>
    <mergeCell ref="AT607:AX611"/>
    <mergeCell ref="A612:E616"/>
    <mergeCell ref="F612:J616"/>
    <mergeCell ref="K612:O616"/>
    <mergeCell ref="P612:T616"/>
    <mergeCell ref="U612:Y616"/>
    <mergeCell ref="Z612:AD616"/>
    <mergeCell ref="A607:E611"/>
    <mergeCell ref="F607:J611"/>
    <mergeCell ref="K607:O611"/>
    <mergeCell ref="P607:T611"/>
    <mergeCell ref="U607:Y611"/>
    <mergeCell ref="Z607:AD611"/>
    <mergeCell ref="Z601:AD605"/>
    <mergeCell ref="AE601:AI605"/>
    <mergeCell ref="AJ601:AN605"/>
    <mergeCell ref="AO601:AS605"/>
    <mergeCell ref="AT601:AX605"/>
    <mergeCell ref="A605:E605"/>
    <mergeCell ref="Z596:AD600"/>
    <mergeCell ref="AE596:AI600"/>
    <mergeCell ref="AJ596:AN600"/>
    <mergeCell ref="AO596:AS600"/>
    <mergeCell ref="AT596:AX600"/>
    <mergeCell ref="A601:E604"/>
    <mergeCell ref="F601:J605"/>
    <mergeCell ref="K601:O605"/>
    <mergeCell ref="P601:T605"/>
    <mergeCell ref="U601:Y605"/>
    <mergeCell ref="Z591:AD595"/>
    <mergeCell ref="AE591:AI595"/>
    <mergeCell ref="AJ591:AN595"/>
    <mergeCell ref="AO591:AS595"/>
    <mergeCell ref="AT591:AX595"/>
    <mergeCell ref="A596:E600"/>
    <mergeCell ref="F596:J600"/>
    <mergeCell ref="K596:O600"/>
    <mergeCell ref="P596:T600"/>
    <mergeCell ref="U596:Y600"/>
    <mergeCell ref="Z589:AD589"/>
    <mergeCell ref="AE589:AI589"/>
    <mergeCell ref="AJ589:AN589"/>
    <mergeCell ref="AO589:AS589"/>
    <mergeCell ref="AT589:AX589"/>
    <mergeCell ref="A591:E595"/>
    <mergeCell ref="F591:J595"/>
    <mergeCell ref="K591:O595"/>
    <mergeCell ref="P591:T595"/>
    <mergeCell ref="U591:Y595"/>
    <mergeCell ref="AE584:AI588"/>
    <mergeCell ref="AJ584:AN588"/>
    <mergeCell ref="AO584:AS587"/>
    <mergeCell ref="AT584:AX587"/>
    <mergeCell ref="AR588:AU588"/>
    <mergeCell ref="A589:E589"/>
    <mergeCell ref="F589:J589"/>
    <mergeCell ref="K589:O589"/>
    <mergeCell ref="P589:T589"/>
    <mergeCell ref="U589:Y589"/>
    <mergeCell ref="AE579:AI583"/>
    <mergeCell ref="AJ579:AN583"/>
    <mergeCell ref="AO579:AS583"/>
    <mergeCell ref="AT579:AX583"/>
    <mergeCell ref="A584:E588"/>
    <mergeCell ref="F584:J588"/>
    <mergeCell ref="K584:O588"/>
    <mergeCell ref="P584:T588"/>
    <mergeCell ref="U584:Y588"/>
    <mergeCell ref="Z584:AD588"/>
    <mergeCell ref="AE574:AI578"/>
    <mergeCell ref="AJ574:AN578"/>
    <mergeCell ref="AO574:AS578"/>
    <mergeCell ref="AT574:AX578"/>
    <mergeCell ref="A579:E583"/>
    <mergeCell ref="F579:J583"/>
    <mergeCell ref="K579:O583"/>
    <mergeCell ref="P579:T583"/>
    <mergeCell ref="U579:Y583"/>
    <mergeCell ref="Z579:AD583"/>
    <mergeCell ref="AE568:AI572"/>
    <mergeCell ref="AJ568:AN572"/>
    <mergeCell ref="AO568:AS572"/>
    <mergeCell ref="AT568:AX572"/>
    <mergeCell ref="A574:E578"/>
    <mergeCell ref="F574:J578"/>
    <mergeCell ref="K574:O578"/>
    <mergeCell ref="P574:T578"/>
    <mergeCell ref="U574:Y578"/>
    <mergeCell ref="Z574:AD578"/>
    <mergeCell ref="AE563:AI567"/>
    <mergeCell ref="AJ563:AN567"/>
    <mergeCell ref="AO563:AS567"/>
    <mergeCell ref="AT563:AX567"/>
    <mergeCell ref="A568:E572"/>
    <mergeCell ref="F568:J572"/>
    <mergeCell ref="K568:O572"/>
    <mergeCell ref="P568:T572"/>
    <mergeCell ref="U568:Y572"/>
    <mergeCell ref="Z568:AD572"/>
    <mergeCell ref="AE558:AI562"/>
    <mergeCell ref="AJ558:AN562"/>
    <mergeCell ref="AO558:AS562"/>
    <mergeCell ref="AT558:AX562"/>
    <mergeCell ref="A563:E567"/>
    <mergeCell ref="F563:J567"/>
    <mergeCell ref="K563:O567"/>
    <mergeCell ref="P563:T567"/>
    <mergeCell ref="U563:Y567"/>
    <mergeCell ref="Z563:AD567"/>
    <mergeCell ref="A558:E562"/>
    <mergeCell ref="F558:J562"/>
    <mergeCell ref="K558:O562"/>
    <mergeCell ref="P558:T562"/>
    <mergeCell ref="U558:Y562"/>
    <mergeCell ref="Z558:AD562"/>
    <mergeCell ref="Z552:AD556"/>
    <mergeCell ref="AE552:AI556"/>
    <mergeCell ref="AJ552:AN556"/>
    <mergeCell ref="AO552:AS556"/>
    <mergeCell ref="AT552:AX556"/>
    <mergeCell ref="A553:D553"/>
    <mergeCell ref="A554:D554"/>
    <mergeCell ref="A555:D555"/>
    <mergeCell ref="A556:D556"/>
    <mergeCell ref="Z547:AD551"/>
    <mergeCell ref="AE547:AI551"/>
    <mergeCell ref="AJ547:AN551"/>
    <mergeCell ref="AO547:AS551"/>
    <mergeCell ref="AT547:AX551"/>
    <mergeCell ref="A548:D548"/>
    <mergeCell ref="A549:D549"/>
    <mergeCell ref="A550:D550"/>
    <mergeCell ref="A551:D551"/>
    <mergeCell ref="A545:C545"/>
    <mergeCell ref="H545:J545"/>
    <mergeCell ref="U545:V545"/>
    <mergeCell ref="W545:X545"/>
    <mergeCell ref="A546:D546"/>
    <mergeCell ref="H546:Q555"/>
    <mergeCell ref="S546:X555"/>
    <mergeCell ref="A547:D547"/>
    <mergeCell ref="A552:D552"/>
    <mergeCell ref="AE540:AI540"/>
    <mergeCell ref="AJ540:AN540"/>
    <mergeCell ref="AO540:AS540"/>
    <mergeCell ref="AT540:AX540"/>
    <mergeCell ref="A541:Y544"/>
    <mergeCell ref="Z542:AD546"/>
    <mergeCell ref="AE542:AI546"/>
    <mergeCell ref="AJ542:AN546"/>
    <mergeCell ref="AO542:AS546"/>
    <mergeCell ref="AT542:AX546"/>
    <mergeCell ref="A540:E540"/>
    <mergeCell ref="F540:J540"/>
    <mergeCell ref="K540:O540"/>
    <mergeCell ref="P540:T540"/>
    <mergeCell ref="U540:Y540"/>
    <mergeCell ref="Z540:AD540"/>
    <mergeCell ref="A535:E539"/>
    <mergeCell ref="F535:J539"/>
    <mergeCell ref="K535:O539"/>
    <mergeCell ref="P535:T539"/>
    <mergeCell ref="U535:Y539"/>
    <mergeCell ref="Z535:AC535"/>
    <mergeCell ref="Z536:AC536"/>
    <mergeCell ref="Z537:AC537"/>
    <mergeCell ref="Z538:AC538"/>
    <mergeCell ref="Z539:AC539"/>
    <mergeCell ref="A530:E534"/>
    <mergeCell ref="F530:J534"/>
    <mergeCell ref="K530:O534"/>
    <mergeCell ref="P530:T534"/>
    <mergeCell ref="U530:Y534"/>
    <mergeCell ref="Z530:AC530"/>
    <mergeCell ref="Z531:AC531"/>
    <mergeCell ref="Z532:AC532"/>
    <mergeCell ref="Z533:AC533"/>
    <mergeCell ref="Z534:AC534"/>
    <mergeCell ref="Z528:AB528"/>
    <mergeCell ref="AG528:AI528"/>
    <mergeCell ref="AT528:AU528"/>
    <mergeCell ref="AV528:AW528"/>
    <mergeCell ref="Z529:AC529"/>
    <mergeCell ref="AG529:AP538"/>
    <mergeCell ref="AR529:AW538"/>
    <mergeCell ref="AE519:AI523"/>
    <mergeCell ref="AJ519:AN523"/>
    <mergeCell ref="AO519:AS523"/>
    <mergeCell ref="AT519:AX523"/>
    <mergeCell ref="Z524:AX527"/>
    <mergeCell ref="A525:E529"/>
    <mergeCell ref="F525:J529"/>
    <mergeCell ref="K525:O529"/>
    <mergeCell ref="P525:T529"/>
    <mergeCell ref="U525:Y529"/>
    <mergeCell ref="AE514:AI518"/>
    <mergeCell ref="AJ514:AN518"/>
    <mergeCell ref="AO514:AS518"/>
    <mergeCell ref="AT514:AX518"/>
    <mergeCell ref="A519:E523"/>
    <mergeCell ref="F519:J523"/>
    <mergeCell ref="K519:O523"/>
    <mergeCell ref="P519:T523"/>
    <mergeCell ref="U519:Y523"/>
    <mergeCell ref="Z519:AD523"/>
    <mergeCell ref="AE509:AI513"/>
    <mergeCell ref="AJ509:AN513"/>
    <mergeCell ref="AO509:AS513"/>
    <mergeCell ref="AT509:AX513"/>
    <mergeCell ref="A514:E518"/>
    <mergeCell ref="F514:J518"/>
    <mergeCell ref="K514:O518"/>
    <mergeCell ref="P514:T518"/>
    <mergeCell ref="U514:Y518"/>
    <mergeCell ref="Z514:AD518"/>
    <mergeCell ref="AE503:AI507"/>
    <mergeCell ref="AJ503:AN507"/>
    <mergeCell ref="AO503:AS507"/>
    <mergeCell ref="AT503:AX507"/>
    <mergeCell ref="A509:E513"/>
    <mergeCell ref="F509:J513"/>
    <mergeCell ref="K509:O513"/>
    <mergeCell ref="P509:T513"/>
    <mergeCell ref="U509:Y513"/>
    <mergeCell ref="Z509:AD513"/>
    <mergeCell ref="AE498:AI502"/>
    <mergeCell ref="AJ498:AN502"/>
    <mergeCell ref="AO498:AS502"/>
    <mergeCell ref="AT498:AX502"/>
    <mergeCell ref="A503:E507"/>
    <mergeCell ref="F503:J507"/>
    <mergeCell ref="K503:O507"/>
    <mergeCell ref="P503:T507"/>
    <mergeCell ref="U503:Y507"/>
    <mergeCell ref="Z503:AD507"/>
    <mergeCell ref="AE493:AI497"/>
    <mergeCell ref="AJ493:AN497"/>
    <mergeCell ref="AO493:AS497"/>
    <mergeCell ref="AT493:AX497"/>
    <mergeCell ref="A498:E502"/>
    <mergeCell ref="F498:J502"/>
    <mergeCell ref="K498:O502"/>
    <mergeCell ref="P498:T502"/>
    <mergeCell ref="U498:Y502"/>
    <mergeCell ref="Z498:AD502"/>
    <mergeCell ref="AE491:AI491"/>
    <mergeCell ref="AJ491:AN491"/>
    <mergeCell ref="AO491:AS491"/>
    <mergeCell ref="AT491:AX491"/>
    <mergeCell ref="A493:E497"/>
    <mergeCell ref="F493:J497"/>
    <mergeCell ref="K493:O497"/>
    <mergeCell ref="P493:T497"/>
    <mergeCell ref="U493:Y497"/>
    <mergeCell ref="Z493:AD497"/>
    <mergeCell ref="AE486:AI490"/>
    <mergeCell ref="AJ486:AN490"/>
    <mergeCell ref="AO486:AS490"/>
    <mergeCell ref="AT486:AX490"/>
    <mergeCell ref="A491:E491"/>
    <mergeCell ref="F491:J491"/>
    <mergeCell ref="K491:O491"/>
    <mergeCell ref="P491:T491"/>
    <mergeCell ref="U491:Y491"/>
    <mergeCell ref="Z491:AD491"/>
    <mergeCell ref="AE481:AI485"/>
    <mergeCell ref="AJ481:AN485"/>
    <mergeCell ref="AO481:AS485"/>
    <mergeCell ref="AT481:AX485"/>
    <mergeCell ref="A486:E490"/>
    <mergeCell ref="F486:J490"/>
    <mergeCell ref="K486:O490"/>
    <mergeCell ref="P486:T490"/>
    <mergeCell ref="U486:Y490"/>
    <mergeCell ref="Z486:AD490"/>
    <mergeCell ref="AE476:AI480"/>
    <mergeCell ref="AJ476:AN480"/>
    <mergeCell ref="AO476:AS480"/>
    <mergeCell ref="AT476:AX480"/>
    <mergeCell ref="A481:E485"/>
    <mergeCell ref="F481:J485"/>
    <mergeCell ref="K481:O485"/>
    <mergeCell ref="P481:T485"/>
    <mergeCell ref="U481:Y485"/>
    <mergeCell ref="Z481:AD485"/>
    <mergeCell ref="AE470:AI474"/>
    <mergeCell ref="AJ470:AN474"/>
    <mergeCell ref="AO470:AS474"/>
    <mergeCell ref="AT470:AX474"/>
    <mergeCell ref="A476:E480"/>
    <mergeCell ref="F476:J480"/>
    <mergeCell ref="K476:O480"/>
    <mergeCell ref="P476:T480"/>
    <mergeCell ref="U476:Y480"/>
    <mergeCell ref="Z476:AD480"/>
    <mergeCell ref="AE465:AI469"/>
    <mergeCell ref="AJ465:AN469"/>
    <mergeCell ref="AO465:AS469"/>
    <mergeCell ref="AT465:AX469"/>
    <mergeCell ref="A470:E474"/>
    <mergeCell ref="F470:J474"/>
    <mergeCell ref="K470:O474"/>
    <mergeCell ref="P470:T474"/>
    <mergeCell ref="U470:Y474"/>
    <mergeCell ref="Z470:AD474"/>
    <mergeCell ref="AE460:AI464"/>
    <mergeCell ref="AJ460:AN464"/>
    <mergeCell ref="AO460:AS464"/>
    <mergeCell ref="AT460:AX464"/>
    <mergeCell ref="A465:E469"/>
    <mergeCell ref="F465:J469"/>
    <mergeCell ref="K465:O469"/>
    <mergeCell ref="P465:T469"/>
    <mergeCell ref="U465:Y469"/>
    <mergeCell ref="Z465:AD469"/>
    <mergeCell ref="A460:E464"/>
    <mergeCell ref="F460:J464"/>
    <mergeCell ref="K460:O464"/>
    <mergeCell ref="P460:T464"/>
    <mergeCell ref="U460:Y464"/>
    <mergeCell ref="Z460:AD464"/>
    <mergeCell ref="Z454:AD457"/>
    <mergeCell ref="AE454:AI458"/>
    <mergeCell ref="AJ454:AN458"/>
    <mergeCell ref="AO454:AS458"/>
    <mergeCell ref="AT454:AX458"/>
    <mergeCell ref="A455:D455"/>
    <mergeCell ref="A456:D456"/>
    <mergeCell ref="A457:D457"/>
    <mergeCell ref="A458:D458"/>
    <mergeCell ref="Z458:AD458"/>
    <mergeCell ref="Z449:AD453"/>
    <mergeCell ref="AE449:AI453"/>
    <mergeCell ref="AJ449:AN453"/>
    <mergeCell ref="AO449:AS453"/>
    <mergeCell ref="AT449:AX453"/>
    <mergeCell ref="A450:D450"/>
    <mergeCell ref="A451:D451"/>
    <mergeCell ref="A452:D452"/>
    <mergeCell ref="A453:D453"/>
    <mergeCell ref="A447:C447"/>
    <mergeCell ref="H447:J447"/>
    <mergeCell ref="U447:V447"/>
    <mergeCell ref="W447:X447"/>
    <mergeCell ref="A448:D448"/>
    <mergeCell ref="H448:Q457"/>
    <mergeCell ref="S448:X457"/>
    <mergeCell ref="A449:D449"/>
    <mergeCell ref="A454:D454"/>
    <mergeCell ref="Z432:AC432"/>
    <mergeCell ref="Z433:AC433"/>
    <mergeCell ref="Z434:AC434"/>
    <mergeCell ref="Z435:AC435"/>
    <mergeCell ref="Z436:AC436"/>
    <mergeCell ref="AE442:AI442"/>
    <mergeCell ref="AJ442:AN442"/>
    <mergeCell ref="AO442:AS442"/>
    <mergeCell ref="AT442:AX442"/>
    <mergeCell ref="A443:Y446"/>
    <mergeCell ref="Z444:AD448"/>
    <mergeCell ref="AE444:AI448"/>
    <mergeCell ref="AJ444:AN448"/>
    <mergeCell ref="AO444:AS448"/>
    <mergeCell ref="AT444:AX448"/>
    <mergeCell ref="E441:U441"/>
    <mergeCell ref="Z441:AC441"/>
    <mergeCell ref="A442:E442"/>
    <mergeCell ref="F442:J442"/>
    <mergeCell ref="K442:O442"/>
    <mergeCell ref="P442:T442"/>
    <mergeCell ref="U442:Y442"/>
    <mergeCell ref="Z442:AD442"/>
    <mergeCell ref="Z430:AB430"/>
    <mergeCell ref="AG430:AI430"/>
    <mergeCell ref="AT430:AU430"/>
    <mergeCell ref="AV430:AW430"/>
    <mergeCell ref="Z431:AC431"/>
    <mergeCell ref="AG431:AP440"/>
    <mergeCell ref="AR431:AW440"/>
    <mergeCell ref="AE421:AI425"/>
    <mergeCell ref="AJ421:AN425"/>
    <mergeCell ref="AO421:AS425"/>
    <mergeCell ref="AT421:AX425"/>
    <mergeCell ref="Z426:AX429"/>
    <mergeCell ref="A427:E431"/>
    <mergeCell ref="F427:J431"/>
    <mergeCell ref="K427:O431"/>
    <mergeCell ref="P427:T431"/>
    <mergeCell ref="U427:Y431"/>
    <mergeCell ref="A437:E440"/>
    <mergeCell ref="F437:J440"/>
    <mergeCell ref="K437:O440"/>
    <mergeCell ref="P437:T439"/>
    <mergeCell ref="U437:Y440"/>
    <mergeCell ref="Z437:AC437"/>
    <mergeCell ref="Z438:AC438"/>
    <mergeCell ref="Z439:AC439"/>
    <mergeCell ref="P440:T440"/>
    <mergeCell ref="Z440:AC440"/>
    <mergeCell ref="A432:E436"/>
    <mergeCell ref="F432:J436"/>
    <mergeCell ref="K432:O436"/>
    <mergeCell ref="P432:T436"/>
    <mergeCell ref="U432:Y436"/>
    <mergeCell ref="AE416:AI420"/>
    <mergeCell ref="AJ416:AN420"/>
    <mergeCell ref="AO416:AS420"/>
    <mergeCell ref="AT416:AX420"/>
    <mergeCell ref="A421:E425"/>
    <mergeCell ref="F421:J425"/>
    <mergeCell ref="K421:O425"/>
    <mergeCell ref="P421:T425"/>
    <mergeCell ref="U421:Y425"/>
    <mergeCell ref="Z421:AD425"/>
    <mergeCell ref="AE411:AI415"/>
    <mergeCell ref="AJ411:AN415"/>
    <mergeCell ref="AO411:AS415"/>
    <mergeCell ref="AT411:AX415"/>
    <mergeCell ref="A416:E420"/>
    <mergeCell ref="F416:J420"/>
    <mergeCell ref="K416:O420"/>
    <mergeCell ref="P416:T420"/>
    <mergeCell ref="U416:Y420"/>
    <mergeCell ref="Z416:AD420"/>
    <mergeCell ref="AE405:AI409"/>
    <mergeCell ref="AJ405:AN409"/>
    <mergeCell ref="AO405:AS409"/>
    <mergeCell ref="AT405:AX409"/>
    <mergeCell ref="A411:E415"/>
    <mergeCell ref="F411:J415"/>
    <mergeCell ref="K411:O415"/>
    <mergeCell ref="P411:T415"/>
    <mergeCell ref="U411:Y415"/>
    <mergeCell ref="Z411:AD415"/>
    <mergeCell ref="AE400:AI404"/>
    <mergeCell ref="AJ400:AN404"/>
    <mergeCell ref="AO400:AS404"/>
    <mergeCell ref="AT400:AX404"/>
    <mergeCell ref="A405:E409"/>
    <mergeCell ref="F405:J409"/>
    <mergeCell ref="K405:O409"/>
    <mergeCell ref="P405:T409"/>
    <mergeCell ref="U405:Y409"/>
    <mergeCell ref="Z405:AD409"/>
    <mergeCell ref="AE395:AI399"/>
    <mergeCell ref="AJ395:AN399"/>
    <mergeCell ref="AO395:AS399"/>
    <mergeCell ref="AT395:AX399"/>
    <mergeCell ref="A400:E404"/>
    <mergeCell ref="F400:J404"/>
    <mergeCell ref="K400:O404"/>
    <mergeCell ref="P400:T404"/>
    <mergeCell ref="U400:Y404"/>
    <mergeCell ref="Z400:AD404"/>
    <mergeCell ref="AE393:AI393"/>
    <mergeCell ref="AJ393:AN393"/>
    <mergeCell ref="AO393:AS393"/>
    <mergeCell ref="AT393:AX393"/>
    <mergeCell ref="A395:E399"/>
    <mergeCell ref="F395:J399"/>
    <mergeCell ref="K395:O399"/>
    <mergeCell ref="P395:T399"/>
    <mergeCell ref="U395:Y399"/>
    <mergeCell ref="Z395:AD399"/>
    <mergeCell ref="AE388:AI392"/>
    <mergeCell ref="AJ388:AN392"/>
    <mergeCell ref="AO388:AS392"/>
    <mergeCell ref="AT388:AX392"/>
    <mergeCell ref="A393:E393"/>
    <mergeCell ref="F393:J393"/>
    <mergeCell ref="K393:O393"/>
    <mergeCell ref="P393:T393"/>
    <mergeCell ref="U393:Y393"/>
    <mergeCell ref="Z393:AD393"/>
    <mergeCell ref="AE383:AI387"/>
    <mergeCell ref="AJ383:AN387"/>
    <mergeCell ref="AO383:AS387"/>
    <mergeCell ref="AT383:AX387"/>
    <mergeCell ref="A388:E392"/>
    <mergeCell ref="F388:J392"/>
    <mergeCell ref="K388:O392"/>
    <mergeCell ref="P388:T392"/>
    <mergeCell ref="U388:Y392"/>
    <mergeCell ref="Z388:AD392"/>
    <mergeCell ref="AE378:AI382"/>
    <mergeCell ref="AJ378:AN382"/>
    <mergeCell ref="AO378:AS382"/>
    <mergeCell ref="AT378:AX382"/>
    <mergeCell ref="A383:E387"/>
    <mergeCell ref="F383:J387"/>
    <mergeCell ref="K383:O387"/>
    <mergeCell ref="P383:T387"/>
    <mergeCell ref="U383:Y387"/>
    <mergeCell ref="Z383:AD387"/>
    <mergeCell ref="AE372:AI376"/>
    <mergeCell ref="AJ372:AN376"/>
    <mergeCell ref="AO372:AS376"/>
    <mergeCell ref="AT372:AX376"/>
    <mergeCell ref="A378:E382"/>
    <mergeCell ref="F378:J382"/>
    <mergeCell ref="K378:O382"/>
    <mergeCell ref="P378:T382"/>
    <mergeCell ref="U378:Y382"/>
    <mergeCell ref="Z378:AD382"/>
    <mergeCell ref="AE367:AI371"/>
    <mergeCell ref="AJ367:AN371"/>
    <mergeCell ref="AO367:AS371"/>
    <mergeCell ref="AT367:AX371"/>
    <mergeCell ref="A372:E376"/>
    <mergeCell ref="F372:J376"/>
    <mergeCell ref="K372:O376"/>
    <mergeCell ref="P372:T376"/>
    <mergeCell ref="U372:Y376"/>
    <mergeCell ref="Z372:AD376"/>
    <mergeCell ref="AE362:AI366"/>
    <mergeCell ref="AJ362:AN366"/>
    <mergeCell ref="AO362:AS366"/>
    <mergeCell ref="AT362:AX366"/>
    <mergeCell ref="A367:E371"/>
    <mergeCell ref="F367:J371"/>
    <mergeCell ref="K367:O371"/>
    <mergeCell ref="P367:T371"/>
    <mergeCell ref="U367:Y371"/>
    <mergeCell ref="Z367:AD371"/>
    <mergeCell ref="A362:E366"/>
    <mergeCell ref="F362:J366"/>
    <mergeCell ref="K362:O366"/>
    <mergeCell ref="P362:T366"/>
    <mergeCell ref="U362:Y366"/>
    <mergeCell ref="Z362:AD366"/>
    <mergeCell ref="AO344:AS344"/>
    <mergeCell ref="AT344:AX344"/>
    <mergeCell ref="A345:Y348"/>
    <mergeCell ref="Z346:AD350"/>
    <mergeCell ref="AE346:AI350"/>
    <mergeCell ref="AJ346:AN350"/>
    <mergeCell ref="AO346:AS350"/>
    <mergeCell ref="AT346:AX350"/>
    <mergeCell ref="A344:E344"/>
    <mergeCell ref="F344:J344"/>
    <mergeCell ref="K344:O344"/>
    <mergeCell ref="P344:T344"/>
    <mergeCell ref="U344:Y344"/>
    <mergeCell ref="Z344:AD344"/>
    <mergeCell ref="Z356:AD360"/>
    <mergeCell ref="AE356:AI360"/>
    <mergeCell ref="AJ356:AN360"/>
    <mergeCell ref="AO356:AS360"/>
    <mergeCell ref="AT356:AX360"/>
    <mergeCell ref="A357:D357"/>
    <mergeCell ref="A358:D358"/>
    <mergeCell ref="A359:D359"/>
    <mergeCell ref="A360:D360"/>
    <mergeCell ref="Z351:AD355"/>
    <mergeCell ref="AE351:AI355"/>
    <mergeCell ref="AJ351:AN355"/>
    <mergeCell ref="AO351:AS355"/>
    <mergeCell ref="AT351:AX355"/>
    <mergeCell ref="A352:D352"/>
    <mergeCell ref="A353:D353"/>
    <mergeCell ref="A354:D354"/>
    <mergeCell ref="A355:D355"/>
    <mergeCell ref="U334:Y338"/>
    <mergeCell ref="Z334:AC334"/>
    <mergeCell ref="Z335:AC335"/>
    <mergeCell ref="Z336:AC336"/>
    <mergeCell ref="Z337:AC337"/>
    <mergeCell ref="Z338:AC338"/>
    <mergeCell ref="A349:C349"/>
    <mergeCell ref="H349:J349"/>
    <mergeCell ref="U349:V349"/>
    <mergeCell ref="W349:X349"/>
    <mergeCell ref="A350:D350"/>
    <mergeCell ref="H350:Q359"/>
    <mergeCell ref="S350:X359"/>
    <mergeCell ref="A351:D351"/>
    <mergeCell ref="A356:D356"/>
    <mergeCell ref="AE344:AI344"/>
    <mergeCell ref="AJ344:AN344"/>
    <mergeCell ref="AG332:AI332"/>
    <mergeCell ref="AT332:AU332"/>
    <mergeCell ref="AV332:AW332"/>
    <mergeCell ref="Z333:AC333"/>
    <mergeCell ref="AG333:AP342"/>
    <mergeCell ref="AR333:AW342"/>
    <mergeCell ref="A329:E333"/>
    <mergeCell ref="F329:J333"/>
    <mergeCell ref="K329:O333"/>
    <mergeCell ref="P329:T333"/>
    <mergeCell ref="U329:Y333"/>
    <mergeCell ref="Z332:AB332"/>
    <mergeCell ref="Z323:AD327"/>
    <mergeCell ref="AE323:AI327"/>
    <mergeCell ref="AJ323:AN327"/>
    <mergeCell ref="AO323:AS327"/>
    <mergeCell ref="AT323:AX327"/>
    <mergeCell ref="Z328:AX331"/>
    <mergeCell ref="A339:E343"/>
    <mergeCell ref="F339:J343"/>
    <mergeCell ref="K339:O343"/>
    <mergeCell ref="P339:T343"/>
    <mergeCell ref="U339:Y343"/>
    <mergeCell ref="Z339:AC339"/>
    <mergeCell ref="Z340:AC340"/>
    <mergeCell ref="Z341:AC341"/>
    <mergeCell ref="Z342:AC342"/>
    <mergeCell ref="Z343:AC343"/>
    <mergeCell ref="A334:E338"/>
    <mergeCell ref="F334:J338"/>
    <mergeCell ref="K334:O338"/>
    <mergeCell ref="P334:T338"/>
    <mergeCell ref="Z318:AD322"/>
    <mergeCell ref="AE318:AI322"/>
    <mergeCell ref="AJ318:AN322"/>
    <mergeCell ref="AO318:AS322"/>
    <mergeCell ref="AT318:AX322"/>
    <mergeCell ref="A323:E327"/>
    <mergeCell ref="F323:J327"/>
    <mergeCell ref="K323:O327"/>
    <mergeCell ref="P323:T327"/>
    <mergeCell ref="U323:Y327"/>
    <mergeCell ref="Z313:AD317"/>
    <mergeCell ref="AE313:AI317"/>
    <mergeCell ref="AJ313:AN317"/>
    <mergeCell ref="AO313:AS317"/>
    <mergeCell ref="AT313:AX317"/>
    <mergeCell ref="A318:E322"/>
    <mergeCell ref="F318:J322"/>
    <mergeCell ref="K318:O322"/>
    <mergeCell ref="P318:T322"/>
    <mergeCell ref="U318:Y322"/>
    <mergeCell ref="AE307:AI311"/>
    <mergeCell ref="AJ307:AN311"/>
    <mergeCell ref="AO307:AS311"/>
    <mergeCell ref="AT307:AX311"/>
    <mergeCell ref="A311:E311"/>
    <mergeCell ref="A313:E317"/>
    <mergeCell ref="F313:J317"/>
    <mergeCell ref="K313:O317"/>
    <mergeCell ref="P313:T317"/>
    <mergeCell ref="U313:Y317"/>
    <mergeCell ref="AE302:AI306"/>
    <mergeCell ref="AJ302:AN306"/>
    <mergeCell ref="AO302:AS306"/>
    <mergeCell ref="AT302:AX306"/>
    <mergeCell ref="A307:E310"/>
    <mergeCell ref="F307:J311"/>
    <mergeCell ref="K307:O311"/>
    <mergeCell ref="P307:T311"/>
    <mergeCell ref="U307:Y311"/>
    <mergeCell ref="Z307:AD311"/>
    <mergeCell ref="AE297:AI301"/>
    <mergeCell ref="AJ297:AN301"/>
    <mergeCell ref="AO297:AS301"/>
    <mergeCell ref="AT297:AX301"/>
    <mergeCell ref="A302:E306"/>
    <mergeCell ref="F302:J306"/>
    <mergeCell ref="K302:O306"/>
    <mergeCell ref="P302:T306"/>
    <mergeCell ref="U302:Y306"/>
    <mergeCell ref="Z302:AD306"/>
    <mergeCell ref="AE295:AI295"/>
    <mergeCell ref="AJ295:AN295"/>
    <mergeCell ref="AO295:AS295"/>
    <mergeCell ref="AT295:AX295"/>
    <mergeCell ref="A297:E301"/>
    <mergeCell ref="F297:J301"/>
    <mergeCell ref="K297:O301"/>
    <mergeCell ref="P297:T301"/>
    <mergeCell ref="U297:Y301"/>
    <mergeCell ref="Z297:AD301"/>
    <mergeCell ref="AE290:AI294"/>
    <mergeCell ref="AJ290:AN294"/>
    <mergeCell ref="AO290:AS294"/>
    <mergeCell ref="AT290:AX294"/>
    <mergeCell ref="A295:E295"/>
    <mergeCell ref="F295:J295"/>
    <mergeCell ref="K295:O295"/>
    <mergeCell ref="P295:T295"/>
    <mergeCell ref="U295:Y295"/>
    <mergeCell ref="Z295:AD295"/>
    <mergeCell ref="AE285:AI289"/>
    <mergeCell ref="AJ285:AN289"/>
    <mergeCell ref="AO285:AS289"/>
    <mergeCell ref="AT285:AX289"/>
    <mergeCell ref="A290:E294"/>
    <mergeCell ref="F290:J294"/>
    <mergeCell ref="K290:O294"/>
    <mergeCell ref="P290:T294"/>
    <mergeCell ref="U290:Y294"/>
    <mergeCell ref="Z290:AD294"/>
    <mergeCell ref="AE280:AI284"/>
    <mergeCell ref="AJ280:AN284"/>
    <mergeCell ref="AO280:AS284"/>
    <mergeCell ref="AT280:AX284"/>
    <mergeCell ref="A285:E289"/>
    <mergeCell ref="F285:J289"/>
    <mergeCell ref="K285:O289"/>
    <mergeCell ref="P285:T289"/>
    <mergeCell ref="U285:Y289"/>
    <mergeCell ref="Z285:AD289"/>
    <mergeCell ref="AE274:AI278"/>
    <mergeCell ref="AJ274:AN278"/>
    <mergeCell ref="AO274:AS278"/>
    <mergeCell ref="AT274:AX278"/>
    <mergeCell ref="A280:E284"/>
    <mergeCell ref="F280:J284"/>
    <mergeCell ref="K280:O284"/>
    <mergeCell ref="P280:T284"/>
    <mergeCell ref="U280:Y284"/>
    <mergeCell ref="Z280:AD284"/>
    <mergeCell ref="AT253:AX257"/>
    <mergeCell ref="A254:D254"/>
    <mergeCell ref="A255:D255"/>
    <mergeCell ref="A256:D256"/>
    <mergeCell ref="A257:D257"/>
    <mergeCell ref="AE269:AI273"/>
    <mergeCell ref="AJ269:AN273"/>
    <mergeCell ref="AO269:AS273"/>
    <mergeCell ref="AT269:AX273"/>
    <mergeCell ref="A274:E278"/>
    <mergeCell ref="F274:J278"/>
    <mergeCell ref="K274:O278"/>
    <mergeCell ref="P274:T278"/>
    <mergeCell ref="U274:Y278"/>
    <mergeCell ref="Z274:AD278"/>
    <mergeCell ref="AE264:AI268"/>
    <mergeCell ref="AJ264:AN268"/>
    <mergeCell ref="AO264:AS268"/>
    <mergeCell ref="AT264:AX268"/>
    <mergeCell ref="A269:E273"/>
    <mergeCell ref="F269:J273"/>
    <mergeCell ref="K269:O273"/>
    <mergeCell ref="P269:T273"/>
    <mergeCell ref="U269:Y273"/>
    <mergeCell ref="Z269:AD273"/>
    <mergeCell ref="A264:E268"/>
    <mergeCell ref="F264:J268"/>
    <mergeCell ref="K264:O268"/>
    <mergeCell ref="P264:T268"/>
    <mergeCell ref="U264:Y268"/>
    <mergeCell ref="Z264:AD268"/>
    <mergeCell ref="A251:C251"/>
    <mergeCell ref="H251:J251"/>
    <mergeCell ref="U251:V251"/>
    <mergeCell ref="W251:X251"/>
    <mergeCell ref="A252:D252"/>
    <mergeCell ref="H252:Q261"/>
    <mergeCell ref="S252:X261"/>
    <mergeCell ref="A253:D253"/>
    <mergeCell ref="A258:D258"/>
    <mergeCell ref="AE246:AI246"/>
    <mergeCell ref="AJ246:AN246"/>
    <mergeCell ref="AO246:AS246"/>
    <mergeCell ref="AT246:AX246"/>
    <mergeCell ref="A247:Y250"/>
    <mergeCell ref="Z248:AD252"/>
    <mergeCell ref="AE248:AI252"/>
    <mergeCell ref="AJ248:AN252"/>
    <mergeCell ref="AO248:AS252"/>
    <mergeCell ref="AT248:AX252"/>
    <mergeCell ref="Z258:AD262"/>
    <mergeCell ref="AE258:AI262"/>
    <mergeCell ref="AJ258:AN262"/>
    <mergeCell ref="AO258:AS262"/>
    <mergeCell ref="AT258:AX262"/>
    <mergeCell ref="A259:D259"/>
    <mergeCell ref="A260:D260"/>
    <mergeCell ref="A261:D261"/>
    <mergeCell ref="A262:D262"/>
    <mergeCell ref="Z253:AD257"/>
    <mergeCell ref="AE253:AI257"/>
    <mergeCell ref="AJ253:AN257"/>
    <mergeCell ref="AO253:AS257"/>
    <mergeCell ref="Z245:AC245"/>
    <mergeCell ref="A246:E246"/>
    <mergeCell ref="F246:J246"/>
    <mergeCell ref="K246:O246"/>
    <mergeCell ref="P246:T246"/>
    <mergeCell ref="U246:Y246"/>
    <mergeCell ref="Z246:AD246"/>
    <mergeCell ref="Z238:AC238"/>
    <mergeCell ref="Z239:AC239"/>
    <mergeCell ref="Z240:AC240"/>
    <mergeCell ref="A241:E245"/>
    <mergeCell ref="F241:J245"/>
    <mergeCell ref="K241:O245"/>
    <mergeCell ref="P241:T245"/>
    <mergeCell ref="U241:Y245"/>
    <mergeCell ref="Z241:AC241"/>
    <mergeCell ref="Z242:AC242"/>
    <mergeCell ref="Z235:AC235"/>
    <mergeCell ref="AG235:AP244"/>
    <mergeCell ref="AR235:AW244"/>
    <mergeCell ref="A236:E240"/>
    <mergeCell ref="F236:J240"/>
    <mergeCell ref="K236:O240"/>
    <mergeCell ref="P236:T240"/>
    <mergeCell ref="U236:Y240"/>
    <mergeCell ref="Z236:AC236"/>
    <mergeCell ref="Z237:AC237"/>
    <mergeCell ref="Z230:AX233"/>
    <mergeCell ref="A231:E235"/>
    <mergeCell ref="F231:J235"/>
    <mergeCell ref="K231:O235"/>
    <mergeCell ref="P231:T235"/>
    <mergeCell ref="U231:Y235"/>
    <mergeCell ref="Z234:AB234"/>
    <mergeCell ref="AG234:AI234"/>
    <mergeCell ref="AT234:AU234"/>
    <mergeCell ref="AV234:AW234"/>
    <mergeCell ref="Z243:AC243"/>
    <mergeCell ref="Z244:AC244"/>
    <mergeCell ref="Z225:AD228"/>
    <mergeCell ref="AE225:AI229"/>
    <mergeCell ref="AJ225:AN229"/>
    <mergeCell ref="AO225:AS229"/>
    <mergeCell ref="AT225:AX229"/>
    <mergeCell ref="F229:J229"/>
    <mergeCell ref="Z229:AD229"/>
    <mergeCell ref="Z220:AD224"/>
    <mergeCell ref="AE220:AI224"/>
    <mergeCell ref="AJ220:AN224"/>
    <mergeCell ref="AO220:AS224"/>
    <mergeCell ref="AT220:AX224"/>
    <mergeCell ref="A225:E229"/>
    <mergeCell ref="F225:J228"/>
    <mergeCell ref="K225:O229"/>
    <mergeCell ref="P225:T229"/>
    <mergeCell ref="U225:Y229"/>
    <mergeCell ref="Z215:AD219"/>
    <mergeCell ref="AE215:AI219"/>
    <mergeCell ref="AJ215:AN219"/>
    <mergeCell ref="AO215:AS219"/>
    <mergeCell ref="AT215:AX219"/>
    <mergeCell ref="A220:E224"/>
    <mergeCell ref="F220:J224"/>
    <mergeCell ref="K220:O224"/>
    <mergeCell ref="P220:T224"/>
    <mergeCell ref="U220:Y224"/>
    <mergeCell ref="Z209:AD213"/>
    <mergeCell ref="AE209:AI213"/>
    <mergeCell ref="AJ209:AN213"/>
    <mergeCell ref="AO209:AS213"/>
    <mergeCell ref="AT209:AX213"/>
    <mergeCell ref="A215:E219"/>
    <mergeCell ref="F215:J219"/>
    <mergeCell ref="K215:O219"/>
    <mergeCell ref="P215:T219"/>
    <mergeCell ref="U215:Y219"/>
    <mergeCell ref="Z204:AD208"/>
    <mergeCell ref="AE204:AI208"/>
    <mergeCell ref="AJ204:AN208"/>
    <mergeCell ref="AO204:AS208"/>
    <mergeCell ref="AT204:AX208"/>
    <mergeCell ref="A209:E213"/>
    <mergeCell ref="F209:J213"/>
    <mergeCell ref="K209:O213"/>
    <mergeCell ref="P209:T213"/>
    <mergeCell ref="U209:Y213"/>
    <mergeCell ref="Z199:AD203"/>
    <mergeCell ref="AE199:AI203"/>
    <mergeCell ref="AJ199:AN203"/>
    <mergeCell ref="AO199:AS203"/>
    <mergeCell ref="AT199:AX203"/>
    <mergeCell ref="A204:E208"/>
    <mergeCell ref="F204:J208"/>
    <mergeCell ref="K204:O208"/>
    <mergeCell ref="P204:T208"/>
    <mergeCell ref="U204:Y208"/>
    <mergeCell ref="Z197:AD197"/>
    <mergeCell ref="AE197:AI197"/>
    <mergeCell ref="AJ197:AN197"/>
    <mergeCell ref="AO197:AS197"/>
    <mergeCell ref="AT197:AX197"/>
    <mergeCell ref="A199:E203"/>
    <mergeCell ref="F199:J203"/>
    <mergeCell ref="K199:O203"/>
    <mergeCell ref="P199:T203"/>
    <mergeCell ref="U199:Y203"/>
    <mergeCell ref="AE192:AI195"/>
    <mergeCell ref="AJ192:AN195"/>
    <mergeCell ref="AO192:AS195"/>
    <mergeCell ref="AT192:AX195"/>
    <mergeCell ref="E196:AT196"/>
    <mergeCell ref="A197:E197"/>
    <mergeCell ref="F197:J197"/>
    <mergeCell ref="K197:O197"/>
    <mergeCell ref="P197:T197"/>
    <mergeCell ref="U197:Y197"/>
    <mergeCell ref="AE187:AI191"/>
    <mergeCell ref="AJ187:AN191"/>
    <mergeCell ref="AO187:AS191"/>
    <mergeCell ref="AT187:AX191"/>
    <mergeCell ref="A192:E195"/>
    <mergeCell ref="F192:J195"/>
    <mergeCell ref="K192:O195"/>
    <mergeCell ref="P192:T195"/>
    <mergeCell ref="U192:Y195"/>
    <mergeCell ref="Z192:AD195"/>
    <mergeCell ref="AE182:AI186"/>
    <mergeCell ref="AJ182:AN186"/>
    <mergeCell ref="AO182:AS186"/>
    <mergeCell ref="AT182:AX186"/>
    <mergeCell ref="A187:E191"/>
    <mergeCell ref="F187:J191"/>
    <mergeCell ref="K187:O191"/>
    <mergeCell ref="P187:T191"/>
    <mergeCell ref="U187:Y191"/>
    <mergeCell ref="Z187:AD191"/>
    <mergeCell ref="AE176:AI180"/>
    <mergeCell ref="AJ176:AN180"/>
    <mergeCell ref="AO176:AS180"/>
    <mergeCell ref="AT176:AX180"/>
    <mergeCell ref="A182:E186"/>
    <mergeCell ref="F182:J186"/>
    <mergeCell ref="K182:O186"/>
    <mergeCell ref="P182:T186"/>
    <mergeCell ref="U182:Y186"/>
    <mergeCell ref="Z182:AD186"/>
    <mergeCell ref="AE171:AI175"/>
    <mergeCell ref="AJ171:AN175"/>
    <mergeCell ref="AO171:AS175"/>
    <mergeCell ref="AT171:AX175"/>
    <mergeCell ref="A176:E180"/>
    <mergeCell ref="F176:J180"/>
    <mergeCell ref="K176:O180"/>
    <mergeCell ref="P176:T180"/>
    <mergeCell ref="U176:Y180"/>
    <mergeCell ref="Z176:AD180"/>
    <mergeCell ref="AE166:AI170"/>
    <mergeCell ref="AJ166:AN170"/>
    <mergeCell ref="AO166:AS170"/>
    <mergeCell ref="AT166:AX170"/>
    <mergeCell ref="A171:E175"/>
    <mergeCell ref="F171:J175"/>
    <mergeCell ref="K171:O175"/>
    <mergeCell ref="P171:T175"/>
    <mergeCell ref="U171:Y175"/>
    <mergeCell ref="Z171:AD175"/>
    <mergeCell ref="A166:E170"/>
    <mergeCell ref="F166:J170"/>
    <mergeCell ref="K166:O170"/>
    <mergeCell ref="P166:T170"/>
    <mergeCell ref="U166:Y170"/>
    <mergeCell ref="Z166:AD170"/>
    <mergeCell ref="Z160:AD163"/>
    <mergeCell ref="AE160:AI164"/>
    <mergeCell ref="AJ160:AN164"/>
    <mergeCell ref="AO160:AS164"/>
    <mergeCell ref="AT160:AX164"/>
    <mergeCell ref="A161:D161"/>
    <mergeCell ref="A162:D162"/>
    <mergeCell ref="A163:D163"/>
    <mergeCell ref="A164:D164"/>
    <mergeCell ref="Z164:AD164"/>
    <mergeCell ref="Z155:AD159"/>
    <mergeCell ref="AE155:AI159"/>
    <mergeCell ref="AJ155:AN159"/>
    <mergeCell ref="AO155:AS159"/>
    <mergeCell ref="AT155:AX159"/>
    <mergeCell ref="A156:D156"/>
    <mergeCell ref="A157:D157"/>
    <mergeCell ref="A158:D158"/>
    <mergeCell ref="A159:D159"/>
    <mergeCell ref="A153:C153"/>
    <mergeCell ref="H153:J153"/>
    <mergeCell ref="U153:V153"/>
    <mergeCell ref="W153:X153"/>
    <mergeCell ref="A154:D154"/>
    <mergeCell ref="H154:Q163"/>
    <mergeCell ref="S154:X163"/>
    <mergeCell ref="A155:D155"/>
    <mergeCell ref="A160:D160"/>
    <mergeCell ref="AE148:AI148"/>
    <mergeCell ref="AJ148:AN148"/>
    <mergeCell ref="AO148:AS148"/>
    <mergeCell ref="AT148:AX148"/>
    <mergeCell ref="A149:Y152"/>
    <mergeCell ref="Z150:AD154"/>
    <mergeCell ref="AE150:AI154"/>
    <mergeCell ref="AJ150:AN154"/>
    <mergeCell ref="AO150:AS154"/>
    <mergeCell ref="AT150:AX154"/>
    <mergeCell ref="A148:E148"/>
    <mergeCell ref="F148:J148"/>
    <mergeCell ref="K148:O148"/>
    <mergeCell ref="P148:T148"/>
    <mergeCell ref="U148:Y148"/>
    <mergeCell ref="Z148:AD148"/>
    <mergeCell ref="A143:E147"/>
    <mergeCell ref="F143:J147"/>
    <mergeCell ref="K143:O147"/>
    <mergeCell ref="P143:T147"/>
    <mergeCell ref="U143:Y147"/>
    <mergeCell ref="Z143:AC143"/>
    <mergeCell ref="Z144:AC144"/>
    <mergeCell ref="Z145:AC145"/>
    <mergeCell ref="Z146:AC146"/>
    <mergeCell ref="Z147:AC147"/>
    <mergeCell ref="A138:E142"/>
    <mergeCell ref="F138:J142"/>
    <mergeCell ref="K138:O142"/>
    <mergeCell ref="P138:T142"/>
    <mergeCell ref="U138:Y142"/>
    <mergeCell ref="Z138:AC138"/>
    <mergeCell ref="Z139:AC139"/>
    <mergeCell ref="Z140:AC140"/>
    <mergeCell ref="Z141:AC141"/>
    <mergeCell ref="Z142:AC142"/>
    <mergeCell ref="Z136:AB136"/>
    <mergeCell ref="AG136:AI136"/>
    <mergeCell ref="AT136:AU136"/>
    <mergeCell ref="AV136:AW136"/>
    <mergeCell ref="Z137:AC137"/>
    <mergeCell ref="AG137:AP146"/>
    <mergeCell ref="AR137:AW146"/>
    <mergeCell ref="AE127:AI131"/>
    <mergeCell ref="AJ127:AN131"/>
    <mergeCell ref="AO127:AS131"/>
    <mergeCell ref="AT127:AX131"/>
    <mergeCell ref="Z132:AX135"/>
    <mergeCell ref="A133:E137"/>
    <mergeCell ref="F133:J137"/>
    <mergeCell ref="K133:O137"/>
    <mergeCell ref="P133:T137"/>
    <mergeCell ref="U133:Y137"/>
    <mergeCell ref="AE122:AI126"/>
    <mergeCell ref="AJ122:AN126"/>
    <mergeCell ref="AO122:AS126"/>
    <mergeCell ref="AT122:AX126"/>
    <mergeCell ref="A127:E131"/>
    <mergeCell ref="F127:J131"/>
    <mergeCell ref="K127:O131"/>
    <mergeCell ref="P127:T131"/>
    <mergeCell ref="U127:Y131"/>
    <mergeCell ref="Z127:AD131"/>
    <mergeCell ref="AE117:AI121"/>
    <mergeCell ref="AJ117:AN121"/>
    <mergeCell ref="AO117:AS121"/>
    <mergeCell ref="AT117:AX121"/>
    <mergeCell ref="A122:E126"/>
    <mergeCell ref="F122:J126"/>
    <mergeCell ref="K122:O126"/>
    <mergeCell ref="P122:T126"/>
    <mergeCell ref="U122:Y126"/>
    <mergeCell ref="Z122:AD126"/>
    <mergeCell ref="AE111:AI115"/>
    <mergeCell ref="AJ111:AN115"/>
    <mergeCell ref="AO111:AS115"/>
    <mergeCell ref="AT111:AX115"/>
    <mergeCell ref="A117:E121"/>
    <mergeCell ref="F117:J121"/>
    <mergeCell ref="K117:O121"/>
    <mergeCell ref="P117:T121"/>
    <mergeCell ref="U117:Y121"/>
    <mergeCell ref="Z117:AD121"/>
    <mergeCell ref="AE106:AI110"/>
    <mergeCell ref="AJ106:AN110"/>
    <mergeCell ref="AO106:AS110"/>
    <mergeCell ref="AT106:AX110"/>
    <mergeCell ref="A111:E115"/>
    <mergeCell ref="F111:J115"/>
    <mergeCell ref="K111:O115"/>
    <mergeCell ref="P111:T115"/>
    <mergeCell ref="U111:Y115"/>
    <mergeCell ref="Z111:AD115"/>
    <mergeCell ref="AE101:AI105"/>
    <mergeCell ref="AJ101:AN105"/>
    <mergeCell ref="AO101:AS105"/>
    <mergeCell ref="AT101:AX105"/>
    <mergeCell ref="A106:E110"/>
    <mergeCell ref="F106:J110"/>
    <mergeCell ref="K106:O110"/>
    <mergeCell ref="P106:T110"/>
    <mergeCell ref="U106:Y110"/>
    <mergeCell ref="Z106:AD110"/>
    <mergeCell ref="AE99:AI99"/>
    <mergeCell ref="AJ99:AN99"/>
    <mergeCell ref="AO99:AS99"/>
    <mergeCell ref="AT99:AX99"/>
    <mergeCell ref="A101:E105"/>
    <mergeCell ref="F101:J105"/>
    <mergeCell ref="K101:O105"/>
    <mergeCell ref="P101:T105"/>
    <mergeCell ref="U101:Y105"/>
    <mergeCell ref="Z101:AD105"/>
    <mergeCell ref="AE94:AI98"/>
    <mergeCell ref="AJ94:AN98"/>
    <mergeCell ref="AO94:AS98"/>
    <mergeCell ref="AT94:AX98"/>
    <mergeCell ref="A99:E99"/>
    <mergeCell ref="F99:J99"/>
    <mergeCell ref="K99:O99"/>
    <mergeCell ref="P99:T99"/>
    <mergeCell ref="U99:Y99"/>
    <mergeCell ref="Z99:AD99"/>
    <mergeCell ref="AE89:AI93"/>
    <mergeCell ref="AJ89:AN93"/>
    <mergeCell ref="AO89:AS93"/>
    <mergeCell ref="AT89:AX93"/>
    <mergeCell ref="A94:E98"/>
    <mergeCell ref="F94:J98"/>
    <mergeCell ref="K94:O98"/>
    <mergeCell ref="P94:T98"/>
    <mergeCell ref="U94:Y98"/>
    <mergeCell ref="Z94:AD98"/>
    <mergeCell ref="AE84:AI88"/>
    <mergeCell ref="AJ84:AN88"/>
    <mergeCell ref="AO84:AS88"/>
    <mergeCell ref="AT84:AX88"/>
    <mergeCell ref="A89:E93"/>
    <mergeCell ref="F89:J93"/>
    <mergeCell ref="K89:O93"/>
    <mergeCell ref="P89:T93"/>
    <mergeCell ref="U89:Y93"/>
    <mergeCell ref="Z89:AD93"/>
    <mergeCell ref="AE78:AI82"/>
    <mergeCell ref="AJ78:AN82"/>
    <mergeCell ref="AO78:AS82"/>
    <mergeCell ref="AT78:AX82"/>
    <mergeCell ref="A84:E88"/>
    <mergeCell ref="F84:J88"/>
    <mergeCell ref="K84:O88"/>
    <mergeCell ref="P84:T88"/>
    <mergeCell ref="U84:Y88"/>
    <mergeCell ref="Z84:AD88"/>
    <mergeCell ref="AE73:AI77"/>
    <mergeCell ref="AJ73:AN77"/>
    <mergeCell ref="AO73:AS77"/>
    <mergeCell ref="AT73:AX77"/>
    <mergeCell ref="A78:E82"/>
    <mergeCell ref="F78:J82"/>
    <mergeCell ref="K78:O82"/>
    <mergeCell ref="P78:T82"/>
    <mergeCell ref="U78:Y82"/>
    <mergeCell ref="Z78:AD82"/>
    <mergeCell ref="AE68:AI72"/>
    <mergeCell ref="AJ68:AN72"/>
    <mergeCell ref="AO68:AS72"/>
    <mergeCell ref="AT68:AX72"/>
    <mergeCell ref="A73:E77"/>
    <mergeCell ref="F73:J77"/>
    <mergeCell ref="K73:O77"/>
    <mergeCell ref="P73:T77"/>
    <mergeCell ref="U73:Y77"/>
    <mergeCell ref="Z73:AD77"/>
    <mergeCell ref="A68:E72"/>
    <mergeCell ref="F68:J72"/>
    <mergeCell ref="K68:O72"/>
    <mergeCell ref="P68:T72"/>
    <mergeCell ref="U68:Y72"/>
    <mergeCell ref="Z68:AD72"/>
    <mergeCell ref="Z62:AD66"/>
    <mergeCell ref="AE62:AI66"/>
    <mergeCell ref="AJ62:AN66"/>
    <mergeCell ref="AO62:AS66"/>
    <mergeCell ref="AT62:AX66"/>
    <mergeCell ref="A63:D63"/>
    <mergeCell ref="A64:D64"/>
    <mergeCell ref="A65:D65"/>
    <mergeCell ref="A66:D66"/>
    <mergeCell ref="Z57:AD61"/>
    <mergeCell ref="AE57:AI61"/>
    <mergeCell ref="AJ57:AN61"/>
    <mergeCell ref="AO57:AS61"/>
    <mergeCell ref="AT57:AX61"/>
    <mergeCell ref="A58:D58"/>
    <mergeCell ref="A59:D59"/>
    <mergeCell ref="A60:D60"/>
    <mergeCell ref="A61:D61"/>
    <mergeCell ref="A55:C55"/>
    <mergeCell ref="H55:J55"/>
    <mergeCell ref="U55:V55"/>
    <mergeCell ref="W55:X55"/>
    <mergeCell ref="A56:D56"/>
    <mergeCell ref="H56:Q65"/>
    <mergeCell ref="S56:X65"/>
    <mergeCell ref="A57:D57"/>
    <mergeCell ref="A62:D62"/>
    <mergeCell ref="AE50:AI50"/>
    <mergeCell ref="AJ50:AN50"/>
    <mergeCell ref="AO50:AS50"/>
    <mergeCell ref="AT50:AX50"/>
    <mergeCell ref="A51:Y54"/>
    <mergeCell ref="Z52:AD56"/>
    <mergeCell ref="AE52:AI56"/>
    <mergeCell ref="AJ52:AN56"/>
    <mergeCell ref="AO52:AS56"/>
    <mergeCell ref="AT52:AX56"/>
    <mergeCell ref="A50:E50"/>
    <mergeCell ref="F50:J50"/>
    <mergeCell ref="K50:O50"/>
    <mergeCell ref="P50:T50"/>
    <mergeCell ref="U50:Y50"/>
    <mergeCell ref="Z50:AD50"/>
    <mergeCell ref="A45:E49"/>
    <mergeCell ref="F45:J49"/>
    <mergeCell ref="K45:O49"/>
    <mergeCell ref="P45:T49"/>
    <mergeCell ref="U45:Y49"/>
    <mergeCell ref="Z45:AC45"/>
    <mergeCell ref="Z46:AC46"/>
    <mergeCell ref="Z47:AC47"/>
    <mergeCell ref="Z48:AC48"/>
    <mergeCell ref="Z49:AC49"/>
    <mergeCell ref="A40:E44"/>
    <mergeCell ref="F40:J44"/>
    <mergeCell ref="K40:O44"/>
    <mergeCell ref="P40:T44"/>
    <mergeCell ref="U40:Y44"/>
    <mergeCell ref="Z40:AC40"/>
    <mergeCell ref="Z41:AC41"/>
    <mergeCell ref="Z42:AC42"/>
    <mergeCell ref="Z43:AC43"/>
    <mergeCell ref="Z44:AC44"/>
    <mergeCell ref="AG38:AI38"/>
    <mergeCell ref="AT38:AU38"/>
    <mergeCell ref="AV38:AW38"/>
    <mergeCell ref="Z39:AC39"/>
    <mergeCell ref="AG39:AP48"/>
    <mergeCell ref="AR39:AW48"/>
    <mergeCell ref="A35:E39"/>
    <mergeCell ref="F35:J39"/>
    <mergeCell ref="K35:O39"/>
    <mergeCell ref="P35:T39"/>
    <mergeCell ref="U35:Y39"/>
    <mergeCell ref="Z38:AB38"/>
    <mergeCell ref="Z29:AD33"/>
    <mergeCell ref="AE29:AI33"/>
    <mergeCell ref="AJ29:AN33"/>
    <mergeCell ref="AO29:AS33"/>
    <mergeCell ref="AT29:AX33"/>
    <mergeCell ref="Z34:AX37"/>
    <mergeCell ref="Z24:AD28"/>
    <mergeCell ref="AE24:AI28"/>
    <mergeCell ref="AJ24:AN28"/>
    <mergeCell ref="AO24:AS28"/>
    <mergeCell ref="AT24:AX28"/>
    <mergeCell ref="A29:E33"/>
    <mergeCell ref="F29:J33"/>
    <mergeCell ref="K29:O33"/>
    <mergeCell ref="P29:T33"/>
    <mergeCell ref="U29:Y33"/>
    <mergeCell ref="Z19:AD23"/>
    <mergeCell ref="AE19:AI23"/>
    <mergeCell ref="AJ19:AN23"/>
    <mergeCell ref="AO19:AS23"/>
    <mergeCell ref="AT19:AX23"/>
    <mergeCell ref="A24:E28"/>
    <mergeCell ref="F24:J28"/>
    <mergeCell ref="K24:O28"/>
    <mergeCell ref="P24:T28"/>
    <mergeCell ref="U24:Y28"/>
    <mergeCell ref="AE13:AI16"/>
    <mergeCell ref="AJ13:AN16"/>
    <mergeCell ref="AO13:AS16"/>
    <mergeCell ref="AT13:AX16"/>
    <mergeCell ref="E17:AT17"/>
    <mergeCell ref="A19:E23"/>
    <mergeCell ref="F19:J23"/>
    <mergeCell ref="K19:O23"/>
    <mergeCell ref="P19:T23"/>
    <mergeCell ref="U19:Y23"/>
    <mergeCell ref="AE8:AI12"/>
    <mergeCell ref="AJ8:AN12"/>
    <mergeCell ref="AO8:AS12"/>
    <mergeCell ref="AT8:AX12"/>
    <mergeCell ref="A13:E16"/>
    <mergeCell ref="F13:J16"/>
    <mergeCell ref="K13:O16"/>
    <mergeCell ref="P13:T16"/>
    <mergeCell ref="U13:Y16"/>
    <mergeCell ref="Z13:AD16"/>
    <mergeCell ref="AE3:AI7"/>
    <mergeCell ref="AJ3:AN7"/>
    <mergeCell ref="AO3:AS7"/>
    <mergeCell ref="AT3:AX7"/>
    <mergeCell ref="A8:E12"/>
    <mergeCell ref="F8:J12"/>
    <mergeCell ref="K8:O12"/>
    <mergeCell ref="P8:T12"/>
    <mergeCell ref="U8:Y12"/>
    <mergeCell ref="Z8:AD12"/>
    <mergeCell ref="AE1:AI1"/>
    <mergeCell ref="AJ1:AN1"/>
    <mergeCell ref="AO1:AS1"/>
    <mergeCell ref="AT1:AX1"/>
    <mergeCell ref="A3:E7"/>
    <mergeCell ref="F3:J7"/>
    <mergeCell ref="K3:O7"/>
    <mergeCell ref="P3:T7"/>
    <mergeCell ref="U3:Y7"/>
    <mergeCell ref="Z3:AD7"/>
    <mergeCell ref="A1:E1"/>
    <mergeCell ref="F1:J1"/>
    <mergeCell ref="K1:O1"/>
    <mergeCell ref="P1:T1"/>
    <mergeCell ref="U1:Y1"/>
    <mergeCell ref="Z1:AD1"/>
  </mergeCells>
  <conditionalFormatting sqref="AF39:AF49">
    <cfRule type="cellIs" dxfId="172" priority="35" operator="equal">
      <formula>$AT$38</formula>
    </cfRule>
    <cfRule type="cellIs" dxfId="171" priority="36" operator="lessThan">
      <formula>1</formula>
    </cfRule>
  </conditionalFormatting>
  <conditionalFormatting sqref="G56:G66">
    <cfRule type="cellIs" dxfId="170" priority="33" operator="equal">
      <formula>$AT$38</formula>
    </cfRule>
    <cfRule type="cellIs" dxfId="169" priority="34" operator="lessThan">
      <formula>1</formula>
    </cfRule>
  </conditionalFormatting>
  <conditionalFormatting sqref="AF137:AF147">
    <cfRule type="cellIs" dxfId="168" priority="31" operator="equal">
      <formula>$AT$38</formula>
    </cfRule>
    <cfRule type="cellIs" dxfId="167" priority="32" operator="lessThan">
      <formula>1</formula>
    </cfRule>
  </conditionalFormatting>
  <conditionalFormatting sqref="G154:G164">
    <cfRule type="cellIs" dxfId="166" priority="29" operator="equal">
      <formula>$AT$38</formula>
    </cfRule>
    <cfRule type="cellIs" dxfId="165" priority="30" operator="lessThan">
      <formula>1</formula>
    </cfRule>
  </conditionalFormatting>
  <conditionalFormatting sqref="AF235:AF245">
    <cfRule type="cellIs" dxfId="164" priority="27" operator="equal">
      <formula>$AT$38</formula>
    </cfRule>
    <cfRule type="cellIs" dxfId="163" priority="28" operator="lessThan">
      <formula>1</formula>
    </cfRule>
  </conditionalFormatting>
  <conditionalFormatting sqref="G252:G262">
    <cfRule type="cellIs" dxfId="162" priority="25" operator="equal">
      <formula>$AT$38</formula>
    </cfRule>
    <cfRule type="cellIs" dxfId="161" priority="26" operator="lessThan">
      <formula>1</formula>
    </cfRule>
  </conditionalFormatting>
  <conditionalFormatting sqref="AF333:AF343">
    <cfRule type="cellIs" dxfId="160" priority="23" operator="equal">
      <formula>$AT$38</formula>
    </cfRule>
    <cfRule type="cellIs" dxfId="159" priority="24" operator="lessThan">
      <formula>1</formula>
    </cfRule>
  </conditionalFormatting>
  <conditionalFormatting sqref="G350:G360">
    <cfRule type="cellIs" dxfId="158" priority="21" operator="equal">
      <formula>$AT$38</formula>
    </cfRule>
    <cfRule type="cellIs" dxfId="157" priority="22" operator="lessThan">
      <formula>1</formula>
    </cfRule>
  </conditionalFormatting>
  <conditionalFormatting sqref="AF431:AF441">
    <cfRule type="cellIs" dxfId="156" priority="19" operator="equal">
      <formula>$AT$38</formula>
    </cfRule>
    <cfRule type="cellIs" dxfId="155" priority="20" operator="lessThan">
      <formula>1</formula>
    </cfRule>
  </conditionalFormatting>
  <conditionalFormatting sqref="G448:G458">
    <cfRule type="cellIs" dxfId="154" priority="17" operator="equal">
      <formula>$AT$38</formula>
    </cfRule>
    <cfRule type="cellIs" dxfId="153" priority="18" operator="lessThan">
      <formula>1</formula>
    </cfRule>
  </conditionalFormatting>
  <conditionalFormatting sqref="AF529:AF539">
    <cfRule type="cellIs" dxfId="152" priority="15" operator="equal">
      <formula>$AT$38</formula>
    </cfRule>
    <cfRule type="cellIs" dxfId="151" priority="16" operator="lessThan">
      <formula>1</formula>
    </cfRule>
  </conditionalFormatting>
  <conditionalFormatting sqref="G546:G556">
    <cfRule type="cellIs" dxfId="150" priority="13" operator="equal">
      <formula>$AT$38</formula>
    </cfRule>
    <cfRule type="cellIs" dxfId="149" priority="14" operator="lessThan">
      <formula>1</formula>
    </cfRule>
  </conditionalFormatting>
  <conditionalFormatting sqref="AF627:AF637">
    <cfRule type="cellIs" dxfId="148" priority="11" operator="equal">
      <formula>$AT$38</formula>
    </cfRule>
    <cfRule type="cellIs" dxfId="147" priority="12" operator="lessThan">
      <formula>1</formula>
    </cfRule>
  </conditionalFormatting>
  <conditionalFormatting sqref="G644:G654">
    <cfRule type="cellIs" dxfId="146" priority="9" operator="equal">
      <formula>$AT$38</formula>
    </cfRule>
    <cfRule type="cellIs" dxfId="145" priority="10" operator="lessThan">
      <formula>1</formula>
    </cfRule>
  </conditionalFormatting>
  <conditionalFormatting sqref="AF725:AF735">
    <cfRule type="cellIs" dxfId="144" priority="7" operator="equal">
      <formula>$AT$38</formula>
    </cfRule>
    <cfRule type="cellIs" dxfId="143" priority="8" operator="lessThan">
      <formula>1</formula>
    </cfRule>
  </conditionalFormatting>
  <conditionalFormatting sqref="G742:G752">
    <cfRule type="cellIs" dxfId="142" priority="5" operator="equal">
      <formula>$AT$38</formula>
    </cfRule>
    <cfRule type="cellIs" dxfId="141" priority="6" operator="lessThan">
      <formula>1</formula>
    </cfRule>
  </conditionalFormatting>
  <conditionalFormatting sqref="AF823:AF833">
    <cfRule type="cellIs" dxfId="140" priority="3" operator="equal">
      <formula>$AT$38</formula>
    </cfRule>
    <cfRule type="cellIs" dxfId="139" priority="4" operator="lessThan">
      <formula>1</formula>
    </cfRule>
  </conditionalFormatting>
  <conditionalFormatting sqref="G840:G850">
    <cfRule type="cellIs" dxfId="138" priority="1" operator="equal">
      <formula>$AT$38</formula>
    </cfRule>
    <cfRule type="cellIs" dxfId="137" priority="2" operator="lessThan">
      <formula>1</formula>
    </cfRule>
  </conditionalFormatting>
  <pageMargins left="0.25" right="0.25" top="0.75" bottom="0.75" header="0.3" footer="0.3"/>
  <pageSetup paperSize="119" scale="10" orientation="landscape" horizontalDpi="4294967292"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2134-CD92-4549-99F6-48DBD93AC64B}">
  <sheetPr codeName="Sheet17">
    <tabColor rgb="FF92D050"/>
  </sheetPr>
  <dimension ref="A1:BD980"/>
  <sheetViews>
    <sheetView topLeftCell="A838" zoomScale="90" zoomScaleNormal="90" workbookViewId="0">
      <selection activeCell="AT873" sqref="AT873:AX877"/>
    </sheetView>
  </sheetViews>
  <sheetFormatPr defaultColWidth="9.140625" defaultRowHeight="12.75"/>
  <cols>
    <col min="1" max="4" width="5.28515625" style="389" customWidth="1"/>
    <col min="5" max="5" width="5.28515625" style="390" customWidth="1"/>
    <col min="6" max="9" width="5.28515625" style="389" customWidth="1"/>
    <col min="10" max="10" width="5.28515625" style="390" customWidth="1"/>
    <col min="11" max="14" width="5.28515625" style="389" customWidth="1"/>
    <col min="15" max="15" width="5.28515625" style="390" customWidth="1"/>
    <col min="16" max="19" width="5.28515625" style="389" customWidth="1"/>
    <col min="20" max="20" width="5.28515625" style="390" customWidth="1"/>
    <col min="21" max="24" width="5.28515625" style="389" customWidth="1"/>
    <col min="25" max="25" width="5.28515625" style="390" customWidth="1"/>
    <col min="26" max="29" width="5.28515625" style="389" customWidth="1"/>
    <col min="30" max="30" width="5.28515625" style="390" customWidth="1"/>
    <col min="31" max="34" width="5.28515625" style="389" customWidth="1"/>
    <col min="35" max="35" width="5.28515625" style="390" customWidth="1"/>
    <col min="36" max="39" width="5.28515625" style="389" customWidth="1"/>
    <col min="40" max="40" width="5.28515625" style="390" customWidth="1"/>
    <col min="41" max="44" width="5.28515625" style="389" customWidth="1"/>
    <col min="45" max="45" width="5.28515625" style="390" customWidth="1"/>
    <col min="46" max="49" width="5.28515625" style="389" customWidth="1"/>
    <col min="50" max="50" width="5.28515625" style="390" customWidth="1"/>
    <col min="51" max="56" width="9.140625" style="391"/>
    <col min="57" max="16384" width="9.140625" style="389"/>
  </cols>
  <sheetData>
    <row r="1" spans="1:56" s="384" customFormat="1" ht="18.75">
      <c r="A1" s="1972" t="s">
        <v>0</v>
      </c>
      <c r="B1" s="1972"/>
      <c r="C1" s="1972"/>
      <c r="D1" s="1972"/>
      <c r="E1" s="1972"/>
      <c r="F1" s="1972" t="s">
        <v>1</v>
      </c>
      <c r="G1" s="1972"/>
      <c r="H1" s="1972"/>
      <c r="I1" s="1972"/>
      <c r="J1" s="1972"/>
      <c r="K1" s="1972" t="s">
        <v>2</v>
      </c>
      <c r="L1" s="1972"/>
      <c r="M1" s="1972"/>
      <c r="N1" s="1972"/>
      <c r="O1" s="1972"/>
      <c r="P1" s="1972" t="s">
        <v>3</v>
      </c>
      <c r="Q1" s="1972"/>
      <c r="R1" s="1972"/>
      <c r="S1" s="1972"/>
      <c r="T1" s="1972"/>
      <c r="U1" s="1972" t="s">
        <v>4</v>
      </c>
      <c r="V1" s="1972"/>
      <c r="W1" s="1972"/>
      <c r="X1" s="1972"/>
      <c r="Y1" s="1972"/>
      <c r="Z1" s="1972" t="s">
        <v>5</v>
      </c>
      <c r="AA1" s="1972"/>
      <c r="AB1" s="1972"/>
      <c r="AC1" s="1972"/>
      <c r="AD1" s="1972"/>
      <c r="AE1" s="1972" t="s">
        <v>6</v>
      </c>
      <c r="AF1" s="1972"/>
      <c r="AG1" s="1972"/>
      <c r="AH1" s="1972"/>
      <c r="AI1" s="1972"/>
      <c r="AJ1" s="1972" t="s">
        <v>7</v>
      </c>
      <c r="AK1" s="1972"/>
      <c r="AL1" s="1972"/>
      <c r="AM1" s="1972"/>
      <c r="AN1" s="1972"/>
      <c r="AO1" s="1972" t="s">
        <v>8</v>
      </c>
      <c r="AP1" s="1972"/>
      <c r="AQ1" s="1972"/>
      <c r="AR1" s="1972"/>
      <c r="AS1" s="1972"/>
      <c r="AT1" s="1972" t="s">
        <v>9</v>
      </c>
      <c r="AU1" s="1972"/>
      <c r="AV1" s="1972"/>
      <c r="AW1" s="1972"/>
      <c r="AX1" s="1972"/>
      <c r="AY1" s="383"/>
      <c r="AZ1" s="383"/>
      <c r="BA1" s="383"/>
      <c r="BB1" s="383"/>
      <c r="BC1" s="383"/>
      <c r="BD1" s="383"/>
    </row>
    <row r="2" spans="1:56" s="385" customFormat="1">
      <c r="A2" s="531">
        <v>1</v>
      </c>
      <c r="B2" s="524"/>
      <c r="C2" s="524"/>
      <c r="D2" s="524"/>
      <c r="E2" s="525"/>
      <c r="F2" s="531">
        <v>2</v>
      </c>
      <c r="G2" s="524"/>
      <c r="H2" s="524"/>
      <c r="I2" s="524"/>
      <c r="J2" s="525"/>
      <c r="K2" s="531">
        <v>3</v>
      </c>
      <c r="L2" s="524"/>
      <c r="M2" s="524"/>
      <c r="N2" s="524"/>
      <c r="O2" s="525"/>
      <c r="P2" s="531">
        <v>4</v>
      </c>
      <c r="Q2" s="524"/>
      <c r="R2" s="524"/>
      <c r="S2" s="524"/>
      <c r="T2" s="525"/>
      <c r="U2" s="531">
        <v>5</v>
      </c>
      <c r="V2" s="524"/>
      <c r="W2" s="524"/>
      <c r="X2" s="524"/>
      <c r="Y2" s="525"/>
      <c r="Z2" s="531">
        <v>6</v>
      </c>
      <c r="AA2" s="524"/>
      <c r="AB2" s="524"/>
      <c r="AC2" s="524"/>
      <c r="AD2" s="525"/>
      <c r="AE2" s="531">
        <v>7</v>
      </c>
      <c r="AF2" s="524"/>
      <c r="AG2" s="524"/>
      <c r="AH2" s="524"/>
      <c r="AI2" s="525"/>
      <c r="AJ2" s="531">
        <v>8</v>
      </c>
      <c r="AK2" s="524"/>
      <c r="AL2" s="524"/>
      <c r="AM2" s="524"/>
      <c r="AN2" s="525"/>
      <c r="AO2" s="531">
        <v>9</v>
      </c>
      <c r="AP2" s="524"/>
      <c r="AQ2" s="524"/>
      <c r="AR2" s="524"/>
      <c r="AS2" s="525"/>
      <c r="AT2" s="531">
        <v>10</v>
      </c>
      <c r="AU2" s="524"/>
      <c r="AV2" s="524"/>
      <c r="AW2" s="524"/>
      <c r="AX2" s="525"/>
      <c r="AY2" s="386"/>
      <c r="AZ2" s="386"/>
      <c r="BA2" s="386"/>
      <c r="BB2" s="386"/>
      <c r="BC2" s="386"/>
      <c r="BD2" s="386"/>
    </row>
    <row r="3" spans="1:56">
      <c r="A3" s="1977"/>
      <c r="B3" s="1977"/>
      <c r="C3" s="1977"/>
      <c r="D3" s="1977"/>
      <c r="E3" s="1978"/>
      <c r="F3" s="1977"/>
      <c r="G3" s="1977"/>
      <c r="H3" s="1977"/>
      <c r="I3" s="1977"/>
      <c r="J3" s="1978"/>
      <c r="K3" s="1977"/>
      <c r="L3" s="1977"/>
      <c r="M3" s="1977"/>
      <c r="N3" s="1977"/>
      <c r="O3" s="1978"/>
      <c r="P3" s="1977" t="s">
        <v>3023</v>
      </c>
      <c r="Q3" s="1977"/>
      <c r="R3" s="1977"/>
      <c r="S3" s="1977"/>
      <c r="T3" s="1978"/>
      <c r="U3" s="1977" t="s">
        <v>3025</v>
      </c>
      <c r="V3" s="1977"/>
      <c r="W3" s="1977"/>
      <c r="X3" s="1977"/>
      <c r="Y3" s="1978"/>
      <c r="Z3" s="1977" t="s">
        <v>3026</v>
      </c>
      <c r="AA3" s="1977"/>
      <c r="AB3" s="1977"/>
      <c r="AC3" s="1977"/>
      <c r="AD3" s="1978"/>
      <c r="AE3" s="1977" t="s">
        <v>3190</v>
      </c>
      <c r="AF3" s="1977"/>
      <c r="AG3" s="1977"/>
      <c r="AH3" s="1977"/>
      <c r="AI3" s="1978"/>
      <c r="AJ3" s="1977" t="s">
        <v>3170</v>
      </c>
      <c r="AK3" s="1977"/>
      <c r="AL3" s="1977"/>
      <c r="AM3" s="1977"/>
      <c r="AN3" s="1978"/>
      <c r="AO3" s="1977" t="s">
        <v>3027</v>
      </c>
      <c r="AP3" s="1977"/>
      <c r="AQ3" s="1977"/>
      <c r="AR3" s="1977"/>
      <c r="AS3" s="1978"/>
      <c r="AT3" s="1977"/>
      <c r="AU3" s="1977"/>
      <c r="AV3" s="1977"/>
      <c r="AW3" s="1977"/>
      <c r="AX3" s="1978"/>
    </row>
    <row r="4" spans="1:56">
      <c r="A4" s="1977"/>
      <c r="B4" s="1977"/>
      <c r="C4" s="1977"/>
      <c r="D4" s="1977"/>
      <c r="E4" s="1978"/>
      <c r="F4" s="1977"/>
      <c r="G4" s="1977"/>
      <c r="H4" s="1977"/>
      <c r="I4" s="1977"/>
      <c r="J4" s="1978"/>
      <c r="K4" s="1977"/>
      <c r="L4" s="1977"/>
      <c r="M4" s="1977"/>
      <c r="N4" s="1977"/>
      <c r="O4" s="1978"/>
      <c r="P4" s="1977"/>
      <c r="Q4" s="1977"/>
      <c r="R4" s="1977"/>
      <c r="S4" s="1977"/>
      <c r="T4" s="1978"/>
      <c r="U4" s="1977"/>
      <c r="V4" s="1977"/>
      <c r="W4" s="1977"/>
      <c r="X4" s="1977"/>
      <c r="Y4" s="1978"/>
      <c r="Z4" s="1977"/>
      <c r="AA4" s="1977"/>
      <c r="AB4" s="1977"/>
      <c r="AC4" s="1977"/>
      <c r="AD4" s="1978"/>
      <c r="AE4" s="1977"/>
      <c r="AF4" s="1977"/>
      <c r="AG4" s="1977"/>
      <c r="AH4" s="1977"/>
      <c r="AI4" s="1978"/>
      <c r="AJ4" s="1977"/>
      <c r="AK4" s="1977"/>
      <c r="AL4" s="1977"/>
      <c r="AM4" s="1977"/>
      <c r="AN4" s="1978"/>
      <c r="AO4" s="1977"/>
      <c r="AP4" s="1977"/>
      <c r="AQ4" s="1977"/>
      <c r="AR4" s="1977"/>
      <c r="AS4" s="1978"/>
      <c r="AT4" s="1977"/>
      <c r="AU4" s="1977"/>
      <c r="AV4" s="1977"/>
      <c r="AW4" s="1977"/>
      <c r="AX4" s="1978"/>
    </row>
    <row r="5" spans="1:56">
      <c r="A5" s="1977"/>
      <c r="B5" s="1977"/>
      <c r="C5" s="1977"/>
      <c r="D5" s="1977"/>
      <c r="E5" s="1978"/>
      <c r="F5" s="1977"/>
      <c r="G5" s="1977"/>
      <c r="H5" s="1977"/>
      <c r="I5" s="1977"/>
      <c r="J5" s="1978"/>
      <c r="K5" s="1977"/>
      <c r="L5" s="1977"/>
      <c r="M5" s="1977"/>
      <c r="N5" s="1977"/>
      <c r="O5" s="1978"/>
      <c r="P5" s="1977"/>
      <c r="Q5" s="1977"/>
      <c r="R5" s="1977"/>
      <c r="S5" s="1977"/>
      <c r="T5" s="1978"/>
      <c r="U5" s="1977"/>
      <c r="V5" s="1977"/>
      <c r="W5" s="1977"/>
      <c r="X5" s="1977"/>
      <c r="Y5" s="1978"/>
      <c r="Z5" s="1977"/>
      <c r="AA5" s="1977"/>
      <c r="AB5" s="1977"/>
      <c r="AC5" s="1977"/>
      <c r="AD5" s="1978"/>
      <c r="AE5" s="1977"/>
      <c r="AF5" s="1977"/>
      <c r="AG5" s="1977"/>
      <c r="AH5" s="1977"/>
      <c r="AI5" s="1978"/>
      <c r="AJ5" s="1977"/>
      <c r="AK5" s="1977"/>
      <c r="AL5" s="1977"/>
      <c r="AM5" s="1977"/>
      <c r="AN5" s="1978"/>
      <c r="AO5" s="1977"/>
      <c r="AP5" s="1977"/>
      <c r="AQ5" s="1977"/>
      <c r="AR5" s="1977"/>
      <c r="AS5" s="1978"/>
      <c r="AT5" s="1977"/>
      <c r="AU5" s="1977"/>
      <c r="AV5" s="1977"/>
      <c r="AW5" s="1977"/>
      <c r="AX5" s="1978"/>
    </row>
    <row r="6" spans="1:56">
      <c r="A6" s="1977"/>
      <c r="B6" s="1977"/>
      <c r="C6" s="1977"/>
      <c r="D6" s="1977"/>
      <c r="E6" s="1978"/>
      <c r="F6" s="1977"/>
      <c r="G6" s="1977"/>
      <c r="H6" s="1977"/>
      <c r="I6" s="1977"/>
      <c r="J6" s="1978"/>
      <c r="K6" s="1977"/>
      <c r="L6" s="1977"/>
      <c r="M6" s="1977"/>
      <c r="N6" s="1977"/>
      <c r="O6" s="1978"/>
      <c r="P6" s="1977"/>
      <c r="Q6" s="1977"/>
      <c r="R6" s="1977"/>
      <c r="S6" s="1977"/>
      <c r="T6" s="1978"/>
      <c r="U6" s="1977"/>
      <c r="V6" s="1977"/>
      <c r="W6" s="1977"/>
      <c r="X6" s="1977"/>
      <c r="Y6" s="1978"/>
      <c r="Z6" s="1977"/>
      <c r="AA6" s="1977"/>
      <c r="AB6" s="1977"/>
      <c r="AC6" s="1977"/>
      <c r="AD6" s="1978"/>
      <c r="AE6" s="1977"/>
      <c r="AF6" s="1977"/>
      <c r="AG6" s="1977"/>
      <c r="AH6" s="1977"/>
      <c r="AI6" s="1978"/>
      <c r="AJ6" s="1977"/>
      <c r="AK6" s="1977"/>
      <c r="AL6" s="1977"/>
      <c r="AM6" s="1977"/>
      <c r="AN6" s="1978"/>
      <c r="AO6" s="1977"/>
      <c r="AP6" s="1977"/>
      <c r="AQ6" s="1977"/>
      <c r="AR6" s="1977"/>
      <c r="AS6" s="1978"/>
      <c r="AT6" s="1977"/>
      <c r="AU6" s="1977"/>
      <c r="AV6" s="1977"/>
      <c r="AW6" s="1977"/>
      <c r="AX6" s="1978"/>
    </row>
    <row r="7" spans="1:56">
      <c r="A7" s="1977"/>
      <c r="B7" s="1977"/>
      <c r="C7" s="1977"/>
      <c r="D7" s="1977"/>
      <c r="E7" s="1978"/>
      <c r="F7" s="1977"/>
      <c r="G7" s="1977"/>
      <c r="H7" s="1977"/>
      <c r="I7" s="1977"/>
      <c r="J7" s="1978"/>
      <c r="K7" s="1977"/>
      <c r="L7" s="1977"/>
      <c r="M7" s="1977"/>
      <c r="N7" s="1977"/>
      <c r="O7" s="1978"/>
      <c r="P7" s="1977"/>
      <c r="Q7" s="1977"/>
      <c r="R7" s="1977"/>
      <c r="S7" s="1977"/>
      <c r="T7" s="1978"/>
      <c r="U7" s="1977"/>
      <c r="V7" s="1977"/>
      <c r="W7" s="1977"/>
      <c r="X7" s="1977"/>
      <c r="Y7" s="1978"/>
      <c r="Z7" s="1977"/>
      <c r="AA7" s="1977"/>
      <c r="AB7" s="1977"/>
      <c r="AC7" s="1977"/>
      <c r="AD7" s="1978"/>
      <c r="AE7" s="1977"/>
      <c r="AF7" s="1977"/>
      <c r="AG7" s="1977"/>
      <c r="AH7" s="1977"/>
      <c r="AI7" s="1978"/>
      <c r="AJ7" s="1977"/>
      <c r="AK7" s="1977"/>
      <c r="AL7" s="1977"/>
      <c r="AM7" s="1977"/>
      <c r="AN7" s="1978"/>
      <c r="AO7" s="1977"/>
      <c r="AP7" s="1977"/>
      <c r="AQ7" s="1977"/>
      <c r="AR7" s="1977"/>
      <c r="AS7" s="1978"/>
      <c r="AT7" s="1977"/>
      <c r="AU7" s="1977"/>
      <c r="AV7" s="1977"/>
      <c r="AW7" s="1977"/>
      <c r="AX7" s="1978"/>
    </row>
    <row r="8" spans="1:56">
      <c r="A8" s="1977"/>
      <c r="B8" s="1977"/>
      <c r="C8" s="1977"/>
      <c r="D8" s="1977"/>
      <c r="E8" s="1978"/>
      <c r="F8" s="1977"/>
      <c r="G8" s="1977"/>
      <c r="H8" s="1977"/>
      <c r="I8" s="1977"/>
      <c r="J8" s="1978"/>
      <c r="K8" s="1977"/>
      <c r="L8" s="1977"/>
      <c r="M8" s="1977"/>
      <c r="N8" s="1977"/>
      <c r="O8" s="1978"/>
      <c r="P8" s="1977" t="s">
        <v>3024</v>
      </c>
      <c r="Q8" s="1977"/>
      <c r="R8" s="1977"/>
      <c r="S8" s="1977"/>
      <c r="T8" s="1978"/>
      <c r="U8" s="1977"/>
      <c r="V8" s="1977"/>
      <c r="W8" s="1977"/>
      <c r="X8" s="1977"/>
      <c r="Y8" s="1978"/>
      <c r="Z8" s="1977" t="s">
        <v>3189</v>
      </c>
      <c r="AA8" s="1977"/>
      <c r="AB8" s="1977"/>
      <c r="AC8" s="1977"/>
      <c r="AD8" s="1978"/>
      <c r="AE8" s="1977"/>
      <c r="AF8" s="1977"/>
      <c r="AG8" s="1977"/>
      <c r="AH8" s="1977"/>
      <c r="AI8" s="1978"/>
      <c r="AJ8" s="1977" t="s">
        <v>3192</v>
      </c>
      <c r="AK8" s="1977"/>
      <c r="AL8" s="1977"/>
      <c r="AM8" s="1977"/>
      <c r="AN8" s="1978"/>
      <c r="AO8" s="1977"/>
      <c r="AP8" s="1977"/>
      <c r="AQ8" s="1977"/>
      <c r="AR8" s="1977"/>
      <c r="AS8" s="1978"/>
      <c r="AT8" s="1977"/>
      <c r="AU8" s="1977"/>
      <c r="AV8" s="1977"/>
      <c r="AW8" s="1977"/>
      <c r="AX8" s="1978"/>
    </row>
    <row r="9" spans="1:56">
      <c r="A9" s="1977"/>
      <c r="B9" s="1977"/>
      <c r="C9" s="1977"/>
      <c r="D9" s="1977"/>
      <c r="E9" s="1978"/>
      <c r="F9" s="1977"/>
      <c r="G9" s="1977"/>
      <c r="H9" s="1977"/>
      <c r="I9" s="1977"/>
      <c r="J9" s="1978"/>
      <c r="K9" s="1977"/>
      <c r="L9" s="1977"/>
      <c r="M9" s="1977"/>
      <c r="N9" s="1977"/>
      <c r="O9" s="1978"/>
      <c r="P9" s="1977"/>
      <c r="Q9" s="1977"/>
      <c r="R9" s="1977"/>
      <c r="S9" s="1977"/>
      <c r="T9" s="1978"/>
      <c r="U9" s="1977"/>
      <c r="V9" s="1977"/>
      <c r="W9" s="1977"/>
      <c r="X9" s="1977"/>
      <c r="Y9" s="1978"/>
      <c r="Z9" s="1977"/>
      <c r="AA9" s="1977"/>
      <c r="AB9" s="1977"/>
      <c r="AC9" s="1977"/>
      <c r="AD9" s="1978"/>
      <c r="AE9" s="1977"/>
      <c r="AF9" s="1977"/>
      <c r="AG9" s="1977"/>
      <c r="AH9" s="1977"/>
      <c r="AI9" s="1978"/>
      <c r="AJ9" s="1977"/>
      <c r="AK9" s="1977"/>
      <c r="AL9" s="1977"/>
      <c r="AM9" s="1977"/>
      <c r="AN9" s="1978"/>
      <c r="AO9" s="1977"/>
      <c r="AP9" s="1977"/>
      <c r="AQ9" s="1977"/>
      <c r="AR9" s="1977"/>
      <c r="AS9" s="1978"/>
      <c r="AT9" s="1977"/>
      <c r="AU9" s="1977"/>
      <c r="AV9" s="1977"/>
      <c r="AW9" s="1977"/>
      <c r="AX9" s="1978"/>
    </row>
    <row r="10" spans="1:56">
      <c r="A10" s="1977"/>
      <c r="B10" s="1977"/>
      <c r="C10" s="1977"/>
      <c r="D10" s="1977"/>
      <c r="E10" s="1978"/>
      <c r="F10" s="1977"/>
      <c r="G10" s="1977"/>
      <c r="H10" s="1977"/>
      <c r="I10" s="1977"/>
      <c r="J10" s="1978"/>
      <c r="K10" s="1977"/>
      <c r="L10" s="1977"/>
      <c r="M10" s="1977"/>
      <c r="N10" s="1977"/>
      <c r="O10" s="1978"/>
      <c r="P10" s="1977"/>
      <c r="Q10" s="1977"/>
      <c r="R10" s="1977"/>
      <c r="S10" s="1977"/>
      <c r="T10" s="1978"/>
      <c r="U10" s="1977"/>
      <c r="V10" s="1977"/>
      <c r="W10" s="1977"/>
      <c r="X10" s="1977"/>
      <c r="Y10" s="1978"/>
      <c r="Z10" s="1977"/>
      <c r="AA10" s="1977"/>
      <c r="AB10" s="1977"/>
      <c r="AC10" s="1977"/>
      <c r="AD10" s="1978"/>
      <c r="AE10" s="1977"/>
      <c r="AF10" s="1977"/>
      <c r="AG10" s="1977"/>
      <c r="AH10" s="1977"/>
      <c r="AI10" s="1978"/>
      <c r="AJ10" s="1977"/>
      <c r="AK10" s="1977"/>
      <c r="AL10" s="1977"/>
      <c r="AM10" s="1977"/>
      <c r="AN10" s="1978"/>
      <c r="AO10" s="1977"/>
      <c r="AP10" s="1977"/>
      <c r="AQ10" s="1977"/>
      <c r="AR10" s="1977"/>
      <c r="AS10" s="1978"/>
      <c r="AT10" s="1977"/>
      <c r="AU10" s="1977"/>
      <c r="AV10" s="1977"/>
      <c r="AW10" s="1977"/>
      <c r="AX10" s="1978"/>
    </row>
    <row r="11" spans="1:56">
      <c r="A11" s="1977"/>
      <c r="B11" s="1977"/>
      <c r="C11" s="1977"/>
      <c r="D11" s="1977"/>
      <c r="E11" s="1978"/>
      <c r="F11" s="1977"/>
      <c r="G11" s="1977"/>
      <c r="H11" s="1977"/>
      <c r="I11" s="1977"/>
      <c r="J11" s="1978"/>
      <c r="K11" s="1977"/>
      <c r="L11" s="1977"/>
      <c r="M11" s="1977"/>
      <c r="N11" s="1977"/>
      <c r="O11" s="1978"/>
      <c r="P11" s="1977"/>
      <c r="Q11" s="1977"/>
      <c r="R11" s="1977"/>
      <c r="S11" s="1977"/>
      <c r="T11" s="1978"/>
      <c r="U11" s="1977"/>
      <c r="V11" s="1977"/>
      <c r="W11" s="1977"/>
      <c r="X11" s="1977"/>
      <c r="Y11" s="1978"/>
      <c r="Z11" s="1977"/>
      <c r="AA11" s="1977"/>
      <c r="AB11" s="1977"/>
      <c r="AC11" s="1977"/>
      <c r="AD11" s="1978"/>
      <c r="AE11" s="1977"/>
      <c r="AF11" s="1977"/>
      <c r="AG11" s="1977"/>
      <c r="AH11" s="1977"/>
      <c r="AI11" s="1978"/>
      <c r="AJ11" s="1977"/>
      <c r="AK11" s="1977"/>
      <c r="AL11" s="1977"/>
      <c r="AM11" s="1977"/>
      <c r="AN11" s="1978"/>
      <c r="AO11" s="1977"/>
      <c r="AP11" s="1977"/>
      <c r="AQ11" s="1977"/>
      <c r="AR11" s="1977"/>
      <c r="AS11" s="1978"/>
      <c r="AT11" s="1977"/>
      <c r="AU11" s="1977"/>
      <c r="AV11" s="1977"/>
      <c r="AW11" s="1977"/>
      <c r="AX11" s="1978"/>
    </row>
    <row r="12" spans="1:56">
      <c r="A12" s="1977"/>
      <c r="B12" s="1977"/>
      <c r="C12" s="1977"/>
      <c r="D12" s="1977"/>
      <c r="E12" s="1978"/>
      <c r="F12" s="1977"/>
      <c r="G12" s="1977"/>
      <c r="H12" s="1977"/>
      <c r="I12" s="1977"/>
      <c r="J12" s="1978"/>
      <c r="K12" s="1977"/>
      <c r="L12" s="1977"/>
      <c r="M12" s="1977"/>
      <c r="N12" s="1977"/>
      <c r="O12" s="1978"/>
      <c r="P12" s="1977"/>
      <c r="Q12" s="1977"/>
      <c r="R12" s="1977"/>
      <c r="S12" s="1977"/>
      <c r="T12" s="1978"/>
      <c r="U12" s="1977"/>
      <c r="V12" s="1977"/>
      <c r="W12" s="1977"/>
      <c r="X12" s="1977"/>
      <c r="Y12" s="1978"/>
      <c r="Z12" s="1977"/>
      <c r="AA12" s="1977"/>
      <c r="AB12" s="1977"/>
      <c r="AC12" s="1977"/>
      <c r="AD12" s="1978"/>
      <c r="AE12" s="1977"/>
      <c r="AF12" s="1977"/>
      <c r="AG12" s="1977"/>
      <c r="AH12" s="1977"/>
      <c r="AI12" s="1978"/>
      <c r="AJ12" s="1977"/>
      <c r="AK12" s="1977"/>
      <c r="AL12" s="1977"/>
      <c r="AM12" s="1977"/>
      <c r="AN12" s="1978"/>
      <c r="AO12" s="1977"/>
      <c r="AP12" s="1977"/>
      <c r="AQ12" s="1977"/>
      <c r="AR12" s="1977"/>
      <c r="AS12" s="1978"/>
      <c r="AT12" s="1977"/>
      <c r="AU12" s="1977"/>
      <c r="AV12" s="1977"/>
      <c r="AW12" s="1977"/>
      <c r="AX12" s="1978"/>
    </row>
    <row r="13" spans="1:56">
      <c r="A13" s="1977"/>
      <c r="B13" s="1977"/>
      <c r="C13" s="1977"/>
      <c r="D13" s="1977"/>
      <c r="E13" s="1978"/>
      <c r="F13" s="1977"/>
      <c r="G13" s="1977"/>
      <c r="H13" s="1977"/>
      <c r="I13" s="1977"/>
      <c r="J13" s="1978"/>
      <c r="K13" s="1977"/>
      <c r="L13" s="1977"/>
      <c r="M13" s="1977"/>
      <c r="N13" s="1977"/>
      <c r="O13" s="1978"/>
      <c r="P13" s="1977"/>
      <c r="Q13" s="1977"/>
      <c r="R13" s="1977"/>
      <c r="S13" s="1977"/>
      <c r="T13" s="1978"/>
      <c r="U13" s="1977"/>
      <c r="V13" s="1977"/>
      <c r="W13" s="1977"/>
      <c r="X13" s="1977"/>
      <c r="Y13" s="1978"/>
      <c r="Z13" s="2070"/>
      <c r="AA13" s="2070"/>
      <c r="AB13" s="2070"/>
      <c r="AC13" s="2070"/>
      <c r="AD13" s="2071"/>
      <c r="AE13" s="1977"/>
      <c r="AF13" s="1977"/>
      <c r="AG13" s="1977"/>
      <c r="AH13" s="1977"/>
      <c r="AI13" s="1978"/>
      <c r="AJ13" s="1977"/>
      <c r="AK13" s="1977"/>
      <c r="AL13" s="1977"/>
      <c r="AM13" s="1977"/>
      <c r="AN13" s="1978"/>
      <c r="AO13" s="1977"/>
      <c r="AP13" s="1977"/>
      <c r="AQ13" s="1977"/>
      <c r="AR13" s="1977"/>
      <c r="AS13" s="1978"/>
      <c r="AT13" s="1977" t="s">
        <v>3200</v>
      </c>
      <c r="AU13" s="1977"/>
      <c r="AV13" s="1977"/>
      <c r="AW13" s="1977"/>
      <c r="AX13" s="1978"/>
    </row>
    <row r="14" spans="1:56">
      <c r="A14" s="1977"/>
      <c r="B14" s="1977"/>
      <c r="C14" s="1977"/>
      <c r="D14" s="1977"/>
      <c r="E14" s="1978"/>
      <c r="F14" s="1977"/>
      <c r="G14" s="1977"/>
      <c r="H14" s="1977"/>
      <c r="I14" s="1977"/>
      <c r="J14" s="1978"/>
      <c r="K14" s="1977"/>
      <c r="L14" s="1977"/>
      <c r="M14" s="1977"/>
      <c r="N14" s="1977"/>
      <c r="O14" s="1978"/>
      <c r="P14" s="1977"/>
      <c r="Q14" s="1977"/>
      <c r="R14" s="1977"/>
      <c r="S14" s="1977"/>
      <c r="T14" s="1978"/>
      <c r="U14" s="1977"/>
      <c r="V14" s="1977"/>
      <c r="W14" s="1977"/>
      <c r="X14" s="1977"/>
      <c r="Y14" s="1978"/>
      <c r="Z14" s="2070"/>
      <c r="AA14" s="2070"/>
      <c r="AB14" s="2070"/>
      <c r="AC14" s="2070"/>
      <c r="AD14" s="2071"/>
      <c r="AE14" s="1977"/>
      <c r="AF14" s="1977"/>
      <c r="AG14" s="1977"/>
      <c r="AH14" s="1977"/>
      <c r="AI14" s="1978"/>
      <c r="AJ14" s="1977"/>
      <c r="AK14" s="1977"/>
      <c r="AL14" s="1977"/>
      <c r="AM14" s="1977"/>
      <c r="AN14" s="1978"/>
      <c r="AO14" s="1977"/>
      <c r="AP14" s="1977"/>
      <c r="AQ14" s="1977"/>
      <c r="AR14" s="1977"/>
      <c r="AS14" s="1978"/>
      <c r="AT14" s="1977"/>
      <c r="AU14" s="1977"/>
      <c r="AV14" s="1977"/>
      <c r="AW14" s="1977"/>
      <c r="AX14" s="1978"/>
    </row>
    <row r="15" spans="1:56">
      <c r="A15" s="1977"/>
      <c r="B15" s="1977"/>
      <c r="C15" s="1977"/>
      <c r="D15" s="1977"/>
      <c r="E15" s="1978"/>
      <c r="F15" s="1977"/>
      <c r="G15" s="1977"/>
      <c r="H15" s="1977"/>
      <c r="I15" s="1977"/>
      <c r="J15" s="1978"/>
      <c r="K15" s="1977"/>
      <c r="L15" s="1977"/>
      <c r="M15" s="1977"/>
      <c r="N15" s="1977"/>
      <c r="O15" s="1978"/>
      <c r="P15" s="1977"/>
      <c r="Q15" s="1977"/>
      <c r="R15" s="1977"/>
      <c r="S15" s="1977"/>
      <c r="T15" s="1978"/>
      <c r="U15" s="1977"/>
      <c r="V15" s="1977"/>
      <c r="W15" s="1977"/>
      <c r="X15" s="1977"/>
      <c r="Y15" s="1978"/>
      <c r="Z15" s="2070"/>
      <c r="AA15" s="2070"/>
      <c r="AB15" s="2070"/>
      <c r="AC15" s="2070"/>
      <c r="AD15" s="2071"/>
      <c r="AE15" s="1977"/>
      <c r="AF15" s="1977"/>
      <c r="AG15" s="1977"/>
      <c r="AH15" s="1977"/>
      <c r="AI15" s="1978"/>
      <c r="AJ15" s="1977"/>
      <c r="AK15" s="1977"/>
      <c r="AL15" s="1977"/>
      <c r="AM15" s="1977"/>
      <c r="AN15" s="1978"/>
      <c r="AO15" s="1977"/>
      <c r="AP15" s="1977"/>
      <c r="AQ15" s="1977"/>
      <c r="AR15" s="1977"/>
      <c r="AS15" s="1978"/>
      <c r="AT15" s="1977"/>
      <c r="AU15" s="1977"/>
      <c r="AV15" s="1977"/>
      <c r="AW15" s="1977"/>
      <c r="AX15" s="1978"/>
    </row>
    <row r="16" spans="1:56">
      <c r="A16" s="1977"/>
      <c r="B16" s="1977"/>
      <c r="C16" s="1977"/>
      <c r="D16" s="1977"/>
      <c r="E16" s="1978"/>
      <c r="F16" s="1977"/>
      <c r="G16" s="1977"/>
      <c r="H16" s="1977"/>
      <c r="I16" s="1977"/>
      <c r="J16" s="1978"/>
      <c r="K16" s="1977"/>
      <c r="L16" s="1977"/>
      <c r="M16" s="1977"/>
      <c r="N16" s="1977"/>
      <c r="O16" s="1978"/>
      <c r="P16" s="1977"/>
      <c r="Q16" s="1977"/>
      <c r="R16" s="1977"/>
      <c r="S16" s="1977"/>
      <c r="T16" s="1978"/>
      <c r="U16" s="1977"/>
      <c r="V16" s="1977"/>
      <c r="W16" s="1977"/>
      <c r="X16" s="1977"/>
      <c r="Y16" s="1978"/>
      <c r="Z16" s="2070"/>
      <c r="AA16" s="2070"/>
      <c r="AB16" s="2070"/>
      <c r="AC16" s="2070"/>
      <c r="AD16" s="2071"/>
      <c r="AE16" s="1977"/>
      <c r="AF16" s="1977"/>
      <c r="AG16" s="1977"/>
      <c r="AH16" s="1977"/>
      <c r="AI16" s="1978"/>
      <c r="AJ16" s="1977"/>
      <c r="AK16" s="1977"/>
      <c r="AL16" s="1977"/>
      <c r="AM16" s="1977"/>
      <c r="AN16" s="1978"/>
      <c r="AO16" s="1977"/>
      <c r="AP16" s="1977"/>
      <c r="AQ16" s="1977"/>
      <c r="AR16" s="1977"/>
      <c r="AS16" s="1978"/>
      <c r="AT16" s="1977"/>
      <c r="AU16" s="1977"/>
      <c r="AV16" s="1977"/>
      <c r="AW16" s="1977"/>
      <c r="AX16" s="1978"/>
    </row>
    <row r="17" spans="1:56">
      <c r="A17" s="527"/>
      <c r="B17" s="527"/>
      <c r="C17" s="527"/>
      <c r="D17" s="527"/>
      <c r="E17" s="2030" t="s">
        <v>25</v>
      </c>
      <c r="F17" s="2031"/>
      <c r="G17" s="2031"/>
      <c r="H17" s="2031"/>
      <c r="I17" s="2031"/>
      <c r="J17" s="2031"/>
      <c r="K17" s="2031"/>
      <c r="L17" s="2031"/>
      <c r="M17" s="2031"/>
      <c r="N17" s="2031"/>
      <c r="O17" s="2031"/>
      <c r="P17" s="2031"/>
      <c r="Q17" s="2031"/>
      <c r="R17" s="2031"/>
      <c r="S17" s="2031"/>
      <c r="T17" s="2031"/>
      <c r="U17" s="2031"/>
      <c r="V17" s="2031"/>
      <c r="W17" s="2031"/>
      <c r="X17" s="2031"/>
      <c r="Y17" s="2031"/>
      <c r="Z17" s="2031"/>
      <c r="AA17" s="2031"/>
      <c r="AB17" s="2031"/>
      <c r="AC17" s="2031"/>
      <c r="AD17" s="2031"/>
      <c r="AE17" s="2031"/>
      <c r="AF17" s="2031"/>
      <c r="AG17" s="2031"/>
      <c r="AH17" s="2031"/>
      <c r="AI17" s="2031"/>
      <c r="AJ17" s="2031"/>
      <c r="AK17" s="2031"/>
      <c r="AL17" s="2031"/>
      <c r="AM17" s="2031"/>
      <c r="AN17" s="2031"/>
      <c r="AO17" s="2031"/>
      <c r="AP17" s="2031"/>
      <c r="AQ17" s="2031"/>
      <c r="AR17" s="2031"/>
      <c r="AS17" s="2031"/>
      <c r="AT17" s="2032"/>
      <c r="AU17" s="527"/>
      <c r="AV17" s="527"/>
      <c r="AW17" s="527"/>
      <c r="AX17" s="530"/>
    </row>
    <row r="18" spans="1:56" s="385" customFormat="1">
      <c r="A18" s="531">
        <v>11</v>
      </c>
      <c r="B18" s="524"/>
      <c r="C18" s="524"/>
      <c r="D18" s="524"/>
      <c r="E18" s="525"/>
      <c r="F18" s="531">
        <v>12</v>
      </c>
      <c r="G18" s="524"/>
      <c r="H18" s="524"/>
      <c r="I18" s="524"/>
      <c r="J18" s="525"/>
      <c r="K18" s="531">
        <v>13</v>
      </c>
      <c r="L18" s="524"/>
      <c r="M18" s="524"/>
      <c r="N18" s="524"/>
      <c r="O18" s="525"/>
      <c r="P18" s="531">
        <v>14</v>
      </c>
      <c r="Q18" s="524"/>
      <c r="R18" s="524"/>
      <c r="S18" s="524"/>
      <c r="T18" s="525"/>
      <c r="U18" s="531">
        <v>15</v>
      </c>
      <c r="V18" s="524"/>
      <c r="W18" s="524"/>
      <c r="X18" s="524"/>
      <c r="Y18" s="525"/>
      <c r="Z18" s="531">
        <v>16</v>
      </c>
      <c r="AA18" s="524"/>
      <c r="AB18" s="524"/>
      <c r="AC18" s="524"/>
      <c r="AD18" s="525"/>
      <c r="AE18" s="531">
        <v>17</v>
      </c>
      <c r="AF18" s="524"/>
      <c r="AG18" s="524"/>
      <c r="AH18" s="524"/>
      <c r="AI18" s="525"/>
      <c r="AJ18" s="531">
        <v>18</v>
      </c>
      <c r="AK18" s="524"/>
      <c r="AL18" s="524"/>
      <c r="AM18" s="524"/>
      <c r="AN18" s="525"/>
      <c r="AO18" s="531">
        <v>19</v>
      </c>
      <c r="AP18" s="524"/>
      <c r="AQ18" s="524"/>
      <c r="AR18" s="524"/>
      <c r="AS18" s="525"/>
      <c r="AT18" s="531">
        <v>20</v>
      </c>
      <c r="AU18" s="524"/>
      <c r="AV18" s="524"/>
      <c r="AW18" s="524"/>
      <c r="AX18" s="525"/>
      <c r="AY18" s="386"/>
      <c r="AZ18" s="386"/>
      <c r="BA18" s="386"/>
      <c r="BB18" s="386"/>
      <c r="BC18" s="386"/>
      <c r="BD18" s="386"/>
    </row>
    <row r="19" spans="1:56">
      <c r="A19" s="1977" t="s">
        <v>3212</v>
      </c>
      <c r="B19" s="1977"/>
      <c r="C19" s="1977"/>
      <c r="D19" s="1977"/>
      <c r="E19" s="1978"/>
      <c r="F19" s="1977"/>
      <c r="G19" s="1977"/>
      <c r="H19" s="1977"/>
      <c r="I19" s="1977"/>
      <c r="J19" s="1978"/>
      <c r="K19" s="1977"/>
      <c r="L19" s="1977"/>
      <c r="M19" s="1977"/>
      <c r="N19" s="1977"/>
      <c r="O19" s="1978"/>
      <c r="P19" s="1977"/>
      <c r="Q19" s="1977"/>
      <c r="R19" s="1977"/>
      <c r="S19" s="1977"/>
      <c r="T19" s="1978"/>
      <c r="U19" s="1977"/>
      <c r="V19" s="1977"/>
      <c r="W19" s="1977"/>
      <c r="X19" s="1977"/>
      <c r="Y19" s="1978"/>
      <c r="Z19" s="1977" t="s">
        <v>3201</v>
      </c>
      <c r="AA19" s="1977"/>
      <c r="AB19" s="1977"/>
      <c r="AC19" s="1977"/>
      <c r="AD19" s="1978"/>
      <c r="AE19" s="1977"/>
      <c r="AF19" s="1977"/>
      <c r="AG19" s="1977"/>
      <c r="AH19" s="1977"/>
      <c r="AI19" s="1978"/>
      <c r="AJ19" s="1977" t="s">
        <v>3227</v>
      </c>
      <c r="AK19" s="1977"/>
      <c r="AL19" s="1977"/>
      <c r="AM19" s="1977"/>
      <c r="AN19" s="1978"/>
      <c r="AO19" s="1977"/>
      <c r="AP19" s="1977"/>
      <c r="AQ19" s="1977"/>
      <c r="AR19" s="1977"/>
      <c r="AS19" s="1978"/>
      <c r="AT19" s="1977" t="s">
        <v>3213</v>
      </c>
      <c r="AU19" s="1977"/>
      <c r="AV19" s="1977"/>
      <c r="AW19" s="1977"/>
      <c r="AX19" s="1978"/>
    </row>
    <row r="20" spans="1:56">
      <c r="A20" s="1977"/>
      <c r="B20" s="1977"/>
      <c r="C20" s="1977"/>
      <c r="D20" s="1977"/>
      <c r="E20" s="1978"/>
      <c r="F20" s="1977"/>
      <c r="G20" s="1977"/>
      <c r="H20" s="1977"/>
      <c r="I20" s="1977"/>
      <c r="J20" s="1978"/>
      <c r="K20" s="1977"/>
      <c r="L20" s="1977"/>
      <c r="M20" s="1977"/>
      <c r="N20" s="1977"/>
      <c r="O20" s="1978"/>
      <c r="P20" s="1977"/>
      <c r="Q20" s="1977"/>
      <c r="R20" s="1977"/>
      <c r="S20" s="1977"/>
      <c r="T20" s="1978"/>
      <c r="U20" s="1977"/>
      <c r="V20" s="1977"/>
      <c r="W20" s="1977"/>
      <c r="X20" s="1977"/>
      <c r="Y20" s="1978"/>
      <c r="Z20" s="1977"/>
      <c r="AA20" s="1977"/>
      <c r="AB20" s="1977"/>
      <c r="AC20" s="1977"/>
      <c r="AD20" s="1978"/>
      <c r="AE20" s="1977"/>
      <c r="AF20" s="1977"/>
      <c r="AG20" s="1977"/>
      <c r="AH20" s="1977"/>
      <c r="AI20" s="1978"/>
      <c r="AJ20" s="1977"/>
      <c r="AK20" s="1977"/>
      <c r="AL20" s="1977"/>
      <c r="AM20" s="1977"/>
      <c r="AN20" s="1978"/>
      <c r="AO20" s="1977"/>
      <c r="AP20" s="1977"/>
      <c r="AQ20" s="1977"/>
      <c r="AR20" s="1977"/>
      <c r="AS20" s="1978"/>
      <c r="AT20" s="1977"/>
      <c r="AU20" s="1977"/>
      <c r="AV20" s="1977"/>
      <c r="AW20" s="1977"/>
      <c r="AX20" s="1978"/>
    </row>
    <row r="21" spans="1:56">
      <c r="A21" s="1977"/>
      <c r="B21" s="1977"/>
      <c r="C21" s="1977"/>
      <c r="D21" s="1977"/>
      <c r="E21" s="1978"/>
      <c r="F21" s="1977"/>
      <c r="G21" s="1977"/>
      <c r="H21" s="1977"/>
      <c r="I21" s="1977"/>
      <c r="J21" s="1978"/>
      <c r="K21" s="1977"/>
      <c r="L21" s="1977"/>
      <c r="M21" s="1977"/>
      <c r="N21" s="1977"/>
      <c r="O21" s="1978"/>
      <c r="P21" s="1977"/>
      <c r="Q21" s="1977"/>
      <c r="R21" s="1977"/>
      <c r="S21" s="1977"/>
      <c r="T21" s="1978"/>
      <c r="U21" s="1977"/>
      <c r="V21" s="1977"/>
      <c r="W21" s="1977"/>
      <c r="X21" s="1977"/>
      <c r="Y21" s="1978"/>
      <c r="Z21" s="1977"/>
      <c r="AA21" s="1977"/>
      <c r="AB21" s="1977"/>
      <c r="AC21" s="1977"/>
      <c r="AD21" s="1978"/>
      <c r="AE21" s="1977"/>
      <c r="AF21" s="1977"/>
      <c r="AG21" s="1977"/>
      <c r="AH21" s="1977"/>
      <c r="AI21" s="1978"/>
      <c r="AJ21" s="1977"/>
      <c r="AK21" s="1977"/>
      <c r="AL21" s="1977"/>
      <c r="AM21" s="1977"/>
      <c r="AN21" s="1978"/>
      <c r="AO21" s="1977"/>
      <c r="AP21" s="1977"/>
      <c r="AQ21" s="1977"/>
      <c r="AR21" s="1977"/>
      <c r="AS21" s="1978"/>
      <c r="AT21" s="1977"/>
      <c r="AU21" s="1977"/>
      <c r="AV21" s="1977"/>
      <c r="AW21" s="1977"/>
      <c r="AX21" s="1978"/>
    </row>
    <row r="22" spans="1:56">
      <c r="A22" s="1977"/>
      <c r="B22" s="1977"/>
      <c r="C22" s="1977"/>
      <c r="D22" s="1977"/>
      <c r="E22" s="1978"/>
      <c r="F22" s="1977"/>
      <c r="G22" s="1977"/>
      <c r="H22" s="1977"/>
      <c r="I22" s="1977"/>
      <c r="J22" s="1978"/>
      <c r="K22" s="1977"/>
      <c r="L22" s="1977"/>
      <c r="M22" s="1977"/>
      <c r="N22" s="1977"/>
      <c r="O22" s="1978"/>
      <c r="P22" s="1977"/>
      <c r="Q22" s="1977"/>
      <c r="R22" s="1977"/>
      <c r="S22" s="1977"/>
      <c r="T22" s="1978"/>
      <c r="U22" s="1977"/>
      <c r="V22" s="1977"/>
      <c r="W22" s="1977"/>
      <c r="X22" s="1977"/>
      <c r="Y22" s="1978"/>
      <c r="Z22" s="1977"/>
      <c r="AA22" s="1977"/>
      <c r="AB22" s="1977"/>
      <c r="AC22" s="1977"/>
      <c r="AD22" s="1978"/>
      <c r="AE22" s="1977"/>
      <c r="AF22" s="1977"/>
      <c r="AG22" s="1977"/>
      <c r="AH22" s="1977"/>
      <c r="AI22" s="1978"/>
      <c r="AJ22" s="1977"/>
      <c r="AK22" s="1977"/>
      <c r="AL22" s="1977"/>
      <c r="AM22" s="1977"/>
      <c r="AN22" s="1978"/>
      <c r="AO22" s="1977"/>
      <c r="AP22" s="1977"/>
      <c r="AQ22" s="1977"/>
      <c r="AR22" s="1977"/>
      <c r="AS22" s="1978"/>
      <c r="AT22" s="1977"/>
      <c r="AU22" s="1977"/>
      <c r="AV22" s="1977"/>
      <c r="AW22" s="1977"/>
      <c r="AX22" s="1978"/>
    </row>
    <row r="23" spans="1:56">
      <c r="A23" s="1977"/>
      <c r="B23" s="1977"/>
      <c r="C23" s="1977"/>
      <c r="D23" s="1977"/>
      <c r="E23" s="1978"/>
      <c r="F23" s="1977"/>
      <c r="G23" s="1977"/>
      <c r="H23" s="1977"/>
      <c r="I23" s="1977"/>
      <c r="J23" s="1978"/>
      <c r="K23" s="1977"/>
      <c r="L23" s="1977"/>
      <c r="M23" s="1977"/>
      <c r="N23" s="1977"/>
      <c r="O23" s="1978"/>
      <c r="P23" s="1977"/>
      <c r="Q23" s="1977"/>
      <c r="R23" s="1977"/>
      <c r="S23" s="1977"/>
      <c r="T23" s="1978"/>
      <c r="U23" s="1977"/>
      <c r="V23" s="1977"/>
      <c r="W23" s="1977"/>
      <c r="X23" s="1977"/>
      <c r="Y23" s="1978"/>
      <c r="Z23" s="1977"/>
      <c r="AA23" s="1977"/>
      <c r="AB23" s="1977"/>
      <c r="AC23" s="1977"/>
      <c r="AD23" s="1978"/>
      <c r="AE23" s="1977"/>
      <c r="AF23" s="1977"/>
      <c r="AG23" s="1977"/>
      <c r="AH23" s="1977"/>
      <c r="AI23" s="1978"/>
      <c r="AJ23" s="1977"/>
      <c r="AK23" s="1977"/>
      <c r="AL23" s="1977"/>
      <c r="AM23" s="1977"/>
      <c r="AN23" s="1978"/>
      <c r="AO23" s="1977"/>
      <c r="AP23" s="1977"/>
      <c r="AQ23" s="1977"/>
      <c r="AR23" s="1977"/>
      <c r="AS23" s="1978"/>
      <c r="AT23" s="1977"/>
      <c r="AU23" s="1977"/>
      <c r="AV23" s="1977"/>
      <c r="AW23" s="1977"/>
      <c r="AX23" s="1978"/>
    </row>
    <row r="24" spans="1:56">
      <c r="A24" s="1977"/>
      <c r="B24" s="1977"/>
      <c r="C24" s="1977"/>
      <c r="D24" s="1977"/>
      <c r="E24" s="1978"/>
      <c r="F24" s="1977"/>
      <c r="G24" s="1977"/>
      <c r="H24" s="1977"/>
      <c r="I24" s="1977"/>
      <c r="J24" s="1978"/>
      <c r="K24" s="1977"/>
      <c r="L24" s="1977"/>
      <c r="M24" s="1977"/>
      <c r="N24" s="1977"/>
      <c r="O24" s="1978"/>
      <c r="P24" s="1977"/>
      <c r="Q24" s="1977"/>
      <c r="R24" s="1977"/>
      <c r="S24" s="1977"/>
      <c r="T24" s="1978"/>
      <c r="U24" s="1977"/>
      <c r="V24" s="1977"/>
      <c r="W24" s="1977"/>
      <c r="X24" s="1977"/>
      <c r="Y24" s="1978"/>
      <c r="Z24" s="1977"/>
      <c r="AA24" s="1977"/>
      <c r="AB24" s="1977"/>
      <c r="AC24" s="1977"/>
      <c r="AD24" s="1978"/>
      <c r="AE24" s="1977"/>
      <c r="AF24" s="1977"/>
      <c r="AG24" s="1977"/>
      <c r="AH24" s="1977"/>
      <c r="AI24" s="1978"/>
      <c r="AJ24" s="1977" t="s">
        <v>3228</v>
      </c>
      <c r="AK24" s="1977"/>
      <c r="AL24" s="1977"/>
      <c r="AM24" s="1977"/>
      <c r="AN24" s="1978"/>
      <c r="AO24" s="1977"/>
      <c r="AP24" s="1977"/>
      <c r="AQ24" s="1977"/>
      <c r="AR24" s="1977"/>
      <c r="AS24" s="1978"/>
      <c r="AT24" s="1977"/>
      <c r="AU24" s="1977"/>
      <c r="AV24" s="1977"/>
      <c r="AW24" s="1977"/>
      <c r="AX24" s="1978"/>
    </row>
    <row r="25" spans="1:56">
      <c r="A25" s="1977"/>
      <c r="B25" s="1977"/>
      <c r="C25" s="1977"/>
      <c r="D25" s="1977"/>
      <c r="E25" s="1978"/>
      <c r="F25" s="1977"/>
      <c r="G25" s="1977"/>
      <c r="H25" s="1977"/>
      <c r="I25" s="1977"/>
      <c r="J25" s="1978"/>
      <c r="K25" s="1977"/>
      <c r="L25" s="1977"/>
      <c r="M25" s="1977"/>
      <c r="N25" s="1977"/>
      <c r="O25" s="1978"/>
      <c r="P25" s="1977"/>
      <c r="Q25" s="1977"/>
      <c r="R25" s="1977"/>
      <c r="S25" s="1977"/>
      <c r="T25" s="1978"/>
      <c r="U25" s="1977"/>
      <c r="V25" s="1977"/>
      <c r="W25" s="1977"/>
      <c r="X25" s="1977"/>
      <c r="Y25" s="1978"/>
      <c r="Z25" s="1977"/>
      <c r="AA25" s="1977"/>
      <c r="AB25" s="1977"/>
      <c r="AC25" s="1977"/>
      <c r="AD25" s="1978"/>
      <c r="AE25" s="1977"/>
      <c r="AF25" s="1977"/>
      <c r="AG25" s="1977"/>
      <c r="AH25" s="1977"/>
      <c r="AI25" s="1978"/>
      <c r="AJ25" s="1977"/>
      <c r="AK25" s="1977"/>
      <c r="AL25" s="1977"/>
      <c r="AM25" s="1977"/>
      <c r="AN25" s="1978"/>
      <c r="AO25" s="1977"/>
      <c r="AP25" s="1977"/>
      <c r="AQ25" s="1977"/>
      <c r="AR25" s="1977"/>
      <c r="AS25" s="1978"/>
      <c r="AT25" s="1977"/>
      <c r="AU25" s="1977"/>
      <c r="AV25" s="1977"/>
      <c r="AW25" s="1977"/>
      <c r="AX25" s="1978"/>
    </row>
    <row r="26" spans="1:56">
      <c r="A26" s="1977"/>
      <c r="B26" s="1977"/>
      <c r="C26" s="1977"/>
      <c r="D26" s="1977"/>
      <c r="E26" s="1978"/>
      <c r="F26" s="1977"/>
      <c r="G26" s="1977"/>
      <c r="H26" s="1977"/>
      <c r="I26" s="1977"/>
      <c r="J26" s="1978"/>
      <c r="K26" s="1977"/>
      <c r="L26" s="1977"/>
      <c r="M26" s="1977"/>
      <c r="N26" s="1977"/>
      <c r="O26" s="1978"/>
      <c r="P26" s="1977"/>
      <c r="Q26" s="1977"/>
      <c r="R26" s="1977"/>
      <c r="S26" s="1977"/>
      <c r="T26" s="1978"/>
      <c r="U26" s="1977"/>
      <c r="V26" s="1977"/>
      <c r="W26" s="1977"/>
      <c r="X26" s="1977"/>
      <c r="Y26" s="1978"/>
      <c r="Z26" s="1977"/>
      <c r="AA26" s="1977"/>
      <c r="AB26" s="1977"/>
      <c r="AC26" s="1977"/>
      <c r="AD26" s="1978"/>
      <c r="AE26" s="1977"/>
      <c r="AF26" s="1977"/>
      <c r="AG26" s="1977"/>
      <c r="AH26" s="1977"/>
      <c r="AI26" s="1978"/>
      <c r="AJ26" s="1977"/>
      <c r="AK26" s="1977"/>
      <c r="AL26" s="1977"/>
      <c r="AM26" s="1977"/>
      <c r="AN26" s="1978"/>
      <c r="AO26" s="1977"/>
      <c r="AP26" s="1977"/>
      <c r="AQ26" s="1977"/>
      <c r="AR26" s="1977"/>
      <c r="AS26" s="1978"/>
      <c r="AT26" s="1977"/>
      <c r="AU26" s="1977"/>
      <c r="AV26" s="1977"/>
      <c r="AW26" s="1977"/>
      <c r="AX26" s="1978"/>
    </row>
    <row r="27" spans="1:56">
      <c r="A27" s="1977"/>
      <c r="B27" s="1977"/>
      <c r="C27" s="1977"/>
      <c r="D27" s="1977"/>
      <c r="E27" s="1978"/>
      <c r="F27" s="1977"/>
      <c r="G27" s="1977"/>
      <c r="H27" s="1977"/>
      <c r="I27" s="1977"/>
      <c r="J27" s="1978"/>
      <c r="K27" s="1977"/>
      <c r="L27" s="1977"/>
      <c r="M27" s="1977"/>
      <c r="N27" s="1977"/>
      <c r="O27" s="1978"/>
      <c r="P27" s="1977"/>
      <c r="Q27" s="1977"/>
      <c r="R27" s="1977"/>
      <c r="S27" s="1977"/>
      <c r="T27" s="1978"/>
      <c r="U27" s="1977"/>
      <c r="V27" s="1977"/>
      <c r="W27" s="1977"/>
      <c r="X27" s="1977"/>
      <c r="Y27" s="1978"/>
      <c r="Z27" s="1977"/>
      <c r="AA27" s="1977"/>
      <c r="AB27" s="1977"/>
      <c r="AC27" s="1977"/>
      <c r="AD27" s="1978"/>
      <c r="AE27" s="1977"/>
      <c r="AF27" s="1977"/>
      <c r="AG27" s="1977"/>
      <c r="AH27" s="1977"/>
      <c r="AI27" s="1978"/>
      <c r="AJ27" s="1977"/>
      <c r="AK27" s="1977"/>
      <c r="AL27" s="1977"/>
      <c r="AM27" s="1977"/>
      <c r="AN27" s="1978"/>
      <c r="AO27" s="1977"/>
      <c r="AP27" s="1977"/>
      <c r="AQ27" s="1977"/>
      <c r="AR27" s="1977"/>
      <c r="AS27" s="1978"/>
      <c r="AT27" s="1977"/>
      <c r="AU27" s="1977"/>
      <c r="AV27" s="1977"/>
      <c r="AW27" s="1977"/>
      <c r="AX27" s="1978"/>
    </row>
    <row r="28" spans="1:56">
      <c r="A28" s="1977"/>
      <c r="B28" s="1977"/>
      <c r="C28" s="1977"/>
      <c r="D28" s="1977"/>
      <c r="E28" s="1978"/>
      <c r="F28" s="1977"/>
      <c r="G28" s="1977"/>
      <c r="H28" s="1977"/>
      <c r="I28" s="1977"/>
      <c r="J28" s="1978"/>
      <c r="K28" s="1977"/>
      <c r="L28" s="1977"/>
      <c r="M28" s="1977"/>
      <c r="N28" s="1977"/>
      <c r="O28" s="1978"/>
      <c r="P28" s="1977"/>
      <c r="Q28" s="1977"/>
      <c r="R28" s="1977"/>
      <c r="S28" s="1977"/>
      <c r="T28" s="1978"/>
      <c r="U28" s="1977"/>
      <c r="V28" s="1977"/>
      <c r="W28" s="1977"/>
      <c r="X28" s="1977"/>
      <c r="Y28" s="1978"/>
      <c r="Z28" s="1977"/>
      <c r="AA28" s="1977"/>
      <c r="AB28" s="1977"/>
      <c r="AC28" s="1977"/>
      <c r="AD28" s="1978"/>
      <c r="AE28" s="1977"/>
      <c r="AF28" s="1977"/>
      <c r="AG28" s="1977"/>
      <c r="AH28" s="1977"/>
      <c r="AI28" s="1978"/>
      <c r="AJ28" s="1977"/>
      <c r="AK28" s="1977"/>
      <c r="AL28" s="1977"/>
      <c r="AM28" s="1977"/>
      <c r="AN28" s="1978"/>
      <c r="AO28" s="1977"/>
      <c r="AP28" s="1977"/>
      <c r="AQ28" s="1977"/>
      <c r="AR28" s="1977"/>
      <c r="AS28" s="1978"/>
      <c r="AT28" s="1977"/>
      <c r="AU28" s="1977"/>
      <c r="AV28" s="1977"/>
      <c r="AW28" s="1977"/>
      <c r="AX28" s="1978"/>
    </row>
    <row r="29" spans="1:56">
      <c r="A29" s="1977"/>
      <c r="B29" s="1977"/>
      <c r="C29" s="1977"/>
      <c r="D29" s="1977"/>
      <c r="E29" s="1978"/>
      <c r="F29" s="1977"/>
      <c r="G29" s="1977"/>
      <c r="H29" s="1977"/>
      <c r="I29" s="1977"/>
      <c r="J29" s="1978"/>
      <c r="K29" s="1977"/>
      <c r="L29" s="1977"/>
      <c r="M29" s="1977"/>
      <c r="N29" s="1977"/>
      <c r="O29" s="1978"/>
      <c r="P29" s="1977"/>
      <c r="Q29" s="1977"/>
      <c r="R29" s="1977"/>
      <c r="S29" s="1977"/>
      <c r="T29" s="1978"/>
      <c r="U29" s="1977"/>
      <c r="V29" s="1977"/>
      <c r="W29" s="1977"/>
      <c r="X29" s="1977"/>
      <c r="Y29" s="1978"/>
      <c r="Z29" s="1977"/>
      <c r="AA29" s="1977"/>
      <c r="AB29" s="1977"/>
      <c r="AC29" s="1977"/>
      <c r="AD29" s="1978"/>
      <c r="AE29" s="1977"/>
      <c r="AF29" s="1977"/>
      <c r="AG29" s="1977"/>
      <c r="AH29" s="1977"/>
      <c r="AI29" s="1978"/>
      <c r="AJ29" s="1977"/>
      <c r="AK29" s="1977"/>
      <c r="AL29" s="1977"/>
      <c r="AM29" s="1977"/>
      <c r="AN29" s="1978"/>
      <c r="AO29" s="1977"/>
      <c r="AP29" s="1977"/>
      <c r="AQ29" s="1977"/>
      <c r="AR29" s="1977"/>
      <c r="AS29" s="1978"/>
      <c r="AT29" s="1977"/>
      <c r="AU29" s="1977"/>
      <c r="AV29" s="1977"/>
      <c r="AW29" s="1977"/>
      <c r="AX29" s="1978"/>
    </row>
    <row r="30" spans="1:56">
      <c r="A30" s="1977"/>
      <c r="B30" s="1977"/>
      <c r="C30" s="1977"/>
      <c r="D30" s="1977"/>
      <c r="E30" s="1978"/>
      <c r="F30" s="1977"/>
      <c r="G30" s="1977"/>
      <c r="H30" s="1977"/>
      <c r="I30" s="1977"/>
      <c r="J30" s="1978"/>
      <c r="K30" s="1977"/>
      <c r="L30" s="1977"/>
      <c r="M30" s="1977"/>
      <c r="N30" s="1977"/>
      <c r="O30" s="1978"/>
      <c r="P30" s="1977"/>
      <c r="Q30" s="1977"/>
      <c r="R30" s="1977"/>
      <c r="S30" s="1977"/>
      <c r="T30" s="1978"/>
      <c r="U30" s="1977"/>
      <c r="V30" s="1977"/>
      <c r="W30" s="1977"/>
      <c r="X30" s="1977"/>
      <c r="Y30" s="1978"/>
      <c r="Z30" s="1977"/>
      <c r="AA30" s="1977"/>
      <c r="AB30" s="1977"/>
      <c r="AC30" s="1977"/>
      <c r="AD30" s="1978"/>
      <c r="AE30" s="1977"/>
      <c r="AF30" s="1977"/>
      <c r="AG30" s="1977"/>
      <c r="AH30" s="1977"/>
      <c r="AI30" s="1978"/>
      <c r="AJ30" s="1977"/>
      <c r="AK30" s="1977"/>
      <c r="AL30" s="1977"/>
      <c r="AM30" s="1977"/>
      <c r="AN30" s="1978"/>
      <c r="AO30" s="1977"/>
      <c r="AP30" s="1977"/>
      <c r="AQ30" s="1977"/>
      <c r="AR30" s="1977"/>
      <c r="AS30" s="1978"/>
      <c r="AT30" s="1977"/>
      <c r="AU30" s="1977"/>
      <c r="AV30" s="1977"/>
      <c r="AW30" s="1977"/>
      <c r="AX30" s="1978"/>
    </row>
    <row r="31" spans="1:56">
      <c r="A31" s="1977"/>
      <c r="B31" s="1977"/>
      <c r="C31" s="1977"/>
      <c r="D31" s="1977"/>
      <c r="E31" s="1978"/>
      <c r="F31" s="1977"/>
      <c r="G31" s="1977"/>
      <c r="H31" s="1977"/>
      <c r="I31" s="1977"/>
      <c r="J31" s="1978"/>
      <c r="K31" s="1977"/>
      <c r="L31" s="1977"/>
      <c r="M31" s="1977"/>
      <c r="N31" s="1977"/>
      <c r="O31" s="1978"/>
      <c r="P31" s="1977"/>
      <c r="Q31" s="1977"/>
      <c r="R31" s="1977"/>
      <c r="S31" s="1977"/>
      <c r="T31" s="1978"/>
      <c r="U31" s="1977"/>
      <c r="V31" s="1977"/>
      <c r="W31" s="1977"/>
      <c r="X31" s="1977"/>
      <c r="Y31" s="1978"/>
      <c r="Z31" s="1977"/>
      <c r="AA31" s="1977"/>
      <c r="AB31" s="1977"/>
      <c r="AC31" s="1977"/>
      <c r="AD31" s="1978"/>
      <c r="AE31" s="1977"/>
      <c r="AF31" s="1977"/>
      <c r="AG31" s="1977"/>
      <c r="AH31" s="1977"/>
      <c r="AI31" s="1978"/>
      <c r="AJ31" s="1977"/>
      <c r="AK31" s="1977"/>
      <c r="AL31" s="1977"/>
      <c r="AM31" s="1977"/>
      <c r="AN31" s="1978"/>
      <c r="AO31" s="1977"/>
      <c r="AP31" s="1977"/>
      <c r="AQ31" s="1977"/>
      <c r="AR31" s="1977"/>
      <c r="AS31" s="1978"/>
      <c r="AT31" s="1977"/>
      <c r="AU31" s="1977"/>
      <c r="AV31" s="1977"/>
      <c r="AW31" s="1977"/>
      <c r="AX31" s="1978"/>
    </row>
    <row r="32" spans="1:56">
      <c r="A32" s="1977"/>
      <c r="B32" s="1977"/>
      <c r="C32" s="1977"/>
      <c r="D32" s="1977"/>
      <c r="E32" s="1978"/>
      <c r="F32" s="1977"/>
      <c r="G32" s="1977"/>
      <c r="H32" s="1977"/>
      <c r="I32" s="1977"/>
      <c r="J32" s="1978"/>
      <c r="K32" s="1977"/>
      <c r="L32" s="1977"/>
      <c r="M32" s="1977"/>
      <c r="N32" s="1977"/>
      <c r="O32" s="1978"/>
      <c r="P32" s="1977"/>
      <c r="Q32" s="1977"/>
      <c r="R32" s="1977"/>
      <c r="S32" s="1977"/>
      <c r="T32" s="1978"/>
      <c r="U32" s="1977"/>
      <c r="V32" s="1977"/>
      <c r="W32" s="1977"/>
      <c r="X32" s="1977"/>
      <c r="Y32" s="1978"/>
      <c r="Z32" s="1977"/>
      <c r="AA32" s="1977"/>
      <c r="AB32" s="1977"/>
      <c r="AC32" s="1977"/>
      <c r="AD32" s="1978"/>
      <c r="AE32" s="1977"/>
      <c r="AF32" s="1977"/>
      <c r="AG32" s="1977"/>
      <c r="AH32" s="1977"/>
      <c r="AI32" s="1978"/>
      <c r="AJ32" s="1977"/>
      <c r="AK32" s="1977"/>
      <c r="AL32" s="1977"/>
      <c r="AM32" s="1977"/>
      <c r="AN32" s="1978"/>
      <c r="AO32" s="1977"/>
      <c r="AP32" s="1977"/>
      <c r="AQ32" s="1977"/>
      <c r="AR32" s="1977"/>
      <c r="AS32" s="1978"/>
      <c r="AT32" s="1977"/>
      <c r="AU32" s="1977"/>
      <c r="AV32" s="1977"/>
      <c r="AW32" s="1977"/>
      <c r="AX32" s="1978"/>
    </row>
    <row r="33" spans="1:56" s="387" customFormat="1">
      <c r="A33" s="1979"/>
      <c r="B33" s="1979"/>
      <c r="C33" s="1979"/>
      <c r="D33" s="1979"/>
      <c r="E33" s="1980"/>
      <c r="F33" s="1979"/>
      <c r="G33" s="1979"/>
      <c r="H33" s="1979"/>
      <c r="I33" s="1979"/>
      <c r="J33" s="1980"/>
      <c r="K33" s="1979"/>
      <c r="L33" s="1979"/>
      <c r="M33" s="1979"/>
      <c r="N33" s="1979"/>
      <c r="O33" s="1980"/>
      <c r="P33" s="1979"/>
      <c r="Q33" s="1979"/>
      <c r="R33" s="1979"/>
      <c r="S33" s="1979"/>
      <c r="T33" s="1980"/>
      <c r="U33" s="1979"/>
      <c r="V33" s="1979"/>
      <c r="W33" s="1979"/>
      <c r="X33" s="1979"/>
      <c r="Y33" s="1980"/>
      <c r="Z33" s="1979"/>
      <c r="AA33" s="1979"/>
      <c r="AB33" s="1979"/>
      <c r="AC33" s="1979"/>
      <c r="AD33" s="1980"/>
      <c r="AE33" s="1979"/>
      <c r="AF33" s="1979"/>
      <c r="AG33" s="1979"/>
      <c r="AH33" s="1979"/>
      <c r="AI33" s="1980"/>
      <c r="AJ33" s="1979"/>
      <c r="AK33" s="1979"/>
      <c r="AL33" s="1979"/>
      <c r="AM33" s="1979"/>
      <c r="AN33" s="1980"/>
      <c r="AO33" s="1979"/>
      <c r="AP33" s="1979"/>
      <c r="AQ33" s="1979"/>
      <c r="AR33" s="1979"/>
      <c r="AS33" s="1980"/>
      <c r="AT33" s="1979"/>
      <c r="AU33" s="1979"/>
      <c r="AV33" s="1979"/>
      <c r="AW33" s="1979"/>
      <c r="AX33" s="1980"/>
      <c r="AY33" s="388"/>
      <c r="AZ33" s="388"/>
      <c r="BA33" s="388"/>
      <c r="BB33" s="388"/>
      <c r="BC33" s="388"/>
      <c r="BD33" s="388"/>
    </row>
    <row r="34" spans="1:56" s="385" customFormat="1">
      <c r="A34" s="531">
        <v>21</v>
      </c>
      <c r="B34" s="524"/>
      <c r="C34" s="524"/>
      <c r="D34" s="524"/>
      <c r="E34" s="525"/>
      <c r="F34" s="531">
        <v>22</v>
      </c>
      <c r="G34" s="524"/>
      <c r="H34" s="524"/>
      <c r="I34" s="524"/>
      <c r="J34" s="525"/>
      <c r="K34" s="531">
        <v>23</v>
      </c>
      <c r="L34" s="524"/>
      <c r="M34" s="524"/>
      <c r="N34" s="524"/>
      <c r="O34" s="525"/>
      <c r="P34" s="531">
        <v>24</v>
      </c>
      <c r="Q34" s="524"/>
      <c r="R34" s="524"/>
      <c r="S34" s="524"/>
      <c r="T34" s="525"/>
      <c r="U34" s="531">
        <v>25</v>
      </c>
      <c r="V34" s="524"/>
      <c r="W34" s="524"/>
      <c r="X34" s="524"/>
      <c r="Y34" s="525"/>
      <c r="Z34" s="2033" t="s">
        <v>38</v>
      </c>
      <c r="AA34" s="2034"/>
      <c r="AB34" s="2034"/>
      <c r="AC34" s="2034"/>
      <c r="AD34" s="2034"/>
      <c r="AE34" s="2034"/>
      <c r="AF34" s="2034"/>
      <c r="AG34" s="2034"/>
      <c r="AH34" s="2034"/>
      <c r="AI34" s="2034"/>
      <c r="AJ34" s="2034"/>
      <c r="AK34" s="2034"/>
      <c r="AL34" s="2034"/>
      <c r="AM34" s="2034"/>
      <c r="AN34" s="2034"/>
      <c r="AO34" s="2034"/>
      <c r="AP34" s="2034"/>
      <c r="AQ34" s="2034"/>
      <c r="AR34" s="2034"/>
      <c r="AS34" s="2034"/>
      <c r="AT34" s="2034"/>
      <c r="AU34" s="2034"/>
      <c r="AV34" s="2034"/>
      <c r="AW34" s="2034"/>
      <c r="AX34" s="2034"/>
      <c r="AY34" s="386"/>
      <c r="AZ34" s="386"/>
      <c r="BA34" s="386"/>
      <c r="BB34" s="386"/>
      <c r="BC34" s="386"/>
      <c r="BD34" s="386"/>
    </row>
    <row r="35" spans="1:56">
      <c r="A35" s="1977"/>
      <c r="B35" s="1977"/>
      <c r="C35" s="1977"/>
      <c r="D35" s="1977"/>
      <c r="E35" s="1978"/>
      <c r="F35" s="1977"/>
      <c r="G35" s="1977"/>
      <c r="H35" s="1977"/>
      <c r="I35" s="1977"/>
      <c r="J35" s="1978"/>
      <c r="K35" s="1977"/>
      <c r="L35" s="1977"/>
      <c r="M35" s="1977"/>
      <c r="N35" s="1977"/>
      <c r="O35" s="1978"/>
      <c r="P35" s="1977"/>
      <c r="Q35" s="1977"/>
      <c r="R35" s="1977"/>
      <c r="S35" s="1977"/>
      <c r="T35" s="1978"/>
      <c r="U35" s="1977"/>
      <c r="V35" s="1977"/>
      <c r="W35" s="1977"/>
      <c r="X35" s="1977"/>
      <c r="Y35" s="1978"/>
      <c r="Z35" s="2035"/>
      <c r="AA35" s="2036"/>
      <c r="AB35" s="2036"/>
      <c r="AC35" s="2036"/>
      <c r="AD35" s="2036"/>
      <c r="AE35" s="2036"/>
      <c r="AF35" s="2036"/>
      <c r="AG35" s="2036"/>
      <c r="AH35" s="2036"/>
      <c r="AI35" s="2036"/>
      <c r="AJ35" s="2036"/>
      <c r="AK35" s="2036"/>
      <c r="AL35" s="2036"/>
      <c r="AM35" s="2036"/>
      <c r="AN35" s="2036"/>
      <c r="AO35" s="2036"/>
      <c r="AP35" s="2036"/>
      <c r="AQ35" s="2036"/>
      <c r="AR35" s="2036"/>
      <c r="AS35" s="2036"/>
      <c r="AT35" s="2036"/>
      <c r="AU35" s="2036"/>
      <c r="AV35" s="2036"/>
      <c r="AW35" s="2036"/>
      <c r="AX35" s="2036"/>
    </row>
    <row r="36" spans="1:56">
      <c r="A36" s="1977"/>
      <c r="B36" s="1977"/>
      <c r="C36" s="1977"/>
      <c r="D36" s="1977"/>
      <c r="E36" s="1978"/>
      <c r="F36" s="1977"/>
      <c r="G36" s="1977"/>
      <c r="H36" s="1977"/>
      <c r="I36" s="1977"/>
      <c r="J36" s="1978"/>
      <c r="K36" s="1977"/>
      <c r="L36" s="1977"/>
      <c r="M36" s="1977"/>
      <c r="N36" s="1977"/>
      <c r="O36" s="1978"/>
      <c r="P36" s="1977"/>
      <c r="Q36" s="1977"/>
      <c r="R36" s="1977"/>
      <c r="S36" s="1977"/>
      <c r="T36" s="1978"/>
      <c r="U36" s="1977"/>
      <c r="V36" s="1977"/>
      <c r="W36" s="1977"/>
      <c r="X36" s="1977"/>
      <c r="Y36" s="1978"/>
      <c r="Z36" s="2035"/>
      <c r="AA36" s="2036"/>
      <c r="AB36" s="2036"/>
      <c r="AC36" s="2036"/>
      <c r="AD36" s="2036"/>
      <c r="AE36" s="2036"/>
      <c r="AF36" s="2036"/>
      <c r="AG36" s="2036"/>
      <c r="AH36" s="2036"/>
      <c r="AI36" s="2036"/>
      <c r="AJ36" s="2036"/>
      <c r="AK36" s="2036"/>
      <c r="AL36" s="2036"/>
      <c r="AM36" s="2036"/>
      <c r="AN36" s="2036"/>
      <c r="AO36" s="2036"/>
      <c r="AP36" s="2036"/>
      <c r="AQ36" s="2036"/>
      <c r="AR36" s="2036"/>
      <c r="AS36" s="2036"/>
      <c r="AT36" s="2036"/>
      <c r="AU36" s="2036"/>
      <c r="AV36" s="2036"/>
      <c r="AW36" s="2036"/>
      <c r="AX36" s="2036"/>
    </row>
    <row r="37" spans="1:56">
      <c r="A37" s="1977"/>
      <c r="B37" s="1977"/>
      <c r="C37" s="1977"/>
      <c r="D37" s="1977"/>
      <c r="E37" s="1978"/>
      <c r="F37" s="1977"/>
      <c r="G37" s="1977"/>
      <c r="H37" s="1977"/>
      <c r="I37" s="1977"/>
      <c r="J37" s="1978"/>
      <c r="K37" s="1977"/>
      <c r="L37" s="1977"/>
      <c r="M37" s="1977"/>
      <c r="N37" s="1977"/>
      <c r="O37" s="1978"/>
      <c r="P37" s="1977"/>
      <c r="Q37" s="1977"/>
      <c r="R37" s="1977"/>
      <c r="S37" s="1977"/>
      <c r="T37" s="1978"/>
      <c r="U37" s="1977"/>
      <c r="V37" s="1977"/>
      <c r="W37" s="1977"/>
      <c r="X37" s="1977"/>
      <c r="Y37" s="1978"/>
      <c r="Z37" s="2035"/>
      <c r="AA37" s="2036"/>
      <c r="AB37" s="2036"/>
      <c r="AC37" s="2036"/>
      <c r="AD37" s="2036"/>
      <c r="AE37" s="2036"/>
      <c r="AF37" s="2036"/>
      <c r="AG37" s="2036"/>
      <c r="AH37" s="2036"/>
      <c r="AI37" s="2036"/>
      <c r="AJ37" s="2036"/>
      <c r="AK37" s="2036"/>
      <c r="AL37" s="2036"/>
      <c r="AM37" s="2036"/>
      <c r="AN37" s="2036"/>
      <c r="AO37" s="2036"/>
      <c r="AP37" s="2036"/>
      <c r="AQ37" s="2036"/>
      <c r="AR37" s="2036"/>
      <c r="AS37" s="2036"/>
      <c r="AT37" s="2036"/>
      <c r="AU37" s="2036"/>
      <c r="AV37" s="2036"/>
      <c r="AW37" s="2036"/>
      <c r="AX37" s="2036"/>
    </row>
    <row r="38" spans="1:56" ht="15.75">
      <c r="A38" s="1977"/>
      <c r="B38" s="1977"/>
      <c r="C38" s="1977"/>
      <c r="D38" s="1977"/>
      <c r="E38" s="1978"/>
      <c r="F38" s="1977"/>
      <c r="G38" s="1977"/>
      <c r="H38" s="1977"/>
      <c r="I38" s="1977"/>
      <c r="J38" s="1978"/>
      <c r="K38" s="1977"/>
      <c r="L38" s="1977"/>
      <c r="M38" s="1977"/>
      <c r="N38" s="1977"/>
      <c r="O38" s="1978"/>
      <c r="P38" s="1977"/>
      <c r="Q38" s="1977"/>
      <c r="R38" s="1977"/>
      <c r="S38" s="1977"/>
      <c r="T38" s="1978"/>
      <c r="U38" s="1977"/>
      <c r="V38" s="1977"/>
      <c r="W38" s="1977"/>
      <c r="X38" s="1977"/>
      <c r="Y38" s="1978"/>
      <c r="Z38" s="2061" t="s">
        <v>43</v>
      </c>
      <c r="AA38" s="1976"/>
      <c r="AB38" s="1976"/>
      <c r="AC38" s="526"/>
      <c r="AD38" s="528" t="s">
        <v>44</v>
      </c>
      <c r="AE38" s="528" t="s">
        <v>45</v>
      </c>
      <c r="AF38" s="528" t="s">
        <v>208</v>
      </c>
      <c r="AG38" s="1976" t="s">
        <v>47</v>
      </c>
      <c r="AH38" s="1976"/>
      <c r="AI38" s="1976"/>
      <c r="AJ38" s="527"/>
      <c r="AK38" s="527"/>
      <c r="AL38" s="527"/>
      <c r="AM38" s="527"/>
      <c r="AN38" s="527"/>
      <c r="AO38" s="527"/>
      <c r="AP38" s="527"/>
      <c r="AQ38" s="527"/>
      <c r="AR38" s="528" t="s">
        <v>48</v>
      </c>
      <c r="AS38" s="527"/>
      <c r="AT38" s="2065">
        <v>464</v>
      </c>
      <c r="AU38" s="2065"/>
      <c r="AV38" s="2064" t="s">
        <v>49</v>
      </c>
      <c r="AW38" s="2064"/>
      <c r="AX38" s="527"/>
    </row>
    <row r="39" spans="1:56">
      <c r="A39" s="1977"/>
      <c r="B39" s="1977"/>
      <c r="C39" s="1977"/>
      <c r="D39" s="1977"/>
      <c r="E39" s="1978"/>
      <c r="F39" s="1977"/>
      <c r="G39" s="1977"/>
      <c r="H39" s="1977"/>
      <c r="I39" s="1977"/>
      <c r="J39" s="1978"/>
      <c r="K39" s="1977"/>
      <c r="L39" s="1977"/>
      <c r="M39" s="1977"/>
      <c r="N39" s="1977"/>
      <c r="O39" s="1978"/>
      <c r="P39" s="1977"/>
      <c r="Q39" s="1977"/>
      <c r="R39" s="1977"/>
      <c r="S39" s="1977"/>
      <c r="T39" s="1978"/>
      <c r="U39" s="1977"/>
      <c r="V39" s="1977"/>
      <c r="W39" s="1977"/>
      <c r="X39" s="1977"/>
      <c r="Y39" s="1978"/>
      <c r="Z39" s="1974"/>
      <c r="AA39" s="1975"/>
      <c r="AB39" s="1975"/>
      <c r="AC39" s="1975"/>
      <c r="AD39" s="532"/>
      <c r="AE39" s="533"/>
      <c r="AF39" s="527">
        <f>SUM($AT$38-AE39)</f>
        <v>464</v>
      </c>
      <c r="AG39" s="1977"/>
      <c r="AH39" s="1977"/>
      <c r="AI39" s="1977"/>
      <c r="AJ39" s="1977"/>
      <c r="AK39" s="1977"/>
      <c r="AL39" s="1977"/>
      <c r="AM39" s="1977"/>
      <c r="AN39" s="1977"/>
      <c r="AO39" s="1977"/>
      <c r="AP39" s="1977"/>
      <c r="AQ39" s="1086"/>
      <c r="AR39" s="2368" t="s">
        <v>50</v>
      </c>
      <c r="AS39" s="2368"/>
      <c r="AT39" s="2368"/>
      <c r="AU39" s="2368"/>
      <c r="AV39" s="2368"/>
      <c r="AW39" s="2368"/>
      <c r="AX39" s="527"/>
    </row>
    <row r="40" spans="1:56">
      <c r="A40" s="1977"/>
      <c r="B40" s="1977"/>
      <c r="C40" s="1977"/>
      <c r="D40" s="1977"/>
      <c r="E40" s="1978"/>
      <c r="F40" s="1977"/>
      <c r="G40" s="1977"/>
      <c r="H40" s="1977"/>
      <c r="I40" s="1977"/>
      <c r="J40" s="1978"/>
      <c r="K40" s="1977"/>
      <c r="L40" s="1977"/>
      <c r="M40" s="1977"/>
      <c r="N40" s="1977"/>
      <c r="O40" s="1978"/>
      <c r="P40" s="1977"/>
      <c r="Q40" s="1977"/>
      <c r="R40" s="1977"/>
      <c r="S40" s="1977"/>
      <c r="T40" s="1978"/>
      <c r="U40" s="1977"/>
      <c r="V40" s="1977"/>
      <c r="W40" s="1977"/>
      <c r="X40" s="1977"/>
      <c r="Y40" s="1978"/>
      <c r="Z40" s="1974"/>
      <c r="AA40" s="1975"/>
      <c r="AB40" s="1975"/>
      <c r="AC40" s="1975"/>
      <c r="AD40" s="532"/>
      <c r="AE40" s="533"/>
      <c r="AF40" s="527">
        <f t="shared" ref="AF40:AF49" si="0">SUM($AT$38-AE40)</f>
        <v>464</v>
      </c>
      <c r="AG40" s="1977"/>
      <c r="AH40" s="1977"/>
      <c r="AI40" s="1977"/>
      <c r="AJ40" s="1977"/>
      <c r="AK40" s="1977"/>
      <c r="AL40" s="1977"/>
      <c r="AM40" s="1977"/>
      <c r="AN40" s="1977"/>
      <c r="AO40" s="1977"/>
      <c r="AP40" s="1977"/>
      <c r="AQ40" s="1086"/>
      <c r="AR40" s="2368"/>
      <c r="AS40" s="2368"/>
      <c r="AT40" s="2368"/>
      <c r="AU40" s="2368"/>
      <c r="AV40" s="2368"/>
      <c r="AW40" s="2368"/>
      <c r="AX40" s="527"/>
    </row>
    <row r="41" spans="1:56">
      <c r="A41" s="1977"/>
      <c r="B41" s="1977"/>
      <c r="C41" s="1977"/>
      <c r="D41" s="1977"/>
      <c r="E41" s="1978"/>
      <c r="F41" s="1977"/>
      <c r="G41" s="1977"/>
      <c r="H41" s="1977"/>
      <c r="I41" s="1977"/>
      <c r="J41" s="1978"/>
      <c r="K41" s="1977"/>
      <c r="L41" s="1977"/>
      <c r="M41" s="1977"/>
      <c r="N41" s="1977"/>
      <c r="O41" s="1978"/>
      <c r="P41" s="1977"/>
      <c r="Q41" s="1977"/>
      <c r="R41" s="1977"/>
      <c r="S41" s="1977"/>
      <c r="T41" s="1978"/>
      <c r="U41" s="1977"/>
      <c r="V41" s="1977"/>
      <c r="W41" s="1977"/>
      <c r="X41" s="1977"/>
      <c r="Y41" s="1978"/>
      <c r="Z41" s="1974"/>
      <c r="AA41" s="1975"/>
      <c r="AB41" s="1975"/>
      <c r="AC41" s="1975"/>
      <c r="AD41" s="532"/>
      <c r="AE41" s="533"/>
      <c r="AF41" s="527">
        <f t="shared" si="0"/>
        <v>464</v>
      </c>
      <c r="AG41" s="1977"/>
      <c r="AH41" s="1977"/>
      <c r="AI41" s="1977"/>
      <c r="AJ41" s="1977"/>
      <c r="AK41" s="1977"/>
      <c r="AL41" s="1977"/>
      <c r="AM41" s="1977"/>
      <c r="AN41" s="1977"/>
      <c r="AO41" s="1977"/>
      <c r="AP41" s="1977"/>
      <c r="AQ41" s="1086"/>
      <c r="AR41" s="2368"/>
      <c r="AS41" s="2368"/>
      <c r="AT41" s="2368"/>
      <c r="AU41" s="2368"/>
      <c r="AV41" s="2368"/>
      <c r="AW41" s="2368"/>
      <c r="AX41" s="527"/>
    </row>
    <row r="42" spans="1:56">
      <c r="A42" s="1977"/>
      <c r="B42" s="1977"/>
      <c r="C42" s="1977"/>
      <c r="D42" s="1977"/>
      <c r="E42" s="1978"/>
      <c r="F42" s="1977"/>
      <c r="G42" s="1977"/>
      <c r="H42" s="1977"/>
      <c r="I42" s="1977"/>
      <c r="J42" s="1978"/>
      <c r="K42" s="1977"/>
      <c r="L42" s="1977"/>
      <c r="M42" s="1977"/>
      <c r="N42" s="1977"/>
      <c r="O42" s="1978"/>
      <c r="P42" s="1977"/>
      <c r="Q42" s="1977"/>
      <c r="R42" s="1977"/>
      <c r="S42" s="1977"/>
      <c r="T42" s="1978"/>
      <c r="U42" s="1977"/>
      <c r="V42" s="1977"/>
      <c r="W42" s="1977"/>
      <c r="X42" s="1977"/>
      <c r="Y42" s="1978"/>
      <c r="Z42" s="1974"/>
      <c r="AA42" s="1975"/>
      <c r="AB42" s="1975"/>
      <c r="AC42" s="1975"/>
      <c r="AD42" s="532"/>
      <c r="AE42" s="533"/>
      <c r="AF42" s="527">
        <f t="shared" si="0"/>
        <v>464</v>
      </c>
      <c r="AG42" s="1977"/>
      <c r="AH42" s="1977"/>
      <c r="AI42" s="1977"/>
      <c r="AJ42" s="1977"/>
      <c r="AK42" s="1977"/>
      <c r="AL42" s="1977"/>
      <c r="AM42" s="1977"/>
      <c r="AN42" s="1977"/>
      <c r="AO42" s="1977"/>
      <c r="AP42" s="1977"/>
      <c r="AQ42" s="1086"/>
      <c r="AR42" s="2368"/>
      <c r="AS42" s="2368"/>
      <c r="AT42" s="2368"/>
      <c r="AU42" s="2368"/>
      <c r="AV42" s="2368"/>
      <c r="AW42" s="2368"/>
      <c r="AX42" s="527"/>
    </row>
    <row r="43" spans="1:56">
      <c r="A43" s="1977"/>
      <c r="B43" s="1977"/>
      <c r="C43" s="1977"/>
      <c r="D43" s="1977"/>
      <c r="E43" s="1978"/>
      <c r="F43" s="1977"/>
      <c r="G43" s="1977"/>
      <c r="H43" s="1977"/>
      <c r="I43" s="1977"/>
      <c r="J43" s="1978"/>
      <c r="K43" s="1977"/>
      <c r="L43" s="1977"/>
      <c r="M43" s="1977"/>
      <c r="N43" s="1977"/>
      <c r="O43" s="1978"/>
      <c r="P43" s="1977"/>
      <c r="Q43" s="1977"/>
      <c r="R43" s="1977"/>
      <c r="S43" s="1977"/>
      <c r="T43" s="1978"/>
      <c r="U43" s="1977"/>
      <c r="V43" s="1977"/>
      <c r="W43" s="1977"/>
      <c r="X43" s="1977"/>
      <c r="Y43" s="1978"/>
      <c r="Z43" s="1974"/>
      <c r="AA43" s="1975"/>
      <c r="AB43" s="1975"/>
      <c r="AC43" s="1975"/>
      <c r="AD43" s="532"/>
      <c r="AE43" s="533"/>
      <c r="AF43" s="527">
        <f t="shared" si="0"/>
        <v>464</v>
      </c>
      <c r="AG43" s="1977"/>
      <c r="AH43" s="1977"/>
      <c r="AI43" s="1977"/>
      <c r="AJ43" s="1977"/>
      <c r="AK43" s="1977"/>
      <c r="AL43" s="1977"/>
      <c r="AM43" s="1977"/>
      <c r="AN43" s="1977"/>
      <c r="AO43" s="1977"/>
      <c r="AP43" s="1977"/>
      <c r="AQ43" s="1086"/>
      <c r="AR43" s="2368"/>
      <c r="AS43" s="2368"/>
      <c r="AT43" s="2368"/>
      <c r="AU43" s="2368"/>
      <c r="AV43" s="2368"/>
      <c r="AW43" s="2368"/>
      <c r="AX43" s="527"/>
    </row>
    <row r="44" spans="1:56">
      <c r="A44" s="1977"/>
      <c r="B44" s="1977"/>
      <c r="C44" s="1977"/>
      <c r="D44" s="1977"/>
      <c r="E44" s="1978"/>
      <c r="F44" s="1977"/>
      <c r="G44" s="1977"/>
      <c r="H44" s="1977"/>
      <c r="I44" s="1977"/>
      <c r="J44" s="1978"/>
      <c r="K44" s="1977"/>
      <c r="L44" s="1977"/>
      <c r="M44" s="1977"/>
      <c r="N44" s="1977"/>
      <c r="O44" s="1978"/>
      <c r="P44" s="1977"/>
      <c r="Q44" s="1977"/>
      <c r="R44" s="1977"/>
      <c r="S44" s="1977"/>
      <c r="T44" s="1978"/>
      <c r="U44" s="1977"/>
      <c r="V44" s="1977"/>
      <c r="W44" s="1977"/>
      <c r="X44" s="1977"/>
      <c r="Y44" s="1978"/>
      <c r="Z44" s="1974"/>
      <c r="AA44" s="1975"/>
      <c r="AB44" s="1975"/>
      <c r="AC44" s="1975"/>
      <c r="AD44" s="532"/>
      <c r="AE44" s="533"/>
      <c r="AF44" s="527">
        <f t="shared" si="0"/>
        <v>464</v>
      </c>
      <c r="AG44" s="1977"/>
      <c r="AH44" s="1977"/>
      <c r="AI44" s="1977"/>
      <c r="AJ44" s="1977"/>
      <c r="AK44" s="1977"/>
      <c r="AL44" s="1977"/>
      <c r="AM44" s="1977"/>
      <c r="AN44" s="1977"/>
      <c r="AO44" s="1977"/>
      <c r="AP44" s="1977"/>
      <c r="AQ44" s="1086"/>
      <c r="AR44" s="2368"/>
      <c r="AS44" s="2368"/>
      <c r="AT44" s="2368"/>
      <c r="AU44" s="2368"/>
      <c r="AV44" s="2368"/>
      <c r="AW44" s="2368"/>
      <c r="AX44" s="527"/>
    </row>
    <row r="45" spans="1:56">
      <c r="A45" s="1977"/>
      <c r="B45" s="1977"/>
      <c r="C45" s="1977"/>
      <c r="D45" s="1977"/>
      <c r="E45" s="1978"/>
      <c r="F45" s="1977"/>
      <c r="G45" s="1977"/>
      <c r="H45" s="1977"/>
      <c r="I45" s="1977"/>
      <c r="J45" s="1978"/>
      <c r="K45" s="1977"/>
      <c r="L45" s="1977"/>
      <c r="M45" s="1977"/>
      <c r="N45" s="1977"/>
      <c r="O45" s="1978"/>
      <c r="P45" s="1977"/>
      <c r="Q45" s="1977"/>
      <c r="R45" s="1977"/>
      <c r="S45" s="1977"/>
      <c r="T45" s="1978"/>
      <c r="U45" s="1977"/>
      <c r="V45" s="1977"/>
      <c r="W45" s="1977"/>
      <c r="X45" s="1977"/>
      <c r="Y45" s="1978"/>
      <c r="Z45" s="1974"/>
      <c r="AA45" s="1975"/>
      <c r="AB45" s="1975"/>
      <c r="AC45" s="1975"/>
      <c r="AD45" s="532"/>
      <c r="AE45" s="533"/>
      <c r="AF45" s="527">
        <f t="shared" si="0"/>
        <v>464</v>
      </c>
      <c r="AG45" s="1977"/>
      <c r="AH45" s="1977"/>
      <c r="AI45" s="1977"/>
      <c r="AJ45" s="1977"/>
      <c r="AK45" s="1977"/>
      <c r="AL45" s="1977"/>
      <c r="AM45" s="1977"/>
      <c r="AN45" s="1977"/>
      <c r="AO45" s="1977"/>
      <c r="AP45" s="1977"/>
      <c r="AQ45" s="1086"/>
      <c r="AR45" s="2368"/>
      <c r="AS45" s="2368"/>
      <c r="AT45" s="2368"/>
      <c r="AU45" s="2368"/>
      <c r="AV45" s="2368"/>
      <c r="AW45" s="2368"/>
      <c r="AX45" s="527"/>
    </row>
    <row r="46" spans="1:56">
      <c r="A46" s="1977"/>
      <c r="B46" s="1977"/>
      <c r="C46" s="1977"/>
      <c r="D46" s="1977"/>
      <c r="E46" s="1978"/>
      <c r="F46" s="1977"/>
      <c r="G46" s="1977"/>
      <c r="H46" s="1977"/>
      <c r="I46" s="1977"/>
      <c r="J46" s="1978"/>
      <c r="K46" s="1977"/>
      <c r="L46" s="1977"/>
      <c r="M46" s="1977"/>
      <c r="N46" s="1977"/>
      <c r="O46" s="1978"/>
      <c r="P46" s="1977"/>
      <c r="Q46" s="1977"/>
      <c r="R46" s="1977"/>
      <c r="S46" s="1977"/>
      <c r="T46" s="1978"/>
      <c r="U46" s="1977"/>
      <c r="V46" s="1977"/>
      <c r="W46" s="1977"/>
      <c r="X46" s="1977"/>
      <c r="Y46" s="1978"/>
      <c r="Z46" s="1974"/>
      <c r="AA46" s="1975"/>
      <c r="AB46" s="1975"/>
      <c r="AC46" s="1975"/>
      <c r="AD46" s="532"/>
      <c r="AE46" s="533"/>
      <c r="AF46" s="527">
        <f t="shared" si="0"/>
        <v>464</v>
      </c>
      <c r="AG46" s="1977"/>
      <c r="AH46" s="1977"/>
      <c r="AI46" s="1977"/>
      <c r="AJ46" s="1977"/>
      <c r="AK46" s="1977"/>
      <c r="AL46" s="1977"/>
      <c r="AM46" s="1977"/>
      <c r="AN46" s="1977"/>
      <c r="AO46" s="1977"/>
      <c r="AP46" s="1977"/>
      <c r="AQ46" s="1086"/>
      <c r="AR46" s="2368"/>
      <c r="AS46" s="2368"/>
      <c r="AT46" s="2368"/>
      <c r="AU46" s="2368"/>
      <c r="AV46" s="2368"/>
      <c r="AW46" s="2368"/>
      <c r="AX46" s="527"/>
    </row>
    <row r="47" spans="1:56">
      <c r="A47" s="1977"/>
      <c r="B47" s="1977"/>
      <c r="C47" s="1977"/>
      <c r="D47" s="1977"/>
      <c r="E47" s="1978"/>
      <c r="F47" s="1977"/>
      <c r="G47" s="1977"/>
      <c r="H47" s="1977"/>
      <c r="I47" s="1977"/>
      <c r="J47" s="1978"/>
      <c r="K47" s="1977"/>
      <c r="L47" s="1977"/>
      <c r="M47" s="1977"/>
      <c r="N47" s="1977"/>
      <c r="O47" s="1978"/>
      <c r="P47" s="1977"/>
      <c r="Q47" s="1977"/>
      <c r="R47" s="1977"/>
      <c r="S47" s="1977"/>
      <c r="T47" s="1978"/>
      <c r="U47" s="1977"/>
      <c r="V47" s="1977"/>
      <c r="W47" s="1977"/>
      <c r="X47" s="1977"/>
      <c r="Y47" s="1978"/>
      <c r="Z47" s="1974"/>
      <c r="AA47" s="1975"/>
      <c r="AB47" s="1975"/>
      <c r="AC47" s="1975"/>
      <c r="AD47" s="532"/>
      <c r="AE47" s="533"/>
      <c r="AF47" s="527">
        <f t="shared" si="0"/>
        <v>464</v>
      </c>
      <c r="AG47" s="1977"/>
      <c r="AH47" s="1977"/>
      <c r="AI47" s="1977"/>
      <c r="AJ47" s="1977"/>
      <c r="AK47" s="1977"/>
      <c r="AL47" s="1977"/>
      <c r="AM47" s="1977"/>
      <c r="AN47" s="1977"/>
      <c r="AO47" s="1977"/>
      <c r="AP47" s="1977"/>
      <c r="AQ47" s="1086"/>
      <c r="AR47" s="2368"/>
      <c r="AS47" s="2368"/>
      <c r="AT47" s="2368"/>
      <c r="AU47" s="2368"/>
      <c r="AV47" s="2368"/>
      <c r="AW47" s="2368"/>
      <c r="AX47" s="527"/>
    </row>
    <row r="48" spans="1:56">
      <c r="A48" s="1977"/>
      <c r="B48" s="1977"/>
      <c r="C48" s="1977"/>
      <c r="D48" s="1977"/>
      <c r="E48" s="1978"/>
      <c r="F48" s="1977"/>
      <c r="G48" s="1977"/>
      <c r="H48" s="1977"/>
      <c r="I48" s="1977"/>
      <c r="J48" s="1978"/>
      <c r="K48" s="1977"/>
      <c r="L48" s="1977"/>
      <c r="M48" s="1977"/>
      <c r="N48" s="1977"/>
      <c r="O48" s="1978"/>
      <c r="P48" s="1977"/>
      <c r="Q48" s="1977"/>
      <c r="R48" s="1977"/>
      <c r="S48" s="1977"/>
      <c r="T48" s="1978"/>
      <c r="U48" s="1977"/>
      <c r="V48" s="1977"/>
      <c r="W48" s="1977"/>
      <c r="X48" s="1977"/>
      <c r="Y48" s="1978"/>
      <c r="Z48" s="1974"/>
      <c r="AA48" s="1975"/>
      <c r="AB48" s="1975"/>
      <c r="AC48" s="1975"/>
      <c r="AD48" s="532"/>
      <c r="AE48" s="533"/>
      <c r="AF48" s="527">
        <f t="shared" si="0"/>
        <v>464</v>
      </c>
      <c r="AG48" s="1977"/>
      <c r="AH48" s="1977"/>
      <c r="AI48" s="1977"/>
      <c r="AJ48" s="1977"/>
      <c r="AK48" s="1977"/>
      <c r="AL48" s="1977"/>
      <c r="AM48" s="1977"/>
      <c r="AN48" s="1977"/>
      <c r="AO48" s="1977"/>
      <c r="AP48" s="1977"/>
      <c r="AQ48" s="1086"/>
      <c r="AR48" s="2368"/>
      <c r="AS48" s="2368"/>
      <c r="AT48" s="2368"/>
      <c r="AU48" s="2368"/>
      <c r="AV48" s="2368"/>
      <c r="AW48" s="2368"/>
      <c r="AX48" s="527"/>
    </row>
    <row r="49" spans="1:56" s="387" customFormat="1">
      <c r="A49" s="1979"/>
      <c r="B49" s="1979"/>
      <c r="C49" s="1979"/>
      <c r="D49" s="1979"/>
      <c r="E49" s="1980"/>
      <c r="F49" s="1979"/>
      <c r="G49" s="1979"/>
      <c r="H49" s="1979"/>
      <c r="I49" s="1979"/>
      <c r="J49" s="1980"/>
      <c r="K49" s="1979"/>
      <c r="L49" s="1979"/>
      <c r="M49" s="1979"/>
      <c r="N49" s="1979"/>
      <c r="O49" s="1980"/>
      <c r="P49" s="1979"/>
      <c r="Q49" s="1979"/>
      <c r="R49" s="1979"/>
      <c r="S49" s="1979"/>
      <c r="T49" s="1980"/>
      <c r="U49" s="1979"/>
      <c r="V49" s="1979"/>
      <c r="W49" s="1979"/>
      <c r="X49" s="1979"/>
      <c r="Y49" s="1980"/>
      <c r="Z49" s="1974"/>
      <c r="AA49" s="1975"/>
      <c r="AB49" s="1975"/>
      <c r="AC49" s="1975"/>
      <c r="AD49" s="532"/>
      <c r="AE49" s="533"/>
      <c r="AF49" s="534">
        <f t="shared" si="0"/>
        <v>464</v>
      </c>
      <c r="AG49" s="535" t="s">
        <v>55</v>
      </c>
      <c r="AH49" s="529"/>
      <c r="AI49" s="529"/>
      <c r="AJ49" s="529"/>
      <c r="AK49" s="529"/>
      <c r="AL49" s="529"/>
      <c r="AM49" s="529"/>
      <c r="AN49" s="529"/>
      <c r="AO49" s="529"/>
      <c r="AP49" s="529"/>
      <c r="AQ49" s="529"/>
      <c r="AR49" s="529"/>
      <c r="AS49" s="529"/>
      <c r="AT49" s="529"/>
      <c r="AU49" s="529"/>
      <c r="AV49" s="529"/>
      <c r="AW49" s="529"/>
      <c r="AX49" s="529"/>
      <c r="AY49" s="388"/>
      <c r="AZ49" s="388"/>
      <c r="BA49" s="388"/>
      <c r="BB49" s="388"/>
      <c r="BC49" s="388"/>
      <c r="BD49" s="388"/>
    </row>
    <row r="50" spans="1:56" s="384" customFormat="1" ht="18.75">
      <c r="A50" s="1973" t="s">
        <v>0</v>
      </c>
      <c r="B50" s="1973"/>
      <c r="C50" s="1973"/>
      <c r="D50" s="1973"/>
      <c r="E50" s="1973"/>
      <c r="F50" s="1973" t="s">
        <v>1</v>
      </c>
      <c r="G50" s="1973"/>
      <c r="H50" s="1973"/>
      <c r="I50" s="1973"/>
      <c r="J50" s="1973"/>
      <c r="K50" s="1973" t="s">
        <v>2</v>
      </c>
      <c r="L50" s="1973"/>
      <c r="M50" s="1973"/>
      <c r="N50" s="1973"/>
      <c r="O50" s="1973"/>
      <c r="P50" s="1973" t="s">
        <v>3</v>
      </c>
      <c r="Q50" s="1973"/>
      <c r="R50" s="1973"/>
      <c r="S50" s="1973"/>
      <c r="T50" s="1973"/>
      <c r="U50" s="1973" t="s">
        <v>4</v>
      </c>
      <c r="V50" s="1973"/>
      <c r="W50" s="1973"/>
      <c r="X50" s="1973"/>
      <c r="Y50" s="1973"/>
      <c r="Z50" s="1973" t="s">
        <v>5</v>
      </c>
      <c r="AA50" s="1973"/>
      <c r="AB50" s="1973"/>
      <c r="AC50" s="1973"/>
      <c r="AD50" s="1973"/>
      <c r="AE50" s="1973" t="s">
        <v>6</v>
      </c>
      <c r="AF50" s="1973"/>
      <c r="AG50" s="1973"/>
      <c r="AH50" s="1973"/>
      <c r="AI50" s="1973"/>
      <c r="AJ50" s="1973" t="s">
        <v>7</v>
      </c>
      <c r="AK50" s="1973"/>
      <c r="AL50" s="1973"/>
      <c r="AM50" s="1973"/>
      <c r="AN50" s="1973"/>
      <c r="AO50" s="1973" t="s">
        <v>8</v>
      </c>
      <c r="AP50" s="1973"/>
      <c r="AQ50" s="1973"/>
      <c r="AR50" s="1973"/>
      <c r="AS50" s="1973"/>
      <c r="AT50" s="1973" t="s">
        <v>9</v>
      </c>
      <c r="AU50" s="1973"/>
      <c r="AV50" s="1973"/>
      <c r="AW50" s="1973"/>
      <c r="AX50" s="1973"/>
      <c r="AY50" s="383"/>
      <c r="AZ50" s="383"/>
      <c r="BA50" s="383"/>
      <c r="BB50" s="383"/>
      <c r="BC50" s="383"/>
      <c r="BD50" s="383"/>
    </row>
    <row r="51" spans="1:56">
      <c r="A51" s="2037" t="s">
        <v>56</v>
      </c>
      <c r="B51" s="2038"/>
      <c r="C51" s="2038"/>
      <c r="D51" s="2038"/>
      <c r="E51" s="2038"/>
      <c r="F51" s="2038"/>
      <c r="G51" s="2038"/>
      <c r="H51" s="2038"/>
      <c r="I51" s="2038"/>
      <c r="J51" s="2038"/>
      <c r="K51" s="2038"/>
      <c r="L51" s="2038"/>
      <c r="M51" s="2038"/>
      <c r="N51" s="2038"/>
      <c r="O51" s="2038"/>
      <c r="P51" s="2038"/>
      <c r="Q51" s="2038"/>
      <c r="R51" s="2038"/>
      <c r="S51" s="2038"/>
      <c r="T51" s="2038"/>
      <c r="U51" s="2038"/>
      <c r="V51" s="2038"/>
      <c r="W51" s="2038"/>
      <c r="X51" s="2038"/>
      <c r="Y51" s="2038"/>
      <c r="Z51" s="436">
        <v>1</v>
      </c>
      <c r="AA51" s="437"/>
      <c r="AB51" s="437"/>
      <c r="AC51" s="437"/>
      <c r="AD51" s="438"/>
      <c r="AE51" s="437">
        <v>2</v>
      </c>
      <c r="AF51" s="437"/>
      <c r="AG51" s="437"/>
      <c r="AH51" s="437"/>
      <c r="AI51" s="438"/>
      <c r="AJ51" s="437">
        <v>3</v>
      </c>
      <c r="AK51" s="437"/>
      <c r="AL51" s="437"/>
      <c r="AM51" s="437"/>
      <c r="AN51" s="438"/>
      <c r="AO51" s="437">
        <v>4</v>
      </c>
      <c r="AP51" s="437"/>
      <c r="AQ51" s="437"/>
      <c r="AR51" s="437"/>
      <c r="AS51" s="438"/>
      <c r="AT51" s="437">
        <v>5</v>
      </c>
      <c r="AU51" s="437"/>
      <c r="AV51" s="437"/>
      <c r="AW51" s="437"/>
      <c r="AX51" s="438"/>
    </row>
    <row r="52" spans="1:56">
      <c r="A52" s="2039"/>
      <c r="B52" s="2040"/>
      <c r="C52" s="2040"/>
      <c r="D52" s="2040"/>
      <c r="E52" s="2040"/>
      <c r="F52" s="2040"/>
      <c r="G52" s="2040"/>
      <c r="H52" s="2040"/>
      <c r="I52" s="2040"/>
      <c r="J52" s="2040"/>
      <c r="K52" s="2040"/>
      <c r="L52" s="2040"/>
      <c r="M52" s="2040"/>
      <c r="N52" s="2040"/>
      <c r="O52" s="2040"/>
      <c r="P52" s="2040"/>
      <c r="Q52" s="2040"/>
      <c r="R52" s="2040"/>
      <c r="S52" s="2040"/>
      <c r="T52" s="2040"/>
      <c r="U52" s="2040"/>
      <c r="V52" s="2040"/>
      <c r="W52" s="2040"/>
      <c r="X52" s="2040"/>
      <c r="Y52" s="2040"/>
      <c r="Z52" s="2074"/>
      <c r="AA52" s="2062"/>
      <c r="AB52" s="2062"/>
      <c r="AC52" s="2062"/>
      <c r="AD52" s="2063"/>
      <c r="AE52" s="2062" t="s">
        <v>3022</v>
      </c>
      <c r="AF52" s="2062"/>
      <c r="AG52" s="2062"/>
      <c r="AH52" s="2062"/>
      <c r="AI52" s="2063"/>
      <c r="AJ52" s="2062" t="s">
        <v>3229</v>
      </c>
      <c r="AK52" s="2062"/>
      <c r="AL52" s="2062"/>
      <c r="AM52" s="2062"/>
      <c r="AN52" s="2063"/>
      <c r="AO52" s="2062"/>
      <c r="AP52" s="2062"/>
      <c r="AQ52" s="2062"/>
      <c r="AR52" s="2062"/>
      <c r="AS52" s="2063"/>
      <c r="AT52" s="2062"/>
      <c r="AU52" s="2062"/>
      <c r="AV52" s="2062"/>
      <c r="AW52" s="2062"/>
      <c r="AX52" s="2063"/>
    </row>
    <row r="53" spans="1:56">
      <c r="A53" s="2039"/>
      <c r="B53" s="2040"/>
      <c r="C53" s="2040"/>
      <c r="D53" s="2040"/>
      <c r="E53" s="2040"/>
      <c r="F53" s="2040"/>
      <c r="G53" s="2040"/>
      <c r="H53" s="2040"/>
      <c r="I53" s="2040"/>
      <c r="J53" s="2040"/>
      <c r="K53" s="2040"/>
      <c r="L53" s="2040"/>
      <c r="M53" s="2040"/>
      <c r="N53" s="2040"/>
      <c r="O53" s="2040"/>
      <c r="P53" s="2040"/>
      <c r="Q53" s="2040"/>
      <c r="R53" s="2040"/>
      <c r="S53" s="2040"/>
      <c r="T53" s="2040"/>
      <c r="U53" s="2040"/>
      <c r="V53" s="2040"/>
      <c r="W53" s="2040"/>
      <c r="X53" s="2040"/>
      <c r="Y53" s="2040"/>
      <c r="Z53" s="2074"/>
      <c r="AA53" s="2062"/>
      <c r="AB53" s="2062"/>
      <c r="AC53" s="2062"/>
      <c r="AD53" s="2063"/>
      <c r="AE53" s="2062"/>
      <c r="AF53" s="2062"/>
      <c r="AG53" s="2062"/>
      <c r="AH53" s="2062"/>
      <c r="AI53" s="2063"/>
      <c r="AJ53" s="2062"/>
      <c r="AK53" s="2062"/>
      <c r="AL53" s="2062"/>
      <c r="AM53" s="2062"/>
      <c r="AN53" s="2063"/>
      <c r="AO53" s="2062"/>
      <c r="AP53" s="2062"/>
      <c r="AQ53" s="2062"/>
      <c r="AR53" s="2062"/>
      <c r="AS53" s="2063"/>
      <c r="AT53" s="2062"/>
      <c r="AU53" s="2062"/>
      <c r="AV53" s="2062"/>
      <c r="AW53" s="2062"/>
      <c r="AX53" s="2063"/>
    </row>
    <row r="54" spans="1:56">
      <c r="A54" s="2039"/>
      <c r="B54" s="2040"/>
      <c r="C54" s="2040"/>
      <c r="D54" s="2040"/>
      <c r="E54" s="2040"/>
      <c r="F54" s="2040"/>
      <c r="G54" s="2040"/>
      <c r="H54" s="2040"/>
      <c r="I54" s="2040"/>
      <c r="J54" s="2040"/>
      <c r="K54" s="2040"/>
      <c r="L54" s="2040"/>
      <c r="M54" s="2040"/>
      <c r="N54" s="2040"/>
      <c r="O54" s="2040"/>
      <c r="P54" s="2040"/>
      <c r="Q54" s="2040"/>
      <c r="R54" s="2040"/>
      <c r="S54" s="2040"/>
      <c r="T54" s="2040"/>
      <c r="U54" s="2040"/>
      <c r="V54" s="2040"/>
      <c r="W54" s="2040"/>
      <c r="X54" s="2040"/>
      <c r="Y54" s="2040"/>
      <c r="Z54" s="2074"/>
      <c r="AA54" s="2062"/>
      <c r="AB54" s="2062"/>
      <c r="AC54" s="2062"/>
      <c r="AD54" s="2063"/>
      <c r="AE54" s="2062"/>
      <c r="AF54" s="2062"/>
      <c r="AG54" s="2062"/>
      <c r="AH54" s="2062"/>
      <c r="AI54" s="2063"/>
      <c r="AJ54" s="2062"/>
      <c r="AK54" s="2062"/>
      <c r="AL54" s="2062"/>
      <c r="AM54" s="2062"/>
      <c r="AN54" s="2063"/>
      <c r="AO54" s="2062"/>
      <c r="AP54" s="2062"/>
      <c r="AQ54" s="2062"/>
      <c r="AR54" s="2062"/>
      <c r="AS54" s="2063"/>
      <c r="AT54" s="2062"/>
      <c r="AU54" s="2062"/>
      <c r="AV54" s="2062"/>
      <c r="AW54" s="2062"/>
      <c r="AX54" s="2063"/>
    </row>
    <row r="55" spans="1:56" ht="15.75">
      <c r="A55" s="2068" t="s">
        <v>43</v>
      </c>
      <c r="B55" s="2069"/>
      <c r="C55" s="2069"/>
      <c r="D55" s="464"/>
      <c r="E55" s="465" t="s">
        <v>44</v>
      </c>
      <c r="F55" s="465" t="s">
        <v>45</v>
      </c>
      <c r="G55" s="465" t="s">
        <v>208</v>
      </c>
      <c r="H55" s="2069" t="s">
        <v>47</v>
      </c>
      <c r="I55" s="2069"/>
      <c r="J55" s="2069"/>
      <c r="K55" s="439"/>
      <c r="L55" s="439"/>
      <c r="M55" s="439"/>
      <c r="N55" s="439"/>
      <c r="O55" s="439"/>
      <c r="P55" s="439"/>
      <c r="Q55" s="439"/>
      <c r="R55" s="439"/>
      <c r="S55" s="465" t="s">
        <v>48</v>
      </c>
      <c r="T55" s="439"/>
      <c r="U55" s="2076">
        <f>$AT$38</f>
        <v>464</v>
      </c>
      <c r="V55" s="2076"/>
      <c r="W55" s="2077" t="s">
        <v>49</v>
      </c>
      <c r="X55" s="2077"/>
      <c r="Y55" s="439"/>
      <c r="Z55" s="2074"/>
      <c r="AA55" s="2062"/>
      <c r="AB55" s="2062"/>
      <c r="AC55" s="2062"/>
      <c r="AD55" s="2063"/>
      <c r="AE55" s="2062"/>
      <c r="AF55" s="2062"/>
      <c r="AG55" s="2062"/>
      <c r="AH55" s="2062"/>
      <c r="AI55" s="2063"/>
      <c r="AJ55" s="2062"/>
      <c r="AK55" s="2062"/>
      <c r="AL55" s="2062"/>
      <c r="AM55" s="2062"/>
      <c r="AN55" s="2063"/>
      <c r="AO55" s="2062"/>
      <c r="AP55" s="2062"/>
      <c r="AQ55" s="2062"/>
      <c r="AR55" s="2062"/>
      <c r="AS55" s="2063"/>
      <c r="AT55" s="2062"/>
      <c r="AU55" s="2062"/>
      <c r="AV55" s="2062"/>
      <c r="AW55" s="2062"/>
      <c r="AX55" s="2063"/>
    </row>
    <row r="56" spans="1:56">
      <c r="A56" s="2066" t="s">
        <v>382</v>
      </c>
      <c r="B56" s="2067"/>
      <c r="C56" s="2067"/>
      <c r="D56" s="2067"/>
      <c r="E56" s="566">
        <v>3</v>
      </c>
      <c r="F56" s="567">
        <v>435</v>
      </c>
      <c r="G56" s="527">
        <f>SUM($AT$38-F56)</f>
        <v>29</v>
      </c>
      <c r="H56" s="1977"/>
      <c r="I56" s="1977"/>
      <c r="J56" s="1977"/>
      <c r="K56" s="1977"/>
      <c r="L56" s="1977"/>
      <c r="M56" s="1977"/>
      <c r="N56" s="1977"/>
      <c r="O56" s="1977"/>
      <c r="P56" s="1977"/>
      <c r="Q56" s="1977"/>
      <c r="R56" s="1086"/>
      <c r="S56" s="2368" t="s">
        <v>50</v>
      </c>
      <c r="T56" s="2368"/>
      <c r="U56" s="2368"/>
      <c r="V56" s="2368"/>
      <c r="W56" s="2368"/>
      <c r="X56" s="2368"/>
      <c r="Y56" s="439"/>
      <c r="Z56" s="2074"/>
      <c r="AA56" s="2062"/>
      <c r="AB56" s="2062"/>
      <c r="AC56" s="2062"/>
      <c r="AD56" s="2063"/>
      <c r="AE56" s="2062"/>
      <c r="AF56" s="2062"/>
      <c r="AG56" s="2062"/>
      <c r="AH56" s="2062"/>
      <c r="AI56" s="2063"/>
      <c r="AJ56" s="2062"/>
      <c r="AK56" s="2062"/>
      <c r="AL56" s="2062"/>
      <c r="AM56" s="2062"/>
      <c r="AN56" s="2063"/>
      <c r="AO56" s="2062"/>
      <c r="AP56" s="2062"/>
      <c r="AQ56" s="2062"/>
      <c r="AR56" s="2062"/>
      <c r="AS56" s="2063"/>
      <c r="AT56" s="2062"/>
      <c r="AU56" s="2062"/>
      <c r="AV56" s="2062"/>
      <c r="AW56" s="2062"/>
      <c r="AX56" s="2063"/>
    </row>
    <row r="57" spans="1:56">
      <c r="A57" s="2066" t="s">
        <v>381</v>
      </c>
      <c r="B57" s="2067"/>
      <c r="C57" s="2067"/>
      <c r="D57" s="2067"/>
      <c r="E57" s="566">
        <v>15</v>
      </c>
      <c r="F57" s="567">
        <v>440</v>
      </c>
      <c r="G57" s="527">
        <f t="shared" ref="G57:G66" si="1">SUM($AT$38-F57)</f>
        <v>24</v>
      </c>
      <c r="H57" s="1977"/>
      <c r="I57" s="1977"/>
      <c r="J57" s="1977"/>
      <c r="K57" s="1977"/>
      <c r="L57" s="1977"/>
      <c r="M57" s="1977"/>
      <c r="N57" s="1977"/>
      <c r="O57" s="1977"/>
      <c r="P57" s="1977"/>
      <c r="Q57" s="1977"/>
      <c r="R57" s="1086"/>
      <c r="S57" s="2368"/>
      <c r="T57" s="2368"/>
      <c r="U57" s="2368"/>
      <c r="V57" s="2368"/>
      <c r="W57" s="2368"/>
      <c r="X57" s="2368"/>
      <c r="Y57" s="439"/>
      <c r="Z57" s="2074"/>
      <c r="AA57" s="2062"/>
      <c r="AB57" s="2062"/>
      <c r="AC57" s="2062"/>
      <c r="AD57" s="2063"/>
      <c r="AE57" s="2062"/>
      <c r="AF57" s="2062"/>
      <c r="AG57" s="2062"/>
      <c r="AH57" s="2062"/>
      <c r="AI57" s="2063"/>
      <c r="AJ57" s="2062"/>
      <c r="AK57" s="2062"/>
      <c r="AL57" s="2062"/>
      <c r="AM57" s="2062"/>
      <c r="AN57" s="2063"/>
      <c r="AO57" s="2062"/>
      <c r="AP57" s="2062"/>
      <c r="AQ57" s="2062"/>
      <c r="AR57" s="2062"/>
      <c r="AS57" s="2063"/>
      <c r="AT57" s="2062"/>
      <c r="AU57" s="2062"/>
      <c r="AV57" s="2062"/>
      <c r="AW57" s="2062"/>
      <c r="AX57" s="2063"/>
    </row>
    <row r="58" spans="1:56">
      <c r="A58" s="2066" t="s">
        <v>3899</v>
      </c>
      <c r="B58" s="2067"/>
      <c r="C58" s="2067"/>
      <c r="D58" s="2067"/>
      <c r="E58" s="566">
        <v>5</v>
      </c>
      <c r="F58" s="567">
        <v>290</v>
      </c>
      <c r="G58" s="527">
        <f t="shared" si="1"/>
        <v>174</v>
      </c>
      <c r="H58" s="1977"/>
      <c r="I58" s="1977"/>
      <c r="J58" s="1977"/>
      <c r="K58" s="1977"/>
      <c r="L58" s="1977"/>
      <c r="M58" s="1977"/>
      <c r="N58" s="1977"/>
      <c r="O58" s="1977"/>
      <c r="P58" s="1977"/>
      <c r="Q58" s="1977"/>
      <c r="R58" s="1086"/>
      <c r="S58" s="2368"/>
      <c r="T58" s="2368"/>
      <c r="U58" s="2368"/>
      <c r="V58" s="2368"/>
      <c r="W58" s="2368"/>
      <c r="X58" s="2368"/>
      <c r="Y58" s="439"/>
      <c r="Z58" s="2074"/>
      <c r="AA58" s="2062"/>
      <c r="AB58" s="2062"/>
      <c r="AC58" s="2062"/>
      <c r="AD58" s="2063"/>
      <c r="AE58" s="2062"/>
      <c r="AF58" s="2062"/>
      <c r="AG58" s="2062"/>
      <c r="AH58" s="2062"/>
      <c r="AI58" s="2063"/>
      <c r="AJ58" s="2062"/>
      <c r="AK58" s="2062"/>
      <c r="AL58" s="2062"/>
      <c r="AM58" s="2062"/>
      <c r="AN58" s="2063"/>
      <c r="AO58" s="2062"/>
      <c r="AP58" s="2062"/>
      <c r="AQ58" s="2062"/>
      <c r="AR58" s="2062"/>
      <c r="AS58" s="2063"/>
      <c r="AT58" s="2062"/>
      <c r="AU58" s="2062"/>
      <c r="AV58" s="2062"/>
      <c r="AW58" s="2062"/>
      <c r="AX58" s="2063"/>
    </row>
    <row r="59" spans="1:56">
      <c r="A59" s="2066"/>
      <c r="B59" s="2067"/>
      <c r="C59" s="2067"/>
      <c r="D59" s="2067"/>
      <c r="E59" s="566"/>
      <c r="F59" s="567"/>
      <c r="G59" s="527">
        <f t="shared" si="1"/>
        <v>464</v>
      </c>
      <c r="H59" s="1977"/>
      <c r="I59" s="1977"/>
      <c r="J59" s="1977"/>
      <c r="K59" s="1977"/>
      <c r="L59" s="1977"/>
      <c r="M59" s="1977"/>
      <c r="N59" s="1977"/>
      <c r="O59" s="1977"/>
      <c r="P59" s="1977"/>
      <c r="Q59" s="1977"/>
      <c r="R59" s="1086"/>
      <c r="S59" s="2368"/>
      <c r="T59" s="2368"/>
      <c r="U59" s="2368"/>
      <c r="V59" s="2368"/>
      <c r="W59" s="2368"/>
      <c r="X59" s="2368"/>
      <c r="Y59" s="439"/>
      <c r="Z59" s="2074"/>
      <c r="AA59" s="2062"/>
      <c r="AB59" s="2062"/>
      <c r="AC59" s="2062"/>
      <c r="AD59" s="2063"/>
      <c r="AE59" s="2062"/>
      <c r="AF59" s="2062"/>
      <c r="AG59" s="2062"/>
      <c r="AH59" s="2062"/>
      <c r="AI59" s="2063"/>
      <c r="AJ59" s="2062"/>
      <c r="AK59" s="2062"/>
      <c r="AL59" s="2062"/>
      <c r="AM59" s="2062"/>
      <c r="AN59" s="2063"/>
      <c r="AO59" s="2062"/>
      <c r="AP59" s="2062"/>
      <c r="AQ59" s="2062"/>
      <c r="AR59" s="2062"/>
      <c r="AS59" s="2063"/>
      <c r="AT59" s="2062"/>
      <c r="AU59" s="2062"/>
      <c r="AV59" s="2062"/>
      <c r="AW59" s="2062"/>
      <c r="AX59" s="2063"/>
    </row>
    <row r="60" spans="1:56">
      <c r="A60" s="2066"/>
      <c r="B60" s="2067"/>
      <c r="C60" s="2067"/>
      <c r="D60" s="2067"/>
      <c r="E60" s="566"/>
      <c r="F60" s="567"/>
      <c r="G60" s="527">
        <f t="shared" si="1"/>
        <v>464</v>
      </c>
      <c r="H60" s="1977"/>
      <c r="I60" s="1977"/>
      <c r="J60" s="1977"/>
      <c r="K60" s="1977"/>
      <c r="L60" s="1977"/>
      <c r="M60" s="1977"/>
      <c r="N60" s="1977"/>
      <c r="O60" s="1977"/>
      <c r="P60" s="1977"/>
      <c r="Q60" s="1977"/>
      <c r="R60" s="1086"/>
      <c r="S60" s="2368"/>
      <c r="T60" s="2368"/>
      <c r="U60" s="2368"/>
      <c r="V60" s="2368"/>
      <c r="W60" s="2368"/>
      <c r="X60" s="2368"/>
      <c r="Y60" s="439"/>
      <c r="Z60" s="2074"/>
      <c r="AA60" s="2062"/>
      <c r="AB60" s="2062"/>
      <c r="AC60" s="2062"/>
      <c r="AD60" s="2063"/>
      <c r="AE60" s="2062"/>
      <c r="AF60" s="2062"/>
      <c r="AG60" s="2062"/>
      <c r="AH60" s="2062"/>
      <c r="AI60" s="2063"/>
      <c r="AJ60" s="2062"/>
      <c r="AK60" s="2062"/>
      <c r="AL60" s="2062"/>
      <c r="AM60" s="2062"/>
      <c r="AN60" s="2063"/>
      <c r="AO60" s="2062"/>
      <c r="AP60" s="2062"/>
      <c r="AQ60" s="2062"/>
      <c r="AR60" s="2062"/>
      <c r="AS60" s="2063"/>
      <c r="AT60" s="2062"/>
      <c r="AU60" s="2062"/>
      <c r="AV60" s="2062"/>
      <c r="AW60" s="2062"/>
      <c r="AX60" s="2063"/>
    </row>
    <row r="61" spans="1:56">
      <c r="A61" s="2066"/>
      <c r="B61" s="2067"/>
      <c r="C61" s="2067"/>
      <c r="D61" s="2067"/>
      <c r="E61" s="566"/>
      <c r="F61" s="567"/>
      <c r="G61" s="527">
        <f t="shared" si="1"/>
        <v>464</v>
      </c>
      <c r="H61" s="1977"/>
      <c r="I61" s="1977"/>
      <c r="J61" s="1977"/>
      <c r="K61" s="1977"/>
      <c r="L61" s="1977"/>
      <c r="M61" s="1977"/>
      <c r="N61" s="1977"/>
      <c r="O61" s="1977"/>
      <c r="P61" s="1977"/>
      <c r="Q61" s="1977"/>
      <c r="R61" s="1086"/>
      <c r="S61" s="2368"/>
      <c r="T61" s="2368"/>
      <c r="U61" s="2368"/>
      <c r="V61" s="2368"/>
      <c r="W61" s="2368"/>
      <c r="X61" s="2368"/>
      <c r="Y61" s="439"/>
      <c r="Z61" s="2074"/>
      <c r="AA61" s="2062"/>
      <c r="AB61" s="2062"/>
      <c r="AC61" s="2062"/>
      <c r="AD61" s="2063"/>
      <c r="AE61" s="2062"/>
      <c r="AF61" s="2062"/>
      <c r="AG61" s="2062"/>
      <c r="AH61" s="2062"/>
      <c r="AI61" s="2063"/>
      <c r="AJ61" s="2062"/>
      <c r="AK61" s="2062"/>
      <c r="AL61" s="2062"/>
      <c r="AM61" s="2062"/>
      <c r="AN61" s="2063"/>
      <c r="AO61" s="2062"/>
      <c r="AP61" s="2062"/>
      <c r="AQ61" s="2062"/>
      <c r="AR61" s="2062"/>
      <c r="AS61" s="2063"/>
      <c r="AT61" s="2062"/>
      <c r="AU61" s="2062"/>
      <c r="AV61" s="2062"/>
      <c r="AW61" s="2062"/>
      <c r="AX61" s="2063"/>
    </row>
    <row r="62" spans="1:56">
      <c r="A62" s="2066"/>
      <c r="B62" s="2067"/>
      <c r="C62" s="2067"/>
      <c r="D62" s="2067"/>
      <c r="E62" s="566"/>
      <c r="F62" s="567"/>
      <c r="G62" s="527">
        <f t="shared" si="1"/>
        <v>464</v>
      </c>
      <c r="H62" s="1977"/>
      <c r="I62" s="1977"/>
      <c r="J62" s="1977"/>
      <c r="K62" s="1977"/>
      <c r="L62" s="1977"/>
      <c r="M62" s="1977"/>
      <c r="N62" s="1977"/>
      <c r="O62" s="1977"/>
      <c r="P62" s="1977"/>
      <c r="Q62" s="1977"/>
      <c r="R62" s="1086"/>
      <c r="S62" s="2368"/>
      <c r="T62" s="2368"/>
      <c r="U62" s="2368"/>
      <c r="V62" s="2368"/>
      <c r="W62" s="2368"/>
      <c r="X62" s="2368"/>
      <c r="Y62" s="439"/>
      <c r="Z62" s="2074"/>
      <c r="AA62" s="2062"/>
      <c r="AB62" s="2062"/>
      <c r="AC62" s="2062"/>
      <c r="AD62" s="2063"/>
      <c r="AE62" s="2062"/>
      <c r="AF62" s="2062"/>
      <c r="AG62" s="2062"/>
      <c r="AH62" s="2062"/>
      <c r="AI62" s="2063"/>
      <c r="AJ62" s="2062"/>
      <c r="AK62" s="2062"/>
      <c r="AL62" s="2062"/>
      <c r="AM62" s="2062"/>
      <c r="AN62" s="2063"/>
      <c r="AO62" s="2062"/>
      <c r="AP62" s="2062"/>
      <c r="AQ62" s="2062"/>
      <c r="AR62" s="2062"/>
      <c r="AS62" s="2063"/>
      <c r="AT62" s="2062"/>
      <c r="AU62" s="2062"/>
      <c r="AV62" s="2062"/>
      <c r="AW62" s="2062"/>
      <c r="AX62" s="2063"/>
    </row>
    <row r="63" spans="1:56" ht="12.75" customHeight="1">
      <c r="A63" s="2066"/>
      <c r="B63" s="2067"/>
      <c r="C63" s="2067"/>
      <c r="D63" s="2067"/>
      <c r="E63" s="566"/>
      <c r="F63" s="567"/>
      <c r="G63" s="527">
        <f t="shared" si="1"/>
        <v>464</v>
      </c>
      <c r="H63" s="1977"/>
      <c r="I63" s="1977"/>
      <c r="J63" s="1977"/>
      <c r="K63" s="1977"/>
      <c r="L63" s="1977"/>
      <c r="M63" s="1977"/>
      <c r="N63" s="1977"/>
      <c r="O63" s="1977"/>
      <c r="P63" s="1977"/>
      <c r="Q63" s="1977"/>
      <c r="R63" s="1086"/>
      <c r="S63" s="2368"/>
      <c r="T63" s="2368"/>
      <c r="U63" s="2368"/>
      <c r="V63" s="2368"/>
      <c r="W63" s="2368"/>
      <c r="X63" s="2368"/>
      <c r="Y63" s="439"/>
      <c r="Z63" s="2074"/>
      <c r="AA63" s="2062"/>
      <c r="AB63" s="2062"/>
      <c r="AC63" s="2062"/>
      <c r="AD63" s="2063"/>
      <c r="AE63" s="2062"/>
      <c r="AF63" s="2062"/>
      <c r="AG63" s="2062"/>
      <c r="AH63" s="2062"/>
      <c r="AI63" s="2063"/>
      <c r="AJ63" s="2062"/>
      <c r="AK63" s="2062"/>
      <c r="AL63" s="2062"/>
      <c r="AM63" s="2062"/>
      <c r="AN63" s="2063"/>
      <c r="AO63" s="2062"/>
      <c r="AP63" s="2062"/>
      <c r="AQ63" s="2062"/>
      <c r="AR63" s="2062"/>
      <c r="AS63" s="2063"/>
      <c r="AT63" s="2062"/>
      <c r="AU63" s="2062"/>
      <c r="AV63" s="2062"/>
      <c r="AW63" s="2062"/>
      <c r="AX63" s="2063"/>
    </row>
    <row r="64" spans="1:56" ht="12.75" customHeight="1">
      <c r="A64" s="2066"/>
      <c r="B64" s="2067"/>
      <c r="C64" s="2067"/>
      <c r="D64" s="2067"/>
      <c r="E64" s="566"/>
      <c r="F64" s="567"/>
      <c r="G64" s="527">
        <f t="shared" si="1"/>
        <v>464</v>
      </c>
      <c r="H64" s="1977"/>
      <c r="I64" s="1977"/>
      <c r="J64" s="1977"/>
      <c r="K64" s="1977"/>
      <c r="L64" s="1977"/>
      <c r="M64" s="1977"/>
      <c r="N64" s="1977"/>
      <c r="O64" s="1977"/>
      <c r="P64" s="1977"/>
      <c r="Q64" s="1977"/>
      <c r="R64" s="1086"/>
      <c r="S64" s="2368"/>
      <c r="T64" s="2368"/>
      <c r="U64" s="2368"/>
      <c r="V64" s="2368"/>
      <c r="W64" s="2368"/>
      <c r="X64" s="2368"/>
      <c r="Y64" s="439"/>
      <c r="Z64" s="2074"/>
      <c r="AA64" s="2062"/>
      <c r="AB64" s="2062"/>
      <c r="AC64" s="2062"/>
      <c r="AD64" s="2063"/>
      <c r="AE64" s="2062"/>
      <c r="AF64" s="2062"/>
      <c r="AG64" s="2062"/>
      <c r="AH64" s="2062"/>
      <c r="AI64" s="2063"/>
      <c r="AJ64" s="2062"/>
      <c r="AK64" s="2062"/>
      <c r="AL64" s="2062"/>
      <c r="AM64" s="2062"/>
      <c r="AN64" s="2063"/>
      <c r="AO64" s="2062"/>
      <c r="AP64" s="2062"/>
      <c r="AQ64" s="2062"/>
      <c r="AR64" s="2062"/>
      <c r="AS64" s="2063"/>
      <c r="AT64" s="2062"/>
      <c r="AU64" s="2062"/>
      <c r="AV64" s="2062"/>
      <c r="AW64" s="2062"/>
      <c r="AX64" s="2063"/>
    </row>
    <row r="65" spans="1:56" ht="12.75" customHeight="1">
      <c r="A65" s="2066"/>
      <c r="B65" s="2067"/>
      <c r="C65" s="2067"/>
      <c r="D65" s="2067"/>
      <c r="E65" s="566"/>
      <c r="F65" s="567"/>
      <c r="G65" s="527">
        <f t="shared" si="1"/>
        <v>464</v>
      </c>
      <c r="H65" s="1977"/>
      <c r="I65" s="1977"/>
      <c r="J65" s="1977"/>
      <c r="K65" s="1977"/>
      <c r="L65" s="1977"/>
      <c r="M65" s="1977"/>
      <c r="N65" s="1977"/>
      <c r="O65" s="1977"/>
      <c r="P65" s="1977"/>
      <c r="Q65" s="1977"/>
      <c r="R65" s="1086"/>
      <c r="S65" s="2368"/>
      <c r="T65" s="2368"/>
      <c r="U65" s="2368"/>
      <c r="V65" s="2368"/>
      <c r="W65" s="2368"/>
      <c r="X65" s="2368"/>
      <c r="Y65" s="439"/>
      <c r="Z65" s="2074"/>
      <c r="AA65" s="2062"/>
      <c r="AB65" s="2062"/>
      <c r="AC65" s="2062"/>
      <c r="AD65" s="2063"/>
      <c r="AE65" s="2062"/>
      <c r="AF65" s="2062"/>
      <c r="AG65" s="2062"/>
      <c r="AH65" s="2062"/>
      <c r="AI65" s="2063"/>
      <c r="AJ65" s="2062"/>
      <c r="AK65" s="2062"/>
      <c r="AL65" s="2062"/>
      <c r="AM65" s="2062"/>
      <c r="AN65" s="2063"/>
      <c r="AO65" s="2062"/>
      <c r="AP65" s="2062"/>
      <c r="AQ65" s="2062"/>
      <c r="AR65" s="2062"/>
      <c r="AS65" s="2063"/>
      <c r="AT65" s="2062"/>
      <c r="AU65" s="2062"/>
      <c r="AV65" s="2062"/>
      <c r="AW65" s="2062"/>
      <c r="AX65" s="2063"/>
    </row>
    <row r="66" spans="1:56" s="387" customFormat="1" ht="12.75" customHeight="1">
      <c r="A66" s="2066"/>
      <c r="B66" s="2067"/>
      <c r="C66" s="2067"/>
      <c r="D66" s="2067"/>
      <c r="E66" s="566"/>
      <c r="F66" s="567"/>
      <c r="G66" s="534">
        <f t="shared" si="1"/>
        <v>464</v>
      </c>
      <c r="H66" s="568" t="s">
        <v>55</v>
      </c>
      <c r="I66" s="441"/>
      <c r="J66" s="441"/>
      <c r="K66" s="441"/>
      <c r="L66" s="441"/>
      <c r="M66" s="441"/>
      <c r="N66" s="441"/>
      <c r="O66" s="441"/>
      <c r="P66" s="441"/>
      <c r="Q66" s="441"/>
      <c r="R66" s="441"/>
      <c r="S66" s="441"/>
      <c r="T66" s="441"/>
      <c r="U66" s="441"/>
      <c r="V66" s="441"/>
      <c r="W66" s="441"/>
      <c r="X66" s="441"/>
      <c r="Y66" s="441"/>
      <c r="Z66" s="2075"/>
      <c r="AA66" s="2072"/>
      <c r="AB66" s="2072"/>
      <c r="AC66" s="2072"/>
      <c r="AD66" s="2073"/>
      <c r="AE66" s="2072"/>
      <c r="AF66" s="2072"/>
      <c r="AG66" s="2072"/>
      <c r="AH66" s="2072"/>
      <c r="AI66" s="2073"/>
      <c r="AJ66" s="2072"/>
      <c r="AK66" s="2072"/>
      <c r="AL66" s="2072"/>
      <c r="AM66" s="2072"/>
      <c r="AN66" s="2073"/>
      <c r="AO66" s="2072"/>
      <c r="AP66" s="2072"/>
      <c r="AQ66" s="2072"/>
      <c r="AR66" s="2072"/>
      <c r="AS66" s="2073"/>
      <c r="AT66" s="2072"/>
      <c r="AU66" s="2072"/>
      <c r="AV66" s="2072"/>
      <c r="AW66" s="2072"/>
      <c r="AX66" s="2073"/>
      <c r="AY66" s="388"/>
      <c r="AZ66" s="388"/>
      <c r="BA66" s="388"/>
      <c r="BB66" s="388"/>
      <c r="BC66" s="388"/>
      <c r="BD66" s="388"/>
    </row>
    <row r="67" spans="1:56">
      <c r="A67" s="439">
        <v>6</v>
      </c>
      <c r="B67" s="439"/>
      <c r="C67" s="439"/>
      <c r="D67" s="439"/>
      <c r="E67" s="438"/>
      <c r="F67" s="437">
        <v>7</v>
      </c>
      <c r="G67" s="437"/>
      <c r="H67" s="437"/>
      <c r="I67" s="437"/>
      <c r="J67" s="438"/>
      <c r="K67" s="437">
        <v>8</v>
      </c>
      <c r="L67" s="437"/>
      <c r="M67" s="437"/>
      <c r="N67" s="437"/>
      <c r="O67" s="438"/>
      <c r="P67" s="437">
        <v>9</v>
      </c>
      <c r="Q67" s="437"/>
      <c r="R67" s="437"/>
      <c r="S67" s="437"/>
      <c r="T67" s="438"/>
      <c r="U67" s="437">
        <v>10</v>
      </c>
      <c r="V67" s="437"/>
      <c r="W67" s="437"/>
      <c r="X67" s="437"/>
      <c r="Y67" s="438"/>
      <c r="Z67" s="439">
        <v>11</v>
      </c>
      <c r="AA67" s="439"/>
      <c r="AB67" s="439"/>
      <c r="AC67" s="439"/>
      <c r="AD67" s="440"/>
      <c r="AE67" s="439">
        <v>12</v>
      </c>
      <c r="AF67" s="439"/>
      <c r="AG67" s="439"/>
      <c r="AH67" s="439"/>
      <c r="AI67" s="440"/>
      <c r="AJ67" s="439">
        <v>13</v>
      </c>
      <c r="AK67" s="439"/>
      <c r="AL67" s="439"/>
      <c r="AM67" s="439"/>
      <c r="AN67" s="440"/>
      <c r="AO67" s="439">
        <v>14</v>
      </c>
      <c r="AP67" s="439"/>
      <c r="AQ67" s="439"/>
      <c r="AR67" s="439"/>
      <c r="AS67" s="440"/>
      <c r="AT67" s="439">
        <v>15</v>
      </c>
      <c r="AU67" s="439"/>
      <c r="AV67" s="439"/>
      <c r="AW67" s="439"/>
      <c r="AX67" s="440"/>
    </row>
    <row r="68" spans="1:56">
      <c r="A68" s="2062"/>
      <c r="B68" s="2062"/>
      <c r="C68" s="2062"/>
      <c r="D68" s="2062"/>
      <c r="E68" s="2063"/>
      <c r="F68" s="2062"/>
      <c r="G68" s="2062"/>
      <c r="H68" s="2062"/>
      <c r="I68" s="2062"/>
      <c r="J68" s="2063"/>
      <c r="K68" s="2062"/>
      <c r="L68" s="2062"/>
      <c r="M68" s="2062"/>
      <c r="N68" s="2062"/>
      <c r="O68" s="2063"/>
      <c r="P68" s="2062"/>
      <c r="Q68" s="2062"/>
      <c r="R68" s="2062"/>
      <c r="S68" s="2062"/>
      <c r="T68" s="2063"/>
      <c r="U68" s="2062" t="s">
        <v>3233</v>
      </c>
      <c r="V68" s="2062"/>
      <c r="W68" s="2062"/>
      <c r="X68" s="2062"/>
      <c r="Y68" s="2063"/>
      <c r="Z68" s="2062"/>
      <c r="AA68" s="2062"/>
      <c r="AB68" s="2062"/>
      <c r="AC68" s="2062"/>
      <c r="AD68" s="2063"/>
      <c r="AE68" s="2062" t="s">
        <v>159</v>
      </c>
      <c r="AF68" s="2062"/>
      <c r="AG68" s="2062"/>
      <c r="AH68" s="2062"/>
      <c r="AI68" s="2063"/>
      <c r="AJ68" s="2062" t="s">
        <v>3230</v>
      </c>
      <c r="AK68" s="2062"/>
      <c r="AL68" s="2062"/>
      <c r="AM68" s="2062"/>
      <c r="AN68" s="2063"/>
      <c r="AO68" s="2062"/>
      <c r="AP68" s="2062"/>
      <c r="AQ68" s="2062"/>
      <c r="AR68" s="2062"/>
      <c r="AS68" s="2063"/>
      <c r="AT68" s="2062" t="s">
        <v>3338</v>
      </c>
      <c r="AU68" s="2062"/>
      <c r="AV68" s="2062"/>
      <c r="AW68" s="2062"/>
      <c r="AX68" s="2063"/>
    </row>
    <row r="69" spans="1:56">
      <c r="A69" s="2062"/>
      <c r="B69" s="2062"/>
      <c r="C69" s="2062"/>
      <c r="D69" s="2062"/>
      <c r="E69" s="2063"/>
      <c r="F69" s="2062"/>
      <c r="G69" s="2062"/>
      <c r="H69" s="2062"/>
      <c r="I69" s="2062"/>
      <c r="J69" s="2063"/>
      <c r="K69" s="2062"/>
      <c r="L69" s="2062"/>
      <c r="M69" s="2062"/>
      <c r="N69" s="2062"/>
      <c r="O69" s="2063"/>
      <c r="P69" s="2062"/>
      <c r="Q69" s="2062"/>
      <c r="R69" s="2062"/>
      <c r="S69" s="2062"/>
      <c r="T69" s="2063"/>
      <c r="U69" s="2062"/>
      <c r="V69" s="2062"/>
      <c r="W69" s="2062"/>
      <c r="X69" s="2062"/>
      <c r="Y69" s="2063"/>
      <c r="Z69" s="2062"/>
      <c r="AA69" s="2062"/>
      <c r="AB69" s="2062"/>
      <c r="AC69" s="2062"/>
      <c r="AD69" s="2063"/>
      <c r="AE69" s="2062"/>
      <c r="AF69" s="2062"/>
      <c r="AG69" s="2062"/>
      <c r="AH69" s="2062"/>
      <c r="AI69" s="2063"/>
      <c r="AJ69" s="2062"/>
      <c r="AK69" s="2062"/>
      <c r="AL69" s="2062"/>
      <c r="AM69" s="2062"/>
      <c r="AN69" s="2063"/>
      <c r="AO69" s="2062"/>
      <c r="AP69" s="2062"/>
      <c r="AQ69" s="2062"/>
      <c r="AR69" s="2062"/>
      <c r="AS69" s="2063"/>
      <c r="AT69" s="2062"/>
      <c r="AU69" s="2062"/>
      <c r="AV69" s="2062"/>
      <c r="AW69" s="2062"/>
      <c r="AX69" s="2063"/>
    </row>
    <row r="70" spans="1:56">
      <c r="A70" s="2062"/>
      <c r="B70" s="2062"/>
      <c r="C70" s="2062"/>
      <c r="D70" s="2062"/>
      <c r="E70" s="2063"/>
      <c r="F70" s="2062"/>
      <c r="G70" s="2062"/>
      <c r="H70" s="2062"/>
      <c r="I70" s="2062"/>
      <c r="J70" s="2063"/>
      <c r="K70" s="2062"/>
      <c r="L70" s="2062"/>
      <c r="M70" s="2062"/>
      <c r="N70" s="2062"/>
      <c r="O70" s="2063"/>
      <c r="P70" s="2062"/>
      <c r="Q70" s="2062"/>
      <c r="R70" s="2062"/>
      <c r="S70" s="2062"/>
      <c r="T70" s="2063"/>
      <c r="U70" s="2062"/>
      <c r="V70" s="2062"/>
      <c r="W70" s="2062"/>
      <c r="X70" s="2062"/>
      <c r="Y70" s="2063"/>
      <c r="Z70" s="2062"/>
      <c r="AA70" s="2062"/>
      <c r="AB70" s="2062"/>
      <c r="AC70" s="2062"/>
      <c r="AD70" s="2063"/>
      <c r="AE70" s="2062"/>
      <c r="AF70" s="2062"/>
      <c r="AG70" s="2062"/>
      <c r="AH70" s="2062"/>
      <c r="AI70" s="2063"/>
      <c r="AJ70" s="2062"/>
      <c r="AK70" s="2062"/>
      <c r="AL70" s="2062"/>
      <c r="AM70" s="2062"/>
      <c r="AN70" s="2063"/>
      <c r="AO70" s="2062"/>
      <c r="AP70" s="2062"/>
      <c r="AQ70" s="2062"/>
      <c r="AR70" s="2062"/>
      <c r="AS70" s="2063"/>
      <c r="AT70" s="2062"/>
      <c r="AU70" s="2062"/>
      <c r="AV70" s="2062"/>
      <c r="AW70" s="2062"/>
      <c r="AX70" s="2063"/>
    </row>
    <row r="71" spans="1:56">
      <c r="A71" s="2062"/>
      <c r="B71" s="2062"/>
      <c r="C71" s="2062"/>
      <c r="D71" s="2062"/>
      <c r="E71" s="2063"/>
      <c r="F71" s="2062"/>
      <c r="G71" s="2062"/>
      <c r="H71" s="2062"/>
      <c r="I71" s="2062"/>
      <c r="J71" s="2063"/>
      <c r="K71" s="2062"/>
      <c r="L71" s="2062"/>
      <c r="M71" s="2062"/>
      <c r="N71" s="2062"/>
      <c r="O71" s="2063"/>
      <c r="P71" s="2062"/>
      <c r="Q71" s="2062"/>
      <c r="R71" s="2062"/>
      <c r="S71" s="2062"/>
      <c r="T71" s="2063"/>
      <c r="U71" s="2062"/>
      <c r="V71" s="2062"/>
      <c r="W71" s="2062"/>
      <c r="X71" s="2062"/>
      <c r="Y71" s="2063"/>
      <c r="Z71" s="2062"/>
      <c r="AA71" s="2062"/>
      <c r="AB71" s="2062"/>
      <c r="AC71" s="2062"/>
      <c r="AD71" s="2063"/>
      <c r="AE71" s="2062"/>
      <c r="AF71" s="2062"/>
      <c r="AG71" s="2062"/>
      <c r="AH71" s="2062"/>
      <c r="AI71" s="2063"/>
      <c r="AJ71" s="2062"/>
      <c r="AK71" s="2062"/>
      <c r="AL71" s="2062"/>
      <c r="AM71" s="2062"/>
      <c r="AN71" s="2063"/>
      <c r="AO71" s="2062"/>
      <c r="AP71" s="2062"/>
      <c r="AQ71" s="2062"/>
      <c r="AR71" s="2062"/>
      <c r="AS71" s="2063"/>
      <c r="AT71" s="2062"/>
      <c r="AU71" s="2062"/>
      <c r="AV71" s="2062"/>
      <c r="AW71" s="2062"/>
      <c r="AX71" s="2063"/>
    </row>
    <row r="72" spans="1:56">
      <c r="A72" s="2062"/>
      <c r="B72" s="2062"/>
      <c r="C72" s="2062"/>
      <c r="D72" s="2062"/>
      <c r="E72" s="2063"/>
      <c r="F72" s="2062"/>
      <c r="G72" s="2062"/>
      <c r="H72" s="2062"/>
      <c r="I72" s="2062"/>
      <c r="J72" s="2063"/>
      <c r="K72" s="2062"/>
      <c r="L72" s="2062"/>
      <c r="M72" s="2062"/>
      <c r="N72" s="2062"/>
      <c r="O72" s="2063"/>
      <c r="P72" s="2062"/>
      <c r="Q72" s="2062"/>
      <c r="R72" s="2062"/>
      <c r="S72" s="2062"/>
      <c r="T72" s="2063"/>
      <c r="U72" s="2062"/>
      <c r="V72" s="2062"/>
      <c r="W72" s="2062"/>
      <c r="X72" s="2062"/>
      <c r="Y72" s="2063"/>
      <c r="Z72" s="2062"/>
      <c r="AA72" s="2062"/>
      <c r="AB72" s="2062"/>
      <c r="AC72" s="2062"/>
      <c r="AD72" s="2063"/>
      <c r="AE72" s="2062"/>
      <c r="AF72" s="2062"/>
      <c r="AG72" s="2062"/>
      <c r="AH72" s="2062"/>
      <c r="AI72" s="2063"/>
      <c r="AJ72" s="2062"/>
      <c r="AK72" s="2062"/>
      <c r="AL72" s="2062"/>
      <c r="AM72" s="2062"/>
      <c r="AN72" s="2063"/>
      <c r="AO72" s="2062"/>
      <c r="AP72" s="2062"/>
      <c r="AQ72" s="2062"/>
      <c r="AR72" s="2062"/>
      <c r="AS72" s="2063"/>
      <c r="AT72" s="2062"/>
      <c r="AU72" s="2062"/>
      <c r="AV72" s="2062"/>
      <c r="AW72" s="2062"/>
      <c r="AX72" s="2063"/>
    </row>
    <row r="73" spans="1:56">
      <c r="A73" s="2062"/>
      <c r="B73" s="2062"/>
      <c r="C73" s="2062"/>
      <c r="D73" s="2062"/>
      <c r="E73" s="2063"/>
      <c r="F73" s="2062"/>
      <c r="G73" s="2062"/>
      <c r="H73" s="2062"/>
      <c r="I73" s="2062"/>
      <c r="J73" s="2063"/>
      <c r="K73" s="2062"/>
      <c r="L73" s="2062"/>
      <c r="M73" s="2062"/>
      <c r="N73" s="2062"/>
      <c r="O73" s="2063"/>
      <c r="P73" s="2062"/>
      <c r="Q73" s="2062"/>
      <c r="R73" s="2062"/>
      <c r="S73" s="2062"/>
      <c r="T73" s="2063"/>
      <c r="U73" s="2062"/>
      <c r="V73" s="2062"/>
      <c r="W73" s="2062"/>
      <c r="X73" s="2062"/>
      <c r="Y73" s="2063"/>
      <c r="Z73" s="2062"/>
      <c r="AA73" s="2062"/>
      <c r="AB73" s="2062"/>
      <c r="AC73" s="2062"/>
      <c r="AD73" s="2063"/>
      <c r="AE73" s="2062"/>
      <c r="AF73" s="2062"/>
      <c r="AG73" s="2062"/>
      <c r="AH73" s="2062"/>
      <c r="AI73" s="2063"/>
      <c r="AJ73" s="2062" t="s">
        <v>3231</v>
      </c>
      <c r="AK73" s="2062"/>
      <c r="AL73" s="2062"/>
      <c r="AM73" s="2062"/>
      <c r="AN73" s="2063"/>
      <c r="AO73" s="2062" t="s">
        <v>3337</v>
      </c>
      <c r="AP73" s="2062"/>
      <c r="AQ73" s="2062"/>
      <c r="AR73" s="2062"/>
      <c r="AS73" s="2063"/>
      <c r="AT73" s="2062"/>
      <c r="AU73" s="2062"/>
      <c r="AV73" s="2062"/>
      <c r="AW73" s="2062"/>
      <c r="AX73" s="2063"/>
    </row>
    <row r="74" spans="1:56">
      <c r="A74" s="2062"/>
      <c r="B74" s="2062"/>
      <c r="C74" s="2062"/>
      <c r="D74" s="2062"/>
      <c r="E74" s="2063"/>
      <c r="F74" s="2062"/>
      <c r="G74" s="2062"/>
      <c r="H74" s="2062"/>
      <c r="I74" s="2062"/>
      <c r="J74" s="2063"/>
      <c r="K74" s="2062"/>
      <c r="L74" s="2062"/>
      <c r="M74" s="2062"/>
      <c r="N74" s="2062"/>
      <c r="O74" s="2063"/>
      <c r="P74" s="2062"/>
      <c r="Q74" s="2062"/>
      <c r="R74" s="2062"/>
      <c r="S74" s="2062"/>
      <c r="T74" s="2063"/>
      <c r="U74" s="2062"/>
      <c r="V74" s="2062"/>
      <c r="W74" s="2062"/>
      <c r="X74" s="2062"/>
      <c r="Y74" s="2063"/>
      <c r="Z74" s="2062"/>
      <c r="AA74" s="2062"/>
      <c r="AB74" s="2062"/>
      <c r="AC74" s="2062"/>
      <c r="AD74" s="2063"/>
      <c r="AE74" s="2062"/>
      <c r="AF74" s="2062"/>
      <c r="AG74" s="2062"/>
      <c r="AH74" s="2062"/>
      <c r="AI74" s="2063"/>
      <c r="AJ74" s="2062"/>
      <c r="AK74" s="2062"/>
      <c r="AL74" s="2062"/>
      <c r="AM74" s="2062"/>
      <c r="AN74" s="2063"/>
      <c r="AO74" s="2062"/>
      <c r="AP74" s="2062"/>
      <c r="AQ74" s="2062"/>
      <c r="AR74" s="2062"/>
      <c r="AS74" s="2063"/>
      <c r="AT74" s="2062"/>
      <c r="AU74" s="2062"/>
      <c r="AV74" s="2062"/>
      <c r="AW74" s="2062"/>
      <c r="AX74" s="2063"/>
    </row>
    <row r="75" spans="1:56">
      <c r="A75" s="2062"/>
      <c r="B75" s="2062"/>
      <c r="C75" s="2062"/>
      <c r="D75" s="2062"/>
      <c r="E75" s="2063"/>
      <c r="F75" s="2062"/>
      <c r="G75" s="2062"/>
      <c r="H75" s="2062"/>
      <c r="I75" s="2062"/>
      <c r="J75" s="2063"/>
      <c r="K75" s="2062"/>
      <c r="L75" s="2062"/>
      <c r="M75" s="2062"/>
      <c r="N75" s="2062"/>
      <c r="O75" s="2063"/>
      <c r="P75" s="2062"/>
      <c r="Q75" s="2062"/>
      <c r="R75" s="2062"/>
      <c r="S75" s="2062"/>
      <c r="T75" s="2063"/>
      <c r="U75" s="2062"/>
      <c r="V75" s="2062"/>
      <c r="W75" s="2062"/>
      <c r="X75" s="2062"/>
      <c r="Y75" s="2063"/>
      <c r="Z75" s="2062"/>
      <c r="AA75" s="2062"/>
      <c r="AB75" s="2062"/>
      <c r="AC75" s="2062"/>
      <c r="AD75" s="2063"/>
      <c r="AE75" s="2062"/>
      <c r="AF75" s="2062"/>
      <c r="AG75" s="2062"/>
      <c r="AH75" s="2062"/>
      <c r="AI75" s="2063"/>
      <c r="AJ75" s="2062"/>
      <c r="AK75" s="2062"/>
      <c r="AL75" s="2062"/>
      <c r="AM75" s="2062"/>
      <c r="AN75" s="2063"/>
      <c r="AO75" s="2062"/>
      <c r="AP75" s="2062"/>
      <c r="AQ75" s="2062"/>
      <c r="AR75" s="2062"/>
      <c r="AS75" s="2063"/>
      <c r="AT75" s="2062"/>
      <c r="AU75" s="2062"/>
      <c r="AV75" s="2062"/>
      <c r="AW75" s="2062"/>
      <c r="AX75" s="2063"/>
    </row>
    <row r="76" spans="1:56">
      <c r="A76" s="2062"/>
      <c r="B76" s="2062"/>
      <c r="C76" s="2062"/>
      <c r="D76" s="2062"/>
      <c r="E76" s="2063"/>
      <c r="F76" s="2062"/>
      <c r="G76" s="2062"/>
      <c r="H76" s="2062"/>
      <c r="I76" s="2062"/>
      <c r="J76" s="2063"/>
      <c r="K76" s="2062"/>
      <c r="L76" s="2062"/>
      <c r="M76" s="2062"/>
      <c r="N76" s="2062"/>
      <c r="O76" s="2063"/>
      <c r="P76" s="2062"/>
      <c r="Q76" s="2062"/>
      <c r="R76" s="2062"/>
      <c r="S76" s="2062"/>
      <c r="T76" s="2063"/>
      <c r="U76" s="2062"/>
      <c r="V76" s="2062"/>
      <c r="W76" s="2062"/>
      <c r="X76" s="2062"/>
      <c r="Y76" s="2063"/>
      <c r="Z76" s="2062"/>
      <c r="AA76" s="2062"/>
      <c r="AB76" s="2062"/>
      <c r="AC76" s="2062"/>
      <c r="AD76" s="2063"/>
      <c r="AE76" s="2062"/>
      <c r="AF76" s="2062"/>
      <c r="AG76" s="2062"/>
      <c r="AH76" s="2062"/>
      <c r="AI76" s="2063"/>
      <c r="AJ76" s="2062"/>
      <c r="AK76" s="2062"/>
      <c r="AL76" s="2062"/>
      <c r="AM76" s="2062"/>
      <c r="AN76" s="2063"/>
      <c r="AO76" s="2062"/>
      <c r="AP76" s="2062"/>
      <c r="AQ76" s="2062"/>
      <c r="AR76" s="2062"/>
      <c r="AS76" s="2063"/>
      <c r="AT76" s="2062"/>
      <c r="AU76" s="2062"/>
      <c r="AV76" s="2062"/>
      <c r="AW76" s="2062"/>
      <c r="AX76" s="2063"/>
    </row>
    <row r="77" spans="1:56">
      <c r="A77" s="2062"/>
      <c r="B77" s="2062"/>
      <c r="C77" s="2062"/>
      <c r="D77" s="2062"/>
      <c r="E77" s="2063"/>
      <c r="F77" s="2062"/>
      <c r="G77" s="2062"/>
      <c r="H77" s="2062"/>
      <c r="I77" s="2062"/>
      <c r="J77" s="2063"/>
      <c r="K77" s="2062"/>
      <c r="L77" s="2062"/>
      <c r="M77" s="2062"/>
      <c r="N77" s="2062"/>
      <c r="O77" s="2063"/>
      <c r="P77" s="2062"/>
      <c r="Q77" s="2062"/>
      <c r="R77" s="2062"/>
      <c r="S77" s="2062"/>
      <c r="T77" s="2063"/>
      <c r="U77" s="2062"/>
      <c r="V77" s="2062"/>
      <c r="W77" s="2062"/>
      <c r="X77" s="2062"/>
      <c r="Y77" s="2063"/>
      <c r="Z77" s="2062"/>
      <c r="AA77" s="2062"/>
      <c r="AB77" s="2062"/>
      <c r="AC77" s="2062"/>
      <c r="AD77" s="2063"/>
      <c r="AE77" s="2062"/>
      <c r="AF77" s="2062"/>
      <c r="AG77" s="2062"/>
      <c r="AH77" s="2062"/>
      <c r="AI77" s="2063"/>
      <c r="AJ77" s="2062"/>
      <c r="AK77" s="2062"/>
      <c r="AL77" s="2062"/>
      <c r="AM77" s="2062"/>
      <c r="AN77" s="2063"/>
      <c r="AO77" s="2062"/>
      <c r="AP77" s="2062"/>
      <c r="AQ77" s="2062"/>
      <c r="AR77" s="2062"/>
      <c r="AS77" s="2063"/>
      <c r="AT77" s="2062"/>
      <c r="AU77" s="2062"/>
      <c r="AV77" s="2062"/>
      <c r="AW77" s="2062"/>
      <c r="AX77" s="2063"/>
    </row>
    <row r="78" spans="1:56">
      <c r="A78" s="2062"/>
      <c r="B78" s="2062"/>
      <c r="C78" s="2062"/>
      <c r="D78" s="2062"/>
      <c r="E78" s="2063"/>
      <c r="F78" s="2062"/>
      <c r="G78" s="2062"/>
      <c r="H78" s="2062"/>
      <c r="I78" s="2062"/>
      <c r="J78" s="2063"/>
      <c r="K78" s="2062"/>
      <c r="L78" s="2062"/>
      <c r="M78" s="2062"/>
      <c r="N78" s="2062"/>
      <c r="O78" s="2063"/>
      <c r="P78" s="2062"/>
      <c r="Q78" s="2062"/>
      <c r="R78" s="2062"/>
      <c r="S78" s="2062"/>
      <c r="T78" s="2063"/>
      <c r="U78" s="2062"/>
      <c r="V78" s="2062"/>
      <c r="W78" s="2062"/>
      <c r="X78" s="2062"/>
      <c r="Y78" s="2063"/>
      <c r="Z78" s="2062"/>
      <c r="AA78" s="2062"/>
      <c r="AB78" s="2062"/>
      <c r="AC78" s="2062"/>
      <c r="AD78" s="2063"/>
      <c r="AE78" s="2062"/>
      <c r="AF78" s="2062"/>
      <c r="AG78" s="2062"/>
      <c r="AH78" s="2062"/>
      <c r="AI78" s="2063"/>
      <c r="AJ78" s="2062"/>
      <c r="AK78" s="2062"/>
      <c r="AL78" s="2062"/>
      <c r="AM78" s="2062"/>
      <c r="AN78" s="2063"/>
      <c r="AO78" s="2062" t="s">
        <v>3336</v>
      </c>
      <c r="AP78" s="2062"/>
      <c r="AQ78" s="2062"/>
      <c r="AR78" s="2062"/>
      <c r="AS78" s="2063"/>
      <c r="AT78" s="2062"/>
      <c r="AU78" s="2062"/>
      <c r="AV78" s="2062"/>
      <c r="AW78" s="2062"/>
      <c r="AX78" s="2063"/>
    </row>
    <row r="79" spans="1:56">
      <c r="A79" s="2062"/>
      <c r="B79" s="2062"/>
      <c r="C79" s="2062"/>
      <c r="D79" s="2062"/>
      <c r="E79" s="2063"/>
      <c r="F79" s="2062"/>
      <c r="G79" s="2062"/>
      <c r="H79" s="2062"/>
      <c r="I79" s="2062"/>
      <c r="J79" s="2063"/>
      <c r="K79" s="2062"/>
      <c r="L79" s="2062"/>
      <c r="M79" s="2062"/>
      <c r="N79" s="2062"/>
      <c r="O79" s="2063"/>
      <c r="P79" s="2062"/>
      <c r="Q79" s="2062"/>
      <c r="R79" s="2062"/>
      <c r="S79" s="2062"/>
      <c r="T79" s="2063"/>
      <c r="U79" s="2062"/>
      <c r="V79" s="2062"/>
      <c r="W79" s="2062"/>
      <c r="X79" s="2062"/>
      <c r="Y79" s="2063"/>
      <c r="Z79" s="2062"/>
      <c r="AA79" s="2062"/>
      <c r="AB79" s="2062"/>
      <c r="AC79" s="2062"/>
      <c r="AD79" s="2063"/>
      <c r="AE79" s="2062"/>
      <c r="AF79" s="2062"/>
      <c r="AG79" s="2062"/>
      <c r="AH79" s="2062"/>
      <c r="AI79" s="2063"/>
      <c r="AJ79" s="2062"/>
      <c r="AK79" s="2062"/>
      <c r="AL79" s="2062"/>
      <c r="AM79" s="2062"/>
      <c r="AN79" s="2063"/>
      <c r="AO79" s="2062"/>
      <c r="AP79" s="2062"/>
      <c r="AQ79" s="2062"/>
      <c r="AR79" s="2062"/>
      <c r="AS79" s="2063"/>
      <c r="AT79" s="2062"/>
      <c r="AU79" s="2062"/>
      <c r="AV79" s="2062"/>
      <c r="AW79" s="2062"/>
      <c r="AX79" s="2063"/>
    </row>
    <row r="80" spans="1:56">
      <c r="A80" s="2062"/>
      <c r="B80" s="2062"/>
      <c r="C80" s="2062"/>
      <c r="D80" s="2062"/>
      <c r="E80" s="2063"/>
      <c r="F80" s="2062"/>
      <c r="G80" s="2062"/>
      <c r="H80" s="2062"/>
      <c r="I80" s="2062"/>
      <c r="J80" s="2063"/>
      <c r="K80" s="2062"/>
      <c r="L80" s="2062"/>
      <c r="M80" s="2062"/>
      <c r="N80" s="2062"/>
      <c r="O80" s="2063"/>
      <c r="P80" s="2062"/>
      <c r="Q80" s="2062"/>
      <c r="R80" s="2062"/>
      <c r="S80" s="2062"/>
      <c r="T80" s="2063"/>
      <c r="U80" s="2062"/>
      <c r="V80" s="2062"/>
      <c r="W80" s="2062"/>
      <c r="X80" s="2062"/>
      <c r="Y80" s="2063"/>
      <c r="Z80" s="2062"/>
      <c r="AA80" s="2062"/>
      <c r="AB80" s="2062"/>
      <c r="AC80" s="2062"/>
      <c r="AD80" s="2063"/>
      <c r="AE80" s="2062"/>
      <c r="AF80" s="2062"/>
      <c r="AG80" s="2062"/>
      <c r="AH80" s="2062"/>
      <c r="AI80" s="2063"/>
      <c r="AJ80" s="2062"/>
      <c r="AK80" s="2062"/>
      <c r="AL80" s="2062"/>
      <c r="AM80" s="2062"/>
      <c r="AN80" s="2063"/>
      <c r="AO80" s="2062"/>
      <c r="AP80" s="2062"/>
      <c r="AQ80" s="2062"/>
      <c r="AR80" s="2062"/>
      <c r="AS80" s="2063"/>
      <c r="AT80" s="2062"/>
      <c r="AU80" s="2062"/>
      <c r="AV80" s="2062"/>
      <c r="AW80" s="2062"/>
      <c r="AX80" s="2063"/>
    </row>
    <row r="81" spans="1:56">
      <c r="A81" s="2062"/>
      <c r="B81" s="2062"/>
      <c r="C81" s="2062"/>
      <c r="D81" s="2062"/>
      <c r="E81" s="2063"/>
      <c r="F81" s="2062"/>
      <c r="G81" s="2062"/>
      <c r="H81" s="2062"/>
      <c r="I81" s="2062"/>
      <c r="J81" s="2063"/>
      <c r="K81" s="2062"/>
      <c r="L81" s="2062"/>
      <c r="M81" s="2062"/>
      <c r="N81" s="2062"/>
      <c r="O81" s="2063"/>
      <c r="P81" s="2062"/>
      <c r="Q81" s="2062"/>
      <c r="R81" s="2062"/>
      <c r="S81" s="2062"/>
      <c r="T81" s="2063"/>
      <c r="U81" s="2062"/>
      <c r="V81" s="2062"/>
      <c r="W81" s="2062"/>
      <c r="X81" s="2062"/>
      <c r="Y81" s="2063"/>
      <c r="Z81" s="2062"/>
      <c r="AA81" s="2062"/>
      <c r="AB81" s="2062"/>
      <c r="AC81" s="2062"/>
      <c r="AD81" s="2063"/>
      <c r="AE81" s="2062"/>
      <c r="AF81" s="2062"/>
      <c r="AG81" s="2062"/>
      <c r="AH81" s="2062"/>
      <c r="AI81" s="2063"/>
      <c r="AJ81" s="2062"/>
      <c r="AK81" s="2062"/>
      <c r="AL81" s="2062"/>
      <c r="AM81" s="2062"/>
      <c r="AN81" s="2063"/>
      <c r="AO81" s="2062"/>
      <c r="AP81" s="2062"/>
      <c r="AQ81" s="2062"/>
      <c r="AR81" s="2062"/>
      <c r="AS81" s="2063"/>
      <c r="AT81" s="2062"/>
      <c r="AU81" s="2062"/>
      <c r="AV81" s="2062"/>
      <c r="AW81" s="2062"/>
      <c r="AX81" s="2063"/>
    </row>
    <row r="82" spans="1:56" s="387" customFormat="1">
      <c r="A82" s="2072"/>
      <c r="B82" s="2072"/>
      <c r="C82" s="2072"/>
      <c r="D82" s="2072"/>
      <c r="E82" s="2073"/>
      <c r="F82" s="2072"/>
      <c r="G82" s="2072"/>
      <c r="H82" s="2072"/>
      <c r="I82" s="2072"/>
      <c r="J82" s="2073"/>
      <c r="K82" s="2072"/>
      <c r="L82" s="2072"/>
      <c r="M82" s="2072"/>
      <c r="N82" s="2072"/>
      <c r="O82" s="2073"/>
      <c r="P82" s="2072"/>
      <c r="Q82" s="2072"/>
      <c r="R82" s="2072"/>
      <c r="S82" s="2072"/>
      <c r="T82" s="2073"/>
      <c r="U82" s="2072"/>
      <c r="V82" s="2072"/>
      <c r="W82" s="2072"/>
      <c r="X82" s="2072"/>
      <c r="Y82" s="2073"/>
      <c r="Z82" s="2072"/>
      <c r="AA82" s="2072"/>
      <c r="AB82" s="2072"/>
      <c r="AC82" s="2072"/>
      <c r="AD82" s="2073"/>
      <c r="AE82" s="2072"/>
      <c r="AF82" s="2072"/>
      <c r="AG82" s="2072"/>
      <c r="AH82" s="2072"/>
      <c r="AI82" s="2073"/>
      <c r="AJ82" s="2072"/>
      <c r="AK82" s="2072"/>
      <c r="AL82" s="2072"/>
      <c r="AM82" s="2072"/>
      <c r="AN82" s="2073"/>
      <c r="AO82" s="2072"/>
      <c r="AP82" s="2072"/>
      <c r="AQ82" s="2072"/>
      <c r="AR82" s="2072"/>
      <c r="AS82" s="2073"/>
      <c r="AT82" s="2072"/>
      <c r="AU82" s="2072"/>
      <c r="AV82" s="2072"/>
      <c r="AW82" s="2072"/>
      <c r="AX82" s="2073"/>
      <c r="AY82" s="388"/>
      <c r="AZ82" s="388"/>
      <c r="BA82" s="388"/>
      <c r="BB82" s="388"/>
      <c r="BC82" s="388"/>
      <c r="BD82" s="388"/>
    </row>
    <row r="83" spans="1:56">
      <c r="A83" s="439">
        <v>16</v>
      </c>
      <c r="B83" s="439"/>
      <c r="C83" s="439"/>
      <c r="D83" s="439"/>
      <c r="E83" s="440"/>
      <c r="F83" s="439">
        <v>17</v>
      </c>
      <c r="G83" s="439"/>
      <c r="H83" s="439"/>
      <c r="I83" s="439"/>
      <c r="J83" s="440"/>
      <c r="K83" s="439">
        <v>18</v>
      </c>
      <c r="L83" s="439"/>
      <c r="M83" s="439"/>
      <c r="N83" s="439"/>
      <c r="O83" s="440"/>
      <c r="P83" s="439">
        <v>19</v>
      </c>
      <c r="Q83" s="439"/>
      <c r="R83" s="439"/>
      <c r="S83" s="439"/>
      <c r="T83" s="440"/>
      <c r="U83" s="439">
        <v>20</v>
      </c>
      <c r="V83" s="439"/>
      <c r="W83" s="439"/>
      <c r="X83" s="439"/>
      <c r="Y83" s="440"/>
      <c r="Z83" s="439">
        <v>21</v>
      </c>
      <c r="AA83" s="439"/>
      <c r="AB83" s="439"/>
      <c r="AC83" s="439"/>
      <c r="AD83" s="440"/>
      <c r="AE83" s="439">
        <v>22</v>
      </c>
      <c r="AF83" s="439"/>
      <c r="AG83" s="439"/>
      <c r="AH83" s="439"/>
      <c r="AI83" s="440"/>
      <c r="AJ83" s="439">
        <v>23</v>
      </c>
      <c r="AK83" s="439"/>
      <c r="AL83" s="439"/>
      <c r="AM83" s="439"/>
      <c r="AN83" s="440"/>
      <c r="AO83" s="439">
        <v>24</v>
      </c>
      <c r="AP83" s="439"/>
      <c r="AQ83" s="439"/>
      <c r="AR83" s="439"/>
      <c r="AS83" s="440"/>
      <c r="AT83" s="439">
        <v>25</v>
      </c>
      <c r="AU83" s="439"/>
      <c r="AV83" s="439"/>
      <c r="AW83" s="439"/>
      <c r="AX83" s="440"/>
    </row>
    <row r="84" spans="1:56">
      <c r="A84" s="2062" t="s">
        <v>3344</v>
      </c>
      <c r="B84" s="2062"/>
      <c r="C84" s="2062"/>
      <c r="D84" s="2062"/>
      <c r="E84" s="2063"/>
      <c r="F84" s="2062" t="s">
        <v>3360</v>
      </c>
      <c r="G84" s="2062"/>
      <c r="H84" s="2062"/>
      <c r="I84" s="2062"/>
      <c r="J84" s="2063"/>
      <c r="K84" s="2062"/>
      <c r="L84" s="2062"/>
      <c r="M84" s="2062"/>
      <c r="N84" s="2062"/>
      <c r="O84" s="2063"/>
      <c r="P84" s="2062"/>
      <c r="Q84" s="2062"/>
      <c r="R84" s="2062"/>
      <c r="S84" s="2062"/>
      <c r="T84" s="2063"/>
      <c r="U84" s="2062"/>
      <c r="V84" s="2062"/>
      <c r="W84" s="2062"/>
      <c r="X84" s="2062"/>
      <c r="Y84" s="2063"/>
      <c r="Z84" s="2062"/>
      <c r="AA84" s="2062"/>
      <c r="AB84" s="2062"/>
      <c r="AC84" s="2062"/>
      <c r="AD84" s="2063"/>
      <c r="AE84" s="2062"/>
      <c r="AF84" s="2062"/>
      <c r="AG84" s="2062"/>
      <c r="AH84" s="2062"/>
      <c r="AI84" s="2063"/>
      <c r="AJ84" s="2062" t="s">
        <v>3021</v>
      </c>
      <c r="AK84" s="2062"/>
      <c r="AL84" s="2062"/>
      <c r="AM84" s="2062"/>
      <c r="AN84" s="2063"/>
      <c r="AO84" s="2062"/>
      <c r="AP84" s="2062"/>
      <c r="AQ84" s="2062"/>
      <c r="AR84" s="2062"/>
      <c r="AS84" s="2063"/>
      <c r="AT84" s="2062"/>
      <c r="AU84" s="2062"/>
      <c r="AV84" s="2062"/>
      <c r="AW84" s="2062"/>
      <c r="AX84" s="2063"/>
    </row>
    <row r="85" spans="1:56">
      <c r="A85" s="2062"/>
      <c r="B85" s="2062"/>
      <c r="C85" s="2062"/>
      <c r="D85" s="2062"/>
      <c r="E85" s="2063"/>
      <c r="F85" s="2062"/>
      <c r="G85" s="2062"/>
      <c r="H85" s="2062"/>
      <c r="I85" s="2062"/>
      <c r="J85" s="2063"/>
      <c r="K85" s="2062"/>
      <c r="L85" s="2062"/>
      <c r="M85" s="2062"/>
      <c r="N85" s="2062"/>
      <c r="O85" s="2063"/>
      <c r="P85" s="2062"/>
      <c r="Q85" s="2062"/>
      <c r="R85" s="2062"/>
      <c r="S85" s="2062"/>
      <c r="T85" s="2063"/>
      <c r="U85" s="2062"/>
      <c r="V85" s="2062"/>
      <c r="W85" s="2062"/>
      <c r="X85" s="2062"/>
      <c r="Y85" s="2063"/>
      <c r="Z85" s="2062"/>
      <c r="AA85" s="2062"/>
      <c r="AB85" s="2062"/>
      <c r="AC85" s="2062"/>
      <c r="AD85" s="2063"/>
      <c r="AE85" s="2062"/>
      <c r="AF85" s="2062"/>
      <c r="AG85" s="2062"/>
      <c r="AH85" s="2062"/>
      <c r="AI85" s="2063"/>
      <c r="AJ85" s="2062"/>
      <c r="AK85" s="2062"/>
      <c r="AL85" s="2062"/>
      <c r="AM85" s="2062"/>
      <c r="AN85" s="2063"/>
      <c r="AO85" s="2062"/>
      <c r="AP85" s="2062"/>
      <c r="AQ85" s="2062"/>
      <c r="AR85" s="2062"/>
      <c r="AS85" s="2063"/>
      <c r="AT85" s="2062"/>
      <c r="AU85" s="2062"/>
      <c r="AV85" s="2062"/>
      <c r="AW85" s="2062"/>
      <c r="AX85" s="2063"/>
    </row>
    <row r="86" spans="1:56">
      <c r="A86" s="2062"/>
      <c r="B86" s="2062"/>
      <c r="C86" s="2062"/>
      <c r="D86" s="2062"/>
      <c r="E86" s="2063"/>
      <c r="F86" s="2062"/>
      <c r="G86" s="2062"/>
      <c r="H86" s="2062"/>
      <c r="I86" s="2062"/>
      <c r="J86" s="2063"/>
      <c r="K86" s="2062"/>
      <c r="L86" s="2062"/>
      <c r="M86" s="2062"/>
      <c r="N86" s="2062"/>
      <c r="O86" s="2063"/>
      <c r="P86" s="2062"/>
      <c r="Q86" s="2062"/>
      <c r="R86" s="2062"/>
      <c r="S86" s="2062"/>
      <c r="T86" s="2063"/>
      <c r="U86" s="2062"/>
      <c r="V86" s="2062"/>
      <c r="W86" s="2062"/>
      <c r="X86" s="2062"/>
      <c r="Y86" s="2063"/>
      <c r="Z86" s="2062"/>
      <c r="AA86" s="2062"/>
      <c r="AB86" s="2062"/>
      <c r="AC86" s="2062"/>
      <c r="AD86" s="2063"/>
      <c r="AE86" s="2062"/>
      <c r="AF86" s="2062"/>
      <c r="AG86" s="2062"/>
      <c r="AH86" s="2062"/>
      <c r="AI86" s="2063"/>
      <c r="AJ86" s="2062"/>
      <c r="AK86" s="2062"/>
      <c r="AL86" s="2062"/>
      <c r="AM86" s="2062"/>
      <c r="AN86" s="2063"/>
      <c r="AO86" s="2062"/>
      <c r="AP86" s="2062"/>
      <c r="AQ86" s="2062"/>
      <c r="AR86" s="2062"/>
      <c r="AS86" s="2063"/>
      <c r="AT86" s="2062"/>
      <c r="AU86" s="2062"/>
      <c r="AV86" s="2062"/>
      <c r="AW86" s="2062"/>
      <c r="AX86" s="2063"/>
    </row>
    <row r="87" spans="1:56">
      <c r="A87" s="2062"/>
      <c r="B87" s="2062"/>
      <c r="C87" s="2062"/>
      <c r="D87" s="2062"/>
      <c r="E87" s="2063"/>
      <c r="F87" s="2062"/>
      <c r="G87" s="2062"/>
      <c r="H87" s="2062"/>
      <c r="I87" s="2062"/>
      <c r="J87" s="2063"/>
      <c r="K87" s="2062"/>
      <c r="L87" s="2062"/>
      <c r="M87" s="2062"/>
      <c r="N87" s="2062"/>
      <c r="O87" s="2063"/>
      <c r="P87" s="2062"/>
      <c r="Q87" s="2062"/>
      <c r="R87" s="2062"/>
      <c r="S87" s="2062"/>
      <c r="T87" s="2063"/>
      <c r="U87" s="2062"/>
      <c r="V87" s="2062"/>
      <c r="W87" s="2062"/>
      <c r="X87" s="2062"/>
      <c r="Y87" s="2063"/>
      <c r="Z87" s="2062"/>
      <c r="AA87" s="2062"/>
      <c r="AB87" s="2062"/>
      <c r="AC87" s="2062"/>
      <c r="AD87" s="2063"/>
      <c r="AE87" s="2062"/>
      <c r="AF87" s="2062"/>
      <c r="AG87" s="2062"/>
      <c r="AH87" s="2062"/>
      <c r="AI87" s="2063"/>
      <c r="AJ87" s="2062"/>
      <c r="AK87" s="2062"/>
      <c r="AL87" s="2062"/>
      <c r="AM87" s="2062"/>
      <c r="AN87" s="2063"/>
      <c r="AO87" s="2062"/>
      <c r="AP87" s="2062"/>
      <c r="AQ87" s="2062"/>
      <c r="AR87" s="2062"/>
      <c r="AS87" s="2063"/>
      <c r="AT87" s="2062"/>
      <c r="AU87" s="2062"/>
      <c r="AV87" s="2062"/>
      <c r="AW87" s="2062"/>
      <c r="AX87" s="2063"/>
    </row>
    <row r="88" spans="1:56">
      <c r="A88" s="2062"/>
      <c r="B88" s="2062"/>
      <c r="C88" s="2062"/>
      <c r="D88" s="2062"/>
      <c r="E88" s="2063"/>
      <c r="F88" s="2062"/>
      <c r="G88" s="2062"/>
      <c r="H88" s="2062"/>
      <c r="I88" s="2062"/>
      <c r="J88" s="2063"/>
      <c r="K88" s="2062"/>
      <c r="L88" s="2062"/>
      <c r="M88" s="2062"/>
      <c r="N88" s="2062"/>
      <c r="O88" s="2063"/>
      <c r="P88" s="2062"/>
      <c r="Q88" s="2062"/>
      <c r="R88" s="2062"/>
      <c r="S88" s="2062"/>
      <c r="T88" s="2063"/>
      <c r="U88" s="2062"/>
      <c r="V88" s="2062"/>
      <c r="W88" s="2062"/>
      <c r="X88" s="2062"/>
      <c r="Y88" s="2063"/>
      <c r="Z88" s="2062"/>
      <c r="AA88" s="2062"/>
      <c r="AB88" s="2062"/>
      <c r="AC88" s="2062"/>
      <c r="AD88" s="2063"/>
      <c r="AE88" s="2062"/>
      <c r="AF88" s="2062"/>
      <c r="AG88" s="2062"/>
      <c r="AH88" s="2062"/>
      <c r="AI88" s="2063"/>
      <c r="AJ88" s="2062"/>
      <c r="AK88" s="2062"/>
      <c r="AL88" s="2062"/>
      <c r="AM88" s="2062"/>
      <c r="AN88" s="2063"/>
      <c r="AO88" s="2062"/>
      <c r="AP88" s="2062"/>
      <c r="AQ88" s="2062"/>
      <c r="AR88" s="2062"/>
      <c r="AS88" s="2063"/>
      <c r="AT88" s="2062"/>
      <c r="AU88" s="2062"/>
      <c r="AV88" s="2062"/>
      <c r="AW88" s="2062"/>
      <c r="AX88" s="2063"/>
    </row>
    <row r="89" spans="1:56">
      <c r="A89" s="2062" t="s">
        <v>3345</v>
      </c>
      <c r="B89" s="2062"/>
      <c r="C89" s="2062"/>
      <c r="D89" s="2062"/>
      <c r="E89" s="2063"/>
      <c r="F89" s="2062"/>
      <c r="G89" s="2062"/>
      <c r="H89" s="2062"/>
      <c r="I89" s="2062"/>
      <c r="J89" s="2063"/>
      <c r="K89" s="2062"/>
      <c r="L89" s="2062"/>
      <c r="M89" s="2062"/>
      <c r="N89" s="2062"/>
      <c r="O89" s="2063"/>
      <c r="P89" s="2062"/>
      <c r="Q89" s="2062"/>
      <c r="R89" s="2062"/>
      <c r="S89" s="2062"/>
      <c r="T89" s="2063"/>
      <c r="U89" s="2062"/>
      <c r="V89" s="2062"/>
      <c r="W89" s="2062"/>
      <c r="X89" s="2062"/>
      <c r="Y89" s="2063"/>
      <c r="Z89" s="2062"/>
      <c r="AA89" s="2062"/>
      <c r="AB89" s="2062"/>
      <c r="AC89" s="2062"/>
      <c r="AD89" s="2063"/>
      <c r="AE89" s="2062"/>
      <c r="AF89" s="2062"/>
      <c r="AG89" s="2062"/>
      <c r="AH89" s="2062"/>
      <c r="AI89" s="2063"/>
      <c r="AJ89" s="2062"/>
      <c r="AK89" s="2062"/>
      <c r="AL89" s="2062"/>
      <c r="AM89" s="2062"/>
      <c r="AN89" s="2063"/>
      <c r="AO89" s="2062"/>
      <c r="AP89" s="2062"/>
      <c r="AQ89" s="2062"/>
      <c r="AR89" s="2062"/>
      <c r="AS89" s="2063"/>
      <c r="AT89" s="2062"/>
      <c r="AU89" s="2062"/>
      <c r="AV89" s="2062"/>
      <c r="AW89" s="2062"/>
      <c r="AX89" s="2063"/>
    </row>
    <row r="90" spans="1:56">
      <c r="A90" s="2062"/>
      <c r="B90" s="2062"/>
      <c r="C90" s="2062"/>
      <c r="D90" s="2062"/>
      <c r="E90" s="2063"/>
      <c r="F90" s="2062"/>
      <c r="G90" s="2062"/>
      <c r="H90" s="2062"/>
      <c r="I90" s="2062"/>
      <c r="J90" s="2063"/>
      <c r="K90" s="2062"/>
      <c r="L90" s="2062"/>
      <c r="M90" s="2062"/>
      <c r="N90" s="2062"/>
      <c r="O90" s="2063"/>
      <c r="P90" s="2062"/>
      <c r="Q90" s="2062"/>
      <c r="R90" s="2062"/>
      <c r="S90" s="2062"/>
      <c r="T90" s="2063"/>
      <c r="U90" s="2062"/>
      <c r="V90" s="2062"/>
      <c r="W90" s="2062"/>
      <c r="X90" s="2062"/>
      <c r="Y90" s="2063"/>
      <c r="Z90" s="2062"/>
      <c r="AA90" s="2062"/>
      <c r="AB90" s="2062"/>
      <c r="AC90" s="2062"/>
      <c r="AD90" s="2063"/>
      <c r="AE90" s="2062"/>
      <c r="AF90" s="2062"/>
      <c r="AG90" s="2062"/>
      <c r="AH90" s="2062"/>
      <c r="AI90" s="2063"/>
      <c r="AJ90" s="2062"/>
      <c r="AK90" s="2062"/>
      <c r="AL90" s="2062"/>
      <c r="AM90" s="2062"/>
      <c r="AN90" s="2063"/>
      <c r="AO90" s="2062"/>
      <c r="AP90" s="2062"/>
      <c r="AQ90" s="2062"/>
      <c r="AR90" s="2062"/>
      <c r="AS90" s="2063"/>
      <c r="AT90" s="2062"/>
      <c r="AU90" s="2062"/>
      <c r="AV90" s="2062"/>
      <c r="AW90" s="2062"/>
      <c r="AX90" s="2063"/>
    </row>
    <row r="91" spans="1:56">
      <c r="A91" s="2062"/>
      <c r="B91" s="2062"/>
      <c r="C91" s="2062"/>
      <c r="D91" s="2062"/>
      <c r="E91" s="2063"/>
      <c r="F91" s="2062"/>
      <c r="G91" s="2062"/>
      <c r="H91" s="2062"/>
      <c r="I91" s="2062"/>
      <c r="J91" s="2063"/>
      <c r="K91" s="2062"/>
      <c r="L91" s="2062"/>
      <c r="M91" s="2062"/>
      <c r="N91" s="2062"/>
      <c r="O91" s="2063"/>
      <c r="P91" s="2062"/>
      <c r="Q91" s="2062"/>
      <c r="R91" s="2062"/>
      <c r="S91" s="2062"/>
      <c r="T91" s="2063"/>
      <c r="U91" s="2062"/>
      <c r="V91" s="2062"/>
      <c r="W91" s="2062"/>
      <c r="X91" s="2062"/>
      <c r="Y91" s="2063"/>
      <c r="Z91" s="2062"/>
      <c r="AA91" s="2062"/>
      <c r="AB91" s="2062"/>
      <c r="AC91" s="2062"/>
      <c r="AD91" s="2063"/>
      <c r="AE91" s="2062"/>
      <c r="AF91" s="2062"/>
      <c r="AG91" s="2062"/>
      <c r="AH91" s="2062"/>
      <c r="AI91" s="2063"/>
      <c r="AJ91" s="2062"/>
      <c r="AK91" s="2062"/>
      <c r="AL91" s="2062"/>
      <c r="AM91" s="2062"/>
      <c r="AN91" s="2063"/>
      <c r="AO91" s="2062"/>
      <c r="AP91" s="2062"/>
      <c r="AQ91" s="2062"/>
      <c r="AR91" s="2062"/>
      <c r="AS91" s="2063"/>
      <c r="AT91" s="2062"/>
      <c r="AU91" s="2062"/>
      <c r="AV91" s="2062"/>
      <c r="AW91" s="2062"/>
      <c r="AX91" s="2063"/>
    </row>
    <row r="92" spans="1:56">
      <c r="A92" s="2062"/>
      <c r="B92" s="2062"/>
      <c r="C92" s="2062"/>
      <c r="D92" s="2062"/>
      <c r="E92" s="2063"/>
      <c r="F92" s="2062"/>
      <c r="G92" s="2062"/>
      <c r="H92" s="2062"/>
      <c r="I92" s="2062"/>
      <c r="J92" s="2063"/>
      <c r="K92" s="2062"/>
      <c r="L92" s="2062"/>
      <c r="M92" s="2062"/>
      <c r="N92" s="2062"/>
      <c r="O92" s="2063"/>
      <c r="P92" s="2062"/>
      <c r="Q92" s="2062"/>
      <c r="R92" s="2062"/>
      <c r="S92" s="2062"/>
      <c r="T92" s="2063"/>
      <c r="U92" s="2062"/>
      <c r="V92" s="2062"/>
      <c r="W92" s="2062"/>
      <c r="X92" s="2062"/>
      <c r="Y92" s="2063"/>
      <c r="Z92" s="2062"/>
      <c r="AA92" s="2062"/>
      <c r="AB92" s="2062"/>
      <c r="AC92" s="2062"/>
      <c r="AD92" s="2063"/>
      <c r="AE92" s="2062"/>
      <c r="AF92" s="2062"/>
      <c r="AG92" s="2062"/>
      <c r="AH92" s="2062"/>
      <c r="AI92" s="2063"/>
      <c r="AJ92" s="2062"/>
      <c r="AK92" s="2062"/>
      <c r="AL92" s="2062"/>
      <c r="AM92" s="2062"/>
      <c r="AN92" s="2063"/>
      <c r="AO92" s="2062"/>
      <c r="AP92" s="2062"/>
      <c r="AQ92" s="2062"/>
      <c r="AR92" s="2062"/>
      <c r="AS92" s="2063"/>
      <c r="AT92" s="2062"/>
      <c r="AU92" s="2062"/>
      <c r="AV92" s="2062"/>
      <c r="AW92" s="2062"/>
      <c r="AX92" s="2063"/>
    </row>
    <row r="93" spans="1:56">
      <c r="A93" s="2062"/>
      <c r="B93" s="2062"/>
      <c r="C93" s="2062"/>
      <c r="D93" s="2062"/>
      <c r="E93" s="2063"/>
      <c r="F93" s="2062"/>
      <c r="G93" s="2062"/>
      <c r="H93" s="2062"/>
      <c r="I93" s="2062"/>
      <c r="J93" s="2063"/>
      <c r="K93" s="2062"/>
      <c r="L93" s="2062"/>
      <c r="M93" s="2062"/>
      <c r="N93" s="2062"/>
      <c r="O93" s="2063"/>
      <c r="P93" s="2062"/>
      <c r="Q93" s="2062"/>
      <c r="R93" s="2062"/>
      <c r="S93" s="2062"/>
      <c r="T93" s="2063"/>
      <c r="U93" s="2062"/>
      <c r="V93" s="2062"/>
      <c r="W93" s="2062"/>
      <c r="X93" s="2062"/>
      <c r="Y93" s="2063"/>
      <c r="Z93" s="2062"/>
      <c r="AA93" s="2062"/>
      <c r="AB93" s="2062"/>
      <c r="AC93" s="2062"/>
      <c r="AD93" s="2063"/>
      <c r="AE93" s="2062"/>
      <c r="AF93" s="2062"/>
      <c r="AG93" s="2062"/>
      <c r="AH93" s="2062"/>
      <c r="AI93" s="2063"/>
      <c r="AJ93" s="2062"/>
      <c r="AK93" s="2062"/>
      <c r="AL93" s="2062"/>
      <c r="AM93" s="2062"/>
      <c r="AN93" s="2063"/>
      <c r="AO93" s="2062"/>
      <c r="AP93" s="2062"/>
      <c r="AQ93" s="2062"/>
      <c r="AR93" s="2062"/>
      <c r="AS93" s="2063"/>
      <c r="AT93" s="2062"/>
      <c r="AU93" s="2062"/>
      <c r="AV93" s="2062"/>
      <c r="AW93" s="2062"/>
      <c r="AX93" s="2063"/>
    </row>
    <row r="94" spans="1:56">
      <c r="A94" s="2062"/>
      <c r="B94" s="2062"/>
      <c r="C94" s="2062"/>
      <c r="D94" s="2062"/>
      <c r="E94" s="2063"/>
      <c r="F94" s="2062"/>
      <c r="G94" s="2062"/>
      <c r="H94" s="2062"/>
      <c r="I94" s="2062"/>
      <c r="J94" s="2063"/>
      <c r="K94" s="2062"/>
      <c r="L94" s="2062"/>
      <c r="M94" s="2062"/>
      <c r="N94" s="2062"/>
      <c r="O94" s="2063"/>
      <c r="P94" s="2062"/>
      <c r="Q94" s="2062"/>
      <c r="R94" s="2062"/>
      <c r="S94" s="2062"/>
      <c r="T94" s="2063"/>
      <c r="U94" s="2062"/>
      <c r="V94" s="2062"/>
      <c r="W94" s="2062"/>
      <c r="X94" s="2062"/>
      <c r="Y94" s="2063"/>
      <c r="Z94" s="2062"/>
      <c r="AA94" s="2062"/>
      <c r="AB94" s="2062"/>
      <c r="AC94" s="2062"/>
      <c r="AD94" s="2063"/>
      <c r="AE94" s="2062"/>
      <c r="AF94" s="2062"/>
      <c r="AG94" s="2062"/>
      <c r="AH94" s="2062"/>
      <c r="AI94" s="2063"/>
      <c r="AJ94" s="2062"/>
      <c r="AK94" s="2062"/>
      <c r="AL94" s="2062"/>
      <c r="AM94" s="2062"/>
      <c r="AN94" s="2063"/>
      <c r="AO94" s="2062"/>
      <c r="AP94" s="2062"/>
      <c r="AQ94" s="2062"/>
      <c r="AR94" s="2062"/>
      <c r="AS94" s="2063"/>
      <c r="AT94" s="2062"/>
      <c r="AU94" s="2062"/>
      <c r="AV94" s="2062"/>
      <c r="AW94" s="2062"/>
      <c r="AX94" s="2063"/>
    </row>
    <row r="95" spans="1:56">
      <c r="A95" s="2062"/>
      <c r="B95" s="2062"/>
      <c r="C95" s="2062"/>
      <c r="D95" s="2062"/>
      <c r="E95" s="2063"/>
      <c r="F95" s="2062"/>
      <c r="G95" s="2062"/>
      <c r="H95" s="2062"/>
      <c r="I95" s="2062"/>
      <c r="J95" s="2063"/>
      <c r="K95" s="2062"/>
      <c r="L95" s="2062"/>
      <c r="M95" s="2062"/>
      <c r="N95" s="2062"/>
      <c r="O95" s="2063"/>
      <c r="P95" s="2062"/>
      <c r="Q95" s="2062"/>
      <c r="R95" s="2062"/>
      <c r="S95" s="2062"/>
      <c r="T95" s="2063"/>
      <c r="U95" s="2062"/>
      <c r="V95" s="2062"/>
      <c r="W95" s="2062"/>
      <c r="X95" s="2062"/>
      <c r="Y95" s="2063"/>
      <c r="Z95" s="2062"/>
      <c r="AA95" s="2062"/>
      <c r="AB95" s="2062"/>
      <c r="AC95" s="2062"/>
      <c r="AD95" s="2063"/>
      <c r="AE95" s="2062"/>
      <c r="AF95" s="2062"/>
      <c r="AG95" s="2062"/>
      <c r="AH95" s="2062"/>
      <c r="AI95" s="2063"/>
      <c r="AJ95" s="2062"/>
      <c r="AK95" s="2062"/>
      <c r="AL95" s="2062"/>
      <c r="AM95" s="2062"/>
      <c r="AN95" s="2063"/>
      <c r="AO95" s="2062"/>
      <c r="AP95" s="2062"/>
      <c r="AQ95" s="2062"/>
      <c r="AR95" s="2062"/>
      <c r="AS95" s="2063"/>
      <c r="AT95" s="2062"/>
      <c r="AU95" s="2062"/>
      <c r="AV95" s="2062"/>
      <c r="AW95" s="2062"/>
      <c r="AX95" s="2063"/>
    </row>
    <row r="96" spans="1:56">
      <c r="A96" s="2062"/>
      <c r="B96" s="2062"/>
      <c r="C96" s="2062"/>
      <c r="D96" s="2062"/>
      <c r="E96" s="2063"/>
      <c r="F96" s="2062"/>
      <c r="G96" s="2062"/>
      <c r="H96" s="2062"/>
      <c r="I96" s="2062"/>
      <c r="J96" s="2063"/>
      <c r="K96" s="2062"/>
      <c r="L96" s="2062"/>
      <c r="M96" s="2062"/>
      <c r="N96" s="2062"/>
      <c r="O96" s="2063"/>
      <c r="P96" s="2062"/>
      <c r="Q96" s="2062"/>
      <c r="R96" s="2062"/>
      <c r="S96" s="2062"/>
      <c r="T96" s="2063"/>
      <c r="U96" s="2062"/>
      <c r="V96" s="2062"/>
      <c r="W96" s="2062"/>
      <c r="X96" s="2062"/>
      <c r="Y96" s="2063"/>
      <c r="Z96" s="2062"/>
      <c r="AA96" s="2062"/>
      <c r="AB96" s="2062"/>
      <c r="AC96" s="2062"/>
      <c r="AD96" s="2063"/>
      <c r="AE96" s="2062"/>
      <c r="AF96" s="2062"/>
      <c r="AG96" s="2062"/>
      <c r="AH96" s="2062"/>
      <c r="AI96" s="2063"/>
      <c r="AJ96" s="2062"/>
      <c r="AK96" s="2062"/>
      <c r="AL96" s="2062"/>
      <c r="AM96" s="2062"/>
      <c r="AN96" s="2063"/>
      <c r="AO96" s="2062"/>
      <c r="AP96" s="2062"/>
      <c r="AQ96" s="2062"/>
      <c r="AR96" s="2062"/>
      <c r="AS96" s="2063"/>
      <c r="AT96" s="2062"/>
      <c r="AU96" s="2062"/>
      <c r="AV96" s="2062"/>
      <c r="AW96" s="2062"/>
      <c r="AX96" s="2063"/>
    </row>
    <row r="97" spans="1:56">
      <c r="A97" s="2062"/>
      <c r="B97" s="2062"/>
      <c r="C97" s="2062"/>
      <c r="D97" s="2062"/>
      <c r="E97" s="2063"/>
      <c r="F97" s="2062"/>
      <c r="G97" s="2062"/>
      <c r="H97" s="2062"/>
      <c r="I97" s="2062"/>
      <c r="J97" s="2063"/>
      <c r="K97" s="2062"/>
      <c r="L97" s="2062"/>
      <c r="M97" s="2062"/>
      <c r="N97" s="2062"/>
      <c r="O97" s="2063"/>
      <c r="P97" s="2062"/>
      <c r="Q97" s="2062"/>
      <c r="R97" s="2062"/>
      <c r="S97" s="2062"/>
      <c r="T97" s="2063"/>
      <c r="U97" s="2062"/>
      <c r="V97" s="2062"/>
      <c r="W97" s="2062"/>
      <c r="X97" s="2062"/>
      <c r="Y97" s="2063"/>
      <c r="Z97" s="2062"/>
      <c r="AA97" s="2062"/>
      <c r="AB97" s="2062"/>
      <c r="AC97" s="2062"/>
      <c r="AD97" s="2063"/>
      <c r="AE97" s="2062"/>
      <c r="AF97" s="2062"/>
      <c r="AG97" s="2062"/>
      <c r="AH97" s="2062"/>
      <c r="AI97" s="2063"/>
      <c r="AJ97" s="2062"/>
      <c r="AK97" s="2062"/>
      <c r="AL97" s="2062"/>
      <c r="AM97" s="2062"/>
      <c r="AN97" s="2063"/>
      <c r="AO97" s="2062"/>
      <c r="AP97" s="2062"/>
      <c r="AQ97" s="2062"/>
      <c r="AR97" s="2062"/>
      <c r="AS97" s="2063"/>
      <c r="AT97" s="2062"/>
      <c r="AU97" s="2062"/>
      <c r="AV97" s="2062"/>
      <c r="AW97" s="2062"/>
      <c r="AX97" s="2063"/>
    </row>
    <row r="98" spans="1:56" s="387" customFormat="1">
      <c r="A98" s="2072"/>
      <c r="B98" s="2072"/>
      <c r="C98" s="2072"/>
      <c r="D98" s="2072"/>
      <c r="E98" s="2073"/>
      <c r="F98" s="2072"/>
      <c r="G98" s="2072"/>
      <c r="H98" s="2072"/>
      <c r="I98" s="2072"/>
      <c r="J98" s="2073"/>
      <c r="K98" s="2072"/>
      <c r="L98" s="2072"/>
      <c r="M98" s="2072"/>
      <c r="N98" s="2072"/>
      <c r="O98" s="2073"/>
      <c r="P98" s="2072"/>
      <c r="Q98" s="2072"/>
      <c r="R98" s="2072"/>
      <c r="S98" s="2072"/>
      <c r="T98" s="2073"/>
      <c r="U98" s="2072"/>
      <c r="V98" s="2072"/>
      <c r="W98" s="2072"/>
      <c r="X98" s="2072"/>
      <c r="Y98" s="2073"/>
      <c r="Z98" s="2072"/>
      <c r="AA98" s="2072"/>
      <c r="AB98" s="2072"/>
      <c r="AC98" s="2072"/>
      <c r="AD98" s="2073"/>
      <c r="AE98" s="2072"/>
      <c r="AF98" s="2072"/>
      <c r="AG98" s="2072"/>
      <c r="AH98" s="2072"/>
      <c r="AI98" s="2073"/>
      <c r="AJ98" s="2072"/>
      <c r="AK98" s="2072"/>
      <c r="AL98" s="2072"/>
      <c r="AM98" s="2072"/>
      <c r="AN98" s="2073"/>
      <c r="AO98" s="2072"/>
      <c r="AP98" s="2072"/>
      <c r="AQ98" s="2072"/>
      <c r="AR98" s="2072"/>
      <c r="AS98" s="2073"/>
      <c r="AT98" s="2072"/>
      <c r="AU98" s="2072"/>
      <c r="AV98" s="2072"/>
      <c r="AW98" s="2072"/>
      <c r="AX98" s="2073"/>
      <c r="AY98" s="388"/>
      <c r="AZ98" s="388"/>
      <c r="BA98" s="388"/>
      <c r="BB98" s="388"/>
      <c r="BC98" s="388"/>
      <c r="BD98" s="388"/>
    </row>
    <row r="99" spans="1:56" ht="18.75">
      <c r="A99" s="2080" t="s">
        <v>0</v>
      </c>
      <c r="B99" s="2080"/>
      <c r="C99" s="2080"/>
      <c r="D99" s="2080"/>
      <c r="E99" s="2080"/>
      <c r="F99" s="2080" t="s">
        <v>1</v>
      </c>
      <c r="G99" s="2080"/>
      <c r="H99" s="2080"/>
      <c r="I99" s="2080"/>
      <c r="J99" s="2080"/>
      <c r="K99" s="2080" t="s">
        <v>2</v>
      </c>
      <c r="L99" s="2080"/>
      <c r="M99" s="2080"/>
      <c r="N99" s="2080"/>
      <c r="O99" s="2080"/>
      <c r="P99" s="2080" t="s">
        <v>3</v>
      </c>
      <c r="Q99" s="2080"/>
      <c r="R99" s="2080"/>
      <c r="S99" s="2080"/>
      <c r="T99" s="2080"/>
      <c r="U99" s="2080" t="s">
        <v>4</v>
      </c>
      <c r="V99" s="2080"/>
      <c r="W99" s="2080"/>
      <c r="X99" s="2080"/>
      <c r="Y99" s="2080"/>
      <c r="Z99" s="2080" t="s">
        <v>5</v>
      </c>
      <c r="AA99" s="2080"/>
      <c r="AB99" s="2080"/>
      <c r="AC99" s="2080"/>
      <c r="AD99" s="2080"/>
      <c r="AE99" s="2080" t="s">
        <v>6</v>
      </c>
      <c r="AF99" s="2080"/>
      <c r="AG99" s="2080"/>
      <c r="AH99" s="2080"/>
      <c r="AI99" s="2080"/>
      <c r="AJ99" s="2080" t="s">
        <v>7</v>
      </c>
      <c r="AK99" s="2080"/>
      <c r="AL99" s="2080"/>
      <c r="AM99" s="2080"/>
      <c r="AN99" s="2080"/>
      <c r="AO99" s="2080" t="s">
        <v>8</v>
      </c>
      <c r="AP99" s="2080"/>
      <c r="AQ99" s="2080"/>
      <c r="AR99" s="2080"/>
      <c r="AS99" s="2080"/>
      <c r="AT99" s="2080" t="s">
        <v>9</v>
      </c>
      <c r="AU99" s="2080"/>
      <c r="AV99" s="2080"/>
      <c r="AW99" s="2080"/>
      <c r="AX99" s="2080"/>
    </row>
    <row r="100" spans="1:56">
      <c r="A100" s="400">
        <v>1</v>
      </c>
      <c r="B100" s="401"/>
      <c r="C100" s="401"/>
      <c r="D100" s="401"/>
      <c r="E100" s="402"/>
      <c r="F100" s="400">
        <v>2</v>
      </c>
      <c r="G100" s="401"/>
      <c r="H100" s="401"/>
      <c r="I100" s="401"/>
      <c r="J100" s="402"/>
      <c r="K100" s="400">
        <v>3</v>
      </c>
      <c r="L100" s="401"/>
      <c r="M100" s="401"/>
      <c r="N100" s="401"/>
      <c r="O100" s="402"/>
      <c r="P100" s="400">
        <v>4</v>
      </c>
      <c r="Q100" s="401"/>
      <c r="R100" s="401"/>
      <c r="S100" s="401"/>
      <c r="T100" s="402"/>
      <c r="U100" s="400">
        <v>5</v>
      </c>
      <c r="V100" s="401"/>
      <c r="W100" s="401"/>
      <c r="X100" s="401"/>
      <c r="Y100" s="402"/>
      <c r="Z100" s="400">
        <v>6</v>
      </c>
      <c r="AA100" s="401"/>
      <c r="AB100" s="401"/>
      <c r="AC100" s="401"/>
      <c r="AD100" s="402"/>
      <c r="AE100" s="400">
        <v>7</v>
      </c>
      <c r="AF100" s="401"/>
      <c r="AG100" s="401"/>
      <c r="AH100" s="401"/>
      <c r="AI100" s="402"/>
      <c r="AJ100" s="400">
        <v>8</v>
      </c>
      <c r="AK100" s="401"/>
      <c r="AL100" s="401"/>
      <c r="AM100" s="401"/>
      <c r="AN100" s="402"/>
      <c r="AO100" s="400">
        <v>9</v>
      </c>
      <c r="AP100" s="401"/>
      <c r="AQ100" s="401"/>
      <c r="AR100" s="401"/>
      <c r="AS100" s="402"/>
      <c r="AT100" s="400">
        <v>10</v>
      </c>
      <c r="AU100" s="401"/>
      <c r="AV100" s="401"/>
      <c r="AW100" s="401"/>
      <c r="AX100" s="402"/>
    </row>
    <row r="101" spans="1:56">
      <c r="A101" s="2078"/>
      <c r="B101" s="2078"/>
      <c r="C101" s="2078"/>
      <c r="D101" s="2078"/>
      <c r="E101" s="2079"/>
      <c r="F101" s="2078"/>
      <c r="G101" s="2078"/>
      <c r="H101" s="2078"/>
      <c r="I101" s="2078"/>
      <c r="J101" s="2079"/>
      <c r="K101" s="2078"/>
      <c r="L101" s="2078"/>
      <c r="M101" s="2078"/>
      <c r="N101" s="2078"/>
      <c r="O101" s="2079"/>
      <c r="P101" s="2078"/>
      <c r="Q101" s="2078"/>
      <c r="R101" s="2078"/>
      <c r="S101" s="2078"/>
      <c r="T101" s="2079"/>
      <c r="U101" s="2078"/>
      <c r="V101" s="2078"/>
      <c r="W101" s="2078"/>
      <c r="X101" s="2078"/>
      <c r="Y101" s="2079"/>
      <c r="Z101" s="2078"/>
      <c r="AA101" s="2078"/>
      <c r="AB101" s="2078"/>
      <c r="AC101" s="2078"/>
      <c r="AD101" s="2079"/>
      <c r="AE101" s="2078"/>
      <c r="AF101" s="2078"/>
      <c r="AG101" s="2078"/>
      <c r="AH101" s="2078"/>
      <c r="AI101" s="2079"/>
      <c r="AJ101" s="2078"/>
      <c r="AK101" s="2078"/>
      <c r="AL101" s="2078"/>
      <c r="AM101" s="2078"/>
      <c r="AN101" s="2079"/>
      <c r="AO101" s="2078"/>
      <c r="AP101" s="2078"/>
      <c r="AQ101" s="2078"/>
      <c r="AR101" s="2078"/>
      <c r="AS101" s="2079"/>
      <c r="AT101" s="2078" t="s">
        <v>3361</v>
      </c>
      <c r="AU101" s="2078"/>
      <c r="AV101" s="2078"/>
      <c r="AW101" s="2078"/>
      <c r="AX101" s="2079"/>
    </row>
    <row r="102" spans="1:56">
      <c r="A102" s="2078"/>
      <c r="B102" s="2078"/>
      <c r="C102" s="2078"/>
      <c r="D102" s="2078"/>
      <c r="E102" s="2079"/>
      <c r="F102" s="2078"/>
      <c r="G102" s="2078"/>
      <c r="H102" s="2078"/>
      <c r="I102" s="2078"/>
      <c r="J102" s="2079"/>
      <c r="K102" s="2078"/>
      <c r="L102" s="2078"/>
      <c r="M102" s="2078"/>
      <c r="N102" s="2078"/>
      <c r="O102" s="2079"/>
      <c r="P102" s="2078"/>
      <c r="Q102" s="2078"/>
      <c r="R102" s="2078"/>
      <c r="S102" s="2078"/>
      <c r="T102" s="2079"/>
      <c r="U102" s="2078"/>
      <c r="V102" s="2078"/>
      <c r="W102" s="2078"/>
      <c r="X102" s="2078"/>
      <c r="Y102" s="2079"/>
      <c r="Z102" s="2078"/>
      <c r="AA102" s="2078"/>
      <c r="AB102" s="2078"/>
      <c r="AC102" s="2078"/>
      <c r="AD102" s="2079"/>
      <c r="AE102" s="2078"/>
      <c r="AF102" s="2078"/>
      <c r="AG102" s="2078"/>
      <c r="AH102" s="2078"/>
      <c r="AI102" s="2079"/>
      <c r="AJ102" s="2078"/>
      <c r="AK102" s="2078"/>
      <c r="AL102" s="2078"/>
      <c r="AM102" s="2078"/>
      <c r="AN102" s="2079"/>
      <c r="AO102" s="2078"/>
      <c r="AP102" s="2078"/>
      <c r="AQ102" s="2078"/>
      <c r="AR102" s="2078"/>
      <c r="AS102" s="2079"/>
      <c r="AT102" s="2078"/>
      <c r="AU102" s="2078"/>
      <c r="AV102" s="2078"/>
      <c r="AW102" s="2078"/>
      <c r="AX102" s="2079"/>
    </row>
    <row r="103" spans="1:56">
      <c r="A103" s="2078"/>
      <c r="B103" s="2078"/>
      <c r="C103" s="2078"/>
      <c r="D103" s="2078"/>
      <c r="E103" s="2079"/>
      <c r="F103" s="2078"/>
      <c r="G103" s="2078"/>
      <c r="H103" s="2078"/>
      <c r="I103" s="2078"/>
      <c r="J103" s="2079"/>
      <c r="K103" s="2078"/>
      <c r="L103" s="2078"/>
      <c r="M103" s="2078"/>
      <c r="N103" s="2078"/>
      <c r="O103" s="2079"/>
      <c r="P103" s="2078"/>
      <c r="Q103" s="2078"/>
      <c r="R103" s="2078"/>
      <c r="S103" s="2078"/>
      <c r="T103" s="2079"/>
      <c r="U103" s="2078"/>
      <c r="V103" s="2078"/>
      <c r="W103" s="2078"/>
      <c r="X103" s="2078"/>
      <c r="Y103" s="2079"/>
      <c r="Z103" s="2078"/>
      <c r="AA103" s="2078"/>
      <c r="AB103" s="2078"/>
      <c r="AC103" s="2078"/>
      <c r="AD103" s="2079"/>
      <c r="AE103" s="2078"/>
      <c r="AF103" s="2078"/>
      <c r="AG103" s="2078"/>
      <c r="AH103" s="2078"/>
      <c r="AI103" s="2079"/>
      <c r="AJ103" s="2078"/>
      <c r="AK103" s="2078"/>
      <c r="AL103" s="2078"/>
      <c r="AM103" s="2078"/>
      <c r="AN103" s="2079"/>
      <c r="AO103" s="2078"/>
      <c r="AP103" s="2078"/>
      <c r="AQ103" s="2078"/>
      <c r="AR103" s="2078"/>
      <c r="AS103" s="2079"/>
      <c r="AT103" s="2078"/>
      <c r="AU103" s="2078"/>
      <c r="AV103" s="2078"/>
      <c r="AW103" s="2078"/>
      <c r="AX103" s="2079"/>
    </row>
    <row r="104" spans="1:56">
      <c r="A104" s="2078"/>
      <c r="B104" s="2078"/>
      <c r="C104" s="2078"/>
      <c r="D104" s="2078"/>
      <c r="E104" s="2079"/>
      <c r="F104" s="2078"/>
      <c r="G104" s="2078"/>
      <c r="H104" s="2078"/>
      <c r="I104" s="2078"/>
      <c r="J104" s="2079"/>
      <c r="K104" s="2078"/>
      <c r="L104" s="2078"/>
      <c r="M104" s="2078"/>
      <c r="N104" s="2078"/>
      <c r="O104" s="2079"/>
      <c r="P104" s="2078"/>
      <c r="Q104" s="2078"/>
      <c r="R104" s="2078"/>
      <c r="S104" s="2078"/>
      <c r="T104" s="2079"/>
      <c r="U104" s="2078"/>
      <c r="V104" s="2078"/>
      <c r="W104" s="2078"/>
      <c r="X104" s="2078"/>
      <c r="Y104" s="2079"/>
      <c r="Z104" s="2078"/>
      <c r="AA104" s="2078"/>
      <c r="AB104" s="2078"/>
      <c r="AC104" s="2078"/>
      <c r="AD104" s="2079"/>
      <c r="AE104" s="2078"/>
      <c r="AF104" s="2078"/>
      <c r="AG104" s="2078"/>
      <c r="AH104" s="2078"/>
      <c r="AI104" s="2079"/>
      <c r="AJ104" s="2078"/>
      <c r="AK104" s="2078"/>
      <c r="AL104" s="2078"/>
      <c r="AM104" s="2078"/>
      <c r="AN104" s="2079"/>
      <c r="AO104" s="2078"/>
      <c r="AP104" s="2078"/>
      <c r="AQ104" s="2078"/>
      <c r="AR104" s="2078"/>
      <c r="AS104" s="2079"/>
      <c r="AT104" s="2078"/>
      <c r="AU104" s="2078"/>
      <c r="AV104" s="2078"/>
      <c r="AW104" s="2078"/>
      <c r="AX104" s="2079"/>
    </row>
    <row r="105" spans="1:56">
      <c r="A105" s="2078"/>
      <c r="B105" s="2078"/>
      <c r="C105" s="2078"/>
      <c r="D105" s="2078"/>
      <c r="E105" s="2079"/>
      <c r="F105" s="2078"/>
      <c r="G105" s="2078"/>
      <c r="H105" s="2078"/>
      <c r="I105" s="2078"/>
      <c r="J105" s="2079"/>
      <c r="K105" s="2078"/>
      <c r="L105" s="2078"/>
      <c r="M105" s="2078"/>
      <c r="N105" s="2078"/>
      <c r="O105" s="2079"/>
      <c r="P105" s="2078"/>
      <c r="Q105" s="2078"/>
      <c r="R105" s="2078"/>
      <c r="S105" s="2078"/>
      <c r="T105" s="2079"/>
      <c r="U105" s="2078"/>
      <c r="V105" s="2078"/>
      <c r="W105" s="2078"/>
      <c r="X105" s="2078"/>
      <c r="Y105" s="2079"/>
      <c r="Z105" s="2078"/>
      <c r="AA105" s="2078"/>
      <c r="AB105" s="2078"/>
      <c r="AC105" s="2078"/>
      <c r="AD105" s="2079"/>
      <c r="AE105" s="2078"/>
      <c r="AF105" s="2078"/>
      <c r="AG105" s="2078"/>
      <c r="AH105" s="2078"/>
      <c r="AI105" s="2079"/>
      <c r="AJ105" s="2078"/>
      <c r="AK105" s="2078"/>
      <c r="AL105" s="2078"/>
      <c r="AM105" s="2078"/>
      <c r="AN105" s="2079"/>
      <c r="AO105" s="2078"/>
      <c r="AP105" s="2078"/>
      <c r="AQ105" s="2078"/>
      <c r="AR105" s="2078"/>
      <c r="AS105" s="2079"/>
      <c r="AT105" s="2078"/>
      <c r="AU105" s="2078"/>
      <c r="AV105" s="2078"/>
      <c r="AW105" s="2078"/>
      <c r="AX105" s="2079"/>
    </row>
    <row r="106" spans="1:56">
      <c r="A106" s="2078"/>
      <c r="B106" s="2078"/>
      <c r="C106" s="2078"/>
      <c r="D106" s="2078"/>
      <c r="E106" s="2079"/>
      <c r="F106" s="2078"/>
      <c r="G106" s="2078"/>
      <c r="H106" s="2078"/>
      <c r="I106" s="2078"/>
      <c r="J106" s="2079"/>
      <c r="K106" s="2078"/>
      <c r="L106" s="2078"/>
      <c r="M106" s="2078"/>
      <c r="N106" s="2078"/>
      <c r="O106" s="2079"/>
      <c r="P106" s="2078"/>
      <c r="Q106" s="2078"/>
      <c r="R106" s="2078"/>
      <c r="S106" s="2078"/>
      <c r="T106" s="2079"/>
      <c r="U106" s="2078"/>
      <c r="V106" s="2078"/>
      <c r="W106" s="2078"/>
      <c r="X106" s="2078"/>
      <c r="Y106" s="2079"/>
      <c r="Z106" s="2078"/>
      <c r="AA106" s="2078"/>
      <c r="AB106" s="2078"/>
      <c r="AC106" s="2078"/>
      <c r="AD106" s="2079"/>
      <c r="AE106" s="2078"/>
      <c r="AF106" s="2078"/>
      <c r="AG106" s="2078"/>
      <c r="AH106" s="2078"/>
      <c r="AI106" s="2079"/>
      <c r="AJ106" s="2078"/>
      <c r="AK106" s="2078"/>
      <c r="AL106" s="2078"/>
      <c r="AM106" s="2078"/>
      <c r="AN106" s="2079"/>
      <c r="AO106" s="2078"/>
      <c r="AP106" s="2078"/>
      <c r="AQ106" s="2078"/>
      <c r="AR106" s="2078"/>
      <c r="AS106" s="2079"/>
      <c r="AT106" s="2078"/>
      <c r="AU106" s="2078"/>
      <c r="AV106" s="2078"/>
      <c r="AW106" s="2078"/>
      <c r="AX106" s="2079"/>
    </row>
    <row r="107" spans="1:56">
      <c r="A107" s="2078"/>
      <c r="B107" s="2078"/>
      <c r="C107" s="2078"/>
      <c r="D107" s="2078"/>
      <c r="E107" s="2079"/>
      <c r="F107" s="2078"/>
      <c r="G107" s="2078"/>
      <c r="H107" s="2078"/>
      <c r="I107" s="2078"/>
      <c r="J107" s="2079"/>
      <c r="K107" s="2078"/>
      <c r="L107" s="2078"/>
      <c r="M107" s="2078"/>
      <c r="N107" s="2078"/>
      <c r="O107" s="2079"/>
      <c r="P107" s="2078"/>
      <c r="Q107" s="2078"/>
      <c r="R107" s="2078"/>
      <c r="S107" s="2078"/>
      <c r="T107" s="2079"/>
      <c r="U107" s="2078"/>
      <c r="V107" s="2078"/>
      <c r="W107" s="2078"/>
      <c r="X107" s="2078"/>
      <c r="Y107" s="2079"/>
      <c r="Z107" s="2078"/>
      <c r="AA107" s="2078"/>
      <c r="AB107" s="2078"/>
      <c r="AC107" s="2078"/>
      <c r="AD107" s="2079"/>
      <c r="AE107" s="2078"/>
      <c r="AF107" s="2078"/>
      <c r="AG107" s="2078"/>
      <c r="AH107" s="2078"/>
      <c r="AI107" s="2079"/>
      <c r="AJ107" s="2078"/>
      <c r="AK107" s="2078"/>
      <c r="AL107" s="2078"/>
      <c r="AM107" s="2078"/>
      <c r="AN107" s="2079"/>
      <c r="AO107" s="2078"/>
      <c r="AP107" s="2078"/>
      <c r="AQ107" s="2078"/>
      <c r="AR107" s="2078"/>
      <c r="AS107" s="2079"/>
      <c r="AT107" s="2078"/>
      <c r="AU107" s="2078"/>
      <c r="AV107" s="2078"/>
      <c r="AW107" s="2078"/>
      <c r="AX107" s="2079"/>
    </row>
    <row r="108" spans="1:56">
      <c r="A108" s="2078"/>
      <c r="B108" s="2078"/>
      <c r="C108" s="2078"/>
      <c r="D108" s="2078"/>
      <c r="E108" s="2079"/>
      <c r="F108" s="2078"/>
      <c r="G108" s="2078"/>
      <c r="H108" s="2078"/>
      <c r="I108" s="2078"/>
      <c r="J108" s="2079"/>
      <c r="K108" s="2078"/>
      <c r="L108" s="2078"/>
      <c r="M108" s="2078"/>
      <c r="N108" s="2078"/>
      <c r="O108" s="2079"/>
      <c r="P108" s="2078"/>
      <c r="Q108" s="2078"/>
      <c r="R108" s="2078"/>
      <c r="S108" s="2078"/>
      <c r="T108" s="2079"/>
      <c r="U108" s="2078"/>
      <c r="V108" s="2078"/>
      <c r="W108" s="2078"/>
      <c r="X108" s="2078"/>
      <c r="Y108" s="2079"/>
      <c r="Z108" s="2078"/>
      <c r="AA108" s="2078"/>
      <c r="AB108" s="2078"/>
      <c r="AC108" s="2078"/>
      <c r="AD108" s="2079"/>
      <c r="AE108" s="2078"/>
      <c r="AF108" s="2078"/>
      <c r="AG108" s="2078"/>
      <c r="AH108" s="2078"/>
      <c r="AI108" s="2079"/>
      <c r="AJ108" s="2078"/>
      <c r="AK108" s="2078"/>
      <c r="AL108" s="2078"/>
      <c r="AM108" s="2078"/>
      <c r="AN108" s="2079"/>
      <c r="AO108" s="2078"/>
      <c r="AP108" s="2078"/>
      <c r="AQ108" s="2078"/>
      <c r="AR108" s="2078"/>
      <c r="AS108" s="2079"/>
      <c r="AT108" s="2078"/>
      <c r="AU108" s="2078"/>
      <c r="AV108" s="2078"/>
      <c r="AW108" s="2078"/>
      <c r="AX108" s="2079"/>
    </row>
    <row r="109" spans="1:56">
      <c r="A109" s="2078"/>
      <c r="B109" s="2078"/>
      <c r="C109" s="2078"/>
      <c r="D109" s="2078"/>
      <c r="E109" s="2079"/>
      <c r="F109" s="2078"/>
      <c r="G109" s="2078"/>
      <c r="H109" s="2078"/>
      <c r="I109" s="2078"/>
      <c r="J109" s="2079"/>
      <c r="K109" s="2078"/>
      <c r="L109" s="2078"/>
      <c r="M109" s="2078"/>
      <c r="N109" s="2078"/>
      <c r="O109" s="2079"/>
      <c r="P109" s="2078"/>
      <c r="Q109" s="2078"/>
      <c r="R109" s="2078"/>
      <c r="S109" s="2078"/>
      <c r="T109" s="2079"/>
      <c r="U109" s="2078"/>
      <c r="V109" s="2078"/>
      <c r="W109" s="2078"/>
      <c r="X109" s="2078"/>
      <c r="Y109" s="2079"/>
      <c r="Z109" s="2078"/>
      <c r="AA109" s="2078"/>
      <c r="AB109" s="2078"/>
      <c r="AC109" s="2078"/>
      <c r="AD109" s="2079"/>
      <c r="AE109" s="2078"/>
      <c r="AF109" s="2078"/>
      <c r="AG109" s="2078"/>
      <c r="AH109" s="2078"/>
      <c r="AI109" s="2079"/>
      <c r="AJ109" s="2078"/>
      <c r="AK109" s="2078"/>
      <c r="AL109" s="2078"/>
      <c r="AM109" s="2078"/>
      <c r="AN109" s="2079"/>
      <c r="AO109" s="2078"/>
      <c r="AP109" s="2078"/>
      <c r="AQ109" s="2078"/>
      <c r="AR109" s="2078"/>
      <c r="AS109" s="2079"/>
      <c r="AT109" s="2078"/>
      <c r="AU109" s="2078"/>
      <c r="AV109" s="2078"/>
      <c r="AW109" s="2078"/>
      <c r="AX109" s="2079"/>
    </row>
    <row r="110" spans="1:56">
      <c r="A110" s="2078"/>
      <c r="B110" s="2078"/>
      <c r="C110" s="2078"/>
      <c r="D110" s="2078"/>
      <c r="E110" s="2079"/>
      <c r="F110" s="2078"/>
      <c r="G110" s="2078"/>
      <c r="H110" s="2078"/>
      <c r="I110" s="2078"/>
      <c r="J110" s="2079"/>
      <c r="K110" s="2078"/>
      <c r="L110" s="2078"/>
      <c r="M110" s="2078"/>
      <c r="N110" s="2078"/>
      <c r="O110" s="2079"/>
      <c r="P110" s="2078"/>
      <c r="Q110" s="2078"/>
      <c r="R110" s="2078"/>
      <c r="S110" s="2078"/>
      <c r="T110" s="2079"/>
      <c r="U110" s="2078"/>
      <c r="V110" s="2078"/>
      <c r="W110" s="2078"/>
      <c r="X110" s="2078"/>
      <c r="Y110" s="2079"/>
      <c r="Z110" s="2078"/>
      <c r="AA110" s="2078"/>
      <c r="AB110" s="2078"/>
      <c r="AC110" s="2078"/>
      <c r="AD110" s="2079"/>
      <c r="AE110" s="2078"/>
      <c r="AF110" s="2078"/>
      <c r="AG110" s="2078"/>
      <c r="AH110" s="2078"/>
      <c r="AI110" s="2079"/>
      <c r="AJ110" s="2078"/>
      <c r="AK110" s="2078"/>
      <c r="AL110" s="2078"/>
      <c r="AM110" s="2078"/>
      <c r="AN110" s="2079"/>
      <c r="AO110" s="2078"/>
      <c r="AP110" s="2078"/>
      <c r="AQ110" s="2078"/>
      <c r="AR110" s="2078"/>
      <c r="AS110" s="2079"/>
      <c r="AT110" s="2078"/>
      <c r="AU110" s="2078"/>
      <c r="AV110" s="2078"/>
      <c r="AW110" s="2078"/>
      <c r="AX110" s="2079"/>
    </row>
    <row r="111" spans="1:56">
      <c r="A111" s="2078"/>
      <c r="B111" s="2078"/>
      <c r="C111" s="2078"/>
      <c r="D111" s="2078"/>
      <c r="E111" s="2079"/>
      <c r="F111" s="2078"/>
      <c r="G111" s="2078"/>
      <c r="H111" s="2078"/>
      <c r="I111" s="2078"/>
      <c r="J111" s="2079"/>
      <c r="K111" s="2078"/>
      <c r="L111" s="2078"/>
      <c r="M111" s="2078"/>
      <c r="N111" s="2078"/>
      <c r="O111" s="2079"/>
      <c r="P111" s="2078"/>
      <c r="Q111" s="2078"/>
      <c r="R111" s="2078"/>
      <c r="S111" s="2078"/>
      <c r="T111" s="2079"/>
      <c r="U111" s="2078"/>
      <c r="V111" s="2078"/>
      <c r="W111" s="2078"/>
      <c r="X111" s="2078"/>
      <c r="Y111" s="2079"/>
      <c r="Z111" s="2078"/>
      <c r="AA111" s="2078"/>
      <c r="AB111" s="2078"/>
      <c r="AC111" s="2078"/>
      <c r="AD111" s="2079"/>
      <c r="AE111" s="2078"/>
      <c r="AF111" s="2078"/>
      <c r="AG111" s="2078"/>
      <c r="AH111" s="2078"/>
      <c r="AI111" s="2079"/>
      <c r="AJ111" s="2078"/>
      <c r="AK111" s="2078"/>
      <c r="AL111" s="2078"/>
      <c r="AM111" s="2078"/>
      <c r="AN111" s="2079"/>
      <c r="AO111" s="2078"/>
      <c r="AP111" s="2078"/>
      <c r="AQ111" s="2078"/>
      <c r="AR111" s="2078"/>
      <c r="AS111" s="2079"/>
      <c r="AT111" s="2078"/>
      <c r="AU111" s="2078"/>
      <c r="AV111" s="2078"/>
      <c r="AW111" s="2078"/>
      <c r="AX111" s="2079"/>
    </row>
    <row r="112" spans="1:56">
      <c r="A112" s="2078"/>
      <c r="B112" s="2078"/>
      <c r="C112" s="2078"/>
      <c r="D112" s="2078"/>
      <c r="E112" s="2079"/>
      <c r="F112" s="2078"/>
      <c r="G112" s="2078"/>
      <c r="H112" s="2078"/>
      <c r="I112" s="2078"/>
      <c r="J112" s="2079"/>
      <c r="K112" s="2078"/>
      <c r="L112" s="2078"/>
      <c r="M112" s="2078"/>
      <c r="N112" s="2078"/>
      <c r="O112" s="2079"/>
      <c r="P112" s="2078"/>
      <c r="Q112" s="2078"/>
      <c r="R112" s="2078"/>
      <c r="S112" s="2078"/>
      <c r="T112" s="2079"/>
      <c r="U112" s="2078"/>
      <c r="V112" s="2078"/>
      <c r="W112" s="2078"/>
      <c r="X112" s="2078"/>
      <c r="Y112" s="2079"/>
      <c r="Z112" s="2078"/>
      <c r="AA112" s="2078"/>
      <c r="AB112" s="2078"/>
      <c r="AC112" s="2078"/>
      <c r="AD112" s="2079"/>
      <c r="AE112" s="2078"/>
      <c r="AF112" s="2078"/>
      <c r="AG112" s="2078"/>
      <c r="AH112" s="2078"/>
      <c r="AI112" s="2079"/>
      <c r="AJ112" s="2078"/>
      <c r="AK112" s="2078"/>
      <c r="AL112" s="2078"/>
      <c r="AM112" s="2078"/>
      <c r="AN112" s="2079"/>
      <c r="AO112" s="2078"/>
      <c r="AP112" s="2078"/>
      <c r="AQ112" s="2078"/>
      <c r="AR112" s="2078"/>
      <c r="AS112" s="2079"/>
      <c r="AT112" s="2078"/>
      <c r="AU112" s="2078"/>
      <c r="AV112" s="2078"/>
      <c r="AW112" s="2078"/>
      <c r="AX112" s="2079"/>
    </row>
    <row r="113" spans="1:56">
      <c r="A113" s="2078"/>
      <c r="B113" s="2078"/>
      <c r="C113" s="2078"/>
      <c r="D113" s="2078"/>
      <c r="E113" s="2079"/>
      <c r="F113" s="2078"/>
      <c r="G113" s="2078"/>
      <c r="H113" s="2078"/>
      <c r="I113" s="2078"/>
      <c r="J113" s="2079"/>
      <c r="K113" s="2078"/>
      <c r="L113" s="2078"/>
      <c r="M113" s="2078"/>
      <c r="N113" s="2078"/>
      <c r="O113" s="2079"/>
      <c r="P113" s="2078"/>
      <c r="Q113" s="2078"/>
      <c r="R113" s="2078"/>
      <c r="S113" s="2078"/>
      <c r="T113" s="2079"/>
      <c r="U113" s="2078"/>
      <c r="V113" s="2078"/>
      <c r="W113" s="2078"/>
      <c r="X113" s="2078"/>
      <c r="Y113" s="2079"/>
      <c r="Z113" s="2078"/>
      <c r="AA113" s="2078"/>
      <c r="AB113" s="2078"/>
      <c r="AC113" s="2078"/>
      <c r="AD113" s="2079"/>
      <c r="AE113" s="2078"/>
      <c r="AF113" s="2078"/>
      <c r="AG113" s="2078"/>
      <c r="AH113" s="2078"/>
      <c r="AI113" s="2079"/>
      <c r="AJ113" s="2078"/>
      <c r="AK113" s="2078"/>
      <c r="AL113" s="2078"/>
      <c r="AM113" s="2078"/>
      <c r="AN113" s="2079"/>
      <c r="AO113" s="2078"/>
      <c r="AP113" s="2078"/>
      <c r="AQ113" s="2078"/>
      <c r="AR113" s="2078"/>
      <c r="AS113" s="2079"/>
      <c r="AT113" s="2078"/>
      <c r="AU113" s="2078"/>
      <c r="AV113" s="2078"/>
      <c r="AW113" s="2078"/>
      <c r="AX113" s="2079"/>
    </row>
    <row r="114" spans="1:56" s="387" customFormat="1">
      <c r="A114" s="2078"/>
      <c r="B114" s="2078"/>
      <c r="C114" s="2078"/>
      <c r="D114" s="2078"/>
      <c r="E114" s="2079"/>
      <c r="F114" s="2078"/>
      <c r="G114" s="2078"/>
      <c r="H114" s="2078"/>
      <c r="I114" s="2078"/>
      <c r="J114" s="2079"/>
      <c r="K114" s="2078"/>
      <c r="L114" s="2078"/>
      <c r="M114" s="2078"/>
      <c r="N114" s="2078"/>
      <c r="O114" s="2079"/>
      <c r="P114" s="2078"/>
      <c r="Q114" s="2078"/>
      <c r="R114" s="2078"/>
      <c r="S114" s="2078"/>
      <c r="T114" s="2079"/>
      <c r="U114" s="2078"/>
      <c r="V114" s="2078"/>
      <c r="W114" s="2078"/>
      <c r="X114" s="2078"/>
      <c r="Y114" s="2079"/>
      <c r="Z114" s="2078"/>
      <c r="AA114" s="2078"/>
      <c r="AB114" s="2078"/>
      <c r="AC114" s="2078"/>
      <c r="AD114" s="2079"/>
      <c r="AE114" s="2078"/>
      <c r="AF114" s="2078"/>
      <c r="AG114" s="2078"/>
      <c r="AH114" s="2078"/>
      <c r="AI114" s="2079"/>
      <c r="AJ114" s="2078"/>
      <c r="AK114" s="2078"/>
      <c r="AL114" s="2078"/>
      <c r="AM114" s="2078"/>
      <c r="AN114" s="2079"/>
      <c r="AO114" s="2078"/>
      <c r="AP114" s="2078"/>
      <c r="AQ114" s="2078"/>
      <c r="AR114" s="2078"/>
      <c r="AS114" s="2079"/>
      <c r="AT114" s="2078"/>
      <c r="AU114" s="2078"/>
      <c r="AV114" s="2078"/>
      <c r="AW114" s="2078"/>
      <c r="AX114" s="2079"/>
      <c r="AY114" s="388"/>
      <c r="AZ114" s="388"/>
      <c r="BA114" s="388"/>
      <c r="BB114" s="388"/>
      <c r="BC114" s="388"/>
      <c r="BD114" s="388"/>
    </row>
    <row r="115" spans="1:56">
      <c r="A115" s="2081"/>
      <c r="B115" s="2081"/>
      <c r="C115" s="2081"/>
      <c r="D115" s="2081"/>
      <c r="E115" s="2082"/>
      <c r="F115" s="2081"/>
      <c r="G115" s="2081"/>
      <c r="H115" s="2081"/>
      <c r="I115" s="2081"/>
      <c r="J115" s="2082"/>
      <c r="K115" s="2081"/>
      <c r="L115" s="2081"/>
      <c r="M115" s="2081"/>
      <c r="N115" s="2081"/>
      <c r="O115" s="2082"/>
      <c r="P115" s="2081"/>
      <c r="Q115" s="2081"/>
      <c r="R115" s="2081"/>
      <c r="S115" s="2081"/>
      <c r="T115" s="2082"/>
      <c r="U115" s="2081"/>
      <c r="V115" s="2081"/>
      <c r="W115" s="2081"/>
      <c r="X115" s="2081"/>
      <c r="Y115" s="2082"/>
      <c r="Z115" s="2081"/>
      <c r="AA115" s="2081"/>
      <c r="AB115" s="2081"/>
      <c r="AC115" s="2081"/>
      <c r="AD115" s="2082"/>
      <c r="AE115" s="2081"/>
      <c r="AF115" s="2081"/>
      <c r="AG115" s="2081"/>
      <c r="AH115" s="2081"/>
      <c r="AI115" s="2082"/>
      <c r="AJ115" s="2081"/>
      <c r="AK115" s="2081"/>
      <c r="AL115" s="2081"/>
      <c r="AM115" s="2081"/>
      <c r="AN115" s="2082"/>
      <c r="AO115" s="2081"/>
      <c r="AP115" s="2081"/>
      <c r="AQ115" s="2081"/>
      <c r="AR115" s="2081"/>
      <c r="AS115" s="2082"/>
      <c r="AT115" s="2081"/>
      <c r="AU115" s="2081"/>
      <c r="AV115" s="2081"/>
      <c r="AW115" s="2081"/>
      <c r="AX115" s="2082"/>
    </row>
    <row r="116" spans="1:56">
      <c r="A116" s="400">
        <v>11</v>
      </c>
      <c r="B116" s="401"/>
      <c r="C116" s="401"/>
      <c r="D116" s="401"/>
      <c r="E116" s="402"/>
      <c r="F116" s="400">
        <v>12</v>
      </c>
      <c r="G116" s="401"/>
      <c r="H116" s="401"/>
      <c r="I116" s="401"/>
      <c r="J116" s="402"/>
      <c r="K116" s="400">
        <v>13</v>
      </c>
      <c r="L116" s="401"/>
      <c r="M116" s="401"/>
      <c r="N116" s="401"/>
      <c r="O116" s="402"/>
      <c r="P116" s="400">
        <v>14</v>
      </c>
      <c r="Q116" s="401"/>
      <c r="R116" s="401"/>
      <c r="S116" s="401"/>
      <c r="T116" s="402"/>
      <c r="U116" s="400">
        <v>15</v>
      </c>
      <c r="V116" s="401"/>
      <c r="W116" s="401"/>
      <c r="X116" s="401"/>
      <c r="Y116" s="402"/>
      <c r="Z116" s="400">
        <v>16</v>
      </c>
      <c r="AA116" s="401"/>
      <c r="AB116" s="401"/>
      <c r="AC116" s="401"/>
      <c r="AD116" s="402"/>
      <c r="AE116" s="400">
        <v>17</v>
      </c>
      <c r="AF116" s="401"/>
      <c r="AG116" s="401"/>
      <c r="AH116" s="401"/>
      <c r="AI116" s="402"/>
      <c r="AJ116" s="400">
        <v>18</v>
      </c>
      <c r="AK116" s="401"/>
      <c r="AL116" s="401"/>
      <c r="AM116" s="401"/>
      <c r="AN116" s="402"/>
      <c r="AO116" s="400">
        <v>19</v>
      </c>
      <c r="AP116" s="401"/>
      <c r="AQ116" s="401"/>
      <c r="AR116" s="401"/>
      <c r="AS116" s="402"/>
      <c r="AT116" s="400">
        <v>20</v>
      </c>
      <c r="AU116" s="401"/>
      <c r="AV116" s="401"/>
      <c r="AW116" s="401"/>
      <c r="AX116" s="402"/>
    </row>
    <row r="117" spans="1:56">
      <c r="A117" s="2078" t="s">
        <v>3232</v>
      </c>
      <c r="B117" s="2078"/>
      <c r="C117" s="2078"/>
      <c r="D117" s="2078"/>
      <c r="E117" s="2079"/>
      <c r="F117" s="2078"/>
      <c r="G117" s="2078"/>
      <c r="H117" s="2078"/>
      <c r="I117" s="2078"/>
      <c r="J117" s="2079"/>
      <c r="K117" s="2078"/>
      <c r="L117" s="2078"/>
      <c r="M117" s="2078"/>
      <c r="N117" s="2078"/>
      <c r="O117" s="2079"/>
      <c r="P117" s="2078" t="s">
        <v>3362</v>
      </c>
      <c r="Q117" s="2078"/>
      <c r="R117" s="2078"/>
      <c r="S117" s="2078"/>
      <c r="T117" s="2079"/>
      <c r="U117" s="2078"/>
      <c r="V117" s="2078"/>
      <c r="W117" s="2078"/>
      <c r="X117" s="2078"/>
      <c r="Y117" s="2079"/>
      <c r="Z117" s="2078"/>
      <c r="AA117" s="2078"/>
      <c r="AB117" s="2078"/>
      <c r="AC117" s="2078"/>
      <c r="AD117" s="2079"/>
      <c r="AE117" s="2078"/>
      <c r="AF117" s="2078"/>
      <c r="AG117" s="2078"/>
      <c r="AH117" s="2078"/>
      <c r="AI117" s="2079"/>
      <c r="AJ117" s="2078" t="s">
        <v>3363</v>
      </c>
      <c r="AK117" s="2078"/>
      <c r="AL117" s="2078"/>
      <c r="AM117" s="2078"/>
      <c r="AN117" s="2079"/>
      <c r="AO117" s="2078"/>
      <c r="AP117" s="2078"/>
      <c r="AQ117" s="2078"/>
      <c r="AR117" s="2078"/>
      <c r="AS117" s="2079"/>
      <c r="AT117" s="2078"/>
      <c r="AU117" s="2078"/>
      <c r="AV117" s="2078"/>
      <c r="AW117" s="2078"/>
      <c r="AX117" s="2079"/>
    </row>
    <row r="118" spans="1:56">
      <c r="A118" s="2078"/>
      <c r="B118" s="2078"/>
      <c r="C118" s="2078"/>
      <c r="D118" s="2078"/>
      <c r="E118" s="2079"/>
      <c r="F118" s="2078"/>
      <c r="G118" s="2078"/>
      <c r="H118" s="2078"/>
      <c r="I118" s="2078"/>
      <c r="J118" s="2079"/>
      <c r="K118" s="2078"/>
      <c r="L118" s="2078"/>
      <c r="M118" s="2078"/>
      <c r="N118" s="2078"/>
      <c r="O118" s="2079"/>
      <c r="P118" s="2078"/>
      <c r="Q118" s="2078"/>
      <c r="R118" s="2078"/>
      <c r="S118" s="2078"/>
      <c r="T118" s="2079"/>
      <c r="U118" s="2078"/>
      <c r="V118" s="2078"/>
      <c r="W118" s="2078"/>
      <c r="X118" s="2078"/>
      <c r="Y118" s="2079"/>
      <c r="Z118" s="2078"/>
      <c r="AA118" s="2078"/>
      <c r="AB118" s="2078"/>
      <c r="AC118" s="2078"/>
      <c r="AD118" s="2079"/>
      <c r="AE118" s="2078"/>
      <c r="AF118" s="2078"/>
      <c r="AG118" s="2078"/>
      <c r="AH118" s="2078"/>
      <c r="AI118" s="2079"/>
      <c r="AJ118" s="2078"/>
      <c r="AK118" s="2078"/>
      <c r="AL118" s="2078"/>
      <c r="AM118" s="2078"/>
      <c r="AN118" s="2079"/>
      <c r="AO118" s="2078"/>
      <c r="AP118" s="2078"/>
      <c r="AQ118" s="2078"/>
      <c r="AR118" s="2078"/>
      <c r="AS118" s="2079"/>
      <c r="AT118" s="2078"/>
      <c r="AU118" s="2078"/>
      <c r="AV118" s="2078"/>
      <c r="AW118" s="2078"/>
      <c r="AX118" s="2079"/>
    </row>
    <row r="119" spans="1:56">
      <c r="A119" s="2078"/>
      <c r="B119" s="2078"/>
      <c r="C119" s="2078"/>
      <c r="D119" s="2078"/>
      <c r="E119" s="2079"/>
      <c r="F119" s="2078"/>
      <c r="G119" s="2078"/>
      <c r="H119" s="2078"/>
      <c r="I119" s="2078"/>
      <c r="J119" s="2079"/>
      <c r="K119" s="2078"/>
      <c r="L119" s="2078"/>
      <c r="M119" s="2078"/>
      <c r="N119" s="2078"/>
      <c r="O119" s="2079"/>
      <c r="P119" s="2078"/>
      <c r="Q119" s="2078"/>
      <c r="R119" s="2078"/>
      <c r="S119" s="2078"/>
      <c r="T119" s="2079"/>
      <c r="U119" s="2078"/>
      <c r="V119" s="2078"/>
      <c r="W119" s="2078"/>
      <c r="X119" s="2078"/>
      <c r="Y119" s="2079"/>
      <c r="Z119" s="2078"/>
      <c r="AA119" s="2078"/>
      <c r="AB119" s="2078"/>
      <c r="AC119" s="2078"/>
      <c r="AD119" s="2079"/>
      <c r="AE119" s="2078"/>
      <c r="AF119" s="2078"/>
      <c r="AG119" s="2078"/>
      <c r="AH119" s="2078"/>
      <c r="AI119" s="2079"/>
      <c r="AJ119" s="2078"/>
      <c r="AK119" s="2078"/>
      <c r="AL119" s="2078"/>
      <c r="AM119" s="2078"/>
      <c r="AN119" s="2079"/>
      <c r="AO119" s="2078"/>
      <c r="AP119" s="2078"/>
      <c r="AQ119" s="2078"/>
      <c r="AR119" s="2078"/>
      <c r="AS119" s="2079"/>
      <c r="AT119" s="2078"/>
      <c r="AU119" s="2078"/>
      <c r="AV119" s="2078"/>
      <c r="AW119" s="2078"/>
      <c r="AX119" s="2079"/>
    </row>
    <row r="120" spans="1:56">
      <c r="A120" s="2078"/>
      <c r="B120" s="2078"/>
      <c r="C120" s="2078"/>
      <c r="D120" s="2078"/>
      <c r="E120" s="2079"/>
      <c r="F120" s="2078"/>
      <c r="G120" s="2078"/>
      <c r="H120" s="2078"/>
      <c r="I120" s="2078"/>
      <c r="J120" s="2079"/>
      <c r="K120" s="2078"/>
      <c r="L120" s="2078"/>
      <c r="M120" s="2078"/>
      <c r="N120" s="2078"/>
      <c r="O120" s="2079"/>
      <c r="P120" s="2078"/>
      <c r="Q120" s="2078"/>
      <c r="R120" s="2078"/>
      <c r="S120" s="2078"/>
      <c r="T120" s="2079"/>
      <c r="U120" s="2078"/>
      <c r="V120" s="2078"/>
      <c r="W120" s="2078"/>
      <c r="X120" s="2078"/>
      <c r="Y120" s="2079"/>
      <c r="Z120" s="2078"/>
      <c r="AA120" s="2078"/>
      <c r="AB120" s="2078"/>
      <c r="AC120" s="2078"/>
      <c r="AD120" s="2079"/>
      <c r="AE120" s="2078"/>
      <c r="AF120" s="2078"/>
      <c r="AG120" s="2078"/>
      <c r="AH120" s="2078"/>
      <c r="AI120" s="2079"/>
      <c r="AJ120" s="2078"/>
      <c r="AK120" s="2078"/>
      <c r="AL120" s="2078"/>
      <c r="AM120" s="2078"/>
      <c r="AN120" s="2079"/>
      <c r="AO120" s="2078"/>
      <c r="AP120" s="2078"/>
      <c r="AQ120" s="2078"/>
      <c r="AR120" s="2078"/>
      <c r="AS120" s="2079"/>
      <c r="AT120" s="2078"/>
      <c r="AU120" s="2078"/>
      <c r="AV120" s="2078"/>
      <c r="AW120" s="2078"/>
      <c r="AX120" s="2079"/>
    </row>
    <row r="121" spans="1:56">
      <c r="A121" s="2078"/>
      <c r="B121" s="2078"/>
      <c r="C121" s="2078"/>
      <c r="D121" s="2078"/>
      <c r="E121" s="2079"/>
      <c r="F121" s="2078"/>
      <c r="G121" s="2078"/>
      <c r="H121" s="2078"/>
      <c r="I121" s="2078"/>
      <c r="J121" s="2079"/>
      <c r="K121" s="2078"/>
      <c r="L121" s="2078"/>
      <c r="M121" s="2078"/>
      <c r="N121" s="2078"/>
      <c r="O121" s="2079"/>
      <c r="P121" s="2078"/>
      <c r="Q121" s="2078"/>
      <c r="R121" s="2078"/>
      <c r="S121" s="2078"/>
      <c r="T121" s="2079"/>
      <c r="U121" s="2078"/>
      <c r="V121" s="2078"/>
      <c r="W121" s="2078"/>
      <c r="X121" s="2078"/>
      <c r="Y121" s="2079"/>
      <c r="Z121" s="2078"/>
      <c r="AA121" s="2078"/>
      <c r="AB121" s="2078"/>
      <c r="AC121" s="2078"/>
      <c r="AD121" s="2079"/>
      <c r="AE121" s="2078"/>
      <c r="AF121" s="2078"/>
      <c r="AG121" s="2078"/>
      <c r="AH121" s="2078"/>
      <c r="AI121" s="2079"/>
      <c r="AJ121" s="2078"/>
      <c r="AK121" s="2078"/>
      <c r="AL121" s="2078"/>
      <c r="AM121" s="2078"/>
      <c r="AN121" s="2079"/>
      <c r="AO121" s="2078"/>
      <c r="AP121" s="2078"/>
      <c r="AQ121" s="2078"/>
      <c r="AR121" s="2078"/>
      <c r="AS121" s="2079"/>
      <c r="AT121" s="2078"/>
      <c r="AU121" s="2078"/>
      <c r="AV121" s="2078"/>
      <c r="AW121" s="2078"/>
      <c r="AX121" s="2079"/>
    </row>
    <row r="122" spans="1:56">
      <c r="A122" s="2078"/>
      <c r="B122" s="2078"/>
      <c r="C122" s="2078"/>
      <c r="D122" s="2078"/>
      <c r="E122" s="2079"/>
      <c r="F122" s="2078"/>
      <c r="G122" s="2078"/>
      <c r="H122" s="2078"/>
      <c r="I122" s="2078"/>
      <c r="J122" s="2079"/>
      <c r="K122" s="2078"/>
      <c r="L122" s="2078"/>
      <c r="M122" s="2078"/>
      <c r="N122" s="2078"/>
      <c r="O122" s="2079"/>
      <c r="P122" s="2078"/>
      <c r="Q122" s="2078"/>
      <c r="R122" s="2078"/>
      <c r="S122" s="2078"/>
      <c r="T122" s="2079"/>
      <c r="U122" s="2078"/>
      <c r="V122" s="2078"/>
      <c r="W122" s="2078"/>
      <c r="X122" s="2078"/>
      <c r="Y122" s="2079"/>
      <c r="Z122" s="2078"/>
      <c r="AA122" s="2078"/>
      <c r="AB122" s="2078"/>
      <c r="AC122" s="2078"/>
      <c r="AD122" s="2079"/>
      <c r="AE122" s="2078"/>
      <c r="AF122" s="2078"/>
      <c r="AG122" s="2078"/>
      <c r="AH122" s="2078"/>
      <c r="AI122" s="2079"/>
      <c r="AJ122" s="2078"/>
      <c r="AK122" s="2078"/>
      <c r="AL122" s="2078"/>
      <c r="AM122" s="2078"/>
      <c r="AN122" s="2079"/>
      <c r="AO122" s="2078"/>
      <c r="AP122" s="2078"/>
      <c r="AQ122" s="2078"/>
      <c r="AR122" s="2078"/>
      <c r="AS122" s="2079"/>
      <c r="AT122" s="2078"/>
      <c r="AU122" s="2078"/>
      <c r="AV122" s="2078"/>
      <c r="AW122" s="2078"/>
      <c r="AX122" s="2079"/>
    </row>
    <row r="123" spans="1:56">
      <c r="A123" s="2078"/>
      <c r="B123" s="2078"/>
      <c r="C123" s="2078"/>
      <c r="D123" s="2078"/>
      <c r="E123" s="2079"/>
      <c r="F123" s="2078"/>
      <c r="G123" s="2078"/>
      <c r="H123" s="2078"/>
      <c r="I123" s="2078"/>
      <c r="J123" s="2079"/>
      <c r="K123" s="2078"/>
      <c r="L123" s="2078"/>
      <c r="M123" s="2078"/>
      <c r="N123" s="2078"/>
      <c r="O123" s="2079"/>
      <c r="P123" s="2078"/>
      <c r="Q123" s="2078"/>
      <c r="R123" s="2078"/>
      <c r="S123" s="2078"/>
      <c r="T123" s="2079"/>
      <c r="U123" s="2078"/>
      <c r="V123" s="2078"/>
      <c r="W123" s="2078"/>
      <c r="X123" s="2078"/>
      <c r="Y123" s="2079"/>
      <c r="Z123" s="2078"/>
      <c r="AA123" s="2078"/>
      <c r="AB123" s="2078"/>
      <c r="AC123" s="2078"/>
      <c r="AD123" s="2079"/>
      <c r="AE123" s="2078"/>
      <c r="AF123" s="2078"/>
      <c r="AG123" s="2078"/>
      <c r="AH123" s="2078"/>
      <c r="AI123" s="2079"/>
      <c r="AJ123" s="2078"/>
      <c r="AK123" s="2078"/>
      <c r="AL123" s="2078"/>
      <c r="AM123" s="2078"/>
      <c r="AN123" s="2079"/>
      <c r="AO123" s="2078"/>
      <c r="AP123" s="2078"/>
      <c r="AQ123" s="2078"/>
      <c r="AR123" s="2078"/>
      <c r="AS123" s="2079"/>
      <c r="AT123" s="2078"/>
      <c r="AU123" s="2078"/>
      <c r="AV123" s="2078"/>
      <c r="AW123" s="2078"/>
      <c r="AX123" s="2079"/>
    </row>
    <row r="124" spans="1:56">
      <c r="A124" s="2078"/>
      <c r="B124" s="2078"/>
      <c r="C124" s="2078"/>
      <c r="D124" s="2078"/>
      <c r="E124" s="2079"/>
      <c r="F124" s="2078"/>
      <c r="G124" s="2078"/>
      <c r="H124" s="2078"/>
      <c r="I124" s="2078"/>
      <c r="J124" s="2079"/>
      <c r="K124" s="2078"/>
      <c r="L124" s="2078"/>
      <c r="M124" s="2078"/>
      <c r="N124" s="2078"/>
      <c r="O124" s="2079"/>
      <c r="P124" s="2078"/>
      <c r="Q124" s="2078"/>
      <c r="R124" s="2078"/>
      <c r="S124" s="2078"/>
      <c r="T124" s="2079"/>
      <c r="U124" s="2078"/>
      <c r="V124" s="2078"/>
      <c r="W124" s="2078"/>
      <c r="X124" s="2078"/>
      <c r="Y124" s="2079"/>
      <c r="Z124" s="2078"/>
      <c r="AA124" s="2078"/>
      <c r="AB124" s="2078"/>
      <c r="AC124" s="2078"/>
      <c r="AD124" s="2079"/>
      <c r="AE124" s="2078"/>
      <c r="AF124" s="2078"/>
      <c r="AG124" s="2078"/>
      <c r="AH124" s="2078"/>
      <c r="AI124" s="2079"/>
      <c r="AJ124" s="2078"/>
      <c r="AK124" s="2078"/>
      <c r="AL124" s="2078"/>
      <c r="AM124" s="2078"/>
      <c r="AN124" s="2079"/>
      <c r="AO124" s="2078"/>
      <c r="AP124" s="2078"/>
      <c r="AQ124" s="2078"/>
      <c r="AR124" s="2078"/>
      <c r="AS124" s="2079"/>
      <c r="AT124" s="2078"/>
      <c r="AU124" s="2078"/>
      <c r="AV124" s="2078"/>
      <c r="AW124" s="2078"/>
      <c r="AX124" s="2079"/>
    </row>
    <row r="125" spans="1:56">
      <c r="A125" s="2078"/>
      <c r="B125" s="2078"/>
      <c r="C125" s="2078"/>
      <c r="D125" s="2078"/>
      <c r="E125" s="2079"/>
      <c r="F125" s="2078"/>
      <c r="G125" s="2078"/>
      <c r="H125" s="2078"/>
      <c r="I125" s="2078"/>
      <c r="J125" s="2079"/>
      <c r="K125" s="2078"/>
      <c r="L125" s="2078"/>
      <c r="M125" s="2078"/>
      <c r="N125" s="2078"/>
      <c r="O125" s="2079"/>
      <c r="P125" s="2078"/>
      <c r="Q125" s="2078"/>
      <c r="R125" s="2078"/>
      <c r="S125" s="2078"/>
      <c r="T125" s="2079"/>
      <c r="U125" s="2078"/>
      <c r="V125" s="2078"/>
      <c r="W125" s="2078"/>
      <c r="X125" s="2078"/>
      <c r="Y125" s="2079"/>
      <c r="Z125" s="2078"/>
      <c r="AA125" s="2078"/>
      <c r="AB125" s="2078"/>
      <c r="AC125" s="2078"/>
      <c r="AD125" s="2079"/>
      <c r="AE125" s="2078"/>
      <c r="AF125" s="2078"/>
      <c r="AG125" s="2078"/>
      <c r="AH125" s="2078"/>
      <c r="AI125" s="2079"/>
      <c r="AJ125" s="2078"/>
      <c r="AK125" s="2078"/>
      <c r="AL125" s="2078"/>
      <c r="AM125" s="2078"/>
      <c r="AN125" s="2079"/>
      <c r="AO125" s="2078"/>
      <c r="AP125" s="2078"/>
      <c r="AQ125" s="2078"/>
      <c r="AR125" s="2078"/>
      <c r="AS125" s="2079"/>
      <c r="AT125" s="2078"/>
      <c r="AU125" s="2078"/>
      <c r="AV125" s="2078"/>
      <c r="AW125" s="2078"/>
      <c r="AX125" s="2079"/>
    </row>
    <row r="126" spans="1:56">
      <c r="A126" s="2078"/>
      <c r="B126" s="2078"/>
      <c r="C126" s="2078"/>
      <c r="D126" s="2078"/>
      <c r="E126" s="2079"/>
      <c r="F126" s="2078"/>
      <c r="G126" s="2078"/>
      <c r="H126" s="2078"/>
      <c r="I126" s="2078"/>
      <c r="J126" s="2079"/>
      <c r="K126" s="2078"/>
      <c r="L126" s="2078"/>
      <c r="M126" s="2078"/>
      <c r="N126" s="2078"/>
      <c r="O126" s="2079"/>
      <c r="P126" s="2078"/>
      <c r="Q126" s="2078"/>
      <c r="R126" s="2078"/>
      <c r="S126" s="2078"/>
      <c r="T126" s="2079"/>
      <c r="U126" s="2078"/>
      <c r="V126" s="2078"/>
      <c r="W126" s="2078"/>
      <c r="X126" s="2078"/>
      <c r="Y126" s="2079"/>
      <c r="Z126" s="2078"/>
      <c r="AA126" s="2078"/>
      <c r="AB126" s="2078"/>
      <c r="AC126" s="2078"/>
      <c r="AD126" s="2079"/>
      <c r="AE126" s="2078"/>
      <c r="AF126" s="2078"/>
      <c r="AG126" s="2078"/>
      <c r="AH126" s="2078"/>
      <c r="AI126" s="2079"/>
      <c r="AJ126" s="2078"/>
      <c r="AK126" s="2078"/>
      <c r="AL126" s="2078"/>
      <c r="AM126" s="2078"/>
      <c r="AN126" s="2079"/>
      <c r="AO126" s="2078"/>
      <c r="AP126" s="2078"/>
      <c r="AQ126" s="2078"/>
      <c r="AR126" s="2078"/>
      <c r="AS126" s="2079"/>
      <c r="AT126" s="2078"/>
      <c r="AU126" s="2078"/>
      <c r="AV126" s="2078"/>
      <c r="AW126" s="2078"/>
      <c r="AX126" s="2079"/>
    </row>
    <row r="127" spans="1:56">
      <c r="A127" s="2078"/>
      <c r="B127" s="2078"/>
      <c r="C127" s="2078"/>
      <c r="D127" s="2078"/>
      <c r="E127" s="2079"/>
      <c r="F127" s="2078"/>
      <c r="G127" s="2078"/>
      <c r="H127" s="2078"/>
      <c r="I127" s="2078"/>
      <c r="J127" s="2079"/>
      <c r="K127" s="2078"/>
      <c r="L127" s="2078"/>
      <c r="M127" s="2078"/>
      <c r="N127" s="2078"/>
      <c r="O127" s="2079"/>
      <c r="P127" s="2078"/>
      <c r="Q127" s="2078"/>
      <c r="R127" s="2078"/>
      <c r="S127" s="2078"/>
      <c r="T127" s="2079"/>
      <c r="U127" s="2078"/>
      <c r="V127" s="2078"/>
      <c r="W127" s="2078"/>
      <c r="X127" s="2078"/>
      <c r="Y127" s="2079"/>
      <c r="Z127" s="2078"/>
      <c r="AA127" s="2078"/>
      <c r="AB127" s="2078"/>
      <c r="AC127" s="2078"/>
      <c r="AD127" s="2079"/>
      <c r="AE127" s="2078"/>
      <c r="AF127" s="2078"/>
      <c r="AG127" s="2078"/>
      <c r="AH127" s="2078"/>
      <c r="AI127" s="2079"/>
      <c r="AJ127" s="2078"/>
      <c r="AK127" s="2078"/>
      <c r="AL127" s="2078"/>
      <c r="AM127" s="2078"/>
      <c r="AN127" s="2079"/>
      <c r="AO127" s="2078"/>
      <c r="AP127" s="2078"/>
      <c r="AQ127" s="2078"/>
      <c r="AR127" s="2078"/>
      <c r="AS127" s="2079"/>
      <c r="AT127" s="2078"/>
      <c r="AU127" s="2078"/>
      <c r="AV127" s="2078"/>
      <c r="AW127" s="2078"/>
      <c r="AX127" s="2079"/>
    </row>
    <row r="128" spans="1:56">
      <c r="A128" s="2078"/>
      <c r="B128" s="2078"/>
      <c r="C128" s="2078"/>
      <c r="D128" s="2078"/>
      <c r="E128" s="2079"/>
      <c r="F128" s="2078"/>
      <c r="G128" s="2078"/>
      <c r="H128" s="2078"/>
      <c r="I128" s="2078"/>
      <c r="J128" s="2079"/>
      <c r="K128" s="2078"/>
      <c r="L128" s="2078"/>
      <c r="M128" s="2078"/>
      <c r="N128" s="2078"/>
      <c r="O128" s="2079"/>
      <c r="P128" s="2078"/>
      <c r="Q128" s="2078"/>
      <c r="R128" s="2078"/>
      <c r="S128" s="2078"/>
      <c r="T128" s="2079"/>
      <c r="U128" s="2078"/>
      <c r="V128" s="2078"/>
      <c r="W128" s="2078"/>
      <c r="X128" s="2078"/>
      <c r="Y128" s="2079"/>
      <c r="Z128" s="2078"/>
      <c r="AA128" s="2078"/>
      <c r="AB128" s="2078"/>
      <c r="AC128" s="2078"/>
      <c r="AD128" s="2079"/>
      <c r="AE128" s="2078"/>
      <c r="AF128" s="2078"/>
      <c r="AG128" s="2078"/>
      <c r="AH128" s="2078"/>
      <c r="AI128" s="2079"/>
      <c r="AJ128" s="2078"/>
      <c r="AK128" s="2078"/>
      <c r="AL128" s="2078"/>
      <c r="AM128" s="2078"/>
      <c r="AN128" s="2079"/>
      <c r="AO128" s="2078"/>
      <c r="AP128" s="2078"/>
      <c r="AQ128" s="2078"/>
      <c r="AR128" s="2078"/>
      <c r="AS128" s="2079"/>
      <c r="AT128" s="2078"/>
      <c r="AU128" s="2078"/>
      <c r="AV128" s="2078"/>
      <c r="AW128" s="2078"/>
      <c r="AX128" s="2079"/>
    </row>
    <row r="129" spans="1:56">
      <c r="A129" s="2078"/>
      <c r="B129" s="2078"/>
      <c r="C129" s="2078"/>
      <c r="D129" s="2078"/>
      <c r="E129" s="2079"/>
      <c r="F129" s="2078"/>
      <c r="G129" s="2078"/>
      <c r="H129" s="2078"/>
      <c r="I129" s="2078"/>
      <c r="J129" s="2079"/>
      <c r="K129" s="2078"/>
      <c r="L129" s="2078"/>
      <c r="M129" s="2078"/>
      <c r="N129" s="2078"/>
      <c r="O129" s="2079"/>
      <c r="P129" s="2078"/>
      <c r="Q129" s="2078"/>
      <c r="R129" s="2078"/>
      <c r="S129" s="2078"/>
      <c r="T129" s="2079"/>
      <c r="U129" s="2078"/>
      <c r="V129" s="2078"/>
      <c r="W129" s="2078"/>
      <c r="X129" s="2078"/>
      <c r="Y129" s="2079"/>
      <c r="Z129" s="2078"/>
      <c r="AA129" s="2078"/>
      <c r="AB129" s="2078"/>
      <c r="AC129" s="2078"/>
      <c r="AD129" s="2079"/>
      <c r="AE129" s="2078"/>
      <c r="AF129" s="2078"/>
      <c r="AG129" s="2078"/>
      <c r="AH129" s="2078"/>
      <c r="AI129" s="2079"/>
      <c r="AJ129" s="2078"/>
      <c r="AK129" s="2078"/>
      <c r="AL129" s="2078"/>
      <c r="AM129" s="2078"/>
      <c r="AN129" s="2079"/>
      <c r="AO129" s="2078"/>
      <c r="AP129" s="2078"/>
      <c r="AQ129" s="2078"/>
      <c r="AR129" s="2078"/>
      <c r="AS129" s="2079"/>
      <c r="AT129" s="2078"/>
      <c r="AU129" s="2078"/>
      <c r="AV129" s="2078"/>
      <c r="AW129" s="2078"/>
      <c r="AX129" s="2079"/>
    </row>
    <row r="130" spans="1:56" s="387" customFormat="1">
      <c r="A130" s="2078"/>
      <c r="B130" s="2078"/>
      <c r="C130" s="2078"/>
      <c r="D130" s="2078"/>
      <c r="E130" s="2079"/>
      <c r="F130" s="2078"/>
      <c r="G130" s="2078"/>
      <c r="H130" s="2078"/>
      <c r="I130" s="2078"/>
      <c r="J130" s="2079"/>
      <c r="K130" s="2078"/>
      <c r="L130" s="2078"/>
      <c r="M130" s="2078"/>
      <c r="N130" s="2078"/>
      <c r="O130" s="2079"/>
      <c r="P130" s="2078"/>
      <c r="Q130" s="2078"/>
      <c r="R130" s="2078"/>
      <c r="S130" s="2078"/>
      <c r="T130" s="2079"/>
      <c r="U130" s="2078"/>
      <c r="V130" s="2078"/>
      <c r="W130" s="2078"/>
      <c r="X130" s="2078"/>
      <c r="Y130" s="2079"/>
      <c r="Z130" s="2078"/>
      <c r="AA130" s="2078"/>
      <c r="AB130" s="2078"/>
      <c r="AC130" s="2078"/>
      <c r="AD130" s="2079"/>
      <c r="AE130" s="2078"/>
      <c r="AF130" s="2078"/>
      <c r="AG130" s="2078"/>
      <c r="AH130" s="2078"/>
      <c r="AI130" s="2079"/>
      <c r="AJ130" s="2078"/>
      <c r="AK130" s="2078"/>
      <c r="AL130" s="2078"/>
      <c r="AM130" s="2078"/>
      <c r="AN130" s="2079"/>
      <c r="AO130" s="2078"/>
      <c r="AP130" s="2078"/>
      <c r="AQ130" s="2078"/>
      <c r="AR130" s="2078"/>
      <c r="AS130" s="2079"/>
      <c r="AT130" s="2078"/>
      <c r="AU130" s="2078"/>
      <c r="AV130" s="2078"/>
      <c r="AW130" s="2078"/>
      <c r="AX130" s="2079"/>
      <c r="AY130" s="388"/>
      <c r="AZ130" s="388"/>
      <c r="BA130" s="388"/>
      <c r="BB130" s="388"/>
      <c r="BC130" s="388"/>
      <c r="BD130" s="388"/>
    </row>
    <row r="131" spans="1:56">
      <c r="A131" s="2081"/>
      <c r="B131" s="2081"/>
      <c r="C131" s="2081"/>
      <c r="D131" s="2081"/>
      <c r="E131" s="2082"/>
      <c r="F131" s="2081"/>
      <c r="G131" s="2081"/>
      <c r="H131" s="2081"/>
      <c r="I131" s="2081"/>
      <c r="J131" s="2082"/>
      <c r="K131" s="2081"/>
      <c r="L131" s="2081"/>
      <c r="M131" s="2081"/>
      <c r="N131" s="2081"/>
      <c r="O131" s="2082"/>
      <c r="P131" s="2081"/>
      <c r="Q131" s="2081"/>
      <c r="R131" s="2081"/>
      <c r="S131" s="2081"/>
      <c r="T131" s="2082"/>
      <c r="U131" s="2081"/>
      <c r="V131" s="2081"/>
      <c r="W131" s="2081"/>
      <c r="X131" s="2081"/>
      <c r="Y131" s="2082"/>
      <c r="Z131" s="2081"/>
      <c r="AA131" s="2081"/>
      <c r="AB131" s="2081"/>
      <c r="AC131" s="2081"/>
      <c r="AD131" s="2082"/>
      <c r="AE131" s="2081"/>
      <c r="AF131" s="2081"/>
      <c r="AG131" s="2081"/>
      <c r="AH131" s="2081"/>
      <c r="AI131" s="2082"/>
      <c r="AJ131" s="2081"/>
      <c r="AK131" s="2081"/>
      <c r="AL131" s="2081"/>
      <c r="AM131" s="2081"/>
      <c r="AN131" s="2082"/>
      <c r="AO131" s="2081"/>
      <c r="AP131" s="2081"/>
      <c r="AQ131" s="2081"/>
      <c r="AR131" s="2081"/>
      <c r="AS131" s="2082"/>
      <c r="AT131" s="2081"/>
      <c r="AU131" s="2081"/>
      <c r="AV131" s="2081"/>
      <c r="AW131" s="2081"/>
      <c r="AX131" s="2082"/>
    </row>
    <row r="132" spans="1:56">
      <c r="A132" s="400">
        <v>21</v>
      </c>
      <c r="B132" s="401"/>
      <c r="C132" s="401"/>
      <c r="D132" s="401"/>
      <c r="E132" s="402"/>
      <c r="F132" s="400">
        <v>22</v>
      </c>
      <c r="G132" s="401"/>
      <c r="H132" s="401"/>
      <c r="I132" s="401"/>
      <c r="J132" s="402"/>
      <c r="K132" s="400">
        <v>23</v>
      </c>
      <c r="L132" s="401"/>
      <c r="M132" s="401"/>
      <c r="N132" s="401"/>
      <c r="O132" s="402"/>
      <c r="P132" s="400">
        <v>24</v>
      </c>
      <c r="Q132" s="401"/>
      <c r="R132" s="401"/>
      <c r="S132" s="401"/>
      <c r="T132" s="402"/>
      <c r="U132" s="400">
        <v>25</v>
      </c>
      <c r="V132" s="401"/>
      <c r="W132" s="401"/>
      <c r="X132" s="401"/>
      <c r="Y132" s="402"/>
      <c r="Z132" s="2041" t="s">
        <v>65</v>
      </c>
      <c r="AA132" s="2042"/>
      <c r="AB132" s="2042"/>
      <c r="AC132" s="2042"/>
      <c r="AD132" s="2042"/>
      <c r="AE132" s="2042"/>
      <c r="AF132" s="2042"/>
      <c r="AG132" s="2042"/>
      <c r="AH132" s="2042"/>
      <c r="AI132" s="2042"/>
      <c r="AJ132" s="2042"/>
      <c r="AK132" s="2042"/>
      <c r="AL132" s="2042"/>
      <c r="AM132" s="2042"/>
      <c r="AN132" s="2042"/>
      <c r="AO132" s="2042"/>
      <c r="AP132" s="2042"/>
      <c r="AQ132" s="2042"/>
      <c r="AR132" s="2042"/>
      <c r="AS132" s="2042"/>
      <c r="AT132" s="2042"/>
      <c r="AU132" s="2042"/>
      <c r="AV132" s="2042"/>
      <c r="AW132" s="2042"/>
      <c r="AX132" s="2042"/>
    </row>
    <row r="133" spans="1:56">
      <c r="A133" s="2084" t="s">
        <v>3364</v>
      </c>
      <c r="B133" s="2078"/>
      <c r="C133" s="2078"/>
      <c r="D133" s="2078"/>
      <c r="E133" s="2079"/>
      <c r="F133" s="2078"/>
      <c r="G133" s="2078"/>
      <c r="H133" s="2078"/>
      <c r="I133" s="2078"/>
      <c r="J133" s="2079"/>
      <c r="K133" s="2078" t="s">
        <v>3374</v>
      </c>
      <c r="L133" s="2078"/>
      <c r="M133" s="2078"/>
      <c r="N133" s="2078"/>
      <c r="O133" s="2079"/>
      <c r="P133" s="2078"/>
      <c r="Q133" s="2078"/>
      <c r="R133" s="2078"/>
      <c r="S133" s="2078"/>
      <c r="T133" s="2079"/>
      <c r="U133" s="2078"/>
      <c r="V133" s="2078"/>
      <c r="W133" s="2078"/>
      <c r="X133" s="2078"/>
      <c r="Y133" s="2079"/>
      <c r="Z133" s="2043"/>
      <c r="AA133" s="2044"/>
      <c r="AB133" s="2044"/>
      <c r="AC133" s="2044"/>
      <c r="AD133" s="2044"/>
      <c r="AE133" s="2044"/>
      <c r="AF133" s="2044"/>
      <c r="AG133" s="2044"/>
      <c r="AH133" s="2044"/>
      <c r="AI133" s="2044"/>
      <c r="AJ133" s="2044"/>
      <c r="AK133" s="2044"/>
      <c r="AL133" s="2044"/>
      <c r="AM133" s="2044"/>
      <c r="AN133" s="2044"/>
      <c r="AO133" s="2044"/>
      <c r="AP133" s="2044"/>
      <c r="AQ133" s="2044"/>
      <c r="AR133" s="2044"/>
      <c r="AS133" s="2044"/>
      <c r="AT133" s="2044"/>
      <c r="AU133" s="2044"/>
      <c r="AV133" s="2044"/>
      <c r="AW133" s="2044"/>
      <c r="AX133" s="2044"/>
    </row>
    <row r="134" spans="1:56">
      <c r="A134" s="2084"/>
      <c r="B134" s="2078"/>
      <c r="C134" s="2078"/>
      <c r="D134" s="2078"/>
      <c r="E134" s="2079"/>
      <c r="F134" s="2078"/>
      <c r="G134" s="2078"/>
      <c r="H134" s="2078"/>
      <c r="I134" s="2078"/>
      <c r="J134" s="2079"/>
      <c r="K134" s="2078"/>
      <c r="L134" s="2078"/>
      <c r="M134" s="2078"/>
      <c r="N134" s="2078"/>
      <c r="O134" s="2079"/>
      <c r="P134" s="2078"/>
      <c r="Q134" s="2078"/>
      <c r="R134" s="2078"/>
      <c r="S134" s="2078"/>
      <c r="T134" s="2079"/>
      <c r="U134" s="2078"/>
      <c r="V134" s="2078"/>
      <c r="W134" s="2078"/>
      <c r="X134" s="2078"/>
      <c r="Y134" s="2079"/>
      <c r="Z134" s="2043"/>
      <c r="AA134" s="2044"/>
      <c r="AB134" s="2044"/>
      <c r="AC134" s="2044"/>
      <c r="AD134" s="2044"/>
      <c r="AE134" s="2044"/>
      <c r="AF134" s="2044"/>
      <c r="AG134" s="2044"/>
      <c r="AH134" s="2044"/>
      <c r="AI134" s="2044"/>
      <c r="AJ134" s="2044"/>
      <c r="AK134" s="2044"/>
      <c r="AL134" s="2044"/>
      <c r="AM134" s="2044"/>
      <c r="AN134" s="2044"/>
      <c r="AO134" s="2044"/>
      <c r="AP134" s="2044"/>
      <c r="AQ134" s="2044"/>
      <c r="AR134" s="2044"/>
      <c r="AS134" s="2044"/>
      <c r="AT134" s="2044"/>
      <c r="AU134" s="2044"/>
      <c r="AV134" s="2044"/>
      <c r="AW134" s="2044"/>
      <c r="AX134" s="2044"/>
    </row>
    <row r="135" spans="1:56">
      <c r="A135" s="2084"/>
      <c r="B135" s="2078"/>
      <c r="C135" s="2078"/>
      <c r="D135" s="2078"/>
      <c r="E135" s="2079"/>
      <c r="F135" s="2078"/>
      <c r="G135" s="2078"/>
      <c r="H135" s="2078"/>
      <c r="I135" s="2078"/>
      <c r="J135" s="2079"/>
      <c r="K135" s="2078"/>
      <c r="L135" s="2078"/>
      <c r="M135" s="2078"/>
      <c r="N135" s="2078"/>
      <c r="O135" s="2079"/>
      <c r="P135" s="2078"/>
      <c r="Q135" s="2078"/>
      <c r="R135" s="2078"/>
      <c r="S135" s="2078"/>
      <c r="T135" s="2079"/>
      <c r="U135" s="2078"/>
      <c r="V135" s="2078"/>
      <c r="W135" s="2078"/>
      <c r="X135" s="2078"/>
      <c r="Y135" s="2079"/>
      <c r="Z135" s="2043"/>
      <c r="AA135" s="2044"/>
      <c r="AB135" s="2044"/>
      <c r="AC135" s="2044"/>
      <c r="AD135" s="2044"/>
      <c r="AE135" s="2044"/>
      <c r="AF135" s="2044"/>
      <c r="AG135" s="2044"/>
      <c r="AH135" s="2044"/>
      <c r="AI135" s="2044"/>
      <c r="AJ135" s="2044"/>
      <c r="AK135" s="2044"/>
      <c r="AL135" s="2044"/>
      <c r="AM135" s="2044"/>
      <c r="AN135" s="2044"/>
      <c r="AO135" s="2044"/>
      <c r="AP135" s="2044"/>
      <c r="AQ135" s="2044"/>
      <c r="AR135" s="2044"/>
      <c r="AS135" s="2044"/>
      <c r="AT135" s="2044"/>
      <c r="AU135" s="2044"/>
      <c r="AV135" s="2044"/>
      <c r="AW135" s="2044"/>
      <c r="AX135" s="2044"/>
    </row>
    <row r="136" spans="1:56" ht="15.75">
      <c r="A136" s="2084"/>
      <c r="B136" s="2078"/>
      <c r="C136" s="2078"/>
      <c r="D136" s="2078"/>
      <c r="E136" s="2079"/>
      <c r="F136" s="2078"/>
      <c r="G136" s="2078"/>
      <c r="H136" s="2078"/>
      <c r="I136" s="2078"/>
      <c r="J136" s="2079"/>
      <c r="K136" s="2078"/>
      <c r="L136" s="2078"/>
      <c r="M136" s="2078"/>
      <c r="N136" s="2078"/>
      <c r="O136" s="2079"/>
      <c r="P136" s="2078"/>
      <c r="Q136" s="2078"/>
      <c r="R136" s="2078"/>
      <c r="S136" s="2078"/>
      <c r="T136" s="2079"/>
      <c r="U136" s="2078"/>
      <c r="V136" s="2078"/>
      <c r="W136" s="2078"/>
      <c r="X136" s="2078"/>
      <c r="Y136" s="2079"/>
      <c r="Z136" s="2085" t="s">
        <v>43</v>
      </c>
      <c r="AA136" s="2086"/>
      <c r="AB136" s="2086"/>
      <c r="AC136" s="462"/>
      <c r="AD136" s="463" t="s">
        <v>44</v>
      </c>
      <c r="AE136" s="463" t="s">
        <v>45</v>
      </c>
      <c r="AF136" s="463" t="s">
        <v>208</v>
      </c>
      <c r="AG136" s="2086" t="s">
        <v>47</v>
      </c>
      <c r="AH136" s="2086"/>
      <c r="AI136" s="2086"/>
      <c r="AJ136" s="403"/>
      <c r="AK136" s="403"/>
      <c r="AL136" s="403"/>
      <c r="AM136" s="403"/>
      <c r="AN136" s="403"/>
      <c r="AO136" s="403"/>
      <c r="AP136" s="403"/>
      <c r="AQ136" s="403"/>
      <c r="AR136" s="463" t="s">
        <v>48</v>
      </c>
      <c r="AS136" s="403"/>
      <c r="AT136" s="2087">
        <f>$AT$38</f>
        <v>464</v>
      </c>
      <c r="AU136" s="2087"/>
      <c r="AV136" s="2088" t="s">
        <v>49</v>
      </c>
      <c r="AW136" s="2088"/>
      <c r="AX136" s="403"/>
    </row>
    <row r="137" spans="1:56">
      <c r="A137" s="2084"/>
      <c r="B137" s="2078"/>
      <c r="C137" s="2078"/>
      <c r="D137" s="2078"/>
      <c r="E137" s="2079"/>
      <c r="F137" s="2078"/>
      <c r="G137" s="2078"/>
      <c r="H137" s="2078"/>
      <c r="I137" s="2078"/>
      <c r="J137" s="2079"/>
      <c r="K137" s="2078"/>
      <c r="L137" s="2078"/>
      <c r="M137" s="2078"/>
      <c r="N137" s="2078"/>
      <c r="O137" s="2079"/>
      <c r="P137" s="2078"/>
      <c r="Q137" s="2078"/>
      <c r="R137" s="2078"/>
      <c r="S137" s="2078"/>
      <c r="T137" s="2079"/>
      <c r="U137" s="2078"/>
      <c r="V137" s="2078"/>
      <c r="W137" s="2078"/>
      <c r="X137" s="2078"/>
      <c r="Y137" s="2079"/>
      <c r="Z137" s="2089" t="s">
        <v>67</v>
      </c>
      <c r="AA137" s="2090"/>
      <c r="AB137" s="2090"/>
      <c r="AC137" s="2090"/>
      <c r="AD137" s="564">
        <v>23</v>
      </c>
      <c r="AE137" s="565">
        <v>436</v>
      </c>
      <c r="AF137" s="527">
        <f>SUM($AT$38-AE137)</f>
        <v>28</v>
      </c>
      <c r="AG137" s="1977"/>
      <c r="AH137" s="1977"/>
      <c r="AI137" s="1977"/>
      <c r="AJ137" s="1977"/>
      <c r="AK137" s="1977"/>
      <c r="AL137" s="1977"/>
      <c r="AM137" s="1977"/>
      <c r="AN137" s="1977"/>
      <c r="AO137" s="1977"/>
      <c r="AP137" s="1977"/>
      <c r="AQ137" s="1086"/>
      <c r="AR137" s="2368" t="s">
        <v>50</v>
      </c>
      <c r="AS137" s="2368"/>
      <c r="AT137" s="2368"/>
      <c r="AU137" s="2368"/>
      <c r="AV137" s="2368"/>
      <c r="AW137" s="2368"/>
      <c r="AX137" s="403"/>
    </row>
    <row r="138" spans="1:56">
      <c r="A138" s="2084" t="s">
        <v>3375</v>
      </c>
      <c r="B138" s="2078"/>
      <c r="C138" s="2078"/>
      <c r="D138" s="2078"/>
      <c r="E138" s="2079"/>
      <c r="F138" s="2078"/>
      <c r="G138" s="2078"/>
      <c r="H138" s="2078"/>
      <c r="I138" s="2078"/>
      <c r="J138" s="2079"/>
      <c r="K138" s="2078" t="s">
        <v>3378</v>
      </c>
      <c r="L138" s="2078"/>
      <c r="M138" s="2078"/>
      <c r="N138" s="2078"/>
      <c r="O138" s="2079"/>
      <c r="P138" s="2078"/>
      <c r="Q138" s="2078"/>
      <c r="R138" s="2078"/>
      <c r="S138" s="2078"/>
      <c r="T138" s="2079"/>
      <c r="U138" s="2078"/>
      <c r="V138" s="2078"/>
      <c r="W138" s="2078"/>
      <c r="X138" s="2078"/>
      <c r="Y138" s="2079"/>
      <c r="Z138" s="2089"/>
      <c r="AA138" s="2090"/>
      <c r="AB138" s="2090"/>
      <c r="AC138" s="2090"/>
      <c r="AD138" s="564"/>
      <c r="AE138" s="565"/>
      <c r="AF138" s="527">
        <f t="shared" ref="AF138:AF147" si="2">SUM($AT$38-AE138)</f>
        <v>464</v>
      </c>
      <c r="AG138" s="1977"/>
      <c r="AH138" s="1977"/>
      <c r="AI138" s="1977"/>
      <c r="AJ138" s="1977"/>
      <c r="AK138" s="1977"/>
      <c r="AL138" s="1977"/>
      <c r="AM138" s="1977"/>
      <c r="AN138" s="1977"/>
      <c r="AO138" s="1977"/>
      <c r="AP138" s="1977"/>
      <c r="AQ138" s="1086"/>
      <c r="AR138" s="2368"/>
      <c r="AS138" s="2368"/>
      <c r="AT138" s="2368"/>
      <c r="AU138" s="2368"/>
      <c r="AV138" s="2368"/>
      <c r="AW138" s="2368"/>
      <c r="AX138" s="403"/>
    </row>
    <row r="139" spans="1:56">
      <c r="A139" s="2084"/>
      <c r="B139" s="2078"/>
      <c r="C139" s="2078"/>
      <c r="D139" s="2078"/>
      <c r="E139" s="2079"/>
      <c r="F139" s="2078"/>
      <c r="G139" s="2078"/>
      <c r="H139" s="2078"/>
      <c r="I139" s="2078"/>
      <c r="J139" s="2079"/>
      <c r="K139" s="2078"/>
      <c r="L139" s="2078"/>
      <c r="M139" s="2078"/>
      <c r="N139" s="2078"/>
      <c r="O139" s="2079"/>
      <c r="P139" s="2078"/>
      <c r="Q139" s="2078"/>
      <c r="R139" s="2078"/>
      <c r="S139" s="2078"/>
      <c r="T139" s="2079"/>
      <c r="U139" s="2078"/>
      <c r="V139" s="2078"/>
      <c r="W139" s="2078"/>
      <c r="X139" s="2078"/>
      <c r="Y139" s="2079"/>
      <c r="Z139" s="2089"/>
      <c r="AA139" s="2090"/>
      <c r="AB139" s="2090"/>
      <c r="AC139" s="2090"/>
      <c r="AD139" s="564"/>
      <c r="AE139" s="565"/>
      <c r="AF139" s="527">
        <f t="shared" si="2"/>
        <v>464</v>
      </c>
      <c r="AG139" s="1977"/>
      <c r="AH139" s="1977"/>
      <c r="AI139" s="1977"/>
      <c r="AJ139" s="1977"/>
      <c r="AK139" s="1977"/>
      <c r="AL139" s="1977"/>
      <c r="AM139" s="1977"/>
      <c r="AN139" s="1977"/>
      <c r="AO139" s="1977"/>
      <c r="AP139" s="1977"/>
      <c r="AQ139" s="1086"/>
      <c r="AR139" s="2368"/>
      <c r="AS139" s="2368"/>
      <c r="AT139" s="2368"/>
      <c r="AU139" s="2368"/>
      <c r="AV139" s="2368"/>
      <c r="AW139" s="2368"/>
      <c r="AX139" s="403"/>
    </row>
    <row r="140" spans="1:56">
      <c r="A140" s="2084"/>
      <c r="B140" s="2078"/>
      <c r="C140" s="2078"/>
      <c r="D140" s="2078"/>
      <c r="E140" s="2079"/>
      <c r="F140" s="2078"/>
      <c r="G140" s="2078"/>
      <c r="H140" s="2078"/>
      <c r="I140" s="2078"/>
      <c r="J140" s="2079"/>
      <c r="K140" s="2078"/>
      <c r="L140" s="2078"/>
      <c r="M140" s="2078"/>
      <c r="N140" s="2078"/>
      <c r="O140" s="2079"/>
      <c r="P140" s="2078"/>
      <c r="Q140" s="2078"/>
      <c r="R140" s="2078"/>
      <c r="S140" s="2078"/>
      <c r="T140" s="2079"/>
      <c r="U140" s="2078"/>
      <c r="V140" s="2078"/>
      <c r="W140" s="2078"/>
      <c r="X140" s="2078"/>
      <c r="Y140" s="2079"/>
      <c r="Z140" s="2089"/>
      <c r="AA140" s="2090"/>
      <c r="AB140" s="2090"/>
      <c r="AC140" s="2090"/>
      <c r="AD140" s="564"/>
      <c r="AE140" s="565"/>
      <c r="AF140" s="527">
        <f t="shared" si="2"/>
        <v>464</v>
      </c>
      <c r="AG140" s="1977"/>
      <c r="AH140" s="1977"/>
      <c r="AI140" s="1977"/>
      <c r="AJ140" s="1977"/>
      <c r="AK140" s="1977"/>
      <c r="AL140" s="1977"/>
      <c r="AM140" s="1977"/>
      <c r="AN140" s="1977"/>
      <c r="AO140" s="1977"/>
      <c r="AP140" s="1977"/>
      <c r="AQ140" s="1086"/>
      <c r="AR140" s="2368"/>
      <c r="AS140" s="2368"/>
      <c r="AT140" s="2368"/>
      <c r="AU140" s="2368"/>
      <c r="AV140" s="2368"/>
      <c r="AW140" s="2368"/>
      <c r="AX140" s="403"/>
    </row>
    <row r="141" spans="1:56">
      <c r="A141" s="2084"/>
      <c r="B141" s="2078"/>
      <c r="C141" s="2078"/>
      <c r="D141" s="2078"/>
      <c r="E141" s="2079"/>
      <c r="F141" s="2078"/>
      <c r="G141" s="2078"/>
      <c r="H141" s="2078"/>
      <c r="I141" s="2078"/>
      <c r="J141" s="2079"/>
      <c r="K141" s="2078"/>
      <c r="L141" s="2078"/>
      <c r="M141" s="2078"/>
      <c r="N141" s="2078"/>
      <c r="O141" s="2079"/>
      <c r="P141" s="2078"/>
      <c r="Q141" s="2078"/>
      <c r="R141" s="2078"/>
      <c r="S141" s="2078"/>
      <c r="T141" s="2079"/>
      <c r="U141" s="2078"/>
      <c r="V141" s="2078"/>
      <c r="W141" s="2078"/>
      <c r="X141" s="2078"/>
      <c r="Y141" s="2079"/>
      <c r="Z141" s="2089"/>
      <c r="AA141" s="2090"/>
      <c r="AB141" s="2090"/>
      <c r="AC141" s="2090"/>
      <c r="AD141" s="564"/>
      <c r="AE141" s="565"/>
      <c r="AF141" s="527">
        <f t="shared" si="2"/>
        <v>464</v>
      </c>
      <c r="AG141" s="1977"/>
      <c r="AH141" s="1977"/>
      <c r="AI141" s="1977"/>
      <c r="AJ141" s="1977"/>
      <c r="AK141" s="1977"/>
      <c r="AL141" s="1977"/>
      <c r="AM141" s="1977"/>
      <c r="AN141" s="1977"/>
      <c r="AO141" s="1977"/>
      <c r="AP141" s="1977"/>
      <c r="AQ141" s="1086"/>
      <c r="AR141" s="2368"/>
      <c r="AS141" s="2368"/>
      <c r="AT141" s="2368"/>
      <c r="AU141" s="2368"/>
      <c r="AV141" s="2368"/>
      <c r="AW141" s="2368"/>
      <c r="AX141" s="403"/>
    </row>
    <row r="142" spans="1:56">
      <c r="A142" s="2084"/>
      <c r="B142" s="2078"/>
      <c r="C142" s="2078"/>
      <c r="D142" s="2078"/>
      <c r="E142" s="2079"/>
      <c r="F142" s="2078"/>
      <c r="G142" s="2078"/>
      <c r="H142" s="2078"/>
      <c r="I142" s="2078"/>
      <c r="J142" s="2079"/>
      <c r="K142" s="2078"/>
      <c r="L142" s="2078"/>
      <c r="M142" s="2078"/>
      <c r="N142" s="2078"/>
      <c r="O142" s="2079"/>
      <c r="P142" s="2078"/>
      <c r="Q142" s="2078"/>
      <c r="R142" s="2078"/>
      <c r="S142" s="2078"/>
      <c r="T142" s="2079"/>
      <c r="U142" s="2078"/>
      <c r="V142" s="2078"/>
      <c r="W142" s="2078"/>
      <c r="X142" s="2078"/>
      <c r="Y142" s="2079"/>
      <c r="Z142" s="2089"/>
      <c r="AA142" s="2090"/>
      <c r="AB142" s="2090"/>
      <c r="AC142" s="2090"/>
      <c r="AD142" s="564"/>
      <c r="AE142" s="565"/>
      <c r="AF142" s="527">
        <f t="shared" si="2"/>
        <v>464</v>
      </c>
      <c r="AG142" s="1977"/>
      <c r="AH142" s="1977"/>
      <c r="AI142" s="1977"/>
      <c r="AJ142" s="1977"/>
      <c r="AK142" s="1977"/>
      <c r="AL142" s="1977"/>
      <c r="AM142" s="1977"/>
      <c r="AN142" s="1977"/>
      <c r="AO142" s="1977"/>
      <c r="AP142" s="1977"/>
      <c r="AQ142" s="1086"/>
      <c r="AR142" s="2368"/>
      <c r="AS142" s="2368"/>
      <c r="AT142" s="2368"/>
      <c r="AU142" s="2368"/>
      <c r="AV142" s="2368"/>
      <c r="AW142" s="2368"/>
      <c r="AX142" s="403"/>
    </row>
    <row r="143" spans="1:56">
      <c r="A143" s="2084" t="s">
        <v>3928</v>
      </c>
      <c r="B143" s="2078"/>
      <c r="C143" s="2078"/>
      <c r="D143" s="2078"/>
      <c r="E143" s="2079"/>
      <c r="F143" s="2078"/>
      <c r="G143" s="2078"/>
      <c r="H143" s="2078"/>
      <c r="I143" s="2078"/>
      <c r="J143" s="2079"/>
      <c r="K143" s="2078"/>
      <c r="L143" s="2078"/>
      <c r="M143" s="2078"/>
      <c r="N143" s="2078"/>
      <c r="O143" s="2079"/>
      <c r="P143" s="2078"/>
      <c r="Q143" s="2078"/>
      <c r="R143" s="2078"/>
      <c r="S143" s="2078"/>
      <c r="T143" s="2079"/>
      <c r="U143" s="2078"/>
      <c r="V143" s="2078"/>
      <c r="W143" s="2078"/>
      <c r="X143" s="2078"/>
      <c r="Y143" s="2079"/>
      <c r="Z143" s="2089"/>
      <c r="AA143" s="2090"/>
      <c r="AB143" s="2090"/>
      <c r="AC143" s="2090"/>
      <c r="AD143" s="564"/>
      <c r="AE143" s="565"/>
      <c r="AF143" s="527">
        <f t="shared" si="2"/>
        <v>464</v>
      </c>
      <c r="AG143" s="1977"/>
      <c r="AH143" s="1977"/>
      <c r="AI143" s="1977"/>
      <c r="AJ143" s="1977"/>
      <c r="AK143" s="1977"/>
      <c r="AL143" s="1977"/>
      <c r="AM143" s="1977"/>
      <c r="AN143" s="1977"/>
      <c r="AO143" s="1977"/>
      <c r="AP143" s="1977"/>
      <c r="AQ143" s="1086"/>
      <c r="AR143" s="2368"/>
      <c r="AS143" s="2368"/>
      <c r="AT143" s="2368"/>
      <c r="AU143" s="2368"/>
      <c r="AV143" s="2368"/>
      <c r="AW143" s="2368"/>
      <c r="AX143" s="403"/>
    </row>
    <row r="144" spans="1:56">
      <c r="A144" s="2084"/>
      <c r="B144" s="2078"/>
      <c r="C144" s="2078"/>
      <c r="D144" s="2078"/>
      <c r="E144" s="2079"/>
      <c r="F144" s="2078"/>
      <c r="G144" s="2078"/>
      <c r="H144" s="2078"/>
      <c r="I144" s="2078"/>
      <c r="J144" s="2079"/>
      <c r="K144" s="2078"/>
      <c r="L144" s="2078"/>
      <c r="M144" s="2078"/>
      <c r="N144" s="2078"/>
      <c r="O144" s="2079"/>
      <c r="P144" s="2078"/>
      <c r="Q144" s="2078"/>
      <c r="R144" s="2078"/>
      <c r="S144" s="2078"/>
      <c r="T144" s="2079"/>
      <c r="U144" s="2078"/>
      <c r="V144" s="2078"/>
      <c r="W144" s="2078"/>
      <c r="X144" s="2078"/>
      <c r="Y144" s="2079"/>
      <c r="Z144" s="2089"/>
      <c r="AA144" s="2090"/>
      <c r="AB144" s="2090"/>
      <c r="AC144" s="2090"/>
      <c r="AD144" s="564"/>
      <c r="AE144" s="565"/>
      <c r="AF144" s="527">
        <f t="shared" si="2"/>
        <v>464</v>
      </c>
      <c r="AG144" s="1977"/>
      <c r="AH144" s="1977"/>
      <c r="AI144" s="1977"/>
      <c r="AJ144" s="1977"/>
      <c r="AK144" s="1977"/>
      <c r="AL144" s="1977"/>
      <c r="AM144" s="1977"/>
      <c r="AN144" s="1977"/>
      <c r="AO144" s="1977"/>
      <c r="AP144" s="1977"/>
      <c r="AQ144" s="1086"/>
      <c r="AR144" s="2368"/>
      <c r="AS144" s="2368"/>
      <c r="AT144" s="2368"/>
      <c r="AU144" s="2368"/>
      <c r="AV144" s="2368"/>
      <c r="AW144" s="2368"/>
      <c r="AX144" s="403"/>
    </row>
    <row r="145" spans="1:56">
      <c r="A145" s="2084"/>
      <c r="B145" s="2078"/>
      <c r="C145" s="2078"/>
      <c r="D145" s="2078"/>
      <c r="E145" s="2079"/>
      <c r="F145" s="2078"/>
      <c r="G145" s="2078"/>
      <c r="H145" s="2078"/>
      <c r="I145" s="2078"/>
      <c r="J145" s="2079"/>
      <c r="K145" s="2078"/>
      <c r="L145" s="2078"/>
      <c r="M145" s="2078"/>
      <c r="N145" s="2078"/>
      <c r="O145" s="2079"/>
      <c r="P145" s="2078"/>
      <c r="Q145" s="2078"/>
      <c r="R145" s="2078"/>
      <c r="S145" s="2078"/>
      <c r="T145" s="2079"/>
      <c r="U145" s="2078"/>
      <c r="V145" s="2078"/>
      <c r="W145" s="2078"/>
      <c r="X145" s="2078"/>
      <c r="Y145" s="2079"/>
      <c r="Z145" s="2089"/>
      <c r="AA145" s="2090"/>
      <c r="AB145" s="2090"/>
      <c r="AC145" s="2090"/>
      <c r="AD145" s="564"/>
      <c r="AE145" s="565"/>
      <c r="AF145" s="527">
        <f t="shared" si="2"/>
        <v>464</v>
      </c>
      <c r="AG145" s="1977"/>
      <c r="AH145" s="1977"/>
      <c r="AI145" s="1977"/>
      <c r="AJ145" s="1977"/>
      <c r="AK145" s="1977"/>
      <c r="AL145" s="1977"/>
      <c r="AM145" s="1977"/>
      <c r="AN145" s="1977"/>
      <c r="AO145" s="1977"/>
      <c r="AP145" s="1977"/>
      <c r="AQ145" s="1086"/>
      <c r="AR145" s="2368"/>
      <c r="AS145" s="2368"/>
      <c r="AT145" s="2368"/>
      <c r="AU145" s="2368"/>
      <c r="AV145" s="2368"/>
      <c r="AW145" s="2368"/>
      <c r="AX145" s="403"/>
    </row>
    <row r="146" spans="1:56" s="387" customFormat="1">
      <c r="A146" s="2084"/>
      <c r="B146" s="2078"/>
      <c r="C146" s="2078"/>
      <c r="D146" s="2078"/>
      <c r="E146" s="2079"/>
      <c r="F146" s="2078"/>
      <c r="G146" s="2078"/>
      <c r="H146" s="2078"/>
      <c r="I146" s="2078"/>
      <c r="J146" s="2079"/>
      <c r="K146" s="2078"/>
      <c r="L146" s="2078"/>
      <c r="M146" s="2078"/>
      <c r="N146" s="2078"/>
      <c r="O146" s="2079"/>
      <c r="P146" s="2078"/>
      <c r="Q146" s="2078"/>
      <c r="R146" s="2078"/>
      <c r="S146" s="2078"/>
      <c r="T146" s="2079"/>
      <c r="U146" s="2078"/>
      <c r="V146" s="2078"/>
      <c r="W146" s="2078"/>
      <c r="X146" s="2078"/>
      <c r="Y146" s="2079"/>
      <c r="Z146" s="2089"/>
      <c r="AA146" s="2090"/>
      <c r="AB146" s="2090"/>
      <c r="AC146" s="2090"/>
      <c r="AD146" s="564"/>
      <c r="AE146" s="565"/>
      <c r="AF146" s="527">
        <f t="shared" si="2"/>
        <v>464</v>
      </c>
      <c r="AG146" s="1977"/>
      <c r="AH146" s="1977"/>
      <c r="AI146" s="1977"/>
      <c r="AJ146" s="1977"/>
      <c r="AK146" s="1977"/>
      <c r="AL146" s="1977"/>
      <c r="AM146" s="1977"/>
      <c r="AN146" s="1977"/>
      <c r="AO146" s="1977"/>
      <c r="AP146" s="1977"/>
      <c r="AQ146" s="1086"/>
      <c r="AR146" s="2368"/>
      <c r="AS146" s="2368"/>
      <c r="AT146" s="2368"/>
      <c r="AU146" s="2368"/>
      <c r="AV146" s="2368"/>
      <c r="AW146" s="2368"/>
      <c r="AX146" s="403"/>
      <c r="AY146" s="388"/>
      <c r="AZ146" s="388"/>
      <c r="BA146" s="388"/>
      <c r="BB146" s="388"/>
      <c r="BC146" s="388"/>
      <c r="BD146" s="388"/>
    </row>
    <row r="147" spans="1:56">
      <c r="A147" s="2091"/>
      <c r="B147" s="2081"/>
      <c r="C147" s="2081"/>
      <c r="D147" s="2081"/>
      <c r="E147" s="2082"/>
      <c r="F147" s="2081"/>
      <c r="G147" s="2081"/>
      <c r="H147" s="2081"/>
      <c r="I147" s="2081"/>
      <c r="J147" s="2082"/>
      <c r="K147" s="2081"/>
      <c r="L147" s="2081"/>
      <c r="M147" s="2081"/>
      <c r="N147" s="2081"/>
      <c r="O147" s="2082"/>
      <c r="P147" s="2081"/>
      <c r="Q147" s="2081"/>
      <c r="R147" s="2081"/>
      <c r="S147" s="2081"/>
      <c r="T147" s="2082"/>
      <c r="U147" s="2081"/>
      <c r="V147" s="2081"/>
      <c r="W147" s="2081"/>
      <c r="X147" s="2081"/>
      <c r="Y147" s="2082"/>
      <c r="Z147" s="2089"/>
      <c r="AA147" s="2090"/>
      <c r="AB147" s="2090"/>
      <c r="AC147" s="2090"/>
      <c r="AD147" s="564"/>
      <c r="AE147" s="565"/>
      <c r="AF147" s="534">
        <f t="shared" si="2"/>
        <v>464</v>
      </c>
      <c r="AG147" s="569" t="s">
        <v>55</v>
      </c>
      <c r="AH147" s="404"/>
      <c r="AI147" s="404"/>
      <c r="AJ147" s="404"/>
      <c r="AK147" s="404"/>
      <c r="AL147" s="404"/>
      <c r="AM147" s="404"/>
      <c r="AN147" s="404"/>
      <c r="AO147" s="404"/>
      <c r="AP147" s="404"/>
      <c r="AQ147" s="404"/>
      <c r="AR147" s="404"/>
      <c r="AS147" s="404"/>
      <c r="AT147" s="404"/>
      <c r="AU147" s="404"/>
      <c r="AV147" s="404"/>
      <c r="AW147" s="404"/>
      <c r="AX147" s="404"/>
    </row>
    <row r="148" spans="1:56" ht="18.75">
      <c r="A148" s="2083" t="s">
        <v>0</v>
      </c>
      <c r="B148" s="2083"/>
      <c r="C148" s="2083"/>
      <c r="D148" s="2083"/>
      <c r="E148" s="2083"/>
      <c r="F148" s="2083" t="s">
        <v>1</v>
      </c>
      <c r="G148" s="2083"/>
      <c r="H148" s="2083"/>
      <c r="I148" s="2083"/>
      <c r="J148" s="2083"/>
      <c r="K148" s="2083" t="s">
        <v>2</v>
      </c>
      <c r="L148" s="2083"/>
      <c r="M148" s="2083"/>
      <c r="N148" s="2083"/>
      <c r="O148" s="2083"/>
      <c r="P148" s="2083" t="s">
        <v>3</v>
      </c>
      <c r="Q148" s="2083"/>
      <c r="R148" s="2083"/>
      <c r="S148" s="2083"/>
      <c r="T148" s="2083"/>
      <c r="U148" s="2083" t="s">
        <v>4</v>
      </c>
      <c r="V148" s="2083"/>
      <c r="W148" s="2083"/>
      <c r="X148" s="2083"/>
      <c r="Y148" s="2083"/>
      <c r="Z148" s="2083" t="s">
        <v>5</v>
      </c>
      <c r="AA148" s="2083"/>
      <c r="AB148" s="2083"/>
      <c r="AC148" s="2083"/>
      <c r="AD148" s="2083"/>
      <c r="AE148" s="2083" t="s">
        <v>6</v>
      </c>
      <c r="AF148" s="2083"/>
      <c r="AG148" s="2083"/>
      <c r="AH148" s="2083"/>
      <c r="AI148" s="2083"/>
      <c r="AJ148" s="2083" t="s">
        <v>7</v>
      </c>
      <c r="AK148" s="2083"/>
      <c r="AL148" s="2083"/>
      <c r="AM148" s="2083"/>
      <c r="AN148" s="2083"/>
      <c r="AO148" s="2083" t="s">
        <v>8</v>
      </c>
      <c r="AP148" s="2083"/>
      <c r="AQ148" s="2083"/>
      <c r="AR148" s="2083"/>
      <c r="AS148" s="2083"/>
      <c r="AT148" s="2083" t="s">
        <v>9</v>
      </c>
      <c r="AU148" s="2083"/>
      <c r="AV148" s="2083"/>
      <c r="AW148" s="2083"/>
      <c r="AX148" s="2083"/>
    </row>
    <row r="149" spans="1:56">
      <c r="A149" s="2045" t="s">
        <v>68</v>
      </c>
      <c r="B149" s="2046"/>
      <c r="C149" s="2046"/>
      <c r="D149" s="2046"/>
      <c r="E149" s="2046"/>
      <c r="F149" s="2046"/>
      <c r="G149" s="2046"/>
      <c r="H149" s="2046"/>
      <c r="I149" s="2046"/>
      <c r="J149" s="2046"/>
      <c r="K149" s="2046"/>
      <c r="L149" s="2046"/>
      <c r="M149" s="2046"/>
      <c r="N149" s="2046"/>
      <c r="O149" s="2046"/>
      <c r="P149" s="2046"/>
      <c r="Q149" s="2046"/>
      <c r="R149" s="2046"/>
      <c r="S149" s="2046"/>
      <c r="T149" s="2046"/>
      <c r="U149" s="2046"/>
      <c r="V149" s="2046"/>
      <c r="W149" s="2046"/>
      <c r="X149" s="2046"/>
      <c r="Y149" s="2046"/>
      <c r="Z149" s="405">
        <v>1</v>
      </c>
      <c r="AA149" s="406"/>
      <c r="AB149" s="406"/>
      <c r="AC149" s="406"/>
      <c r="AD149" s="407"/>
      <c r="AE149" s="406">
        <v>2</v>
      </c>
      <c r="AF149" s="406"/>
      <c r="AG149" s="406"/>
      <c r="AH149" s="406"/>
      <c r="AI149" s="407"/>
      <c r="AJ149" s="406">
        <v>3</v>
      </c>
      <c r="AK149" s="406"/>
      <c r="AL149" s="406"/>
      <c r="AM149" s="406"/>
      <c r="AN149" s="407"/>
      <c r="AO149" s="406">
        <v>4</v>
      </c>
      <c r="AP149" s="406"/>
      <c r="AQ149" s="406"/>
      <c r="AR149" s="406"/>
      <c r="AS149" s="407"/>
      <c r="AT149" s="406">
        <v>5</v>
      </c>
      <c r="AU149" s="406"/>
      <c r="AV149" s="406"/>
      <c r="AW149" s="406"/>
      <c r="AX149" s="407"/>
    </row>
    <row r="150" spans="1:56">
      <c r="A150" s="2047"/>
      <c r="B150" s="2048"/>
      <c r="C150" s="2048"/>
      <c r="D150" s="2048"/>
      <c r="E150" s="2048"/>
      <c r="F150" s="2048"/>
      <c r="G150" s="2048"/>
      <c r="H150" s="2048"/>
      <c r="I150" s="2048"/>
      <c r="J150" s="2048"/>
      <c r="K150" s="2048"/>
      <c r="L150" s="2048"/>
      <c r="M150" s="2048"/>
      <c r="N150" s="2048"/>
      <c r="O150" s="2048"/>
      <c r="P150" s="2048"/>
      <c r="Q150" s="2048"/>
      <c r="R150" s="2048"/>
      <c r="S150" s="2048"/>
      <c r="T150" s="2048"/>
      <c r="U150" s="2048"/>
      <c r="V150" s="2048"/>
      <c r="W150" s="2048"/>
      <c r="X150" s="2048"/>
      <c r="Y150" s="2048"/>
      <c r="Z150" s="2236" t="s">
        <v>3191</v>
      </c>
      <c r="AA150" s="2173"/>
      <c r="AB150" s="2173"/>
      <c r="AC150" s="2173"/>
      <c r="AD150" s="2174"/>
      <c r="AE150" s="2173" t="s">
        <v>3386</v>
      </c>
      <c r="AF150" s="2173"/>
      <c r="AG150" s="2173"/>
      <c r="AH150" s="2173"/>
      <c r="AI150" s="2174"/>
      <c r="AJ150" s="2173" t="s">
        <v>3377</v>
      </c>
      <c r="AK150" s="2173"/>
      <c r="AL150" s="2173"/>
      <c r="AM150" s="2173"/>
      <c r="AN150" s="2174"/>
      <c r="AO150" s="2173"/>
      <c r="AP150" s="2173"/>
      <c r="AQ150" s="2173"/>
      <c r="AR150" s="2173"/>
      <c r="AS150" s="2174"/>
      <c r="AT150" s="2173"/>
      <c r="AU150" s="2173"/>
      <c r="AV150" s="2173"/>
      <c r="AW150" s="2173"/>
      <c r="AX150" s="2174"/>
    </row>
    <row r="151" spans="1:56">
      <c r="A151" s="2047"/>
      <c r="B151" s="2048"/>
      <c r="C151" s="2048"/>
      <c r="D151" s="2048"/>
      <c r="E151" s="2048"/>
      <c r="F151" s="2048"/>
      <c r="G151" s="2048"/>
      <c r="H151" s="2048"/>
      <c r="I151" s="2048"/>
      <c r="J151" s="2048"/>
      <c r="K151" s="2048"/>
      <c r="L151" s="2048"/>
      <c r="M151" s="2048"/>
      <c r="N151" s="2048"/>
      <c r="O151" s="2048"/>
      <c r="P151" s="2048"/>
      <c r="Q151" s="2048"/>
      <c r="R151" s="2048"/>
      <c r="S151" s="2048"/>
      <c r="T151" s="2048"/>
      <c r="U151" s="2048"/>
      <c r="V151" s="2048"/>
      <c r="W151" s="2048"/>
      <c r="X151" s="2048"/>
      <c r="Y151" s="2048"/>
      <c r="Z151" s="2236"/>
      <c r="AA151" s="2173"/>
      <c r="AB151" s="2173"/>
      <c r="AC151" s="2173"/>
      <c r="AD151" s="2174"/>
      <c r="AE151" s="2173"/>
      <c r="AF151" s="2173"/>
      <c r="AG151" s="2173"/>
      <c r="AH151" s="2173"/>
      <c r="AI151" s="2174"/>
      <c r="AJ151" s="2173"/>
      <c r="AK151" s="2173"/>
      <c r="AL151" s="2173"/>
      <c r="AM151" s="2173"/>
      <c r="AN151" s="2174"/>
      <c r="AO151" s="2173"/>
      <c r="AP151" s="2173"/>
      <c r="AQ151" s="2173"/>
      <c r="AR151" s="2173"/>
      <c r="AS151" s="2174"/>
      <c r="AT151" s="2173"/>
      <c r="AU151" s="2173"/>
      <c r="AV151" s="2173"/>
      <c r="AW151" s="2173"/>
      <c r="AX151" s="2174"/>
    </row>
    <row r="152" spans="1:56">
      <c r="A152" s="2047"/>
      <c r="B152" s="2048"/>
      <c r="C152" s="2048"/>
      <c r="D152" s="2048"/>
      <c r="E152" s="2048"/>
      <c r="F152" s="2048"/>
      <c r="G152" s="2048"/>
      <c r="H152" s="2048"/>
      <c r="I152" s="2048"/>
      <c r="J152" s="2048"/>
      <c r="K152" s="2048"/>
      <c r="L152" s="2048"/>
      <c r="M152" s="2048"/>
      <c r="N152" s="2048"/>
      <c r="O152" s="2048"/>
      <c r="P152" s="2048"/>
      <c r="Q152" s="2048"/>
      <c r="R152" s="2048"/>
      <c r="S152" s="2048"/>
      <c r="T152" s="2048"/>
      <c r="U152" s="2048"/>
      <c r="V152" s="2048"/>
      <c r="W152" s="2048"/>
      <c r="X152" s="2048"/>
      <c r="Y152" s="2048"/>
      <c r="Z152" s="2236"/>
      <c r="AA152" s="2173"/>
      <c r="AB152" s="2173"/>
      <c r="AC152" s="2173"/>
      <c r="AD152" s="2174"/>
      <c r="AE152" s="2173"/>
      <c r="AF152" s="2173"/>
      <c r="AG152" s="2173"/>
      <c r="AH152" s="2173"/>
      <c r="AI152" s="2174"/>
      <c r="AJ152" s="2173"/>
      <c r="AK152" s="2173"/>
      <c r="AL152" s="2173"/>
      <c r="AM152" s="2173"/>
      <c r="AN152" s="2174"/>
      <c r="AO152" s="2173"/>
      <c r="AP152" s="2173"/>
      <c r="AQ152" s="2173"/>
      <c r="AR152" s="2173"/>
      <c r="AS152" s="2174"/>
      <c r="AT152" s="2173"/>
      <c r="AU152" s="2173"/>
      <c r="AV152" s="2173"/>
      <c r="AW152" s="2173"/>
      <c r="AX152" s="2174"/>
    </row>
    <row r="153" spans="1:56" ht="15.75">
      <c r="A153" s="2181" t="s">
        <v>43</v>
      </c>
      <c r="B153" s="2182"/>
      <c r="C153" s="2182"/>
      <c r="D153" s="472"/>
      <c r="E153" s="473" t="s">
        <v>44</v>
      </c>
      <c r="F153" s="473" t="s">
        <v>45</v>
      </c>
      <c r="G153" s="473" t="s">
        <v>208</v>
      </c>
      <c r="H153" s="2182" t="s">
        <v>47</v>
      </c>
      <c r="I153" s="2182"/>
      <c r="J153" s="2182"/>
      <c r="K153" s="408"/>
      <c r="L153" s="408"/>
      <c r="M153" s="408"/>
      <c r="N153" s="408"/>
      <c r="O153" s="408"/>
      <c r="P153" s="408"/>
      <c r="Q153" s="408"/>
      <c r="R153" s="408"/>
      <c r="S153" s="473" t="s">
        <v>48</v>
      </c>
      <c r="T153" s="408"/>
      <c r="U153" s="2169">
        <f>$AT$38</f>
        <v>464</v>
      </c>
      <c r="V153" s="2169"/>
      <c r="W153" s="2170" t="s">
        <v>49</v>
      </c>
      <c r="X153" s="2170"/>
      <c r="Y153" s="408"/>
      <c r="Z153" s="2236"/>
      <c r="AA153" s="2173"/>
      <c r="AB153" s="2173"/>
      <c r="AC153" s="2173"/>
      <c r="AD153" s="2174"/>
      <c r="AE153" s="2173"/>
      <c r="AF153" s="2173"/>
      <c r="AG153" s="2173"/>
      <c r="AH153" s="2173"/>
      <c r="AI153" s="2174"/>
      <c r="AJ153" s="2173"/>
      <c r="AK153" s="2173"/>
      <c r="AL153" s="2173"/>
      <c r="AM153" s="2173"/>
      <c r="AN153" s="2174"/>
      <c r="AO153" s="2173"/>
      <c r="AP153" s="2173"/>
      <c r="AQ153" s="2173"/>
      <c r="AR153" s="2173"/>
      <c r="AS153" s="2174"/>
      <c r="AT153" s="2173"/>
      <c r="AU153" s="2173"/>
      <c r="AV153" s="2173"/>
      <c r="AW153" s="2173"/>
      <c r="AX153" s="2174"/>
    </row>
    <row r="154" spans="1:56">
      <c r="A154" s="2092" t="s">
        <v>69</v>
      </c>
      <c r="B154" s="2093"/>
      <c r="C154" s="2093"/>
      <c r="D154" s="2093"/>
      <c r="E154" s="562">
        <v>1</v>
      </c>
      <c r="F154" s="563">
        <v>430</v>
      </c>
      <c r="G154" s="527">
        <f>SUM($AT$38-F154)</f>
        <v>34</v>
      </c>
      <c r="H154" s="1977"/>
      <c r="I154" s="1977"/>
      <c r="J154" s="1977"/>
      <c r="K154" s="1977"/>
      <c r="L154" s="1977"/>
      <c r="M154" s="1977"/>
      <c r="N154" s="1977"/>
      <c r="O154" s="1977"/>
      <c r="P154" s="1977"/>
      <c r="Q154" s="1977"/>
      <c r="R154" s="1086"/>
      <c r="S154" s="2368" t="s">
        <v>50</v>
      </c>
      <c r="T154" s="2368"/>
      <c r="U154" s="2368"/>
      <c r="V154" s="2368"/>
      <c r="W154" s="2368"/>
      <c r="X154" s="2368"/>
      <c r="Y154" s="408"/>
      <c r="Z154" s="2236"/>
      <c r="AA154" s="2173"/>
      <c r="AB154" s="2173"/>
      <c r="AC154" s="2173"/>
      <c r="AD154" s="2174"/>
      <c r="AE154" s="2173"/>
      <c r="AF154" s="2173"/>
      <c r="AG154" s="2173"/>
      <c r="AH154" s="2173"/>
      <c r="AI154" s="2174"/>
      <c r="AJ154" s="2173"/>
      <c r="AK154" s="2173"/>
      <c r="AL154" s="2173"/>
      <c r="AM154" s="2173"/>
      <c r="AN154" s="2174"/>
      <c r="AO154" s="2173"/>
      <c r="AP154" s="2173"/>
      <c r="AQ154" s="2173"/>
      <c r="AR154" s="2173"/>
      <c r="AS154" s="2174"/>
      <c r="AT154" s="2173"/>
      <c r="AU154" s="2173"/>
      <c r="AV154" s="2173"/>
      <c r="AW154" s="2173"/>
      <c r="AX154" s="2174"/>
    </row>
    <row r="155" spans="1:56">
      <c r="A155" s="2092"/>
      <c r="B155" s="2093"/>
      <c r="C155" s="2093"/>
      <c r="D155" s="2093"/>
      <c r="E155" s="562"/>
      <c r="F155" s="563"/>
      <c r="G155" s="527">
        <f t="shared" ref="G155:G164" si="3">SUM($AT$38-F155)</f>
        <v>464</v>
      </c>
      <c r="H155" s="1977"/>
      <c r="I155" s="1977"/>
      <c r="J155" s="1977"/>
      <c r="K155" s="1977"/>
      <c r="L155" s="1977"/>
      <c r="M155" s="1977"/>
      <c r="N155" s="1977"/>
      <c r="O155" s="1977"/>
      <c r="P155" s="1977"/>
      <c r="Q155" s="1977"/>
      <c r="R155" s="1086"/>
      <c r="S155" s="2368"/>
      <c r="T155" s="2368"/>
      <c r="U155" s="2368"/>
      <c r="V155" s="2368"/>
      <c r="W155" s="2368"/>
      <c r="X155" s="2368"/>
      <c r="Y155" s="408"/>
      <c r="Z155" s="2236"/>
      <c r="AA155" s="2173"/>
      <c r="AB155" s="2173"/>
      <c r="AC155" s="2173"/>
      <c r="AD155" s="2174"/>
      <c r="AE155" s="2173" t="s">
        <v>3387</v>
      </c>
      <c r="AF155" s="2173"/>
      <c r="AG155" s="2173"/>
      <c r="AH155" s="2173"/>
      <c r="AI155" s="2174"/>
      <c r="AJ155" s="2173"/>
      <c r="AK155" s="2173"/>
      <c r="AL155" s="2173"/>
      <c r="AM155" s="2173"/>
      <c r="AN155" s="2174"/>
      <c r="AO155" s="2173"/>
      <c r="AP155" s="2173"/>
      <c r="AQ155" s="2173"/>
      <c r="AR155" s="2173"/>
      <c r="AS155" s="2174"/>
      <c r="AT155" s="2173"/>
      <c r="AU155" s="2173"/>
      <c r="AV155" s="2173"/>
      <c r="AW155" s="2173"/>
      <c r="AX155" s="2174"/>
    </row>
    <row r="156" spans="1:56">
      <c r="A156" s="2092"/>
      <c r="B156" s="2093"/>
      <c r="C156" s="2093"/>
      <c r="D156" s="2093"/>
      <c r="E156" s="562"/>
      <c r="F156" s="563"/>
      <c r="G156" s="527">
        <f t="shared" si="3"/>
        <v>464</v>
      </c>
      <c r="H156" s="1977"/>
      <c r="I156" s="1977"/>
      <c r="J156" s="1977"/>
      <c r="K156" s="1977"/>
      <c r="L156" s="1977"/>
      <c r="M156" s="1977"/>
      <c r="N156" s="1977"/>
      <c r="O156" s="1977"/>
      <c r="P156" s="1977"/>
      <c r="Q156" s="1977"/>
      <c r="R156" s="1086"/>
      <c r="S156" s="2368"/>
      <c r="T156" s="2368"/>
      <c r="U156" s="2368"/>
      <c r="V156" s="2368"/>
      <c r="W156" s="2368"/>
      <c r="X156" s="2368"/>
      <c r="Y156" s="408"/>
      <c r="Z156" s="2236"/>
      <c r="AA156" s="2173"/>
      <c r="AB156" s="2173"/>
      <c r="AC156" s="2173"/>
      <c r="AD156" s="2174"/>
      <c r="AE156" s="2173"/>
      <c r="AF156" s="2173"/>
      <c r="AG156" s="2173"/>
      <c r="AH156" s="2173"/>
      <c r="AI156" s="2174"/>
      <c r="AJ156" s="2173"/>
      <c r="AK156" s="2173"/>
      <c r="AL156" s="2173"/>
      <c r="AM156" s="2173"/>
      <c r="AN156" s="2174"/>
      <c r="AO156" s="2173"/>
      <c r="AP156" s="2173"/>
      <c r="AQ156" s="2173"/>
      <c r="AR156" s="2173"/>
      <c r="AS156" s="2174"/>
      <c r="AT156" s="2173"/>
      <c r="AU156" s="2173"/>
      <c r="AV156" s="2173"/>
      <c r="AW156" s="2173"/>
      <c r="AX156" s="2174"/>
    </row>
    <row r="157" spans="1:56">
      <c r="A157" s="2092"/>
      <c r="B157" s="2093"/>
      <c r="C157" s="2093"/>
      <c r="D157" s="2093"/>
      <c r="E157" s="562"/>
      <c r="F157" s="563"/>
      <c r="G157" s="527">
        <f t="shared" si="3"/>
        <v>464</v>
      </c>
      <c r="H157" s="1977"/>
      <c r="I157" s="1977"/>
      <c r="J157" s="1977"/>
      <c r="K157" s="1977"/>
      <c r="L157" s="1977"/>
      <c r="M157" s="1977"/>
      <c r="N157" s="1977"/>
      <c r="O157" s="1977"/>
      <c r="P157" s="1977"/>
      <c r="Q157" s="1977"/>
      <c r="R157" s="1086"/>
      <c r="S157" s="2368"/>
      <c r="T157" s="2368"/>
      <c r="U157" s="2368"/>
      <c r="V157" s="2368"/>
      <c r="W157" s="2368"/>
      <c r="X157" s="2368"/>
      <c r="Y157" s="408"/>
      <c r="Z157" s="2236"/>
      <c r="AA157" s="2173"/>
      <c r="AB157" s="2173"/>
      <c r="AC157" s="2173"/>
      <c r="AD157" s="2174"/>
      <c r="AE157" s="2173"/>
      <c r="AF157" s="2173"/>
      <c r="AG157" s="2173"/>
      <c r="AH157" s="2173"/>
      <c r="AI157" s="2174"/>
      <c r="AJ157" s="2173"/>
      <c r="AK157" s="2173"/>
      <c r="AL157" s="2173"/>
      <c r="AM157" s="2173"/>
      <c r="AN157" s="2174"/>
      <c r="AO157" s="2173"/>
      <c r="AP157" s="2173"/>
      <c r="AQ157" s="2173"/>
      <c r="AR157" s="2173"/>
      <c r="AS157" s="2174"/>
      <c r="AT157" s="2173"/>
      <c r="AU157" s="2173"/>
      <c r="AV157" s="2173"/>
      <c r="AW157" s="2173"/>
      <c r="AX157" s="2174"/>
    </row>
    <row r="158" spans="1:56">
      <c r="A158" s="2092"/>
      <c r="B158" s="2093"/>
      <c r="C158" s="2093"/>
      <c r="D158" s="2093"/>
      <c r="E158" s="562"/>
      <c r="F158" s="563"/>
      <c r="G158" s="527">
        <f t="shared" si="3"/>
        <v>464</v>
      </c>
      <c r="H158" s="1977"/>
      <c r="I158" s="1977"/>
      <c r="J158" s="1977"/>
      <c r="K158" s="1977"/>
      <c r="L158" s="1977"/>
      <c r="M158" s="1977"/>
      <c r="N158" s="1977"/>
      <c r="O158" s="1977"/>
      <c r="P158" s="1977"/>
      <c r="Q158" s="1977"/>
      <c r="R158" s="1086"/>
      <c r="S158" s="2368"/>
      <c r="T158" s="2368"/>
      <c r="U158" s="2368"/>
      <c r="V158" s="2368"/>
      <c r="W158" s="2368"/>
      <c r="X158" s="2368"/>
      <c r="Y158" s="408"/>
      <c r="Z158" s="2236"/>
      <c r="AA158" s="2173"/>
      <c r="AB158" s="2173"/>
      <c r="AC158" s="2173"/>
      <c r="AD158" s="2174"/>
      <c r="AE158" s="2173"/>
      <c r="AF158" s="2173"/>
      <c r="AG158" s="2173"/>
      <c r="AH158" s="2173"/>
      <c r="AI158" s="2174"/>
      <c r="AJ158" s="2173"/>
      <c r="AK158" s="2173"/>
      <c r="AL158" s="2173"/>
      <c r="AM158" s="2173"/>
      <c r="AN158" s="2174"/>
      <c r="AO158" s="2173"/>
      <c r="AP158" s="2173"/>
      <c r="AQ158" s="2173"/>
      <c r="AR158" s="2173"/>
      <c r="AS158" s="2174"/>
      <c r="AT158" s="2173"/>
      <c r="AU158" s="2173"/>
      <c r="AV158" s="2173"/>
      <c r="AW158" s="2173"/>
      <c r="AX158" s="2174"/>
    </row>
    <row r="159" spans="1:56">
      <c r="A159" s="2092"/>
      <c r="B159" s="2093"/>
      <c r="C159" s="2093"/>
      <c r="D159" s="2093"/>
      <c r="E159" s="562"/>
      <c r="F159" s="563"/>
      <c r="G159" s="527">
        <f t="shared" si="3"/>
        <v>464</v>
      </c>
      <c r="H159" s="1977"/>
      <c r="I159" s="1977"/>
      <c r="J159" s="1977"/>
      <c r="K159" s="1977"/>
      <c r="L159" s="1977"/>
      <c r="M159" s="1977"/>
      <c r="N159" s="1977"/>
      <c r="O159" s="1977"/>
      <c r="P159" s="1977"/>
      <c r="Q159" s="1977"/>
      <c r="R159" s="1086"/>
      <c r="S159" s="2368"/>
      <c r="T159" s="2368"/>
      <c r="U159" s="2368"/>
      <c r="V159" s="2368"/>
      <c r="W159" s="2368"/>
      <c r="X159" s="2368"/>
      <c r="Y159" s="408"/>
      <c r="Z159" s="2236"/>
      <c r="AA159" s="2173"/>
      <c r="AB159" s="2173"/>
      <c r="AC159" s="2173"/>
      <c r="AD159" s="2174"/>
      <c r="AE159" s="2173"/>
      <c r="AF159" s="2173"/>
      <c r="AG159" s="2173"/>
      <c r="AH159" s="2173"/>
      <c r="AI159" s="2174"/>
      <c r="AJ159" s="2173"/>
      <c r="AK159" s="2173"/>
      <c r="AL159" s="2173"/>
      <c r="AM159" s="2173"/>
      <c r="AN159" s="2174"/>
      <c r="AO159" s="2173"/>
      <c r="AP159" s="2173"/>
      <c r="AQ159" s="2173"/>
      <c r="AR159" s="2173"/>
      <c r="AS159" s="2174"/>
      <c r="AT159" s="2173"/>
      <c r="AU159" s="2173"/>
      <c r="AV159" s="2173"/>
      <c r="AW159" s="2173"/>
      <c r="AX159" s="2174"/>
    </row>
    <row r="160" spans="1:56">
      <c r="A160" s="2092"/>
      <c r="B160" s="2093"/>
      <c r="C160" s="2093"/>
      <c r="D160" s="2093"/>
      <c r="E160" s="562"/>
      <c r="F160" s="563"/>
      <c r="G160" s="527">
        <f t="shared" si="3"/>
        <v>464</v>
      </c>
      <c r="H160" s="1977"/>
      <c r="I160" s="1977"/>
      <c r="J160" s="1977"/>
      <c r="K160" s="1977"/>
      <c r="L160" s="1977"/>
      <c r="M160" s="1977"/>
      <c r="N160" s="1977"/>
      <c r="O160" s="1977"/>
      <c r="P160" s="1977"/>
      <c r="Q160" s="1977"/>
      <c r="R160" s="1086"/>
      <c r="S160" s="2368"/>
      <c r="T160" s="2368"/>
      <c r="U160" s="2368"/>
      <c r="V160" s="2368"/>
      <c r="W160" s="2368"/>
      <c r="X160" s="2368"/>
      <c r="Y160" s="408"/>
      <c r="Z160" s="2236"/>
      <c r="AA160" s="2173"/>
      <c r="AB160" s="2173"/>
      <c r="AC160" s="2173"/>
      <c r="AD160" s="2174"/>
      <c r="AE160" s="2173"/>
      <c r="AF160" s="2173"/>
      <c r="AG160" s="2173"/>
      <c r="AH160" s="2173"/>
      <c r="AI160" s="2174"/>
      <c r="AJ160" s="2173"/>
      <c r="AK160" s="2173"/>
      <c r="AL160" s="2173"/>
      <c r="AM160" s="2173"/>
      <c r="AN160" s="2174"/>
      <c r="AO160" s="2173"/>
      <c r="AP160" s="2173"/>
      <c r="AQ160" s="2173"/>
      <c r="AR160" s="2173"/>
      <c r="AS160" s="2174"/>
      <c r="AT160" s="2173"/>
      <c r="AU160" s="2173"/>
      <c r="AV160" s="2173"/>
      <c r="AW160" s="2173"/>
      <c r="AX160" s="2174"/>
    </row>
    <row r="161" spans="1:56">
      <c r="A161" s="2092"/>
      <c r="B161" s="2093"/>
      <c r="C161" s="2093"/>
      <c r="D161" s="2093"/>
      <c r="E161" s="562"/>
      <c r="F161" s="563"/>
      <c r="G161" s="527">
        <f t="shared" si="3"/>
        <v>464</v>
      </c>
      <c r="H161" s="1977"/>
      <c r="I161" s="1977"/>
      <c r="J161" s="1977"/>
      <c r="K161" s="1977"/>
      <c r="L161" s="1977"/>
      <c r="M161" s="1977"/>
      <c r="N161" s="1977"/>
      <c r="O161" s="1977"/>
      <c r="P161" s="1977"/>
      <c r="Q161" s="1977"/>
      <c r="R161" s="1086"/>
      <c r="S161" s="2368"/>
      <c r="T161" s="2368"/>
      <c r="U161" s="2368"/>
      <c r="V161" s="2368"/>
      <c r="W161" s="2368"/>
      <c r="X161" s="2368"/>
      <c r="Y161" s="408"/>
      <c r="Z161" s="2236"/>
      <c r="AA161" s="2173"/>
      <c r="AB161" s="2173"/>
      <c r="AC161" s="2173"/>
      <c r="AD161" s="2174"/>
      <c r="AE161" s="2173"/>
      <c r="AF161" s="2173"/>
      <c r="AG161" s="2173"/>
      <c r="AH161" s="2173"/>
      <c r="AI161" s="2174"/>
      <c r="AJ161" s="2173"/>
      <c r="AK161" s="2173"/>
      <c r="AL161" s="2173"/>
      <c r="AM161" s="2173"/>
      <c r="AN161" s="2174"/>
      <c r="AO161" s="2173"/>
      <c r="AP161" s="2173"/>
      <c r="AQ161" s="2173"/>
      <c r="AR161" s="2173"/>
      <c r="AS161" s="2174"/>
      <c r="AT161" s="2173"/>
      <c r="AU161" s="2173"/>
      <c r="AV161" s="2173"/>
      <c r="AW161" s="2173"/>
      <c r="AX161" s="2174"/>
    </row>
    <row r="162" spans="1:56" s="387" customFormat="1">
      <c r="A162" s="2092"/>
      <c r="B162" s="2093"/>
      <c r="C162" s="2093"/>
      <c r="D162" s="2093"/>
      <c r="E162" s="562"/>
      <c r="F162" s="563"/>
      <c r="G162" s="527">
        <f t="shared" si="3"/>
        <v>464</v>
      </c>
      <c r="H162" s="1977"/>
      <c r="I162" s="1977"/>
      <c r="J162" s="1977"/>
      <c r="K162" s="1977"/>
      <c r="L162" s="1977"/>
      <c r="M162" s="1977"/>
      <c r="N162" s="1977"/>
      <c r="O162" s="1977"/>
      <c r="P162" s="1977"/>
      <c r="Q162" s="1977"/>
      <c r="R162" s="1086"/>
      <c r="S162" s="2368"/>
      <c r="T162" s="2368"/>
      <c r="U162" s="2368"/>
      <c r="V162" s="2368"/>
      <c r="W162" s="2368"/>
      <c r="X162" s="2368"/>
      <c r="Y162" s="408"/>
      <c r="Z162" s="2236"/>
      <c r="AA162" s="2173"/>
      <c r="AB162" s="2173"/>
      <c r="AC162" s="2173"/>
      <c r="AD162" s="2174"/>
      <c r="AE162" s="2173"/>
      <c r="AF162" s="2173"/>
      <c r="AG162" s="2173"/>
      <c r="AH162" s="2173"/>
      <c r="AI162" s="2174"/>
      <c r="AJ162" s="2173"/>
      <c r="AK162" s="2173"/>
      <c r="AL162" s="2173"/>
      <c r="AM162" s="2173"/>
      <c r="AN162" s="2174"/>
      <c r="AO162" s="2173"/>
      <c r="AP162" s="2173"/>
      <c r="AQ162" s="2173"/>
      <c r="AR162" s="2173"/>
      <c r="AS162" s="2174"/>
      <c r="AT162" s="2173"/>
      <c r="AU162" s="2173"/>
      <c r="AV162" s="2173"/>
      <c r="AW162" s="2173"/>
      <c r="AX162" s="2174"/>
      <c r="AY162" s="388"/>
      <c r="AZ162" s="388"/>
      <c r="BA162" s="388"/>
      <c r="BB162" s="388"/>
      <c r="BC162" s="388"/>
      <c r="BD162" s="388"/>
    </row>
    <row r="163" spans="1:56">
      <c r="A163" s="2092"/>
      <c r="B163" s="2093"/>
      <c r="C163" s="2093"/>
      <c r="D163" s="2093"/>
      <c r="E163" s="562"/>
      <c r="F163" s="563"/>
      <c r="G163" s="527">
        <f t="shared" si="3"/>
        <v>464</v>
      </c>
      <c r="H163" s="1977"/>
      <c r="I163" s="1977"/>
      <c r="J163" s="1977"/>
      <c r="K163" s="1977"/>
      <c r="L163" s="1977"/>
      <c r="M163" s="1977"/>
      <c r="N163" s="1977"/>
      <c r="O163" s="1977"/>
      <c r="P163" s="1977"/>
      <c r="Q163" s="1977"/>
      <c r="R163" s="1086"/>
      <c r="S163" s="2368"/>
      <c r="T163" s="2368"/>
      <c r="U163" s="2368"/>
      <c r="V163" s="2368"/>
      <c r="W163" s="2368"/>
      <c r="X163" s="2368"/>
      <c r="Y163" s="408"/>
      <c r="Z163" s="2236"/>
      <c r="AA163" s="2173"/>
      <c r="AB163" s="2173"/>
      <c r="AC163" s="2173"/>
      <c r="AD163" s="2174"/>
      <c r="AE163" s="2173"/>
      <c r="AF163" s="2173"/>
      <c r="AG163" s="2173"/>
      <c r="AH163" s="2173"/>
      <c r="AI163" s="2174"/>
      <c r="AJ163" s="2173"/>
      <c r="AK163" s="2173"/>
      <c r="AL163" s="2173"/>
      <c r="AM163" s="2173"/>
      <c r="AN163" s="2174"/>
      <c r="AO163" s="2173"/>
      <c r="AP163" s="2173"/>
      <c r="AQ163" s="2173"/>
      <c r="AR163" s="2173"/>
      <c r="AS163" s="2174"/>
      <c r="AT163" s="2173"/>
      <c r="AU163" s="2173"/>
      <c r="AV163" s="2173"/>
      <c r="AW163" s="2173"/>
      <c r="AX163" s="2174"/>
    </row>
    <row r="164" spans="1:56">
      <c r="A164" s="2092"/>
      <c r="B164" s="2093"/>
      <c r="C164" s="2093"/>
      <c r="D164" s="2093"/>
      <c r="E164" s="562"/>
      <c r="F164" s="563"/>
      <c r="G164" s="534">
        <f t="shared" si="3"/>
        <v>464</v>
      </c>
      <c r="H164" s="570" t="s">
        <v>55</v>
      </c>
      <c r="I164" s="410"/>
      <c r="J164" s="410"/>
      <c r="K164" s="410"/>
      <c r="L164" s="410"/>
      <c r="M164" s="410"/>
      <c r="N164" s="410"/>
      <c r="O164" s="410"/>
      <c r="P164" s="410"/>
      <c r="Q164" s="410"/>
      <c r="R164" s="410"/>
      <c r="S164" s="410"/>
      <c r="T164" s="410"/>
      <c r="U164" s="410"/>
      <c r="V164" s="410"/>
      <c r="W164" s="410"/>
      <c r="X164" s="410"/>
      <c r="Y164" s="410"/>
      <c r="Z164" s="2094" t="s">
        <v>70</v>
      </c>
      <c r="AA164" s="2095"/>
      <c r="AB164" s="2095"/>
      <c r="AC164" s="2095"/>
      <c r="AD164" s="2096"/>
      <c r="AE164" s="2234"/>
      <c r="AF164" s="2234"/>
      <c r="AG164" s="2234"/>
      <c r="AH164" s="2234"/>
      <c r="AI164" s="2235"/>
      <c r="AJ164" s="2234"/>
      <c r="AK164" s="2234"/>
      <c r="AL164" s="2234"/>
      <c r="AM164" s="2234"/>
      <c r="AN164" s="2235"/>
      <c r="AO164" s="2234"/>
      <c r="AP164" s="2234"/>
      <c r="AQ164" s="2234"/>
      <c r="AR164" s="2234"/>
      <c r="AS164" s="2235"/>
      <c r="AT164" s="2234"/>
      <c r="AU164" s="2234"/>
      <c r="AV164" s="2234"/>
      <c r="AW164" s="2234"/>
      <c r="AX164" s="2235"/>
    </row>
    <row r="165" spans="1:56">
      <c r="A165" s="408">
        <v>6</v>
      </c>
      <c r="B165" s="408"/>
      <c r="C165" s="408"/>
      <c r="D165" s="408"/>
      <c r="E165" s="407"/>
      <c r="F165" s="406">
        <v>7</v>
      </c>
      <c r="G165" s="406"/>
      <c r="H165" s="406"/>
      <c r="I165" s="406"/>
      <c r="J165" s="407"/>
      <c r="K165" s="406">
        <v>8</v>
      </c>
      <c r="L165" s="406"/>
      <c r="M165" s="406"/>
      <c r="N165" s="406"/>
      <c r="O165" s="407"/>
      <c r="P165" s="406">
        <v>9</v>
      </c>
      <c r="Q165" s="406"/>
      <c r="R165" s="406"/>
      <c r="S165" s="406"/>
      <c r="T165" s="407"/>
      <c r="U165" s="406">
        <v>10</v>
      </c>
      <c r="V165" s="406"/>
      <c r="W165" s="406"/>
      <c r="X165" s="406"/>
      <c r="Y165" s="407"/>
      <c r="Z165" s="408">
        <v>11</v>
      </c>
      <c r="AA165" s="408"/>
      <c r="AB165" s="408"/>
      <c r="AC165" s="408"/>
      <c r="AD165" s="409"/>
      <c r="AE165" s="408">
        <v>12</v>
      </c>
      <c r="AF165" s="408"/>
      <c r="AG165" s="408"/>
      <c r="AH165" s="408"/>
      <c r="AI165" s="409"/>
      <c r="AJ165" s="408">
        <v>13</v>
      </c>
      <c r="AK165" s="408"/>
      <c r="AL165" s="408"/>
      <c r="AM165" s="408"/>
      <c r="AN165" s="409"/>
      <c r="AO165" s="408">
        <v>14</v>
      </c>
      <c r="AP165" s="408"/>
      <c r="AQ165" s="408"/>
      <c r="AR165" s="408"/>
      <c r="AS165" s="409"/>
      <c r="AT165" s="408">
        <v>15</v>
      </c>
      <c r="AU165" s="408"/>
      <c r="AV165" s="408"/>
      <c r="AW165" s="408"/>
      <c r="AX165" s="409"/>
    </row>
    <row r="166" spans="1:56">
      <c r="A166" s="2173"/>
      <c r="B166" s="2173"/>
      <c r="C166" s="2173"/>
      <c r="D166" s="2173"/>
      <c r="E166" s="2174"/>
      <c r="F166" s="2173" t="s">
        <v>3388</v>
      </c>
      <c r="G166" s="2173"/>
      <c r="H166" s="2173"/>
      <c r="I166" s="2173"/>
      <c r="J166" s="2174"/>
      <c r="K166" s="2173"/>
      <c r="L166" s="2173"/>
      <c r="M166" s="2173"/>
      <c r="N166" s="2173"/>
      <c r="O166" s="2174"/>
      <c r="P166" s="2173"/>
      <c r="Q166" s="2173"/>
      <c r="R166" s="2173"/>
      <c r="S166" s="2173"/>
      <c r="T166" s="2174"/>
      <c r="U166" s="2173"/>
      <c r="V166" s="2173"/>
      <c r="W166" s="2173"/>
      <c r="X166" s="2173"/>
      <c r="Y166" s="2174"/>
      <c r="Z166" s="2173"/>
      <c r="AA166" s="2173"/>
      <c r="AB166" s="2173"/>
      <c r="AC166" s="2173"/>
      <c r="AD166" s="2174"/>
      <c r="AE166" s="2173"/>
      <c r="AF166" s="2173"/>
      <c r="AG166" s="2173"/>
      <c r="AH166" s="2173"/>
      <c r="AI166" s="2174"/>
      <c r="AJ166" s="2173"/>
      <c r="AK166" s="2173"/>
      <c r="AL166" s="2173"/>
      <c r="AM166" s="2173"/>
      <c r="AN166" s="2174"/>
      <c r="AO166" s="2173"/>
      <c r="AP166" s="2173"/>
      <c r="AQ166" s="2173"/>
      <c r="AR166" s="2173"/>
      <c r="AS166" s="2174"/>
      <c r="AT166" s="2173"/>
      <c r="AU166" s="2173"/>
      <c r="AV166" s="2173"/>
      <c r="AW166" s="2173"/>
      <c r="AX166" s="2174"/>
    </row>
    <row r="167" spans="1:56">
      <c r="A167" s="2173"/>
      <c r="B167" s="2173"/>
      <c r="C167" s="2173"/>
      <c r="D167" s="2173"/>
      <c r="E167" s="2174"/>
      <c r="F167" s="2173"/>
      <c r="G167" s="2173"/>
      <c r="H167" s="2173"/>
      <c r="I167" s="2173"/>
      <c r="J167" s="2174"/>
      <c r="K167" s="2173"/>
      <c r="L167" s="2173"/>
      <c r="M167" s="2173"/>
      <c r="N167" s="2173"/>
      <c r="O167" s="2174"/>
      <c r="P167" s="2173"/>
      <c r="Q167" s="2173"/>
      <c r="R167" s="2173"/>
      <c r="S167" s="2173"/>
      <c r="T167" s="2174"/>
      <c r="U167" s="2173"/>
      <c r="V167" s="2173"/>
      <c r="W167" s="2173"/>
      <c r="X167" s="2173"/>
      <c r="Y167" s="2174"/>
      <c r="Z167" s="2173"/>
      <c r="AA167" s="2173"/>
      <c r="AB167" s="2173"/>
      <c r="AC167" s="2173"/>
      <c r="AD167" s="2174"/>
      <c r="AE167" s="2173"/>
      <c r="AF167" s="2173"/>
      <c r="AG167" s="2173"/>
      <c r="AH167" s="2173"/>
      <c r="AI167" s="2174"/>
      <c r="AJ167" s="2173"/>
      <c r="AK167" s="2173"/>
      <c r="AL167" s="2173"/>
      <c r="AM167" s="2173"/>
      <c r="AN167" s="2174"/>
      <c r="AO167" s="2173"/>
      <c r="AP167" s="2173"/>
      <c r="AQ167" s="2173"/>
      <c r="AR167" s="2173"/>
      <c r="AS167" s="2174"/>
      <c r="AT167" s="2173"/>
      <c r="AU167" s="2173"/>
      <c r="AV167" s="2173"/>
      <c r="AW167" s="2173"/>
      <c r="AX167" s="2174"/>
    </row>
    <row r="168" spans="1:56">
      <c r="A168" s="2173"/>
      <c r="B168" s="2173"/>
      <c r="C168" s="2173"/>
      <c r="D168" s="2173"/>
      <c r="E168" s="2174"/>
      <c r="F168" s="2173"/>
      <c r="G168" s="2173"/>
      <c r="H168" s="2173"/>
      <c r="I168" s="2173"/>
      <c r="J168" s="2174"/>
      <c r="K168" s="2173"/>
      <c r="L168" s="2173"/>
      <c r="M168" s="2173"/>
      <c r="N168" s="2173"/>
      <c r="O168" s="2174"/>
      <c r="P168" s="2173"/>
      <c r="Q168" s="2173"/>
      <c r="R168" s="2173"/>
      <c r="S168" s="2173"/>
      <c r="T168" s="2174"/>
      <c r="U168" s="2173"/>
      <c r="V168" s="2173"/>
      <c r="W168" s="2173"/>
      <c r="X168" s="2173"/>
      <c r="Y168" s="2174"/>
      <c r="Z168" s="2173"/>
      <c r="AA168" s="2173"/>
      <c r="AB168" s="2173"/>
      <c r="AC168" s="2173"/>
      <c r="AD168" s="2174"/>
      <c r="AE168" s="2173"/>
      <c r="AF168" s="2173"/>
      <c r="AG168" s="2173"/>
      <c r="AH168" s="2173"/>
      <c r="AI168" s="2174"/>
      <c r="AJ168" s="2173"/>
      <c r="AK168" s="2173"/>
      <c r="AL168" s="2173"/>
      <c r="AM168" s="2173"/>
      <c r="AN168" s="2174"/>
      <c r="AO168" s="2173"/>
      <c r="AP168" s="2173"/>
      <c r="AQ168" s="2173"/>
      <c r="AR168" s="2173"/>
      <c r="AS168" s="2174"/>
      <c r="AT168" s="2173"/>
      <c r="AU168" s="2173"/>
      <c r="AV168" s="2173"/>
      <c r="AW168" s="2173"/>
      <c r="AX168" s="2174"/>
    </row>
    <row r="169" spans="1:56">
      <c r="A169" s="2173"/>
      <c r="B169" s="2173"/>
      <c r="C169" s="2173"/>
      <c r="D169" s="2173"/>
      <c r="E169" s="2174"/>
      <c r="F169" s="2173"/>
      <c r="G169" s="2173"/>
      <c r="H169" s="2173"/>
      <c r="I169" s="2173"/>
      <c r="J169" s="2174"/>
      <c r="K169" s="2173"/>
      <c r="L169" s="2173"/>
      <c r="M169" s="2173"/>
      <c r="N169" s="2173"/>
      <c r="O169" s="2174"/>
      <c r="P169" s="2173"/>
      <c r="Q169" s="2173"/>
      <c r="R169" s="2173"/>
      <c r="S169" s="2173"/>
      <c r="T169" s="2174"/>
      <c r="U169" s="2173"/>
      <c r="V169" s="2173"/>
      <c r="W169" s="2173"/>
      <c r="X169" s="2173"/>
      <c r="Y169" s="2174"/>
      <c r="Z169" s="2173"/>
      <c r="AA169" s="2173"/>
      <c r="AB169" s="2173"/>
      <c r="AC169" s="2173"/>
      <c r="AD169" s="2174"/>
      <c r="AE169" s="2173"/>
      <c r="AF169" s="2173"/>
      <c r="AG169" s="2173"/>
      <c r="AH169" s="2173"/>
      <c r="AI169" s="2174"/>
      <c r="AJ169" s="2173"/>
      <c r="AK169" s="2173"/>
      <c r="AL169" s="2173"/>
      <c r="AM169" s="2173"/>
      <c r="AN169" s="2174"/>
      <c r="AO169" s="2173"/>
      <c r="AP169" s="2173"/>
      <c r="AQ169" s="2173"/>
      <c r="AR169" s="2173"/>
      <c r="AS169" s="2174"/>
      <c r="AT169" s="2173"/>
      <c r="AU169" s="2173"/>
      <c r="AV169" s="2173"/>
      <c r="AW169" s="2173"/>
      <c r="AX169" s="2174"/>
    </row>
    <row r="170" spans="1:56">
      <c r="A170" s="2173"/>
      <c r="B170" s="2173"/>
      <c r="C170" s="2173"/>
      <c r="D170" s="2173"/>
      <c r="E170" s="2174"/>
      <c r="F170" s="2173"/>
      <c r="G170" s="2173"/>
      <c r="H170" s="2173"/>
      <c r="I170" s="2173"/>
      <c r="J170" s="2174"/>
      <c r="K170" s="2173"/>
      <c r="L170" s="2173"/>
      <c r="M170" s="2173"/>
      <c r="N170" s="2173"/>
      <c r="O170" s="2174"/>
      <c r="P170" s="2173"/>
      <c r="Q170" s="2173"/>
      <c r="R170" s="2173"/>
      <c r="S170" s="2173"/>
      <c r="T170" s="2174"/>
      <c r="U170" s="2173"/>
      <c r="V170" s="2173"/>
      <c r="W170" s="2173"/>
      <c r="X170" s="2173"/>
      <c r="Y170" s="2174"/>
      <c r="Z170" s="2173"/>
      <c r="AA170" s="2173"/>
      <c r="AB170" s="2173"/>
      <c r="AC170" s="2173"/>
      <c r="AD170" s="2174"/>
      <c r="AE170" s="2173"/>
      <c r="AF170" s="2173"/>
      <c r="AG170" s="2173"/>
      <c r="AH170" s="2173"/>
      <c r="AI170" s="2174"/>
      <c r="AJ170" s="2173"/>
      <c r="AK170" s="2173"/>
      <c r="AL170" s="2173"/>
      <c r="AM170" s="2173"/>
      <c r="AN170" s="2174"/>
      <c r="AO170" s="2173"/>
      <c r="AP170" s="2173"/>
      <c r="AQ170" s="2173"/>
      <c r="AR170" s="2173"/>
      <c r="AS170" s="2174"/>
      <c r="AT170" s="2173"/>
      <c r="AU170" s="2173"/>
      <c r="AV170" s="2173"/>
      <c r="AW170" s="2173"/>
      <c r="AX170" s="2174"/>
    </row>
    <row r="171" spans="1:56">
      <c r="A171" s="2173"/>
      <c r="B171" s="2173"/>
      <c r="C171" s="2173"/>
      <c r="D171" s="2173"/>
      <c r="E171" s="2174"/>
      <c r="F171" s="2173"/>
      <c r="G171" s="2173"/>
      <c r="H171" s="2173"/>
      <c r="I171" s="2173"/>
      <c r="J171" s="2174"/>
      <c r="K171" s="2173"/>
      <c r="L171" s="2173"/>
      <c r="M171" s="2173"/>
      <c r="N171" s="2173"/>
      <c r="O171" s="2174"/>
      <c r="P171" s="2173"/>
      <c r="Q171" s="2173"/>
      <c r="R171" s="2173"/>
      <c r="S171" s="2173"/>
      <c r="T171" s="2174"/>
      <c r="U171" s="2173"/>
      <c r="V171" s="2173"/>
      <c r="W171" s="2173"/>
      <c r="X171" s="2173"/>
      <c r="Y171" s="2174"/>
      <c r="Z171" s="2173"/>
      <c r="AA171" s="2173"/>
      <c r="AB171" s="2173"/>
      <c r="AC171" s="2173"/>
      <c r="AD171" s="2174"/>
      <c r="AE171" s="2173"/>
      <c r="AF171" s="2173"/>
      <c r="AG171" s="2173"/>
      <c r="AH171" s="2173"/>
      <c r="AI171" s="2174"/>
      <c r="AJ171" s="2173"/>
      <c r="AK171" s="2173"/>
      <c r="AL171" s="2173"/>
      <c r="AM171" s="2173"/>
      <c r="AN171" s="2174"/>
      <c r="AO171" s="2173"/>
      <c r="AP171" s="2173"/>
      <c r="AQ171" s="2173"/>
      <c r="AR171" s="2173"/>
      <c r="AS171" s="2174"/>
      <c r="AT171" s="2173"/>
      <c r="AU171" s="2173"/>
      <c r="AV171" s="2173"/>
      <c r="AW171" s="2173"/>
      <c r="AX171" s="2174"/>
    </row>
    <row r="172" spans="1:56">
      <c r="A172" s="2173"/>
      <c r="B172" s="2173"/>
      <c r="C172" s="2173"/>
      <c r="D172" s="2173"/>
      <c r="E172" s="2174"/>
      <c r="F172" s="2173"/>
      <c r="G172" s="2173"/>
      <c r="H172" s="2173"/>
      <c r="I172" s="2173"/>
      <c r="J172" s="2174"/>
      <c r="K172" s="2173"/>
      <c r="L172" s="2173"/>
      <c r="M172" s="2173"/>
      <c r="N172" s="2173"/>
      <c r="O172" s="2174"/>
      <c r="P172" s="2173"/>
      <c r="Q172" s="2173"/>
      <c r="R172" s="2173"/>
      <c r="S172" s="2173"/>
      <c r="T172" s="2174"/>
      <c r="U172" s="2173"/>
      <c r="V172" s="2173"/>
      <c r="W172" s="2173"/>
      <c r="X172" s="2173"/>
      <c r="Y172" s="2174"/>
      <c r="Z172" s="2173"/>
      <c r="AA172" s="2173"/>
      <c r="AB172" s="2173"/>
      <c r="AC172" s="2173"/>
      <c r="AD172" s="2174"/>
      <c r="AE172" s="2173"/>
      <c r="AF172" s="2173"/>
      <c r="AG172" s="2173"/>
      <c r="AH172" s="2173"/>
      <c r="AI172" s="2174"/>
      <c r="AJ172" s="2173"/>
      <c r="AK172" s="2173"/>
      <c r="AL172" s="2173"/>
      <c r="AM172" s="2173"/>
      <c r="AN172" s="2174"/>
      <c r="AO172" s="2173"/>
      <c r="AP172" s="2173"/>
      <c r="AQ172" s="2173"/>
      <c r="AR172" s="2173"/>
      <c r="AS172" s="2174"/>
      <c r="AT172" s="2173"/>
      <c r="AU172" s="2173"/>
      <c r="AV172" s="2173"/>
      <c r="AW172" s="2173"/>
      <c r="AX172" s="2174"/>
    </row>
    <row r="173" spans="1:56">
      <c r="A173" s="2173"/>
      <c r="B173" s="2173"/>
      <c r="C173" s="2173"/>
      <c r="D173" s="2173"/>
      <c r="E173" s="2174"/>
      <c r="F173" s="2173"/>
      <c r="G173" s="2173"/>
      <c r="H173" s="2173"/>
      <c r="I173" s="2173"/>
      <c r="J173" s="2174"/>
      <c r="K173" s="2173"/>
      <c r="L173" s="2173"/>
      <c r="M173" s="2173"/>
      <c r="N173" s="2173"/>
      <c r="O173" s="2174"/>
      <c r="P173" s="2173"/>
      <c r="Q173" s="2173"/>
      <c r="R173" s="2173"/>
      <c r="S173" s="2173"/>
      <c r="T173" s="2174"/>
      <c r="U173" s="2173"/>
      <c r="V173" s="2173"/>
      <c r="W173" s="2173"/>
      <c r="X173" s="2173"/>
      <c r="Y173" s="2174"/>
      <c r="Z173" s="2173"/>
      <c r="AA173" s="2173"/>
      <c r="AB173" s="2173"/>
      <c r="AC173" s="2173"/>
      <c r="AD173" s="2174"/>
      <c r="AE173" s="2173"/>
      <c r="AF173" s="2173"/>
      <c r="AG173" s="2173"/>
      <c r="AH173" s="2173"/>
      <c r="AI173" s="2174"/>
      <c r="AJ173" s="2173"/>
      <c r="AK173" s="2173"/>
      <c r="AL173" s="2173"/>
      <c r="AM173" s="2173"/>
      <c r="AN173" s="2174"/>
      <c r="AO173" s="2173"/>
      <c r="AP173" s="2173"/>
      <c r="AQ173" s="2173"/>
      <c r="AR173" s="2173"/>
      <c r="AS173" s="2174"/>
      <c r="AT173" s="2173"/>
      <c r="AU173" s="2173"/>
      <c r="AV173" s="2173"/>
      <c r="AW173" s="2173"/>
      <c r="AX173" s="2174"/>
    </row>
    <row r="174" spans="1:56">
      <c r="A174" s="2173"/>
      <c r="B174" s="2173"/>
      <c r="C174" s="2173"/>
      <c r="D174" s="2173"/>
      <c r="E174" s="2174"/>
      <c r="F174" s="2173"/>
      <c r="G174" s="2173"/>
      <c r="H174" s="2173"/>
      <c r="I174" s="2173"/>
      <c r="J174" s="2174"/>
      <c r="K174" s="2173"/>
      <c r="L174" s="2173"/>
      <c r="M174" s="2173"/>
      <c r="N174" s="2173"/>
      <c r="O174" s="2174"/>
      <c r="P174" s="2173"/>
      <c r="Q174" s="2173"/>
      <c r="R174" s="2173"/>
      <c r="S174" s="2173"/>
      <c r="T174" s="2174"/>
      <c r="U174" s="2173"/>
      <c r="V174" s="2173"/>
      <c r="W174" s="2173"/>
      <c r="X174" s="2173"/>
      <c r="Y174" s="2174"/>
      <c r="Z174" s="2173"/>
      <c r="AA174" s="2173"/>
      <c r="AB174" s="2173"/>
      <c r="AC174" s="2173"/>
      <c r="AD174" s="2174"/>
      <c r="AE174" s="2173"/>
      <c r="AF174" s="2173"/>
      <c r="AG174" s="2173"/>
      <c r="AH174" s="2173"/>
      <c r="AI174" s="2174"/>
      <c r="AJ174" s="2173"/>
      <c r="AK174" s="2173"/>
      <c r="AL174" s="2173"/>
      <c r="AM174" s="2173"/>
      <c r="AN174" s="2174"/>
      <c r="AO174" s="2173"/>
      <c r="AP174" s="2173"/>
      <c r="AQ174" s="2173"/>
      <c r="AR174" s="2173"/>
      <c r="AS174" s="2174"/>
      <c r="AT174" s="2173"/>
      <c r="AU174" s="2173"/>
      <c r="AV174" s="2173"/>
      <c r="AW174" s="2173"/>
      <c r="AX174" s="2174"/>
    </row>
    <row r="175" spans="1:56">
      <c r="A175" s="2173"/>
      <c r="B175" s="2173"/>
      <c r="C175" s="2173"/>
      <c r="D175" s="2173"/>
      <c r="E175" s="2174"/>
      <c r="F175" s="2173"/>
      <c r="G175" s="2173"/>
      <c r="H175" s="2173"/>
      <c r="I175" s="2173"/>
      <c r="J175" s="2174"/>
      <c r="K175" s="2173"/>
      <c r="L175" s="2173"/>
      <c r="M175" s="2173"/>
      <c r="N175" s="2173"/>
      <c r="O175" s="2174"/>
      <c r="P175" s="2173"/>
      <c r="Q175" s="2173"/>
      <c r="R175" s="2173"/>
      <c r="S175" s="2173"/>
      <c r="T175" s="2174"/>
      <c r="U175" s="2173"/>
      <c r="V175" s="2173"/>
      <c r="W175" s="2173"/>
      <c r="X175" s="2173"/>
      <c r="Y175" s="2174"/>
      <c r="Z175" s="2173"/>
      <c r="AA175" s="2173"/>
      <c r="AB175" s="2173"/>
      <c r="AC175" s="2173"/>
      <c r="AD175" s="2174"/>
      <c r="AE175" s="2173"/>
      <c r="AF175" s="2173"/>
      <c r="AG175" s="2173"/>
      <c r="AH175" s="2173"/>
      <c r="AI175" s="2174"/>
      <c r="AJ175" s="2173"/>
      <c r="AK175" s="2173"/>
      <c r="AL175" s="2173"/>
      <c r="AM175" s="2173"/>
      <c r="AN175" s="2174"/>
      <c r="AO175" s="2173"/>
      <c r="AP175" s="2173"/>
      <c r="AQ175" s="2173"/>
      <c r="AR175" s="2173"/>
      <c r="AS175" s="2174"/>
      <c r="AT175" s="2173"/>
      <c r="AU175" s="2173"/>
      <c r="AV175" s="2173"/>
      <c r="AW175" s="2173"/>
      <c r="AX175" s="2174"/>
    </row>
    <row r="176" spans="1:56">
      <c r="A176" s="2173"/>
      <c r="B176" s="2173"/>
      <c r="C176" s="2173"/>
      <c r="D176" s="2173"/>
      <c r="E176" s="2174"/>
      <c r="F176" s="2173"/>
      <c r="G176" s="2173"/>
      <c r="H176" s="2173"/>
      <c r="I176" s="2173"/>
      <c r="J176" s="2174"/>
      <c r="K176" s="2173"/>
      <c r="L176" s="2173"/>
      <c r="M176" s="2173"/>
      <c r="N176" s="2173"/>
      <c r="O176" s="2174"/>
      <c r="P176" s="2173"/>
      <c r="Q176" s="2173"/>
      <c r="R176" s="2173"/>
      <c r="S176" s="2173"/>
      <c r="T176" s="2174"/>
      <c r="U176" s="2173"/>
      <c r="V176" s="2173"/>
      <c r="W176" s="2173"/>
      <c r="X176" s="2173"/>
      <c r="Y176" s="2174"/>
      <c r="Z176" s="2173"/>
      <c r="AA176" s="2173"/>
      <c r="AB176" s="2173"/>
      <c r="AC176" s="2173"/>
      <c r="AD176" s="2174"/>
      <c r="AE176" s="2173"/>
      <c r="AF176" s="2173"/>
      <c r="AG176" s="2173"/>
      <c r="AH176" s="2173"/>
      <c r="AI176" s="2174"/>
      <c r="AJ176" s="2173"/>
      <c r="AK176" s="2173"/>
      <c r="AL176" s="2173"/>
      <c r="AM176" s="2173"/>
      <c r="AN176" s="2174"/>
      <c r="AO176" s="2173"/>
      <c r="AP176" s="2173"/>
      <c r="AQ176" s="2173"/>
      <c r="AR176" s="2173"/>
      <c r="AS176" s="2174"/>
      <c r="AT176" s="2173"/>
      <c r="AU176" s="2173"/>
      <c r="AV176" s="2173"/>
      <c r="AW176" s="2173"/>
      <c r="AX176" s="2174"/>
    </row>
    <row r="177" spans="1:56">
      <c r="A177" s="2173"/>
      <c r="B177" s="2173"/>
      <c r="C177" s="2173"/>
      <c r="D177" s="2173"/>
      <c r="E177" s="2174"/>
      <c r="F177" s="2173"/>
      <c r="G177" s="2173"/>
      <c r="H177" s="2173"/>
      <c r="I177" s="2173"/>
      <c r="J177" s="2174"/>
      <c r="K177" s="2173"/>
      <c r="L177" s="2173"/>
      <c r="M177" s="2173"/>
      <c r="N177" s="2173"/>
      <c r="O177" s="2174"/>
      <c r="P177" s="2173"/>
      <c r="Q177" s="2173"/>
      <c r="R177" s="2173"/>
      <c r="S177" s="2173"/>
      <c r="T177" s="2174"/>
      <c r="U177" s="2173"/>
      <c r="V177" s="2173"/>
      <c r="W177" s="2173"/>
      <c r="X177" s="2173"/>
      <c r="Y177" s="2174"/>
      <c r="Z177" s="2173"/>
      <c r="AA177" s="2173"/>
      <c r="AB177" s="2173"/>
      <c r="AC177" s="2173"/>
      <c r="AD177" s="2174"/>
      <c r="AE177" s="2173"/>
      <c r="AF177" s="2173"/>
      <c r="AG177" s="2173"/>
      <c r="AH177" s="2173"/>
      <c r="AI177" s="2174"/>
      <c r="AJ177" s="2173"/>
      <c r="AK177" s="2173"/>
      <c r="AL177" s="2173"/>
      <c r="AM177" s="2173"/>
      <c r="AN177" s="2174"/>
      <c r="AO177" s="2173"/>
      <c r="AP177" s="2173"/>
      <c r="AQ177" s="2173"/>
      <c r="AR177" s="2173"/>
      <c r="AS177" s="2174"/>
      <c r="AT177" s="2173"/>
      <c r="AU177" s="2173"/>
      <c r="AV177" s="2173"/>
      <c r="AW177" s="2173"/>
      <c r="AX177" s="2174"/>
    </row>
    <row r="178" spans="1:56" s="387" customFormat="1">
      <c r="A178" s="2173"/>
      <c r="B178" s="2173"/>
      <c r="C178" s="2173"/>
      <c r="D178" s="2173"/>
      <c r="E178" s="2174"/>
      <c r="F178" s="2173"/>
      <c r="G178" s="2173"/>
      <c r="H178" s="2173"/>
      <c r="I178" s="2173"/>
      <c r="J178" s="2174"/>
      <c r="K178" s="2173"/>
      <c r="L178" s="2173"/>
      <c r="M178" s="2173"/>
      <c r="N178" s="2173"/>
      <c r="O178" s="2174"/>
      <c r="P178" s="2173"/>
      <c r="Q178" s="2173"/>
      <c r="R178" s="2173"/>
      <c r="S178" s="2173"/>
      <c r="T178" s="2174"/>
      <c r="U178" s="2173"/>
      <c r="V178" s="2173"/>
      <c r="W178" s="2173"/>
      <c r="X178" s="2173"/>
      <c r="Y178" s="2174"/>
      <c r="Z178" s="2173"/>
      <c r="AA178" s="2173"/>
      <c r="AB178" s="2173"/>
      <c r="AC178" s="2173"/>
      <c r="AD178" s="2174"/>
      <c r="AE178" s="2173"/>
      <c r="AF178" s="2173"/>
      <c r="AG178" s="2173"/>
      <c r="AH178" s="2173"/>
      <c r="AI178" s="2174"/>
      <c r="AJ178" s="2173"/>
      <c r="AK178" s="2173"/>
      <c r="AL178" s="2173"/>
      <c r="AM178" s="2173"/>
      <c r="AN178" s="2174"/>
      <c r="AO178" s="2173"/>
      <c r="AP178" s="2173"/>
      <c r="AQ178" s="2173"/>
      <c r="AR178" s="2173"/>
      <c r="AS178" s="2174"/>
      <c r="AT178" s="2173"/>
      <c r="AU178" s="2173"/>
      <c r="AV178" s="2173"/>
      <c r="AW178" s="2173"/>
      <c r="AX178" s="2174"/>
      <c r="AY178" s="388"/>
      <c r="AZ178" s="388"/>
      <c r="BA178" s="388"/>
      <c r="BB178" s="388"/>
      <c r="BC178" s="388"/>
      <c r="BD178" s="388"/>
    </row>
    <row r="179" spans="1:56">
      <c r="A179" s="2173"/>
      <c r="B179" s="2173"/>
      <c r="C179" s="2173"/>
      <c r="D179" s="2173"/>
      <c r="E179" s="2174"/>
      <c r="F179" s="2173"/>
      <c r="G179" s="2173"/>
      <c r="H179" s="2173"/>
      <c r="I179" s="2173"/>
      <c r="J179" s="2174"/>
      <c r="K179" s="2173"/>
      <c r="L179" s="2173"/>
      <c r="M179" s="2173"/>
      <c r="N179" s="2173"/>
      <c r="O179" s="2174"/>
      <c r="P179" s="2173"/>
      <c r="Q179" s="2173"/>
      <c r="R179" s="2173"/>
      <c r="S179" s="2173"/>
      <c r="T179" s="2174"/>
      <c r="U179" s="2173"/>
      <c r="V179" s="2173"/>
      <c r="W179" s="2173"/>
      <c r="X179" s="2173"/>
      <c r="Y179" s="2174"/>
      <c r="Z179" s="2173"/>
      <c r="AA179" s="2173"/>
      <c r="AB179" s="2173"/>
      <c r="AC179" s="2173"/>
      <c r="AD179" s="2174"/>
      <c r="AE179" s="2173"/>
      <c r="AF179" s="2173"/>
      <c r="AG179" s="2173"/>
      <c r="AH179" s="2173"/>
      <c r="AI179" s="2174"/>
      <c r="AJ179" s="2173"/>
      <c r="AK179" s="2173"/>
      <c r="AL179" s="2173"/>
      <c r="AM179" s="2173"/>
      <c r="AN179" s="2174"/>
      <c r="AO179" s="2173"/>
      <c r="AP179" s="2173"/>
      <c r="AQ179" s="2173"/>
      <c r="AR179" s="2173"/>
      <c r="AS179" s="2174"/>
      <c r="AT179" s="2173"/>
      <c r="AU179" s="2173"/>
      <c r="AV179" s="2173"/>
      <c r="AW179" s="2173"/>
      <c r="AX179" s="2174"/>
    </row>
    <row r="180" spans="1:56">
      <c r="A180" s="2234"/>
      <c r="B180" s="2234"/>
      <c r="C180" s="2234"/>
      <c r="D180" s="2234"/>
      <c r="E180" s="2235"/>
      <c r="F180" s="2234"/>
      <c r="G180" s="2234"/>
      <c r="H180" s="2234"/>
      <c r="I180" s="2234"/>
      <c r="J180" s="2235"/>
      <c r="K180" s="2234"/>
      <c r="L180" s="2234"/>
      <c r="M180" s="2234"/>
      <c r="N180" s="2234"/>
      <c r="O180" s="2235"/>
      <c r="P180" s="2234"/>
      <c r="Q180" s="2234"/>
      <c r="R180" s="2234"/>
      <c r="S180" s="2234"/>
      <c r="T180" s="2235"/>
      <c r="U180" s="2234"/>
      <c r="V180" s="2234"/>
      <c r="W180" s="2234"/>
      <c r="X180" s="2234"/>
      <c r="Y180" s="2235"/>
      <c r="Z180" s="2234"/>
      <c r="AA180" s="2234"/>
      <c r="AB180" s="2234"/>
      <c r="AC180" s="2234"/>
      <c r="AD180" s="2235"/>
      <c r="AE180" s="2234"/>
      <c r="AF180" s="2234"/>
      <c r="AG180" s="2234"/>
      <c r="AH180" s="2234"/>
      <c r="AI180" s="2235"/>
      <c r="AJ180" s="2234"/>
      <c r="AK180" s="2234"/>
      <c r="AL180" s="2234"/>
      <c r="AM180" s="2234"/>
      <c r="AN180" s="2235"/>
      <c r="AO180" s="2234"/>
      <c r="AP180" s="2234"/>
      <c r="AQ180" s="2234"/>
      <c r="AR180" s="2234"/>
      <c r="AS180" s="2235"/>
      <c r="AT180" s="2234"/>
      <c r="AU180" s="2234"/>
      <c r="AV180" s="2234"/>
      <c r="AW180" s="2234"/>
      <c r="AX180" s="2235"/>
    </row>
    <row r="181" spans="1:56">
      <c r="A181" s="408">
        <v>16</v>
      </c>
      <c r="B181" s="408"/>
      <c r="C181" s="408"/>
      <c r="D181" s="408"/>
      <c r="E181" s="409"/>
      <c r="F181" s="408">
        <v>17</v>
      </c>
      <c r="G181" s="408"/>
      <c r="H181" s="408"/>
      <c r="I181" s="408"/>
      <c r="J181" s="409"/>
      <c r="K181" s="408">
        <v>18</v>
      </c>
      <c r="L181" s="408"/>
      <c r="M181" s="408"/>
      <c r="N181" s="408"/>
      <c r="O181" s="409"/>
      <c r="P181" s="408">
        <v>19</v>
      </c>
      <c r="Q181" s="408"/>
      <c r="R181" s="408"/>
      <c r="S181" s="408"/>
      <c r="T181" s="409"/>
      <c r="U181" s="408">
        <v>20</v>
      </c>
      <c r="V181" s="408"/>
      <c r="W181" s="408"/>
      <c r="X181" s="408"/>
      <c r="Y181" s="409"/>
      <c r="Z181" s="408">
        <v>21</v>
      </c>
      <c r="AA181" s="408"/>
      <c r="AB181" s="408"/>
      <c r="AC181" s="408"/>
      <c r="AD181" s="409"/>
      <c r="AE181" s="408">
        <v>22</v>
      </c>
      <c r="AF181" s="408"/>
      <c r="AG181" s="408"/>
      <c r="AH181" s="408"/>
      <c r="AI181" s="409"/>
      <c r="AJ181" s="408">
        <v>23</v>
      </c>
      <c r="AK181" s="408"/>
      <c r="AL181" s="408"/>
      <c r="AM181" s="408"/>
      <c r="AN181" s="409"/>
      <c r="AO181" s="408">
        <v>24</v>
      </c>
      <c r="AP181" s="408"/>
      <c r="AQ181" s="408"/>
      <c r="AR181" s="408"/>
      <c r="AS181" s="409"/>
      <c r="AT181" s="408">
        <v>25</v>
      </c>
      <c r="AU181" s="408"/>
      <c r="AV181" s="408"/>
      <c r="AW181" s="408"/>
      <c r="AX181" s="409"/>
    </row>
    <row r="182" spans="1:56">
      <c r="A182" s="2236"/>
      <c r="B182" s="2173"/>
      <c r="C182" s="2173"/>
      <c r="D182" s="2173"/>
      <c r="E182" s="2174"/>
      <c r="F182" s="2236" t="s">
        <v>3388</v>
      </c>
      <c r="G182" s="2173"/>
      <c r="H182" s="2173"/>
      <c r="I182" s="2173"/>
      <c r="J182" s="2174"/>
      <c r="K182" s="2236"/>
      <c r="L182" s="2173"/>
      <c r="M182" s="2173"/>
      <c r="N182" s="2173"/>
      <c r="O182" s="2174"/>
      <c r="P182" s="2236"/>
      <c r="Q182" s="2173"/>
      <c r="R182" s="2173"/>
      <c r="S182" s="2173"/>
      <c r="T182" s="2174"/>
      <c r="U182" s="2236"/>
      <c r="V182" s="2173"/>
      <c r="W182" s="2173"/>
      <c r="X182" s="2173"/>
      <c r="Y182" s="2174"/>
      <c r="Z182" s="2236"/>
      <c r="AA182" s="2173"/>
      <c r="AB182" s="2173"/>
      <c r="AC182" s="2173"/>
      <c r="AD182" s="2174"/>
      <c r="AE182" s="2236"/>
      <c r="AF182" s="2173"/>
      <c r="AG182" s="2173"/>
      <c r="AH182" s="2173"/>
      <c r="AI182" s="2174"/>
      <c r="AJ182" s="2236"/>
      <c r="AK182" s="2173"/>
      <c r="AL182" s="2173"/>
      <c r="AM182" s="2173"/>
      <c r="AN182" s="2174"/>
      <c r="AO182" s="2236"/>
      <c r="AP182" s="2173"/>
      <c r="AQ182" s="2173"/>
      <c r="AR182" s="2173"/>
      <c r="AS182" s="2174"/>
      <c r="AT182" s="2236"/>
      <c r="AU182" s="2173"/>
      <c r="AV182" s="2173"/>
      <c r="AW182" s="2173"/>
      <c r="AX182" s="2174"/>
    </row>
    <row r="183" spans="1:56">
      <c r="A183" s="2236"/>
      <c r="B183" s="2173"/>
      <c r="C183" s="2173"/>
      <c r="D183" s="2173"/>
      <c r="E183" s="2174"/>
      <c r="F183" s="2236"/>
      <c r="G183" s="2173"/>
      <c r="H183" s="2173"/>
      <c r="I183" s="2173"/>
      <c r="J183" s="2174"/>
      <c r="K183" s="2236"/>
      <c r="L183" s="2173"/>
      <c r="M183" s="2173"/>
      <c r="N183" s="2173"/>
      <c r="O183" s="2174"/>
      <c r="P183" s="2236"/>
      <c r="Q183" s="2173"/>
      <c r="R183" s="2173"/>
      <c r="S183" s="2173"/>
      <c r="T183" s="2174"/>
      <c r="U183" s="2236"/>
      <c r="V183" s="2173"/>
      <c r="W183" s="2173"/>
      <c r="X183" s="2173"/>
      <c r="Y183" s="2174"/>
      <c r="Z183" s="2236"/>
      <c r="AA183" s="2173"/>
      <c r="AB183" s="2173"/>
      <c r="AC183" s="2173"/>
      <c r="AD183" s="2174"/>
      <c r="AE183" s="2236"/>
      <c r="AF183" s="2173"/>
      <c r="AG183" s="2173"/>
      <c r="AH183" s="2173"/>
      <c r="AI183" s="2174"/>
      <c r="AJ183" s="2236"/>
      <c r="AK183" s="2173"/>
      <c r="AL183" s="2173"/>
      <c r="AM183" s="2173"/>
      <c r="AN183" s="2174"/>
      <c r="AO183" s="2236"/>
      <c r="AP183" s="2173"/>
      <c r="AQ183" s="2173"/>
      <c r="AR183" s="2173"/>
      <c r="AS183" s="2174"/>
      <c r="AT183" s="2236"/>
      <c r="AU183" s="2173"/>
      <c r="AV183" s="2173"/>
      <c r="AW183" s="2173"/>
      <c r="AX183" s="2174"/>
    </row>
    <row r="184" spans="1:56">
      <c r="A184" s="2236"/>
      <c r="B184" s="2173"/>
      <c r="C184" s="2173"/>
      <c r="D184" s="2173"/>
      <c r="E184" s="2174"/>
      <c r="F184" s="2236"/>
      <c r="G184" s="2173"/>
      <c r="H184" s="2173"/>
      <c r="I184" s="2173"/>
      <c r="J184" s="2174"/>
      <c r="K184" s="2236"/>
      <c r="L184" s="2173"/>
      <c r="M184" s="2173"/>
      <c r="N184" s="2173"/>
      <c r="O184" s="2174"/>
      <c r="P184" s="2236"/>
      <c r="Q184" s="2173"/>
      <c r="R184" s="2173"/>
      <c r="S184" s="2173"/>
      <c r="T184" s="2174"/>
      <c r="U184" s="2236"/>
      <c r="V184" s="2173"/>
      <c r="W184" s="2173"/>
      <c r="X184" s="2173"/>
      <c r="Y184" s="2174"/>
      <c r="Z184" s="2236"/>
      <c r="AA184" s="2173"/>
      <c r="AB184" s="2173"/>
      <c r="AC184" s="2173"/>
      <c r="AD184" s="2174"/>
      <c r="AE184" s="2236"/>
      <c r="AF184" s="2173"/>
      <c r="AG184" s="2173"/>
      <c r="AH184" s="2173"/>
      <c r="AI184" s="2174"/>
      <c r="AJ184" s="2236"/>
      <c r="AK184" s="2173"/>
      <c r="AL184" s="2173"/>
      <c r="AM184" s="2173"/>
      <c r="AN184" s="2174"/>
      <c r="AO184" s="2236"/>
      <c r="AP184" s="2173"/>
      <c r="AQ184" s="2173"/>
      <c r="AR184" s="2173"/>
      <c r="AS184" s="2174"/>
      <c r="AT184" s="2236"/>
      <c r="AU184" s="2173"/>
      <c r="AV184" s="2173"/>
      <c r="AW184" s="2173"/>
      <c r="AX184" s="2174"/>
    </row>
    <row r="185" spans="1:56">
      <c r="A185" s="2236"/>
      <c r="B185" s="2173"/>
      <c r="C185" s="2173"/>
      <c r="D185" s="2173"/>
      <c r="E185" s="2174"/>
      <c r="F185" s="2236"/>
      <c r="G185" s="2173"/>
      <c r="H185" s="2173"/>
      <c r="I185" s="2173"/>
      <c r="J185" s="2174"/>
      <c r="K185" s="2236"/>
      <c r="L185" s="2173"/>
      <c r="M185" s="2173"/>
      <c r="N185" s="2173"/>
      <c r="O185" s="2174"/>
      <c r="P185" s="2236"/>
      <c r="Q185" s="2173"/>
      <c r="R185" s="2173"/>
      <c r="S185" s="2173"/>
      <c r="T185" s="2174"/>
      <c r="U185" s="2236"/>
      <c r="V185" s="2173"/>
      <c r="W185" s="2173"/>
      <c r="X185" s="2173"/>
      <c r="Y185" s="2174"/>
      <c r="Z185" s="2236"/>
      <c r="AA185" s="2173"/>
      <c r="AB185" s="2173"/>
      <c r="AC185" s="2173"/>
      <c r="AD185" s="2174"/>
      <c r="AE185" s="2236"/>
      <c r="AF185" s="2173"/>
      <c r="AG185" s="2173"/>
      <c r="AH185" s="2173"/>
      <c r="AI185" s="2174"/>
      <c r="AJ185" s="2236"/>
      <c r="AK185" s="2173"/>
      <c r="AL185" s="2173"/>
      <c r="AM185" s="2173"/>
      <c r="AN185" s="2174"/>
      <c r="AO185" s="2236"/>
      <c r="AP185" s="2173"/>
      <c r="AQ185" s="2173"/>
      <c r="AR185" s="2173"/>
      <c r="AS185" s="2174"/>
      <c r="AT185" s="2236"/>
      <c r="AU185" s="2173"/>
      <c r="AV185" s="2173"/>
      <c r="AW185" s="2173"/>
      <c r="AX185" s="2174"/>
    </row>
    <row r="186" spans="1:56">
      <c r="A186" s="2236"/>
      <c r="B186" s="2173"/>
      <c r="C186" s="2173"/>
      <c r="D186" s="2173"/>
      <c r="E186" s="2174"/>
      <c r="F186" s="2236"/>
      <c r="G186" s="2173"/>
      <c r="H186" s="2173"/>
      <c r="I186" s="2173"/>
      <c r="J186" s="2174"/>
      <c r="K186" s="2236"/>
      <c r="L186" s="2173"/>
      <c r="M186" s="2173"/>
      <c r="N186" s="2173"/>
      <c r="O186" s="2174"/>
      <c r="P186" s="2236"/>
      <c r="Q186" s="2173"/>
      <c r="R186" s="2173"/>
      <c r="S186" s="2173"/>
      <c r="T186" s="2174"/>
      <c r="U186" s="2236"/>
      <c r="V186" s="2173"/>
      <c r="W186" s="2173"/>
      <c r="X186" s="2173"/>
      <c r="Y186" s="2174"/>
      <c r="Z186" s="2236"/>
      <c r="AA186" s="2173"/>
      <c r="AB186" s="2173"/>
      <c r="AC186" s="2173"/>
      <c r="AD186" s="2174"/>
      <c r="AE186" s="2236"/>
      <c r="AF186" s="2173"/>
      <c r="AG186" s="2173"/>
      <c r="AH186" s="2173"/>
      <c r="AI186" s="2174"/>
      <c r="AJ186" s="2236"/>
      <c r="AK186" s="2173"/>
      <c r="AL186" s="2173"/>
      <c r="AM186" s="2173"/>
      <c r="AN186" s="2174"/>
      <c r="AO186" s="2236"/>
      <c r="AP186" s="2173"/>
      <c r="AQ186" s="2173"/>
      <c r="AR186" s="2173"/>
      <c r="AS186" s="2174"/>
      <c r="AT186" s="2236"/>
      <c r="AU186" s="2173"/>
      <c r="AV186" s="2173"/>
      <c r="AW186" s="2173"/>
      <c r="AX186" s="2174"/>
    </row>
    <row r="187" spans="1:56">
      <c r="A187" s="2236"/>
      <c r="B187" s="2173"/>
      <c r="C187" s="2173"/>
      <c r="D187" s="2173"/>
      <c r="E187" s="2174"/>
      <c r="F187" s="2236"/>
      <c r="G187" s="2173"/>
      <c r="H187" s="2173"/>
      <c r="I187" s="2173"/>
      <c r="J187" s="2174"/>
      <c r="K187" s="2236"/>
      <c r="L187" s="2173"/>
      <c r="M187" s="2173"/>
      <c r="N187" s="2173"/>
      <c r="O187" s="2174"/>
      <c r="P187" s="2236"/>
      <c r="Q187" s="2173"/>
      <c r="R187" s="2173"/>
      <c r="S187" s="2173"/>
      <c r="T187" s="2174"/>
      <c r="U187" s="2236"/>
      <c r="V187" s="2173"/>
      <c r="W187" s="2173"/>
      <c r="X187" s="2173"/>
      <c r="Y187" s="2174"/>
      <c r="Z187" s="2236"/>
      <c r="AA187" s="2173"/>
      <c r="AB187" s="2173"/>
      <c r="AC187" s="2173"/>
      <c r="AD187" s="2174"/>
      <c r="AE187" s="2236"/>
      <c r="AF187" s="2173"/>
      <c r="AG187" s="2173"/>
      <c r="AH187" s="2173"/>
      <c r="AI187" s="2174"/>
      <c r="AJ187" s="2236"/>
      <c r="AK187" s="2173"/>
      <c r="AL187" s="2173"/>
      <c r="AM187" s="2173"/>
      <c r="AN187" s="2174"/>
      <c r="AO187" s="2236"/>
      <c r="AP187" s="2173"/>
      <c r="AQ187" s="2173"/>
      <c r="AR187" s="2173"/>
      <c r="AS187" s="2174"/>
      <c r="AT187" s="2236"/>
      <c r="AU187" s="2173"/>
      <c r="AV187" s="2173"/>
      <c r="AW187" s="2173"/>
      <c r="AX187" s="2174"/>
    </row>
    <row r="188" spans="1:56">
      <c r="A188" s="2236"/>
      <c r="B188" s="2173"/>
      <c r="C188" s="2173"/>
      <c r="D188" s="2173"/>
      <c r="E188" s="2174"/>
      <c r="F188" s="2236"/>
      <c r="G188" s="2173"/>
      <c r="H188" s="2173"/>
      <c r="I188" s="2173"/>
      <c r="J188" s="2174"/>
      <c r="K188" s="2236"/>
      <c r="L188" s="2173"/>
      <c r="M188" s="2173"/>
      <c r="N188" s="2173"/>
      <c r="O188" s="2174"/>
      <c r="P188" s="2236"/>
      <c r="Q188" s="2173"/>
      <c r="R188" s="2173"/>
      <c r="S188" s="2173"/>
      <c r="T188" s="2174"/>
      <c r="U188" s="2236"/>
      <c r="V188" s="2173"/>
      <c r="W188" s="2173"/>
      <c r="X188" s="2173"/>
      <c r="Y188" s="2174"/>
      <c r="Z188" s="2236"/>
      <c r="AA188" s="2173"/>
      <c r="AB188" s="2173"/>
      <c r="AC188" s="2173"/>
      <c r="AD188" s="2174"/>
      <c r="AE188" s="2236"/>
      <c r="AF188" s="2173"/>
      <c r="AG188" s="2173"/>
      <c r="AH188" s="2173"/>
      <c r="AI188" s="2174"/>
      <c r="AJ188" s="2236"/>
      <c r="AK188" s="2173"/>
      <c r="AL188" s="2173"/>
      <c r="AM188" s="2173"/>
      <c r="AN188" s="2174"/>
      <c r="AO188" s="2236"/>
      <c r="AP188" s="2173"/>
      <c r="AQ188" s="2173"/>
      <c r="AR188" s="2173"/>
      <c r="AS188" s="2174"/>
      <c r="AT188" s="2236"/>
      <c r="AU188" s="2173"/>
      <c r="AV188" s="2173"/>
      <c r="AW188" s="2173"/>
      <c r="AX188" s="2174"/>
    </row>
    <row r="189" spans="1:56">
      <c r="A189" s="2236"/>
      <c r="B189" s="2173"/>
      <c r="C189" s="2173"/>
      <c r="D189" s="2173"/>
      <c r="E189" s="2174"/>
      <c r="F189" s="2236"/>
      <c r="G189" s="2173"/>
      <c r="H189" s="2173"/>
      <c r="I189" s="2173"/>
      <c r="J189" s="2174"/>
      <c r="K189" s="2236"/>
      <c r="L189" s="2173"/>
      <c r="M189" s="2173"/>
      <c r="N189" s="2173"/>
      <c r="O189" s="2174"/>
      <c r="P189" s="2236"/>
      <c r="Q189" s="2173"/>
      <c r="R189" s="2173"/>
      <c r="S189" s="2173"/>
      <c r="T189" s="2174"/>
      <c r="U189" s="2236"/>
      <c r="V189" s="2173"/>
      <c r="W189" s="2173"/>
      <c r="X189" s="2173"/>
      <c r="Y189" s="2174"/>
      <c r="Z189" s="2236"/>
      <c r="AA189" s="2173"/>
      <c r="AB189" s="2173"/>
      <c r="AC189" s="2173"/>
      <c r="AD189" s="2174"/>
      <c r="AE189" s="2236"/>
      <c r="AF189" s="2173"/>
      <c r="AG189" s="2173"/>
      <c r="AH189" s="2173"/>
      <c r="AI189" s="2174"/>
      <c r="AJ189" s="2236"/>
      <c r="AK189" s="2173"/>
      <c r="AL189" s="2173"/>
      <c r="AM189" s="2173"/>
      <c r="AN189" s="2174"/>
      <c r="AO189" s="2236"/>
      <c r="AP189" s="2173"/>
      <c r="AQ189" s="2173"/>
      <c r="AR189" s="2173"/>
      <c r="AS189" s="2174"/>
      <c r="AT189" s="2236"/>
      <c r="AU189" s="2173"/>
      <c r="AV189" s="2173"/>
      <c r="AW189" s="2173"/>
      <c r="AX189" s="2174"/>
    </row>
    <row r="190" spans="1:56">
      <c r="A190" s="2236"/>
      <c r="B190" s="2173"/>
      <c r="C190" s="2173"/>
      <c r="D190" s="2173"/>
      <c r="E190" s="2174"/>
      <c r="F190" s="2236"/>
      <c r="G190" s="2173"/>
      <c r="H190" s="2173"/>
      <c r="I190" s="2173"/>
      <c r="J190" s="2174"/>
      <c r="K190" s="2236"/>
      <c r="L190" s="2173"/>
      <c r="M190" s="2173"/>
      <c r="N190" s="2173"/>
      <c r="O190" s="2174"/>
      <c r="P190" s="2236"/>
      <c r="Q190" s="2173"/>
      <c r="R190" s="2173"/>
      <c r="S190" s="2173"/>
      <c r="T190" s="2174"/>
      <c r="U190" s="2236"/>
      <c r="V190" s="2173"/>
      <c r="W190" s="2173"/>
      <c r="X190" s="2173"/>
      <c r="Y190" s="2174"/>
      <c r="Z190" s="2236"/>
      <c r="AA190" s="2173"/>
      <c r="AB190" s="2173"/>
      <c r="AC190" s="2173"/>
      <c r="AD190" s="2174"/>
      <c r="AE190" s="2236"/>
      <c r="AF190" s="2173"/>
      <c r="AG190" s="2173"/>
      <c r="AH190" s="2173"/>
      <c r="AI190" s="2174"/>
      <c r="AJ190" s="2236"/>
      <c r="AK190" s="2173"/>
      <c r="AL190" s="2173"/>
      <c r="AM190" s="2173"/>
      <c r="AN190" s="2174"/>
      <c r="AO190" s="2236"/>
      <c r="AP190" s="2173"/>
      <c r="AQ190" s="2173"/>
      <c r="AR190" s="2173"/>
      <c r="AS190" s="2174"/>
      <c r="AT190" s="2236"/>
      <c r="AU190" s="2173"/>
      <c r="AV190" s="2173"/>
      <c r="AW190" s="2173"/>
      <c r="AX190" s="2174"/>
    </row>
    <row r="191" spans="1:56">
      <c r="A191" s="2236"/>
      <c r="B191" s="2173"/>
      <c r="C191" s="2173"/>
      <c r="D191" s="2173"/>
      <c r="E191" s="2174"/>
      <c r="F191" s="2236"/>
      <c r="G191" s="2173"/>
      <c r="H191" s="2173"/>
      <c r="I191" s="2173"/>
      <c r="J191" s="2174"/>
      <c r="K191" s="2236"/>
      <c r="L191" s="2173"/>
      <c r="M191" s="2173"/>
      <c r="N191" s="2173"/>
      <c r="O191" s="2174"/>
      <c r="P191" s="2236"/>
      <c r="Q191" s="2173"/>
      <c r="R191" s="2173"/>
      <c r="S191" s="2173"/>
      <c r="T191" s="2174"/>
      <c r="U191" s="2236"/>
      <c r="V191" s="2173"/>
      <c r="W191" s="2173"/>
      <c r="X191" s="2173"/>
      <c r="Y191" s="2174"/>
      <c r="Z191" s="2236"/>
      <c r="AA191" s="2173"/>
      <c r="AB191" s="2173"/>
      <c r="AC191" s="2173"/>
      <c r="AD191" s="2174"/>
      <c r="AE191" s="2236"/>
      <c r="AF191" s="2173"/>
      <c r="AG191" s="2173"/>
      <c r="AH191" s="2173"/>
      <c r="AI191" s="2174"/>
      <c r="AJ191" s="2236"/>
      <c r="AK191" s="2173"/>
      <c r="AL191" s="2173"/>
      <c r="AM191" s="2173"/>
      <c r="AN191" s="2174"/>
      <c r="AO191" s="2236"/>
      <c r="AP191" s="2173"/>
      <c r="AQ191" s="2173"/>
      <c r="AR191" s="2173"/>
      <c r="AS191" s="2174"/>
      <c r="AT191" s="2236"/>
      <c r="AU191" s="2173"/>
      <c r="AV191" s="2173"/>
      <c r="AW191" s="2173"/>
      <c r="AX191" s="2174"/>
    </row>
    <row r="192" spans="1:56">
      <c r="A192" s="2236"/>
      <c r="B192" s="2173"/>
      <c r="C192" s="2173"/>
      <c r="D192" s="2173"/>
      <c r="E192" s="2174"/>
      <c r="F192" s="2236"/>
      <c r="G192" s="2173"/>
      <c r="H192" s="2173"/>
      <c r="I192" s="2173"/>
      <c r="J192" s="2174"/>
      <c r="K192" s="2236"/>
      <c r="L192" s="2173"/>
      <c r="M192" s="2173"/>
      <c r="N192" s="2173"/>
      <c r="O192" s="2174"/>
      <c r="P192" s="2236"/>
      <c r="Q192" s="2173"/>
      <c r="R192" s="2173"/>
      <c r="S192" s="2173"/>
      <c r="T192" s="2174"/>
      <c r="U192" s="2236"/>
      <c r="V192" s="2173"/>
      <c r="W192" s="2173"/>
      <c r="X192" s="2173"/>
      <c r="Y192" s="2174"/>
      <c r="Z192" s="2236"/>
      <c r="AA192" s="2173"/>
      <c r="AB192" s="2173"/>
      <c r="AC192" s="2173"/>
      <c r="AD192" s="2174"/>
      <c r="AE192" s="2236"/>
      <c r="AF192" s="2173"/>
      <c r="AG192" s="2173"/>
      <c r="AH192" s="2173"/>
      <c r="AI192" s="2174"/>
      <c r="AJ192" s="2236"/>
      <c r="AK192" s="2173"/>
      <c r="AL192" s="2173"/>
      <c r="AM192" s="2173"/>
      <c r="AN192" s="2174"/>
      <c r="AO192" s="2236"/>
      <c r="AP192" s="2173"/>
      <c r="AQ192" s="2173"/>
      <c r="AR192" s="2173"/>
      <c r="AS192" s="2174"/>
      <c r="AT192" s="2236"/>
      <c r="AU192" s="2173"/>
      <c r="AV192" s="2173"/>
      <c r="AW192" s="2173"/>
      <c r="AX192" s="2174"/>
    </row>
    <row r="193" spans="1:56">
      <c r="A193" s="2236"/>
      <c r="B193" s="2173"/>
      <c r="C193" s="2173"/>
      <c r="D193" s="2173"/>
      <c r="E193" s="2174"/>
      <c r="F193" s="2236"/>
      <c r="G193" s="2173"/>
      <c r="H193" s="2173"/>
      <c r="I193" s="2173"/>
      <c r="J193" s="2174"/>
      <c r="K193" s="2236"/>
      <c r="L193" s="2173"/>
      <c r="M193" s="2173"/>
      <c r="N193" s="2173"/>
      <c r="O193" s="2174"/>
      <c r="P193" s="2236"/>
      <c r="Q193" s="2173"/>
      <c r="R193" s="2173"/>
      <c r="S193" s="2173"/>
      <c r="T193" s="2174"/>
      <c r="U193" s="2236"/>
      <c r="V193" s="2173"/>
      <c r="W193" s="2173"/>
      <c r="X193" s="2173"/>
      <c r="Y193" s="2174"/>
      <c r="Z193" s="2236"/>
      <c r="AA193" s="2173"/>
      <c r="AB193" s="2173"/>
      <c r="AC193" s="2173"/>
      <c r="AD193" s="2174"/>
      <c r="AE193" s="2236"/>
      <c r="AF193" s="2173"/>
      <c r="AG193" s="2173"/>
      <c r="AH193" s="2173"/>
      <c r="AI193" s="2174"/>
      <c r="AJ193" s="2236"/>
      <c r="AK193" s="2173"/>
      <c r="AL193" s="2173"/>
      <c r="AM193" s="2173"/>
      <c r="AN193" s="2174"/>
      <c r="AO193" s="2236"/>
      <c r="AP193" s="2173"/>
      <c r="AQ193" s="2173"/>
      <c r="AR193" s="2173"/>
      <c r="AS193" s="2174"/>
      <c r="AT193" s="2236"/>
      <c r="AU193" s="2173"/>
      <c r="AV193" s="2173"/>
      <c r="AW193" s="2173"/>
      <c r="AX193" s="2174"/>
    </row>
    <row r="194" spans="1:56" s="387" customFormat="1">
      <c r="A194" s="2236"/>
      <c r="B194" s="2173"/>
      <c r="C194" s="2173"/>
      <c r="D194" s="2173"/>
      <c r="E194" s="2174"/>
      <c r="F194" s="2236"/>
      <c r="G194" s="2173"/>
      <c r="H194" s="2173"/>
      <c r="I194" s="2173"/>
      <c r="J194" s="2174"/>
      <c r="K194" s="2236"/>
      <c r="L194" s="2173"/>
      <c r="M194" s="2173"/>
      <c r="N194" s="2173"/>
      <c r="O194" s="2174"/>
      <c r="P194" s="2236"/>
      <c r="Q194" s="2173"/>
      <c r="R194" s="2173"/>
      <c r="S194" s="2173"/>
      <c r="T194" s="2174"/>
      <c r="U194" s="2236"/>
      <c r="V194" s="2173"/>
      <c r="W194" s="2173"/>
      <c r="X194" s="2173"/>
      <c r="Y194" s="2174"/>
      <c r="Z194" s="2236"/>
      <c r="AA194" s="2173"/>
      <c r="AB194" s="2173"/>
      <c r="AC194" s="2173"/>
      <c r="AD194" s="2174"/>
      <c r="AE194" s="2236"/>
      <c r="AF194" s="2173"/>
      <c r="AG194" s="2173"/>
      <c r="AH194" s="2173"/>
      <c r="AI194" s="2174"/>
      <c r="AJ194" s="2236"/>
      <c r="AK194" s="2173"/>
      <c r="AL194" s="2173"/>
      <c r="AM194" s="2173"/>
      <c r="AN194" s="2174"/>
      <c r="AO194" s="2236"/>
      <c r="AP194" s="2173"/>
      <c r="AQ194" s="2173"/>
      <c r="AR194" s="2173"/>
      <c r="AS194" s="2174"/>
      <c r="AT194" s="2236"/>
      <c r="AU194" s="2173"/>
      <c r="AV194" s="2173"/>
      <c r="AW194" s="2173"/>
      <c r="AX194" s="2174"/>
      <c r="AY194" s="388"/>
      <c r="AZ194" s="388"/>
      <c r="BA194" s="388"/>
      <c r="BB194" s="388"/>
      <c r="BC194" s="388"/>
      <c r="BD194" s="388"/>
    </row>
    <row r="195" spans="1:56">
      <c r="A195" s="2236"/>
      <c r="B195" s="2173"/>
      <c r="C195" s="2173"/>
      <c r="D195" s="2173"/>
      <c r="E195" s="2174"/>
      <c r="F195" s="2236"/>
      <c r="G195" s="2173"/>
      <c r="H195" s="2173"/>
      <c r="I195" s="2173"/>
      <c r="J195" s="2174"/>
      <c r="K195" s="2236"/>
      <c r="L195" s="2173"/>
      <c r="M195" s="2173"/>
      <c r="N195" s="2173"/>
      <c r="O195" s="2174"/>
      <c r="P195" s="2236"/>
      <c r="Q195" s="2173"/>
      <c r="R195" s="2173"/>
      <c r="S195" s="2173"/>
      <c r="T195" s="2174"/>
      <c r="U195" s="2236"/>
      <c r="V195" s="2173"/>
      <c r="W195" s="2173"/>
      <c r="X195" s="2173"/>
      <c r="Y195" s="2174"/>
      <c r="Z195" s="2236"/>
      <c r="AA195" s="2173"/>
      <c r="AB195" s="2173"/>
      <c r="AC195" s="2173"/>
      <c r="AD195" s="2174"/>
      <c r="AE195" s="2236"/>
      <c r="AF195" s="2173"/>
      <c r="AG195" s="2173"/>
      <c r="AH195" s="2173"/>
      <c r="AI195" s="2174"/>
      <c r="AJ195" s="2236"/>
      <c r="AK195" s="2173"/>
      <c r="AL195" s="2173"/>
      <c r="AM195" s="2173"/>
      <c r="AN195" s="2174"/>
      <c r="AO195" s="2236"/>
      <c r="AP195" s="2173"/>
      <c r="AQ195" s="2173"/>
      <c r="AR195" s="2173"/>
      <c r="AS195" s="2174"/>
      <c r="AT195" s="2236"/>
      <c r="AU195" s="2173"/>
      <c r="AV195" s="2173"/>
      <c r="AW195" s="2173"/>
      <c r="AX195" s="2174"/>
    </row>
    <row r="196" spans="1:56">
      <c r="A196" s="410"/>
      <c r="B196" s="410"/>
      <c r="C196" s="410"/>
      <c r="D196" s="410"/>
      <c r="E196" s="2097" t="s">
        <v>73</v>
      </c>
      <c r="F196" s="2098"/>
      <c r="G196" s="2098"/>
      <c r="H196" s="2098"/>
      <c r="I196" s="2098"/>
      <c r="J196" s="2098"/>
      <c r="K196" s="2098"/>
      <c r="L196" s="2098"/>
      <c r="M196" s="2098"/>
      <c r="N196" s="2098"/>
      <c r="O196" s="2098"/>
      <c r="P196" s="2098"/>
      <c r="Q196" s="2098"/>
      <c r="R196" s="2098"/>
      <c r="S196" s="2098"/>
      <c r="T196" s="2098"/>
      <c r="U196" s="2098"/>
      <c r="V196" s="2098"/>
      <c r="W196" s="2098"/>
      <c r="X196" s="2098"/>
      <c r="Y196" s="2098"/>
      <c r="Z196" s="2098"/>
      <c r="AA196" s="2098"/>
      <c r="AB196" s="2098"/>
      <c r="AC196" s="2098"/>
      <c r="AD196" s="2098"/>
      <c r="AE196" s="2098"/>
      <c r="AF196" s="2098"/>
      <c r="AG196" s="2098"/>
      <c r="AH196" s="2098"/>
      <c r="AI196" s="2098"/>
      <c r="AJ196" s="2098"/>
      <c r="AK196" s="2098"/>
      <c r="AL196" s="2098"/>
      <c r="AM196" s="2098"/>
      <c r="AN196" s="2098"/>
      <c r="AO196" s="2098"/>
      <c r="AP196" s="2098"/>
      <c r="AQ196" s="2098"/>
      <c r="AR196" s="2098"/>
      <c r="AS196" s="2098"/>
      <c r="AT196" s="2099"/>
      <c r="AU196" s="410"/>
      <c r="AV196" s="410"/>
      <c r="AW196" s="410"/>
      <c r="AX196" s="411"/>
    </row>
    <row r="197" spans="1:56" ht="18.75">
      <c r="A197" s="1986" t="s">
        <v>0</v>
      </c>
      <c r="B197" s="1986"/>
      <c r="C197" s="1986"/>
      <c r="D197" s="1986"/>
      <c r="E197" s="1986"/>
      <c r="F197" s="1986" t="s">
        <v>1</v>
      </c>
      <c r="G197" s="1986"/>
      <c r="H197" s="1986"/>
      <c r="I197" s="1986"/>
      <c r="J197" s="1986"/>
      <c r="K197" s="1986" t="s">
        <v>2</v>
      </c>
      <c r="L197" s="1986"/>
      <c r="M197" s="1986"/>
      <c r="N197" s="1986"/>
      <c r="O197" s="1986"/>
      <c r="P197" s="1986" t="s">
        <v>3</v>
      </c>
      <c r="Q197" s="1986"/>
      <c r="R197" s="1986"/>
      <c r="S197" s="1986"/>
      <c r="T197" s="1986"/>
      <c r="U197" s="1986" t="s">
        <v>4</v>
      </c>
      <c r="V197" s="1986"/>
      <c r="W197" s="1986"/>
      <c r="X197" s="1986"/>
      <c r="Y197" s="1986"/>
      <c r="Z197" s="1986" t="s">
        <v>5</v>
      </c>
      <c r="AA197" s="1986"/>
      <c r="AB197" s="1986"/>
      <c r="AC197" s="1986"/>
      <c r="AD197" s="1986"/>
      <c r="AE197" s="1986" t="s">
        <v>6</v>
      </c>
      <c r="AF197" s="1986"/>
      <c r="AG197" s="1986"/>
      <c r="AH197" s="1986"/>
      <c r="AI197" s="1986"/>
      <c r="AJ197" s="1986" t="s">
        <v>7</v>
      </c>
      <c r="AK197" s="1986"/>
      <c r="AL197" s="1986"/>
      <c r="AM197" s="1986"/>
      <c r="AN197" s="1986"/>
      <c r="AO197" s="1986" t="s">
        <v>8</v>
      </c>
      <c r="AP197" s="1986"/>
      <c r="AQ197" s="1986"/>
      <c r="AR197" s="1986"/>
      <c r="AS197" s="1986"/>
      <c r="AT197" s="1986" t="s">
        <v>9</v>
      </c>
      <c r="AU197" s="1986"/>
      <c r="AV197" s="1986"/>
      <c r="AW197" s="1986"/>
      <c r="AX197" s="1986"/>
    </row>
    <row r="198" spans="1:56">
      <c r="A198" s="474">
        <v>1</v>
      </c>
      <c r="B198" s="466"/>
      <c r="C198" s="466"/>
      <c r="D198" s="466"/>
      <c r="E198" s="467"/>
      <c r="F198" s="474">
        <v>2</v>
      </c>
      <c r="G198" s="466"/>
      <c r="H198" s="466"/>
      <c r="I198" s="466"/>
      <c r="J198" s="467"/>
      <c r="K198" s="474">
        <v>3</v>
      </c>
      <c r="L198" s="466"/>
      <c r="M198" s="466"/>
      <c r="N198" s="466"/>
      <c r="O198" s="467"/>
      <c r="P198" s="474">
        <v>4</v>
      </c>
      <c r="Q198" s="466"/>
      <c r="R198" s="466"/>
      <c r="S198" s="466"/>
      <c r="T198" s="467"/>
      <c r="U198" s="474">
        <v>5</v>
      </c>
      <c r="V198" s="466"/>
      <c r="W198" s="466"/>
      <c r="X198" s="466"/>
      <c r="Y198" s="467"/>
      <c r="Z198" s="474">
        <v>6</v>
      </c>
      <c r="AA198" s="466"/>
      <c r="AB198" s="466"/>
      <c r="AC198" s="466"/>
      <c r="AD198" s="467"/>
      <c r="AE198" s="474">
        <v>7</v>
      </c>
      <c r="AF198" s="466"/>
      <c r="AG198" s="466"/>
      <c r="AH198" s="466"/>
      <c r="AI198" s="467"/>
      <c r="AJ198" s="474">
        <v>8</v>
      </c>
      <c r="AK198" s="466"/>
      <c r="AL198" s="466"/>
      <c r="AM198" s="466"/>
      <c r="AN198" s="467"/>
      <c r="AO198" s="474">
        <v>9</v>
      </c>
      <c r="AP198" s="466"/>
      <c r="AQ198" s="466"/>
      <c r="AR198" s="466"/>
      <c r="AS198" s="467"/>
      <c r="AT198" s="474">
        <v>10</v>
      </c>
      <c r="AU198" s="466"/>
      <c r="AV198" s="466"/>
      <c r="AW198" s="466"/>
      <c r="AX198" s="467"/>
    </row>
    <row r="199" spans="1:56">
      <c r="A199" s="1987"/>
      <c r="B199" s="1987"/>
      <c r="C199" s="1987"/>
      <c r="D199" s="1987"/>
      <c r="E199" s="1990"/>
      <c r="F199" s="1987" t="s">
        <v>3389</v>
      </c>
      <c r="G199" s="1987"/>
      <c r="H199" s="1987"/>
      <c r="I199" s="1987"/>
      <c r="J199" s="1990"/>
      <c r="K199" s="1987"/>
      <c r="L199" s="1987"/>
      <c r="M199" s="1987"/>
      <c r="N199" s="1987"/>
      <c r="O199" s="1990"/>
      <c r="P199" s="1987"/>
      <c r="Q199" s="1987"/>
      <c r="R199" s="1987"/>
      <c r="S199" s="1987"/>
      <c r="T199" s="1990"/>
      <c r="U199" s="1987"/>
      <c r="V199" s="1987"/>
      <c r="W199" s="1987"/>
      <c r="X199" s="1987"/>
      <c r="Y199" s="1990"/>
      <c r="Z199" s="1987"/>
      <c r="AA199" s="1987"/>
      <c r="AB199" s="1987"/>
      <c r="AC199" s="1987"/>
      <c r="AD199" s="1990"/>
      <c r="AE199" s="1987"/>
      <c r="AF199" s="1987"/>
      <c r="AG199" s="1987"/>
      <c r="AH199" s="1987"/>
      <c r="AI199" s="1990"/>
      <c r="AJ199" s="1987"/>
      <c r="AK199" s="1987"/>
      <c r="AL199" s="1987"/>
      <c r="AM199" s="1987"/>
      <c r="AN199" s="1990"/>
      <c r="AO199" s="1987"/>
      <c r="AP199" s="1987"/>
      <c r="AQ199" s="1987"/>
      <c r="AR199" s="1987"/>
      <c r="AS199" s="1990"/>
      <c r="AT199" s="1987"/>
      <c r="AU199" s="1987"/>
      <c r="AV199" s="1987"/>
      <c r="AW199" s="1987"/>
      <c r="AX199" s="1990"/>
    </row>
    <row r="200" spans="1:56">
      <c r="A200" s="1987"/>
      <c r="B200" s="1987"/>
      <c r="C200" s="1987"/>
      <c r="D200" s="1987"/>
      <c r="E200" s="1990"/>
      <c r="F200" s="1987"/>
      <c r="G200" s="1987"/>
      <c r="H200" s="1987"/>
      <c r="I200" s="1987"/>
      <c r="J200" s="1990"/>
      <c r="K200" s="1987"/>
      <c r="L200" s="1987"/>
      <c r="M200" s="1987"/>
      <c r="N200" s="1987"/>
      <c r="O200" s="1990"/>
      <c r="P200" s="1987"/>
      <c r="Q200" s="1987"/>
      <c r="R200" s="1987"/>
      <c r="S200" s="1987"/>
      <c r="T200" s="1990"/>
      <c r="U200" s="1987"/>
      <c r="V200" s="1987"/>
      <c r="W200" s="1987"/>
      <c r="X200" s="1987"/>
      <c r="Y200" s="1990"/>
      <c r="Z200" s="1987"/>
      <c r="AA200" s="1987"/>
      <c r="AB200" s="1987"/>
      <c r="AC200" s="1987"/>
      <c r="AD200" s="1990"/>
      <c r="AE200" s="1987"/>
      <c r="AF200" s="1987"/>
      <c r="AG200" s="1987"/>
      <c r="AH200" s="1987"/>
      <c r="AI200" s="1990"/>
      <c r="AJ200" s="1987"/>
      <c r="AK200" s="1987"/>
      <c r="AL200" s="1987"/>
      <c r="AM200" s="1987"/>
      <c r="AN200" s="1990"/>
      <c r="AO200" s="1987"/>
      <c r="AP200" s="1987"/>
      <c r="AQ200" s="1987"/>
      <c r="AR200" s="1987"/>
      <c r="AS200" s="1990"/>
      <c r="AT200" s="1987"/>
      <c r="AU200" s="1987"/>
      <c r="AV200" s="1987"/>
      <c r="AW200" s="1987"/>
      <c r="AX200" s="1990"/>
    </row>
    <row r="201" spans="1:56">
      <c r="A201" s="1987"/>
      <c r="B201" s="1987"/>
      <c r="C201" s="1987"/>
      <c r="D201" s="1987"/>
      <c r="E201" s="1990"/>
      <c r="F201" s="1987"/>
      <c r="G201" s="1987"/>
      <c r="H201" s="1987"/>
      <c r="I201" s="1987"/>
      <c r="J201" s="1990"/>
      <c r="K201" s="1987"/>
      <c r="L201" s="1987"/>
      <c r="M201" s="1987"/>
      <c r="N201" s="1987"/>
      <c r="O201" s="1990"/>
      <c r="P201" s="1987"/>
      <c r="Q201" s="1987"/>
      <c r="R201" s="1987"/>
      <c r="S201" s="1987"/>
      <c r="T201" s="1990"/>
      <c r="U201" s="1987"/>
      <c r="V201" s="1987"/>
      <c r="W201" s="1987"/>
      <c r="X201" s="1987"/>
      <c r="Y201" s="1990"/>
      <c r="Z201" s="1987"/>
      <c r="AA201" s="1987"/>
      <c r="AB201" s="1987"/>
      <c r="AC201" s="1987"/>
      <c r="AD201" s="1990"/>
      <c r="AE201" s="1987"/>
      <c r="AF201" s="1987"/>
      <c r="AG201" s="1987"/>
      <c r="AH201" s="1987"/>
      <c r="AI201" s="1990"/>
      <c r="AJ201" s="1987"/>
      <c r="AK201" s="1987"/>
      <c r="AL201" s="1987"/>
      <c r="AM201" s="1987"/>
      <c r="AN201" s="1990"/>
      <c r="AO201" s="1987"/>
      <c r="AP201" s="1987"/>
      <c r="AQ201" s="1987"/>
      <c r="AR201" s="1987"/>
      <c r="AS201" s="1990"/>
      <c r="AT201" s="1987"/>
      <c r="AU201" s="1987"/>
      <c r="AV201" s="1987"/>
      <c r="AW201" s="1987"/>
      <c r="AX201" s="1990"/>
    </row>
    <row r="202" spans="1:56">
      <c r="A202" s="1987"/>
      <c r="B202" s="1987"/>
      <c r="C202" s="1987"/>
      <c r="D202" s="1987"/>
      <c r="E202" s="1990"/>
      <c r="F202" s="1987"/>
      <c r="G202" s="1987"/>
      <c r="H202" s="1987"/>
      <c r="I202" s="1987"/>
      <c r="J202" s="1990"/>
      <c r="K202" s="1987"/>
      <c r="L202" s="1987"/>
      <c r="M202" s="1987"/>
      <c r="N202" s="1987"/>
      <c r="O202" s="1990"/>
      <c r="P202" s="1987"/>
      <c r="Q202" s="1987"/>
      <c r="R202" s="1987"/>
      <c r="S202" s="1987"/>
      <c r="T202" s="1990"/>
      <c r="U202" s="1987"/>
      <c r="V202" s="1987"/>
      <c r="W202" s="1987"/>
      <c r="X202" s="1987"/>
      <c r="Y202" s="1990"/>
      <c r="Z202" s="1987"/>
      <c r="AA202" s="1987"/>
      <c r="AB202" s="1987"/>
      <c r="AC202" s="1987"/>
      <c r="AD202" s="1990"/>
      <c r="AE202" s="1987"/>
      <c r="AF202" s="1987"/>
      <c r="AG202" s="1987"/>
      <c r="AH202" s="1987"/>
      <c r="AI202" s="1990"/>
      <c r="AJ202" s="1987"/>
      <c r="AK202" s="1987"/>
      <c r="AL202" s="1987"/>
      <c r="AM202" s="1987"/>
      <c r="AN202" s="1990"/>
      <c r="AO202" s="1987"/>
      <c r="AP202" s="1987"/>
      <c r="AQ202" s="1987"/>
      <c r="AR202" s="1987"/>
      <c r="AS202" s="1990"/>
      <c r="AT202" s="1987"/>
      <c r="AU202" s="1987"/>
      <c r="AV202" s="1987"/>
      <c r="AW202" s="1987"/>
      <c r="AX202" s="1990"/>
    </row>
    <row r="203" spans="1:56">
      <c r="A203" s="1987"/>
      <c r="B203" s="1987"/>
      <c r="C203" s="1987"/>
      <c r="D203" s="1987"/>
      <c r="E203" s="1990"/>
      <c r="F203" s="1987"/>
      <c r="G203" s="1987"/>
      <c r="H203" s="1987"/>
      <c r="I203" s="1987"/>
      <c r="J203" s="1990"/>
      <c r="K203" s="1987"/>
      <c r="L203" s="1987"/>
      <c r="M203" s="1987"/>
      <c r="N203" s="1987"/>
      <c r="O203" s="1990"/>
      <c r="P203" s="1987"/>
      <c r="Q203" s="1987"/>
      <c r="R203" s="1987"/>
      <c r="S203" s="1987"/>
      <c r="T203" s="1990"/>
      <c r="U203" s="1987"/>
      <c r="V203" s="1987"/>
      <c r="W203" s="1987"/>
      <c r="X203" s="1987"/>
      <c r="Y203" s="1990"/>
      <c r="Z203" s="1987"/>
      <c r="AA203" s="1987"/>
      <c r="AB203" s="1987"/>
      <c r="AC203" s="1987"/>
      <c r="AD203" s="1990"/>
      <c r="AE203" s="1987"/>
      <c r="AF203" s="1987"/>
      <c r="AG203" s="1987"/>
      <c r="AH203" s="1987"/>
      <c r="AI203" s="1990"/>
      <c r="AJ203" s="1987"/>
      <c r="AK203" s="1987"/>
      <c r="AL203" s="1987"/>
      <c r="AM203" s="1987"/>
      <c r="AN203" s="1990"/>
      <c r="AO203" s="1987"/>
      <c r="AP203" s="1987"/>
      <c r="AQ203" s="1987"/>
      <c r="AR203" s="1987"/>
      <c r="AS203" s="1990"/>
      <c r="AT203" s="1987"/>
      <c r="AU203" s="1987"/>
      <c r="AV203" s="1987"/>
      <c r="AW203" s="1987"/>
      <c r="AX203" s="1990"/>
    </row>
    <row r="204" spans="1:56">
      <c r="A204" s="1987"/>
      <c r="B204" s="1987"/>
      <c r="C204" s="1987"/>
      <c r="D204" s="1987"/>
      <c r="E204" s="1990"/>
      <c r="F204" s="1987"/>
      <c r="G204" s="1987"/>
      <c r="H204" s="1987"/>
      <c r="I204" s="1987"/>
      <c r="J204" s="1990"/>
      <c r="K204" s="1987"/>
      <c r="L204" s="1987"/>
      <c r="M204" s="1987"/>
      <c r="N204" s="1987"/>
      <c r="O204" s="1990"/>
      <c r="P204" s="1987"/>
      <c r="Q204" s="1987"/>
      <c r="R204" s="1987"/>
      <c r="S204" s="1987"/>
      <c r="T204" s="1990"/>
      <c r="U204" s="1987"/>
      <c r="V204" s="1987"/>
      <c r="W204" s="1987"/>
      <c r="X204" s="1987"/>
      <c r="Y204" s="1990"/>
      <c r="Z204" s="1987"/>
      <c r="AA204" s="1987"/>
      <c r="AB204" s="1987"/>
      <c r="AC204" s="1987"/>
      <c r="AD204" s="1990"/>
      <c r="AE204" s="1987"/>
      <c r="AF204" s="1987"/>
      <c r="AG204" s="1987"/>
      <c r="AH204" s="1987"/>
      <c r="AI204" s="1990"/>
      <c r="AJ204" s="1987"/>
      <c r="AK204" s="1987"/>
      <c r="AL204" s="1987"/>
      <c r="AM204" s="1987"/>
      <c r="AN204" s="1990"/>
      <c r="AO204" s="1987"/>
      <c r="AP204" s="1987"/>
      <c r="AQ204" s="1987"/>
      <c r="AR204" s="1987"/>
      <c r="AS204" s="1990"/>
      <c r="AT204" s="1987"/>
      <c r="AU204" s="1987"/>
      <c r="AV204" s="1987"/>
      <c r="AW204" s="1987"/>
      <c r="AX204" s="1990"/>
    </row>
    <row r="205" spans="1:56">
      <c r="A205" s="1987"/>
      <c r="B205" s="1987"/>
      <c r="C205" s="1987"/>
      <c r="D205" s="1987"/>
      <c r="E205" s="1990"/>
      <c r="F205" s="1987"/>
      <c r="G205" s="1987"/>
      <c r="H205" s="1987"/>
      <c r="I205" s="1987"/>
      <c r="J205" s="1990"/>
      <c r="K205" s="1987"/>
      <c r="L205" s="1987"/>
      <c r="M205" s="1987"/>
      <c r="N205" s="1987"/>
      <c r="O205" s="1990"/>
      <c r="P205" s="1987"/>
      <c r="Q205" s="1987"/>
      <c r="R205" s="1987"/>
      <c r="S205" s="1987"/>
      <c r="T205" s="1990"/>
      <c r="U205" s="1987"/>
      <c r="V205" s="1987"/>
      <c r="W205" s="1987"/>
      <c r="X205" s="1987"/>
      <c r="Y205" s="1990"/>
      <c r="Z205" s="1987"/>
      <c r="AA205" s="1987"/>
      <c r="AB205" s="1987"/>
      <c r="AC205" s="1987"/>
      <c r="AD205" s="1990"/>
      <c r="AE205" s="1987"/>
      <c r="AF205" s="1987"/>
      <c r="AG205" s="1987"/>
      <c r="AH205" s="1987"/>
      <c r="AI205" s="1990"/>
      <c r="AJ205" s="1987"/>
      <c r="AK205" s="1987"/>
      <c r="AL205" s="1987"/>
      <c r="AM205" s="1987"/>
      <c r="AN205" s="1990"/>
      <c r="AO205" s="1987"/>
      <c r="AP205" s="1987"/>
      <c r="AQ205" s="1987"/>
      <c r="AR205" s="1987"/>
      <c r="AS205" s="1990"/>
      <c r="AT205" s="1987"/>
      <c r="AU205" s="1987"/>
      <c r="AV205" s="1987"/>
      <c r="AW205" s="1987"/>
      <c r="AX205" s="1990"/>
    </row>
    <row r="206" spans="1:56">
      <c r="A206" s="1987"/>
      <c r="B206" s="1987"/>
      <c r="C206" s="1987"/>
      <c r="D206" s="1987"/>
      <c r="E206" s="1990"/>
      <c r="F206" s="1987"/>
      <c r="G206" s="1987"/>
      <c r="H206" s="1987"/>
      <c r="I206" s="1987"/>
      <c r="J206" s="1990"/>
      <c r="K206" s="1987"/>
      <c r="L206" s="1987"/>
      <c r="M206" s="1987"/>
      <c r="N206" s="1987"/>
      <c r="O206" s="1990"/>
      <c r="P206" s="1987"/>
      <c r="Q206" s="1987"/>
      <c r="R206" s="1987"/>
      <c r="S206" s="1987"/>
      <c r="T206" s="1990"/>
      <c r="U206" s="1987"/>
      <c r="V206" s="1987"/>
      <c r="W206" s="1987"/>
      <c r="X206" s="1987"/>
      <c r="Y206" s="1990"/>
      <c r="Z206" s="1987"/>
      <c r="AA206" s="1987"/>
      <c r="AB206" s="1987"/>
      <c r="AC206" s="1987"/>
      <c r="AD206" s="1990"/>
      <c r="AE206" s="1987"/>
      <c r="AF206" s="1987"/>
      <c r="AG206" s="1987"/>
      <c r="AH206" s="1987"/>
      <c r="AI206" s="1990"/>
      <c r="AJ206" s="1987"/>
      <c r="AK206" s="1987"/>
      <c r="AL206" s="1987"/>
      <c r="AM206" s="1987"/>
      <c r="AN206" s="1990"/>
      <c r="AO206" s="1987"/>
      <c r="AP206" s="1987"/>
      <c r="AQ206" s="1987"/>
      <c r="AR206" s="1987"/>
      <c r="AS206" s="1990"/>
      <c r="AT206" s="1987"/>
      <c r="AU206" s="1987"/>
      <c r="AV206" s="1987"/>
      <c r="AW206" s="1987"/>
      <c r="AX206" s="1990"/>
    </row>
    <row r="207" spans="1:56">
      <c r="A207" s="1987"/>
      <c r="B207" s="1987"/>
      <c r="C207" s="1987"/>
      <c r="D207" s="1987"/>
      <c r="E207" s="1990"/>
      <c r="F207" s="1987"/>
      <c r="G207" s="1987"/>
      <c r="H207" s="1987"/>
      <c r="I207" s="1987"/>
      <c r="J207" s="1990"/>
      <c r="K207" s="1987"/>
      <c r="L207" s="1987"/>
      <c r="M207" s="1987"/>
      <c r="N207" s="1987"/>
      <c r="O207" s="1990"/>
      <c r="P207" s="1987"/>
      <c r="Q207" s="1987"/>
      <c r="R207" s="1987"/>
      <c r="S207" s="1987"/>
      <c r="T207" s="1990"/>
      <c r="U207" s="1987"/>
      <c r="V207" s="1987"/>
      <c r="W207" s="1987"/>
      <c r="X207" s="1987"/>
      <c r="Y207" s="1990"/>
      <c r="Z207" s="1987"/>
      <c r="AA207" s="1987"/>
      <c r="AB207" s="1987"/>
      <c r="AC207" s="1987"/>
      <c r="AD207" s="1990"/>
      <c r="AE207" s="1987"/>
      <c r="AF207" s="1987"/>
      <c r="AG207" s="1987"/>
      <c r="AH207" s="1987"/>
      <c r="AI207" s="1990"/>
      <c r="AJ207" s="1987"/>
      <c r="AK207" s="1987"/>
      <c r="AL207" s="1987"/>
      <c r="AM207" s="1987"/>
      <c r="AN207" s="1990"/>
      <c r="AO207" s="1987"/>
      <c r="AP207" s="1987"/>
      <c r="AQ207" s="1987"/>
      <c r="AR207" s="1987"/>
      <c r="AS207" s="1990"/>
      <c r="AT207" s="1987"/>
      <c r="AU207" s="1987"/>
      <c r="AV207" s="1987"/>
      <c r="AW207" s="1987"/>
      <c r="AX207" s="1990"/>
    </row>
    <row r="208" spans="1:56">
      <c r="A208" s="1987"/>
      <c r="B208" s="1987"/>
      <c r="C208" s="1987"/>
      <c r="D208" s="1987"/>
      <c r="E208" s="1990"/>
      <c r="F208" s="1987"/>
      <c r="G208" s="1987"/>
      <c r="H208" s="1987"/>
      <c r="I208" s="1987"/>
      <c r="J208" s="1990"/>
      <c r="K208" s="1987"/>
      <c r="L208" s="1987"/>
      <c r="M208" s="1987"/>
      <c r="N208" s="1987"/>
      <c r="O208" s="1990"/>
      <c r="P208" s="1987"/>
      <c r="Q208" s="1987"/>
      <c r="R208" s="1987"/>
      <c r="S208" s="1987"/>
      <c r="T208" s="1990"/>
      <c r="U208" s="1987"/>
      <c r="V208" s="1987"/>
      <c r="W208" s="1987"/>
      <c r="X208" s="1987"/>
      <c r="Y208" s="1990"/>
      <c r="Z208" s="1987"/>
      <c r="AA208" s="1987"/>
      <c r="AB208" s="1987"/>
      <c r="AC208" s="1987"/>
      <c r="AD208" s="1990"/>
      <c r="AE208" s="1987"/>
      <c r="AF208" s="1987"/>
      <c r="AG208" s="1987"/>
      <c r="AH208" s="1987"/>
      <c r="AI208" s="1990"/>
      <c r="AJ208" s="1987"/>
      <c r="AK208" s="1987"/>
      <c r="AL208" s="1987"/>
      <c r="AM208" s="1987"/>
      <c r="AN208" s="1990"/>
      <c r="AO208" s="1987"/>
      <c r="AP208" s="1987"/>
      <c r="AQ208" s="1987"/>
      <c r="AR208" s="1987"/>
      <c r="AS208" s="1990"/>
      <c r="AT208" s="1987"/>
      <c r="AU208" s="1987"/>
      <c r="AV208" s="1987"/>
      <c r="AW208" s="1987"/>
      <c r="AX208" s="1990"/>
    </row>
    <row r="209" spans="1:56">
      <c r="A209" s="1987"/>
      <c r="B209" s="1987"/>
      <c r="C209" s="1987"/>
      <c r="D209" s="1987"/>
      <c r="E209" s="1990"/>
      <c r="F209" s="1987"/>
      <c r="G209" s="1987"/>
      <c r="H209" s="1987"/>
      <c r="I209" s="1987"/>
      <c r="J209" s="1990"/>
      <c r="K209" s="1987"/>
      <c r="L209" s="1987"/>
      <c r="M209" s="1987"/>
      <c r="N209" s="1987"/>
      <c r="O209" s="1990"/>
      <c r="P209" s="1987"/>
      <c r="Q209" s="1987"/>
      <c r="R209" s="1987"/>
      <c r="S209" s="1987"/>
      <c r="T209" s="1990"/>
      <c r="U209" s="1987"/>
      <c r="V209" s="1987"/>
      <c r="W209" s="1987"/>
      <c r="X209" s="1987"/>
      <c r="Y209" s="1990"/>
      <c r="Z209" s="1987"/>
      <c r="AA209" s="1987"/>
      <c r="AB209" s="1987"/>
      <c r="AC209" s="1987"/>
      <c r="AD209" s="1990"/>
      <c r="AE209" s="1987"/>
      <c r="AF209" s="1987"/>
      <c r="AG209" s="1987"/>
      <c r="AH209" s="1987"/>
      <c r="AI209" s="1990"/>
      <c r="AJ209" s="1987"/>
      <c r="AK209" s="1987"/>
      <c r="AL209" s="1987"/>
      <c r="AM209" s="1987"/>
      <c r="AN209" s="1990"/>
      <c r="AO209" s="1987"/>
      <c r="AP209" s="1987"/>
      <c r="AQ209" s="1987"/>
      <c r="AR209" s="1987"/>
      <c r="AS209" s="1990"/>
      <c r="AT209" s="1987"/>
      <c r="AU209" s="1987"/>
      <c r="AV209" s="1987"/>
      <c r="AW209" s="1987"/>
      <c r="AX209" s="1990"/>
    </row>
    <row r="210" spans="1:56" s="387" customFormat="1">
      <c r="A210" s="1987"/>
      <c r="B210" s="1987"/>
      <c r="C210" s="1987"/>
      <c r="D210" s="1987"/>
      <c r="E210" s="1990"/>
      <c r="F210" s="1987"/>
      <c r="G210" s="1987"/>
      <c r="H210" s="1987"/>
      <c r="I210" s="1987"/>
      <c r="J210" s="1990"/>
      <c r="K210" s="1987"/>
      <c r="L210" s="1987"/>
      <c r="M210" s="1987"/>
      <c r="N210" s="1987"/>
      <c r="O210" s="1990"/>
      <c r="P210" s="1987"/>
      <c r="Q210" s="1987"/>
      <c r="R210" s="1987"/>
      <c r="S210" s="1987"/>
      <c r="T210" s="1990"/>
      <c r="U210" s="1987"/>
      <c r="V210" s="1987"/>
      <c r="W210" s="1987"/>
      <c r="X210" s="1987"/>
      <c r="Y210" s="1990"/>
      <c r="Z210" s="1987"/>
      <c r="AA210" s="1987"/>
      <c r="AB210" s="1987"/>
      <c r="AC210" s="1987"/>
      <c r="AD210" s="1990"/>
      <c r="AE210" s="1987"/>
      <c r="AF210" s="1987"/>
      <c r="AG210" s="1987"/>
      <c r="AH210" s="1987"/>
      <c r="AI210" s="1990"/>
      <c r="AJ210" s="1987"/>
      <c r="AK210" s="1987"/>
      <c r="AL210" s="1987"/>
      <c r="AM210" s="1987"/>
      <c r="AN210" s="1990"/>
      <c r="AO210" s="1987"/>
      <c r="AP210" s="1987"/>
      <c r="AQ210" s="1987"/>
      <c r="AR210" s="1987"/>
      <c r="AS210" s="1990"/>
      <c r="AT210" s="1987"/>
      <c r="AU210" s="1987"/>
      <c r="AV210" s="1987"/>
      <c r="AW210" s="1987"/>
      <c r="AX210" s="1990"/>
      <c r="AY210" s="388"/>
      <c r="AZ210" s="388"/>
      <c r="BA210" s="388"/>
      <c r="BB210" s="388"/>
      <c r="BC210" s="388"/>
      <c r="BD210" s="388"/>
    </row>
    <row r="211" spans="1:56">
      <c r="A211" s="1987"/>
      <c r="B211" s="1987"/>
      <c r="C211" s="1987"/>
      <c r="D211" s="1987"/>
      <c r="E211" s="1990"/>
      <c r="F211" s="1987"/>
      <c r="G211" s="1987"/>
      <c r="H211" s="1987"/>
      <c r="I211" s="1987"/>
      <c r="J211" s="1990"/>
      <c r="K211" s="1987"/>
      <c r="L211" s="1987"/>
      <c r="M211" s="1987"/>
      <c r="N211" s="1987"/>
      <c r="O211" s="1990"/>
      <c r="P211" s="1987"/>
      <c r="Q211" s="1987"/>
      <c r="R211" s="1987"/>
      <c r="S211" s="1987"/>
      <c r="T211" s="1990"/>
      <c r="U211" s="1987"/>
      <c r="V211" s="1987"/>
      <c r="W211" s="1987"/>
      <c r="X211" s="1987"/>
      <c r="Y211" s="1990"/>
      <c r="Z211" s="1987"/>
      <c r="AA211" s="1987"/>
      <c r="AB211" s="1987"/>
      <c r="AC211" s="1987"/>
      <c r="AD211" s="1990"/>
      <c r="AE211" s="1987"/>
      <c r="AF211" s="1987"/>
      <c r="AG211" s="1987"/>
      <c r="AH211" s="1987"/>
      <c r="AI211" s="1990"/>
      <c r="AJ211" s="1987"/>
      <c r="AK211" s="1987"/>
      <c r="AL211" s="1987"/>
      <c r="AM211" s="1987"/>
      <c r="AN211" s="1990"/>
      <c r="AO211" s="1987"/>
      <c r="AP211" s="1987"/>
      <c r="AQ211" s="1987"/>
      <c r="AR211" s="1987"/>
      <c r="AS211" s="1990"/>
      <c r="AT211" s="1987"/>
      <c r="AU211" s="1987"/>
      <c r="AV211" s="1987"/>
      <c r="AW211" s="1987"/>
      <c r="AX211" s="1990"/>
    </row>
    <row r="212" spans="1:56">
      <c r="A212" s="1987"/>
      <c r="B212" s="1987"/>
      <c r="C212" s="1987"/>
      <c r="D212" s="1987"/>
      <c r="E212" s="1990"/>
      <c r="F212" s="1987"/>
      <c r="G212" s="1987"/>
      <c r="H212" s="1987"/>
      <c r="I212" s="1987"/>
      <c r="J212" s="1990"/>
      <c r="K212" s="1987"/>
      <c r="L212" s="1987"/>
      <c r="M212" s="1987"/>
      <c r="N212" s="1987"/>
      <c r="O212" s="1990"/>
      <c r="P212" s="1987"/>
      <c r="Q212" s="1987"/>
      <c r="R212" s="1987"/>
      <c r="S212" s="1987"/>
      <c r="T212" s="1990"/>
      <c r="U212" s="1987"/>
      <c r="V212" s="1987"/>
      <c r="W212" s="1987"/>
      <c r="X212" s="1987"/>
      <c r="Y212" s="1990"/>
      <c r="Z212" s="1987"/>
      <c r="AA212" s="1987"/>
      <c r="AB212" s="1987"/>
      <c r="AC212" s="1987"/>
      <c r="AD212" s="1990"/>
      <c r="AE212" s="1987"/>
      <c r="AF212" s="1987"/>
      <c r="AG212" s="1987"/>
      <c r="AH212" s="1987"/>
      <c r="AI212" s="1990"/>
      <c r="AJ212" s="1987"/>
      <c r="AK212" s="1987"/>
      <c r="AL212" s="1987"/>
      <c r="AM212" s="1987"/>
      <c r="AN212" s="1990"/>
      <c r="AO212" s="1987"/>
      <c r="AP212" s="1987"/>
      <c r="AQ212" s="1987"/>
      <c r="AR212" s="1987"/>
      <c r="AS212" s="1990"/>
      <c r="AT212" s="1987"/>
      <c r="AU212" s="1987"/>
      <c r="AV212" s="1987"/>
      <c r="AW212" s="1987"/>
      <c r="AX212" s="1990"/>
    </row>
    <row r="213" spans="1:56">
      <c r="A213" s="1991"/>
      <c r="B213" s="1991"/>
      <c r="C213" s="1991"/>
      <c r="D213" s="1991"/>
      <c r="E213" s="1992"/>
      <c r="F213" s="1991"/>
      <c r="G213" s="1991"/>
      <c r="H213" s="1991"/>
      <c r="I213" s="1991"/>
      <c r="J213" s="1992"/>
      <c r="K213" s="1991"/>
      <c r="L213" s="1991"/>
      <c r="M213" s="1991"/>
      <c r="N213" s="1991"/>
      <c r="O213" s="1992"/>
      <c r="P213" s="1991"/>
      <c r="Q213" s="1991"/>
      <c r="R213" s="1991"/>
      <c r="S213" s="1991"/>
      <c r="T213" s="1992"/>
      <c r="U213" s="1991"/>
      <c r="V213" s="1991"/>
      <c r="W213" s="1991"/>
      <c r="X213" s="1991"/>
      <c r="Y213" s="1992"/>
      <c r="Z213" s="1991"/>
      <c r="AA213" s="1991"/>
      <c r="AB213" s="1991"/>
      <c r="AC213" s="1991"/>
      <c r="AD213" s="1992"/>
      <c r="AE213" s="1991"/>
      <c r="AF213" s="1991"/>
      <c r="AG213" s="1991"/>
      <c r="AH213" s="1991"/>
      <c r="AI213" s="1992"/>
      <c r="AJ213" s="1991"/>
      <c r="AK213" s="1991"/>
      <c r="AL213" s="1991"/>
      <c r="AM213" s="1991"/>
      <c r="AN213" s="1992"/>
      <c r="AO213" s="1991"/>
      <c r="AP213" s="1991"/>
      <c r="AQ213" s="1991"/>
      <c r="AR213" s="1991"/>
      <c r="AS213" s="1992"/>
      <c r="AT213" s="1991"/>
      <c r="AU213" s="1991"/>
      <c r="AV213" s="1991"/>
      <c r="AW213" s="1991"/>
      <c r="AX213" s="1992"/>
    </row>
    <row r="214" spans="1:56">
      <c r="A214" s="474">
        <v>11</v>
      </c>
      <c r="B214" s="466"/>
      <c r="C214" s="466"/>
      <c r="D214" s="466"/>
      <c r="E214" s="467"/>
      <c r="F214" s="474">
        <v>12</v>
      </c>
      <c r="G214" s="466"/>
      <c r="H214" s="466"/>
      <c r="I214" s="466"/>
      <c r="J214" s="467"/>
      <c r="K214" s="474">
        <v>13</v>
      </c>
      <c r="L214" s="466"/>
      <c r="M214" s="466"/>
      <c r="N214" s="466"/>
      <c r="O214" s="467"/>
      <c r="P214" s="474">
        <v>14</v>
      </c>
      <c r="Q214" s="466"/>
      <c r="R214" s="466"/>
      <c r="S214" s="466"/>
      <c r="T214" s="467"/>
      <c r="U214" s="474">
        <v>15</v>
      </c>
      <c r="V214" s="466"/>
      <c r="W214" s="466"/>
      <c r="X214" s="466"/>
      <c r="Y214" s="467"/>
      <c r="Z214" s="474">
        <v>16</v>
      </c>
      <c r="AA214" s="466"/>
      <c r="AB214" s="466"/>
      <c r="AC214" s="466"/>
      <c r="AD214" s="467"/>
      <c r="AE214" s="474">
        <v>17</v>
      </c>
      <c r="AF214" s="466"/>
      <c r="AG214" s="466"/>
      <c r="AH214" s="466"/>
      <c r="AI214" s="467"/>
      <c r="AJ214" s="474">
        <v>18</v>
      </c>
      <c r="AK214" s="466"/>
      <c r="AL214" s="466"/>
      <c r="AM214" s="466"/>
      <c r="AN214" s="467"/>
      <c r="AO214" s="474">
        <v>19</v>
      </c>
      <c r="AP214" s="466"/>
      <c r="AQ214" s="466"/>
      <c r="AR214" s="466"/>
      <c r="AS214" s="467"/>
      <c r="AT214" s="474">
        <v>20</v>
      </c>
      <c r="AU214" s="466"/>
      <c r="AV214" s="466"/>
      <c r="AW214" s="466"/>
      <c r="AX214" s="467"/>
    </row>
    <row r="215" spans="1:56">
      <c r="A215" s="1996"/>
      <c r="B215" s="1987"/>
      <c r="C215" s="1987"/>
      <c r="D215" s="1987"/>
      <c r="E215" s="1990"/>
      <c r="F215" s="1996" t="s">
        <v>3389</v>
      </c>
      <c r="G215" s="1987"/>
      <c r="H215" s="1987"/>
      <c r="I215" s="1987"/>
      <c r="J215" s="1990"/>
      <c r="K215" s="1996"/>
      <c r="L215" s="1987"/>
      <c r="M215" s="1987"/>
      <c r="N215" s="1987"/>
      <c r="O215" s="1990"/>
      <c r="P215" s="1996"/>
      <c r="Q215" s="1987"/>
      <c r="R215" s="1987"/>
      <c r="S215" s="1987"/>
      <c r="T215" s="1990"/>
      <c r="U215" s="1996"/>
      <c r="V215" s="1987"/>
      <c r="W215" s="1987"/>
      <c r="X215" s="1987"/>
      <c r="Y215" s="1990"/>
      <c r="Z215" s="1996"/>
      <c r="AA215" s="1987"/>
      <c r="AB215" s="1987"/>
      <c r="AC215" s="1987"/>
      <c r="AD215" s="1990"/>
      <c r="AE215" s="1996"/>
      <c r="AF215" s="1987"/>
      <c r="AG215" s="1987"/>
      <c r="AH215" s="1987"/>
      <c r="AI215" s="1990"/>
      <c r="AJ215" s="1996"/>
      <c r="AK215" s="1987"/>
      <c r="AL215" s="1987"/>
      <c r="AM215" s="1987"/>
      <c r="AN215" s="1990"/>
      <c r="AO215" s="1996"/>
      <c r="AP215" s="1987"/>
      <c r="AQ215" s="1987"/>
      <c r="AR215" s="1987"/>
      <c r="AS215" s="1990"/>
      <c r="AT215" s="1996"/>
      <c r="AU215" s="1987"/>
      <c r="AV215" s="1987"/>
      <c r="AW215" s="1987"/>
      <c r="AX215" s="1990"/>
    </row>
    <row r="216" spans="1:56">
      <c r="A216" s="1996"/>
      <c r="B216" s="1987"/>
      <c r="C216" s="1987"/>
      <c r="D216" s="1987"/>
      <c r="E216" s="1990"/>
      <c r="F216" s="1996"/>
      <c r="G216" s="1987"/>
      <c r="H216" s="1987"/>
      <c r="I216" s="1987"/>
      <c r="J216" s="1990"/>
      <c r="K216" s="1996"/>
      <c r="L216" s="1987"/>
      <c r="M216" s="1987"/>
      <c r="N216" s="1987"/>
      <c r="O216" s="1990"/>
      <c r="P216" s="1996"/>
      <c r="Q216" s="1987"/>
      <c r="R216" s="1987"/>
      <c r="S216" s="1987"/>
      <c r="T216" s="1990"/>
      <c r="U216" s="1996"/>
      <c r="V216" s="1987"/>
      <c r="W216" s="1987"/>
      <c r="X216" s="1987"/>
      <c r="Y216" s="1990"/>
      <c r="Z216" s="1996"/>
      <c r="AA216" s="1987"/>
      <c r="AB216" s="1987"/>
      <c r="AC216" s="1987"/>
      <c r="AD216" s="1990"/>
      <c r="AE216" s="1996"/>
      <c r="AF216" s="1987"/>
      <c r="AG216" s="1987"/>
      <c r="AH216" s="1987"/>
      <c r="AI216" s="1990"/>
      <c r="AJ216" s="1996"/>
      <c r="AK216" s="1987"/>
      <c r="AL216" s="1987"/>
      <c r="AM216" s="1987"/>
      <c r="AN216" s="1990"/>
      <c r="AO216" s="1996"/>
      <c r="AP216" s="1987"/>
      <c r="AQ216" s="1987"/>
      <c r="AR216" s="1987"/>
      <c r="AS216" s="1990"/>
      <c r="AT216" s="1996"/>
      <c r="AU216" s="1987"/>
      <c r="AV216" s="1987"/>
      <c r="AW216" s="1987"/>
      <c r="AX216" s="1990"/>
    </row>
    <row r="217" spans="1:56">
      <c r="A217" s="1996"/>
      <c r="B217" s="1987"/>
      <c r="C217" s="1987"/>
      <c r="D217" s="1987"/>
      <c r="E217" s="1990"/>
      <c r="F217" s="1996"/>
      <c r="G217" s="1987"/>
      <c r="H217" s="1987"/>
      <c r="I217" s="1987"/>
      <c r="J217" s="1990"/>
      <c r="K217" s="1996"/>
      <c r="L217" s="1987"/>
      <c r="M217" s="1987"/>
      <c r="N217" s="1987"/>
      <c r="O217" s="1990"/>
      <c r="P217" s="1996"/>
      <c r="Q217" s="1987"/>
      <c r="R217" s="1987"/>
      <c r="S217" s="1987"/>
      <c r="T217" s="1990"/>
      <c r="U217" s="1996"/>
      <c r="V217" s="1987"/>
      <c r="W217" s="1987"/>
      <c r="X217" s="1987"/>
      <c r="Y217" s="1990"/>
      <c r="Z217" s="1996"/>
      <c r="AA217" s="1987"/>
      <c r="AB217" s="1987"/>
      <c r="AC217" s="1987"/>
      <c r="AD217" s="1990"/>
      <c r="AE217" s="1996"/>
      <c r="AF217" s="1987"/>
      <c r="AG217" s="1987"/>
      <c r="AH217" s="1987"/>
      <c r="AI217" s="1990"/>
      <c r="AJ217" s="1996"/>
      <c r="AK217" s="1987"/>
      <c r="AL217" s="1987"/>
      <c r="AM217" s="1987"/>
      <c r="AN217" s="1990"/>
      <c r="AO217" s="1996"/>
      <c r="AP217" s="1987"/>
      <c r="AQ217" s="1987"/>
      <c r="AR217" s="1987"/>
      <c r="AS217" s="1990"/>
      <c r="AT217" s="1996"/>
      <c r="AU217" s="1987"/>
      <c r="AV217" s="1987"/>
      <c r="AW217" s="1987"/>
      <c r="AX217" s="1990"/>
    </row>
    <row r="218" spans="1:56">
      <c r="A218" s="1996"/>
      <c r="B218" s="1987"/>
      <c r="C218" s="1987"/>
      <c r="D218" s="1987"/>
      <c r="E218" s="1990"/>
      <c r="F218" s="1996"/>
      <c r="G218" s="1987"/>
      <c r="H218" s="1987"/>
      <c r="I218" s="1987"/>
      <c r="J218" s="1990"/>
      <c r="K218" s="1996"/>
      <c r="L218" s="1987"/>
      <c r="M218" s="1987"/>
      <c r="N218" s="1987"/>
      <c r="O218" s="1990"/>
      <c r="P218" s="1996"/>
      <c r="Q218" s="1987"/>
      <c r="R218" s="1987"/>
      <c r="S218" s="1987"/>
      <c r="T218" s="1990"/>
      <c r="U218" s="1996"/>
      <c r="V218" s="1987"/>
      <c r="W218" s="1987"/>
      <c r="X218" s="1987"/>
      <c r="Y218" s="1990"/>
      <c r="Z218" s="1996"/>
      <c r="AA218" s="1987"/>
      <c r="AB218" s="1987"/>
      <c r="AC218" s="1987"/>
      <c r="AD218" s="1990"/>
      <c r="AE218" s="1996"/>
      <c r="AF218" s="1987"/>
      <c r="AG218" s="1987"/>
      <c r="AH218" s="1987"/>
      <c r="AI218" s="1990"/>
      <c r="AJ218" s="1996"/>
      <c r="AK218" s="1987"/>
      <c r="AL218" s="1987"/>
      <c r="AM218" s="1987"/>
      <c r="AN218" s="1990"/>
      <c r="AO218" s="1996"/>
      <c r="AP218" s="1987"/>
      <c r="AQ218" s="1987"/>
      <c r="AR218" s="1987"/>
      <c r="AS218" s="1990"/>
      <c r="AT218" s="1996"/>
      <c r="AU218" s="1987"/>
      <c r="AV218" s="1987"/>
      <c r="AW218" s="1987"/>
      <c r="AX218" s="1990"/>
    </row>
    <row r="219" spans="1:56">
      <c r="A219" s="1996"/>
      <c r="B219" s="1987"/>
      <c r="C219" s="1987"/>
      <c r="D219" s="1987"/>
      <c r="E219" s="1990"/>
      <c r="F219" s="1996"/>
      <c r="G219" s="1987"/>
      <c r="H219" s="1987"/>
      <c r="I219" s="1987"/>
      <c r="J219" s="1990"/>
      <c r="K219" s="1996"/>
      <c r="L219" s="1987"/>
      <c r="M219" s="1987"/>
      <c r="N219" s="1987"/>
      <c r="O219" s="1990"/>
      <c r="P219" s="1996"/>
      <c r="Q219" s="1987"/>
      <c r="R219" s="1987"/>
      <c r="S219" s="1987"/>
      <c r="T219" s="1990"/>
      <c r="U219" s="1996"/>
      <c r="V219" s="1987"/>
      <c r="W219" s="1987"/>
      <c r="X219" s="1987"/>
      <c r="Y219" s="1990"/>
      <c r="Z219" s="1996"/>
      <c r="AA219" s="1987"/>
      <c r="AB219" s="1987"/>
      <c r="AC219" s="1987"/>
      <c r="AD219" s="1990"/>
      <c r="AE219" s="1996"/>
      <c r="AF219" s="1987"/>
      <c r="AG219" s="1987"/>
      <c r="AH219" s="1987"/>
      <c r="AI219" s="1990"/>
      <c r="AJ219" s="1996"/>
      <c r="AK219" s="1987"/>
      <c r="AL219" s="1987"/>
      <c r="AM219" s="1987"/>
      <c r="AN219" s="1990"/>
      <c r="AO219" s="1996"/>
      <c r="AP219" s="1987"/>
      <c r="AQ219" s="1987"/>
      <c r="AR219" s="1987"/>
      <c r="AS219" s="1990"/>
      <c r="AT219" s="1996"/>
      <c r="AU219" s="1987"/>
      <c r="AV219" s="1987"/>
      <c r="AW219" s="1987"/>
      <c r="AX219" s="1990"/>
    </row>
    <row r="220" spans="1:56">
      <c r="A220" s="1996"/>
      <c r="B220" s="1987"/>
      <c r="C220" s="1987"/>
      <c r="D220" s="1987"/>
      <c r="E220" s="1990"/>
      <c r="F220" s="1996"/>
      <c r="G220" s="1987"/>
      <c r="H220" s="1987"/>
      <c r="I220" s="1987"/>
      <c r="J220" s="1990"/>
      <c r="K220" s="1996"/>
      <c r="L220" s="1987"/>
      <c r="M220" s="1987"/>
      <c r="N220" s="1987"/>
      <c r="O220" s="1990"/>
      <c r="P220" s="1996" t="s">
        <v>3391</v>
      </c>
      <c r="Q220" s="1987"/>
      <c r="R220" s="1987"/>
      <c r="S220" s="1987"/>
      <c r="T220" s="1990"/>
      <c r="U220" s="1996"/>
      <c r="V220" s="1987"/>
      <c r="W220" s="1987"/>
      <c r="X220" s="1987"/>
      <c r="Y220" s="1990"/>
      <c r="Z220" s="1996"/>
      <c r="AA220" s="1987"/>
      <c r="AB220" s="1987"/>
      <c r="AC220" s="1987"/>
      <c r="AD220" s="1990"/>
      <c r="AE220" s="1996"/>
      <c r="AF220" s="1987"/>
      <c r="AG220" s="1987"/>
      <c r="AH220" s="1987"/>
      <c r="AI220" s="1990"/>
      <c r="AJ220" s="1996"/>
      <c r="AK220" s="1987"/>
      <c r="AL220" s="1987"/>
      <c r="AM220" s="1987"/>
      <c r="AN220" s="1990"/>
      <c r="AO220" s="1996"/>
      <c r="AP220" s="1987"/>
      <c r="AQ220" s="1987"/>
      <c r="AR220" s="1987"/>
      <c r="AS220" s="1990"/>
      <c r="AT220" s="1996"/>
      <c r="AU220" s="1987"/>
      <c r="AV220" s="1987"/>
      <c r="AW220" s="1987"/>
      <c r="AX220" s="1990"/>
    </row>
    <row r="221" spans="1:56">
      <c r="A221" s="1996"/>
      <c r="B221" s="1987"/>
      <c r="C221" s="1987"/>
      <c r="D221" s="1987"/>
      <c r="E221" s="1990"/>
      <c r="F221" s="1996"/>
      <c r="G221" s="1987"/>
      <c r="H221" s="1987"/>
      <c r="I221" s="1987"/>
      <c r="J221" s="1990"/>
      <c r="K221" s="1996"/>
      <c r="L221" s="1987"/>
      <c r="M221" s="1987"/>
      <c r="N221" s="1987"/>
      <c r="O221" s="1990"/>
      <c r="P221" s="1996"/>
      <c r="Q221" s="1987"/>
      <c r="R221" s="1987"/>
      <c r="S221" s="1987"/>
      <c r="T221" s="1990"/>
      <c r="U221" s="1996"/>
      <c r="V221" s="1987"/>
      <c r="W221" s="1987"/>
      <c r="X221" s="1987"/>
      <c r="Y221" s="1990"/>
      <c r="Z221" s="1996"/>
      <c r="AA221" s="1987"/>
      <c r="AB221" s="1987"/>
      <c r="AC221" s="1987"/>
      <c r="AD221" s="1990"/>
      <c r="AE221" s="1996"/>
      <c r="AF221" s="1987"/>
      <c r="AG221" s="1987"/>
      <c r="AH221" s="1987"/>
      <c r="AI221" s="1990"/>
      <c r="AJ221" s="1996"/>
      <c r="AK221" s="1987"/>
      <c r="AL221" s="1987"/>
      <c r="AM221" s="1987"/>
      <c r="AN221" s="1990"/>
      <c r="AO221" s="1996"/>
      <c r="AP221" s="1987"/>
      <c r="AQ221" s="1987"/>
      <c r="AR221" s="1987"/>
      <c r="AS221" s="1990"/>
      <c r="AT221" s="1996"/>
      <c r="AU221" s="1987"/>
      <c r="AV221" s="1987"/>
      <c r="AW221" s="1987"/>
      <c r="AX221" s="1990"/>
    </row>
    <row r="222" spans="1:56">
      <c r="A222" s="1996"/>
      <c r="B222" s="1987"/>
      <c r="C222" s="1987"/>
      <c r="D222" s="1987"/>
      <c r="E222" s="1990"/>
      <c r="F222" s="1996"/>
      <c r="G222" s="1987"/>
      <c r="H222" s="1987"/>
      <c r="I222" s="1987"/>
      <c r="J222" s="1990"/>
      <c r="K222" s="1996"/>
      <c r="L222" s="1987"/>
      <c r="M222" s="1987"/>
      <c r="N222" s="1987"/>
      <c r="O222" s="1990"/>
      <c r="P222" s="1996"/>
      <c r="Q222" s="1987"/>
      <c r="R222" s="1987"/>
      <c r="S222" s="1987"/>
      <c r="T222" s="1990"/>
      <c r="U222" s="1996"/>
      <c r="V222" s="1987"/>
      <c r="W222" s="1987"/>
      <c r="X222" s="1987"/>
      <c r="Y222" s="1990"/>
      <c r="Z222" s="1996"/>
      <c r="AA222" s="1987"/>
      <c r="AB222" s="1987"/>
      <c r="AC222" s="1987"/>
      <c r="AD222" s="1990"/>
      <c r="AE222" s="1996"/>
      <c r="AF222" s="1987"/>
      <c r="AG222" s="1987"/>
      <c r="AH222" s="1987"/>
      <c r="AI222" s="1990"/>
      <c r="AJ222" s="1996"/>
      <c r="AK222" s="1987"/>
      <c r="AL222" s="1987"/>
      <c r="AM222" s="1987"/>
      <c r="AN222" s="1990"/>
      <c r="AO222" s="1996"/>
      <c r="AP222" s="1987"/>
      <c r="AQ222" s="1987"/>
      <c r="AR222" s="1987"/>
      <c r="AS222" s="1990"/>
      <c r="AT222" s="1996"/>
      <c r="AU222" s="1987"/>
      <c r="AV222" s="1987"/>
      <c r="AW222" s="1987"/>
      <c r="AX222" s="1990"/>
    </row>
    <row r="223" spans="1:56">
      <c r="A223" s="1996"/>
      <c r="B223" s="1987"/>
      <c r="C223" s="1987"/>
      <c r="D223" s="1987"/>
      <c r="E223" s="1990"/>
      <c r="F223" s="1996"/>
      <c r="G223" s="1987"/>
      <c r="H223" s="1987"/>
      <c r="I223" s="1987"/>
      <c r="J223" s="1990"/>
      <c r="K223" s="1996"/>
      <c r="L223" s="1987"/>
      <c r="M223" s="1987"/>
      <c r="N223" s="1987"/>
      <c r="O223" s="1990"/>
      <c r="P223" s="1996"/>
      <c r="Q223" s="1987"/>
      <c r="R223" s="1987"/>
      <c r="S223" s="1987"/>
      <c r="T223" s="1990"/>
      <c r="U223" s="1996"/>
      <c r="V223" s="1987"/>
      <c r="W223" s="1987"/>
      <c r="X223" s="1987"/>
      <c r="Y223" s="1990"/>
      <c r="Z223" s="1996"/>
      <c r="AA223" s="1987"/>
      <c r="AB223" s="1987"/>
      <c r="AC223" s="1987"/>
      <c r="AD223" s="1990"/>
      <c r="AE223" s="1996"/>
      <c r="AF223" s="1987"/>
      <c r="AG223" s="1987"/>
      <c r="AH223" s="1987"/>
      <c r="AI223" s="1990"/>
      <c r="AJ223" s="1996"/>
      <c r="AK223" s="1987"/>
      <c r="AL223" s="1987"/>
      <c r="AM223" s="1987"/>
      <c r="AN223" s="1990"/>
      <c r="AO223" s="1996"/>
      <c r="AP223" s="1987"/>
      <c r="AQ223" s="1987"/>
      <c r="AR223" s="1987"/>
      <c r="AS223" s="1990"/>
      <c r="AT223" s="1996"/>
      <c r="AU223" s="1987"/>
      <c r="AV223" s="1987"/>
      <c r="AW223" s="1987"/>
      <c r="AX223" s="1990"/>
    </row>
    <row r="224" spans="1:56">
      <c r="A224" s="1996"/>
      <c r="B224" s="1987"/>
      <c r="C224" s="1987"/>
      <c r="D224" s="1987"/>
      <c r="E224" s="1990"/>
      <c r="F224" s="1996"/>
      <c r="G224" s="1987"/>
      <c r="H224" s="1987"/>
      <c r="I224" s="1987"/>
      <c r="J224" s="1990"/>
      <c r="K224" s="1996"/>
      <c r="L224" s="1987"/>
      <c r="M224" s="1987"/>
      <c r="N224" s="1987"/>
      <c r="O224" s="1990"/>
      <c r="P224" s="1996"/>
      <c r="Q224" s="1987"/>
      <c r="R224" s="1987"/>
      <c r="S224" s="1987"/>
      <c r="T224" s="1990"/>
      <c r="U224" s="1996"/>
      <c r="V224" s="1987"/>
      <c r="W224" s="1987"/>
      <c r="X224" s="1987"/>
      <c r="Y224" s="1990"/>
      <c r="Z224" s="1996"/>
      <c r="AA224" s="1987"/>
      <c r="AB224" s="1987"/>
      <c r="AC224" s="1987"/>
      <c r="AD224" s="1990"/>
      <c r="AE224" s="1996"/>
      <c r="AF224" s="1987"/>
      <c r="AG224" s="1987"/>
      <c r="AH224" s="1987"/>
      <c r="AI224" s="1990"/>
      <c r="AJ224" s="1996"/>
      <c r="AK224" s="1987"/>
      <c r="AL224" s="1987"/>
      <c r="AM224" s="1987"/>
      <c r="AN224" s="1990"/>
      <c r="AO224" s="1996"/>
      <c r="AP224" s="1987"/>
      <c r="AQ224" s="1987"/>
      <c r="AR224" s="1987"/>
      <c r="AS224" s="1990"/>
      <c r="AT224" s="1996"/>
      <c r="AU224" s="1987"/>
      <c r="AV224" s="1987"/>
      <c r="AW224" s="1987"/>
      <c r="AX224" s="1990"/>
    </row>
    <row r="225" spans="1:56">
      <c r="A225" s="1996"/>
      <c r="B225" s="1987"/>
      <c r="C225" s="1987"/>
      <c r="D225" s="1987"/>
      <c r="E225" s="1990"/>
      <c r="F225" s="1996"/>
      <c r="G225" s="1987"/>
      <c r="H225" s="1987"/>
      <c r="I225" s="1987"/>
      <c r="J225" s="1990"/>
      <c r="K225" s="1996"/>
      <c r="L225" s="1987"/>
      <c r="M225" s="1987"/>
      <c r="N225" s="1987"/>
      <c r="O225" s="1990"/>
      <c r="P225" s="1996"/>
      <c r="Q225" s="1987"/>
      <c r="R225" s="1987"/>
      <c r="S225" s="1987"/>
      <c r="T225" s="1990"/>
      <c r="U225" s="1996"/>
      <c r="V225" s="1987"/>
      <c r="W225" s="1987"/>
      <c r="X225" s="1987"/>
      <c r="Y225" s="1990"/>
      <c r="Z225" s="1996"/>
      <c r="AA225" s="1987"/>
      <c r="AB225" s="1987"/>
      <c r="AC225" s="1987"/>
      <c r="AD225" s="1990"/>
      <c r="AE225" s="1996"/>
      <c r="AF225" s="1987"/>
      <c r="AG225" s="1987"/>
      <c r="AH225" s="1987"/>
      <c r="AI225" s="1990"/>
      <c r="AJ225" s="1996"/>
      <c r="AK225" s="1987"/>
      <c r="AL225" s="1987"/>
      <c r="AM225" s="1987"/>
      <c r="AN225" s="1990"/>
      <c r="AO225" s="1996"/>
      <c r="AP225" s="1987"/>
      <c r="AQ225" s="1987"/>
      <c r="AR225" s="1987"/>
      <c r="AS225" s="1990"/>
      <c r="AT225" s="1996"/>
      <c r="AU225" s="1987"/>
      <c r="AV225" s="1987"/>
      <c r="AW225" s="1987"/>
      <c r="AX225" s="1990"/>
    </row>
    <row r="226" spans="1:56" s="387" customFormat="1">
      <c r="A226" s="1996"/>
      <c r="B226" s="1987"/>
      <c r="C226" s="1987"/>
      <c r="D226" s="1987"/>
      <c r="E226" s="1990"/>
      <c r="F226" s="1996"/>
      <c r="G226" s="1987"/>
      <c r="H226" s="1987"/>
      <c r="I226" s="1987"/>
      <c r="J226" s="1990"/>
      <c r="K226" s="1996"/>
      <c r="L226" s="1987"/>
      <c r="M226" s="1987"/>
      <c r="N226" s="1987"/>
      <c r="O226" s="1990"/>
      <c r="P226" s="1996"/>
      <c r="Q226" s="1987"/>
      <c r="R226" s="1987"/>
      <c r="S226" s="1987"/>
      <c r="T226" s="1990"/>
      <c r="U226" s="1996"/>
      <c r="V226" s="1987"/>
      <c r="W226" s="1987"/>
      <c r="X226" s="1987"/>
      <c r="Y226" s="1990"/>
      <c r="Z226" s="1996"/>
      <c r="AA226" s="1987"/>
      <c r="AB226" s="1987"/>
      <c r="AC226" s="1987"/>
      <c r="AD226" s="1990"/>
      <c r="AE226" s="1996"/>
      <c r="AF226" s="1987"/>
      <c r="AG226" s="1987"/>
      <c r="AH226" s="1987"/>
      <c r="AI226" s="1990"/>
      <c r="AJ226" s="1996"/>
      <c r="AK226" s="1987"/>
      <c r="AL226" s="1987"/>
      <c r="AM226" s="1987"/>
      <c r="AN226" s="1990"/>
      <c r="AO226" s="1996"/>
      <c r="AP226" s="1987"/>
      <c r="AQ226" s="1987"/>
      <c r="AR226" s="1987"/>
      <c r="AS226" s="1990"/>
      <c r="AT226" s="1996"/>
      <c r="AU226" s="1987"/>
      <c r="AV226" s="1987"/>
      <c r="AW226" s="1987"/>
      <c r="AX226" s="1990"/>
      <c r="AY226" s="388"/>
      <c r="AZ226" s="388"/>
      <c r="BA226" s="388"/>
      <c r="BB226" s="388"/>
      <c r="BC226" s="388"/>
      <c r="BD226" s="388"/>
    </row>
    <row r="227" spans="1:56">
      <c r="A227" s="1996"/>
      <c r="B227" s="1987"/>
      <c r="C227" s="1987"/>
      <c r="D227" s="1987"/>
      <c r="E227" s="1990"/>
      <c r="F227" s="1996"/>
      <c r="G227" s="1987"/>
      <c r="H227" s="1987"/>
      <c r="I227" s="1987"/>
      <c r="J227" s="1990"/>
      <c r="K227" s="1996"/>
      <c r="L227" s="1987"/>
      <c r="M227" s="1987"/>
      <c r="N227" s="1987"/>
      <c r="O227" s="1990"/>
      <c r="P227" s="1996"/>
      <c r="Q227" s="1987"/>
      <c r="R227" s="1987"/>
      <c r="S227" s="1987"/>
      <c r="T227" s="1990"/>
      <c r="U227" s="1996"/>
      <c r="V227" s="1987"/>
      <c r="W227" s="1987"/>
      <c r="X227" s="1987"/>
      <c r="Y227" s="1990"/>
      <c r="Z227" s="1996"/>
      <c r="AA227" s="1987"/>
      <c r="AB227" s="1987"/>
      <c r="AC227" s="1987"/>
      <c r="AD227" s="1990"/>
      <c r="AE227" s="1996"/>
      <c r="AF227" s="1987"/>
      <c r="AG227" s="1987"/>
      <c r="AH227" s="1987"/>
      <c r="AI227" s="1990"/>
      <c r="AJ227" s="1996"/>
      <c r="AK227" s="1987"/>
      <c r="AL227" s="1987"/>
      <c r="AM227" s="1987"/>
      <c r="AN227" s="1990"/>
      <c r="AO227" s="1996"/>
      <c r="AP227" s="1987"/>
      <c r="AQ227" s="1987"/>
      <c r="AR227" s="1987"/>
      <c r="AS227" s="1990"/>
      <c r="AT227" s="1996"/>
      <c r="AU227" s="1987"/>
      <c r="AV227" s="1987"/>
      <c r="AW227" s="1987"/>
      <c r="AX227" s="1990"/>
    </row>
    <row r="228" spans="1:56">
      <c r="A228" s="1996"/>
      <c r="B228" s="1987"/>
      <c r="C228" s="1987"/>
      <c r="D228" s="1987"/>
      <c r="E228" s="1990"/>
      <c r="F228" s="1996"/>
      <c r="G228" s="1987"/>
      <c r="H228" s="1987"/>
      <c r="I228" s="1987"/>
      <c r="J228" s="1990"/>
      <c r="K228" s="1996"/>
      <c r="L228" s="1987"/>
      <c r="M228" s="1987"/>
      <c r="N228" s="1987"/>
      <c r="O228" s="1990"/>
      <c r="P228" s="1996"/>
      <c r="Q228" s="1987"/>
      <c r="R228" s="1987"/>
      <c r="S228" s="1987"/>
      <c r="T228" s="1990"/>
      <c r="U228" s="1996"/>
      <c r="V228" s="1987"/>
      <c r="W228" s="1987"/>
      <c r="X228" s="1987"/>
      <c r="Y228" s="1990"/>
      <c r="Z228" s="1996"/>
      <c r="AA228" s="1987"/>
      <c r="AB228" s="1987"/>
      <c r="AC228" s="1987"/>
      <c r="AD228" s="1990"/>
      <c r="AE228" s="1996"/>
      <c r="AF228" s="1987"/>
      <c r="AG228" s="1987"/>
      <c r="AH228" s="1987"/>
      <c r="AI228" s="1990"/>
      <c r="AJ228" s="1996"/>
      <c r="AK228" s="1987"/>
      <c r="AL228" s="1987"/>
      <c r="AM228" s="1987"/>
      <c r="AN228" s="1990"/>
      <c r="AO228" s="1996"/>
      <c r="AP228" s="1987"/>
      <c r="AQ228" s="1987"/>
      <c r="AR228" s="1987"/>
      <c r="AS228" s="1990"/>
      <c r="AT228" s="1996"/>
      <c r="AU228" s="1987"/>
      <c r="AV228" s="1987"/>
      <c r="AW228" s="1987"/>
      <c r="AX228" s="1990"/>
    </row>
    <row r="229" spans="1:56">
      <c r="A229" s="2237"/>
      <c r="B229" s="1991"/>
      <c r="C229" s="1991"/>
      <c r="D229" s="1991"/>
      <c r="E229" s="1992"/>
      <c r="F229" s="1993" t="s">
        <v>80</v>
      </c>
      <c r="G229" s="1994"/>
      <c r="H229" s="1994"/>
      <c r="I229" s="1994"/>
      <c r="J229" s="1995"/>
      <c r="K229" s="2237"/>
      <c r="L229" s="1991"/>
      <c r="M229" s="1991"/>
      <c r="N229" s="1991"/>
      <c r="O229" s="1992"/>
      <c r="P229" s="2237"/>
      <c r="Q229" s="1991"/>
      <c r="R229" s="1991"/>
      <c r="S229" s="1991"/>
      <c r="T229" s="1992"/>
      <c r="U229" s="2237"/>
      <c r="V229" s="1991"/>
      <c r="W229" s="1991"/>
      <c r="X229" s="1991"/>
      <c r="Y229" s="1992"/>
      <c r="Z229" s="1993" t="s">
        <v>81</v>
      </c>
      <c r="AA229" s="1994"/>
      <c r="AB229" s="1994"/>
      <c r="AC229" s="1994"/>
      <c r="AD229" s="1995"/>
      <c r="AE229" s="2237"/>
      <c r="AF229" s="1991"/>
      <c r="AG229" s="1991"/>
      <c r="AH229" s="1991"/>
      <c r="AI229" s="1992"/>
      <c r="AJ229" s="2237"/>
      <c r="AK229" s="1991"/>
      <c r="AL229" s="1991"/>
      <c r="AM229" s="1991"/>
      <c r="AN229" s="1992"/>
      <c r="AO229" s="2237"/>
      <c r="AP229" s="1991"/>
      <c r="AQ229" s="1991"/>
      <c r="AR229" s="1991"/>
      <c r="AS229" s="1992"/>
      <c r="AT229" s="2237"/>
      <c r="AU229" s="1991"/>
      <c r="AV229" s="1991"/>
      <c r="AW229" s="1991"/>
      <c r="AX229" s="1992"/>
    </row>
    <row r="230" spans="1:56">
      <c r="A230" s="474">
        <v>21</v>
      </c>
      <c r="B230" s="466"/>
      <c r="C230" s="466"/>
      <c r="D230" s="466"/>
      <c r="E230" s="467"/>
      <c r="F230" s="474">
        <v>22</v>
      </c>
      <c r="G230" s="466"/>
      <c r="H230" s="466"/>
      <c r="I230" s="466"/>
      <c r="J230" s="467"/>
      <c r="K230" s="474">
        <v>23</v>
      </c>
      <c r="L230" s="466"/>
      <c r="M230" s="466"/>
      <c r="N230" s="466"/>
      <c r="O230" s="467"/>
      <c r="P230" s="474">
        <v>24</v>
      </c>
      <c r="Q230" s="466"/>
      <c r="R230" s="466"/>
      <c r="S230" s="466"/>
      <c r="T230" s="467"/>
      <c r="U230" s="474">
        <v>25</v>
      </c>
      <c r="V230" s="466"/>
      <c r="W230" s="466"/>
      <c r="X230" s="466"/>
      <c r="Y230" s="467"/>
      <c r="Z230" s="2153" t="s">
        <v>82</v>
      </c>
      <c r="AA230" s="2154"/>
      <c r="AB230" s="2154"/>
      <c r="AC230" s="2154"/>
      <c r="AD230" s="2154"/>
      <c r="AE230" s="2154"/>
      <c r="AF230" s="2154"/>
      <c r="AG230" s="2154"/>
      <c r="AH230" s="2154"/>
      <c r="AI230" s="2154"/>
      <c r="AJ230" s="2154"/>
      <c r="AK230" s="2154"/>
      <c r="AL230" s="2154"/>
      <c r="AM230" s="2154"/>
      <c r="AN230" s="2154"/>
      <c r="AO230" s="2154"/>
      <c r="AP230" s="2154"/>
      <c r="AQ230" s="2154"/>
      <c r="AR230" s="2154"/>
      <c r="AS230" s="2154"/>
      <c r="AT230" s="2154"/>
      <c r="AU230" s="2154"/>
      <c r="AV230" s="2154"/>
      <c r="AW230" s="2154"/>
      <c r="AX230" s="2154"/>
    </row>
    <row r="231" spans="1:56">
      <c r="A231" s="1996"/>
      <c r="B231" s="1987"/>
      <c r="C231" s="1987"/>
      <c r="D231" s="1987"/>
      <c r="E231" s="1990"/>
      <c r="F231" s="1987" t="s">
        <v>3389</v>
      </c>
      <c r="G231" s="1987"/>
      <c r="H231" s="1987"/>
      <c r="I231" s="1987"/>
      <c r="J231" s="1990"/>
      <c r="K231" s="1987"/>
      <c r="L231" s="1987"/>
      <c r="M231" s="1987"/>
      <c r="N231" s="1987"/>
      <c r="O231" s="1990"/>
      <c r="P231" s="1987"/>
      <c r="Q231" s="1987"/>
      <c r="R231" s="1987"/>
      <c r="S231" s="1987"/>
      <c r="T231" s="1990"/>
      <c r="U231" s="1987"/>
      <c r="V231" s="1987"/>
      <c r="W231" s="1987"/>
      <c r="X231" s="1987"/>
      <c r="Y231" s="1990"/>
      <c r="Z231" s="2155"/>
      <c r="AA231" s="2156"/>
      <c r="AB231" s="2156"/>
      <c r="AC231" s="2156"/>
      <c r="AD231" s="2156"/>
      <c r="AE231" s="2156"/>
      <c r="AF231" s="2156"/>
      <c r="AG231" s="2156"/>
      <c r="AH231" s="2156"/>
      <c r="AI231" s="2156"/>
      <c r="AJ231" s="2156"/>
      <c r="AK231" s="2156"/>
      <c r="AL231" s="2156"/>
      <c r="AM231" s="2156"/>
      <c r="AN231" s="2156"/>
      <c r="AO231" s="2156"/>
      <c r="AP231" s="2156"/>
      <c r="AQ231" s="2156"/>
      <c r="AR231" s="2156"/>
      <c r="AS231" s="2156"/>
      <c r="AT231" s="2156"/>
      <c r="AU231" s="2156"/>
      <c r="AV231" s="2156"/>
      <c r="AW231" s="2156"/>
      <c r="AX231" s="2156"/>
    </row>
    <row r="232" spans="1:56">
      <c r="A232" s="1996"/>
      <c r="B232" s="1987"/>
      <c r="C232" s="1987"/>
      <c r="D232" s="1987"/>
      <c r="E232" s="1990"/>
      <c r="F232" s="1987"/>
      <c r="G232" s="1987"/>
      <c r="H232" s="1987"/>
      <c r="I232" s="1987"/>
      <c r="J232" s="1990"/>
      <c r="K232" s="1987"/>
      <c r="L232" s="1987"/>
      <c r="M232" s="1987"/>
      <c r="N232" s="1987"/>
      <c r="O232" s="1990"/>
      <c r="P232" s="1987"/>
      <c r="Q232" s="1987"/>
      <c r="R232" s="1987"/>
      <c r="S232" s="1987"/>
      <c r="T232" s="1990"/>
      <c r="U232" s="1987"/>
      <c r="V232" s="1987"/>
      <c r="W232" s="1987"/>
      <c r="X232" s="1987"/>
      <c r="Y232" s="1990"/>
      <c r="Z232" s="2155"/>
      <c r="AA232" s="2156"/>
      <c r="AB232" s="2156"/>
      <c r="AC232" s="2156"/>
      <c r="AD232" s="2156"/>
      <c r="AE232" s="2156"/>
      <c r="AF232" s="2156"/>
      <c r="AG232" s="2156"/>
      <c r="AH232" s="2156"/>
      <c r="AI232" s="2156"/>
      <c r="AJ232" s="2156"/>
      <c r="AK232" s="2156"/>
      <c r="AL232" s="2156"/>
      <c r="AM232" s="2156"/>
      <c r="AN232" s="2156"/>
      <c r="AO232" s="2156"/>
      <c r="AP232" s="2156"/>
      <c r="AQ232" s="2156"/>
      <c r="AR232" s="2156"/>
      <c r="AS232" s="2156"/>
      <c r="AT232" s="2156"/>
      <c r="AU232" s="2156"/>
      <c r="AV232" s="2156"/>
      <c r="AW232" s="2156"/>
      <c r="AX232" s="2156"/>
    </row>
    <row r="233" spans="1:56">
      <c r="A233" s="1996"/>
      <c r="B233" s="1987"/>
      <c r="C233" s="1987"/>
      <c r="D233" s="1987"/>
      <c r="E233" s="1990"/>
      <c r="F233" s="1987"/>
      <c r="G233" s="1987"/>
      <c r="H233" s="1987"/>
      <c r="I233" s="1987"/>
      <c r="J233" s="1990"/>
      <c r="K233" s="1987"/>
      <c r="L233" s="1987"/>
      <c r="M233" s="1987"/>
      <c r="N233" s="1987"/>
      <c r="O233" s="1990"/>
      <c r="P233" s="1987"/>
      <c r="Q233" s="1987"/>
      <c r="R233" s="1987"/>
      <c r="S233" s="1987"/>
      <c r="T233" s="1990"/>
      <c r="U233" s="1987"/>
      <c r="V233" s="1987"/>
      <c r="W233" s="1987"/>
      <c r="X233" s="1987"/>
      <c r="Y233" s="1990"/>
      <c r="Z233" s="2155"/>
      <c r="AA233" s="2156"/>
      <c r="AB233" s="2156"/>
      <c r="AC233" s="2156"/>
      <c r="AD233" s="2156"/>
      <c r="AE233" s="2156"/>
      <c r="AF233" s="2156"/>
      <c r="AG233" s="2156"/>
      <c r="AH233" s="2156"/>
      <c r="AI233" s="2156"/>
      <c r="AJ233" s="2156"/>
      <c r="AK233" s="2156"/>
      <c r="AL233" s="2156"/>
      <c r="AM233" s="2156"/>
      <c r="AN233" s="2156"/>
      <c r="AO233" s="2156"/>
      <c r="AP233" s="2156"/>
      <c r="AQ233" s="2156"/>
      <c r="AR233" s="2156"/>
      <c r="AS233" s="2156"/>
      <c r="AT233" s="2156"/>
      <c r="AU233" s="2156"/>
      <c r="AV233" s="2156"/>
      <c r="AW233" s="2156"/>
      <c r="AX233" s="2156"/>
    </row>
    <row r="234" spans="1:56" ht="15.75">
      <c r="A234" s="1996"/>
      <c r="B234" s="1987"/>
      <c r="C234" s="1987"/>
      <c r="D234" s="1987"/>
      <c r="E234" s="1990"/>
      <c r="F234" s="1987"/>
      <c r="G234" s="1987"/>
      <c r="H234" s="1987"/>
      <c r="I234" s="1987"/>
      <c r="J234" s="1990"/>
      <c r="K234" s="1987"/>
      <c r="L234" s="1987"/>
      <c r="M234" s="1987"/>
      <c r="N234" s="1987"/>
      <c r="O234" s="1990"/>
      <c r="P234" s="1987"/>
      <c r="Q234" s="1987"/>
      <c r="R234" s="1987"/>
      <c r="S234" s="1987"/>
      <c r="T234" s="1990"/>
      <c r="U234" s="1987"/>
      <c r="V234" s="1987"/>
      <c r="W234" s="1987"/>
      <c r="X234" s="1987"/>
      <c r="Y234" s="1990"/>
      <c r="Z234" s="2187" t="s">
        <v>43</v>
      </c>
      <c r="AA234" s="2188"/>
      <c r="AB234" s="2188"/>
      <c r="AC234" s="468"/>
      <c r="AD234" s="470" t="s">
        <v>44</v>
      </c>
      <c r="AE234" s="470" t="s">
        <v>45</v>
      </c>
      <c r="AF234" s="470" t="s">
        <v>208</v>
      </c>
      <c r="AG234" s="2188" t="s">
        <v>47</v>
      </c>
      <c r="AH234" s="2188"/>
      <c r="AI234" s="2188"/>
      <c r="AJ234" s="469"/>
      <c r="AK234" s="469"/>
      <c r="AL234" s="469"/>
      <c r="AM234" s="469"/>
      <c r="AN234" s="469"/>
      <c r="AO234" s="469"/>
      <c r="AP234" s="469"/>
      <c r="AQ234" s="469"/>
      <c r="AR234" s="470" t="s">
        <v>48</v>
      </c>
      <c r="AS234" s="469"/>
      <c r="AT234" s="2171">
        <f>$AT$38</f>
        <v>464</v>
      </c>
      <c r="AU234" s="2171"/>
      <c r="AV234" s="2172" t="s">
        <v>49</v>
      </c>
      <c r="AW234" s="2172"/>
      <c r="AX234" s="469"/>
    </row>
    <row r="235" spans="1:56">
      <c r="A235" s="1996"/>
      <c r="B235" s="1987"/>
      <c r="C235" s="1987"/>
      <c r="D235" s="1987"/>
      <c r="E235" s="1990"/>
      <c r="F235" s="1987"/>
      <c r="G235" s="1987"/>
      <c r="H235" s="1987"/>
      <c r="I235" s="1987"/>
      <c r="J235" s="1990"/>
      <c r="K235" s="1987"/>
      <c r="L235" s="1987"/>
      <c r="M235" s="1987"/>
      <c r="N235" s="1987"/>
      <c r="O235" s="1990"/>
      <c r="P235" s="1987"/>
      <c r="Q235" s="1987"/>
      <c r="R235" s="1987"/>
      <c r="S235" s="1987"/>
      <c r="T235" s="1990"/>
      <c r="U235" s="1987"/>
      <c r="V235" s="1987"/>
      <c r="W235" s="1987"/>
      <c r="X235" s="1987"/>
      <c r="Y235" s="1990"/>
      <c r="Z235" s="1988" t="s">
        <v>383</v>
      </c>
      <c r="AA235" s="1989"/>
      <c r="AB235" s="1989"/>
      <c r="AC235" s="1989"/>
      <c r="AD235" s="560">
        <v>2</v>
      </c>
      <c r="AE235" s="561">
        <v>435</v>
      </c>
      <c r="AF235" s="527">
        <f>SUM($AT$38-AE235)</f>
        <v>29</v>
      </c>
      <c r="AG235" s="1977"/>
      <c r="AH235" s="1977"/>
      <c r="AI235" s="1977"/>
      <c r="AJ235" s="1977"/>
      <c r="AK235" s="1977"/>
      <c r="AL235" s="1977"/>
      <c r="AM235" s="1977"/>
      <c r="AN235" s="1977"/>
      <c r="AO235" s="1977"/>
      <c r="AP235" s="1977"/>
      <c r="AQ235" s="1086"/>
      <c r="AR235" s="2368" t="s">
        <v>50</v>
      </c>
      <c r="AS235" s="2368"/>
      <c r="AT235" s="2368"/>
      <c r="AU235" s="2368"/>
      <c r="AV235" s="2368"/>
      <c r="AW235" s="2368"/>
      <c r="AX235" s="469"/>
    </row>
    <row r="236" spans="1:56">
      <c r="A236" s="1996"/>
      <c r="B236" s="1987"/>
      <c r="C236" s="1987"/>
      <c r="D236" s="1987"/>
      <c r="E236" s="1990"/>
      <c r="F236" s="1987"/>
      <c r="G236" s="1987"/>
      <c r="H236" s="1987"/>
      <c r="I236" s="1987"/>
      <c r="J236" s="1990"/>
      <c r="K236" s="1987"/>
      <c r="L236" s="1987"/>
      <c r="M236" s="1987"/>
      <c r="N236" s="1987"/>
      <c r="O236" s="1990"/>
      <c r="P236" s="1987"/>
      <c r="Q236" s="1987"/>
      <c r="R236" s="1987"/>
      <c r="S236" s="1987"/>
      <c r="T236" s="1990"/>
      <c r="U236" s="1987"/>
      <c r="V236" s="1987"/>
      <c r="W236" s="1987"/>
      <c r="X236" s="1987"/>
      <c r="Y236" s="1990"/>
      <c r="Z236" s="1988" t="s">
        <v>3680</v>
      </c>
      <c r="AA236" s="1989"/>
      <c r="AB236" s="1989"/>
      <c r="AC236" s="1989"/>
      <c r="AD236" s="560">
        <v>21</v>
      </c>
      <c r="AE236" s="561">
        <v>431</v>
      </c>
      <c r="AF236" s="527">
        <f t="shared" ref="AF236:AF245" si="4">SUM($AT$38-AE236)</f>
        <v>33</v>
      </c>
      <c r="AG236" s="1977"/>
      <c r="AH236" s="1977"/>
      <c r="AI236" s="1977"/>
      <c r="AJ236" s="1977"/>
      <c r="AK236" s="1977"/>
      <c r="AL236" s="1977"/>
      <c r="AM236" s="1977"/>
      <c r="AN236" s="1977"/>
      <c r="AO236" s="1977"/>
      <c r="AP236" s="1977"/>
      <c r="AQ236" s="1086"/>
      <c r="AR236" s="2368"/>
      <c r="AS236" s="2368"/>
      <c r="AT236" s="2368"/>
      <c r="AU236" s="2368"/>
      <c r="AV236" s="2368"/>
      <c r="AW236" s="2368"/>
      <c r="AX236" s="469"/>
    </row>
    <row r="237" spans="1:56">
      <c r="A237" s="1996"/>
      <c r="B237" s="1987"/>
      <c r="C237" s="1987"/>
      <c r="D237" s="1987"/>
      <c r="E237" s="1990"/>
      <c r="F237" s="1987"/>
      <c r="G237" s="1987"/>
      <c r="H237" s="1987"/>
      <c r="I237" s="1987"/>
      <c r="J237" s="1990"/>
      <c r="K237" s="1987"/>
      <c r="L237" s="1987"/>
      <c r="M237" s="1987"/>
      <c r="N237" s="1987"/>
      <c r="O237" s="1990"/>
      <c r="P237" s="1987"/>
      <c r="Q237" s="1987"/>
      <c r="R237" s="1987"/>
      <c r="S237" s="1987"/>
      <c r="T237" s="1990"/>
      <c r="U237" s="1987"/>
      <c r="V237" s="1987"/>
      <c r="W237" s="1987"/>
      <c r="X237" s="1987"/>
      <c r="Y237" s="1990"/>
      <c r="Z237" s="1988"/>
      <c r="AA237" s="1989"/>
      <c r="AB237" s="1989"/>
      <c r="AC237" s="1989"/>
      <c r="AD237" s="560"/>
      <c r="AE237" s="561"/>
      <c r="AF237" s="527">
        <f t="shared" si="4"/>
        <v>464</v>
      </c>
      <c r="AG237" s="1977"/>
      <c r="AH237" s="1977"/>
      <c r="AI237" s="1977"/>
      <c r="AJ237" s="1977"/>
      <c r="AK237" s="1977"/>
      <c r="AL237" s="1977"/>
      <c r="AM237" s="1977"/>
      <c r="AN237" s="1977"/>
      <c r="AO237" s="1977"/>
      <c r="AP237" s="1977"/>
      <c r="AQ237" s="1086"/>
      <c r="AR237" s="2368"/>
      <c r="AS237" s="2368"/>
      <c r="AT237" s="2368"/>
      <c r="AU237" s="2368"/>
      <c r="AV237" s="2368"/>
      <c r="AW237" s="2368"/>
      <c r="AX237" s="469"/>
    </row>
    <row r="238" spans="1:56">
      <c r="A238" s="1996"/>
      <c r="B238" s="1987"/>
      <c r="C238" s="1987"/>
      <c r="D238" s="1987"/>
      <c r="E238" s="1990"/>
      <c r="F238" s="1987"/>
      <c r="G238" s="1987"/>
      <c r="H238" s="1987"/>
      <c r="I238" s="1987"/>
      <c r="J238" s="1990"/>
      <c r="K238" s="1987"/>
      <c r="L238" s="1987"/>
      <c r="M238" s="1987"/>
      <c r="N238" s="1987"/>
      <c r="O238" s="1990"/>
      <c r="P238" s="1987"/>
      <c r="Q238" s="1987"/>
      <c r="R238" s="1987"/>
      <c r="S238" s="1987"/>
      <c r="T238" s="1990"/>
      <c r="U238" s="1987"/>
      <c r="V238" s="1987"/>
      <c r="W238" s="1987"/>
      <c r="X238" s="1987"/>
      <c r="Y238" s="1990"/>
      <c r="Z238" s="1988"/>
      <c r="AA238" s="1989"/>
      <c r="AB238" s="1989"/>
      <c r="AC238" s="1989"/>
      <c r="AD238" s="560"/>
      <c r="AE238" s="561"/>
      <c r="AF238" s="527">
        <f t="shared" si="4"/>
        <v>464</v>
      </c>
      <c r="AG238" s="1977"/>
      <c r="AH238" s="1977"/>
      <c r="AI238" s="1977"/>
      <c r="AJ238" s="1977"/>
      <c r="AK238" s="1977"/>
      <c r="AL238" s="1977"/>
      <c r="AM238" s="1977"/>
      <c r="AN238" s="1977"/>
      <c r="AO238" s="1977"/>
      <c r="AP238" s="1977"/>
      <c r="AQ238" s="1086"/>
      <c r="AR238" s="2368"/>
      <c r="AS238" s="2368"/>
      <c r="AT238" s="2368"/>
      <c r="AU238" s="2368"/>
      <c r="AV238" s="2368"/>
      <c r="AW238" s="2368"/>
      <c r="AX238" s="469"/>
    </row>
    <row r="239" spans="1:56">
      <c r="A239" s="1996"/>
      <c r="B239" s="1987"/>
      <c r="C239" s="1987"/>
      <c r="D239" s="1987"/>
      <c r="E239" s="1990"/>
      <c r="F239" s="1987"/>
      <c r="G239" s="1987"/>
      <c r="H239" s="1987"/>
      <c r="I239" s="1987"/>
      <c r="J239" s="1990"/>
      <c r="K239" s="1987"/>
      <c r="L239" s="1987"/>
      <c r="M239" s="1987"/>
      <c r="N239" s="1987"/>
      <c r="O239" s="1990"/>
      <c r="P239" s="1987"/>
      <c r="Q239" s="1987"/>
      <c r="R239" s="1987"/>
      <c r="S239" s="1987"/>
      <c r="T239" s="1990"/>
      <c r="U239" s="1987"/>
      <c r="V239" s="1987"/>
      <c r="W239" s="1987"/>
      <c r="X239" s="1987"/>
      <c r="Y239" s="1990"/>
      <c r="Z239" s="1988"/>
      <c r="AA239" s="1989"/>
      <c r="AB239" s="1989"/>
      <c r="AC239" s="1989"/>
      <c r="AD239" s="560"/>
      <c r="AE239" s="561"/>
      <c r="AF239" s="527">
        <f t="shared" si="4"/>
        <v>464</v>
      </c>
      <c r="AG239" s="1977"/>
      <c r="AH239" s="1977"/>
      <c r="AI239" s="1977"/>
      <c r="AJ239" s="1977"/>
      <c r="AK239" s="1977"/>
      <c r="AL239" s="1977"/>
      <c r="AM239" s="1977"/>
      <c r="AN239" s="1977"/>
      <c r="AO239" s="1977"/>
      <c r="AP239" s="1977"/>
      <c r="AQ239" s="1086"/>
      <c r="AR239" s="2368"/>
      <c r="AS239" s="2368"/>
      <c r="AT239" s="2368"/>
      <c r="AU239" s="2368"/>
      <c r="AV239" s="2368"/>
      <c r="AW239" s="2368"/>
      <c r="AX239" s="469"/>
    </row>
    <row r="240" spans="1:56">
      <c r="A240" s="1996"/>
      <c r="B240" s="1987"/>
      <c r="C240" s="1987"/>
      <c r="D240" s="1987"/>
      <c r="E240" s="1990"/>
      <c r="F240" s="1987"/>
      <c r="G240" s="1987"/>
      <c r="H240" s="1987"/>
      <c r="I240" s="1987"/>
      <c r="J240" s="1990"/>
      <c r="K240" s="1987"/>
      <c r="L240" s="1987"/>
      <c r="M240" s="1987"/>
      <c r="N240" s="1987"/>
      <c r="O240" s="1990"/>
      <c r="P240" s="1987"/>
      <c r="Q240" s="1987"/>
      <c r="R240" s="1987"/>
      <c r="S240" s="1987"/>
      <c r="T240" s="1990"/>
      <c r="U240" s="1987"/>
      <c r="V240" s="1987"/>
      <c r="W240" s="1987"/>
      <c r="X240" s="1987"/>
      <c r="Y240" s="1990"/>
      <c r="Z240" s="1988"/>
      <c r="AA240" s="1989"/>
      <c r="AB240" s="1989"/>
      <c r="AC240" s="1989"/>
      <c r="AD240" s="560"/>
      <c r="AE240" s="561"/>
      <c r="AF240" s="527">
        <f t="shared" si="4"/>
        <v>464</v>
      </c>
      <c r="AG240" s="1977"/>
      <c r="AH240" s="1977"/>
      <c r="AI240" s="1977"/>
      <c r="AJ240" s="1977"/>
      <c r="AK240" s="1977"/>
      <c r="AL240" s="1977"/>
      <c r="AM240" s="1977"/>
      <c r="AN240" s="1977"/>
      <c r="AO240" s="1977"/>
      <c r="AP240" s="1977"/>
      <c r="AQ240" s="1086"/>
      <c r="AR240" s="2368"/>
      <c r="AS240" s="2368"/>
      <c r="AT240" s="2368"/>
      <c r="AU240" s="2368"/>
      <c r="AV240" s="2368"/>
      <c r="AW240" s="2368"/>
      <c r="AX240" s="469"/>
    </row>
    <row r="241" spans="1:56">
      <c r="A241" s="1996"/>
      <c r="B241" s="1987"/>
      <c r="C241" s="1987"/>
      <c r="D241" s="1987"/>
      <c r="E241" s="1990"/>
      <c r="F241" s="1987"/>
      <c r="G241" s="1987"/>
      <c r="H241" s="1987"/>
      <c r="I241" s="1987"/>
      <c r="J241" s="1990"/>
      <c r="K241" s="1987"/>
      <c r="L241" s="1987"/>
      <c r="M241" s="1987"/>
      <c r="N241" s="1987"/>
      <c r="O241" s="1990"/>
      <c r="P241" s="1987"/>
      <c r="Q241" s="1987"/>
      <c r="R241" s="1987"/>
      <c r="S241" s="1987"/>
      <c r="T241" s="1990"/>
      <c r="U241" s="1987"/>
      <c r="V241" s="1987"/>
      <c r="W241" s="1987"/>
      <c r="X241" s="1987"/>
      <c r="Y241" s="1990"/>
      <c r="Z241" s="1988"/>
      <c r="AA241" s="1989"/>
      <c r="AB241" s="1989"/>
      <c r="AC241" s="1989"/>
      <c r="AD241" s="560"/>
      <c r="AE241" s="561"/>
      <c r="AF241" s="527">
        <f t="shared" si="4"/>
        <v>464</v>
      </c>
      <c r="AG241" s="1977"/>
      <c r="AH241" s="1977"/>
      <c r="AI241" s="1977"/>
      <c r="AJ241" s="1977"/>
      <c r="AK241" s="1977"/>
      <c r="AL241" s="1977"/>
      <c r="AM241" s="1977"/>
      <c r="AN241" s="1977"/>
      <c r="AO241" s="1977"/>
      <c r="AP241" s="1977"/>
      <c r="AQ241" s="1086"/>
      <c r="AR241" s="2368"/>
      <c r="AS241" s="2368"/>
      <c r="AT241" s="2368"/>
      <c r="AU241" s="2368"/>
      <c r="AV241" s="2368"/>
      <c r="AW241" s="2368"/>
      <c r="AX241" s="469"/>
    </row>
    <row r="242" spans="1:56" s="387" customFormat="1">
      <c r="A242" s="1996"/>
      <c r="B242" s="1987"/>
      <c r="C242" s="1987"/>
      <c r="D242" s="1987"/>
      <c r="E242" s="1990"/>
      <c r="F242" s="1987"/>
      <c r="G242" s="1987"/>
      <c r="H242" s="1987"/>
      <c r="I242" s="1987"/>
      <c r="J242" s="1990"/>
      <c r="K242" s="1987"/>
      <c r="L242" s="1987"/>
      <c r="M242" s="1987"/>
      <c r="N242" s="1987"/>
      <c r="O242" s="1990"/>
      <c r="P242" s="1987"/>
      <c r="Q242" s="1987"/>
      <c r="R242" s="1987"/>
      <c r="S242" s="1987"/>
      <c r="T242" s="1990"/>
      <c r="U242" s="1987"/>
      <c r="V242" s="1987"/>
      <c r="W242" s="1987"/>
      <c r="X242" s="1987"/>
      <c r="Y242" s="1990"/>
      <c r="Z242" s="1988"/>
      <c r="AA242" s="1989"/>
      <c r="AB242" s="1989"/>
      <c r="AC242" s="1989"/>
      <c r="AD242" s="560"/>
      <c r="AE242" s="561"/>
      <c r="AF242" s="527">
        <f t="shared" si="4"/>
        <v>464</v>
      </c>
      <c r="AG242" s="1977"/>
      <c r="AH242" s="1977"/>
      <c r="AI242" s="1977"/>
      <c r="AJ242" s="1977"/>
      <c r="AK242" s="1977"/>
      <c r="AL242" s="1977"/>
      <c r="AM242" s="1977"/>
      <c r="AN242" s="1977"/>
      <c r="AO242" s="1977"/>
      <c r="AP242" s="1977"/>
      <c r="AQ242" s="1086"/>
      <c r="AR242" s="2368"/>
      <c r="AS242" s="2368"/>
      <c r="AT242" s="2368"/>
      <c r="AU242" s="2368"/>
      <c r="AV242" s="2368"/>
      <c r="AW242" s="2368"/>
      <c r="AX242" s="469"/>
      <c r="AY242" s="388"/>
      <c r="AZ242" s="388"/>
      <c r="BA242" s="388"/>
      <c r="BB242" s="388"/>
      <c r="BC242" s="388"/>
      <c r="BD242" s="388"/>
    </row>
    <row r="243" spans="1:56">
      <c r="A243" s="1996"/>
      <c r="B243" s="1987"/>
      <c r="C243" s="1987"/>
      <c r="D243" s="1987"/>
      <c r="E243" s="1990"/>
      <c r="F243" s="1987"/>
      <c r="G243" s="1987"/>
      <c r="H243" s="1987"/>
      <c r="I243" s="1987"/>
      <c r="J243" s="1990"/>
      <c r="K243" s="1987"/>
      <c r="L243" s="1987"/>
      <c r="M243" s="1987"/>
      <c r="N243" s="1987"/>
      <c r="O243" s="1990"/>
      <c r="P243" s="1987"/>
      <c r="Q243" s="1987"/>
      <c r="R243" s="1987"/>
      <c r="S243" s="1987"/>
      <c r="T243" s="1990"/>
      <c r="U243" s="1987"/>
      <c r="V243" s="1987"/>
      <c r="W243" s="1987"/>
      <c r="X243" s="1987"/>
      <c r="Y243" s="1990"/>
      <c r="Z243" s="1988"/>
      <c r="AA243" s="1989"/>
      <c r="AB243" s="1989"/>
      <c r="AC243" s="1989"/>
      <c r="AD243" s="560"/>
      <c r="AE243" s="561"/>
      <c r="AF243" s="527">
        <f t="shared" si="4"/>
        <v>464</v>
      </c>
      <c r="AG243" s="1977"/>
      <c r="AH243" s="1977"/>
      <c r="AI243" s="1977"/>
      <c r="AJ243" s="1977"/>
      <c r="AK243" s="1977"/>
      <c r="AL243" s="1977"/>
      <c r="AM243" s="1977"/>
      <c r="AN243" s="1977"/>
      <c r="AO243" s="1977"/>
      <c r="AP243" s="1977"/>
      <c r="AQ243" s="1086"/>
      <c r="AR243" s="2368"/>
      <c r="AS243" s="2368"/>
      <c r="AT243" s="2368"/>
      <c r="AU243" s="2368"/>
      <c r="AV243" s="2368"/>
      <c r="AW243" s="2368"/>
      <c r="AX243" s="469"/>
    </row>
    <row r="244" spans="1:56">
      <c r="A244" s="1996"/>
      <c r="B244" s="1987"/>
      <c r="C244" s="1987"/>
      <c r="D244" s="1987"/>
      <c r="E244" s="1990"/>
      <c r="F244" s="1987"/>
      <c r="G244" s="1987"/>
      <c r="H244" s="1987"/>
      <c r="I244" s="1987"/>
      <c r="J244" s="1990"/>
      <c r="K244" s="1987"/>
      <c r="L244" s="1987"/>
      <c r="M244" s="1987"/>
      <c r="N244" s="1987"/>
      <c r="O244" s="1990"/>
      <c r="P244" s="1987"/>
      <c r="Q244" s="1987"/>
      <c r="R244" s="1987"/>
      <c r="S244" s="1987"/>
      <c r="T244" s="1990"/>
      <c r="U244" s="1987"/>
      <c r="V244" s="1987"/>
      <c r="W244" s="1987"/>
      <c r="X244" s="1987"/>
      <c r="Y244" s="1990"/>
      <c r="Z244" s="1988"/>
      <c r="AA244" s="1989"/>
      <c r="AB244" s="1989"/>
      <c r="AC244" s="1989"/>
      <c r="AD244" s="560"/>
      <c r="AE244" s="561"/>
      <c r="AF244" s="527">
        <f t="shared" si="4"/>
        <v>464</v>
      </c>
      <c r="AG244" s="1977"/>
      <c r="AH244" s="1977"/>
      <c r="AI244" s="1977"/>
      <c r="AJ244" s="1977"/>
      <c r="AK244" s="1977"/>
      <c r="AL244" s="1977"/>
      <c r="AM244" s="1977"/>
      <c r="AN244" s="1977"/>
      <c r="AO244" s="1977"/>
      <c r="AP244" s="1977"/>
      <c r="AQ244" s="1086"/>
      <c r="AR244" s="2368"/>
      <c r="AS244" s="2368"/>
      <c r="AT244" s="2368"/>
      <c r="AU244" s="2368"/>
      <c r="AV244" s="2368"/>
      <c r="AW244" s="2368"/>
      <c r="AX244" s="469"/>
    </row>
    <row r="245" spans="1:56">
      <c r="A245" s="2237"/>
      <c r="B245" s="1991"/>
      <c r="C245" s="1991"/>
      <c r="D245" s="1991"/>
      <c r="E245" s="1992"/>
      <c r="F245" s="1991"/>
      <c r="G245" s="1991"/>
      <c r="H245" s="1991"/>
      <c r="I245" s="1991"/>
      <c r="J245" s="1992"/>
      <c r="K245" s="1991"/>
      <c r="L245" s="1991"/>
      <c r="M245" s="1991"/>
      <c r="N245" s="1991"/>
      <c r="O245" s="1992"/>
      <c r="P245" s="1991"/>
      <c r="Q245" s="1991"/>
      <c r="R245" s="1991"/>
      <c r="S245" s="1991"/>
      <c r="T245" s="1992"/>
      <c r="U245" s="1991"/>
      <c r="V245" s="1991"/>
      <c r="W245" s="1991"/>
      <c r="X245" s="1991"/>
      <c r="Y245" s="1992"/>
      <c r="Z245" s="1988"/>
      <c r="AA245" s="1989"/>
      <c r="AB245" s="1989"/>
      <c r="AC245" s="1989"/>
      <c r="AD245" s="560"/>
      <c r="AE245" s="561"/>
      <c r="AF245" s="534">
        <f t="shared" si="4"/>
        <v>464</v>
      </c>
      <c r="AG245" s="571" t="s">
        <v>55</v>
      </c>
      <c r="AH245" s="471"/>
      <c r="AI245" s="471"/>
      <c r="AJ245" s="471"/>
      <c r="AK245" s="471"/>
      <c r="AL245" s="471"/>
      <c r="AM245" s="471"/>
      <c r="AN245" s="471"/>
      <c r="AO245" s="471"/>
      <c r="AP245" s="471"/>
      <c r="AQ245" s="471"/>
      <c r="AR245" s="471"/>
      <c r="AS245" s="471"/>
      <c r="AT245" s="471"/>
      <c r="AU245" s="471"/>
      <c r="AV245" s="471"/>
      <c r="AW245" s="471"/>
      <c r="AX245" s="471"/>
    </row>
    <row r="246" spans="1:56" ht="18.75">
      <c r="A246" s="1985" t="s">
        <v>0</v>
      </c>
      <c r="B246" s="1985"/>
      <c r="C246" s="1985"/>
      <c r="D246" s="1985"/>
      <c r="E246" s="1985"/>
      <c r="F246" s="1985" t="s">
        <v>1</v>
      </c>
      <c r="G246" s="1985"/>
      <c r="H246" s="1985"/>
      <c r="I246" s="1985"/>
      <c r="J246" s="1985"/>
      <c r="K246" s="1985" t="s">
        <v>2</v>
      </c>
      <c r="L246" s="1985"/>
      <c r="M246" s="1985"/>
      <c r="N246" s="1985"/>
      <c r="O246" s="1985"/>
      <c r="P246" s="1985" t="s">
        <v>3</v>
      </c>
      <c r="Q246" s="1985"/>
      <c r="R246" s="1985"/>
      <c r="S246" s="1985"/>
      <c r="T246" s="1985"/>
      <c r="U246" s="1985" t="s">
        <v>4</v>
      </c>
      <c r="V246" s="1985"/>
      <c r="W246" s="1985"/>
      <c r="X246" s="1985"/>
      <c r="Y246" s="1985"/>
      <c r="Z246" s="1985" t="s">
        <v>5</v>
      </c>
      <c r="AA246" s="1985"/>
      <c r="AB246" s="1985"/>
      <c r="AC246" s="1985"/>
      <c r="AD246" s="1985"/>
      <c r="AE246" s="1985" t="s">
        <v>6</v>
      </c>
      <c r="AF246" s="1985"/>
      <c r="AG246" s="1985"/>
      <c r="AH246" s="1985"/>
      <c r="AI246" s="1985"/>
      <c r="AJ246" s="1985" t="s">
        <v>7</v>
      </c>
      <c r="AK246" s="1985"/>
      <c r="AL246" s="1985"/>
      <c r="AM246" s="1985"/>
      <c r="AN246" s="1985"/>
      <c r="AO246" s="1985" t="s">
        <v>8</v>
      </c>
      <c r="AP246" s="1985"/>
      <c r="AQ246" s="1985"/>
      <c r="AR246" s="1985"/>
      <c r="AS246" s="1985"/>
      <c r="AT246" s="1985" t="s">
        <v>9</v>
      </c>
      <c r="AU246" s="1985"/>
      <c r="AV246" s="1985"/>
      <c r="AW246" s="1985"/>
      <c r="AX246" s="1985"/>
    </row>
    <row r="247" spans="1:56">
      <c r="A247" s="2157" t="s">
        <v>85</v>
      </c>
      <c r="B247" s="2158"/>
      <c r="C247" s="2158"/>
      <c r="D247" s="2158"/>
      <c r="E247" s="2158"/>
      <c r="F247" s="2158"/>
      <c r="G247" s="2158"/>
      <c r="H247" s="2158"/>
      <c r="I247" s="2158"/>
      <c r="J247" s="2158"/>
      <c r="K247" s="2158"/>
      <c r="L247" s="2158"/>
      <c r="M247" s="2158"/>
      <c r="N247" s="2158"/>
      <c r="O247" s="2158"/>
      <c r="P247" s="2158"/>
      <c r="Q247" s="2158"/>
      <c r="R247" s="2158"/>
      <c r="S247" s="2158"/>
      <c r="T247" s="2158"/>
      <c r="U247" s="2158"/>
      <c r="V247" s="2158"/>
      <c r="W247" s="2158"/>
      <c r="X247" s="2158"/>
      <c r="Y247" s="2158"/>
      <c r="Z247" s="412">
        <v>1</v>
      </c>
      <c r="AA247" s="413"/>
      <c r="AB247" s="413"/>
      <c r="AC247" s="413"/>
      <c r="AD247" s="414"/>
      <c r="AE247" s="413">
        <v>2</v>
      </c>
      <c r="AF247" s="413"/>
      <c r="AG247" s="413"/>
      <c r="AH247" s="413"/>
      <c r="AI247" s="414"/>
      <c r="AJ247" s="413">
        <v>3</v>
      </c>
      <c r="AK247" s="413"/>
      <c r="AL247" s="413"/>
      <c r="AM247" s="413"/>
      <c r="AN247" s="414"/>
      <c r="AO247" s="413">
        <v>4</v>
      </c>
      <c r="AP247" s="413"/>
      <c r="AQ247" s="413"/>
      <c r="AR247" s="413"/>
      <c r="AS247" s="414"/>
      <c r="AT247" s="413">
        <v>5</v>
      </c>
      <c r="AU247" s="413"/>
      <c r="AV247" s="413"/>
      <c r="AW247" s="413"/>
      <c r="AX247" s="414"/>
    </row>
    <row r="248" spans="1:56">
      <c r="A248" s="2159"/>
      <c r="B248" s="2160"/>
      <c r="C248" s="2160"/>
      <c r="D248" s="2160"/>
      <c r="E248" s="2160"/>
      <c r="F248" s="2160"/>
      <c r="G248" s="2160"/>
      <c r="H248" s="2160"/>
      <c r="I248" s="2160"/>
      <c r="J248" s="2160"/>
      <c r="K248" s="2160"/>
      <c r="L248" s="2160"/>
      <c r="M248" s="2160"/>
      <c r="N248" s="2160"/>
      <c r="O248" s="2160"/>
      <c r="P248" s="2160"/>
      <c r="Q248" s="2160"/>
      <c r="R248" s="2160"/>
      <c r="S248" s="2160"/>
      <c r="T248" s="2160"/>
      <c r="U248" s="2160"/>
      <c r="V248" s="2160"/>
      <c r="W248" s="2160"/>
      <c r="X248" s="2160"/>
      <c r="Y248" s="2160"/>
      <c r="Z248" s="2151" t="s">
        <v>3393</v>
      </c>
      <c r="AA248" s="2107"/>
      <c r="AB248" s="2107"/>
      <c r="AC248" s="2107"/>
      <c r="AD248" s="2152"/>
      <c r="AE248" s="2107" t="s">
        <v>3390</v>
      </c>
      <c r="AF248" s="2107"/>
      <c r="AG248" s="2107"/>
      <c r="AH248" s="2107"/>
      <c r="AI248" s="2152"/>
      <c r="AJ248" s="2107" t="s">
        <v>3395</v>
      </c>
      <c r="AK248" s="2107"/>
      <c r="AL248" s="2107"/>
      <c r="AM248" s="2107"/>
      <c r="AN248" s="2152"/>
      <c r="AO248" s="2107"/>
      <c r="AP248" s="2107"/>
      <c r="AQ248" s="2107"/>
      <c r="AR248" s="2107"/>
      <c r="AS248" s="2152"/>
      <c r="AT248" s="2107"/>
      <c r="AU248" s="2107"/>
      <c r="AV248" s="2107"/>
      <c r="AW248" s="2107"/>
      <c r="AX248" s="2152"/>
    </row>
    <row r="249" spans="1:56">
      <c r="A249" s="2159"/>
      <c r="B249" s="2160"/>
      <c r="C249" s="2160"/>
      <c r="D249" s="2160"/>
      <c r="E249" s="2160"/>
      <c r="F249" s="2160"/>
      <c r="G249" s="2160"/>
      <c r="H249" s="2160"/>
      <c r="I249" s="2160"/>
      <c r="J249" s="2160"/>
      <c r="K249" s="2160"/>
      <c r="L249" s="2160"/>
      <c r="M249" s="2160"/>
      <c r="N249" s="2160"/>
      <c r="O249" s="2160"/>
      <c r="P249" s="2160"/>
      <c r="Q249" s="2160"/>
      <c r="R249" s="2160"/>
      <c r="S249" s="2160"/>
      <c r="T249" s="2160"/>
      <c r="U249" s="2160"/>
      <c r="V249" s="2160"/>
      <c r="W249" s="2160"/>
      <c r="X249" s="2160"/>
      <c r="Y249" s="2160"/>
      <c r="Z249" s="2151"/>
      <c r="AA249" s="2107"/>
      <c r="AB249" s="2107"/>
      <c r="AC249" s="2107"/>
      <c r="AD249" s="2152"/>
      <c r="AE249" s="2107"/>
      <c r="AF249" s="2107"/>
      <c r="AG249" s="2107"/>
      <c r="AH249" s="2107"/>
      <c r="AI249" s="2152"/>
      <c r="AJ249" s="2107"/>
      <c r="AK249" s="2107"/>
      <c r="AL249" s="2107"/>
      <c r="AM249" s="2107"/>
      <c r="AN249" s="2152"/>
      <c r="AO249" s="2107"/>
      <c r="AP249" s="2107"/>
      <c r="AQ249" s="2107"/>
      <c r="AR249" s="2107"/>
      <c r="AS249" s="2152"/>
      <c r="AT249" s="2107"/>
      <c r="AU249" s="2107"/>
      <c r="AV249" s="2107"/>
      <c r="AW249" s="2107"/>
      <c r="AX249" s="2152"/>
    </row>
    <row r="250" spans="1:56">
      <c r="A250" s="2159"/>
      <c r="B250" s="2160"/>
      <c r="C250" s="2160"/>
      <c r="D250" s="2160"/>
      <c r="E250" s="2160"/>
      <c r="F250" s="2160"/>
      <c r="G250" s="2160"/>
      <c r="H250" s="2160"/>
      <c r="I250" s="2160"/>
      <c r="J250" s="2160"/>
      <c r="K250" s="2160"/>
      <c r="L250" s="2160"/>
      <c r="M250" s="2160"/>
      <c r="N250" s="2160"/>
      <c r="O250" s="2160"/>
      <c r="P250" s="2160"/>
      <c r="Q250" s="2160"/>
      <c r="R250" s="2160"/>
      <c r="S250" s="2160"/>
      <c r="T250" s="2160"/>
      <c r="U250" s="2160"/>
      <c r="V250" s="2160"/>
      <c r="W250" s="2160"/>
      <c r="X250" s="2160"/>
      <c r="Y250" s="2160"/>
      <c r="Z250" s="2151"/>
      <c r="AA250" s="2107"/>
      <c r="AB250" s="2107"/>
      <c r="AC250" s="2107"/>
      <c r="AD250" s="2152"/>
      <c r="AE250" s="2107"/>
      <c r="AF250" s="2107"/>
      <c r="AG250" s="2107"/>
      <c r="AH250" s="2107"/>
      <c r="AI250" s="2152"/>
      <c r="AJ250" s="2107"/>
      <c r="AK250" s="2107"/>
      <c r="AL250" s="2107"/>
      <c r="AM250" s="2107"/>
      <c r="AN250" s="2152"/>
      <c r="AO250" s="2107"/>
      <c r="AP250" s="2107"/>
      <c r="AQ250" s="2107"/>
      <c r="AR250" s="2107"/>
      <c r="AS250" s="2152"/>
      <c r="AT250" s="2107"/>
      <c r="AU250" s="2107"/>
      <c r="AV250" s="2107"/>
      <c r="AW250" s="2107"/>
      <c r="AX250" s="2152"/>
    </row>
    <row r="251" spans="1:56" ht="15.75">
      <c r="A251" s="2105" t="s">
        <v>43</v>
      </c>
      <c r="B251" s="2106"/>
      <c r="C251" s="2106"/>
      <c r="D251" s="475"/>
      <c r="E251" s="476" t="s">
        <v>44</v>
      </c>
      <c r="F251" s="476" t="s">
        <v>45</v>
      </c>
      <c r="G251" s="476" t="s">
        <v>208</v>
      </c>
      <c r="H251" s="2106" t="s">
        <v>47</v>
      </c>
      <c r="I251" s="2106"/>
      <c r="J251" s="2106"/>
      <c r="K251" s="415"/>
      <c r="L251" s="415"/>
      <c r="M251" s="415"/>
      <c r="N251" s="415"/>
      <c r="O251" s="415"/>
      <c r="P251" s="415"/>
      <c r="Q251" s="415"/>
      <c r="R251" s="415"/>
      <c r="S251" s="476" t="s">
        <v>48</v>
      </c>
      <c r="T251" s="415"/>
      <c r="U251" s="2238">
        <f>$AT$38</f>
        <v>464</v>
      </c>
      <c r="V251" s="2238"/>
      <c r="W251" s="2239" t="s">
        <v>49</v>
      </c>
      <c r="X251" s="2239"/>
      <c r="Y251" s="415"/>
      <c r="Z251" s="2151"/>
      <c r="AA251" s="2107"/>
      <c r="AB251" s="2107"/>
      <c r="AC251" s="2107"/>
      <c r="AD251" s="2152"/>
      <c r="AE251" s="2107"/>
      <c r="AF251" s="2107"/>
      <c r="AG251" s="2107"/>
      <c r="AH251" s="2107"/>
      <c r="AI251" s="2152"/>
      <c r="AJ251" s="2107"/>
      <c r="AK251" s="2107"/>
      <c r="AL251" s="2107"/>
      <c r="AM251" s="2107"/>
      <c r="AN251" s="2152"/>
      <c r="AO251" s="2107"/>
      <c r="AP251" s="2107"/>
      <c r="AQ251" s="2107"/>
      <c r="AR251" s="2107"/>
      <c r="AS251" s="2152"/>
      <c r="AT251" s="2107"/>
      <c r="AU251" s="2107"/>
      <c r="AV251" s="2107"/>
      <c r="AW251" s="2107"/>
      <c r="AX251" s="2152"/>
    </row>
    <row r="252" spans="1:56">
      <c r="A252" s="2100" t="s">
        <v>3616</v>
      </c>
      <c r="B252" s="2101"/>
      <c r="C252" s="2101"/>
      <c r="D252" s="2101"/>
      <c r="E252" s="558">
        <v>2</v>
      </c>
      <c r="F252" s="559">
        <v>445</v>
      </c>
      <c r="G252" s="527">
        <f>SUM($AT$38-F252)</f>
        <v>19</v>
      </c>
      <c r="H252" s="1977"/>
      <c r="I252" s="1977"/>
      <c r="J252" s="1977"/>
      <c r="K252" s="1977"/>
      <c r="L252" s="1977"/>
      <c r="M252" s="1977"/>
      <c r="N252" s="1977"/>
      <c r="O252" s="1977"/>
      <c r="P252" s="1977"/>
      <c r="Q252" s="1977"/>
      <c r="R252" s="1086"/>
      <c r="S252" s="2368" t="s">
        <v>50</v>
      </c>
      <c r="T252" s="2368"/>
      <c r="U252" s="2368"/>
      <c r="V252" s="2368"/>
      <c r="W252" s="2368"/>
      <c r="X252" s="2368"/>
      <c r="Y252" s="415"/>
      <c r="Z252" s="2151"/>
      <c r="AA252" s="2107"/>
      <c r="AB252" s="2107"/>
      <c r="AC252" s="2107"/>
      <c r="AD252" s="2152"/>
      <c r="AE252" s="2107"/>
      <c r="AF252" s="2107"/>
      <c r="AG252" s="2107"/>
      <c r="AH252" s="2107"/>
      <c r="AI252" s="2152"/>
      <c r="AJ252" s="2107"/>
      <c r="AK252" s="2107"/>
      <c r="AL252" s="2107"/>
      <c r="AM252" s="2107"/>
      <c r="AN252" s="2152"/>
      <c r="AO252" s="2107"/>
      <c r="AP252" s="2107"/>
      <c r="AQ252" s="2107"/>
      <c r="AR252" s="2107"/>
      <c r="AS252" s="2152"/>
      <c r="AT252" s="2107"/>
      <c r="AU252" s="2107"/>
      <c r="AV252" s="2107"/>
      <c r="AW252" s="2107"/>
      <c r="AX252" s="2152"/>
    </row>
    <row r="253" spans="1:56">
      <c r="A253" s="2100"/>
      <c r="B253" s="2101"/>
      <c r="C253" s="2101"/>
      <c r="D253" s="2101"/>
      <c r="E253" s="558"/>
      <c r="F253" s="559"/>
      <c r="G253" s="527">
        <f t="shared" ref="G253:G262" si="5">SUM($AT$38-F253)</f>
        <v>464</v>
      </c>
      <c r="H253" s="1977"/>
      <c r="I253" s="1977"/>
      <c r="J253" s="1977"/>
      <c r="K253" s="1977"/>
      <c r="L253" s="1977"/>
      <c r="M253" s="1977"/>
      <c r="N253" s="1977"/>
      <c r="O253" s="1977"/>
      <c r="P253" s="1977"/>
      <c r="Q253" s="1977"/>
      <c r="R253" s="1086"/>
      <c r="S253" s="2368"/>
      <c r="T253" s="2368"/>
      <c r="U253" s="2368"/>
      <c r="V253" s="2368"/>
      <c r="W253" s="2368"/>
      <c r="X253" s="2368"/>
      <c r="Y253" s="415"/>
      <c r="Z253" s="2151" t="s">
        <v>3394</v>
      </c>
      <c r="AA253" s="2107"/>
      <c r="AB253" s="2107"/>
      <c r="AC253" s="2107"/>
      <c r="AD253" s="2152"/>
      <c r="AE253" s="2107"/>
      <c r="AF253" s="2107"/>
      <c r="AG253" s="2107"/>
      <c r="AH253" s="2107"/>
      <c r="AI253" s="2152"/>
      <c r="AJ253" s="2107" t="s">
        <v>3396</v>
      </c>
      <c r="AK253" s="2107"/>
      <c r="AL253" s="2107"/>
      <c r="AM253" s="2107"/>
      <c r="AN253" s="2152"/>
      <c r="AO253" s="2107"/>
      <c r="AP253" s="2107"/>
      <c r="AQ253" s="2107"/>
      <c r="AR253" s="2107"/>
      <c r="AS253" s="2152"/>
      <c r="AT253" s="2107"/>
      <c r="AU253" s="2107"/>
      <c r="AV253" s="2107"/>
      <c r="AW253" s="2107"/>
      <c r="AX253" s="2152"/>
    </row>
    <row r="254" spans="1:56">
      <c r="A254" s="2100"/>
      <c r="B254" s="2101"/>
      <c r="C254" s="2101"/>
      <c r="D254" s="2101"/>
      <c r="E254" s="558"/>
      <c r="F254" s="559"/>
      <c r="G254" s="527">
        <f t="shared" si="5"/>
        <v>464</v>
      </c>
      <c r="H254" s="1977"/>
      <c r="I254" s="1977"/>
      <c r="J254" s="1977"/>
      <c r="K254" s="1977"/>
      <c r="L254" s="1977"/>
      <c r="M254" s="1977"/>
      <c r="N254" s="1977"/>
      <c r="O254" s="1977"/>
      <c r="P254" s="1977"/>
      <c r="Q254" s="1977"/>
      <c r="R254" s="1086"/>
      <c r="S254" s="2368"/>
      <c r="T254" s="2368"/>
      <c r="U254" s="2368"/>
      <c r="V254" s="2368"/>
      <c r="W254" s="2368"/>
      <c r="X254" s="2368"/>
      <c r="Y254" s="415"/>
      <c r="Z254" s="2151"/>
      <c r="AA254" s="2107"/>
      <c r="AB254" s="2107"/>
      <c r="AC254" s="2107"/>
      <c r="AD254" s="2152"/>
      <c r="AE254" s="2107"/>
      <c r="AF254" s="2107"/>
      <c r="AG254" s="2107"/>
      <c r="AH254" s="2107"/>
      <c r="AI254" s="2152"/>
      <c r="AJ254" s="2107"/>
      <c r="AK254" s="2107"/>
      <c r="AL254" s="2107"/>
      <c r="AM254" s="2107"/>
      <c r="AN254" s="2152"/>
      <c r="AO254" s="2107"/>
      <c r="AP254" s="2107"/>
      <c r="AQ254" s="2107"/>
      <c r="AR254" s="2107"/>
      <c r="AS254" s="2152"/>
      <c r="AT254" s="2107"/>
      <c r="AU254" s="2107"/>
      <c r="AV254" s="2107"/>
      <c r="AW254" s="2107"/>
      <c r="AX254" s="2152"/>
    </row>
    <row r="255" spans="1:56">
      <c r="A255" s="2100"/>
      <c r="B255" s="2101"/>
      <c r="C255" s="2101"/>
      <c r="D255" s="2101"/>
      <c r="E255" s="558"/>
      <c r="F255" s="559"/>
      <c r="G255" s="527">
        <f t="shared" si="5"/>
        <v>464</v>
      </c>
      <c r="H255" s="1977"/>
      <c r="I255" s="1977"/>
      <c r="J255" s="1977"/>
      <c r="K255" s="1977"/>
      <c r="L255" s="1977"/>
      <c r="M255" s="1977"/>
      <c r="N255" s="1977"/>
      <c r="O255" s="1977"/>
      <c r="P255" s="1977"/>
      <c r="Q255" s="1977"/>
      <c r="R255" s="1086"/>
      <c r="S255" s="2368"/>
      <c r="T255" s="2368"/>
      <c r="U255" s="2368"/>
      <c r="V255" s="2368"/>
      <c r="W255" s="2368"/>
      <c r="X255" s="2368"/>
      <c r="Y255" s="415"/>
      <c r="Z255" s="2151"/>
      <c r="AA255" s="2107"/>
      <c r="AB255" s="2107"/>
      <c r="AC255" s="2107"/>
      <c r="AD255" s="2152"/>
      <c r="AE255" s="2107"/>
      <c r="AF255" s="2107"/>
      <c r="AG255" s="2107"/>
      <c r="AH255" s="2107"/>
      <c r="AI255" s="2152"/>
      <c r="AJ255" s="2107"/>
      <c r="AK255" s="2107"/>
      <c r="AL255" s="2107"/>
      <c r="AM255" s="2107"/>
      <c r="AN255" s="2152"/>
      <c r="AO255" s="2107"/>
      <c r="AP255" s="2107"/>
      <c r="AQ255" s="2107"/>
      <c r="AR255" s="2107"/>
      <c r="AS255" s="2152"/>
      <c r="AT255" s="2107"/>
      <c r="AU255" s="2107"/>
      <c r="AV255" s="2107"/>
      <c r="AW255" s="2107"/>
      <c r="AX255" s="2152"/>
    </row>
    <row r="256" spans="1:56">
      <c r="A256" s="2100"/>
      <c r="B256" s="2101"/>
      <c r="C256" s="2101"/>
      <c r="D256" s="2101"/>
      <c r="E256" s="558"/>
      <c r="F256" s="559"/>
      <c r="G256" s="527">
        <f t="shared" si="5"/>
        <v>464</v>
      </c>
      <c r="H256" s="1977"/>
      <c r="I256" s="1977"/>
      <c r="J256" s="1977"/>
      <c r="K256" s="1977"/>
      <c r="L256" s="1977"/>
      <c r="M256" s="1977"/>
      <c r="N256" s="1977"/>
      <c r="O256" s="1977"/>
      <c r="P256" s="1977"/>
      <c r="Q256" s="1977"/>
      <c r="R256" s="1086"/>
      <c r="S256" s="2368"/>
      <c r="T256" s="2368"/>
      <c r="U256" s="2368"/>
      <c r="V256" s="2368"/>
      <c r="W256" s="2368"/>
      <c r="X256" s="2368"/>
      <c r="Y256" s="415"/>
      <c r="Z256" s="2151"/>
      <c r="AA256" s="2107"/>
      <c r="AB256" s="2107"/>
      <c r="AC256" s="2107"/>
      <c r="AD256" s="2152"/>
      <c r="AE256" s="2107"/>
      <c r="AF256" s="2107"/>
      <c r="AG256" s="2107"/>
      <c r="AH256" s="2107"/>
      <c r="AI256" s="2152"/>
      <c r="AJ256" s="2107"/>
      <c r="AK256" s="2107"/>
      <c r="AL256" s="2107"/>
      <c r="AM256" s="2107"/>
      <c r="AN256" s="2152"/>
      <c r="AO256" s="2107"/>
      <c r="AP256" s="2107"/>
      <c r="AQ256" s="2107"/>
      <c r="AR256" s="2107"/>
      <c r="AS256" s="2152"/>
      <c r="AT256" s="2107"/>
      <c r="AU256" s="2107"/>
      <c r="AV256" s="2107"/>
      <c r="AW256" s="2107"/>
      <c r="AX256" s="2152"/>
    </row>
    <row r="257" spans="1:56">
      <c r="A257" s="2100"/>
      <c r="B257" s="2101"/>
      <c r="C257" s="2101"/>
      <c r="D257" s="2101"/>
      <c r="E257" s="558"/>
      <c r="F257" s="559"/>
      <c r="G257" s="527">
        <f t="shared" si="5"/>
        <v>464</v>
      </c>
      <c r="H257" s="1977"/>
      <c r="I257" s="1977"/>
      <c r="J257" s="1977"/>
      <c r="K257" s="1977"/>
      <c r="L257" s="1977"/>
      <c r="M257" s="1977"/>
      <c r="N257" s="1977"/>
      <c r="O257" s="1977"/>
      <c r="P257" s="1977"/>
      <c r="Q257" s="1977"/>
      <c r="R257" s="1086"/>
      <c r="S257" s="2368"/>
      <c r="T257" s="2368"/>
      <c r="U257" s="2368"/>
      <c r="V257" s="2368"/>
      <c r="W257" s="2368"/>
      <c r="X257" s="2368"/>
      <c r="Y257" s="415"/>
      <c r="Z257" s="2151"/>
      <c r="AA257" s="2107"/>
      <c r="AB257" s="2107"/>
      <c r="AC257" s="2107"/>
      <c r="AD257" s="2152"/>
      <c r="AE257" s="2107"/>
      <c r="AF257" s="2107"/>
      <c r="AG257" s="2107"/>
      <c r="AH257" s="2107"/>
      <c r="AI257" s="2152"/>
      <c r="AJ257" s="2107"/>
      <c r="AK257" s="2107"/>
      <c r="AL257" s="2107"/>
      <c r="AM257" s="2107"/>
      <c r="AN257" s="2152"/>
      <c r="AO257" s="2107"/>
      <c r="AP257" s="2107"/>
      <c r="AQ257" s="2107"/>
      <c r="AR257" s="2107"/>
      <c r="AS257" s="2152"/>
      <c r="AT257" s="2107"/>
      <c r="AU257" s="2107"/>
      <c r="AV257" s="2107"/>
      <c r="AW257" s="2107"/>
      <c r="AX257" s="2152"/>
    </row>
    <row r="258" spans="1:56" s="387" customFormat="1">
      <c r="A258" s="2100"/>
      <c r="B258" s="2101"/>
      <c r="C258" s="2101"/>
      <c r="D258" s="2101"/>
      <c r="E258" s="558"/>
      <c r="F258" s="559"/>
      <c r="G258" s="527">
        <f t="shared" si="5"/>
        <v>464</v>
      </c>
      <c r="H258" s="1977"/>
      <c r="I258" s="1977"/>
      <c r="J258" s="1977"/>
      <c r="K258" s="1977"/>
      <c r="L258" s="1977"/>
      <c r="M258" s="1977"/>
      <c r="N258" s="1977"/>
      <c r="O258" s="1977"/>
      <c r="P258" s="1977"/>
      <c r="Q258" s="1977"/>
      <c r="R258" s="1086"/>
      <c r="S258" s="2368"/>
      <c r="T258" s="2368"/>
      <c r="U258" s="2368"/>
      <c r="V258" s="2368"/>
      <c r="W258" s="2368"/>
      <c r="X258" s="2368"/>
      <c r="Y258" s="415"/>
      <c r="Z258" s="2151" t="s">
        <v>3404</v>
      </c>
      <c r="AA258" s="2107"/>
      <c r="AB258" s="2107"/>
      <c r="AC258" s="2107"/>
      <c r="AD258" s="2152"/>
      <c r="AE258" s="2107"/>
      <c r="AF258" s="2107"/>
      <c r="AG258" s="2107"/>
      <c r="AH258" s="2107"/>
      <c r="AI258" s="2152"/>
      <c r="AJ258" s="2107"/>
      <c r="AK258" s="2107"/>
      <c r="AL258" s="2107"/>
      <c r="AM258" s="2107"/>
      <c r="AN258" s="2152"/>
      <c r="AO258" s="2107"/>
      <c r="AP258" s="2107"/>
      <c r="AQ258" s="2107"/>
      <c r="AR258" s="2107"/>
      <c r="AS258" s="2152"/>
      <c r="AT258" s="2107"/>
      <c r="AU258" s="2107"/>
      <c r="AV258" s="2107"/>
      <c r="AW258" s="2107"/>
      <c r="AX258" s="2152"/>
      <c r="AY258" s="388"/>
      <c r="AZ258" s="388"/>
      <c r="BA258" s="388"/>
      <c r="BB258" s="388"/>
      <c r="BC258" s="388"/>
      <c r="BD258" s="388"/>
    </row>
    <row r="259" spans="1:56">
      <c r="A259" s="2100"/>
      <c r="B259" s="2101"/>
      <c r="C259" s="2101"/>
      <c r="D259" s="2101"/>
      <c r="E259" s="558"/>
      <c r="F259" s="559"/>
      <c r="G259" s="527">
        <f t="shared" si="5"/>
        <v>464</v>
      </c>
      <c r="H259" s="1977"/>
      <c r="I259" s="1977"/>
      <c r="J259" s="1977"/>
      <c r="K259" s="1977"/>
      <c r="L259" s="1977"/>
      <c r="M259" s="1977"/>
      <c r="N259" s="1977"/>
      <c r="O259" s="1977"/>
      <c r="P259" s="1977"/>
      <c r="Q259" s="1977"/>
      <c r="R259" s="1086"/>
      <c r="S259" s="2368"/>
      <c r="T259" s="2368"/>
      <c r="U259" s="2368"/>
      <c r="V259" s="2368"/>
      <c r="W259" s="2368"/>
      <c r="X259" s="2368"/>
      <c r="Y259" s="415"/>
      <c r="Z259" s="2151"/>
      <c r="AA259" s="2107"/>
      <c r="AB259" s="2107"/>
      <c r="AC259" s="2107"/>
      <c r="AD259" s="2152"/>
      <c r="AE259" s="2107"/>
      <c r="AF259" s="2107"/>
      <c r="AG259" s="2107"/>
      <c r="AH259" s="2107"/>
      <c r="AI259" s="2152"/>
      <c r="AJ259" s="2107"/>
      <c r="AK259" s="2107"/>
      <c r="AL259" s="2107"/>
      <c r="AM259" s="2107"/>
      <c r="AN259" s="2152"/>
      <c r="AO259" s="2107"/>
      <c r="AP259" s="2107"/>
      <c r="AQ259" s="2107"/>
      <c r="AR259" s="2107"/>
      <c r="AS259" s="2152"/>
      <c r="AT259" s="2107"/>
      <c r="AU259" s="2107"/>
      <c r="AV259" s="2107"/>
      <c r="AW259" s="2107"/>
      <c r="AX259" s="2152"/>
    </row>
    <row r="260" spans="1:56">
      <c r="A260" s="2100"/>
      <c r="B260" s="2101"/>
      <c r="C260" s="2101"/>
      <c r="D260" s="2101"/>
      <c r="E260" s="558"/>
      <c r="F260" s="559"/>
      <c r="G260" s="527">
        <f t="shared" si="5"/>
        <v>464</v>
      </c>
      <c r="H260" s="1977"/>
      <c r="I260" s="1977"/>
      <c r="J260" s="1977"/>
      <c r="K260" s="1977"/>
      <c r="L260" s="1977"/>
      <c r="M260" s="1977"/>
      <c r="N260" s="1977"/>
      <c r="O260" s="1977"/>
      <c r="P260" s="1977"/>
      <c r="Q260" s="1977"/>
      <c r="R260" s="1086"/>
      <c r="S260" s="2368"/>
      <c r="T260" s="2368"/>
      <c r="U260" s="2368"/>
      <c r="V260" s="2368"/>
      <c r="W260" s="2368"/>
      <c r="X260" s="2368"/>
      <c r="Y260" s="415"/>
      <c r="Z260" s="2151"/>
      <c r="AA260" s="2107"/>
      <c r="AB260" s="2107"/>
      <c r="AC260" s="2107"/>
      <c r="AD260" s="2152"/>
      <c r="AE260" s="2107"/>
      <c r="AF260" s="2107"/>
      <c r="AG260" s="2107"/>
      <c r="AH260" s="2107"/>
      <c r="AI260" s="2152"/>
      <c r="AJ260" s="2107"/>
      <c r="AK260" s="2107"/>
      <c r="AL260" s="2107"/>
      <c r="AM260" s="2107"/>
      <c r="AN260" s="2152"/>
      <c r="AO260" s="2107"/>
      <c r="AP260" s="2107"/>
      <c r="AQ260" s="2107"/>
      <c r="AR260" s="2107"/>
      <c r="AS260" s="2152"/>
      <c r="AT260" s="2107"/>
      <c r="AU260" s="2107"/>
      <c r="AV260" s="2107"/>
      <c r="AW260" s="2107"/>
      <c r="AX260" s="2152"/>
    </row>
    <row r="261" spans="1:56">
      <c r="A261" s="2100"/>
      <c r="B261" s="2101"/>
      <c r="C261" s="2101"/>
      <c r="D261" s="2101"/>
      <c r="E261" s="558"/>
      <c r="F261" s="559"/>
      <c r="G261" s="527">
        <f t="shared" si="5"/>
        <v>464</v>
      </c>
      <c r="H261" s="1977"/>
      <c r="I261" s="1977"/>
      <c r="J261" s="1977"/>
      <c r="K261" s="1977"/>
      <c r="L261" s="1977"/>
      <c r="M261" s="1977"/>
      <c r="N261" s="1977"/>
      <c r="O261" s="1977"/>
      <c r="P261" s="1977"/>
      <c r="Q261" s="1977"/>
      <c r="R261" s="1086"/>
      <c r="S261" s="2368"/>
      <c r="T261" s="2368"/>
      <c r="U261" s="2368"/>
      <c r="V261" s="2368"/>
      <c r="W261" s="2368"/>
      <c r="X261" s="2368"/>
      <c r="Y261" s="415"/>
      <c r="Z261" s="2151"/>
      <c r="AA261" s="2107"/>
      <c r="AB261" s="2107"/>
      <c r="AC261" s="2107"/>
      <c r="AD261" s="2152"/>
      <c r="AE261" s="2107"/>
      <c r="AF261" s="2107"/>
      <c r="AG261" s="2107"/>
      <c r="AH261" s="2107"/>
      <c r="AI261" s="2152"/>
      <c r="AJ261" s="2107"/>
      <c r="AK261" s="2107"/>
      <c r="AL261" s="2107"/>
      <c r="AM261" s="2107"/>
      <c r="AN261" s="2152"/>
      <c r="AO261" s="2107"/>
      <c r="AP261" s="2107"/>
      <c r="AQ261" s="2107"/>
      <c r="AR261" s="2107"/>
      <c r="AS261" s="2152"/>
      <c r="AT261" s="2107"/>
      <c r="AU261" s="2107"/>
      <c r="AV261" s="2107"/>
      <c r="AW261" s="2107"/>
      <c r="AX261" s="2152"/>
    </row>
    <row r="262" spans="1:56">
      <c r="A262" s="2100"/>
      <c r="B262" s="2101"/>
      <c r="C262" s="2101"/>
      <c r="D262" s="2101"/>
      <c r="E262" s="558"/>
      <c r="F262" s="559"/>
      <c r="G262" s="534">
        <f t="shared" si="5"/>
        <v>464</v>
      </c>
      <c r="H262" s="572" t="s">
        <v>55</v>
      </c>
      <c r="I262" s="417"/>
      <c r="J262" s="417"/>
      <c r="K262" s="417"/>
      <c r="L262" s="417"/>
      <c r="M262" s="417"/>
      <c r="N262" s="417"/>
      <c r="O262" s="417"/>
      <c r="P262" s="417"/>
      <c r="Q262" s="417"/>
      <c r="R262" s="417"/>
      <c r="S262" s="417"/>
      <c r="T262" s="417"/>
      <c r="U262" s="417"/>
      <c r="V262" s="417"/>
      <c r="W262" s="417"/>
      <c r="X262" s="417"/>
      <c r="Y262" s="417"/>
      <c r="Z262" s="2300"/>
      <c r="AA262" s="2243"/>
      <c r="AB262" s="2243"/>
      <c r="AC262" s="2243"/>
      <c r="AD262" s="2244"/>
      <c r="AE262" s="2243"/>
      <c r="AF262" s="2243"/>
      <c r="AG262" s="2243"/>
      <c r="AH262" s="2243"/>
      <c r="AI262" s="2244"/>
      <c r="AJ262" s="2243"/>
      <c r="AK262" s="2243"/>
      <c r="AL262" s="2243"/>
      <c r="AM262" s="2243"/>
      <c r="AN262" s="2244"/>
      <c r="AO262" s="2243"/>
      <c r="AP262" s="2243"/>
      <c r="AQ262" s="2243"/>
      <c r="AR262" s="2243"/>
      <c r="AS262" s="2244"/>
      <c r="AT262" s="2243"/>
      <c r="AU262" s="2243"/>
      <c r="AV262" s="2243"/>
      <c r="AW262" s="2243"/>
      <c r="AX262" s="2244"/>
    </row>
    <row r="263" spans="1:56">
      <c r="A263" s="415">
        <v>6</v>
      </c>
      <c r="B263" s="415"/>
      <c r="C263" s="415"/>
      <c r="D263" s="415"/>
      <c r="E263" s="414"/>
      <c r="F263" s="413">
        <v>7</v>
      </c>
      <c r="G263" s="413"/>
      <c r="H263" s="413"/>
      <c r="I263" s="413"/>
      <c r="J263" s="414"/>
      <c r="K263" s="413">
        <v>8</v>
      </c>
      <c r="L263" s="413"/>
      <c r="M263" s="413"/>
      <c r="N263" s="413"/>
      <c r="O263" s="414"/>
      <c r="P263" s="413">
        <v>9</v>
      </c>
      <c r="Q263" s="413"/>
      <c r="R263" s="413"/>
      <c r="S263" s="413"/>
      <c r="T263" s="414"/>
      <c r="U263" s="413">
        <v>10</v>
      </c>
      <c r="V263" s="413"/>
      <c r="W263" s="413"/>
      <c r="X263" s="413"/>
      <c r="Y263" s="414"/>
      <c r="Z263" s="415">
        <v>11</v>
      </c>
      <c r="AA263" s="415"/>
      <c r="AB263" s="415"/>
      <c r="AC263" s="415"/>
      <c r="AD263" s="416"/>
      <c r="AE263" s="415">
        <v>12</v>
      </c>
      <c r="AF263" s="415"/>
      <c r="AG263" s="415"/>
      <c r="AH263" s="415"/>
      <c r="AI263" s="416"/>
      <c r="AJ263" s="415">
        <v>13</v>
      </c>
      <c r="AK263" s="415"/>
      <c r="AL263" s="415"/>
      <c r="AM263" s="415"/>
      <c r="AN263" s="416"/>
      <c r="AO263" s="415">
        <v>14</v>
      </c>
      <c r="AP263" s="415"/>
      <c r="AQ263" s="415"/>
      <c r="AR263" s="415"/>
      <c r="AS263" s="416"/>
      <c r="AT263" s="415">
        <v>15</v>
      </c>
      <c r="AU263" s="415"/>
      <c r="AV263" s="415"/>
      <c r="AW263" s="415"/>
      <c r="AX263" s="416"/>
    </row>
    <row r="264" spans="1:56">
      <c r="A264" s="2107"/>
      <c r="B264" s="2107"/>
      <c r="C264" s="2107"/>
      <c r="D264" s="2107"/>
      <c r="E264" s="2152"/>
      <c r="F264" s="2107"/>
      <c r="G264" s="2107"/>
      <c r="H264" s="2107"/>
      <c r="I264" s="2107"/>
      <c r="J264" s="2152"/>
      <c r="K264" s="2107"/>
      <c r="L264" s="2107"/>
      <c r="M264" s="2107"/>
      <c r="N264" s="2107"/>
      <c r="O264" s="2152"/>
      <c r="P264" s="2107" t="s">
        <v>3402</v>
      </c>
      <c r="Q264" s="2107"/>
      <c r="R264" s="2107"/>
      <c r="S264" s="2107"/>
      <c r="T264" s="2152"/>
      <c r="U264" s="2107"/>
      <c r="V264" s="2107"/>
      <c r="W264" s="2107"/>
      <c r="X264" s="2107"/>
      <c r="Y264" s="2152"/>
      <c r="Z264" s="2107"/>
      <c r="AA264" s="2107"/>
      <c r="AB264" s="2107"/>
      <c r="AC264" s="2107"/>
      <c r="AD264" s="2152"/>
      <c r="AE264" s="2107" t="s">
        <v>3230</v>
      </c>
      <c r="AF264" s="2107"/>
      <c r="AG264" s="2107"/>
      <c r="AH264" s="2107"/>
      <c r="AI264" s="2152"/>
      <c r="AJ264" s="2107"/>
      <c r="AK264" s="2107"/>
      <c r="AL264" s="2107"/>
      <c r="AM264" s="2107"/>
      <c r="AN264" s="2152"/>
      <c r="AO264" s="2107" t="s">
        <v>3413</v>
      </c>
      <c r="AP264" s="2107"/>
      <c r="AQ264" s="2107"/>
      <c r="AR264" s="2107"/>
      <c r="AS264" s="2152"/>
      <c r="AT264" s="2107" t="s">
        <v>3415</v>
      </c>
      <c r="AU264" s="2107"/>
      <c r="AV264" s="2107"/>
      <c r="AW264" s="2107"/>
      <c r="AX264" s="2152"/>
    </row>
    <row r="265" spans="1:56">
      <c r="A265" s="2107"/>
      <c r="B265" s="2107"/>
      <c r="C265" s="2107"/>
      <c r="D265" s="2107"/>
      <c r="E265" s="2152"/>
      <c r="F265" s="2107"/>
      <c r="G265" s="2107"/>
      <c r="H265" s="2107"/>
      <c r="I265" s="2107"/>
      <c r="J265" s="2152"/>
      <c r="K265" s="2107"/>
      <c r="L265" s="2107"/>
      <c r="M265" s="2107"/>
      <c r="N265" s="2107"/>
      <c r="O265" s="2152"/>
      <c r="P265" s="2107"/>
      <c r="Q265" s="2107"/>
      <c r="R265" s="2107"/>
      <c r="S265" s="2107"/>
      <c r="T265" s="2152"/>
      <c r="U265" s="2107"/>
      <c r="V265" s="2107"/>
      <c r="W265" s="2107"/>
      <c r="X265" s="2107"/>
      <c r="Y265" s="2152"/>
      <c r="Z265" s="2107"/>
      <c r="AA265" s="2107"/>
      <c r="AB265" s="2107"/>
      <c r="AC265" s="2107"/>
      <c r="AD265" s="2152"/>
      <c r="AE265" s="2107"/>
      <c r="AF265" s="2107"/>
      <c r="AG265" s="2107"/>
      <c r="AH265" s="2107"/>
      <c r="AI265" s="2152"/>
      <c r="AJ265" s="2107"/>
      <c r="AK265" s="2107"/>
      <c r="AL265" s="2107"/>
      <c r="AM265" s="2107"/>
      <c r="AN265" s="2152"/>
      <c r="AO265" s="2107"/>
      <c r="AP265" s="2107"/>
      <c r="AQ265" s="2107"/>
      <c r="AR265" s="2107"/>
      <c r="AS265" s="2152"/>
      <c r="AT265" s="2107"/>
      <c r="AU265" s="2107"/>
      <c r="AV265" s="2107"/>
      <c r="AW265" s="2107"/>
      <c r="AX265" s="2152"/>
    </row>
    <row r="266" spans="1:56">
      <c r="A266" s="2107"/>
      <c r="B266" s="2107"/>
      <c r="C266" s="2107"/>
      <c r="D266" s="2107"/>
      <c r="E266" s="2152"/>
      <c r="F266" s="2107"/>
      <c r="G266" s="2107"/>
      <c r="H266" s="2107"/>
      <c r="I266" s="2107"/>
      <c r="J266" s="2152"/>
      <c r="K266" s="2107"/>
      <c r="L266" s="2107"/>
      <c r="M266" s="2107"/>
      <c r="N266" s="2107"/>
      <c r="O266" s="2152"/>
      <c r="P266" s="2107"/>
      <c r="Q266" s="2107"/>
      <c r="R266" s="2107"/>
      <c r="S266" s="2107"/>
      <c r="T266" s="2152"/>
      <c r="U266" s="2107"/>
      <c r="V266" s="2107"/>
      <c r="W266" s="2107"/>
      <c r="X266" s="2107"/>
      <c r="Y266" s="2152"/>
      <c r="Z266" s="2107"/>
      <c r="AA266" s="2107"/>
      <c r="AB266" s="2107"/>
      <c r="AC266" s="2107"/>
      <c r="AD266" s="2152"/>
      <c r="AE266" s="2107"/>
      <c r="AF266" s="2107"/>
      <c r="AG266" s="2107"/>
      <c r="AH266" s="2107"/>
      <c r="AI266" s="2152"/>
      <c r="AJ266" s="2107"/>
      <c r="AK266" s="2107"/>
      <c r="AL266" s="2107"/>
      <c r="AM266" s="2107"/>
      <c r="AN266" s="2152"/>
      <c r="AO266" s="2107"/>
      <c r="AP266" s="2107"/>
      <c r="AQ266" s="2107"/>
      <c r="AR266" s="2107"/>
      <c r="AS266" s="2152"/>
      <c r="AT266" s="2107"/>
      <c r="AU266" s="2107"/>
      <c r="AV266" s="2107"/>
      <c r="AW266" s="2107"/>
      <c r="AX266" s="2152"/>
    </row>
    <row r="267" spans="1:56">
      <c r="A267" s="2107"/>
      <c r="B267" s="2107"/>
      <c r="C267" s="2107"/>
      <c r="D267" s="2107"/>
      <c r="E267" s="2152"/>
      <c r="F267" s="2107"/>
      <c r="G267" s="2107"/>
      <c r="H267" s="2107"/>
      <c r="I267" s="2107"/>
      <c r="J267" s="2152"/>
      <c r="K267" s="2107"/>
      <c r="L267" s="2107"/>
      <c r="M267" s="2107"/>
      <c r="N267" s="2107"/>
      <c r="O267" s="2152"/>
      <c r="P267" s="2107"/>
      <c r="Q267" s="2107"/>
      <c r="R267" s="2107"/>
      <c r="S267" s="2107"/>
      <c r="T267" s="2152"/>
      <c r="U267" s="2107"/>
      <c r="V267" s="2107"/>
      <c r="W267" s="2107"/>
      <c r="X267" s="2107"/>
      <c r="Y267" s="2152"/>
      <c r="Z267" s="2107"/>
      <c r="AA267" s="2107"/>
      <c r="AB267" s="2107"/>
      <c r="AC267" s="2107"/>
      <c r="AD267" s="2152"/>
      <c r="AE267" s="2107"/>
      <c r="AF267" s="2107"/>
      <c r="AG267" s="2107"/>
      <c r="AH267" s="2107"/>
      <c r="AI267" s="2152"/>
      <c r="AJ267" s="2107"/>
      <c r="AK267" s="2107"/>
      <c r="AL267" s="2107"/>
      <c r="AM267" s="2107"/>
      <c r="AN267" s="2152"/>
      <c r="AO267" s="2107"/>
      <c r="AP267" s="2107"/>
      <c r="AQ267" s="2107"/>
      <c r="AR267" s="2107"/>
      <c r="AS267" s="2152"/>
      <c r="AT267" s="2107"/>
      <c r="AU267" s="2107"/>
      <c r="AV267" s="2107"/>
      <c r="AW267" s="2107"/>
      <c r="AX267" s="2152"/>
    </row>
    <row r="268" spans="1:56">
      <c r="A268" s="2107"/>
      <c r="B268" s="2107"/>
      <c r="C268" s="2107"/>
      <c r="D268" s="2107"/>
      <c r="E268" s="2152"/>
      <c r="F268" s="2107"/>
      <c r="G268" s="2107"/>
      <c r="H268" s="2107"/>
      <c r="I268" s="2107"/>
      <c r="J268" s="2152"/>
      <c r="K268" s="2107"/>
      <c r="L268" s="2107"/>
      <c r="M268" s="2107"/>
      <c r="N268" s="2107"/>
      <c r="O268" s="2152"/>
      <c r="P268" s="2107"/>
      <c r="Q268" s="2107"/>
      <c r="R268" s="2107"/>
      <c r="S268" s="2107"/>
      <c r="T268" s="2152"/>
      <c r="U268" s="2107"/>
      <c r="V268" s="2107"/>
      <c r="W268" s="2107"/>
      <c r="X268" s="2107"/>
      <c r="Y268" s="2152"/>
      <c r="Z268" s="2107"/>
      <c r="AA268" s="2107"/>
      <c r="AB268" s="2107"/>
      <c r="AC268" s="2107"/>
      <c r="AD268" s="2152"/>
      <c r="AE268" s="2107"/>
      <c r="AF268" s="2107"/>
      <c r="AG268" s="2107"/>
      <c r="AH268" s="2107"/>
      <c r="AI268" s="2152"/>
      <c r="AJ268" s="2107"/>
      <c r="AK268" s="2107"/>
      <c r="AL268" s="2107"/>
      <c r="AM268" s="2107"/>
      <c r="AN268" s="2152"/>
      <c r="AO268" s="2107"/>
      <c r="AP268" s="2107"/>
      <c r="AQ268" s="2107"/>
      <c r="AR268" s="2107"/>
      <c r="AS268" s="2152"/>
      <c r="AT268" s="2107"/>
      <c r="AU268" s="2107"/>
      <c r="AV268" s="2107"/>
      <c r="AW268" s="2107"/>
      <c r="AX268" s="2152"/>
    </row>
    <row r="269" spans="1:56">
      <c r="A269" s="2107"/>
      <c r="B269" s="2107"/>
      <c r="C269" s="2107"/>
      <c r="D269" s="2107"/>
      <c r="E269" s="2152"/>
      <c r="F269" s="2107"/>
      <c r="G269" s="2107"/>
      <c r="H269" s="2107"/>
      <c r="I269" s="2107"/>
      <c r="J269" s="2152"/>
      <c r="K269" s="2107"/>
      <c r="L269" s="2107"/>
      <c r="M269" s="2107"/>
      <c r="N269" s="2107"/>
      <c r="O269" s="2152"/>
      <c r="P269" s="2107"/>
      <c r="Q269" s="2107"/>
      <c r="R269" s="2107"/>
      <c r="S269" s="2107"/>
      <c r="T269" s="2152"/>
      <c r="U269" s="2107"/>
      <c r="V269" s="2107"/>
      <c r="W269" s="2107"/>
      <c r="X269" s="2107"/>
      <c r="Y269" s="2152"/>
      <c r="Z269" s="2107"/>
      <c r="AA269" s="2107"/>
      <c r="AB269" s="2107"/>
      <c r="AC269" s="2107"/>
      <c r="AD269" s="2152"/>
      <c r="AE269" s="2107"/>
      <c r="AF269" s="2107"/>
      <c r="AG269" s="2107"/>
      <c r="AH269" s="2107"/>
      <c r="AI269" s="2152"/>
      <c r="AJ269" s="2107" t="s">
        <v>3403</v>
      </c>
      <c r="AK269" s="2107"/>
      <c r="AL269" s="2107"/>
      <c r="AM269" s="2107"/>
      <c r="AN269" s="2152"/>
      <c r="AO269" s="2107"/>
      <c r="AP269" s="2107"/>
      <c r="AQ269" s="2107"/>
      <c r="AR269" s="2107"/>
      <c r="AS269" s="2152"/>
      <c r="AT269" s="2107"/>
      <c r="AU269" s="2107"/>
      <c r="AV269" s="2107"/>
      <c r="AW269" s="2107"/>
      <c r="AX269" s="2152"/>
    </row>
    <row r="270" spans="1:56">
      <c r="A270" s="2107"/>
      <c r="B270" s="2107"/>
      <c r="C270" s="2107"/>
      <c r="D270" s="2107"/>
      <c r="E270" s="2152"/>
      <c r="F270" s="2107"/>
      <c r="G270" s="2107"/>
      <c r="H270" s="2107"/>
      <c r="I270" s="2107"/>
      <c r="J270" s="2152"/>
      <c r="K270" s="2107"/>
      <c r="L270" s="2107"/>
      <c r="M270" s="2107"/>
      <c r="N270" s="2107"/>
      <c r="O270" s="2152"/>
      <c r="P270" s="2107"/>
      <c r="Q270" s="2107"/>
      <c r="R270" s="2107"/>
      <c r="S270" s="2107"/>
      <c r="T270" s="2152"/>
      <c r="U270" s="2107"/>
      <c r="V270" s="2107"/>
      <c r="W270" s="2107"/>
      <c r="X270" s="2107"/>
      <c r="Y270" s="2152"/>
      <c r="Z270" s="2107"/>
      <c r="AA270" s="2107"/>
      <c r="AB270" s="2107"/>
      <c r="AC270" s="2107"/>
      <c r="AD270" s="2152"/>
      <c r="AE270" s="2107"/>
      <c r="AF270" s="2107"/>
      <c r="AG270" s="2107"/>
      <c r="AH270" s="2107"/>
      <c r="AI270" s="2152"/>
      <c r="AJ270" s="2107"/>
      <c r="AK270" s="2107"/>
      <c r="AL270" s="2107"/>
      <c r="AM270" s="2107"/>
      <c r="AN270" s="2152"/>
      <c r="AO270" s="2107"/>
      <c r="AP270" s="2107"/>
      <c r="AQ270" s="2107"/>
      <c r="AR270" s="2107"/>
      <c r="AS270" s="2152"/>
      <c r="AT270" s="2107"/>
      <c r="AU270" s="2107"/>
      <c r="AV270" s="2107"/>
      <c r="AW270" s="2107"/>
      <c r="AX270" s="2152"/>
    </row>
    <row r="271" spans="1:56">
      <c r="A271" s="2107"/>
      <c r="B271" s="2107"/>
      <c r="C271" s="2107"/>
      <c r="D271" s="2107"/>
      <c r="E271" s="2152"/>
      <c r="F271" s="2107"/>
      <c r="G271" s="2107"/>
      <c r="H271" s="2107"/>
      <c r="I271" s="2107"/>
      <c r="J271" s="2152"/>
      <c r="K271" s="2107"/>
      <c r="L271" s="2107"/>
      <c r="M271" s="2107"/>
      <c r="N271" s="2107"/>
      <c r="O271" s="2152"/>
      <c r="P271" s="2107"/>
      <c r="Q271" s="2107"/>
      <c r="R271" s="2107"/>
      <c r="S271" s="2107"/>
      <c r="T271" s="2152"/>
      <c r="U271" s="2107"/>
      <c r="V271" s="2107"/>
      <c r="W271" s="2107"/>
      <c r="X271" s="2107"/>
      <c r="Y271" s="2152"/>
      <c r="Z271" s="2107"/>
      <c r="AA271" s="2107"/>
      <c r="AB271" s="2107"/>
      <c r="AC271" s="2107"/>
      <c r="AD271" s="2152"/>
      <c r="AE271" s="2107"/>
      <c r="AF271" s="2107"/>
      <c r="AG271" s="2107"/>
      <c r="AH271" s="2107"/>
      <c r="AI271" s="2152"/>
      <c r="AJ271" s="2107"/>
      <c r="AK271" s="2107"/>
      <c r="AL271" s="2107"/>
      <c r="AM271" s="2107"/>
      <c r="AN271" s="2152"/>
      <c r="AO271" s="2107"/>
      <c r="AP271" s="2107"/>
      <c r="AQ271" s="2107"/>
      <c r="AR271" s="2107"/>
      <c r="AS271" s="2152"/>
      <c r="AT271" s="2107"/>
      <c r="AU271" s="2107"/>
      <c r="AV271" s="2107"/>
      <c r="AW271" s="2107"/>
      <c r="AX271" s="2152"/>
    </row>
    <row r="272" spans="1:56">
      <c r="A272" s="2107"/>
      <c r="B272" s="2107"/>
      <c r="C272" s="2107"/>
      <c r="D272" s="2107"/>
      <c r="E272" s="2152"/>
      <c r="F272" s="2107"/>
      <c r="G272" s="2107"/>
      <c r="H272" s="2107"/>
      <c r="I272" s="2107"/>
      <c r="J272" s="2152"/>
      <c r="K272" s="2107"/>
      <c r="L272" s="2107"/>
      <c r="M272" s="2107"/>
      <c r="N272" s="2107"/>
      <c r="O272" s="2152"/>
      <c r="P272" s="2107"/>
      <c r="Q272" s="2107"/>
      <c r="R272" s="2107"/>
      <c r="S272" s="2107"/>
      <c r="T272" s="2152"/>
      <c r="U272" s="2107"/>
      <c r="V272" s="2107"/>
      <c r="W272" s="2107"/>
      <c r="X272" s="2107"/>
      <c r="Y272" s="2152"/>
      <c r="Z272" s="2107"/>
      <c r="AA272" s="2107"/>
      <c r="AB272" s="2107"/>
      <c r="AC272" s="2107"/>
      <c r="AD272" s="2152"/>
      <c r="AE272" s="2107"/>
      <c r="AF272" s="2107"/>
      <c r="AG272" s="2107"/>
      <c r="AH272" s="2107"/>
      <c r="AI272" s="2152"/>
      <c r="AJ272" s="2107"/>
      <c r="AK272" s="2107"/>
      <c r="AL272" s="2107"/>
      <c r="AM272" s="2107"/>
      <c r="AN272" s="2152"/>
      <c r="AO272" s="2107"/>
      <c r="AP272" s="2107"/>
      <c r="AQ272" s="2107"/>
      <c r="AR272" s="2107"/>
      <c r="AS272" s="2152"/>
      <c r="AT272" s="2107"/>
      <c r="AU272" s="2107"/>
      <c r="AV272" s="2107"/>
      <c r="AW272" s="2107"/>
      <c r="AX272" s="2152"/>
    </row>
    <row r="273" spans="1:56">
      <c r="A273" s="2107"/>
      <c r="B273" s="2107"/>
      <c r="C273" s="2107"/>
      <c r="D273" s="2107"/>
      <c r="E273" s="2152"/>
      <c r="F273" s="2107"/>
      <c r="G273" s="2107"/>
      <c r="H273" s="2107"/>
      <c r="I273" s="2107"/>
      <c r="J273" s="2152"/>
      <c r="K273" s="2107"/>
      <c r="L273" s="2107"/>
      <c r="M273" s="2107"/>
      <c r="N273" s="2107"/>
      <c r="O273" s="2152"/>
      <c r="P273" s="2107"/>
      <c r="Q273" s="2107"/>
      <c r="R273" s="2107"/>
      <c r="S273" s="2107"/>
      <c r="T273" s="2152"/>
      <c r="U273" s="2107"/>
      <c r="V273" s="2107"/>
      <c r="W273" s="2107"/>
      <c r="X273" s="2107"/>
      <c r="Y273" s="2152"/>
      <c r="Z273" s="2107"/>
      <c r="AA273" s="2107"/>
      <c r="AB273" s="2107"/>
      <c r="AC273" s="2107"/>
      <c r="AD273" s="2152"/>
      <c r="AE273" s="2107"/>
      <c r="AF273" s="2107"/>
      <c r="AG273" s="2107"/>
      <c r="AH273" s="2107"/>
      <c r="AI273" s="2152"/>
      <c r="AJ273" s="2107"/>
      <c r="AK273" s="2107"/>
      <c r="AL273" s="2107"/>
      <c r="AM273" s="2107"/>
      <c r="AN273" s="2152"/>
      <c r="AO273" s="2107"/>
      <c r="AP273" s="2107"/>
      <c r="AQ273" s="2107"/>
      <c r="AR273" s="2107"/>
      <c r="AS273" s="2152"/>
      <c r="AT273" s="2107"/>
      <c r="AU273" s="2107"/>
      <c r="AV273" s="2107"/>
      <c r="AW273" s="2107"/>
      <c r="AX273" s="2152"/>
    </row>
    <row r="274" spans="1:56" s="387" customFormat="1">
      <c r="A274" s="2107"/>
      <c r="B274" s="2107"/>
      <c r="C274" s="2107"/>
      <c r="D274" s="2107"/>
      <c r="E274" s="2152"/>
      <c r="F274" s="2107"/>
      <c r="G274" s="2107"/>
      <c r="H274" s="2107"/>
      <c r="I274" s="2107"/>
      <c r="J274" s="2152"/>
      <c r="K274" s="2107"/>
      <c r="L274" s="2107"/>
      <c r="M274" s="2107"/>
      <c r="N274" s="2107"/>
      <c r="O274" s="2152"/>
      <c r="P274" s="2107"/>
      <c r="Q274" s="2107"/>
      <c r="R274" s="2107"/>
      <c r="S274" s="2107"/>
      <c r="T274" s="2152"/>
      <c r="U274" s="2107"/>
      <c r="V274" s="2107"/>
      <c r="W274" s="2107"/>
      <c r="X274" s="2107"/>
      <c r="Y274" s="2152"/>
      <c r="Z274" s="2107"/>
      <c r="AA274" s="2107"/>
      <c r="AB274" s="2107"/>
      <c r="AC274" s="2107"/>
      <c r="AD274" s="2152"/>
      <c r="AE274" s="2107"/>
      <c r="AF274" s="2107"/>
      <c r="AG274" s="2107"/>
      <c r="AH274" s="2107"/>
      <c r="AI274" s="2152"/>
      <c r="AJ274" s="2107"/>
      <c r="AK274" s="2107"/>
      <c r="AL274" s="2107"/>
      <c r="AM274" s="2107"/>
      <c r="AN274" s="2152"/>
      <c r="AO274" s="2107"/>
      <c r="AP274" s="2107"/>
      <c r="AQ274" s="2107"/>
      <c r="AR274" s="2107"/>
      <c r="AS274" s="2152"/>
      <c r="AT274" s="2107"/>
      <c r="AU274" s="2107"/>
      <c r="AV274" s="2107"/>
      <c r="AW274" s="2107"/>
      <c r="AX274" s="2152"/>
      <c r="AY274" s="388"/>
      <c r="AZ274" s="388"/>
      <c r="BA274" s="388"/>
      <c r="BB274" s="388"/>
      <c r="BC274" s="388"/>
      <c r="BD274" s="388"/>
    </row>
    <row r="275" spans="1:56">
      <c r="A275" s="2107"/>
      <c r="B275" s="2107"/>
      <c r="C275" s="2107"/>
      <c r="D275" s="2107"/>
      <c r="E275" s="2152"/>
      <c r="F275" s="2107"/>
      <c r="G275" s="2107"/>
      <c r="H275" s="2107"/>
      <c r="I275" s="2107"/>
      <c r="J275" s="2152"/>
      <c r="K275" s="2107"/>
      <c r="L275" s="2107"/>
      <c r="M275" s="2107"/>
      <c r="N275" s="2107"/>
      <c r="O275" s="2152"/>
      <c r="P275" s="2107"/>
      <c r="Q275" s="2107"/>
      <c r="R275" s="2107"/>
      <c r="S275" s="2107"/>
      <c r="T275" s="2152"/>
      <c r="U275" s="2107"/>
      <c r="V275" s="2107"/>
      <c r="W275" s="2107"/>
      <c r="X275" s="2107"/>
      <c r="Y275" s="2152"/>
      <c r="Z275" s="2107"/>
      <c r="AA275" s="2107"/>
      <c r="AB275" s="2107"/>
      <c r="AC275" s="2107"/>
      <c r="AD275" s="2152"/>
      <c r="AE275" s="2107"/>
      <c r="AF275" s="2107"/>
      <c r="AG275" s="2107"/>
      <c r="AH275" s="2107"/>
      <c r="AI275" s="2152"/>
      <c r="AJ275" s="2107"/>
      <c r="AK275" s="2107"/>
      <c r="AL275" s="2107"/>
      <c r="AM275" s="2107"/>
      <c r="AN275" s="2152"/>
      <c r="AO275" s="2107"/>
      <c r="AP275" s="2107"/>
      <c r="AQ275" s="2107"/>
      <c r="AR275" s="2107"/>
      <c r="AS275" s="2152"/>
      <c r="AT275" s="2107"/>
      <c r="AU275" s="2107"/>
      <c r="AV275" s="2107"/>
      <c r="AW275" s="2107"/>
      <c r="AX275" s="2152"/>
    </row>
    <row r="276" spans="1:56">
      <c r="A276" s="2107"/>
      <c r="B276" s="2107"/>
      <c r="C276" s="2107"/>
      <c r="D276" s="2107"/>
      <c r="E276" s="2152"/>
      <c r="F276" s="2107"/>
      <c r="G276" s="2107"/>
      <c r="H276" s="2107"/>
      <c r="I276" s="2107"/>
      <c r="J276" s="2152"/>
      <c r="K276" s="2107"/>
      <c r="L276" s="2107"/>
      <c r="M276" s="2107"/>
      <c r="N276" s="2107"/>
      <c r="O276" s="2152"/>
      <c r="P276" s="2107"/>
      <c r="Q276" s="2107"/>
      <c r="R276" s="2107"/>
      <c r="S276" s="2107"/>
      <c r="T276" s="2152"/>
      <c r="U276" s="2107"/>
      <c r="V276" s="2107"/>
      <c r="W276" s="2107"/>
      <c r="X276" s="2107"/>
      <c r="Y276" s="2152"/>
      <c r="Z276" s="2107"/>
      <c r="AA276" s="2107"/>
      <c r="AB276" s="2107"/>
      <c r="AC276" s="2107"/>
      <c r="AD276" s="2152"/>
      <c r="AE276" s="2107"/>
      <c r="AF276" s="2107"/>
      <c r="AG276" s="2107"/>
      <c r="AH276" s="2107"/>
      <c r="AI276" s="2152"/>
      <c r="AJ276" s="2107"/>
      <c r="AK276" s="2107"/>
      <c r="AL276" s="2107"/>
      <c r="AM276" s="2107"/>
      <c r="AN276" s="2152"/>
      <c r="AO276" s="2107"/>
      <c r="AP276" s="2107"/>
      <c r="AQ276" s="2107"/>
      <c r="AR276" s="2107"/>
      <c r="AS276" s="2152"/>
      <c r="AT276" s="2107"/>
      <c r="AU276" s="2107"/>
      <c r="AV276" s="2107"/>
      <c r="AW276" s="2107"/>
      <c r="AX276" s="2152"/>
    </row>
    <row r="277" spans="1:56">
      <c r="A277" s="2107"/>
      <c r="B277" s="2107"/>
      <c r="C277" s="2107"/>
      <c r="D277" s="2107"/>
      <c r="E277" s="2152"/>
      <c r="F277" s="2107"/>
      <c r="G277" s="2107"/>
      <c r="H277" s="2107"/>
      <c r="I277" s="2107"/>
      <c r="J277" s="2152"/>
      <c r="K277" s="2107"/>
      <c r="L277" s="2107"/>
      <c r="M277" s="2107"/>
      <c r="N277" s="2107"/>
      <c r="O277" s="2152"/>
      <c r="P277" s="2107"/>
      <c r="Q277" s="2107"/>
      <c r="R277" s="2107"/>
      <c r="S277" s="2107"/>
      <c r="T277" s="2152"/>
      <c r="U277" s="2107"/>
      <c r="V277" s="2107"/>
      <c r="W277" s="2107"/>
      <c r="X277" s="2107"/>
      <c r="Y277" s="2152"/>
      <c r="Z277" s="2107"/>
      <c r="AA277" s="2107"/>
      <c r="AB277" s="2107"/>
      <c r="AC277" s="2107"/>
      <c r="AD277" s="2152"/>
      <c r="AE277" s="2107"/>
      <c r="AF277" s="2107"/>
      <c r="AG277" s="2107"/>
      <c r="AH277" s="2107"/>
      <c r="AI277" s="2152"/>
      <c r="AJ277" s="2107"/>
      <c r="AK277" s="2107"/>
      <c r="AL277" s="2107"/>
      <c r="AM277" s="2107"/>
      <c r="AN277" s="2152"/>
      <c r="AO277" s="2107"/>
      <c r="AP277" s="2107"/>
      <c r="AQ277" s="2107"/>
      <c r="AR277" s="2107"/>
      <c r="AS277" s="2152"/>
      <c r="AT277" s="2107"/>
      <c r="AU277" s="2107"/>
      <c r="AV277" s="2107"/>
      <c r="AW277" s="2107"/>
      <c r="AX277" s="2152"/>
    </row>
    <row r="278" spans="1:56">
      <c r="A278" s="2243"/>
      <c r="B278" s="2243"/>
      <c r="C278" s="2243"/>
      <c r="D278" s="2243"/>
      <c r="E278" s="2244"/>
      <c r="F278" s="2243"/>
      <c r="G278" s="2243"/>
      <c r="H278" s="2243"/>
      <c r="I278" s="2243"/>
      <c r="J278" s="2244"/>
      <c r="K278" s="2243"/>
      <c r="L278" s="2243"/>
      <c r="M278" s="2243"/>
      <c r="N278" s="2243"/>
      <c r="O278" s="2244"/>
      <c r="P278" s="2243"/>
      <c r="Q278" s="2243"/>
      <c r="R278" s="2243"/>
      <c r="S278" s="2243"/>
      <c r="T278" s="2244"/>
      <c r="U278" s="2243"/>
      <c r="V278" s="2243"/>
      <c r="W278" s="2243"/>
      <c r="X278" s="2243"/>
      <c r="Y278" s="2244"/>
      <c r="Z278" s="2243"/>
      <c r="AA278" s="2243"/>
      <c r="AB278" s="2243"/>
      <c r="AC278" s="2243"/>
      <c r="AD278" s="2244"/>
      <c r="AE278" s="2243"/>
      <c r="AF278" s="2243"/>
      <c r="AG278" s="2243"/>
      <c r="AH278" s="2243"/>
      <c r="AI278" s="2244"/>
      <c r="AJ278" s="2243"/>
      <c r="AK278" s="2243"/>
      <c r="AL278" s="2243"/>
      <c r="AM278" s="2243"/>
      <c r="AN278" s="2244"/>
      <c r="AO278" s="2243"/>
      <c r="AP278" s="2243"/>
      <c r="AQ278" s="2243"/>
      <c r="AR278" s="2243"/>
      <c r="AS278" s="2244"/>
      <c r="AT278" s="2243"/>
      <c r="AU278" s="2243"/>
      <c r="AV278" s="2243"/>
      <c r="AW278" s="2243"/>
      <c r="AX278" s="2244"/>
    </row>
    <row r="279" spans="1:56">
      <c r="A279" s="415">
        <v>16</v>
      </c>
      <c r="B279" s="415"/>
      <c r="C279" s="415"/>
      <c r="D279" s="415"/>
      <c r="E279" s="416"/>
      <c r="F279" s="415">
        <v>17</v>
      </c>
      <c r="G279" s="415"/>
      <c r="H279" s="415"/>
      <c r="I279" s="415"/>
      <c r="J279" s="416"/>
      <c r="K279" s="415">
        <v>18</v>
      </c>
      <c r="L279" s="415"/>
      <c r="M279" s="415"/>
      <c r="N279" s="415"/>
      <c r="O279" s="416"/>
      <c r="P279" s="415">
        <v>19</v>
      </c>
      <c r="Q279" s="415"/>
      <c r="R279" s="415"/>
      <c r="S279" s="415"/>
      <c r="T279" s="416"/>
      <c r="U279" s="415">
        <v>20</v>
      </c>
      <c r="V279" s="415"/>
      <c r="W279" s="415"/>
      <c r="X279" s="415"/>
      <c r="Y279" s="416"/>
      <c r="Z279" s="415">
        <v>21</v>
      </c>
      <c r="AA279" s="415"/>
      <c r="AB279" s="415"/>
      <c r="AC279" s="415"/>
      <c r="AD279" s="416"/>
      <c r="AE279" s="415">
        <v>22</v>
      </c>
      <c r="AF279" s="415"/>
      <c r="AG279" s="415"/>
      <c r="AH279" s="415"/>
      <c r="AI279" s="416"/>
      <c r="AJ279" s="415">
        <v>23</v>
      </c>
      <c r="AK279" s="415"/>
      <c r="AL279" s="415"/>
      <c r="AM279" s="415"/>
      <c r="AN279" s="416"/>
      <c r="AO279" s="415">
        <v>24</v>
      </c>
      <c r="AP279" s="415"/>
      <c r="AQ279" s="415"/>
      <c r="AR279" s="415"/>
      <c r="AS279" s="416"/>
      <c r="AT279" s="415">
        <v>25</v>
      </c>
      <c r="AU279" s="415"/>
      <c r="AV279" s="415"/>
      <c r="AW279" s="415"/>
      <c r="AX279" s="416"/>
    </row>
    <row r="280" spans="1:56">
      <c r="A280" s="2107"/>
      <c r="B280" s="2107"/>
      <c r="C280" s="2107"/>
      <c r="D280" s="2107"/>
      <c r="E280" s="2152"/>
      <c r="F280" s="2107" t="s">
        <v>3417</v>
      </c>
      <c r="G280" s="2107"/>
      <c r="H280" s="2107"/>
      <c r="I280" s="2107"/>
      <c r="J280" s="2152"/>
      <c r="K280" s="2107" t="s">
        <v>3498</v>
      </c>
      <c r="L280" s="2107"/>
      <c r="M280" s="2107"/>
      <c r="N280" s="2107"/>
      <c r="O280" s="2152"/>
      <c r="P280" s="2107"/>
      <c r="Q280" s="2107"/>
      <c r="R280" s="2107"/>
      <c r="S280" s="2107"/>
      <c r="T280" s="2152"/>
      <c r="U280" s="2107" t="s">
        <v>3501</v>
      </c>
      <c r="V280" s="2107"/>
      <c r="W280" s="2107"/>
      <c r="X280" s="2107"/>
      <c r="Y280" s="2152"/>
      <c r="Z280" s="2107" t="s">
        <v>3496</v>
      </c>
      <c r="AA280" s="2107"/>
      <c r="AB280" s="2107"/>
      <c r="AC280" s="2107"/>
      <c r="AD280" s="2152"/>
      <c r="AE280" s="2107"/>
      <c r="AF280" s="2107"/>
      <c r="AG280" s="2107"/>
      <c r="AH280" s="2107"/>
      <c r="AI280" s="2152"/>
      <c r="AJ280" s="2107"/>
      <c r="AK280" s="2107"/>
      <c r="AL280" s="2107"/>
      <c r="AM280" s="2107"/>
      <c r="AN280" s="2152"/>
      <c r="AO280" s="2107"/>
      <c r="AP280" s="2107"/>
      <c r="AQ280" s="2107"/>
      <c r="AR280" s="2107"/>
      <c r="AS280" s="2152"/>
      <c r="AT280" s="2107" t="s">
        <v>3419</v>
      </c>
      <c r="AU280" s="2107"/>
      <c r="AV280" s="2107"/>
      <c r="AW280" s="2107"/>
      <c r="AX280" s="2152"/>
    </row>
    <row r="281" spans="1:56">
      <c r="A281" s="2107"/>
      <c r="B281" s="2107"/>
      <c r="C281" s="2107"/>
      <c r="D281" s="2107"/>
      <c r="E281" s="2152"/>
      <c r="F281" s="2107"/>
      <c r="G281" s="2107"/>
      <c r="H281" s="2107"/>
      <c r="I281" s="2107"/>
      <c r="J281" s="2152"/>
      <c r="K281" s="2107"/>
      <c r="L281" s="2107"/>
      <c r="M281" s="2107"/>
      <c r="N281" s="2107"/>
      <c r="O281" s="2152"/>
      <c r="P281" s="2107"/>
      <c r="Q281" s="2107"/>
      <c r="R281" s="2107"/>
      <c r="S281" s="2107"/>
      <c r="T281" s="2152"/>
      <c r="U281" s="2107"/>
      <c r="V281" s="2107"/>
      <c r="W281" s="2107"/>
      <c r="X281" s="2107"/>
      <c r="Y281" s="2152"/>
      <c r="Z281" s="2107"/>
      <c r="AA281" s="2107"/>
      <c r="AB281" s="2107"/>
      <c r="AC281" s="2107"/>
      <c r="AD281" s="2152"/>
      <c r="AE281" s="2107"/>
      <c r="AF281" s="2107"/>
      <c r="AG281" s="2107"/>
      <c r="AH281" s="2107"/>
      <c r="AI281" s="2152"/>
      <c r="AJ281" s="2107"/>
      <c r="AK281" s="2107"/>
      <c r="AL281" s="2107"/>
      <c r="AM281" s="2107"/>
      <c r="AN281" s="2152"/>
      <c r="AO281" s="2107"/>
      <c r="AP281" s="2107"/>
      <c r="AQ281" s="2107"/>
      <c r="AR281" s="2107"/>
      <c r="AS281" s="2152"/>
      <c r="AT281" s="2107"/>
      <c r="AU281" s="2107"/>
      <c r="AV281" s="2107"/>
      <c r="AW281" s="2107"/>
      <c r="AX281" s="2152"/>
    </row>
    <row r="282" spans="1:56">
      <c r="A282" s="2107"/>
      <c r="B282" s="2107"/>
      <c r="C282" s="2107"/>
      <c r="D282" s="2107"/>
      <c r="E282" s="2152"/>
      <c r="F282" s="2107"/>
      <c r="G282" s="2107"/>
      <c r="H282" s="2107"/>
      <c r="I282" s="2107"/>
      <c r="J282" s="2152"/>
      <c r="K282" s="2107"/>
      <c r="L282" s="2107"/>
      <c r="M282" s="2107"/>
      <c r="N282" s="2107"/>
      <c r="O282" s="2152"/>
      <c r="P282" s="2107"/>
      <c r="Q282" s="2107"/>
      <c r="R282" s="2107"/>
      <c r="S282" s="2107"/>
      <c r="T282" s="2152"/>
      <c r="U282" s="2107"/>
      <c r="V282" s="2107"/>
      <c r="W282" s="2107"/>
      <c r="X282" s="2107"/>
      <c r="Y282" s="2152"/>
      <c r="Z282" s="2107"/>
      <c r="AA282" s="2107"/>
      <c r="AB282" s="2107"/>
      <c r="AC282" s="2107"/>
      <c r="AD282" s="2152"/>
      <c r="AE282" s="2107"/>
      <c r="AF282" s="2107"/>
      <c r="AG282" s="2107"/>
      <c r="AH282" s="2107"/>
      <c r="AI282" s="2152"/>
      <c r="AJ282" s="2107"/>
      <c r="AK282" s="2107"/>
      <c r="AL282" s="2107"/>
      <c r="AM282" s="2107"/>
      <c r="AN282" s="2152"/>
      <c r="AO282" s="2107"/>
      <c r="AP282" s="2107"/>
      <c r="AQ282" s="2107"/>
      <c r="AR282" s="2107"/>
      <c r="AS282" s="2152"/>
      <c r="AT282" s="2107"/>
      <c r="AU282" s="2107"/>
      <c r="AV282" s="2107"/>
      <c r="AW282" s="2107"/>
      <c r="AX282" s="2152"/>
    </row>
    <row r="283" spans="1:56">
      <c r="A283" s="2107"/>
      <c r="B283" s="2107"/>
      <c r="C283" s="2107"/>
      <c r="D283" s="2107"/>
      <c r="E283" s="2152"/>
      <c r="F283" s="2107"/>
      <c r="G283" s="2107"/>
      <c r="H283" s="2107"/>
      <c r="I283" s="2107"/>
      <c r="J283" s="2152"/>
      <c r="K283" s="2107"/>
      <c r="L283" s="2107"/>
      <c r="M283" s="2107"/>
      <c r="N283" s="2107"/>
      <c r="O283" s="2152"/>
      <c r="P283" s="2107"/>
      <c r="Q283" s="2107"/>
      <c r="R283" s="2107"/>
      <c r="S283" s="2107"/>
      <c r="T283" s="2152"/>
      <c r="U283" s="2107"/>
      <c r="V283" s="2107"/>
      <c r="W283" s="2107"/>
      <c r="X283" s="2107"/>
      <c r="Y283" s="2152"/>
      <c r="Z283" s="2107"/>
      <c r="AA283" s="2107"/>
      <c r="AB283" s="2107"/>
      <c r="AC283" s="2107"/>
      <c r="AD283" s="2152"/>
      <c r="AE283" s="2107"/>
      <c r="AF283" s="2107"/>
      <c r="AG283" s="2107"/>
      <c r="AH283" s="2107"/>
      <c r="AI283" s="2152"/>
      <c r="AJ283" s="2107"/>
      <c r="AK283" s="2107"/>
      <c r="AL283" s="2107"/>
      <c r="AM283" s="2107"/>
      <c r="AN283" s="2152"/>
      <c r="AO283" s="2107"/>
      <c r="AP283" s="2107"/>
      <c r="AQ283" s="2107"/>
      <c r="AR283" s="2107"/>
      <c r="AS283" s="2152"/>
      <c r="AT283" s="2107"/>
      <c r="AU283" s="2107"/>
      <c r="AV283" s="2107"/>
      <c r="AW283" s="2107"/>
      <c r="AX283" s="2152"/>
    </row>
    <row r="284" spans="1:56">
      <c r="A284" s="2107"/>
      <c r="B284" s="2107"/>
      <c r="C284" s="2107"/>
      <c r="D284" s="2107"/>
      <c r="E284" s="2152"/>
      <c r="F284" s="2107"/>
      <c r="G284" s="2107"/>
      <c r="H284" s="2107"/>
      <c r="I284" s="2107"/>
      <c r="J284" s="2152"/>
      <c r="K284" s="2107"/>
      <c r="L284" s="2107"/>
      <c r="M284" s="2107"/>
      <c r="N284" s="2107"/>
      <c r="O284" s="2152"/>
      <c r="P284" s="2107"/>
      <c r="Q284" s="2107"/>
      <c r="R284" s="2107"/>
      <c r="S284" s="2107"/>
      <c r="T284" s="2152"/>
      <c r="U284" s="2107"/>
      <c r="V284" s="2107"/>
      <c r="W284" s="2107"/>
      <c r="X284" s="2107"/>
      <c r="Y284" s="2152"/>
      <c r="Z284" s="2107"/>
      <c r="AA284" s="2107"/>
      <c r="AB284" s="2107"/>
      <c r="AC284" s="2107"/>
      <c r="AD284" s="2152"/>
      <c r="AE284" s="2107"/>
      <c r="AF284" s="2107"/>
      <c r="AG284" s="2107"/>
      <c r="AH284" s="2107"/>
      <c r="AI284" s="2152"/>
      <c r="AJ284" s="2107"/>
      <c r="AK284" s="2107"/>
      <c r="AL284" s="2107"/>
      <c r="AM284" s="2107"/>
      <c r="AN284" s="2152"/>
      <c r="AO284" s="2107"/>
      <c r="AP284" s="2107"/>
      <c r="AQ284" s="2107"/>
      <c r="AR284" s="2107"/>
      <c r="AS284" s="2152"/>
      <c r="AT284" s="2107"/>
      <c r="AU284" s="2107"/>
      <c r="AV284" s="2107"/>
      <c r="AW284" s="2107"/>
      <c r="AX284" s="2152"/>
    </row>
    <row r="285" spans="1:56">
      <c r="A285" s="2107"/>
      <c r="B285" s="2107"/>
      <c r="C285" s="2107"/>
      <c r="D285" s="2107"/>
      <c r="E285" s="2152"/>
      <c r="F285" s="2107"/>
      <c r="G285" s="2107"/>
      <c r="H285" s="2107"/>
      <c r="I285" s="2107"/>
      <c r="J285" s="2152"/>
      <c r="K285" s="2107"/>
      <c r="L285" s="2107"/>
      <c r="M285" s="2107"/>
      <c r="N285" s="2107"/>
      <c r="O285" s="2152"/>
      <c r="P285" s="2107"/>
      <c r="Q285" s="2107"/>
      <c r="R285" s="2107"/>
      <c r="S285" s="2107"/>
      <c r="T285" s="2152"/>
      <c r="U285" s="2107"/>
      <c r="V285" s="2107"/>
      <c r="W285" s="2107"/>
      <c r="X285" s="2107"/>
      <c r="Y285" s="2152"/>
      <c r="Z285" s="2107"/>
      <c r="AA285" s="2107"/>
      <c r="AB285" s="2107"/>
      <c r="AC285" s="2107"/>
      <c r="AD285" s="2152"/>
      <c r="AE285" s="2107" t="s">
        <v>3414</v>
      </c>
      <c r="AF285" s="2107"/>
      <c r="AG285" s="2107"/>
      <c r="AH285" s="2107"/>
      <c r="AI285" s="2152"/>
      <c r="AJ285" s="2107"/>
      <c r="AK285" s="2107"/>
      <c r="AL285" s="2107"/>
      <c r="AM285" s="2107"/>
      <c r="AN285" s="2152"/>
      <c r="AO285" s="2107"/>
      <c r="AP285" s="2107"/>
      <c r="AQ285" s="2107"/>
      <c r="AR285" s="2107"/>
      <c r="AS285" s="2152"/>
      <c r="AT285" s="2107"/>
      <c r="AU285" s="2107"/>
      <c r="AV285" s="2107"/>
      <c r="AW285" s="2107"/>
      <c r="AX285" s="2152"/>
    </row>
    <row r="286" spans="1:56">
      <c r="A286" s="2107"/>
      <c r="B286" s="2107"/>
      <c r="C286" s="2107"/>
      <c r="D286" s="2107"/>
      <c r="E286" s="2152"/>
      <c r="F286" s="2107"/>
      <c r="G286" s="2107"/>
      <c r="H286" s="2107"/>
      <c r="I286" s="2107"/>
      <c r="J286" s="2152"/>
      <c r="K286" s="2107"/>
      <c r="L286" s="2107"/>
      <c r="M286" s="2107"/>
      <c r="N286" s="2107"/>
      <c r="O286" s="2152"/>
      <c r="P286" s="2107"/>
      <c r="Q286" s="2107"/>
      <c r="R286" s="2107"/>
      <c r="S286" s="2107"/>
      <c r="T286" s="2152"/>
      <c r="U286" s="2107"/>
      <c r="V286" s="2107"/>
      <c r="W286" s="2107"/>
      <c r="X286" s="2107"/>
      <c r="Y286" s="2152"/>
      <c r="Z286" s="2107"/>
      <c r="AA286" s="2107"/>
      <c r="AB286" s="2107"/>
      <c r="AC286" s="2107"/>
      <c r="AD286" s="2152"/>
      <c r="AE286" s="2107"/>
      <c r="AF286" s="2107"/>
      <c r="AG286" s="2107"/>
      <c r="AH286" s="2107"/>
      <c r="AI286" s="2152"/>
      <c r="AJ286" s="2107"/>
      <c r="AK286" s="2107"/>
      <c r="AL286" s="2107"/>
      <c r="AM286" s="2107"/>
      <c r="AN286" s="2152"/>
      <c r="AO286" s="2107"/>
      <c r="AP286" s="2107"/>
      <c r="AQ286" s="2107"/>
      <c r="AR286" s="2107"/>
      <c r="AS286" s="2152"/>
      <c r="AT286" s="2107"/>
      <c r="AU286" s="2107"/>
      <c r="AV286" s="2107"/>
      <c r="AW286" s="2107"/>
      <c r="AX286" s="2152"/>
    </row>
    <row r="287" spans="1:56">
      <c r="A287" s="2107"/>
      <c r="B287" s="2107"/>
      <c r="C287" s="2107"/>
      <c r="D287" s="2107"/>
      <c r="E287" s="2152"/>
      <c r="F287" s="2107"/>
      <c r="G287" s="2107"/>
      <c r="H287" s="2107"/>
      <c r="I287" s="2107"/>
      <c r="J287" s="2152"/>
      <c r="K287" s="2107"/>
      <c r="L287" s="2107"/>
      <c r="M287" s="2107"/>
      <c r="N287" s="2107"/>
      <c r="O287" s="2152"/>
      <c r="P287" s="2107"/>
      <c r="Q287" s="2107"/>
      <c r="R287" s="2107"/>
      <c r="S287" s="2107"/>
      <c r="T287" s="2152"/>
      <c r="U287" s="2107"/>
      <c r="V287" s="2107"/>
      <c r="W287" s="2107"/>
      <c r="X287" s="2107"/>
      <c r="Y287" s="2152"/>
      <c r="Z287" s="2107"/>
      <c r="AA287" s="2107"/>
      <c r="AB287" s="2107"/>
      <c r="AC287" s="2107"/>
      <c r="AD287" s="2152"/>
      <c r="AE287" s="2107"/>
      <c r="AF287" s="2107"/>
      <c r="AG287" s="2107"/>
      <c r="AH287" s="2107"/>
      <c r="AI287" s="2152"/>
      <c r="AJ287" s="2107"/>
      <c r="AK287" s="2107"/>
      <c r="AL287" s="2107"/>
      <c r="AM287" s="2107"/>
      <c r="AN287" s="2152"/>
      <c r="AO287" s="2107"/>
      <c r="AP287" s="2107"/>
      <c r="AQ287" s="2107"/>
      <c r="AR287" s="2107"/>
      <c r="AS287" s="2152"/>
      <c r="AT287" s="2107"/>
      <c r="AU287" s="2107"/>
      <c r="AV287" s="2107"/>
      <c r="AW287" s="2107"/>
      <c r="AX287" s="2152"/>
    </row>
    <row r="288" spans="1:56">
      <c r="A288" s="2107"/>
      <c r="B288" s="2107"/>
      <c r="C288" s="2107"/>
      <c r="D288" s="2107"/>
      <c r="E288" s="2152"/>
      <c r="F288" s="2107"/>
      <c r="G288" s="2107"/>
      <c r="H288" s="2107"/>
      <c r="I288" s="2107"/>
      <c r="J288" s="2152"/>
      <c r="K288" s="2107"/>
      <c r="L288" s="2107"/>
      <c r="M288" s="2107"/>
      <c r="N288" s="2107"/>
      <c r="O288" s="2152"/>
      <c r="P288" s="2107"/>
      <c r="Q288" s="2107"/>
      <c r="R288" s="2107"/>
      <c r="S288" s="2107"/>
      <c r="T288" s="2152"/>
      <c r="U288" s="2107"/>
      <c r="V288" s="2107"/>
      <c r="W288" s="2107"/>
      <c r="X288" s="2107"/>
      <c r="Y288" s="2152"/>
      <c r="Z288" s="2107"/>
      <c r="AA288" s="2107"/>
      <c r="AB288" s="2107"/>
      <c r="AC288" s="2107"/>
      <c r="AD288" s="2152"/>
      <c r="AE288" s="2107"/>
      <c r="AF288" s="2107"/>
      <c r="AG288" s="2107"/>
      <c r="AH288" s="2107"/>
      <c r="AI288" s="2152"/>
      <c r="AJ288" s="2107"/>
      <c r="AK288" s="2107"/>
      <c r="AL288" s="2107"/>
      <c r="AM288" s="2107"/>
      <c r="AN288" s="2152"/>
      <c r="AO288" s="2107"/>
      <c r="AP288" s="2107"/>
      <c r="AQ288" s="2107"/>
      <c r="AR288" s="2107"/>
      <c r="AS288" s="2152"/>
      <c r="AT288" s="2107"/>
      <c r="AU288" s="2107"/>
      <c r="AV288" s="2107"/>
      <c r="AW288" s="2107"/>
      <c r="AX288" s="2152"/>
    </row>
    <row r="289" spans="1:56">
      <c r="A289" s="2107"/>
      <c r="B289" s="2107"/>
      <c r="C289" s="2107"/>
      <c r="D289" s="2107"/>
      <c r="E289" s="2152"/>
      <c r="F289" s="2107"/>
      <c r="G289" s="2107"/>
      <c r="H289" s="2107"/>
      <c r="I289" s="2107"/>
      <c r="J289" s="2152"/>
      <c r="K289" s="2107"/>
      <c r="L289" s="2107"/>
      <c r="M289" s="2107"/>
      <c r="N289" s="2107"/>
      <c r="O289" s="2152"/>
      <c r="P289" s="2107"/>
      <c r="Q289" s="2107"/>
      <c r="R289" s="2107"/>
      <c r="S289" s="2107"/>
      <c r="T289" s="2152"/>
      <c r="U289" s="2107"/>
      <c r="V289" s="2107"/>
      <c r="W289" s="2107"/>
      <c r="X289" s="2107"/>
      <c r="Y289" s="2152"/>
      <c r="Z289" s="2107"/>
      <c r="AA289" s="2107"/>
      <c r="AB289" s="2107"/>
      <c r="AC289" s="2107"/>
      <c r="AD289" s="2152"/>
      <c r="AE289" s="2107"/>
      <c r="AF289" s="2107"/>
      <c r="AG289" s="2107"/>
      <c r="AH289" s="2107"/>
      <c r="AI289" s="2152"/>
      <c r="AJ289" s="2107"/>
      <c r="AK289" s="2107"/>
      <c r="AL289" s="2107"/>
      <c r="AM289" s="2107"/>
      <c r="AN289" s="2152"/>
      <c r="AO289" s="2107"/>
      <c r="AP289" s="2107"/>
      <c r="AQ289" s="2107"/>
      <c r="AR289" s="2107"/>
      <c r="AS289" s="2152"/>
      <c r="AT289" s="2107"/>
      <c r="AU289" s="2107"/>
      <c r="AV289" s="2107"/>
      <c r="AW289" s="2107"/>
      <c r="AX289" s="2152"/>
    </row>
    <row r="290" spans="1:56" s="387" customFormat="1">
      <c r="A290" s="2107" t="s">
        <v>3416</v>
      </c>
      <c r="B290" s="2107"/>
      <c r="C290" s="2107"/>
      <c r="D290" s="2107"/>
      <c r="E290" s="2152"/>
      <c r="F290" s="2107"/>
      <c r="G290" s="2107"/>
      <c r="H290" s="2107"/>
      <c r="I290" s="2107"/>
      <c r="J290" s="2152"/>
      <c r="K290" s="2107"/>
      <c r="L290" s="2107"/>
      <c r="M290" s="2107"/>
      <c r="N290" s="2107"/>
      <c r="O290" s="2152"/>
      <c r="P290" s="2107"/>
      <c r="Q290" s="2107"/>
      <c r="R290" s="2107"/>
      <c r="S290" s="2107"/>
      <c r="T290" s="2152"/>
      <c r="U290" s="2107"/>
      <c r="V290" s="2107"/>
      <c r="W290" s="2107"/>
      <c r="X290" s="2107"/>
      <c r="Y290" s="2152"/>
      <c r="Z290" s="2107"/>
      <c r="AA290" s="2107"/>
      <c r="AB290" s="2107"/>
      <c r="AC290" s="2107"/>
      <c r="AD290" s="2152"/>
      <c r="AE290" s="2107"/>
      <c r="AF290" s="2107"/>
      <c r="AG290" s="2107"/>
      <c r="AH290" s="2107"/>
      <c r="AI290" s="2152"/>
      <c r="AJ290" s="2107"/>
      <c r="AK290" s="2107"/>
      <c r="AL290" s="2107"/>
      <c r="AM290" s="2107"/>
      <c r="AN290" s="2152"/>
      <c r="AO290" s="2107"/>
      <c r="AP290" s="2107"/>
      <c r="AQ290" s="2107"/>
      <c r="AR290" s="2107"/>
      <c r="AS290" s="2152"/>
      <c r="AT290" s="2107"/>
      <c r="AU290" s="2107"/>
      <c r="AV290" s="2107"/>
      <c r="AW290" s="2107"/>
      <c r="AX290" s="2152"/>
      <c r="AY290" s="388"/>
      <c r="AZ290" s="388"/>
      <c r="BA290" s="388"/>
      <c r="BB290" s="388"/>
      <c r="BC290" s="388"/>
      <c r="BD290" s="388"/>
    </row>
    <row r="291" spans="1:56">
      <c r="A291" s="2107"/>
      <c r="B291" s="2107"/>
      <c r="C291" s="2107"/>
      <c r="D291" s="2107"/>
      <c r="E291" s="2152"/>
      <c r="F291" s="2107"/>
      <c r="G291" s="2107"/>
      <c r="H291" s="2107"/>
      <c r="I291" s="2107"/>
      <c r="J291" s="2152"/>
      <c r="K291" s="2107"/>
      <c r="L291" s="2107"/>
      <c r="M291" s="2107"/>
      <c r="N291" s="2107"/>
      <c r="O291" s="2152"/>
      <c r="P291" s="2107"/>
      <c r="Q291" s="2107"/>
      <c r="R291" s="2107"/>
      <c r="S291" s="2107"/>
      <c r="T291" s="2152"/>
      <c r="U291" s="2107"/>
      <c r="V291" s="2107"/>
      <c r="W291" s="2107"/>
      <c r="X291" s="2107"/>
      <c r="Y291" s="2152"/>
      <c r="Z291" s="2107"/>
      <c r="AA291" s="2107"/>
      <c r="AB291" s="2107"/>
      <c r="AC291" s="2107"/>
      <c r="AD291" s="2152"/>
      <c r="AE291" s="2107"/>
      <c r="AF291" s="2107"/>
      <c r="AG291" s="2107"/>
      <c r="AH291" s="2107"/>
      <c r="AI291" s="2152"/>
      <c r="AJ291" s="2107"/>
      <c r="AK291" s="2107"/>
      <c r="AL291" s="2107"/>
      <c r="AM291" s="2107"/>
      <c r="AN291" s="2152"/>
      <c r="AO291" s="2107"/>
      <c r="AP291" s="2107"/>
      <c r="AQ291" s="2107"/>
      <c r="AR291" s="2107"/>
      <c r="AS291" s="2152"/>
      <c r="AT291" s="2107"/>
      <c r="AU291" s="2107"/>
      <c r="AV291" s="2107"/>
      <c r="AW291" s="2107"/>
      <c r="AX291" s="2152"/>
    </row>
    <row r="292" spans="1:56">
      <c r="A292" s="2107"/>
      <c r="B292" s="2107"/>
      <c r="C292" s="2107"/>
      <c r="D292" s="2107"/>
      <c r="E292" s="2152"/>
      <c r="F292" s="2107"/>
      <c r="G292" s="2107"/>
      <c r="H292" s="2107"/>
      <c r="I292" s="2107"/>
      <c r="J292" s="2152"/>
      <c r="K292" s="2107"/>
      <c r="L292" s="2107"/>
      <c r="M292" s="2107"/>
      <c r="N292" s="2107"/>
      <c r="O292" s="2152"/>
      <c r="P292" s="2107"/>
      <c r="Q292" s="2107"/>
      <c r="R292" s="2107"/>
      <c r="S292" s="2107"/>
      <c r="T292" s="2152"/>
      <c r="U292" s="2107"/>
      <c r="V292" s="2107"/>
      <c r="W292" s="2107"/>
      <c r="X292" s="2107"/>
      <c r="Y292" s="2152"/>
      <c r="Z292" s="2107"/>
      <c r="AA292" s="2107"/>
      <c r="AB292" s="2107"/>
      <c r="AC292" s="2107"/>
      <c r="AD292" s="2152"/>
      <c r="AE292" s="2107"/>
      <c r="AF292" s="2107"/>
      <c r="AG292" s="2107"/>
      <c r="AH292" s="2107"/>
      <c r="AI292" s="2152"/>
      <c r="AJ292" s="2107"/>
      <c r="AK292" s="2107"/>
      <c r="AL292" s="2107"/>
      <c r="AM292" s="2107"/>
      <c r="AN292" s="2152"/>
      <c r="AO292" s="2107"/>
      <c r="AP292" s="2107"/>
      <c r="AQ292" s="2107"/>
      <c r="AR292" s="2107"/>
      <c r="AS292" s="2152"/>
      <c r="AT292" s="2107"/>
      <c r="AU292" s="2107"/>
      <c r="AV292" s="2107"/>
      <c r="AW292" s="2107"/>
      <c r="AX292" s="2152"/>
    </row>
    <row r="293" spans="1:56">
      <c r="A293" s="2107"/>
      <c r="B293" s="2107"/>
      <c r="C293" s="2107"/>
      <c r="D293" s="2107"/>
      <c r="E293" s="2152"/>
      <c r="F293" s="2107"/>
      <c r="G293" s="2107"/>
      <c r="H293" s="2107"/>
      <c r="I293" s="2107"/>
      <c r="J293" s="2152"/>
      <c r="K293" s="2107"/>
      <c r="L293" s="2107"/>
      <c r="M293" s="2107"/>
      <c r="N293" s="2107"/>
      <c r="O293" s="2152"/>
      <c r="P293" s="2107"/>
      <c r="Q293" s="2107"/>
      <c r="R293" s="2107"/>
      <c r="S293" s="2107"/>
      <c r="T293" s="2152"/>
      <c r="U293" s="2107"/>
      <c r="V293" s="2107"/>
      <c r="W293" s="2107"/>
      <c r="X293" s="2107"/>
      <c r="Y293" s="2152"/>
      <c r="Z293" s="2107"/>
      <c r="AA293" s="2107"/>
      <c r="AB293" s="2107"/>
      <c r="AC293" s="2107"/>
      <c r="AD293" s="2152"/>
      <c r="AE293" s="2107"/>
      <c r="AF293" s="2107"/>
      <c r="AG293" s="2107"/>
      <c r="AH293" s="2107"/>
      <c r="AI293" s="2152"/>
      <c r="AJ293" s="2107"/>
      <c r="AK293" s="2107"/>
      <c r="AL293" s="2107"/>
      <c r="AM293" s="2107"/>
      <c r="AN293" s="2152"/>
      <c r="AO293" s="2107"/>
      <c r="AP293" s="2107"/>
      <c r="AQ293" s="2107"/>
      <c r="AR293" s="2107"/>
      <c r="AS293" s="2152"/>
      <c r="AT293" s="2107"/>
      <c r="AU293" s="2107"/>
      <c r="AV293" s="2107"/>
      <c r="AW293" s="2107"/>
      <c r="AX293" s="2152"/>
    </row>
    <row r="294" spans="1:56">
      <c r="A294" s="2243"/>
      <c r="B294" s="2243"/>
      <c r="C294" s="2243"/>
      <c r="D294" s="2243"/>
      <c r="E294" s="2244"/>
      <c r="F294" s="2243"/>
      <c r="G294" s="2243"/>
      <c r="H294" s="2243"/>
      <c r="I294" s="2243"/>
      <c r="J294" s="2244"/>
      <c r="K294" s="2243"/>
      <c r="L294" s="2243"/>
      <c r="M294" s="2243"/>
      <c r="N294" s="2243"/>
      <c r="O294" s="2244"/>
      <c r="P294" s="2243"/>
      <c r="Q294" s="2243"/>
      <c r="R294" s="2243"/>
      <c r="S294" s="2243"/>
      <c r="T294" s="2244"/>
      <c r="U294" s="2243"/>
      <c r="V294" s="2243"/>
      <c r="W294" s="2243"/>
      <c r="X294" s="2243"/>
      <c r="Y294" s="2244"/>
      <c r="Z294" s="2243"/>
      <c r="AA294" s="2243"/>
      <c r="AB294" s="2243"/>
      <c r="AC294" s="2243"/>
      <c r="AD294" s="2244"/>
      <c r="AE294" s="2243"/>
      <c r="AF294" s="2243"/>
      <c r="AG294" s="2243"/>
      <c r="AH294" s="2243"/>
      <c r="AI294" s="2244"/>
      <c r="AJ294" s="2243"/>
      <c r="AK294" s="2243"/>
      <c r="AL294" s="2243"/>
      <c r="AM294" s="2243"/>
      <c r="AN294" s="2244"/>
      <c r="AO294" s="2243"/>
      <c r="AP294" s="2243"/>
      <c r="AQ294" s="2243"/>
      <c r="AR294" s="2243"/>
      <c r="AS294" s="2244"/>
      <c r="AT294" s="2243"/>
      <c r="AU294" s="2243"/>
      <c r="AV294" s="2243"/>
      <c r="AW294" s="2243"/>
      <c r="AX294" s="2244"/>
    </row>
    <row r="295" spans="1:56" ht="18.75">
      <c r="A295" s="2150" t="s">
        <v>0</v>
      </c>
      <c r="B295" s="2150"/>
      <c r="C295" s="2150"/>
      <c r="D295" s="2150"/>
      <c r="E295" s="2150"/>
      <c r="F295" s="2150" t="s">
        <v>1</v>
      </c>
      <c r="G295" s="2150"/>
      <c r="H295" s="2150"/>
      <c r="I295" s="2150"/>
      <c r="J295" s="2150"/>
      <c r="K295" s="2150" t="s">
        <v>2</v>
      </c>
      <c r="L295" s="2150"/>
      <c r="M295" s="2150"/>
      <c r="N295" s="2150"/>
      <c r="O295" s="2150"/>
      <c r="P295" s="2150" t="s">
        <v>3</v>
      </c>
      <c r="Q295" s="2150"/>
      <c r="R295" s="2150"/>
      <c r="S295" s="2150"/>
      <c r="T295" s="2150"/>
      <c r="U295" s="2150" t="s">
        <v>4</v>
      </c>
      <c r="V295" s="2150"/>
      <c r="W295" s="2150"/>
      <c r="X295" s="2150"/>
      <c r="Y295" s="2150"/>
      <c r="Z295" s="2150" t="s">
        <v>5</v>
      </c>
      <c r="AA295" s="2150"/>
      <c r="AB295" s="2150"/>
      <c r="AC295" s="2150"/>
      <c r="AD295" s="2150"/>
      <c r="AE295" s="2150" t="s">
        <v>6</v>
      </c>
      <c r="AF295" s="2150"/>
      <c r="AG295" s="2150"/>
      <c r="AH295" s="2150"/>
      <c r="AI295" s="2150"/>
      <c r="AJ295" s="2150" t="s">
        <v>7</v>
      </c>
      <c r="AK295" s="2150"/>
      <c r="AL295" s="2150"/>
      <c r="AM295" s="2150"/>
      <c r="AN295" s="2150"/>
      <c r="AO295" s="2150" t="s">
        <v>8</v>
      </c>
      <c r="AP295" s="2150"/>
      <c r="AQ295" s="2150"/>
      <c r="AR295" s="2150"/>
      <c r="AS295" s="2150"/>
      <c r="AT295" s="2150" t="s">
        <v>9</v>
      </c>
      <c r="AU295" s="2150"/>
      <c r="AV295" s="2150"/>
      <c r="AW295" s="2150"/>
      <c r="AX295" s="2150"/>
    </row>
    <row r="296" spans="1:56">
      <c r="A296" s="477">
        <v>1</v>
      </c>
      <c r="B296" s="478"/>
      <c r="C296" s="478"/>
      <c r="D296" s="478"/>
      <c r="E296" s="479"/>
      <c r="F296" s="477">
        <v>2</v>
      </c>
      <c r="G296" s="478"/>
      <c r="H296" s="478"/>
      <c r="I296" s="478"/>
      <c r="J296" s="479"/>
      <c r="K296" s="477">
        <v>3</v>
      </c>
      <c r="L296" s="478"/>
      <c r="M296" s="478"/>
      <c r="N296" s="478"/>
      <c r="O296" s="479"/>
      <c r="P296" s="477">
        <v>4</v>
      </c>
      <c r="Q296" s="478"/>
      <c r="R296" s="478"/>
      <c r="S296" s="478"/>
      <c r="T296" s="479"/>
      <c r="U296" s="477">
        <v>5</v>
      </c>
      <c r="V296" s="478"/>
      <c r="W296" s="478"/>
      <c r="X296" s="478"/>
      <c r="Y296" s="479"/>
      <c r="Z296" s="477">
        <v>6</v>
      </c>
      <c r="AA296" s="478"/>
      <c r="AB296" s="478"/>
      <c r="AC296" s="478"/>
      <c r="AD296" s="479"/>
      <c r="AE296" s="477">
        <v>7</v>
      </c>
      <c r="AF296" s="478"/>
      <c r="AG296" s="478"/>
      <c r="AH296" s="478"/>
      <c r="AI296" s="479"/>
      <c r="AJ296" s="477">
        <v>8</v>
      </c>
      <c r="AK296" s="478"/>
      <c r="AL296" s="478"/>
      <c r="AM296" s="478"/>
      <c r="AN296" s="479"/>
      <c r="AO296" s="477">
        <v>9</v>
      </c>
      <c r="AP296" s="478"/>
      <c r="AQ296" s="478"/>
      <c r="AR296" s="478"/>
      <c r="AS296" s="479"/>
      <c r="AT296" s="477">
        <v>10</v>
      </c>
      <c r="AU296" s="478"/>
      <c r="AV296" s="478"/>
      <c r="AW296" s="478"/>
      <c r="AX296" s="479"/>
    </row>
    <row r="297" spans="1:56">
      <c r="A297" s="2104" t="s">
        <v>3376</v>
      </c>
      <c r="B297" s="1983"/>
      <c r="C297" s="1983"/>
      <c r="D297" s="1983"/>
      <c r="E297" s="1984"/>
      <c r="F297" s="1983"/>
      <c r="G297" s="1983"/>
      <c r="H297" s="1983"/>
      <c r="I297" s="1983"/>
      <c r="J297" s="1984"/>
      <c r="K297" s="1983"/>
      <c r="L297" s="1983"/>
      <c r="M297" s="1983"/>
      <c r="N297" s="1983"/>
      <c r="O297" s="1984"/>
      <c r="P297" s="1983"/>
      <c r="Q297" s="1983"/>
      <c r="R297" s="1983"/>
      <c r="S297" s="1983"/>
      <c r="T297" s="1984"/>
      <c r="U297" s="1983"/>
      <c r="V297" s="1983"/>
      <c r="W297" s="1983"/>
      <c r="X297" s="1983"/>
      <c r="Y297" s="1984"/>
      <c r="Z297" s="1983"/>
      <c r="AA297" s="1983"/>
      <c r="AB297" s="1983"/>
      <c r="AC297" s="1983"/>
      <c r="AD297" s="1984"/>
      <c r="AE297" s="1983"/>
      <c r="AF297" s="1983"/>
      <c r="AG297" s="1983"/>
      <c r="AH297" s="1983"/>
      <c r="AI297" s="1984"/>
      <c r="AJ297" s="1983"/>
      <c r="AK297" s="1983"/>
      <c r="AL297" s="1983"/>
      <c r="AM297" s="1983"/>
      <c r="AN297" s="1984"/>
      <c r="AO297" s="1983"/>
      <c r="AP297" s="1983"/>
      <c r="AQ297" s="1983"/>
      <c r="AR297" s="1983"/>
      <c r="AS297" s="1984"/>
      <c r="AT297" s="1983" t="s">
        <v>3421</v>
      </c>
      <c r="AU297" s="1983"/>
      <c r="AV297" s="1983"/>
      <c r="AW297" s="1983"/>
      <c r="AX297" s="1984"/>
    </row>
    <row r="298" spans="1:56">
      <c r="A298" s="2104"/>
      <c r="B298" s="1983"/>
      <c r="C298" s="1983"/>
      <c r="D298" s="1983"/>
      <c r="E298" s="1984"/>
      <c r="F298" s="1983"/>
      <c r="G298" s="1983"/>
      <c r="H298" s="1983"/>
      <c r="I298" s="1983"/>
      <c r="J298" s="1984"/>
      <c r="K298" s="1983"/>
      <c r="L298" s="1983"/>
      <c r="M298" s="1983"/>
      <c r="N298" s="1983"/>
      <c r="O298" s="1984"/>
      <c r="P298" s="1983"/>
      <c r="Q298" s="1983"/>
      <c r="R298" s="1983"/>
      <c r="S298" s="1983"/>
      <c r="T298" s="1984"/>
      <c r="U298" s="1983"/>
      <c r="V298" s="1983"/>
      <c r="W298" s="1983"/>
      <c r="X298" s="1983"/>
      <c r="Y298" s="1984"/>
      <c r="Z298" s="1983"/>
      <c r="AA298" s="1983"/>
      <c r="AB298" s="1983"/>
      <c r="AC298" s="1983"/>
      <c r="AD298" s="1984"/>
      <c r="AE298" s="1983"/>
      <c r="AF298" s="1983"/>
      <c r="AG298" s="1983"/>
      <c r="AH298" s="1983"/>
      <c r="AI298" s="1984"/>
      <c r="AJ298" s="1983"/>
      <c r="AK298" s="1983"/>
      <c r="AL298" s="1983"/>
      <c r="AM298" s="1983"/>
      <c r="AN298" s="1984"/>
      <c r="AO298" s="1983"/>
      <c r="AP298" s="1983"/>
      <c r="AQ298" s="1983"/>
      <c r="AR298" s="1983"/>
      <c r="AS298" s="1984"/>
      <c r="AT298" s="1983"/>
      <c r="AU298" s="1983"/>
      <c r="AV298" s="1983"/>
      <c r="AW298" s="1983"/>
      <c r="AX298" s="1984"/>
    </row>
    <row r="299" spans="1:56">
      <c r="A299" s="2104"/>
      <c r="B299" s="1983"/>
      <c r="C299" s="1983"/>
      <c r="D299" s="1983"/>
      <c r="E299" s="1984"/>
      <c r="F299" s="1983"/>
      <c r="G299" s="1983"/>
      <c r="H299" s="1983"/>
      <c r="I299" s="1983"/>
      <c r="J299" s="1984"/>
      <c r="K299" s="1983"/>
      <c r="L299" s="1983"/>
      <c r="M299" s="1983"/>
      <c r="N299" s="1983"/>
      <c r="O299" s="1984"/>
      <c r="P299" s="1983"/>
      <c r="Q299" s="1983"/>
      <c r="R299" s="1983"/>
      <c r="S299" s="1983"/>
      <c r="T299" s="1984"/>
      <c r="U299" s="1983"/>
      <c r="V299" s="1983"/>
      <c r="W299" s="1983"/>
      <c r="X299" s="1983"/>
      <c r="Y299" s="1984"/>
      <c r="Z299" s="1983"/>
      <c r="AA299" s="1983"/>
      <c r="AB299" s="1983"/>
      <c r="AC299" s="1983"/>
      <c r="AD299" s="1984"/>
      <c r="AE299" s="1983"/>
      <c r="AF299" s="1983"/>
      <c r="AG299" s="1983"/>
      <c r="AH299" s="1983"/>
      <c r="AI299" s="1984"/>
      <c r="AJ299" s="1983"/>
      <c r="AK299" s="1983"/>
      <c r="AL299" s="1983"/>
      <c r="AM299" s="1983"/>
      <c r="AN299" s="1984"/>
      <c r="AO299" s="1983"/>
      <c r="AP299" s="1983"/>
      <c r="AQ299" s="1983"/>
      <c r="AR299" s="1983"/>
      <c r="AS299" s="1984"/>
      <c r="AT299" s="1983"/>
      <c r="AU299" s="1983"/>
      <c r="AV299" s="1983"/>
      <c r="AW299" s="1983"/>
      <c r="AX299" s="1984"/>
    </row>
    <row r="300" spans="1:56">
      <c r="A300" s="2104"/>
      <c r="B300" s="1983"/>
      <c r="C300" s="1983"/>
      <c r="D300" s="1983"/>
      <c r="E300" s="1984"/>
      <c r="F300" s="1983"/>
      <c r="G300" s="1983"/>
      <c r="H300" s="1983"/>
      <c r="I300" s="1983"/>
      <c r="J300" s="1984"/>
      <c r="K300" s="1983"/>
      <c r="L300" s="1983"/>
      <c r="M300" s="1983"/>
      <c r="N300" s="1983"/>
      <c r="O300" s="1984"/>
      <c r="P300" s="1983"/>
      <c r="Q300" s="1983"/>
      <c r="R300" s="1983"/>
      <c r="S300" s="1983"/>
      <c r="T300" s="1984"/>
      <c r="U300" s="1983"/>
      <c r="V300" s="1983"/>
      <c r="W300" s="1983"/>
      <c r="X300" s="1983"/>
      <c r="Y300" s="1984"/>
      <c r="Z300" s="1983"/>
      <c r="AA300" s="1983"/>
      <c r="AB300" s="1983"/>
      <c r="AC300" s="1983"/>
      <c r="AD300" s="1984"/>
      <c r="AE300" s="1983"/>
      <c r="AF300" s="1983"/>
      <c r="AG300" s="1983"/>
      <c r="AH300" s="1983"/>
      <c r="AI300" s="1984"/>
      <c r="AJ300" s="1983"/>
      <c r="AK300" s="1983"/>
      <c r="AL300" s="1983"/>
      <c r="AM300" s="1983"/>
      <c r="AN300" s="1984"/>
      <c r="AO300" s="1983"/>
      <c r="AP300" s="1983"/>
      <c r="AQ300" s="1983"/>
      <c r="AR300" s="1983"/>
      <c r="AS300" s="1984"/>
      <c r="AT300" s="1983"/>
      <c r="AU300" s="1983"/>
      <c r="AV300" s="1983"/>
      <c r="AW300" s="1983"/>
      <c r="AX300" s="1984"/>
    </row>
    <row r="301" spans="1:56">
      <c r="A301" s="2104"/>
      <c r="B301" s="1983"/>
      <c r="C301" s="1983"/>
      <c r="D301" s="1983"/>
      <c r="E301" s="1984"/>
      <c r="F301" s="1983"/>
      <c r="G301" s="1983"/>
      <c r="H301" s="1983"/>
      <c r="I301" s="1983"/>
      <c r="J301" s="1984"/>
      <c r="K301" s="1983"/>
      <c r="L301" s="1983"/>
      <c r="M301" s="1983"/>
      <c r="N301" s="1983"/>
      <c r="O301" s="1984"/>
      <c r="P301" s="1983"/>
      <c r="Q301" s="1983"/>
      <c r="R301" s="1983"/>
      <c r="S301" s="1983"/>
      <c r="T301" s="1984"/>
      <c r="U301" s="1983"/>
      <c r="V301" s="1983"/>
      <c r="W301" s="1983"/>
      <c r="X301" s="1983"/>
      <c r="Y301" s="1984"/>
      <c r="Z301" s="1983"/>
      <c r="AA301" s="1983"/>
      <c r="AB301" s="1983"/>
      <c r="AC301" s="1983"/>
      <c r="AD301" s="1984"/>
      <c r="AE301" s="1983"/>
      <c r="AF301" s="1983"/>
      <c r="AG301" s="1983"/>
      <c r="AH301" s="1983"/>
      <c r="AI301" s="1984"/>
      <c r="AJ301" s="1983"/>
      <c r="AK301" s="1983"/>
      <c r="AL301" s="1983"/>
      <c r="AM301" s="1983"/>
      <c r="AN301" s="1984"/>
      <c r="AO301" s="1983"/>
      <c r="AP301" s="1983"/>
      <c r="AQ301" s="1983"/>
      <c r="AR301" s="1983"/>
      <c r="AS301" s="1984"/>
      <c r="AT301" s="1983"/>
      <c r="AU301" s="1983"/>
      <c r="AV301" s="1983"/>
      <c r="AW301" s="1983"/>
      <c r="AX301" s="1984"/>
    </row>
    <row r="302" spans="1:56">
      <c r="A302" s="2104"/>
      <c r="B302" s="1983"/>
      <c r="C302" s="1983"/>
      <c r="D302" s="1983"/>
      <c r="E302" s="1984"/>
      <c r="F302" s="1983"/>
      <c r="G302" s="1983"/>
      <c r="H302" s="1983"/>
      <c r="I302" s="1983"/>
      <c r="J302" s="1984"/>
      <c r="K302" s="1983"/>
      <c r="L302" s="1983"/>
      <c r="M302" s="1983"/>
      <c r="N302" s="1983"/>
      <c r="O302" s="1984"/>
      <c r="P302" s="1983"/>
      <c r="Q302" s="1983"/>
      <c r="R302" s="1983"/>
      <c r="S302" s="1983"/>
      <c r="T302" s="1984"/>
      <c r="U302" s="1983"/>
      <c r="V302" s="1983"/>
      <c r="W302" s="1983"/>
      <c r="X302" s="1983"/>
      <c r="Y302" s="1984"/>
      <c r="Z302" s="1983" t="s">
        <v>3497</v>
      </c>
      <c r="AA302" s="1983"/>
      <c r="AB302" s="1983"/>
      <c r="AC302" s="1983"/>
      <c r="AD302" s="1984"/>
      <c r="AE302" s="1983"/>
      <c r="AF302" s="1983"/>
      <c r="AG302" s="1983"/>
      <c r="AH302" s="1983"/>
      <c r="AI302" s="1984"/>
      <c r="AJ302" s="1983"/>
      <c r="AK302" s="1983"/>
      <c r="AL302" s="1983"/>
      <c r="AM302" s="1983"/>
      <c r="AN302" s="1984"/>
      <c r="AO302" s="1983"/>
      <c r="AP302" s="1983"/>
      <c r="AQ302" s="1983"/>
      <c r="AR302" s="1983"/>
      <c r="AS302" s="1984"/>
      <c r="AT302" s="1983"/>
      <c r="AU302" s="1983"/>
      <c r="AV302" s="1983"/>
      <c r="AW302" s="1983"/>
      <c r="AX302" s="1984"/>
    </row>
    <row r="303" spans="1:56">
      <c r="A303" s="2104"/>
      <c r="B303" s="1983"/>
      <c r="C303" s="1983"/>
      <c r="D303" s="1983"/>
      <c r="E303" s="1984"/>
      <c r="F303" s="1983"/>
      <c r="G303" s="1983"/>
      <c r="H303" s="1983"/>
      <c r="I303" s="1983"/>
      <c r="J303" s="1984"/>
      <c r="K303" s="1983"/>
      <c r="L303" s="1983"/>
      <c r="M303" s="1983"/>
      <c r="N303" s="1983"/>
      <c r="O303" s="1984"/>
      <c r="P303" s="1983"/>
      <c r="Q303" s="1983"/>
      <c r="R303" s="1983"/>
      <c r="S303" s="1983"/>
      <c r="T303" s="1984"/>
      <c r="U303" s="1983"/>
      <c r="V303" s="1983"/>
      <c r="W303" s="1983"/>
      <c r="X303" s="1983"/>
      <c r="Y303" s="1984"/>
      <c r="Z303" s="1983"/>
      <c r="AA303" s="1983"/>
      <c r="AB303" s="1983"/>
      <c r="AC303" s="1983"/>
      <c r="AD303" s="1984"/>
      <c r="AE303" s="1983"/>
      <c r="AF303" s="1983"/>
      <c r="AG303" s="1983"/>
      <c r="AH303" s="1983"/>
      <c r="AI303" s="1984"/>
      <c r="AJ303" s="1983"/>
      <c r="AK303" s="1983"/>
      <c r="AL303" s="1983"/>
      <c r="AM303" s="1983"/>
      <c r="AN303" s="1984"/>
      <c r="AO303" s="1983"/>
      <c r="AP303" s="1983"/>
      <c r="AQ303" s="1983"/>
      <c r="AR303" s="1983"/>
      <c r="AS303" s="1984"/>
      <c r="AT303" s="1983"/>
      <c r="AU303" s="1983"/>
      <c r="AV303" s="1983"/>
      <c r="AW303" s="1983"/>
      <c r="AX303" s="1984"/>
    </row>
    <row r="304" spans="1:56">
      <c r="A304" s="2104"/>
      <c r="B304" s="1983"/>
      <c r="C304" s="1983"/>
      <c r="D304" s="1983"/>
      <c r="E304" s="1984"/>
      <c r="F304" s="1983"/>
      <c r="G304" s="1983"/>
      <c r="H304" s="1983"/>
      <c r="I304" s="1983"/>
      <c r="J304" s="1984"/>
      <c r="K304" s="1983"/>
      <c r="L304" s="1983"/>
      <c r="M304" s="1983"/>
      <c r="N304" s="1983"/>
      <c r="O304" s="1984"/>
      <c r="P304" s="1983"/>
      <c r="Q304" s="1983"/>
      <c r="R304" s="1983"/>
      <c r="S304" s="1983"/>
      <c r="T304" s="1984"/>
      <c r="U304" s="1983"/>
      <c r="V304" s="1983"/>
      <c r="W304" s="1983"/>
      <c r="X304" s="1983"/>
      <c r="Y304" s="1984"/>
      <c r="Z304" s="1983"/>
      <c r="AA304" s="1983"/>
      <c r="AB304" s="1983"/>
      <c r="AC304" s="1983"/>
      <c r="AD304" s="1984"/>
      <c r="AE304" s="1983"/>
      <c r="AF304" s="1983"/>
      <c r="AG304" s="1983"/>
      <c r="AH304" s="1983"/>
      <c r="AI304" s="1984"/>
      <c r="AJ304" s="1983"/>
      <c r="AK304" s="1983"/>
      <c r="AL304" s="1983"/>
      <c r="AM304" s="1983"/>
      <c r="AN304" s="1984"/>
      <c r="AO304" s="1983"/>
      <c r="AP304" s="1983"/>
      <c r="AQ304" s="1983"/>
      <c r="AR304" s="1983"/>
      <c r="AS304" s="1984"/>
      <c r="AT304" s="1983"/>
      <c r="AU304" s="1983"/>
      <c r="AV304" s="1983"/>
      <c r="AW304" s="1983"/>
      <c r="AX304" s="1984"/>
    </row>
    <row r="305" spans="1:56">
      <c r="A305" s="2104"/>
      <c r="B305" s="1983"/>
      <c r="C305" s="1983"/>
      <c r="D305" s="1983"/>
      <c r="E305" s="1984"/>
      <c r="F305" s="1983"/>
      <c r="G305" s="1983"/>
      <c r="H305" s="1983"/>
      <c r="I305" s="1983"/>
      <c r="J305" s="1984"/>
      <c r="K305" s="1983"/>
      <c r="L305" s="1983"/>
      <c r="M305" s="1983"/>
      <c r="N305" s="1983"/>
      <c r="O305" s="1984"/>
      <c r="P305" s="1983"/>
      <c r="Q305" s="1983"/>
      <c r="R305" s="1983"/>
      <c r="S305" s="1983"/>
      <c r="T305" s="1984"/>
      <c r="U305" s="1983"/>
      <c r="V305" s="1983"/>
      <c r="W305" s="1983"/>
      <c r="X305" s="1983"/>
      <c r="Y305" s="1984"/>
      <c r="Z305" s="1983"/>
      <c r="AA305" s="1983"/>
      <c r="AB305" s="1983"/>
      <c r="AC305" s="1983"/>
      <c r="AD305" s="1984"/>
      <c r="AE305" s="1983"/>
      <c r="AF305" s="1983"/>
      <c r="AG305" s="1983"/>
      <c r="AH305" s="1983"/>
      <c r="AI305" s="1984"/>
      <c r="AJ305" s="1983"/>
      <c r="AK305" s="1983"/>
      <c r="AL305" s="1983"/>
      <c r="AM305" s="1983"/>
      <c r="AN305" s="1984"/>
      <c r="AO305" s="1983"/>
      <c r="AP305" s="1983"/>
      <c r="AQ305" s="1983"/>
      <c r="AR305" s="1983"/>
      <c r="AS305" s="1984"/>
      <c r="AT305" s="1983"/>
      <c r="AU305" s="1983"/>
      <c r="AV305" s="1983"/>
      <c r="AW305" s="1983"/>
      <c r="AX305" s="1984"/>
    </row>
    <row r="306" spans="1:56" s="387" customFormat="1">
      <c r="A306" s="2104"/>
      <c r="B306" s="1983"/>
      <c r="C306" s="1983"/>
      <c r="D306" s="1983"/>
      <c r="E306" s="1984"/>
      <c r="F306" s="1983"/>
      <c r="G306" s="1983"/>
      <c r="H306" s="1983"/>
      <c r="I306" s="1983"/>
      <c r="J306" s="1984"/>
      <c r="K306" s="1983"/>
      <c r="L306" s="1983"/>
      <c r="M306" s="1983"/>
      <c r="N306" s="1983"/>
      <c r="O306" s="1984"/>
      <c r="P306" s="1983"/>
      <c r="Q306" s="1983"/>
      <c r="R306" s="1983"/>
      <c r="S306" s="1983"/>
      <c r="T306" s="1984"/>
      <c r="U306" s="1983"/>
      <c r="V306" s="1983"/>
      <c r="W306" s="1983"/>
      <c r="X306" s="1983"/>
      <c r="Y306" s="1984"/>
      <c r="Z306" s="1983"/>
      <c r="AA306" s="1983"/>
      <c r="AB306" s="1983"/>
      <c r="AC306" s="1983"/>
      <c r="AD306" s="1984"/>
      <c r="AE306" s="1983"/>
      <c r="AF306" s="1983"/>
      <c r="AG306" s="1983"/>
      <c r="AH306" s="1983"/>
      <c r="AI306" s="1984"/>
      <c r="AJ306" s="1983"/>
      <c r="AK306" s="1983"/>
      <c r="AL306" s="1983"/>
      <c r="AM306" s="1983"/>
      <c r="AN306" s="1984"/>
      <c r="AO306" s="1983"/>
      <c r="AP306" s="1983"/>
      <c r="AQ306" s="1983"/>
      <c r="AR306" s="1983"/>
      <c r="AS306" s="1984"/>
      <c r="AT306" s="1983"/>
      <c r="AU306" s="1983"/>
      <c r="AV306" s="1983"/>
      <c r="AW306" s="1983"/>
      <c r="AX306" s="1984"/>
      <c r="AY306" s="388"/>
      <c r="AZ306" s="388"/>
      <c r="BA306" s="388"/>
      <c r="BB306" s="388"/>
      <c r="BC306" s="388"/>
      <c r="BD306" s="388"/>
    </row>
    <row r="307" spans="1:56">
      <c r="A307" s="2104"/>
      <c r="B307" s="1983"/>
      <c r="C307" s="1983"/>
      <c r="D307" s="1983"/>
      <c r="E307" s="1984"/>
      <c r="F307" s="1983"/>
      <c r="G307" s="1983"/>
      <c r="H307" s="1983"/>
      <c r="I307" s="1983"/>
      <c r="J307" s="1984"/>
      <c r="K307" s="1983"/>
      <c r="L307" s="1983"/>
      <c r="M307" s="1983"/>
      <c r="N307" s="1983"/>
      <c r="O307" s="1984"/>
      <c r="P307" s="1983"/>
      <c r="Q307" s="1983"/>
      <c r="R307" s="1983"/>
      <c r="S307" s="1983"/>
      <c r="T307" s="1984"/>
      <c r="U307" s="1983"/>
      <c r="V307" s="1983"/>
      <c r="W307" s="1983"/>
      <c r="X307" s="1983"/>
      <c r="Y307" s="1984"/>
      <c r="Z307" s="1983"/>
      <c r="AA307" s="1983"/>
      <c r="AB307" s="1983"/>
      <c r="AC307" s="1983"/>
      <c r="AD307" s="1984"/>
      <c r="AE307" s="1983"/>
      <c r="AF307" s="1983"/>
      <c r="AG307" s="1983"/>
      <c r="AH307" s="1983"/>
      <c r="AI307" s="1984"/>
      <c r="AJ307" s="1983"/>
      <c r="AK307" s="1983"/>
      <c r="AL307" s="1983"/>
      <c r="AM307" s="1983"/>
      <c r="AN307" s="1984"/>
      <c r="AO307" s="1983"/>
      <c r="AP307" s="1983"/>
      <c r="AQ307" s="1983"/>
      <c r="AR307" s="1983"/>
      <c r="AS307" s="1984"/>
      <c r="AT307" s="1983"/>
      <c r="AU307" s="1983"/>
      <c r="AV307" s="1983"/>
      <c r="AW307" s="1983"/>
      <c r="AX307" s="1984"/>
    </row>
    <row r="308" spans="1:56">
      <c r="A308" s="2104"/>
      <c r="B308" s="1983"/>
      <c r="C308" s="1983"/>
      <c r="D308" s="1983"/>
      <c r="E308" s="1984"/>
      <c r="F308" s="1983"/>
      <c r="G308" s="1983"/>
      <c r="H308" s="1983"/>
      <c r="I308" s="1983"/>
      <c r="J308" s="1984"/>
      <c r="K308" s="1983"/>
      <c r="L308" s="1983"/>
      <c r="M308" s="1983"/>
      <c r="N308" s="1983"/>
      <c r="O308" s="1984"/>
      <c r="P308" s="1983"/>
      <c r="Q308" s="1983"/>
      <c r="R308" s="1983"/>
      <c r="S308" s="1983"/>
      <c r="T308" s="1984"/>
      <c r="U308" s="1983"/>
      <c r="V308" s="1983"/>
      <c r="W308" s="1983"/>
      <c r="X308" s="1983"/>
      <c r="Y308" s="1984"/>
      <c r="Z308" s="1983"/>
      <c r="AA308" s="1983"/>
      <c r="AB308" s="1983"/>
      <c r="AC308" s="1983"/>
      <c r="AD308" s="1984"/>
      <c r="AE308" s="1983"/>
      <c r="AF308" s="1983"/>
      <c r="AG308" s="1983"/>
      <c r="AH308" s="1983"/>
      <c r="AI308" s="1984"/>
      <c r="AJ308" s="1983"/>
      <c r="AK308" s="1983"/>
      <c r="AL308" s="1983"/>
      <c r="AM308" s="1983"/>
      <c r="AN308" s="1984"/>
      <c r="AO308" s="1983"/>
      <c r="AP308" s="1983"/>
      <c r="AQ308" s="1983"/>
      <c r="AR308" s="1983"/>
      <c r="AS308" s="1984"/>
      <c r="AT308" s="1983"/>
      <c r="AU308" s="1983"/>
      <c r="AV308" s="1983"/>
      <c r="AW308" s="1983"/>
      <c r="AX308" s="1984"/>
    </row>
    <row r="309" spans="1:56">
      <c r="A309" s="2104"/>
      <c r="B309" s="1983"/>
      <c r="C309" s="1983"/>
      <c r="D309" s="1983"/>
      <c r="E309" s="1984"/>
      <c r="F309" s="1983"/>
      <c r="G309" s="1983"/>
      <c r="H309" s="1983"/>
      <c r="I309" s="1983"/>
      <c r="J309" s="1984"/>
      <c r="K309" s="1983"/>
      <c r="L309" s="1983"/>
      <c r="M309" s="1983"/>
      <c r="N309" s="1983"/>
      <c r="O309" s="1984"/>
      <c r="P309" s="1983"/>
      <c r="Q309" s="1983"/>
      <c r="R309" s="1983"/>
      <c r="S309" s="1983"/>
      <c r="T309" s="1984"/>
      <c r="U309" s="1983"/>
      <c r="V309" s="1983"/>
      <c r="W309" s="1983"/>
      <c r="X309" s="1983"/>
      <c r="Y309" s="1984"/>
      <c r="Z309" s="1983"/>
      <c r="AA309" s="1983"/>
      <c r="AB309" s="1983"/>
      <c r="AC309" s="1983"/>
      <c r="AD309" s="1984"/>
      <c r="AE309" s="1983"/>
      <c r="AF309" s="1983"/>
      <c r="AG309" s="1983"/>
      <c r="AH309" s="1983"/>
      <c r="AI309" s="1984"/>
      <c r="AJ309" s="1983"/>
      <c r="AK309" s="1983"/>
      <c r="AL309" s="1983"/>
      <c r="AM309" s="1983"/>
      <c r="AN309" s="1984"/>
      <c r="AO309" s="1983"/>
      <c r="AP309" s="1983"/>
      <c r="AQ309" s="1983"/>
      <c r="AR309" s="1983"/>
      <c r="AS309" s="1984"/>
      <c r="AT309" s="1983"/>
      <c r="AU309" s="1983"/>
      <c r="AV309" s="1983"/>
      <c r="AW309" s="1983"/>
      <c r="AX309" s="1984"/>
    </row>
    <row r="310" spans="1:56">
      <c r="A310" s="2104"/>
      <c r="B310" s="1983"/>
      <c r="C310" s="1983"/>
      <c r="D310" s="1983"/>
      <c r="E310" s="1984"/>
      <c r="F310" s="1983"/>
      <c r="G310" s="1983"/>
      <c r="H310" s="1983"/>
      <c r="I310" s="1983"/>
      <c r="J310" s="1984"/>
      <c r="K310" s="1983"/>
      <c r="L310" s="1983"/>
      <c r="M310" s="1983"/>
      <c r="N310" s="1983"/>
      <c r="O310" s="1984"/>
      <c r="P310" s="1983"/>
      <c r="Q310" s="1983"/>
      <c r="R310" s="1983"/>
      <c r="S310" s="1983"/>
      <c r="T310" s="1984"/>
      <c r="U310" s="1983"/>
      <c r="V310" s="1983"/>
      <c r="W310" s="1983"/>
      <c r="X310" s="1983"/>
      <c r="Y310" s="1984"/>
      <c r="Z310" s="1983"/>
      <c r="AA310" s="1983"/>
      <c r="AB310" s="1983"/>
      <c r="AC310" s="1983"/>
      <c r="AD310" s="1984"/>
      <c r="AE310" s="1983"/>
      <c r="AF310" s="1983"/>
      <c r="AG310" s="1983"/>
      <c r="AH310" s="1983"/>
      <c r="AI310" s="1984"/>
      <c r="AJ310" s="1983"/>
      <c r="AK310" s="1983"/>
      <c r="AL310" s="1983"/>
      <c r="AM310" s="1983"/>
      <c r="AN310" s="1984"/>
      <c r="AO310" s="1983"/>
      <c r="AP310" s="1983"/>
      <c r="AQ310" s="1983"/>
      <c r="AR310" s="1983"/>
      <c r="AS310" s="1984"/>
      <c r="AT310" s="1983"/>
      <c r="AU310" s="1983"/>
      <c r="AV310" s="1983"/>
      <c r="AW310" s="1983"/>
      <c r="AX310" s="1984"/>
    </row>
    <row r="311" spans="1:56">
      <c r="A311" s="2161" t="s">
        <v>97</v>
      </c>
      <c r="B311" s="2161"/>
      <c r="C311" s="2161"/>
      <c r="D311" s="2161"/>
      <c r="E311" s="2162"/>
      <c r="F311" s="2002"/>
      <c r="G311" s="2002"/>
      <c r="H311" s="2002"/>
      <c r="I311" s="2002"/>
      <c r="J311" s="2003"/>
      <c r="K311" s="2002"/>
      <c r="L311" s="2002"/>
      <c r="M311" s="2002"/>
      <c r="N311" s="2002"/>
      <c r="O311" s="2003"/>
      <c r="P311" s="2002"/>
      <c r="Q311" s="2002"/>
      <c r="R311" s="2002"/>
      <c r="S311" s="2002"/>
      <c r="T311" s="2003"/>
      <c r="U311" s="2002"/>
      <c r="V311" s="2002"/>
      <c r="W311" s="2002"/>
      <c r="X311" s="2002"/>
      <c r="Y311" s="2003"/>
      <c r="Z311" s="2002"/>
      <c r="AA311" s="2002"/>
      <c r="AB311" s="2002"/>
      <c r="AC311" s="2002"/>
      <c r="AD311" s="2003"/>
      <c r="AE311" s="2002"/>
      <c r="AF311" s="2002"/>
      <c r="AG311" s="2002"/>
      <c r="AH311" s="2002"/>
      <c r="AI311" s="2003"/>
      <c r="AJ311" s="2002"/>
      <c r="AK311" s="2002"/>
      <c r="AL311" s="2002"/>
      <c r="AM311" s="2002"/>
      <c r="AN311" s="2003"/>
      <c r="AO311" s="2002"/>
      <c r="AP311" s="2002"/>
      <c r="AQ311" s="2002"/>
      <c r="AR311" s="2002"/>
      <c r="AS311" s="2003"/>
      <c r="AT311" s="2002"/>
      <c r="AU311" s="2002"/>
      <c r="AV311" s="2002"/>
      <c r="AW311" s="2002"/>
      <c r="AX311" s="2003"/>
    </row>
    <row r="312" spans="1:56">
      <c r="A312" s="477">
        <v>11</v>
      </c>
      <c r="B312" s="478"/>
      <c r="C312" s="478"/>
      <c r="D312" s="478"/>
      <c r="E312" s="479"/>
      <c r="F312" s="477">
        <v>12</v>
      </c>
      <c r="G312" s="478"/>
      <c r="H312" s="478"/>
      <c r="I312" s="478"/>
      <c r="J312" s="479"/>
      <c r="K312" s="477">
        <v>13</v>
      </c>
      <c r="L312" s="478"/>
      <c r="M312" s="478"/>
      <c r="N312" s="478"/>
      <c r="O312" s="479"/>
      <c r="P312" s="477">
        <v>14</v>
      </c>
      <c r="Q312" s="478"/>
      <c r="R312" s="478"/>
      <c r="S312" s="478"/>
      <c r="T312" s="479"/>
      <c r="U312" s="477">
        <v>15</v>
      </c>
      <c r="V312" s="478"/>
      <c r="W312" s="478"/>
      <c r="X312" s="478"/>
      <c r="Y312" s="479"/>
      <c r="Z312" s="477">
        <v>16</v>
      </c>
      <c r="AA312" s="478"/>
      <c r="AB312" s="478"/>
      <c r="AC312" s="478"/>
      <c r="AD312" s="479"/>
      <c r="AE312" s="477">
        <v>17</v>
      </c>
      <c r="AF312" s="478"/>
      <c r="AG312" s="478"/>
      <c r="AH312" s="478"/>
      <c r="AI312" s="479"/>
      <c r="AJ312" s="477">
        <v>18</v>
      </c>
      <c r="AK312" s="478"/>
      <c r="AL312" s="478"/>
      <c r="AM312" s="478"/>
      <c r="AN312" s="479"/>
      <c r="AO312" s="477">
        <v>19</v>
      </c>
      <c r="AP312" s="478"/>
      <c r="AQ312" s="478"/>
      <c r="AR312" s="478"/>
      <c r="AS312" s="479"/>
      <c r="AT312" s="477">
        <v>20</v>
      </c>
      <c r="AU312" s="478"/>
      <c r="AV312" s="478"/>
      <c r="AW312" s="478"/>
      <c r="AX312" s="479"/>
    </row>
    <row r="313" spans="1:56">
      <c r="A313" s="1983"/>
      <c r="B313" s="1983"/>
      <c r="C313" s="1983"/>
      <c r="D313" s="1983"/>
      <c r="E313" s="1984"/>
      <c r="F313" s="1983"/>
      <c r="G313" s="1983"/>
      <c r="H313" s="1983"/>
      <c r="I313" s="1983"/>
      <c r="J313" s="1984"/>
      <c r="K313" s="1983"/>
      <c r="L313" s="1983"/>
      <c r="M313" s="1983"/>
      <c r="N313" s="1983"/>
      <c r="O313" s="1984"/>
      <c r="P313" s="1983"/>
      <c r="Q313" s="1983"/>
      <c r="R313" s="1983"/>
      <c r="S313" s="1983"/>
      <c r="T313" s="1984"/>
      <c r="U313" s="1983"/>
      <c r="V313" s="1983"/>
      <c r="W313" s="1983"/>
      <c r="X313" s="1983"/>
      <c r="Y313" s="1984"/>
      <c r="Z313" s="1983"/>
      <c r="AA313" s="1983"/>
      <c r="AB313" s="1983"/>
      <c r="AC313" s="1983"/>
      <c r="AD313" s="1984"/>
      <c r="AE313" s="1983"/>
      <c r="AF313" s="1983"/>
      <c r="AG313" s="1983"/>
      <c r="AH313" s="1983"/>
      <c r="AI313" s="1984"/>
      <c r="AJ313" s="1983"/>
      <c r="AK313" s="1983"/>
      <c r="AL313" s="1983"/>
      <c r="AM313" s="1983"/>
      <c r="AN313" s="1984"/>
      <c r="AO313" s="1983"/>
      <c r="AP313" s="1983"/>
      <c r="AQ313" s="1983"/>
      <c r="AR313" s="1983"/>
      <c r="AS313" s="1984"/>
      <c r="AT313" s="1983"/>
      <c r="AU313" s="1983"/>
      <c r="AV313" s="1983"/>
      <c r="AW313" s="1983"/>
      <c r="AX313" s="1984"/>
    </row>
    <row r="314" spans="1:56">
      <c r="A314" s="1983"/>
      <c r="B314" s="1983"/>
      <c r="C314" s="1983"/>
      <c r="D314" s="1983"/>
      <c r="E314" s="1984"/>
      <c r="F314" s="1983"/>
      <c r="G314" s="1983"/>
      <c r="H314" s="1983"/>
      <c r="I314" s="1983"/>
      <c r="J314" s="1984"/>
      <c r="K314" s="1983"/>
      <c r="L314" s="1983"/>
      <c r="M314" s="1983"/>
      <c r="N314" s="1983"/>
      <c r="O314" s="1984"/>
      <c r="P314" s="1983"/>
      <c r="Q314" s="1983"/>
      <c r="R314" s="1983"/>
      <c r="S314" s="1983"/>
      <c r="T314" s="1984"/>
      <c r="U314" s="1983"/>
      <c r="V314" s="1983"/>
      <c r="W314" s="1983"/>
      <c r="X314" s="1983"/>
      <c r="Y314" s="1984"/>
      <c r="Z314" s="1983"/>
      <c r="AA314" s="1983"/>
      <c r="AB314" s="1983"/>
      <c r="AC314" s="1983"/>
      <c r="AD314" s="1984"/>
      <c r="AE314" s="1983"/>
      <c r="AF314" s="1983"/>
      <c r="AG314" s="1983"/>
      <c r="AH314" s="1983"/>
      <c r="AI314" s="1984"/>
      <c r="AJ314" s="1983"/>
      <c r="AK314" s="1983"/>
      <c r="AL314" s="1983"/>
      <c r="AM314" s="1983"/>
      <c r="AN314" s="1984"/>
      <c r="AO314" s="1983"/>
      <c r="AP314" s="1983"/>
      <c r="AQ314" s="1983"/>
      <c r="AR314" s="1983"/>
      <c r="AS314" s="1984"/>
      <c r="AT314" s="1983"/>
      <c r="AU314" s="1983"/>
      <c r="AV314" s="1983"/>
      <c r="AW314" s="1983"/>
      <c r="AX314" s="1984"/>
    </row>
    <row r="315" spans="1:56">
      <c r="A315" s="1983"/>
      <c r="B315" s="1983"/>
      <c r="C315" s="1983"/>
      <c r="D315" s="1983"/>
      <c r="E315" s="1984"/>
      <c r="F315" s="1983"/>
      <c r="G315" s="1983"/>
      <c r="H315" s="1983"/>
      <c r="I315" s="1983"/>
      <c r="J315" s="1984"/>
      <c r="K315" s="1983"/>
      <c r="L315" s="1983"/>
      <c r="M315" s="1983"/>
      <c r="N315" s="1983"/>
      <c r="O315" s="1984"/>
      <c r="P315" s="1983"/>
      <c r="Q315" s="1983"/>
      <c r="R315" s="1983"/>
      <c r="S315" s="1983"/>
      <c r="T315" s="1984"/>
      <c r="U315" s="1983"/>
      <c r="V315" s="1983"/>
      <c r="W315" s="1983"/>
      <c r="X315" s="1983"/>
      <c r="Y315" s="1984"/>
      <c r="Z315" s="1983"/>
      <c r="AA315" s="1983"/>
      <c r="AB315" s="1983"/>
      <c r="AC315" s="1983"/>
      <c r="AD315" s="1984"/>
      <c r="AE315" s="1983"/>
      <c r="AF315" s="1983"/>
      <c r="AG315" s="1983"/>
      <c r="AH315" s="1983"/>
      <c r="AI315" s="1984"/>
      <c r="AJ315" s="1983"/>
      <c r="AK315" s="1983"/>
      <c r="AL315" s="1983"/>
      <c r="AM315" s="1983"/>
      <c r="AN315" s="1984"/>
      <c r="AO315" s="1983"/>
      <c r="AP315" s="1983"/>
      <c r="AQ315" s="1983"/>
      <c r="AR315" s="1983"/>
      <c r="AS315" s="1984"/>
      <c r="AT315" s="1983"/>
      <c r="AU315" s="1983"/>
      <c r="AV315" s="1983"/>
      <c r="AW315" s="1983"/>
      <c r="AX315" s="1984"/>
    </row>
    <row r="316" spans="1:56">
      <c r="A316" s="1983"/>
      <c r="B316" s="1983"/>
      <c r="C316" s="1983"/>
      <c r="D316" s="1983"/>
      <c r="E316" s="1984"/>
      <c r="F316" s="1983"/>
      <c r="G316" s="1983"/>
      <c r="H316" s="1983"/>
      <c r="I316" s="1983"/>
      <c r="J316" s="1984"/>
      <c r="K316" s="1983"/>
      <c r="L316" s="1983"/>
      <c r="M316" s="1983"/>
      <c r="N316" s="1983"/>
      <c r="O316" s="1984"/>
      <c r="P316" s="1983"/>
      <c r="Q316" s="1983"/>
      <c r="R316" s="1983"/>
      <c r="S316" s="1983"/>
      <c r="T316" s="1984"/>
      <c r="U316" s="1983"/>
      <c r="V316" s="1983"/>
      <c r="W316" s="1983"/>
      <c r="X316" s="1983"/>
      <c r="Y316" s="1984"/>
      <c r="Z316" s="1983"/>
      <c r="AA316" s="1983"/>
      <c r="AB316" s="1983"/>
      <c r="AC316" s="1983"/>
      <c r="AD316" s="1984"/>
      <c r="AE316" s="1983"/>
      <c r="AF316" s="1983"/>
      <c r="AG316" s="1983"/>
      <c r="AH316" s="1983"/>
      <c r="AI316" s="1984"/>
      <c r="AJ316" s="1983"/>
      <c r="AK316" s="1983"/>
      <c r="AL316" s="1983"/>
      <c r="AM316" s="1983"/>
      <c r="AN316" s="1984"/>
      <c r="AO316" s="1983"/>
      <c r="AP316" s="1983"/>
      <c r="AQ316" s="1983"/>
      <c r="AR316" s="1983"/>
      <c r="AS316" s="1984"/>
      <c r="AT316" s="1983"/>
      <c r="AU316" s="1983"/>
      <c r="AV316" s="1983"/>
      <c r="AW316" s="1983"/>
      <c r="AX316" s="1984"/>
    </row>
    <row r="317" spans="1:56">
      <c r="A317" s="1983"/>
      <c r="B317" s="1983"/>
      <c r="C317" s="1983"/>
      <c r="D317" s="1983"/>
      <c r="E317" s="1984"/>
      <c r="F317" s="1983"/>
      <c r="G317" s="1983"/>
      <c r="H317" s="1983"/>
      <c r="I317" s="1983"/>
      <c r="J317" s="1984"/>
      <c r="K317" s="1983"/>
      <c r="L317" s="1983"/>
      <c r="M317" s="1983"/>
      <c r="N317" s="1983"/>
      <c r="O317" s="1984"/>
      <c r="P317" s="1983"/>
      <c r="Q317" s="1983"/>
      <c r="R317" s="1983"/>
      <c r="S317" s="1983"/>
      <c r="T317" s="1984"/>
      <c r="U317" s="1983"/>
      <c r="V317" s="1983"/>
      <c r="W317" s="1983"/>
      <c r="X317" s="1983"/>
      <c r="Y317" s="1984"/>
      <c r="Z317" s="1983"/>
      <c r="AA317" s="1983"/>
      <c r="AB317" s="1983"/>
      <c r="AC317" s="1983"/>
      <c r="AD317" s="1984"/>
      <c r="AE317" s="1983"/>
      <c r="AF317" s="1983"/>
      <c r="AG317" s="1983"/>
      <c r="AH317" s="1983"/>
      <c r="AI317" s="1984"/>
      <c r="AJ317" s="1983"/>
      <c r="AK317" s="1983"/>
      <c r="AL317" s="1983"/>
      <c r="AM317" s="1983"/>
      <c r="AN317" s="1984"/>
      <c r="AO317" s="1983"/>
      <c r="AP317" s="1983"/>
      <c r="AQ317" s="1983"/>
      <c r="AR317" s="1983"/>
      <c r="AS317" s="1984"/>
      <c r="AT317" s="1983"/>
      <c r="AU317" s="1983"/>
      <c r="AV317" s="1983"/>
      <c r="AW317" s="1983"/>
      <c r="AX317" s="1984"/>
    </row>
    <row r="318" spans="1:56">
      <c r="A318" s="1983"/>
      <c r="B318" s="1983"/>
      <c r="C318" s="1983"/>
      <c r="D318" s="1983"/>
      <c r="E318" s="1984"/>
      <c r="F318" s="1983"/>
      <c r="G318" s="1983"/>
      <c r="H318" s="1983"/>
      <c r="I318" s="1983"/>
      <c r="J318" s="1984"/>
      <c r="K318" s="1983"/>
      <c r="L318" s="1983"/>
      <c r="M318" s="1983"/>
      <c r="N318" s="1983"/>
      <c r="O318" s="1984"/>
      <c r="P318" s="1983"/>
      <c r="Q318" s="1983"/>
      <c r="R318" s="1983"/>
      <c r="S318" s="1983"/>
      <c r="T318" s="1984"/>
      <c r="U318" s="1983"/>
      <c r="V318" s="1983"/>
      <c r="W318" s="1983"/>
      <c r="X318" s="1983"/>
      <c r="Y318" s="1984"/>
      <c r="Z318" s="1983"/>
      <c r="AA318" s="1983"/>
      <c r="AB318" s="1983"/>
      <c r="AC318" s="1983"/>
      <c r="AD318" s="1984"/>
      <c r="AE318" s="1983"/>
      <c r="AF318" s="1983"/>
      <c r="AG318" s="1983"/>
      <c r="AH318" s="1983"/>
      <c r="AI318" s="1984"/>
      <c r="AJ318" s="1983"/>
      <c r="AK318" s="1983"/>
      <c r="AL318" s="1983"/>
      <c r="AM318" s="1983"/>
      <c r="AN318" s="1984"/>
      <c r="AO318" s="1983"/>
      <c r="AP318" s="1983"/>
      <c r="AQ318" s="1983"/>
      <c r="AR318" s="1983"/>
      <c r="AS318" s="1984"/>
      <c r="AT318" s="1983"/>
      <c r="AU318" s="1983"/>
      <c r="AV318" s="1983"/>
      <c r="AW318" s="1983"/>
      <c r="AX318" s="1984"/>
    </row>
    <row r="319" spans="1:56">
      <c r="A319" s="1983"/>
      <c r="B319" s="1983"/>
      <c r="C319" s="1983"/>
      <c r="D319" s="1983"/>
      <c r="E319" s="1984"/>
      <c r="F319" s="1983"/>
      <c r="G319" s="1983"/>
      <c r="H319" s="1983"/>
      <c r="I319" s="1983"/>
      <c r="J319" s="1984"/>
      <c r="K319" s="1983"/>
      <c r="L319" s="1983"/>
      <c r="M319" s="1983"/>
      <c r="N319" s="1983"/>
      <c r="O319" s="1984"/>
      <c r="P319" s="1983"/>
      <c r="Q319" s="1983"/>
      <c r="R319" s="1983"/>
      <c r="S319" s="1983"/>
      <c r="T319" s="1984"/>
      <c r="U319" s="1983"/>
      <c r="V319" s="1983"/>
      <c r="W319" s="1983"/>
      <c r="X319" s="1983"/>
      <c r="Y319" s="1984"/>
      <c r="Z319" s="1983"/>
      <c r="AA319" s="1983"/>
      <c r="AB319" s="1983"/>
      <c r="AC319" s="1983"/>
      <c r="AD319" s="1984"/>
      <c r="AE319" s="1983"/>
      <c r="AF319" s="1983"/>
      <c r="AG319" s="1983"/>
      <c r="AH319" s="1983"/>
      <c r="AI319" s="1984"/>
      <c r="AJ319" s="1983"/>
      <c r="AK319" s="1983"/>
      <c r="AL319" s="1983"/>
      <c r="AM319" s="1983"/>
      <c r="AN319" s="1984"/>
      <c r="AO319" s="1983"/>
      <c r="AP319" s="1983"/>
      <c r="AQ319" s="1983"/>
      <c r="AR319" s="1983"/>
      <c r="AS319" s="1984"/>
      <c r="AT319" s="1983"/>
      <c r="AU319" s="1983"/>
      <c r="AV319" s="1983"/>
      <c r="AW319" s="1983"/>
      <c r="AX319" s="1984"/>
    </row>
    <row r="320" spans="1:56">
      <c r="A320" s="1983"/>
      <c r="B320" s="1983"/>
      <c r="C320" s="1983"/>
      <c r="D320" s="1983"/>
      <c r="E320" s="1984"/>
      <c r="F320" s="1983"/>
      <c r="G320" s="1983"/>
      <c r="H320" s="1983"/>
      <c r="I320" s="1983"/>
      <c r="J320" s="1984"/>
      <c r="K320" s="1983"/>
      <c r="L320" s="1983"/>
      <c r="M320" s="1983"/>
      <c r="N320" s="1983"/>
      <c r="O320" s="1984"/>
      <c r="P320" s="1983"/>
      <c r="Q320" s="1983"/>
      <c r="R320" s="1983"/>
      <c r="S320" s="1983"/>
      <c r="T320" s="1984"/>
      <c r="U320" s="1983"/>
      <c r="V320" s="1983"/>
      <c r="W320" s="1983"/>
      <c r="X320" s="1983"/>
      <c r="Y320" s="1984"/>
      <c r="Z320" s="1983"/>
      <c r="AA320" s="1983"/>
      <c r="AB320" s="1983"/>
      <c r="AC320" s="1983"/>
      <c r="AD320" s="1984"/>
      <c r="AE320" s="1983"/>
      <c r="AF320" s="1983"/>
      <c r="AG320" s="1983"/>
      <c r="AH320" s="1983"/>
      <c r="AI320" s="1984"/>
      <c r="AJ320" s="1983"/>
      <c r="AK320" s="1983"/>
      <c r="AL320" s="1983"/>
      <c r="AM320" s="1983"/>
      <c r="AN320" s="1984"/>
      <c r="AO320" s="1983"/>
      <c r="AP320" s="1983"/>
      <c r="AQ320" s="1983"/>
      <c r="AR320" s="1983"/>
      <c r="AS320" s="1984"/>
      <c r="AT320" s="1983"/>
      <c r="AU320" s="1983"/>
      <c r="AV320" s="1983"/>
      <c r="AW320" s="1983"/>
      <c r="AX320" s="1984"/>
    </row>
    <row r="321" spans="1:56">
      <c r="A321" s="1983"/>
      <c r="B321" s="1983"/>
      <c r="C321" s="1983"/>
      <c r="D321" s="1983"/>
      <c r="E321" s="1984"/>
      <c r="F321" s="1983"/>
      <c r="G321" s="1983"/>
      <c r="H321" s="1983"/>
      <c r="I321" s="1983"/>
      <c r="J321" s="1984"/>
      <c r="K321" s="1983"/>
      <c r="L321" s="1983"/>
      <c r="M321" s="1983"/>
      <c r="N321" s="1983"/>
      <c r="O321" s="1984"/>
      <c r="P321" s="1983"/>
      <c r="Q321" s="1983"/>
      <c r="R321" s="1983"/>
      <c r="S321" s="1983"/>
      <c r="T321" s="1984"/>
      <c r="U321" s="1983"/>
      <c r="V321" s="1983"/>
      <c r="W321" s="1983"/>
      <c r="X321" s="1983"/>
      <c r="Y321" s="1984"/>
      <c r="Z321" s="1983"/>
      <c r="AA321" s="1983"/>
      <c r="AB321" s="1983"/>
      <c r="AC321" s="1983"/>
      <c r="AD321" s="1984"/>
      <c r="AE321" s="1983"/>
      <c r="AF321" s="1983"/>
      <c r="AG321" s="1983"/>
      <c r="AH321" s="1983"/>
      <c r="AI321" s="1984"/>
      <c r="AJ321" s="1983"/>
      <c r="AK321" s="1983"/>
      <c r="AL321" s="1983"/>
      <c r="AM321" s="1983"/>
      <c r="AN321" s="1984"/>
      <c r="AO321" s="1983"/>
      <c r="AP321" s="1983"/>
      <c r="AQ321" s="1983"/>
      <c r="AR321" s="1983"/>
      <c r="AS321" s="1984"/>
      <c r="AT321" s="1983"/>
      <c r="AU321" s="1983"/>
      <c r="AV321" s="1983"/>
      <c r="AW321" s="1983"/>
      <c r="AX321" s="1984"/>
    </row>
    <row r="322" spans="1:56" s="387" customFormat="1">
      <c r="A322" s="1983"/>
      <c r="B322" s="1983"/>
      <c r="C322" s="1983"/>
      <c r="D322" s="1983"/>
      <c r="E322" s="1984"/>
      <c r="F322" s="1983"/>
      <c r="G322" s="1983"/>
      <c r="H322" s="1983"/>
      <c r="I322" s="1983"/>
      <c r="J322" s="1984"/>
      <c r="K322" s="1983"/>
      <c r="L322" s="1983"/>
      <c r="M322" s="1983"/>
      <c r="N322" s="1983"/>
      <c r="O322" s="1984"/>
      <c r="P322" s="1983"/>
      <c r="Q322" s="1983"/>
      <c r="R322" s="1983"/>
      <c r="S322" s="1983"/>
      <c r="T322" s="1984"/>
      <c r="U322" s="1983"/>
      <c r="V322" s="1983"/>
      <c r="W322" s="1983"/>
      <c r="X322" s="1983"/>
      <c r="Y322" s="1984"/>
      <c r="Z322" s="1983"/>
      <c r="AA322" s="1983"/>
      <c r="AB322" s="1983"/>
      <c r="AC322" s="1983"/>
      <c r="AD322" s="1984"/>
      <c r="AE322" s="1983"/>
      <c r="AF322" s="1983"/>
      <c r="AG322" s="1983"/>
      <c r="AH322" s="1983"/>
      <c r="AI322" s="1984"/>
      <c r="AJ322" s="1983"/>
      <c r="AK322" s="1983"/>
      <c r="AL322" s="1983"/>
      <c r="AM322" s="1983"/>
      <c r="AN322" s="1984"/>
      <c r="AO322" s="1983"/>
      <c r="AP322" s="1983"/>
      <c r="AQ322" s="1983"/>
      <c r="AR322" s="1983"/>
      <c r="AS322" s="1984"/>
      <c r="AT322" s="1983"/>
      <c r="AU322" s="1983"/>
      <c r="AV322" s="1983"/>
      <c r="AW322" s="1983"/>
      <c r="AX322" s="1984"/>
      <c r="AY322" s="388"/>
      <c r="AZ322" s="388"/>
      <c r="BA322" s="388"/>
      <c r="BB322" s="388"/>
      <c r="BC322" s="388"/>
      <c r="BD322" s="388"/>
    </row>
    <row r="323" spans="1:56">
      <c r="A323" s="1983"/>
      <c r="B323" s="1983"/>
      <c r="C323" s="1983"/>
      <c r="D323" s="1983"/>
      <c r="E323" s="1984"/>
      <c r="F323" s="1983"/>
      <c r="G323" s="1983"/>
      <c r="H323" s="1983"/>
      <c r="I323" s="1983"/>
      <c r="J323" s="1984"/>
      <c r="K323" s="1983"/>
      <c r="L323" s="1983"/>
      <c r="M323" s="1983"/>
      <c r="N323" s="1983"/>
      <c r="O323" s="1984"/>
      <c r="P323" s="1983"/>
      <c r="Q323" s="1983"/>
      <c r="R323" s="1983"/>
      <c r="S323" s="1983"/>
      <c r="T323" s="1984"/>
      <c r="U323" s="1983"/>
      <c r="V323" s="1983"/>
      <c r="W323" s="1983"/>
      <c r="X323" s="1983"/>
      <c r="Y323" s="1984"/>
      <c r="Z323" s="1983"/>
      <c r="AA323" s="1983"/>
      <c r="AB323" s="1983"/>
      <c r="AC323" s="1983"/>
      <c r="AD323" s="1984"/>
      <c r="AE323" s="1983"/>
      <c r="AF323" s="1983"/>
      <c r="AG323" s="1983"/>
      <c r="AH323" s="1983"/>
      <c r="AI323" s="1984"/>
      <c r="AJ323" s="1983"/>
      <c r="AK323" s="1983"/>
      <c r="AL323" s="1983"/>
      <c r="AM323" s="1983"/>
      <c r="AN323" s="1984"/>
      <c r="AO323" s="1983"/>
      <c r="AP323" s="1983"/>
      <c r="AQ323" s="1983"/>
      <c r="AR323" s="1983"/>
      <c r="AS323" s="1984"/>
      <c r="AT323" s="1983"/>
      <c r="AU323" s="1983"/>
      <c r="AV323" s="1983"/>
      <c r="AW323" s="1983"/>
      <c r="AX323" s="1984"/>
    </row>
    <row r="324" spans="1:56">
      <c r="A324" s="1983"/>
      <c r="B324" s="1983"/>
      <c r="C324" s="1983"/>
      <c r="D324" s="1983"/>
      <c r="E324" s="1984"/>
      <c r="F324" s="1983"/>
      <c r="G324" s="1983"/>
      <c r="H324" s="1983"/>
      <c r="I324" s="1983"/>
      <c r="J324" s="1984"/>
      <c r="K324" s="1983"/>
      <c r="L324" s="1983"/>
      <c r="M324" s="1983"/>
      <c r="N324" s="1983"/>
      <c r="O324" s="1984"/>
      <c r="P324" s="1983"/>
      <c r="Q324" s="1983"/>
      <c r="R324" s="1983"/>
      <c r="S324" s="1983"/>
      <c r="T324" s="1984"/>
      <c r="U324" s="1983"/>
      <c r="V324" s="1983"/>
      <c r="W324" s="1983"/>
      <c r="X324" s="1983"/>
      <c r="Y324" s="1984"/>
      <c r="Z324" s="1983"/>
      <c r="AA324" s="1983"/>
      <c r="AB324" s="1983"/>
      <c r="AC324" s="1983"/>
      <c r="AD324" s="1984"/>
      <c r="AE324" s="1983"/>
      <c r="AF324" s="1983"/>
      <c r="AG324" s="1983"/>
      <c r="AH324" s="1983"/>
      <c r="AI324" s="1984"/>
      <c r="AJ324" s="1983"/>
      <c r="AK324" s="1983"/>
      <c r="AL324" s="1983"/>
      <c r="AM324" s="1983"/>
      <c r="AN324" s="1984"/>
      <c r="AO324" s="1983"/>
      <c r="AP324" s="1983"/>
      <c r="AQ324" s="1983"/>
      <c r="AR324" s="1983"/>
      <c r="AS324" s="1984"/>
      <c r="AT324" s="1983"/>
      <c r="AU324" s="1983"/>
      <c r="AV324" s="1983"/>
      <c r="AW324" s="1983"/>
      <c r="AX324" s="1984"/>
    </row>
    <row r="325" spans="1:56">
      <c r="A325" s="1983"/>
      <c r="B325" s="1983"/>
      <c r="C325" s="1983"/>
      <c r="D325" s="1983"/>
      <c r="E325" s="1984"/>
      <c r="F325" s="1983"/>
      <c r="G325" s="1983"/>
      <c r="H325" s="1983"/>
      <c r="I325" s="1983"/>
      <c r="J325" s="1984"/>
      <c r="K325" s="1983"/>
      <c r="L325" s="1983"/>
      <c r="M325" s="1983"/>
      <c r="N325" s="1983"/>
      <c r="O325" s="1984"/>
      <c r="P325" s="1983"/>
      <c r="Q325" s="1983"/>
      <c r="R325" s="1983"/>
      <c r="S325" s="1983"/>
      <c r="T325" s="1984"/>
      <c r="U325" s="1983"/>
      <c r="V325" s="1983"/>
      <c r="W325" s="1983"/>
      <c r="X325" s="1983"/>
      <c r="Y325" s="1984"/>
      <c r="Z325" s="1983"/>
      <c r="AA325" s="1983"/>
      <c r="AB325" s="1983"/>
      <c r="AC325" s="1983"/>
      <c r="AD325" s="1984"/>
      <c r="AE325" s="1983"/>
      <c r="AF325" s="1983"/>
      <c r="AG325" s="1983"/>
      <c r="AH325" s="1983"/>
      <c r="AI325" s="1984"/>
      <c r="AJ325" s="1983"/>
      <c r="AK325" s="1983"/>
      <c r="AL325" s="1983"/>
      <c r="AM325" s="1983"/>
      <c r="AN325" s="1984"/>
      <c r="AO325" s="1983"/>
      <c r="AP325" s="1983"/>
      <c r="AQ325" s="1983"/>
      <c r="AR325" s="1983"/>
      <c r="AS325" s="1984"/>
      <c r="AT325" s="1983"/>
      <c r="AU325" s="1983"/>
      <c r="AV325" s="1983"/>
      <c r="AW325" s="1983"/>
      <c r="AX325" s="1984"/>
    </row>
    <row r="326" spans="1:56">
      <c r="A326" s="1983"/>
      <c r="B326" s="1983"/>
      <c r="C326" s="1983"/>
      <c r="D326" s="1983"/>
      <c r="E326" s="1984"/>
      <c r="F326" s="1983"/>
      <c r="G326" s="1983"/>
      <c r="H326" s="1983"/>
      <c r="I326" s="1983"/>
      <c r="J326" s="1984"/>
      <c r="K326" s="1983"/>
      <c r="L326" s="1983"/>
      <c r="M326" s="1983"/>
      <c r="N326" s="1983"/>
      <c r="O326" s="1984"/>
      <c r="P326" s="1983"/>
      <c r="Q326" s="1983"/>
      <c r="R326" s="1983"/>
      <c r="S326" s="1983"/>
      <c r="T326" s="1984"/>
      <c r="U326" s="1983"/>
      <c r="V326" s="1983"/>
      <c r="W326" s="1983"/>
      <c r="X326" s="1983"/>
      <c r="Y326" s="1984"/>
      <c r="Z326" s="1983"/>
      <c r="AA326" s="1983"/>
      <c r="AB326" s="1983"/>
      <c r="AC326" s="1983"/>
      <c r="AD326" s="1984"/>
      <c r="AE326" s="1983"/>
      <c r="AF326" s="1983"/>
      <c r="AG326" s="1983"/>
      <c r="AH326" s="1983"/>
      <c r="AI326" s="1984"/>
      <c r="AJ326" s="1983"/>
      <c r="AK326" s="1983"/>
      <c r="AL326" s="1983"/>
      <c r="AM326" s="1983"/>
      <c r="AN326" s="1984"/>
      <c r="AO326" s="1983"/>
      <c r="AP326" s="1983"/>
      <c r="AQ326" s="1983"/>
      <c r="AR326" s="1983"/>
      <c r="AS326" s="1984"/>
      <c r="AT326" s="1983"/>
      <c r="AU326" s="1983"/>
      <c r="AV326" s="1983"/>
      <c r="AW326" s="1983"/>
      <c r="AX326" s="1984"/>
    </row>
    <row r="327" spans="1:56">
      <c r="A327" s="2002"/>
      <c r="B327" s="2002"/>
      <c r="C327" s="2002"/>
      <c r="D327" s="2002"/>
      <c r="E327" s="2003"/>
      <c r="F327" s="2002"/>
      <c r="G327" s="2002"/>
      <c r="H327" s="2002"/>
      <c r="I327" s="2002"/>
      <c r="J327" s="2003"/>
      <c r="K327" s="2002"/>
      <c r="L327" s="2002"/>
      <c r="M327" s="2002"/>
      <c r="N327" s="2002"/>
      <c r="O327" s="2003"/>
      <c r="P327" s="2002"/>
      <c r="Q327" s="2002"/>
      <c r="R327" s="2002"/>
      <c r="S327" s="2002"/>
      <c r="T327" s="2003"/>
      <c r="U327" s="2002"/>
      <c r="V327" s="2002"/>
      <c r="W327" s="2002"/>
      <c r="X327" s="2002"/>
      <c r="Y327" s="2003"/>
      <c r="Z327" s="2002"/>
      <c r="AA327" s="2002"/>
      <c r="AB327" s="2002"/>
      <c r="AC327" s="2002"/>
      <c r="AD327" s="2003"/>
      <c r="AE327" s="2002"/>
      <c r="AF327" s="2002"/>
      <c r="AG327" s="2002"/>
      <c r="AH327" s="2002"/>
      <c r="AI327" s="2003"/>
      <c r="AJ327" s="2002"/>
      <c r="AK327" s="2002"/>
      <c r="AL327" s="2002"/>
      <c r="AM327" s="2002"/>
      <c r="AN327" s="2003"/>
      <c r="AO327" s="2002"/>
      <c r="AP327" s="2002"/>
      <c r="AQ327" s="2002"/>
      <c r="AR327" s="2002"/>
      <c r="AS327" s="2003"/>
      <c r="AT327" s="2002"/>
      <c r="AU327" s="2002"/>
      <c r="AV327" s="2002"/>
      <c r="AW327" s="2002"/>
      <c r="AX327" s="2003"/>
    </row>
    <row r="328" spans="1:56">
      <c r="A328" s="477">
        <v>21</v>
      </c>
      <c r="B328" s="478"/>
      <c r="C328" s="478"/>
      <c r="D328" s="478"/>
      <c r="E328" s="479"/>
      <c r="F328" s="477">
        <v>22</v>
      </c>
      <c r="G328" s="478"/>
      <c r="H328" s="478"/>
      <c r="I328" s="478"/>
      <c r="J328" s="479"/>
      <c r="K328" s="477">
        <v>23</v>
      </c>
      <c r="L328" s="478"/>
      <c r="M328" s="478"/>
      <c r="N328" s="478"/>
      <c r="O328" s="479"/>
      <c r="P328" s="477">
        <v>24</v>
      </c>
      <c r="Q328" s="478"/>
      <c r="R328" s="478"/>
      <c r="S328" s="478"/>
      <c r="T328" s="479"/>
      <c r="U328" s="477">
        <v>25</v>
      </c>
      <c r="V328" s="478"/>
      <c r="W328" s="478"/>
      <c r="X328" s="478"/>
      <c r="Y328" s="479"/>
      <c r="Z328" s="2175" t="s">
        <v>103</v>
      </c>
      <c r="AA328" s="2176"/>
      <c r="AB328" s="2176"/>
      <c r="AC328" s="2176"/>
      <c r="AD328" s="2176"/>
      <c r="AE328" s="2176"/>
      <c r="AF328" s="2176"/>
      <c r="AG328" s="2176"/>
      <c r="AH328" s="2176"/>
      <c r="AI328" s="2176"/>
      <c r="AJ328" s="2176"/>
      <c r="AK328" s="2176"/>
      <c r="AL328" s="2176"/>
      <c r="AM328" s="2176"/>
      <c r="AN328" s="2176"/>
      <c r="AO328" s="2176"/>
      <c r="AP328" s="2176"/>
      <c r="AQ328" s="2176"/>
      <c r="AR328" s="2176"/>
      <c r="AS328" s="2176"/>
      <c r="AT328" s="2176"/>
      <c r="AU328" s="2176"/>
      <c r="AV328" s="2176"/>
      <c r="AW328" s="2176"/>
      <c r="AX328" s="2176"/>
    </row>
    <row r="329" spans="1:56">
      <c r="A329" s="2104"/>
      <c r="B329" s="1983"/>
      <c r="C329" s="1983"/>
      <c r="D329" s="1983"/>
      <c r="E329" s="1984"/>
      <c r="F329" s="1983"/>
      <c r="G329" s="1983"/>
      <c r="H329" s="1983"/>
      <c r="I329" s="1983"/>
      <c r="J329" s="1984"/>
      <c r="K329" s="1983"/>
      <c r="L329" s="1983"/>
      <c r="M329" s="1983"/>
      <c r="N329" s="1983"/>
      <c r="O329" s="1984"/>
      <c r="P329" s="1983"/>
      <c r="Q329" s="1983"/>
      <c r="R329" s="1983"/>
      <c r="S329" s="1983"/>
      <c r="T329" s="1984"/>
      <c r="U329" s="1983"/>
      <c r="V329" s="1983"/>
      <c r="W329" s="1983"/>
      <c r="X329" s="1983"/>
      <c r="Y329" s="1984"/>
      <c r="Z329" s="2177"/>
      <c r="AA329" s="2178"/>
      <c r="AB329" s="2178"/>
      <c r="AC329" s="2178"/>
      <c r="AD329" s="2178"/>
      <c r="AE329" s="2178"/>
      <c r="AF329" s="2178"/>
      <c r="AG329" s="2178"/>
      <c r="AH329" s="2178"/>
      <c r="AI329" s="2178"/>
      <c r="AJ329" s="2178"/>
      <c r="AK329" s="2178"/>
      <c r="AL329" s="2178"/>
      <c r="AM329" s="2178"/>
      <c r="AN329" s="2178"/>
      <c r="AO329" s="2178"/>
      <c r="AP329" s="2178"/>
      <c r="AQ329" s="2178"/>
      <c r="AR329" s="2178"/>
      <c r="AS329" s="2178"/>
      <c r="AT329" s="2178"/>
      <c r="AU329" s="2178"/>
      <c r="AV329" s="2178"/>
      <c r="AW329" s="2178"/>
      <c r="AX329" s="2178"/>
    </row>
    <row r="330" spans="1:56">
      <c r="A330" s="2104"/>
      <c r="B330" s="1983"/>
      <c r="C330" s="1983"/>
      <c r="D330" s="1983"/>
      <c r="E330" s="1984"/>
      <c r="F330" s="1983"/>
      <c r="G330" s="1983"/>
      <c r="H330" s="1983"/>
      <c r="I330" s="1983"/>
      <c r="J330" s="1984"/>
      <c r="K330" s="1983"/>
      <c r="L330" s="1983"/>
      <c r="M330" s="1983"/>
      <c r="N330" s="1983"/>
      <c r="O330" s="1984"/>
      <c r="P330" s="1983"/>
      <c r="Q330" s="1983"/>
      <c r="R330" s="1983"/>
      <c r="S330" s="1983"/>
      <c r="T330" s="1984"/>
      <c r="U330" s="1983"/>
      <c r="V330" s="1983"/>
      <c r="W330" s="1983"/>
      <c r="X330" s="1983"/>
      <c r="Y330" s="1984"/>
      <c r="Z330" s="2177"/>
      <c r="AA330" s="2178"/>
      <c r="AB330" s="2178"/>
      <c r="AC330" s="2178"/>
      <c r="AD330" s="2178"/>
      <c r="AE330" s="2178"/>
      <c r="AF330" s="2178"/>
      <c r="AG330" s="2178"/>
      <c r="AH330" s="2178"/>
      <c r="AI330" s="2178"/>
      <c r="AJ330" s="2178"/>
      <c r="AK330" s="2178"/>
      <c r="AL330" s="2178"/>
      <c r="AM330" s="2178"/>
      <c r="AN330" s="2178"/>
      <c r="AO330" s="2178"/>
      <c r="AP330" s="2178"/>
      <c r="AQ330" s="2178"/>
      <c r="AR330" s="2178"/>
      <c r="AS330" s="2178"/>
      <c r="AT330" s="2178"/>
      <c r="AU330" s="2178"/>
      <c r="AV330" s="2178"/>
      <c r="AW330" s="2178"/>
      <c r="AX330" s="2178"/>
    </row>
    <row r="331" spans="1:56">
      <c r="A331" s="2104"/>
      <c r="B331" s="1983"/>
      <c r="C331" s="1983"/>
      <c r="D331" s="1983"/>
      <c r="E331" s="1984"/>
      <c r="F331" s="1983"/>
      <c r="G331" s="1983"/>
      <c r="H331" s="1983"/>
      <c r="I331" s="1983"/>
      <c r="J331" s="1984"/>
      <c r="K331" s="1983"/>
      <c r="L331" s="1983"/>
      <c r="M331" s="1983"/>
      <c r="N331" s="1983"/>
      <c r="O331" s="1984"/>
      <c r="P331" s="1983"/>
      <c r="Q331" s="1983"/>
      <c r="R331" s="1983"/>
      <c r="S331" s="1983"/>
      <c r="T331" s="1984"/>
      <c r="U331" s="1983"/>
      <c r="V331" s="1983"/>
      <c r="W331" s="1983"/>
      <c r="X331" s="1983"/>
      <c r="Y331" s="1984"/>
      <c r="Z331" s="2177"/>
      <c r="AA331" s="2178"/>
      <c r="AB331" s="2178"/>
      <c r="AC331" s="2178"/>
      <c r="AD331" s="2178"/>
      <c r="AE331" s="2178"/>
      <c r="AF331" s="2178"/>
      <c r="AG331" s="2178"/>
      <c r="AH331" s="2178"/>
      <c r="AI331" s="2178"/>
      <c r="AJ331" s="2178"/>
      <c r="AK331" s="2178"/>
      <c r="AL331" s="2178"/>
      <c r="AM331" s="2178"/>
      <c r="AN331" s="2178"/>
      <c r="AO331" s="2178"/>
      <c r="AP331" s="2178"/>
      <c r="AQ331" s="2178"/>
      <c r="AR331" s="2178"/>
      <c r="AS331" s="2178"/>
      <c r="AT331" s="2178"/>
      <c r="AU331" s="2178"/>
      <c r="AV331" s="2178"/>
      <c r="AW331" s="2178"/>
      <c r="AX331" s="2178"/>
    </row>
    <row r="332" spans="1:56" ht="15.75">
      <c r="A332" s="2104"/>
      <c r="B332" s="1983"/>
      <c r="C332" s="1983"/>
      <c r="D332" s="1983"/>
      <c r="E332" s="1984"/>
      <c r="F332" s="1983"/>
      <c r="G332" s="1983"/>
      <c r="H332" s="1983"/>
      <c r="I332" s="1983"/>
      <c r="J332" s="1984"/>
      <c r="K332" s="1983"/>
      <c r="L332" s="1983"/>
      <c r="M332" s="1983"/>
      <c r="N332" s="1983"/>
      <c r="O332" s="1984"/>
      <c r="P332" s="1983"/>
      <c r="Q332" s="1983"/>
      <c r="R332" s="1983"/>
      <c r="S332" s="1983"/>
      <c r="T332" s="1984"/>
      <c r="U332" s="1983"/>
      <c r="V332" s="1983"/>
      <c r="W332" s="1983"/>
      <c r="X332" s="1983"/>
      <c r="Y332" s="1984"/>
      <c r="Z332" s="2102" t="s">
        <v>43</v>
      </c>
      <c r="AA332" s="2103"/>
      <c r="AB332" s="2103"/>
      <c r="AC332" s="480"/>
      <c r="AD332" s="482" t="s">
        <v>44</v>
      </c>
      <c r="AE332" s="482" t="s">
        <v>45</v>
      </c>
      <c r="AF332" s="482" t="s">
        <v>208</v>
      </c>
      <c r="AG332" s="2103" t="s">
        <v>47</v>
      </c>
      <c r="AH332" s="2103"/>
      <c r="AI332" s="2103"/>
      <c r="AJ332" s="481"/>
      <c r="AK332" s="481"/>
      <c r="AL332" s="481"/>
      <c r="AM332" s="481"/>
      <c r="AN332" s="481"/>
      <c r="AO332" s="481"/>
      <c r="AP332" s="481"/>
      <c r="AQ332" s="481"/>
      <c r="AR332" s="482" t="s">
        <v>48</v>
      </c>
      <c r="AS332" s="481"/>
      <c r="AT332" s="2179">
        <f>$AT$38</f>
        <v>464</v>
      </c>
      <c r="AU332" s="2179"/>
      <c r="AV332" s="2180" t="s">
        <v>49</v>
      </c>
      <c r="AW332" s="2180"/>
      <c r="AX332" s="481"/>
    </row>
    <row r="333" spans="1:56">
      <c r="A333" s="2104"/>
      <c r="B333" s="1983"/>
      <c r="C333" s="1983"/>
      <c r="D333" s="1983"/>
      <c r="E333" s="1984"/>
      <c r="F333" s="1983"/>
      <c r="G333" s="1983"/>
      <c r="H333" s="1983"/>
      <c r="I333" s="1983"/>
      <c r="J333" s="1984"/>
      <c r="K333" s="1983"/>
      <c r="L333" s="1983"/>
      <c r="M333" s="1983"/>
      <c r="N333" s="1983"/>
      <c r="O333" s="1984"/>
      <c r="P333" s="1983"/>
      <c r="Q333" s="1983"/>
      <c r="R333" s="1983"/>
      <c r="S333" s="1983"/>
      <c r="T333" s="1984"/>
      <c r="U333" s="1983"/>
      <c r="V333" s="1983"/>
      <c r="W333" s="1983"/>
      <c r="X333" s="1983"/>
      <c r="Y333" s="1984"/>
      <c r="Z333" s="2000" t="s">
        <v>106</v>
      </c>
      <c r="AA333" s="2001"/>
      <c r="AB333" s="2001"/>
      <c r="AC333" s="2001"/>
      <c r="AD333" s="556">
        <v>14</v>
      </c>
      <c r="AE333" s="557">
        <v>448</v>
      </c>
      <c r="AF333" s="527">
        <f>SUM($AT$38-AE333)</f>
        <v>16</v>
      </c>
      <c r="AG333" s="1977"/>
      <c r="AH333" s="1977"/>
      <c r="AI333" s="1977"/>
      <c r="AJ333" s="1977"/>
      <c r="AK333" s="1977"/>
      <c r="AL333" s="1977"/>
      <c r="AM333" s="1977"/>
      <c r="AN333" s="1977"/>
      <c r="AO333" s="1977"/>
      <c r="AP333" s="1977"/>
      <c r="AQ333" s="1086"/>
      <c r="AR333" s="2368" t="s">
        <v>50</v>
      </c>
      <c r="AS333" s="2368"/>
      <c r="AT333" s="2368"/>
      <c r="AU333" s="2368"/>
      <c r="AV333" s="2368"/>
      <c r="AW333" s="2368"/>
      <c r="AX333" s="481"/>
    </row>
    <row r="334" spans="1:56">
      <c r="A334" s="2104"/>
      <c r="B334" s="1983"/>
      <c r="C334" s="1983"/>
      <c r="D334" s="1983"/>
      <c r="E334" s="1984"/>
      <c r="F334" s="1983"/>
      <c r="G334" s="1983"/>
      <c r="H334" s="1983"/>
      <c r="I334" s="1983"/>
      <c r="J334" s="1984"/>
      <c r="K334" s="1983"/>
      <c r="L334" s="1983"/>
      <c r="M334" s="1983"/>
      <c r="N334" s="1983"/>
      <c r="O334" s="1984"/>
      <c r="P334" s="1983"/>
      <c r="Q334" s="1983"/>
      <c r="R334" s="1983"/>
      <c r="S334" s="1983"/>
      <c r="T334" s="1984"/>
      <c r="U334" s="1983"/>
      <c r="V334" s="1983"/>
      <c r="W334" s="1983"/>
      <c r="X334" s="1983"/>
      <c r="Y334" s="1984"/>
      <c r="Z334" s="2000"/>
      <c r="AA334" s="2001"/>
      <c r="AB334" s="2001"/>
      <c r="AC334" s="2001"/>
      <c r="AD334" s="556"/>
      <c r="AE334" s="557"/>
      <c r="AF334" s="527">
        <f t="shared" ref="AF334:AF343" si="6">SUM($AT$38-AE334)</f>
        <v>464</v>
      </c>
      <c r="AG334" s="1977"/>
      <c r="AH334" s="1977"/>
      <c r="AI334" s="1977"/>
      <c r="AJ334" s="1977"/>
      <c r="AK334" s="1977"/>
      <c r="AL334" s="1977"/>
      <c r="AM334" s="1977"/>
      <c r="AN334" s="1977"/>
      <c r="AO334" s="1977"/>
      <c r="AP334" s="1977"/>
      <c r="AQ334" s="1086"/>
      <c r="AR334" s="2368"/>
      <c r="AS334" s="2368"/>
      <c r="AT334" s="2368"/>
      <c r="AU334" s="2368"/>
      <c r="AV334" s="2368"/>
      <c r="AW334" s="2368"/>
      <c r="AX334" s="481"/>
    </row>
    <row r="335" spans="1:56">
      <c r="A335" s="2104"/>
      <c r="B335" s="1983"/>
      <c r="C335" s="1983"/>
      <c r="D335" s="1983"/>
      <c r="E335" s="1984"/>
      <c r="F335" s="1983"/>
      <c r="G335" s="1983"/>
      <c r="H335" s="1983"/>
      <c r="I335" s="1983"/>
      <c r="J335" s="1984"/>
      <c r="K335" s="1983"/>
      <c r="L335" s="1983"/>
      <c r="M335" s="1983"/>
      <c r="N335" s="1983"/>
      <c r="O335" s="1984"/>
      <c r="P335" s="1983"/>
      <c r="Q335" s="1983"/>
      <c r="R335" s="1983"/>
      <c r="S335" s="1983"/>
      <c r="T335" s="1984"/>
      <c r="U335" s="1983"/>
      <c r="V335" s="1983"/>
      <c r="W335" s="1983"/>
      <c r="X335" s="1983"/>
      <c r="Y335" s="1984"/>
      <c r="Z335" s="2000"/>
      <c r="AA335" s="2001"/>
      <c r="AB335" s="2001"/>
      <c r="AC335" s="2001"/>
      <c r="AD335" s="556"/>
      <c r="AE335" s="557"/>
      <c r="AF335" s="527">
        <f t="shared" si="6"/>
        <v>464</v>
      </c>
      <c r="AG335" s="1977"/>
      <c r="AH335" s="1977"/>
      <c r="AI335" s="1977"/>
      <c r="AJ335" s="1977"/>
      <c r="AK335" s="1977"/>
      <c r="AL335" s="1977"/>
      <c r="AM335" s="1977"/>
      <c r="AN335" s="1977"/>
      <c r="AO335" s="1977"/>
      <c r="AP335" s="1977"/>
      <c r="AQ335" s="1086"/>
      <c r="AR335" s="2368"/>
      <c r="AS335" s="2368"/>
      <c r="AT335" s="2368"/>
      <c r="AU335" s="2368"/>
      <c r="AV335" s="2368"/>
      <c r="AW335" s="2368"/>
      <c r="AX335" s="481"/>
    </row>
    <row r="336" spans="1:56">
      <c r="A336" s="2104"/>
      <c r="B336" s="1983"/>
      <c r="C336" s="1983"/>
      <c r="D336" s="1983"/>
      <c r="E336" s="1984"/>
      <c r="F336" s="1983"/>
      <c r="G336" s="1983"/>
      <c r="H336" s="1983"/>
      <c r="I336" s="1983"/>
      <c r="J336" s="1984"/>
      <c r="K336" s="1983"/>
      <c r="L336" s="1983"/>
      <c r="M336" s="1983"/>
      <c r="N336" s="1983"/>
      <c r="O336" s="1984"/>
      <c r="P336" s="1983"/>
      <c r="Q336" s="1983"/>
      <c r="R336" s="1983"/>
      <c r="S336" s="1983"/>
      <c r="T336" s="1984"/>
      <c r="U336" s="1983"/>
      <c r="V336" s="1983"/>
      <c r="W336" s="1983"/>
      <c r="X336" s="1983"/>
      <c r="Y336" s="1984"/>
      <c r="Z336" s="2000"/>
      <c r="AA336" s="2001"/>
      <c r="AB336" s="2001"/>
      <c r="AC336" s="2001"/>
      <c r="AD336" s="556"/>
      <c r="AE336" s="557"/>
      <c r="AF336" s="527">
        <f t="shared" si="6"/>
        <v>464</v>
      </c>
      <c r="AG336" s="1977"/>
      <c r="AH336" s="1977"/>
      <c r="AI336" s="1977"/>
      <c r="AJ336" s="1977"/>
      <c r="AK336" s="1977"/>
      <c r="AL336" s="1977"/>
      <c r="AM336" s="1977"/>
      <c r="AN336" s="1977"/>
      <c r="AO336" s="1977"/>
      <c r="AP336" s="1977"/>
      <c r="AQ336" s="1086"/>
      <c r="AR336" s="2368"/>
      <c r="AS336" s="2368"/>
      <c r="AT336" s="2368"/>
      <c r="AU336" s="2368"/>
      <c r="AV336" s="2368"/>
      <c r="AW336" s="2368"/>
      <c r="AX336" s="481"/>
    </row>
    <row r="337" spans="1:56">
      <c r="A337" s="2104"/>
      <c r="B337" s="1983"/>
      <c r="C337" s="1983"/>
      <c r="D337" s="1983"/>
      <c r="E337" s="1984"/>
      <c r="F337" s="1983"/>
      <c r="G337" s="1983"/>
      <c r="H337" s="1983"/>
      <c r="I337" s="1983"/>
      <c r="J337" s="1984"/>
      <c r="K337" s="1983"/>
      <c r="L337" s="1983"/>
      <c r="M337" s="1983"/>
      <c r="N337" s="1983"/>
      <c r="O337" s="1984"/>
      <c r="P337" s="1983"/>
      <c r="Q337" s="1983"/>
      <c r="R337" s="1983"/>
      <c r="S337" s="1983"/>
      <c r="T337" s="1984"/>
      <c r="U337" s="1983"/>
      <c r="V337" s="1983"/>
      <c r="W337" s="1983"/>
      <c r="X337" s="1983"/>
      <c r="Y337" s="1984"/>
      <c r="Z337" s="2000"/>
      <c r="AA337" s="2001"/>
      <c r="AB337" s="2001"/>
      <c r="AC337" s="2001"/>
      <c r="AD337" s="556"/>
      <c r="AE337" s="557"/>
      <c r="AF337" s="527">
        <f t="shared" si="6"/>
        <v>464</v>
      </c>
      <c r="AG337" s="1977"/>
      <c r="AH337" s="1977"/>
      <c r="AI337" s="1977"/>
      <c r="AJ337" s="1977"/>
      <c r="AK337" s="1977"/>
      <c r="AL337" s="1977"/>
      <c r="AM337" s="1977"/>
      <c r="AN337" s="1977"/>
      <c r="AO337" s="1977"/>
      <c r="AP337" s="1977"/>
      <c r="AQ337" s="1086"/>
      <c r="AR337" s="2368"/>
      <c r="AS337" s="2368"/>
      <c r="AT337" s="2368"/>
      <c r="AU337" s="2368"/>
      <c r="AV337" s="2368"/>
      <c r="AW337" s="2368"/>
      <c r="AX337" s="481"/>
    </row>
    <row r="338" spans="1:56" s="387" customFormat="1">
      <c r="A338" s="2104"/>
      <c r="B338" s="1983"/>
      <c r="C338" s="1983"/>
      <c r="D338" s="1983"/>
      <c r="E338" s="1984"/>
      <c r="F338" s="1983"/>
      <c r="G338" s="1983"/>
      <c r="H338" s="1983"/>
      <c r="I338" s="1983"/>
      <c r="J338" s="1984"/>
      <c r="K338" s="1983"/>
      <c r="L338" s="1983"/>
      <c r="M338" s="1983"/>
      <c r="N338" s="1983"/>
      <c r="O338" s="1984"/>
      <c r="P338" s="1983"/>
      <c r="Q338" s="1983"/>
      <c r="R338" s="1983"/>
      <c r="S338" s="1983"/>
      <c r="T338" s="1984"/>
      <c r="U338" s="1983"/>
      <c r="V338" s="1983"/>
      <c r="W338" s="1983"/>
      <c r="X338" s="1983"/>
      <c r="Y338" s="1984"/>
      <c r="Z338" s="2000"/>
      <c r="AA338" s="2001"/>
      <c r="AB338" s="2001"/>
      <c r="AC338" s="2001"/>
      <c r="AD338" s="556"/>
      <c r="AE338" s="557"/>
      <c r="AF338" s="527">
        <f t="shared" si="6"/>
        <v>464</v>
      </c>
      <c r="AG338" s="1977"/>
      <c r="AH338" s="1977"/>
      <c r="AI338" s="1977"/>
      <c r="AJ338" s="1977"/>
      <c r="AK338" s="1977"/>
      <c r="AL338" s="1977"/>
      <c r="AM338" s="1977"/>
      <c r="AN338" s="1977"/>
      <c r="AO338" s="1977"/>
      <c r="AP338" s="1977"/>
      <c r="AQ338" s="1086"/>
      <c r="AR338" s="2368"/>
      <c r="AS338" s="2368"/>
      <c r="AT338" s="2368"/>
      <c r="AU338" s="2368"/>
      <c r="AV338" s="2368"/>
      <c r="AW338" s="2368"/>
      <c r="AX338" s="481"/>
      <c r="AY338" s="388"/>
      <c r="AZ338" s="388"/>
      <c r="BA338" s="388"/>
      <c r="BB338" s="388"/>
      <c r="BC338" s="388"/>
      <c r="BD338" s="388"/>
    </row>
    <row r="339" spans="1:56">
      <c r="A339" s="2104"/>
      <c r="B339" s="1983"/>
      <c r="C339" s="1983"/>
      <c r="D339" s="1983"/>
      <c r="E339" s="1984"/>
      <c r="F339" s="1983"/>
      <c r="G339" s="1983"/>
      <c r="H339" s="1983"/>
      <c r="I339" s="1983"/>
      <c r="J339" s="1984"/>
      <c r="K339" s="1983"/>
      <c r="L339" s="1983"/>
      <c r="M339" s="1983"/>
      <c r="N339" s="1983"/>
      <c r="O339" s="1984"/>
      <c r="P339" s="1983"/>
      <c r="Q339" s="1983"/>
      <c r="R339" s="1983"/>
      <c r="S339" s="1983"/>
      <c r="T339" s="1984"/>
      <c r="U339" s="1983"/>
      <c r="V339" s="1983"/>
      <c r="W339" s="1983"/>
      <c r="X339" s="1983"/>
      <c r="Y339" s="1984"/>
      <c r="Z339" s="2000"/>
      <c r="AA339" s="2001"/>
      <c r="AB339" s="2001"/>
      <c r="AC339" s="2001"/>
      <c r="AD339" s="556"/>
      <c r="AE339" s="557"/>
      <c r="AF339" s="527">
        <f t="shared" si="6"/>
        <v>464</v>
      </c>
      <c r="AG339" s="1977"/>
      <c r="AH339" s="1977"/>
      <c r="AI339" s="1977"/>
      <c r="AJ339" s="1977"/>
      <c r="AK339" s="1977"/>
      <c r="AL339" s="1977"/>
      <c r="AM339" s="1977"/>
      <c r="AN339" s="1977"/>
      <c r="AO339" s="1977"/>
      <c r="AP339" s="1977"/>
      <c r="AQ339" s="1086"/>
      <c r="AR339" s="2368"/>
      <c r="AS339" s="2368"/>
      <c r="AT339" s="2368"/>
      <c r="AU339" s="2368"/>
      <c r="AV339" s="2368"/>
      <c r="AW339" s="2368"/>
      <c r="AX339" s="481"/>
    </row>
    <row r="340" spans="1:56">
      <c r="A340" s="2104"/>
      <c r="B340" s="1983"/>
      <c r="C340" s="1983"/>
      <c r="D340" s="1983"/>
      <c r="E340" s="1984"/>
      <c r="F340" s="1983"/>
      <c r="G340" s="1983"/>
      <c r="H340" s="1983"/>
      <c r="I340" s="1983"/>
      <c r="J340" s="1984"/>
      <c r="K340" s="1983"/>
      <c r="L340" s="1983"/>
      <c r="M340" s="1983"/>
      <c r="N340" s="1983"/>
      <c r="O340" s="1984"/>
      <c r="P340" s="1983"/>
      <c r="Q340" s="1983"/>
      <c r="R340" s="1983"/>
      <c r="S340" s="1983"/>
      <c r="T340" s="1984"/>
      <c r="U340" s="1983"/>
      <c r="V340" s="1983"/>
      <c r="W340" s="1983"/>
      <c r="X340" s="1983"/>
      <c r="Y340" s="1984"/>
      <c r="Z340" s="2000"/>
      <c r="AA340" s="2001"/>
      <c r="AB340" s="2001"/>
      <c r="AC340" s="2001"/>
      <c r="AD340" s="556"/>
      <c r="AE340" s="557"/>
      <c r="AF340" s="527">
        <f t="shared" si="6"/>
        <v>464</v>
      </c>
      <c r="AG340" s="1977"/>
      <c r="AH340" s="1977"/>
      <c r="AI340" s="1977"/>
      <c r="AJ340" s="1977"/>
      <c r="AK340" s="1977"/>
      <c r="AL340" s="1977"/>
      <c r="AM340" s="1977"/>
      <c r="AN340" s="1977"/>
      <c r="AO340" s="1977"/>
      <c r="AP340" s="1977"/>
      <c r="AQ340" s="1086"/>
      <c r="AR340" s="2368"/>
      <c r="AS340" s="2368"/>
      <c r="AT340" s="2368"/>
      <c r="AU340" s="2368"/>
      <c r="AV340" s="2368"/>
      <c r="AW340" s="2368"/>
      <c r="AX340" s="481"/>
    </row>
    <row r="341" spans="1:56">
      <c r="A341" s="2104"/>
      <c r="B341" s="1983"/>
      <c r="C341" s="1983"/>
      <c r="D341" s="1983"/>
      <c r="E341" s="1984"/>
      <c r="F341" s="1983"/>
      <c r="G341" s="1983"/>
      <c r="H341" s="1983"/>
      <c r="I341" s="1983"/>
      <c r="J341" s="1984"/>
      <c r="K341" s="1983"/>
      <c r="L341" s="1983"/>
      <c r="M341" s="1983"/>
      <c r="N341" s="1983"/>
      <c r="O341" s="1984"/>
      <c r="P341" s="1983"/>
      <c r="Q341" s="1983"/>
      <c r="R341" s="1983"/>
      <c r="S341" s="1983"/>
      <c r="T341" s="1984"/>
      <c r="U341" s="1983"/>
      <c r="V341" s="1983"/>
      <c r="W341" s="1983"/>
      <c r="X341" s="1983"/>
      <c r="Y341" s="1984"/>
      <c r="Z341" s="2000"/>
      <c r="AA341" s="2001"/>
      <c r="AB341" s="2001"/>
      <c r="AC341" s="2001"/>
      <c r="AD341" s="556"/>
      <c r="AE341" s="557"/>
      <c r="AF341" s="527">
        <f t="shared" si="6"/>
        <v>464</v>
      </c>
      <c r="AG341" s="1977"/>
      <c r="AH341" s="1977"/>
      <c r="AI341" s="1977"/>
      <c r="AJ341" s="1977"/>
      <c r="AK341" s="1977"/>
      <c r="AL341" s="1977"/>
      <c r="AM341" s="1977"/>
      <c r="AN341" s="1977"/>
      <c r="AO341" s="1977"/>
      <c r="AP341" s="1977"/>
      <c r="AQ341" s="1086"/>
      <c r="AR341" s="2368"/>
      <c r="AS341" s="2368"/>
      <c r="AT341" s="2368"/>
      <c r="AU341" s="2368"/>
      <c r="AV341" s="2368"/>
      <c r="AW341" s="2368"/>
      <c r="AX341" s="481"/>
    </row>
    <row r="342" spans="1:56">
      <c r="A342" s="2104"/>
      <c r="B342" s="1983"/>
      <c r="C342" s="1983"/>
      <c r="D342" s="1983"/>
      <c r="E342" s="1984"/>
      <c r="F342" s="1983"/>
      <c r="G342" s="1983"/>
      <c r="H342" s="1983"/>
      <c r="I342" s="1983"/>
      <c r="J342" s="1984"/>
      <c r="K342" s="1983"/>
      <c r="L342" s="1983"/>
      <c r="M342" s="1983"/>
      <c r="N342" s="1983"/>
      <c r="O342" s="1984"/>
      <c r="P342" s="1983"/>
      <c r="Q342" s="1983"/>
      <c r="R342" s="1983"/>
      <c r="S342" s="1983"/>
      <c r="T342" s="1984"/>
      <c r="U342" s="1983"/>
      <c r="V342" s="1983"/>
      <c r="W342" s="1983"/>
      <c r="X342" s="1983"/>
      <c r="Y342" s="1984"/>
      <c r="Z342" s="2000"/>
      <c r="AA342" s="2001"/>
      <c r="AB342" s="2001"/>
      <c r="AC342" s="2001"/>
      <c r="AD342" s="556"/>
      <c r="AE342" s="557"/>
      <c r="AF342" s="527">
        <f t="shared" si="6"/>
        <v>464</v>
      </c>
      <c r="AG342" s="1977"/>
      <c r="AH342" s="1977"/>
      <c r="AI342" s="1977"/>
      <c r="AJ342" s="1977"/>
      <c r="AK342" s="1977"/>
      <c r="AL342" s="1977"/>
      <c r="AM342" s="1977"/>
      <c r="AN342" s="1977"/>
      <c r="AO342" s="1977"/>
      <c r="AP342" s="1977"/>
      <c r="AQ342" s="1086"/>
      <c r="AR342" s="2368"/>
      <c r="AS342" s="2368"/>
      <c r="AT342" s="2368"/>
      <c r="AU342" s="2368"/>
      <c r="AV342" s="2368"/>
      <c r="AW342" s="2368"/>
      <c r="AX342" s="481"/>
    </row>
    <row r="343" spans="1:56">
      <c r="A343" s="2193"/>
      <c r="B343" s="2002"/>
      <c r="C343" s="2002"/>
      <c r="D343" s="2002"/>
      <c r="E343" s="2003"/>
      <c r="F343" s="2002"/>
      <c r="G343" s="2002"/>
      <c r="H343" s="2002"/>
      <c r="I343" s="2002"/>
      <c r="J343" s="2003"/>
      <c r="K343" s="2002"/>
      <c r="L343" s="2002"/>
      <c r="M343" s="2002"/>
      <c r="N343" s="2002"/>
      <c r="O343" s="2003"/>
      <c r="P343" s="2002"/>
      <c r="Q343" s="2002"/>
      <c r="R343" s="2002"/>
      <c r="S343" s="2002"/>
      <c r="T343" s="2003"/>
      <c r="U343" s="2002"/>
      <c r="V343" s="2002"/>
      <c r="W343" s="2002"/>
      <c r="X343" s="2002"/>
      <c r="Y343" s="2003"/>
      <c r="Z343" s="2000"/>
      <c r="AA343" s="2001"/>
      <c r="AB343" s="2001"/>
      <c r="AC343" s="2001"/>
      <c r="AD343" s="556"/>
      <c r="AE343" s="557"/>
      <c r="AF343" s="534">
        <f t="shared" si="6"/>
        <v>464</v>
      </c>
      <c r="AG343" s="573" t="s">
        <v>55</v>
      </c>
      <c r="AH343" s="483"/>
      <c r="AI343" s="483"/>
      <c r="AJ343" s="483"/>
      <c r="AK343" s="483"/>
      <c r="AL343" s="483"/>
      <c r="AM343" s="483"/>
      <c r="AN343" s="483"/>
      <c r="AO343" s="483"/>
      <c r="AP343" s="483"/>
      <c r="AQ343" s="483"/>
      <c r="AR343" s="483"/>
      <c r="AS343" s="483"/>
      <c r="AT343" s="483"/>
      <c r="AU343" s="483"/>
      <c r="AV343" s="483"/>
      <c r="AW343" s="483"/>
      <c r="AX343" s="483"/>
    </row>
    <row r="344" spans="1:56" ht="18.75">
      <c r="A344" s="1997" t="s">
        <v>0</v>
      </c>
      <c r="B344" s="1997"/>
      <c r="C344" s="1997"/>
      <c r="D344" s="1997"/>
      <c r="E344" s="1997"/>
      <c r="F344" s="1997" t="s">
        <v>1</v>
      </c>
      <c r="G344" s="1997"/>
      <c r="H344" s="1997"/>
      <c r="I344" s="1997"/>
      <c r="J344" s="1997"/>
      <c r="K344" s="1997" t="s">
        <v>2</v>
      </c>
      <c r="L344" s="1997"/>
      <c r="M344" s="1997"/>
      <c r="N344" s="1997"/>
      <c r="O344" s="1997"/>
      <c r="P344" s="1997" t="s">
        <v>3</v>
      </c>
      <c r="Q344" s="1997"/>
      <c r="R344" s="1997"/>
      <c r="S344" s="1997"/>
      <c r="T344" s="1997"/>
      <c r="U344" s="1997" t="s">
        <v>4</v>
      </c>
      <c r="V344" s="1997"/>
      <c r="W344" s="1997"/>
      <c r="X344" s="1997"/>
      <c r="Y344" s="1997"/>
      <c r="Z344" s="1997" t="s">
        <v>5</v>
      </c>
      <c r="AA344" s="1997"/>
      <c r="AB344" s="1997"/>
      <c r="AC344" s="1997"/>
      <c r="AD344" s="1997"/>
      <c r="AE344" s="1997" t="s">
        <v>6</v>
      </c>
      <c r="AF344" s="1997"/>
      <c r="AG344" s="1997"/>
      <c r="AH344" s="1997"/>
      <c r="AI344" s="1997"/>
      <c r="AJ344" s="1997" t="s">
        <v>7</v>
      </c>
      <c r="AK344" s="1997"/>
      <c r="AL344" s="1997"/>
      <c r="AM344" s="1997"/>
      <c r="AN344" s="1997"/>
      <c r="AO344" s="1997" t="s">
        <v>8</v>
      </c>
      <c r="AP344" s="1997"/>
      <c r="AQ344" s="1997"/>
      <c r="AR344" s="1997"/>
      <c r="AS344" s="1997"/>
      <c r="AT344" s="1997" t="s">
        <v>9</v>
      </c>
      <c r="AU344" s="1997"/>
      <c r="AV344" s="1997"/>
      <c r="AW344" s="1997"/>
      <c r="AX344" s="1997"/>
    </row>
    <row r="345" spans="1:56">
      <c r="A345" s="2005" t="s">
        <v>111</v>
      </c>
      <c r="B345" s="2006"/>
      <c r="C345" s="2006"/>
      <c r="D345" s="2006"/>
      <c r="E345" s="2006"/>
      <c r="F345" s="2006"/>
      <c r="G345" s="2006"/>
      <c r="H345" s="2006"/>
      <c r="I345" s="2006"/>
      <c r="J345" s="2006"/>
      <c r="K345" s="2006"/>
      <c r="L345" s="2006"/>
      <c r="M345" s="2006"/>
      <c r="N345" s="2006"/>
      <c r="O345" s="2006"/>
      <c r="P345" s="2006"/>
      <c r="Q345" s="2006"/>
      <c r="R345" s="2006"/>
      <c r="S345" s="2006"/>
      <c r="T345" s="2006"/>
      <c r="U345" s="2006"/>
      <c r="V345" s="2006"/>
      <c r="W345" s="2006"/>
      <c r="X345" s="2006"/>
      <c r="Y345" s="2006"/>
      <c r="Z345" s="484">
        <v>1</v>
      </c>
      <c r="AA345" s="485"/>
      <c r="AB345" s="485"/>
      <c r="AC345" s="485"/>
      <c r="AD345" s="486"/>
      <c r="AE345" s="485">
        <v>2</v>
      </c>
      <c r="AF345" s="485"/>
      <c r="AG345" s="485"/>
      <c r="AH345" s="485"/>
      <c r="AI345" s="486"/>
      <c r="AJ345" s="485">
        <v>3</v>
      </c>
      <c r="AK345" s="485"/>
      <c r="AL345" s="485"/>
      <c r="AM345" s="485"/>
      <c r="AN345" s="486"/>
      <c r="AO345" s="485">
        <v>4</v>
      </c>
      <c r="AP345" s="485"/>
      <c r="AQ345" s="485"/>
      <c r="AR345" s="485"/>
      <c r="AS345" s="486"/>
      <c r="AT345" s="485">
        <v>5</v>
      </c>
      <c r="AU345" s="485"/>
      <c r="AV345" s="485"/>
      <c r="AW345" s="485"/>
      <c r="AX345" s="486"/>
    </row>
    <row r="346" spans="1:56">
      <c r="A346" s="2007"/>
      <c r="B346" s="2008"/>
      <c r="C346" s="2008"/>
      <c r="D346" s="2008"/>
      <c r="E346" s="2008"/>
      <c r="F346" s="2008"/>
      <c r="G346" s="2008"/>
      <c r="H346" s="2008"/>
      <c r="I346" s="2008"/>
      <c r="J346" s="2008"/>
      <c r="K346" s="2008"/>
      <c r="L346" s="2008"/>
      <c r="M346" s="2008"/>
      <c r="N346" s="2008"/>
      <c r="O346" s="2008"/>
      <c r="P346" s="2008"/>
      <c r="Q346" s="2008"/>
      <c r="R346" s="2008"/>
      <c r="S346" s="2008"/>
      <c r="T346" s="2008"/>
      <c r="U346" s="2008"/>
      <c r="V346" s="2008"/>
      <c r="W346" s="2008"/>
      <c r="X346" s="2008"/>
      <c r="Y346" s="2008"/>
      <c r="Z346" s="2198"/>
      <c r="AA346" s="1981"/>
      <c r="AB346" s="1981"/>
      <c r="AC346" s="1981"/>
      <c r="AD346" s="1982"/>
      <c r="AE346" s="1981"/>
      <c r="AF346" s="1981"/>
      <c r="AG346" s="1981"/>
      <c r="AH346" s="1981"/>
      <c r="AI346" s="1982"/>
      <c r="AJ346" s="1981" t="s">
        <v>3418</v>
      </c>
      <c r="AK346" s="1981"/>
      <c r="AL346" s="1981"/>
      <c r="AM346" s="1981"/>
      <c r="AN346" s="1982"/>
      <c r="AO346" s="1981"/>
      <c r="AP346" s="1981"/>
      <c r="AQ346" s="1981"/>
      <c r="AR346" s="1981"/>
      <c r="AS346" s="1982"/>
      <c r="AT346" s="1981"/>
      <c r="AU346" s="1981"/>
      <c r="AV346" s="1981"/>
      <c r="AW346" s="1981"/>
      <c r="AX346" s="1982"/>
    </row>
    <row r="347" spans="1:56">
      <c r="A347" s="2007"/>
      <c r="B347" s="2008"/>
      <c r="C347" s="2008"/>
      <c r="D347" s="2008"/>
      <c r="E347" s="2008"/>
      <c r="F347" s="2008"/>
      <c r="G347" s="2008"/>
      <c r="H347" s="2008"/>
      <c r="I347" s="2008"/>
      <c r="J347" s="2008"/>
      <c r="K347" s="2008"/>
      <c r="L347" s="2008"/>
      <c r="M347" s="2008"/>
      <c r="N347" s="2008"/>
      <c r="O347" s="2008"/>
      <c r="P347" s="2008"/>
      <c r="Q347" s="2008"/>
      <c r="R347" s="2008"/>
      <c r="S347" s="2008"/>
      <c r="T347" s="2008"/>
      <c r="U347" s="2008"/>
      <c r="V347" s="2008"/>
      <c r="W347" s="2008"/>
      <c r="X347" s="2008"/>
      <c r="Y347" s="2008"/>
      <c r="Z347" s="2198"/>
      <c r="AA347" s="1981"/>
      <c r="AB347" s="1981"/>
      <c r="AC347" s="1981"/>
      <c r="AD347" s="1982"/>
      <c r="AE347" s="1981"/>
      <c r="AF347" s="1981"/>
      <c r="AG347" s="1981"/>
      <c r="AH347" s="1981"/>
      <c r="AI347" s="1982"/>
      <c r="AJ347" s="1981"/>
      <c r="AK347" s="1981"/>
      <c r="AL347" s="1981"/>
      <c r="AM347" s="1981"/>
      <c r="AN347" s="1982"/>
      <c r="AO347" s="1981"/>
      <c r="AP347" s="1981"/>
      <c r="AQ347" s="1981"/>
      <c r="AR347" s="1981"/>
      <c r="AS347" s="1982"/>
      <c r="AT347" s="1981"/>
      <c r="AU347" s="1981"/>
      <c r="AV347" s="1981"/>
      <c r="AW347" s="1981"/>
      <c r="AX347" s="1982"/>
    </row>
    <row r="348" spans="1:56">
      <c r="A348" s="2007"/>
      <c r="B348" s="2008"/>
      <c r="C348" s="2008"/>
      <c r="D348" s="2008"/>
      <c r="E348" s="2008"/>
      <c r="F348" s="2008"/>
      <c r="G348" s="2008"/>
      <c r="H348" s="2008"/>
      <c r="I348" s="2008"/>
      <c r="J348" s="2008"/>
      <c r="K348" s="2008"/>
      <c r="L348" s="2008"/>
      <c r="M348" s="2008"/>
      <c r="N348" s="2008"/>
      <c r="O348" s="2008"/>
      <c r="P348" s="2008"/>
      <c r="Q348" s="2008"/>
      <c r="R348" s="2008"/>
      <c r="S348" s="2008"/>
      <c r="T348" s="2008"/>
      <c r="U348" s="2008"/>
      <c r="V348" s="2008"/>
      <c r="W348" s="2008"/>
      <c r="X348" s="2008"/>
      <c r="Y348" s="2008"/>
      <c r="Z348" s="2198"/>
      <c r="AA348" s="1981"/>
      <c r="AB348" s="1981"/>
      <c r="AC348" s="1981"/>
      <c r="AD348" s="1982"/>
      <c r="AE348" s="1981"/>
      <c r="AF348" s="1981"/>
      <c r="AG348" s="1981"/>
      <c r="AH348" s="1981"/>
      <c r="AI348" s="1982"/>
      <c r="AJ348" s="1981"/>
      <c r="AK348" s="1981"/>
      <c r="AL348" s="1981"/>
      <c r="AM348" s="1981"/>
      <c r="AN348" s="1982"/>
      <c r="AO348" s="1981"/>
      <c r="AP348" s="1981"/>
      <c r="AQ348" s="1981"/>
      <c r="AR348" s="1981"/>
      <c r="AS348" s="1982"/>
      <c r="AT348" s="1981"/>
      <c r="AU348" s="1981"/>
      <c r="AV348" s="1981"/>
      <c r="AW348" s="1981"/>
      <c r="AX348" s="1982"/>
    </row>
    <row r="349" spans="1:56" ht="15.75">
      <c r="A349" s="2009" t="s">
        <v>43</v>
      </c>
      <c r="B349" s="2010"/>
      <c r="C349" s="2010"/>
      <c r="D349" s="487"/>
      <c r="E349" s="489" t="s">
        <v>44</v>
      </c>
      <c r="F349" s="489" t="s">
        <v>45</v>
      </c>
      <c r="G349" s="489" t="s">
        <v>208</v>
      </c>
      <c r="H349" s="2010" t="s">
        <v>47</v>
      </c>
      <c r="I349" s="2010"/>
      <c r="J349" s="2010"/>
      <c r="K349" s="488"/>
      <c r="L349" s="488"/>
      <c r="M349" s="488"/>
      <c r="N349" s="488"/>
      <c r="O349" s="488"/>
      <c r="P349" s="488"/>
      <c r="Q349" s="488"/>
      <c r="R349" s="488"/>
      <c r="S349" s="489" t="s">
        <v>48</v>
      </c>
      <c r="T349" s="488"/>
      <c r="U349" s="2246">
        <f>$AT$38</f>
        <v>464</v>
      </c>
      <c r="V349" s="2246"/>
      <c r="W349" s="2004" t="s">
        <v>49</v>
      </c>
      <c r="X349" s="2004"/>
      <c r="Y349" s="488"/>
      <c r="Z349" s="2198"/>
      <c r="AA349" s="1981"/>
      <c r="AB349" s="1981"/>
      <c r="AC349" s="1981"/>
      <c r="AD349" s="1982"/>
      <c r="AE349" s="1981"/>
      <c r="AF349" s="1981"/>
      <c r="AG349" s="1981"/>
      <c r="AH349" s="1981"/>
      <c r="AI349" s="1982"/>
      <c r="AJ349" s="1981"/>
      <c r="AK349" s="1981"/>
      <c r="AL349" s="1981"/>
      <c r="AM349" s="1981"/>
      <c r="AN349" s="1982"/>
      <c r="AO349" s="1981"/>
      <c r="AP349" s="1981"/>
      <c r="AQ349" s="1981"/>
      <c r="AR349" s="1981"/>
      <c r="AS349" s="1982"/>
      <c r="AT349" s="1981"/>
      <c r="AU349" s="1981"/>
      <c r="AV349" s="1981"/>
      <c r="AW349" s="1981"/>
      <c r="AX349" s="1982"/>
    </row>
    <row r="350" spans="1:56">
      <c r="A350" s="1998" t="s">
        <v>113</v>
      </c>
      <c r="B350" s="1999"/>
      <c r="C350" s="1999"/>
      <c r="D350" s="1999"/>
      <c r="E350" s="554">
        <v>7</v>
      </c>
      <c r="F350" s="555">
        <v>443</v>
      </c>
      <c r="G350" s="527">
        <f>SUM($AT$38-F350)</f>
        <v>21</v>
      </c>
      <c r="H350" s="1977"/>
      <c r="I350" s="1977"/>
      <c r="J350" s="1977"/>
      <c r="K350" s="1977"/>
      <c r="L350" s="1977"/>
      <c r="M350" s="1977"/>
      <c r="N350" s="1977"/>
      <c r="O350" s="1977"/>
      <c r="P350" s="1977"/>
      <c r="Q350" s="1977"/>
      <c r="R350" s="1086"/>
      <c r="S350" s="2368" t="s">
        <v>50</v>
      </c>
      <c r="T350" s="2368"/>
      <c r="U350" s="2368"/>
      <c r="V350" s="2368"/>
      <c r="W350" s="2368"/>
      <c r="X350" s="2368"/>
      <c r="Y350" s="488"/>
      <c r="Z350" s="2198"/>
      <c r="AA350" s="1981"/>
      <c r="AB350" s="1981"/>
      <c r="AC350" s="1981"/>
      <c r="AD350" s="1982"/>
      <c r="AE350" s="1981"/>
      <c r="AF350" s="1981"/>
      <c r="AG350" s="1981"/>
      <c r="AH350" s="1981"/>
      <c r="AI350" s="1982"/>
      <c r="AJ350" s="1981"/>
      <c r="AK350" s="1981"/>
      <c r="AL350" s="1981"/>
      <c r="AM350" s="1981"/>
      <c r="AN350" s="1982"/>
      <c r="AO350" s="1981"/>
      <c r="AP350" s="1981"/>
      <c r="AQ350" s="1981"/>
      <c r="AR350" s="1981"/>
      <c r="AS350" s="1982"/>
      <c r="AT350" s="1981"/>
      <c r="AU350" s="1981"/>
      <c r="AV350" s="1981"/>
      <c r="AW350" s="1981"/>
      <c r="AX350" s="1982"/>
    </row>
    <row r="351" spans="1:56">
      <c r="A351" s="1998" t="s">
        <v>3579</v>
      </c>
      <c r="B351" s="1999"/>
      <c r="C351" s="1999"/>
      <c r="D351" s="1999"/>
      <c r="E351" s="554">
        <v>1</v>
      </c>
      <c r="F351" s="555">
        <v>445</v>
      </c>
      <c r="G351" s="527">
        <f t="shared" ref="G351:G360" si="7">SUM($AT$38-F351)</f>
        <v>19</v>
      </c>
      <c r="H351" s="1977"/>
      <c r="I351" s="1977"/>
      <c r="J351" s="1977"/>
      <c r="K351" s="1977"/>
      <c r="L351" s="1977"/>
      <c r="M351" s="1977"/>
      <c r="N351" s="1977"/>
      <c r="O351" s="1977"/>
      <c r="P351" s="1977"/>
      <c r="Q351" s="1977"/>
      <c r="R351" s="1086"/>
      <c r="S351" s="2368"/>
      <c r="T351" s="2368"/>
      <c r="U351" s="2368"/>
      <c r="V351" s="2368"/>
      <c r="W351" s="2368"/>
      <c r="X351" s="2368"/>
      <c r="Y351" s="488"/>
      <c r="Z351" s="2198" t="s">
        <v>3392</v>
      </c>
      <c r="AA351" s="1981"/>
      <c r="AB351" s="1981"/>
      <c r="AC351" s="1981"/>
      <c r="AD351" s="1982"/>
      <c r="AE351" s="1981"/>
      <c r="AF351" s="1981"/>
      <c r="AG351" s="1981"/>
      <c r="AH351" s="1981"/>
      <c r="AI351" s="1982"/>
      <c r="AJ351" s="1981"/>
      <c r="AK351" s="1981"/>
      <c r="AL351" s="1981"/>
      <c r="AM351" s="1981"/>
      <c r="AN351" s="1982"/>
      <c r="AO351" s="1981"/>
      <c r="AP351" s="1981"/>
      <c r="AQ351" s="1981"/>
      <c r="AR351" s="1981"/>
      <c r="AS351" s="1982"/>
      <c r="AT351" s="1981"/>
      <c r="AU351" s="1981"/>
      <c r="AV351" s="1981"/>
      <c r="AW351" s="1981"/>
      <c r="AX351" s="1982"/>
    </row>
    <row r="352" spans="1:56">
      <c r="A352" s="1998" t="s">
        <v>3495</v>
      </c>
      <c r="B352" s="1999"/>
      <c r="C352" s="1999"/>
      <c r="D352" s="1999"/>
      <c r="E352" s="554">
        <v>24</v>
      </c>
      <c r="F352" s="555">
        <v>435</v>
      </c>
      <c r="G352" s="527">
        <f t="shared" si="7"/>
        <v>29</v>
      </c>
      <c r="H352" s="1977"/>
      <c r="I352" s="1977"/>
      <c r="J352" s="1977"/>
      <c r="K352" s="1977"/>
      <c r="L352" s="1977"/>
      <c r="M352" s="1977"/>
      <c r="N352" s="1977"/>
      <c r="O352" s="1977"/>
      <c r="P352" s="1977"/>
      <c r="Q352" s="1977"/>
      <c r="R352" s="1086"/>
      <c r="S352" s="2368"/>
      <c r="T352" s="2368"/>
      <c r="U352" s="2368"/>
      <c r="V352" s="2368"/>
      <c r="W352" s="2368"/>
      <c r="X352" s="2368"/>
      <c r="Y352" s="488"/>
      <c r="Z352" s="2198"/>
      <c r="AA352" s="1981"/>
      <c r="AB352" s="1981"/>
      <c r="AC352" s="1981"/>
      <c r="AD352" s="1982"/>
      <c r="AE352" s="1981"/>
      <c r="AF352" s="1981"/>
      <c r="AG352" s="1981"/>
      <c r="AH352" s="1981"/>
      <c r="AI352" s="1982"/>
      <c r="AJ352" s="1981"/>
      <c r="AK352" s="1981"/>
      <c r="AL352" s="1981"/>
      <c r="AM352" s="1981"/>
      <c r="AN352" s="1982"/>
      <c r="AO352" s="1981"/>
      <c r="AP352" s="1981"/>
      <c r="AQ352" s="1981"/>
      <c r="AR352" s="1981"/>
      <c r="AS352" s="1982"/>
      <c r="AT352" s="1981"/>
      <c r="AU352" s="1981"/>
      <c r="AV352" s="1981"/>
      <c r="AW352" s="1981"/>
      <c r="AX352" s="1982"/>
    </row>
    <row r="353" spans="1:56">
      <c r="A353" s="1998"/>
      <c r="B353" s="1999"/>
      <c r="C353" s="1999"/>
      <c r="D353" s="1999"/>
      <c r="E353" s="554"/>
      <c r="F353" s="555"/>
      <c r="G353" s="527">
        <f t="shared" si="7"/>
        <v>464</v>
      </c>
      <c r="H353" s="1977"/>
      <c r="I353" s="1977"/>
      <c r="J353" s="1977"/>
      <c r="K353" s="1977"/>
      <c r="L353" s="1977"/>
      <c r="M353" s="1977"/>
      <c r="N353" s="1977"/>
      <c r="O353" s="1977"/>
      <c r="P353" s="1977"/>
      <c r="Q353" s="1977"/>
      <c r="R353" s="1086"/>
      <c r="S353" s="2368"/>
      <c r="T353" s="2368"/>
      <c r="U353" s="2368"/>
      <c r="V353" s="2368"/>
      <c r="W353" s="2368"/>
      <c r="X353" s="2368"/>
      <c r="Y353" s="488"/>
      <c r="Z353" s="2198"/>
      <c r="AA353" s="1981"/>
      <c r="AB353" s="1981"/>
      <c r="AC353" s="1981"/>
      <c r="AD353" s="1982"/>
      <c r="AE353" s="1981"/>
      <c r="AF353" s="1981"/>
      <c r="AG353" s="1981"/>
      <c r="AH353" s="1981"/>
      <c r="AI353" s="1982"/>
      <c r="AJ353" s="1981"/>
      <c r="AK353" s="1981"/>
      <c r="AL353" s="1981"/>
      <c r="AM353" s="1981"/>
      <c r="AN353" s="1982"/>
      <c r="AO353" s="1981"/>
      <c r="AP353" s="1981"/>
      <c r="AQ353" s="1981"/>
      <c r="AR353" s="1981"/>
      <c r="AS353" s="1982"/>
      <c r="AT353" s="1981"/>
      <c r="AU353" s="1981"/>
      <c r="AV353" s="1981"/>
      <c r="AW353" s="1981"/>
      <c r="AX353" s="1982"/>
    </row>
    <row r="354" spans="1:56" s="387" customFormat="1">
      <c r="A354" s="1998"/>
      <c r="B354" s="1999"/>
      <c r="C354" s="1999"/>
      <c r="D354" s="1999"/>
      <c r="E354" s="554"/>
      <c r="F354" s="555"/>
      <c r="G354" s="527">
        <f t="shared" si="7"/>
        <v>464</v>
      </c>
      <c r="H354" s="1977"/>
      <c r="I354" s="1977"/>
      <c r="J354" s="1977"/>
      <c r="K354" s="1977"/>
      <c r="L354" s="1977"/>
      <c r="M354" s="1977"/>
      <c r="N354" s="1977"/>
      <c r="O354" s="1977"/>
      <c r="P354" s="1977"/>
      <c r="Q354" s="1977"/>
      <c r="R354" s="1086"/>
      <c r="S354" s="2368"/>
      <c r="T354" s="2368"/>
      <c r="U354" s="2368"/>
      <c r="V354" s="2368"/>
      <c r="W354" s="2368"/>
      <c r="X354" s="2368"/>
      <c r="Y354" s="488"/>
      <c r="Z354" s="2198"/>
      <c r="AA354" s="1981"/>
      <c r="AB354" s="1981"/>
      <c r="AC354" s="1981"/>
      <c r="AD354" s="1982"/>
      <c r="AE354" s="1981"/>
      <c r="AF354" s="1981"/>
      <c r="AG354" s="1981"/>
      <c r="AH354" s="1981"/>
      <c r="AI354" s="1982"/>
      <c r="AJ354" s="1981"/>
      <c r="AK354" s="1981"/>
      <c r="AL354" s="1981"/>
      <c r="AM354" s="1981"/>
      <c r="AN354" s="1982"/>
      <c r="AO354" s="1981"/>
      <c r="AP354" s="1981"/>
      <c r="AQ354" s="1981"/>
      <c r="AR354" s="1981"/>
      <c r="AS354" s="1982"/>
      <c r="AT354" s="1981"/>
      <c r="AU354" s="1981"/>
      <c r="AV354" s="1981"/>
      <c r="AW354" s="1981"/>
      <c r="AX354" s="1982"/>
      <c r="AY354" s="388"/>
      <c r="AZ354" s="388"/>
      <c r="BA354" s="388"/>
      <c r="BB354" s="388"/>
      <c r="BC354" s="388"/>
      <c r="BD354" s="388"/>
    </row>
    <row r="355" spans="1:56">
      <c r="A355" s="1998"/>
      <c r="B355" s="1999"/>
      <c r="C355" s="1999"/>
      <c r="D355" s="1999"/>
      <c r="E355" s="554"/>
      <c r="F355" s="555"/>
      <c r="G355" s="527">
        <f t="shared" si="7"/>
        <v>464</v>
      </c>
      <c r="H355" s="1977"/>
      <c r="I355" s="1977"/>
      <c r="J355" s="1977"/>
      <c r="K355" s="1977"/>
      <c r="L355" s="1977"/>
      <c r="M355" s="1977"/>
      <c r="N355" s="1977"/>
      <c r="O355" s="1977"/>
      <c r="P355" s="1977"/>
      <c r="Q355" s="1977"/>
      <c r="R355" s="1086"/>
      <c r="S355" s="2368"/>
      <c r="T355" s="2368"/>
      <c r="U355" s="2368"/>
      <c r="V355" s="2368"/>
      <c r="W355" s="2368"/>
      <c r="X355" s="2368"/>
      <c r="Y355" s="488"/>
      <c r="Z355" s="2198"/>
      <c r="AA355" s="1981"/>
      <c r="AB355" s="1981"/>
      <c r="AC355" s="1981"/>
      <c r="AD355" s="1982"/>
      <c r="AE355" s="1981"/>
      <c r="AF355" s="1981"/>
      <c r="AG355" s="1981"/>
      <c r="AH355" s="1981"/>
      <c r="AI355" s="1982"/>
      <c r="AJ355" s="1981"/>
      <c r="AK355" s="1981"/>
      <c r="AL355" s="1981"/>
      <c r="AM355" s="1981"/>
      <c r="AN355" s="1982"/>
      <c r="AO355" s="1981"/>
      <c r="AP355" s="1981"/>
      <c r="AQ355" s="1981"/>
      <c r="AR355" s="1981"/>
      <c r="AS355" s="1982"/>
      <c r="AT355" s="1981"/>
      <c r="AU355" s="1981"/>
      <c r="AV355" s="1981"/>
      <c r="AW355" s="1981"/>
      <c r="AX355" s="1982"/>
    </row>
    <row r="356" spans="1:56">
      <c r="A356" s="1998"/>
      <c r="B356" s="1999"/>
      <c r="C356" s="1999"/>
      <c r="D356" s="1999"/>
      <c r="E356" s="554"/>
      <c r="F356" s="555"/>
      <c r="G356" s="527">
        <f t="shared" si="7"/>
        <v>464</v>
      </c>
      <c r="H356" s="1977"/>
      <c r="I356" s="1977"/>
      <c r="J356" s="1977"/>
      <c r="K356" s="1977"/>
      <c r="L356" s="1977"/>
      <c r="M356" s="1977"/>
      <c r="N356" s="1977"/>
      <c r="O356" s="1977"/>
      <c r="P356" s="1977"/>
      <c r="Q356" s="1977"/>
      <c r="R356" s="1086"/>
      <c r="S356" s="2368"/>
      <c r="T356" s="2368"/>
      <c r="U356" s="2368"/>
      <c r="V356" s="2368"/>
      <c r="W356" s="2368"/>
      <c r="X356" s="2368"/>
      <c r="Y356" s="488"/>
      <c r="Z356" s="2198"/>
      <c r="AA356" s="1981"/>
      <c r="AB356" s="1981"/>
      <c r="AC356" s="1981"/>
      <c r="AD356" s="1982"/>
      <c r="AE356" s="1981"/>
      <c r="AF356" s="1981"/>
      <c r="AG356" s="1981"/>
      <c r="AH356" s="1981"/>
      <c r="AI356" s="1982"/>
      <c r="AJ356" s="1981"/>
      <c r="AK356" s="1981"/>
      <c r="AL356" s="1981"/>
      <c r="AM356" s="1981"/>
      <c r="AN356" s="1982"/>
      <c r="AO356" s="1981"/>
      <c r="AP356" s="1981"/>
      <c r="AQ356" s="1981"/>
      <c r="AR356" s="1981"/>
      <c r="AS356" s="1982"/>
      <c r="AT356" s="1981"/>
      <c r="AU356" s="1981"/>
      <c r="AV356" s="1981"/>
      <c r="AW356" s="1981"/>
      <c r="AX356" s="1982"/>
    </row>
    <row r="357" spans="1:56">
      <c r="A357" s="1998"/>
      <c r="B357" s="1999"/>
      <c r="C357" s="1999"/>
      <c r="D357" s="1999"/>
      <c r="E357" s="554"/>
      <c r="F357" s="555"/>
      <c r="G357" s="527">
        <f t="shared" si="7"/>
        <v>464</v>
      </c>
      <c r="H357" s="1977"/>
      <c r="I357" s="1977"/>
      <c r="J357" s="1977"/>
      <c r="K357" s="1977"/>
      <c r="L357" s="1977"/>
      <c r="M357" s="1977"/>
      <c r="N357" s="1977"/>
      <c r="O357" s="1977"/>
      <c r="P357" s="1977"/>
      <c r="Q357" s="1977"/>
      <c r="R357" s="1086"/>
      <c r="S357" s="2368"/>
      <c r="T357" s="2368"/>
      <c r="U357" s="2368"/>
      <c r="V357" s="2368"/>
      <c r="W357" s="2368"/>
      <c r="X357" s="2368"/>
      <c r="Y357" s="488"/>
      <c r="Z357" s="2198"/>
      <c r="AA357" s="1981"/>
      <c r="AB357" s="1981"/>
      <c r="AC357" s="1981"/>
      <c r="AD357" s="1982"/>
      <c r="AE357" s="1981"/>
      <c r="AF357" s="1981"/>
      <c r="AG357" s="1981"/>
      <c r="AH357" s="1981"/>
      <c r="AI357" s="1982"/>
      <c r="AJ357" s="1981"/>
      <c r="AK357" s="1981"/>
      <c r="AL357" s="1981"/>
      <c r="AM357" s="1981"/>
      <c r="AN357" s="1982"/>
      <c r="AO357" s="1981"/>
      <c r="AP357" s="1981"/>
      <c r="AQ357" s="1981"/>
      <c r="AR357" s="1981"/>
      <c r="AS357" s="1982"/>
      <c r="AT357" s="1981"/>
      <c r="AU357" s="1981"/>
      <c r="AV357" s="1981"/>
      <c r="AW357" s="1981"/>
      <c r="AX357" s="1982"/>
    </row>
    <row r="358" spans="1:56">
      <c r="A358" s="1998"/>
      <c r="B358" s="1999"/>
      <c r="C358" s="1999"/>
      <c r="D358" s="1999"/>
      <c r="E358" s="554"/>
      <c r="F358" s="555"/>
      <c r="G358" s="527">
        <f t="shared" si="7"/>
        <v>464</v>
      </c>
      <c r="H358" s="1977"/>
      <c r="I358" s="1977"/>
      <c r="J358" s="1977"/>
      <c r="K358" s="1977"/>
      <c r="L358" s="1977"/>
      <c r="M358" s="1977"/>
      <c r="N358" s="1977"/>
      <c r="O358" s="1977"/>
      <c r="P358" s="1977"/>
      <c r="Q358" s="1977"/>
      <c r="R358" s="1086"/>
      <c r="S358" s="2368"/>
      <c r="T358" s="2368"/>
      <c r="U358" s="2368"/>
      <c r="V358" s="2368"/>
      <c r="W358" s="2368"/>
      <c r="X358" s="2368"/>
      <c r="Y358" s="488"/>
      <c r="Z358" s="2198"/>
      <c r="AA358" s="1981"/>
      <c r="AB358" s="1981"/>
      <c r="AC358" s="1981"/>
      <c r="AD358" s="1982"/>
      <c r="AE358" s="1981"/>
      <c r="AF358" s="1981"/>
      <c r="AG358" s="1981"/>
      <c r="AH358" s="1981"/>
      <c r="AI358" s="1982"/>
      <c r="AJ358" s="1981"/>
      <c r="AK358" s="1981"/>
      <c r="AL358" s="1981"/>
      <c r="AM358" s="1981"/>
      <c r="AN358" s="1982"/>
      <c r="AO358" s="1981"/>
      <c r="AP358" s="1981"/>
      <c r="AQ358" s="1981"/>
      <c r="AR358" s="1981"/>
      <c r="AS358" s="1982"/>
      <c r="AT358" s="1981"/>
      <c r="AU358" s="1981"/>
      <c r="AV358" s="1981"/>
      <c r="AW358" s="1981"/>
      <c r="AX358" s="1982"/>
    </row>
    <row r="359" spans="1:56">
      <c r="A359" s="1998"/>
      <c r="B359" s="1999"/>
      <c r="C359" s="1999"/>
      <c r="D359" s="1999"/>
      <c r="E359" s="554"/>
      <c r="F359" s="555"/>
      <c r="G359" s="527">
        <f t="shared" si="7"/>
        <v>464</v>
      </c>
      <c r="H359" s="1977"/>
      <c r="I359" s="1977"/>
      <c r="J359" s="1977"/>
      <c r="K359" s="1977"/>
      <c r="L359" s="1977"/>
      <c r="M359" s="1977"/>
      <c r="N359" s="1977"/>
      <c r="O359" s="1977"/>
      <c r="P359" s="1977"/>
      <c r="Q359" s="1977"/>
      <c r="R359" s="1086"/>
      <c r="S359" s="2368"/>
      <c r="T359" s="2368"/>
      <c r="U359" s="2368"/>
      <c r="V359" s="2368"/>
      <c r="W359" s="2368"/>
      <c r="X359" s="2368"/>
      <c r="Y359" s="488"/>
      <c r="Z359" s="2198"/>
      <c r="AA359" s="1981"/>
      <c r="AB359" s="1981"/>
      <c r="AC359" s="1981"/>
      <c r="AD359" s="1982"/>
      <c r="AE359" s="1981"/>
      <c r="AF359" s="1981"/>
      <c r="AG359" s="1981"/>
      <c r="AH359" s="1981"/>
      <c r="AI359" s="1982"/>
      <c r="AJ359" s="1981"/>
      <c r="AK359" s="1981"/>
      <c r="AL359" s="1981"/>
      <c r="AM359" s="1981"/>
      <c r="AN359" s="1982"/>
      <c r="AO359" s="1981"/>
      <c r="AP359" s="1981"/>
      <c r="AQ359" s="1981"/>
      <c r="AR359" s="1981"/>
      <c r="AS359" s="1982"/>
      <c r="AT359" s="1981"/>
      <c r="AU359" s="1981"/>
      <c r="AV359" s="1981"/>
      <c r="AW359" s="1981"/>
      <c r="AX359" s="1982"/>
    </row>
    <row r="360" spans="1:56">
      <c r="A360" s="1998"/>
      <c r="B360" s="1999"/>
      <c r="C360" s="1999"/>
      <c r="D360" s="1999"/>
      <c r="E360" s="554"/>
      <c r="F360" s="555"/>
      <c r="G360" s="534">
        <f t="shared" si="7"/>
        <v>464</v>
      </c>
      <c r="H360" s="574" t="s">
        <v>55</v>
      </c>
      <c r="I360" s="490"/>
      <c r="J360" s="490"/>
      <c r="K360" s="490"/>
      <c r="L360" s="490"/>
      <c r="M360" s="490"/>
      <c r="N360" s="490"/>
      <c r="O360" s="490"/>
      <c r="P360" s="490"/>
      <c r="Q360" s="490"/>
      <c r="R360" s="490"/>
      <c r="S360" s="490"/>
      <c r="T360" s="490"/>
      <c r="U360" s="490"/>
      <c r="V360" s="490"/>
      <c r="W360" s="490"/>
      <c r="X360" s="490"/>
      <c r="Y360" s="490"/>
      <c r="Z360" s="2240"/>
      <c r="AA360" s="2241"/>
      <c r="AB360" s="2241"/>
      <c r="AC360" s="2241"/>
      <c r="AD360" s="2242"/>
      <c r="AE360" s="2241"/>
      <c r="AF360" s="2241"/>
      <c r="AG360" s="2241"/>
      <c r="AH360" s="2241"/>
      <c r="AI360" s="2242"/>
      <c r="AJ360" s="2241"/>
      <c r="AK360" s="2241"/>
      <c r="AL360" s="2241"/>
      <c r="AM360" s="2241"/>
      <c r="AN360" s="2242"/>
      <c r="AO360" s="2241"/>
      <c r="AP360" s="2241"/>
      <c r="AQ360" s="2241"/>
      <c r="AR360" s="2241"/>
      <c r="AS360" s="2242"/>
      <c r="AT360" s="2241"/>
      <c r="AU360" s="2241"/>
      <c r="AV360" s="2241"/>
      <c r="AW360" s="2241"/>
      <c r="AX360" s="2242"/>
    </row>
    <row r="361" spans="1:56">
      <c r="A361" s="488">
        <v>6</v>
      </c>
      <c r="B361" s="488"/>
      <c r="C361" s="488"/>
      <c r="D361" s="488"/>
      <c r="E361" s="486"/>
      <c r="F361" s="485">
        <v>7</v>
      </c>
      <c r="G361" s="485"/>
      <c r="H361" s="485"/>
      <c r="I361" s="485"/>
      <c r="J361" s="486"/>
      <c r="K361" s="485">
        <v>8</v>
      </c>
      <c r="L361" s="485"/>
      <c r="M361" s="485"/>
      <c r="N361" s="485"/>
      <c r="O361" s="486"/>
      <c r="P361" s="485">
        <v>9</v>
      </c>
      <c r="Q361" s="485"/>
      <c r="R361" s="485"/>
      <c r="S361" s="485"/>
      <c r="T361" s="486"/>
      <c r="U361" s="485">
        <v>10</v>
      </c>
      <c r="V361" s="485"/>
      <c r="W361" s="485"/>
      <c r="X361" s="485"/>
      <c r="Y361" s="486"/>
      <c r="Z361" s="488">
        <v>11</v>
      </c>
      <c r="AA361" s="488"/>
      <c r="AB361" s="488"/>
      <c r="AC361" s="488"/>
      <c r="AD361" s="491"/>
      <c r="AE361" s="488">
        <v>12</v>
      </c>
      <c r="AF361" s="488"/>
      <c r="AG361" s="488"/>
      <c r="AH361" s="488"/>
      <c r="AI361" s="491"/>
      <c r="AJ361" s="488">
        <v>13</v>
      </c>
      <c r="AK361" s="488"/>
      <c r="AL361" s="488"/>
      <c r="AM361" s="488"/>
      <c r="AN361" s="491"/>
      <c r="AO361" s="488">
        <v>14</v>
      </c>
      <c r="AP361" s="488"/>
      <c r="AQ361" s="488"/>
      <c r="AR361" s="488"/>
      <c r="AS361" s="491"/>
      <c r="AT361" s="488">
        <v>15</v>
      </c>
      <c r="AU361" s="488"/>
      <c r="AV361" s="488"/>
      <c r="AW361" s="488"/>
      <c r="AX361" s="491"/>
    </row>
    <row r="362" spans="1:56">
      <c r="A362" s="1981"/>
      <c r="B362" s="1981"/>
      <c r="C362" s="1981"/>
      <c r="D362" s="1981"/>
      <c r="E362" s="1982"/>
      <c r="F362" s="1981" t="s">
        <v>3420</v>
      </c>
      <c r="G362" s="1981"/>
      <c r="H362" s="1981"/>
      <c r="I362" s="1981"/>
      <c r="J362" s="1982"/>
      <c r="K362" s="1981" t="s">
        <v>3500</v>
      </c>
      <c r="L362" s="1981"/>
      <c r="M362" s="1981"/>
      <c r="N362" s="1981"/>
      <c r="O362" s="1982"/>
      <c r="P362" s="1981" t="s">
        <v>3499</v>
      </c>
      <c r="Q362" s="1981"/>
      <c r="R362" s="1981"/>
      <c r="S362" s="1981"/>
      <c r="T362" s="1982"/>
      <c r="U362" s="1981"/>
      <c r="V362" s="1981"/>
      <c r="W362" s="1981"/>
      <c r="X362" s="1981"/>
      <c r="Y362" s="1982"/>
      <c r="Z362" s="1981"/>
      <c r="AA362" s="1981"/>
      <c r="AB362" s="1981"/>
      <c r="AC362" s="1981"/>
      <c r="AD362" s="1982"/>
      <c r="AE362" s="1981"/>
      <c r="AF362" s="1981"/>
      <c r="AG362" s="1981"/>
      <c r="AH362" s="1981"/>
      <c r="AI362" s="1982"/>
      <c r="AJ362" s="1981"/>
      <c r="AK362" s="1981"/>
      <c r="AL362" s="1981"/>
      <c r="AM362" s="1981"/>
      <c r="AN362" s="1982"/>
      <c r="AO362" s="1981"/>
      <c r="AP362" s="1981"/>
      <c r="AQ362" s="1981"/>
      <c r="AR362" s="1981"/>
      <c r="AS362" s="1982"/>
      <c r="AT362" s="1981"/>
      <c r="AU362" s="1981"/>
      <c r="AV362" s="1981"/>
      <c r="AW362" s="1981"/>
      <c r="AX362" s="1982"/>
    </row>
    <row r="363" spans="1:56">
      <c r="A363" s="1981"/>
      <c r="B363" s="1981"/>
      <c r="C363" s="1981"/>
      <c r="D363" s="1981"/>
      <c r="E363" s="1982"/>
      <c r="F363" s="1981"/>
      <c r="G363" s="1981"/>
      <c r="H363" s="1981"/>
      <c r="I363" s="1981"/>
      <c r="J363" s="1982"/>
      <c r="K363" s="1981"/>
      <c r="L363" s="1981"/>
      <c r="M363" s="1981"/>
      <c r="N363" s="1981"/>
      <c r="O363" s="1982"/>
      <c r="P363" s="1981"/>
      <c r="Q363" s="1981"/>
      <c r="R363" s="1981"/>
      <c r="S363" s="1981"/>
      <c r="T363" s="1982"/>
      <c r="U363" s="1981"/>
      <c r="V363" s="1981"/>
      <c r="W363" s="1981"/>
      <c r="X363" s="1981"/>
      <c r="Y363" s="1982"/>
      <c r="Z363" s="1981"/>
      <c r="AA363" s="1981"/>
      <c r="AB363" s="1981"/>
      <c r="AC363" s="1981"/>
      <c r="AD363" s="1982"/>
      <c r="AE363" s="1981"/>
      <c r="AF363" s="1981"/>
      <c r="AG363" s="1981"/>
      <c r="AH363" s="1981"/>
      <c r="AI363" s="1982"/>
      <c r="AJ363" s="1981"/>
      <c r="AK363" s="1981"/>
      <c r="AL363" s="1981"/>
      <c r="AM363" s="1981"/>
      <c r="AN363" s="1982"/>
      <c r="AO363" s="1981"/>
      <c r="AP363" s="1981"/>
      <c r="AQ363" s="1981"/>
      <c r="AR363" s="1981"/>
      <c r="AS363" s="1982"/>
      <c r="AT363" s="1981"/>
      <c r="AU363" s="1981"/>
      <c r="AV363" s="1981"/>
      <c r="AW363" s="1981"/>
      <c r="AX363" s="1982"/>
    </row>
    <row r="364" spans="1:56">
      <c r="A364" s="1981"/>
      <c r="B364" s="1981"/>
      <c r="C364" s="1981"/>
      <c r="D364" s="1981"/>
      <c r="E364" s="1982"/>
      <c r="F364" s="1981"/>
      <c r="G364" s="1981"/>
      <c r="H364" s="1981"/>
      <c r="I364" s="1981"/>
      <c r="J364" s="1982"/>
      <c r="K364" s="1981"/>
      <c r="L364" s="1981"/>
      <c r="M364" s="1981"/>
      <c r="N364" s="1981"/>
      <c r="O364" s="1982"/>
      <c r="P364" s="1981"/>
      <c r="Q364" s="1981"/>
      <c r="R364" s="1981"/>
      <c r="S364" s="1981"/>
      <c r="T364" s="1982"/>
      <c r="U364" s="1981"/>
      <c r="V364" s="1981"/>
      <c r="W364" s="1981"/>
      <c r="X364" s="1981"/>
      <c r="Y364" s="1982"/>
      <c r="Z364" s="1981"/>
      <c r="AA364" s="1981"/>
      <c r="AB364" s="1981"/>
      <c r="AC364" s="1981"/>
      <c r="AD364" s="1982"/>
      <c r="AE364" s="1981"/>
      <c r="AF364" s="1981"/>
      <c r="AG364" s="1981"/>
      <c r="AH364" s="1981"/>
      <c r="AI364" s="1982"/>
      <c r="AJ364" s="1981"/>
      <c r="AK364" s="1981"/>
      <c r="AL364" s="1981"/>
      <c r="AM364" s="1981"/>
      <c r="AN364" s="1982"/>
      <c r="AO364" s="1981"/>
      <c r="AP364" s="1981"/>
      <c r="AQ364" s="1981"/>
      <c r="AR364" s="1981"/>
      <c r="AS364" s="1982"/>
      <c r="AT364" s="1981"/>
      <c r="AU364" s="1981"/>
      <c r="AV364" s="1981"/>
      <c r="AW364" s="1981"/>
      <c r="AX364" s="1982"/>
    </row>
    <row r="365" spans="1:56">
      <c r="A365" s="1981"/>
      <c r="B365" s="1981"/>
      <c r="C365" s="1981"/>
      <c r="D365" s="1981"/>
      <c r="E365" s="1982"/>
      <c r="F365" s="1981"/>
      <c r="G365" s="1981"/>
      <c r="H365" s="1981"/>
      <c r="I365" s="1981"/>
      <c r="J365" s="1982"/>
      <c r="K365" s="1981"/>
      <c r="L365" s="1981"/>
      <c r="M365" s="1981"/>
      <c r="N365" s="1981"/>
      <c r="O365" s="1982"/>
      <c r="P365" s="1981"/>
      <c r="Q365" s="1981"/>
      <c r="R365" s="1981"/>
      <c r="S365" s="1981"/>
      <c r="T365" s="1982"/>
      <c r="U365" s="1981"/>
      <c r="V365" s="1981"/>
      <c r="W365" s="1981"/>
      <c r="X365" s="1981"/>
      <c r="Y365" s="1982"/>
      <c r="Z365" s="1981"/>
      <c r="AA365" s="1981"/>
      <c r="AB365" s="1981"/>
      <c r="AC365" s="1981"/>
      <c r="AD365" s="1982"/>
      <c r="AE365" s="1981"/>
      <c r="AF365" s="1981"/>
      <c r="AG365" s="1981"/>
      <c r="AH365" s="1981"/>
      <c r="AI365" s="1982"/>
      <c r="AJ365" s="1981"/>
      <c r="AK365" s="1981"/>
      <c r="AL365" s="1981"/>
      <c r="AM365" s="1981"/>
      <c r="AN365" s="1982"/>
      <c r="AO365" s="1981"/>
      <c r="AP365" s="1981"/>
      <c r="AQ365" s="1981"/>
      <c r="AR365" s="1981"/>
      <c r="AS365" s="1982"/>
      <c r="AT365" s="1981"/>
      <c r="AU365" s="1981"/>
      <c r="AV365" s="1981"/>
      <c r="AW365" s="1981"/>
      <c r="AX365" s="1982"/>
    </row>
    <row r="366" spans="1:56">
      <c r="A366" s="1981"/>
      <c r="B366" s="1981"/>
      <c r="C366" s="1981"/>
      <c r="D366" s="1981"/>
      <c r="E366" s="1982"/>
      <c r="F366" s="1981"/>
      <c r="G366" s="1981"/>
      <c r="H366" s="1981"/>
      <c r="I366" s="1981"/>
      <c r="J366" s="1982"/>
      <c r="K366" s="1981"/>
      <c r="L366" s="1981"/>
      <c r="M366" s="1981"/>
      <c r="N366" s="1981"/>
      <c r="O366" s="1982"/>
      <c r="P366" s="1981"/>
      <c r="Q366" s="1981"/>
      <c r="R366" s="1981"/>
      <c r="S366" s="1981"/>
      <c r="T366" s="1982"/>
      <c r="U366" s="1981"/>
      <c r="V366" s="1981"/>
      <c r="W366" s="1981"/>
      <c r="X366" s="1981"/>
      <c r="Y366" s="1982"/>
      <c r="Z366" s="1981"/>
      <c r="AA366" s="1981"/>
      <c r="AB366" s="1981"/>
      <c r="AC366" s="1981"/>
      <c r="AD366" s="1982"/>
      <c r="AE366" s="1981"/>
      <c r="AF366" s="1981"/>
      <c r="AG366" s="1981"/>
      <c r="AH366" s="1981"/>
      <c r="AI366" s="1982"/>
      <c r="AJ366" s="1981"/>
      <c r="AK366" s="1981"/>
      <c r="AL366" s="1981"/>
      <c r="AM366" s="1981"/>
      <c r="AN366" s="1982"/>
      <c r="AO366" s="1981"/>
      <c r="AP366" s="1981"/>
      <c r="AQ366" s="1981"/>
      <c r="AR366" s="1981"/>
      <c r="AS366" s="1982"/>
      <c r="AT366" s="1981"/>
      <c r="AU366" s="1981"/>
      <c r="AV366" s="1981"/>
      <c r="AW366" s="1981"/>
      <c r="AX366" s="1982"/>
    </row>
    <row r="367" spans="1:56">
      <c r="A367" s="1981"/>
      <c r="B367" s="1981"/>
      <c r="C367" s="1981"/>
      <c r="D367" s="1981"/>
      <c r="E367" s="1982"/>
      <c r="F367" s="1981"/>
      <c r="G367" s="1981"/>
      <c r="H367" s="1981"/>
      <c r="I367" s="1981"/>
      <c r="J367" s="1982"/>
      <c r="K367" s="1981"/>
      <c r="L367" s="1981"/>
      <c r="M367" s="1981"/>
      <c r="N367" s="1981"/>
      <c r="O367" s="1982"/>
      <c r="P367" s="1981"/>
      <c r="Q367" s="1981"/>
      <c r="R367" s="1981"/>
      <c r="S367" s="1981"/>
      <c r="T367" s="1982"/>
      <c r="U367" s="1981"/>
      <c r="V367" s="1981"/>
      <c r="W367" s="1981"/>
      <c r="X367" s="1981"/>
      <c r="Y367" s="1982"/>
      <c r="Z367" s="1981"/>
      <c r="AA367" s="1981"/>
      <c r="AB367" s="1981"/>
      <c r="AC367" s="1981"/>
      <c r="AD367" s="1982"/>
      <c r="AE367" s="1981"/>
      <c r="AF367" s="1981"/>
      <c r="AG367" s="1981"/>
      <c r="AH367" s="1981"/>
      <c r="AI367" s="1982"/>
      <c r="AJ367" s="1981"/>
      <c r="AK367" s="1981"/>
      <c r="AL367" s="1981"/>
      <c r="AM367" s="1981"/>
      <c r="AN367" s="1982"/>
      <c r="AO367" s="1981"/>
      <c r="AP367" s="1981"/>
      <c r="AQ367" s="1981"/>
      <c r="AR367" s="1981"/>
      <c r="AS367" s="1982"/>
      <c r="AT367" s="1981"/>
      <c r="AU367" s="1981"/>
      <c r="AV367" s="1981"/>
      <c r="AW367" s="1981"/>
      <c r="AX367" s="1982"/>
    </row>
    <row r="368" spans="1:56">
      <c r="A368" s="1981"/>
      <c r="B368" s="1981"/>
      <c r="C368" s="1981"/>
      <c r="D368" s="1981"/>
      <c r="E368" s="1982"/>
      <c r="F368" s="1981"/>
      <c r="G368" s="1981"/>
      <c r="H368" s="1981"/>
      <c r="I368" s="1981"/>
      <c r="J368" s="1982"/>
      <c r="K368" s="1981"/>
      <c r="L368" s="1981"/>
      <c r="M368" s="1981"/>
      <c r="N368" s="1981"/>
      <c r="O368" s="1982"/>
      <c r="P368" s="1981"/>
      <c r="Q368" s="1981"/>
      <c r="R368" s="1981"/>
      <c r="S368" s="1981"/>
      <c r="T368" s="1982"/>
      <c r="U368" s="1981"/>
      <c r="V368" s="1981"/>
      <c r="W368" s="1981"/>
      <c r="X368" s="1981"/>
      <c r="Y368" s="1982"/>
      <c r="Z368" s="1981"/>
      <c r="AA368" s="1981"/>
      <c r="AB368" s="1981"/>
      <c r="AC368" s="1981"/>
      <c r="AD368" s="1982"/>
      <c r="AE368" s="1981"/>
      <c r="AF368" s="1981"/>
      <c r="AG368" s="1981"/>
      <c r="AH368" s="1981"/>
      <c r="AI368" s="1982"/>
      <c r="AJ368" s="1981"/>
      <c r="AK368" s="1981"/>
      <c r="AL368" s="1981"/>
      <c r="AM368" s="1981"/>
      <c r="AN368" s="1982"/>
      <c r="AO368" s="1981"/>
      <c r="AP368" s="1981"/>
      <c r="AQ368" s="1981"/>
      <c r="AR368" s="1981"/>
      <c r="AS368" s="1982"/>
      <c r="AT368" s="1981"/>
      <c r="AU368" s="1981"/>
      <c r="AV368" s="1981"/>
      <c r="AW368" s="1981"/>
      <c r="AX368" s="1982"/>
    </row>
    <row r="369" spans="1:56">
      <c r="A369" s="1981"/>
      <c r="B369" s="1981"/>
      <c r="C369" s="1981"/>
      <c r="D369" s="1981"/>
      <c r="E369" s="1982"/>
      <c r="F369" s="1981"/>
      <c r="G369" s="1981"/>
      <c r="H369" s="1981"/>
      <c r="I369" s="1981"/>
      <c r="J369" s="1982"/>
      <c r="K369" s="1981"/>
      <c r="L369" s="1981"/>
      <c r="M369" s="1981"/>
      <c r="N369" s="1981"/>
      <c r="O369" s="1982"/>
      <c r="P369" s="1981"/>
      <c r="Q369" s="1981"/>
      <c r="R369" s="1981"/>
      <c r="S369" s="1981"/>
      <c r="T369" s="1982"/>
      <c r="U369" s="1981"/>
      <c r="V369" s="1981"/>
      <c r="W369" s="1981"/>
      <c r="X369" s="1981"/>
      <c r="Y369" s="1982"/>
      <c r="Z369" s="1981"/>
      <c r="AA369" s="1981"/>
      <c r="AB369" s="1981"/>
      <c r="AC369" s="1981"/>
      <c r="AD369" s="1982"/>
      <c r="AE369" s="1981"/>
      <c r="AF369" s="1981"/>
      <c r="AG369" s="1981"/>
      <c r="AH369" s="1981"/>
      <c r="AI369" s="1982"/>
      <c r="AJ369" s="1981"/>
      <c r="AK369" s="1981"/>
      <c r="AL369" s="1981"/>
      <c r="AM369" s="1981"/>
      <c r="AN369" s="1982"/>
      <c r="AO369" s="1981"/>
      <c r="AP369" s="1981"/>
      <c r="AQ369" s="1981"/>
      <c r="AR369" s="1981"/>
      <c r="AS369" s="1982"/>
      <c r="AT369" s="1981"/>
      <c r="AU369" s="1981"/>
      <c r="AV369" s="1981"/>
      <c r="AW369" s="1981"/>
      <c r="AX369" s="1982"/>
    </row>
    <row r="370" spans="1:56" s="387" customFormat="1">
      <c r="A370" s="1981"/>
      <c r="B370" s="1981"/>
      <c r="C370" s="1981"/>
      <c r="D370" s="1981"/>
      <c r="E370" s="1982"/>
      <c r="F370" s="1981"/>
      <c r="G370" s="1981"/>
      <c r="H370" s="1981"/>
      <c r="I370" s="1981"/>
      <c r="J370" s="1982"/>
      <c r="K370" s="1981"/>
      <c r="L370" s="1981"/>
      <c r="M370" s="1981"/>
      <c r="N370" s="1981"/>
      <c r="O370" s="1982"/>
      <c r="P370" s="1981"/>
      <c r="Q370" s="1981"/>
      <c r="R370" s="1981"/>
      <c r="S370" s="1981"/>
      <c r="T370" s="1982"/>
      <c r="U370" s="1981"/>
      <c r="V370" s="1981"/>
      <c r="W370" s="1981"/>
      <c r="X370" s="1981"/>
      <c r="Y370" s="1982"/>
      <c r="Z370" s="1981"/>
      <c r="AA370" s="1981"/>
      <c r="AB370" s="1981"/>
      <c r="AC370" s="1981"/>
      <c r="AD370" s="1982"/>
      <c r="AE370" s="1981"/>
      <c r="AF370" s="1981"/>
      <c r="AG370" s="1981"/>
      <c r="AH370" s="1981"/>
      <c r="AI370" s="1982"/>
      <c r="AJ370" s="1981"/>
      <c r="AK370" s="1981"/>
      <c r="AL370" s="1981"/>
      <c r="AM370" s="1981"/>
      <c r="AN370" s="1982"/>
      <c r="AO370" s="1981"/>
      <c r="AP370" s="1981"/>
      <c r="AQ370" s="1981"/>
      <c r="AR370" s="1981"/>
      <c r="AS370" s="1982"/>
      <c r="AT370" s="1981"/>
      <c r="AU370" s="1981"/>
      <c r="AV370" s="1981"/>
      <c r="AW370" s="1981"/>
      <c r="AX370" s="1982"/>
      <c r="AY370" s="388"/>
      <c r="AZ370" s="388"/>
      <c r="BA370" s="388"/>
      <c r="BB370" s="388"/>
      <c r="BC370" s="388"/>
      <c r="BD370" s="388"/>
    </row>
    <row r="371" spans="1:56">
      <c r="A371" s="1981"/>
      <c r="B371" s="1981"/>
      <c r="C371" s="1981"/>
      <c r="D371" s="1981"/>
      <c r="E371" s="1982"/>
      <c r="F371" s="1981"/>
      <c r="G371" s="1981"/>
      <c r="H371" s="1981"/>
      <c r="I371" s="1981"/>
      <c r="J371" s="1982"/>
      <c r="K371" s="1981"/>
      <c r="L371" s="1981"/>
      <c r="M371" s="1981"/>
      <c r="N371" s="1981"/>
      <c r="O371" s="1982"/>
      <c r="P371" s="1981"/>
      <c r="Q371" s="1981"/>
      <c r="R371" s="1981"/>
      <c r="S371" s="1981"/>
      <c r="T371" s="1982"/>
      <c r="U371" s="1981"/>
      <c r="V371" s="1981"/>
      <c r="W371" s="1981"/>
      <c r="X371" s="1981"/>
      <c r="Y371" s="1982"/>
      <c r="Z371" s="1981"/>
      <c r="AA371" s="1981"/>
      <c r="AB371" s="1981"/>
      <c r="AC371" s="1981"/>
      <c r="AD371" s="1982"/>
      <c r="AE371" s="1981"/>
      <c r="AF371" s="1981"/>
      <c r="AG371" s="1981"/>
      <c r="AH371" s="1981"/>
      <c r="AI371" s="1982"/>
      <c r="AJ371" s="1981"/>
      <c r="AK371" s="1981"/>
      <c r="AL371" s="1981"/>
      <c r="AM371" s="1981"/>
      <c r="AN371" s="1982"/>
      <c r="AO371" s="1981"/>
      <c r="AP371" s="1981"/>
      <c r="AQ371" s="1981"/>
      <c r="AR371" s="1981"/>
      <c r="AS371" s="1982"/>
      <c r="AT371" s="1981"/>
      <c r="AU371" s="1981"/>
      <c r="AV371" s="1981"/>
      <c r="AW371" s="1981"/>
      <c r="AX371" s="1982"/>
    </row>
    <row r="372" spans="1:56">
      <c r="A372" s="1981"/>
      <c r="B372" s="1981"/>
      <c r="C372" s="1981"/>
      <c r="D372" s="1981"/>
      <c r="E372" s="1982"/>
      <c r="F372" s="1981"/>
      <c r="G372" s="1981"/>
      <c r="H372" s="1981"/>
      <c r="I372" s="1981"/>
      <c r="J372" s="1982"/>
      <c r="K372" s="1981"/>
      <c r="L372" s="1981"/>
      <c r="M372" s="1981"/>
      <c r="N372" s="1981"/>
      <c r="O372" s="1982"/>
      <c r="P372" s="1981"/>
      <c r="Q372" s="1981"/>
      <c r="R372" s="1981"/>
      <c r="S372" s="1981"/>
      <c r="T372" s="1982"/>
      <c r="U372" s="1981" t="s">
        <v>3513</v>
      </c>
      <c r="V372" s="1981"/>
      <c r="W372" s="1981"/>
      <c r="X372" s="1981"/>
      <c r="Y372" s="1982"/>
      <c r="Z372" s="1981"/>
      <c r="AA372" s="1981"/>
      <c r="AB372" s="1981"/>
      <c r="AC372" s="1981"/>
      <c r="AD372" s="1982"/>
      <c r="AE372" s="1981"/>
      <c r="AF372" s="1981"/>
      <c r="AG372" s="1981"/>
      <c r="AH372" s="1981"/>
      <c r="AI372" s="1982"/>
      <c r="AJ372" s="1981"/>
      <c r="AK372" s="1981"/>
      <c r="AL372" s="1981"/>
      <c r="AM372" s="1981"/>
      <c r="AN372" s="1982"/>
      <c r="AO372" s="1981"/>
      <c r="AP372" s="1981"/>
      <c r="AQ372" s="1981"/>
      <c r="AR372" s="1981"/>
      <c r="AS372" s="1982"/>
      <c r="AT372" s="1981" t="s">
        <v>3514</v>
      </c>
      <c r="AU372" s="1981"/>
      <c r="AV372" s="1981"/>
      <c r="AW372" s="1981"/>
      <c r="AX372" s="1982"/>
    </row>
    <row r="373" spans="1:56">
      <c r="A373" s="1981"/>
      <c r="B373" s="1981"/>
      <c r="C373" s="1981"/>
      <c r="D373" s="1981"/>
      <c r="E373" s="1982"/>
      <c r="F373" s="1981"/>
      <c r="G373" s="1981"/>
      <c r="H373" s="1981"/>
      <c r="I373" s="1981"/>
      <c r="J373" s="1982"/>
      <c r="K373" s="1981"/>
      <c r="L373" s="1981"/>
      <c r="M373" s="1981"/>
      <c r="N373" s="1981"/>
      <c r="O373" s="1982"/>
      <c r="P373" s="1981"/>
      <c r="Q373" s="1981"/>
      <c r="R373" s="1981"/>
      <c r="S373" s="1981"/>
      <c r="T373" s="1982"/>
      <c r="U373" s="1981"/>
      <c r="V373" s="1981"/>
      <c r="W373" s="1981"/>
      <c r="X373" s="1981"/>
      <c r="Y373" s="1982"/>
      <c r="Z373" s="1981"/>
      <c r="AA373" s="1981"/>
      <c r="AB373" s="1981"/>
      <c r="AC373" s="1981"/>
      <c r="AD373" s="1982"/>
      <c r="AE373" s="1981"/>
      <c r="AF373" s="1981"/>
      <c r="AG373" s="1981"/>
      <c r="AH373" s="1981"/>
      <c r="AI373" s="1982"/>
      <c r="AJ373" s="1981"/>
      <c r="AK373" s="1981"/>
      <c r="AL373" s="1981"/>
      <c r="AM373" s="1981"/>
      <c r="AN373" s="1982"/>
      <c r="AO373" s="1981"/>
      <c r="AP373" s="1981"/>
      <c r="AQ373" s="1981"/>
      <c r="AR373" s="1981"/>
      <c r="AS373" s="1982"/>
      <c r="AT373" s="1981"/>
      <c r="AU373" s="1981"/>
      <c r="AV373" s="1981"/>
      <c r="AW373" s="1981"/>
      <c r="AX373" s="1982"/>
    </row>
    <row r="374" spans="1:56">
      <c r="A374" s="1981"/>
      <c r="B374" s="1981"/>
      <c r="C374" s="1981"/>
      <c r="D374" s="1981"/>
      <c r="E374" s="1982"/>
      <c r="F374" s="1981"/>
      <c r="G374" s="1981"/>
      <c r="H374" s="1981"/>
      <c r="I374" s="1981"/>
      <c r="J374" s="1982"/>
      <c r="K374" s="1981"/>
      <c r="L374" s="1981"/>
      <c r="M374" s="1981"/>
      <c r="N374" s="1981"/>
      <c r="O374" s="1982"/>
      <c r="P374" s="1981"/>
      <c r="Q374" s="1981"/>
      <c r="R374" s="1981"/>
      <c r="S374" s="1981"/>
      <c r="T374" s="1982"/>
      <c r="U374" s="1981"/>
      <c r="V374" s="1981"/>
      <c r="W374" s="1981"/>
      <c r="X374" s="1981"/>
      <c r="Y374" s="1982"/>
      <c r="Z374" s="1981"/>
      <c r="AA374" s="1981"/>
      <c r="AB374" s="1981"/>
      <c r="AC374" s="1981"/>
      <c r="AD374" s="1982"/>
      <c r="AE374" s="1981"/>
      <c r="AF374" s="1981"/>
      <c r="AG374" s="1981"/>
      <c r="AH374" s="1981"/>
      <c r="AI374" s="1982"/>
      <c r="AJ374" s="1981"/>
      <c r="AK374" s="1981"/>
      <c r="AL374" s="1981"/>
      <c r="AM374" s="1981"/>
      <c r="AN374" s="1982"/>
      <c r="AO374" s="1981"/>
      <c r="AP374" s="1981"/>
      <c r="AQ374" s="1981"/>
      <c r="AR374" s="1981"/>
      <c r="AS374" s="1982"/>
      <c r="AT374" s="1981"/>
      <c r="AU374" s="1981"/>
      <c r="AV374" s="1981"/>
      <c r="AW374" s="1981"/>
      <c r="AX374" s="1982"/>
    </row>
    <row r="375" spans="1:56">
      <c r="A375" s="1981"/>
      <c r="B375" s="1981"/>
      <c r="C375" s="1981"/>
      <c r="D375" s="1981"/>
      <c r="E375" s="1982"/>
      <c r="F375" s="1981"/>
      <c r="G375" s="1981"/>
      <c r="H375" s="1981"/>
      <c r="I375" s="1981"/>
      <c r="J375" s="1982"/>
      <c r="K375" s="1981"/>
      <c r="L375" s="1981"/>
      <c r="M375" s="1981"/>
      <c r="N375" s="1981"/>
      <c r="O375" s="1982"/>
      <c r="P375" s="1981"/>
      <c r="Q375" s="1981"/>
      <c r="R375" s="1981"/>
      <c r="S375" s="1981"/>
      <c r="T375" s="1982"/>
      <c r="U375" s="1981"/>
      <c r="V375" s="1981"/>
      <c r="W375" s="1981"/>
      <c r="X375" s="1981"/>
      <c r="Y375" s="1982"/>
      <c r="Z375" s="1981"/>
      <c r="AA375" s="1981"/>
      <c r="AB375" s="1981"/>
      <c r="AC375" s="1981"/>
      <c r="AD375" s="1982"/>
      <c r="AE375" s="1981"/>
      <c r="AF375" s="1981"/>
      <c r="AG375" s="1981"/>
      <c r="AH375" s="1981"/>
      <c r="AI375" s="1982"/>
      <c r="AJ375" s="1981"/>
      <c r="AK375" s="1981"/>
      <c r="AL375" s="1981"/>
      <c r="AM375" s="1981"/>
      <c r="AN375" s="1982"/>
      <c r="AO375" s="1981"/>
      <c r="AP375" s="1981"/>
      <c r="AQ375" s="1981"/>
      <c r="AR375" s="1981"/>
      <c r="AS375" s="1982"/>
      <c r="AT375" s="1981"/>
      <c r="AU375" s="1981"/>
      <c r="AV375" s="1981"/>
      <c r="AW375" s="1981"/>
      <c r="AX375" s="1982"/>
    </row>
    <row r="376" spans="1:56">
      <c r="A376" s="2241"/>
      <c r="B376" s="2241"/>
      <c r="C376" s="2241"/>
      <c r="D376" s="2241"/>
      <c r="E376" s="2242"/>
      <c r="F376" s="2241"/>
      <c r="G376" s="2241"/>
      <c r="H376" s="2241"/>
      <c r="I376" s="2241"/>
      <c r="J376" s="2242"/>
      <c r="K376" s="2241"/>
      <c r="L376" s="2241"/>
      <c r="M376" s="2241"/>
      <c r="N376" s="2241"/>
      <c r="O376" s="2242"/>
      <c r="P376" s="2241"/>
      <c r="Q376" s="2241"/>
      <c r="R376" s="2241"/>
      <c r="S376" s="2241"/>
      <c r="T376" s="2242"/>
      <c r="U376" s="2241"/>
      <c r="V376" s="2241"/>
      <c r="W376" s="2241"/>
      <c r="X376" s="2241"/>
      <c r="Y376" s="2242"/>
      <c r="Z376" s="2241"/>
      <c r="AA376" s="2241"/>
      <c r="AB376" s="2241"/>
      <c r="AC376" s="2241"/>
      <c r="AD376" s="2242"/>
      <c r="AE376" s="2241"/>
      <c r="AF376" s="2241"/>
      <c r="AG376" s="2241"/>
      <c r="AH376" s="2241"/>
      <c r="AI376" s="2242"/>
      <c r="AJ376" s="2241"/>
      <c r="AK376" s="2241"/>
      <c r="AL376" s="2241"/>
      <c r="AM376" s="2241"/>
      <c r="AN376" s="2242"/>
      <c r="AO376" s="2241"/>
      <c r="AP376" s="2241"/>
      <c r="AQ376" s="2241"/>
      <c r="AR376" s="2241"/>
      <c r="AS376" s="2242"/>
      <c r="AT376" s="2241"/>
      <c r="AU376" s="2241"/>
      <c r="AV376" s="2241"/>
      <c r="AW376" s="2241"/>
      <c r="AX376" s="2242"/>
    </row>
    <row r="377" spans="1:56">
      <c r="A377" s="488">
        <v>16</v>
      </c>
      <c r="B377" s="488"/>
      <c r="C377" s="488"/>
      <c r="D377" s="488"/>
      <c r="E377" s="491"/>
      <c r="F377" s="488">
        <v>17</v>
      </c>
      <c r="G377" s="488"/>
      <c r="H377" s="488"/>
      <c r="I377" s="488"/>
      <c r="J377" s="491"/>
      <c r="K377" s="488">
        <v>18</v>
      </c>
      <c r="L377" s="488"/>
      <c r="M377" s="488"/>
      <c r="N377" s="488"/>
      <c r="O377" s="491"/>
      <c r="P377" s="488">
        <v>19</v>
      </c>
      <c r="Q377" s="488"/>
      <c r="R377" s="488"/>
      <c r="S377" s="488"/>
      <c r="T377" s="491"/>
      <c r="U377" s="488">
        <v>20</v>
      </c>
      <c r="V377" s="488"/>
      <c r="W377" s="488"/>
      <c r="X377" s="488"/>
      <c r="Y377" s="491"/>
      <c r="Z377" s="488">
        <v>21</v>
      </c>
      <c r="AA377" s="488"/>
      <c r="AB377" s="488"/>
      <c r="AC377" s="488"/>
      <c r="AD377" s="491"/>
      <c r="AE377" s="488">
        <v>22</v>
      </c>
      <c r="AF377" s="488"/>
      <c r="AG377" s="488"/>
      <c r="AH377" s="488"/>
      <c r="AI377" s="491"/>
      <c r="AJ377" s="488">
        <v>23</v>
      </c>
      <c r="AK377" s="488"/>
      <c r="AL377" s="488"/>
      <c r="AM377" s="488"/>
      <c r="AN377" s="491"/>
      <c r="AO377" s="488">
        <v>24</v>
      </c>
      <c r="AP377" s="488"/>
      <c r="AQ377" s="488"/>
      <c r="AR377" s="488"/>
      <c r="AS377" s="491"/>
      <c r="AT377" s="488">
        <v>25</v>
      </c>
      <c r="AU377" s="488"/>
      <c r="AV377" s="488"/>
      <c r="AW377" s="488"/>
      <c r="AX377" s="491"/>
    </row>
    <row r="378" spans="1:56">
      <c r="A378" s="1981" t="s">
        <v>3557</v>
      </c>
      <c r="B378" s="1981"/>
      <c r="C378" s="1981"/>
      <c r="D378" s="1981"/>
      <c r="E378" s="1982"/>
      <c r="F378" s="1981"/>
      <c r="G378" s="1981"/>
      <c r="H378" s="1981"/>
      <c r="I378" s="1981"/>
      <c r="J378" s="1982"/>
      <c r="K378" s="1981" t="s">
        <v>3617</v>
      </c>
      <c r="L378" s="1981"/>
      <c r="M378" s="1981"/>
      <c r="N378" s="1981"/>
      <c r="O378" s="1982"/>
      <c r="P378" s="1981" t="s">
        <v>3618</v>
      </c>
      <c r="Q378" s="1981"/>
      <c r="R378" s="1981"/>
      <c r="S378" s="1981"/>
      <c r="T378" s="1982"/>
      <c r="U378" s="1981" t="s">
        <v>3619</v>
      </c>
      <c r="V378" s="1981"/>
      <c r="W378" s="1981"/>
      <c r="X378" s="1981"/>
      <c r="Y378" s="1982"/>
      <c r="Z378" s="1981" t="s">
        <v>3620</v>
      </c>
      <c r="AA378" s="1981"/>
      <c r="AB378" s="1981"/>
      <c r="AC378" s="1981"/>
      <c r="AD378" s="1982"/>
      <c r="AE378" s="1981" t="s">
        <v>3621</v>
      </c>
      <c r="AF378" s="1981"/>
      <c r="AG378" s="1981"/>
      <c r="AH378" s="1981"/>
      <c r="AI378" s="1982"/>
      <c r="AJ378" s="2369" t="s">
        <v>3628</v>
      </c>
      <c r="AK378" s="2369"/>
      <c r="AL378" s="2369"/>
      <c r="AM378" s="2369"/>
      <c r="AN378" s="2370"/>
      <c r="AO378" s="1981" t="s">
        <v>3622</v>
      </c>
      <c r="AP378" s="1981"/>
      <c r="AQ378" s="1981"/>
      <c r="AR378" s="1981"/>
      <c r="AS378" s="1982"/>
      <c r="AT378" s="2369" t="s">
        <v>3654</v>
      </c>
      <c r="AU378" s="2369"/>
      <c r="AV378" s="2369"/>
      <c r="AW378" s="2369"/>
      <c r="AX378" s="2370"/>
    </row>
    <row r="379" spans="1:56">
      <c r="A379" s="1981"/>
      <c r="B379" s="1981"/>
      <c r="C379" s="1981"/>
      <c r="D379" s="1981"/>
      <c r="E379" s="1982"/>
      <c r="F379" s="1981"/>
      <c r="G379" s="1981"/>
      <c r="H379" s="1981"/>
      <c r="I379" s="1981"/>
      <c r="J379" s="1982"/>
      <c r="K379" s="1981"/>
      <c r="L379" s="1981"/>
      <c r="M379" s="1981"/>
      <c r="N379" s="1981"/>
      <c r="O379" s="1982"/>
      <c r="P379" s="1981"/>
      <c r="Q379" s="1981"/>
      <c r="R379" s="1981"/>
      <c r="S379" s="1981"/>
      <c r="T379" s="1982"/>
      <c r="U379" s="1981"/>
      <c r="V379" s="1981"/>
      <c r="W379" s="1981"/>
      <c r="X379" s="1981"/>
      <c r="Y379" s="1982"/>
      <c r="Z379" s="1981"/>
      <c r="AA379" s="1981"/>
      <c r="AB379" s="1981"/>
      <c r="AC379" s="1981"/>
      <c r="AD379" s="1982"/>
      <c r="AE379" s="1981"/>
      <c r="AF379" s="1981"/>
      <c r="AG379" s="1981"/>
      <c r="AH379" s="1981"/>
      <c r="AI379" s="1982"/>
      <c r="AJ379" s="2369"/>
      <c r="AK379" s="2369"/>
      <c r="AL379" s="2369"/>
      <c r="AM379" s="2369"/>
      <c r="AN379" s="2370"/>
      <c r="AO379" s="1981"/>
      <c r="AP379" s="1981"/>
      <c r="AQ379" s="1981"/>
      <c r="AR379" s="1981"/>
      <c r="AS379" s="1982"/>
      <c r="AT379" s="2369"/>
      <c r="AU379" s="2369"/>
      <c r="AV379" s="2369"/>
      <c r="AW379" s="2369"/>
      <c r="AX379" s="2370"/>
    </row>
    <row r="380" spans="1:56">
      <c r="A380" s="1981"/>
      <c r="B380" s="1981"/>
      <c r="C380" s="1981"/>
      <c r="D380" s="1981"/>
      <c r="E380" s="1982"/>
      <c r="F380" s="1981"/>
      <c r="G380" s="1981"/>
      <c r="H380" s="1981"/>
      <c r="I380" s="1981"/>
      <c r="J380" s="1982"/>
      <c r="K380" s="1981"/>
      <c r="L380" s="1981"/>
      <c r="M380" s="1981"/>
      <c r="N380" s="1981"/>
      <c r="O380" s="1982"/>
      <c r="P380" s="1981"/>
      <c r="Q380" s="1981"/>
      <c r="R380" s="1981"/>
      <c r="S380" s="1981"/>
      <c r="T380" s="1982"/>
      <c r="U380" s="1981"/>
      <c r="V380" s="1981"/>
      <c r="W380" s="1981"/>
      <c r="X380" s="1981"/>
      <c r="Y380" s="1982"/>
      <c r="Z380" s="1981"/>
      <c r="AA380" s="1981"/>
      <c r="AB380" s="1981"/>
      <c r="AC380" s="1981"/>
      <c r="AD380" s="1982"/>
      <c r="AE380" s="1981"/>
      <c r="AF380" s="1981"/>
      <c r="AG380" s="1981"/>
      <c r="AH380" s="1981"/>
      <c r="AI380" s="1982"/>
      <c r="AJ380" s="2369"/>
      <c r="AK380" s="2369"/>
      <c r="AL380" s="2369"/>
      <c r="AM380" s="2369"/>
      <c r="AN380" s="2370"/>
      <c r="AO380" s="1981"/>
      <c r="AP380" s="1981"/>
      <c r="AQ380" s="1981"/>
      <c r="AR380" s="1981"/>
      <c r="AS380" s="1982"/>
      <c r="AT380" s="2369"/>
      <c r="AU380" s="2369"/>
      <c r="AV380" s="2369"/>
      <c r="AW380" s="2369"/>
      <c r="AX380" s="2370"/>
    </row>
    <row r="381" spans="1:56">
      <c r="A381" s="1981"/>
      <c r="B381" s="1981"/>
      <c r="C381" s="1981"/>
      <c r="D381" s="1981"/>
      <c r="E381" s="1982"/>
      <c r="F381" s="1981"/>
      <c r="G381" s="1981"/>
      <c r="H381" s="1981"/>
      <c r="I381" s="1981"/>
      <c r="J381" s="1982"/>
      <c r="K381" s="1981"/>
      <c r="L381" s="1981"/>
      <c r="M381" s="1981"/>
      <c r="N381" s="1981"/>
      <c r="O381" s="1982"/>
      <c r="P381" s="1981"/>
      <c r="Q381" s="1981"/>
      <c r="R381" s="1981"/>
      <c r="S381" s="1981"/>
      <c r="T381" s="1982"/>
      <c r="U381" s="1981"/>
      <c r="V381" s="1981"/>
      <c r="W381" s="1981"/>
      <c r="X381" s="1981"/>
      <c r="Y381" s="1982"/>
      <c r="Z381" s="1981"/>
      <c r="AA381" s="1981"/>
      <c r="AB381" s="1981"/>
      <c r="AC381" s="1981"/>
      <c r="AD381" s="1982"/>
      <c r="AE381" s="1981"/>
      <c r="AF381" s="1981"/>
      <c r="AG381" s="1981"/>
      <c r="AH381" s="1981"/>
      <c r="AI381" s="1982"/>
      <c r="AJ381" s="2369"/>
      <c r="AK381" s="2369"/>
      <c r="AL381" s="2369"/>
      <c r="AM381" s="2369"/>
      <c r="AN381" s="2370"/>
      <c r="AO381" s="1981"/>
      <c r="AP381" s="1981"/>
      <c r="AQ381" s="1981"/>
      <c r="AR381" s="1981"/>
      <c r="AS381" s="1982"/>
      <c r="AT381" s="2369"/>
      <c r="AU381" s="2369"/>
      <c r="AV381" s="2369"/>
      <c r="AW381" s="2369"/>
      <c r="AX381" s="2370"/>
    </row>
    <row r="382" spans="1:56">
      <c r="A382" s="1981"/>
      <c r="B382" s="1981"/>
      <c r="C382" s="1981"/>
      <c r="D382" s="1981"/>
      <c r="E382" s="1982"/>
      <c r="F382" s="1981"/>
      <c r="G382" s="1981"/>
      <c r="H382" s="1981"/>
      <c r="I382" s="1981"/>
      <c r="J382" s="1982"/>
      <c r="K382" s="1981"/>
      <c r="L382" s="1981"/>
      <c r="M382" s="1981"/>
      <c r="N382" s="1981"/>
      <c r="O382" s="1982"/>
      <c r="P382" s="1981"/>
      <c r="Q382" s="1981"/>
      <c r="R382" s="1981"/>
      <c r="S382" s="1981"/>
      <c r="T382" s="1982"/>
      <c r="U382" s="1981"/>
      <c r="V382" s="1981"/>
      <c r="W382" s="1981"/>
      <c r="X382" s="1981"/>
      <c r="Y382" s="1982"/>
      <c r="Z382" s="1981"/>
      <c r="AA382" s="1981"/>
      <c r="AB382" s="1981"/>
      <c r="AC382" s="1981"/>
      <c r="AD382" s="1982"/>
      <c r="AE382" s="1981"/>
      <c r="AF382" s="1981"/>
      <c r="AG382" s="1981"/>
      <c r="AH382" s="1981"/>
      <c r="AI382" s="1982"/>
      <c r="AJ382" s="2369"/>
      <c r="AK382" s="2369"/>
      <c r="AL382" s="2369"/>
      <c r="AM382" s="2369"/>
      <c r="AN382" s="2370"/>
      <c r="AO382" s="1981"/>
      <c r="AP382" s="1981"/>
      <c r="AQ382" s="1981"/>
      <c r="AR382" s="1981"/>
      <c r="AS382" s="1982"/>
      <c r="AT382" s="2369"/>
      <c r="AU382" s="2369"/>
      <c r="AV382" s="2369"/>
      <c r="AW382" s="2369"/>
      <c r="AX382" s="2370"/>
    </row>
    <row r="383" spans="1:56">
      <c r="A383" s="1981"/>
      <c r="B383" s="1981"/>
      <c r="C383" s="1981"/>
      <c r="D383" s="1981"/>
      <c r="E383" s="1982"/>
      <c r="F383" s="1981"/>
      <c r="G383" s="1981"/>
      <c r="H383" s="1981"/>
      <c r="I383" s="1981"/>
      <c r="J383" s="1982"/>
      <c r="K383" s="1981"/>
      <c r="L383" s="1981"/>
      <c r="M383" s="1981"/>
      <c r="N383" s="1981"/>
      <c r="O383" s="1982"/>
      <c r="P383" s="1981"/>
      <c r="Q383" s="1981"/>
      <c r="R383" s="1981"/>
      <c r="S383" s="1981"/>
      <c r="T383" s="1982"/>
      <c r="U383" s="1981"/>
      <c r="V383" s="1981"/>
      <c r="W383" s="1981"/>
      <c r="X383" s="1981"/>
      <c r="Y383" s="1982"/>
      <c r="Z383" s="1981"/>
      <c r="AA383" s="1981"/>
      <c r="AB383" s="1981"/>
      <c r="AC383" s="1981"/>
      <c r="AD383" s="1982"/>
      <c r="AE383" s="1981"/>
      <c r="AF383" s="1981"/>
      <c r="AG383" s="1981"/>
      <c r="AH383" s="1981"/>
      <c r="AI383" s="1982"/>
      <c r="AJ383" s="1981"/>
      <c r="AK383" s="1981"/>
      <c r="AL383" s="1981"/>
      <c r="AM383" s="1981"/>
      <c r="AN383" s="1982"/>
      <c r="AO383" s="1981" t="s">
        <v>3627</v>
      </c>
      <c r="AP383" s="1981"/>
      <c r="AQ383" s="1981"/>
      <c r="AR383" s="1981"/>
      <c r="AS383" s="1982"/>
      <c r="AT383" s="1981" t="s">
        <v>3668</v>
      </c>
      <c r="AU383" s="1981"/>
      <c r="AV383" s="1981"/>
      <c r="AW383" s="1981"/>
      <c r="AX383" s="1982"/>
    </row>
    <row r="384" spans="1:56">
      <c r="A384" s="1981"/>
      <c r="B384" s="1981"/>
      <c r="C384" s="1981"/>
      <c r="D384" s="1981"/>
      <c r="E384" s="1982"/>
      <c r="F384" s="1981"/>
      <c r="G384" s="1981"/>
      <c r="H384" s="1981"/>
      <c r="I384" s="1981"/>
      <c r="J384" s="1982"/>
      <c r="K384" s="1981"/>
      <c r="L384" s="1981"/>
      <c r="M384" s="1981"/>
      <c r="N384" s="1981"/>
      <c r="O384" s="1982"/>
      <c r="P384" s="1981"/>
      <c r="Q384" s="1981"/>
      <c r="R384" s="1981"/>
      <c r="S384" s="1981"/>
      <c r="T384" s="1982"/>
      <c r="U384" s="1981"/>
      <c r="V384" s="1981"/>
      <c r="W384" s="1981"/>
      <c r="X384" s="1981"/>
      <c r="Y384" s="1982"/>
      <c r="Z384" s="1981"/>
      <c r="AA384" s="1981"/>
      <c r="AB384" s="1981"/>
      <c r="AC384" s="1981"/>
      <c r="AD384" s="1982"/>
      <c r="AE384" s="1981"/>
      <c r="AF384" s="1981"/>
      <c r="AG384" s="1981"/>
      <c r="AH384" s="1981"/>
      <c r="AI384" s="1982"/>
      <c r="AJ384" s="1981"/>
      <c r="AK384" s="1981"/>
      <c r="AL384" s="1981"/>
      <c r="AM384" s="1981"/>
      <c r="AN384" s="1982"/>
      <c r="AO384" s="1981"/>
      <c r="AP384" s="1981"/>
      <c r="AQ384" s="1981"/>
      <c r="AR384" s="1981"/>
      <c r="AS384" s="1982"/>
      <c r="AT384" s="1981"/>
      <c r="AU384" s="1981"/>
      <c r="AV384" s="1981"/>
      <c r="AW384" s="1981"/>
      <c r="AX384" s="1982"/>
    </row>
    <row r="385" spans="1:56">
      <c r="A385" s="1981"/>
      <c r="B385" s="1981"/>
      <c r="C385" s="1981"/>
      <c r="D385" s="1981"/>
      <c r="E385" s="1982"/>
      <c r="F385" s="1981"/>
      <c r="G385" s="1981"/>
      <c r="H385" s="1981"/>
      <c r="I385" s="1981"/>
      <c r="J385" s="1982"/>
      <c r="K385" s="1981"/>
      <c r="L385" s="1981"/>
      <c r="M385" s="1981"/>
      <c r="N385" s="1981"/>
      <c r="O385" s="1982"/>
      <c r="P385" s="1981"/>
      <c r="Q385" s="1981"/>
      <c r="R385" s="1981"/>
      <c r="S385" s="1981"/>
      <c r="T385" s="1982"/>
      <c r="U385" s="1981"/>
      <c r="V385" s="1981"/>
      <c r="W385" s="1981"/>
      <c r="X385" s="1981"/>
      <c r="Y385" s="1982"/>
      <c r="Z385" s="1981"/>
      <c r="AA385" s="1981"/>
      <c r="AB385" s="1981"/>
      <c r="AC385" s="1981"/>
      <c r="AD385" s="1982"/>
      <c r="AE385" s="1981"/>
      <c r="AF385" s="1981"/>
      <c r="AG385" s="1981"/>
      <c r="AH385" s="1981"/>
      <c r="AI385" s="1982"/>
      <c r="AJ385" s="1981"/>
      <c r="AK385" s="1981"/>
      <c r="AL385" s="1981"/>
      <c r="AM385" s="1981"/>
      <c r="AN385" s="1982"/>
      <c r="AO385" s="1981"/>
      <c r="AP385" s="1981"/>
      <c r="AQ385" s="1981"/>
      <c r="AR385" s="1981"/>
      <c r="AS385" s="1982"/>
      <c r="AT385" s="1981"/>
      <c r="AU385" s="1981"/>
      <c r="AV385" s="1981"/>
      <c r="AW385" s="1981"/>
      <c r="AX385" s="1982"/>
    </row>
    <row r="386" spans="1:56" s="387" customFormat="1">
      <c r="A386" s="1981"/>
      <c r="B386" s="1981"/>
      <c r="C386" s="1981"/>
      <c r="D386" s="1981"/>
      <c r="E386" s="1982"/>
      <c r="F386" s="1981"/>
      <c r="G386" s="1981"/>
      <c r="H386" s="1981"/>
      <c r="I386" s="1981"/>
      <c r="J386" s="1982"/>
      <c r="K386" s="1981"/>
      <c r="L386" s="1981"/>
      <c r="M386" s="1981"/>
      <c r="N386" s="1981"/>
      <c r="O386" s="1982"/>
      <c r="P386" s="1981"/>
      <c r="Q386" s="1981"/>
      <c r="R386" s="1981"/>
      <c r="S386" s="1981"/>
      <c r="T386" s="1982"/>
      <c r="U386" s="1981"/>
      <c r="V386" s="1981"/>
      <c r="W386" s="1981"/>
      <c r="X386" s="1981"/>
      <c r="Y386" s="1982"/>
      <c r="Z386" s="1981"/>
      <c r="AA386" s="1981"/>
      <c r="AB386" s="1981"/>
      <c r="AC386" s="1981"/>
      <c r="AD386" s="1982"/>
      <c r="AE386" s="1981"/>
      <c r="AF386" s="1981"/>
      <c r="AG386" s="1981"/>
      <c r="AH386" s="1981"/>
      <c r="AI386" s="1982"/>
      <c r="AJ386" s="1981"/>
      <c r="AK386" s="1981"/>
      <c r="AL386" s="1981"/>
      <c r="AM386" s="1981"/>
      <c r="AN386" s="1982"/>
      <c r="AO386" s="1981"/>
      <c r="AP386" s="1981"/>
      <c r="AQ386" s="1981"/>
      <c r="AR386" s="1981"/>
      <c r="AS386" s="1982"/>
      <c r="AT386" s="1981"/>
      <c r="AU386" s="1981"/>
      <c r="AV386" s="1981"/>
      <c r="AW386" s="1981"/>
      <c r="AX386" s="1982"/>
      <c r="AY386" s="388"/>
      <c r="AZ386" s="388"/>
      <c r="BA386" s="388"/>
      <c r="BB386" s="388"/>
      <c r="BC386" s="388"/>
      <c r="BD386" s="388"/>
    </row>
    <row r="387" spans="1:56">
      <c r="A387" s="1981"/>
      <c r="B387" s="1981"/>
      <c r="C387" s="1981"/>
      <c r="D387" s="1981"/>
      <c r="E387" s="1982"/>
      <c r="F387" s="1981"/>
      <c r="G387" s="1981"/>
      <c r="H387" s="1981"/>
      <c r="I387" s="1981"/>
      <c r="J387" s="1982"/>
      <c r="K387" s="1981"/>
      <c r="L387" s="1981"/>
      <c r="M387" s="1981"/>
      <c r="N387" s="1981"/>
      <c r="O387" s="1982"/>
      <c r="P387" s="1981"/>
      <c r="Q387" s="1981"/>
      <c r="R387" s="1981"/>
      <c r="S387" s="1981"/>
      <c r="T387" s="1982"/>
      <c r="U387" s="1981"/>
      <c r="V387" s="1981"/>
      <c r="W387" s="1981"/>
      <c r="X387" s="1981"/>
      <c r="Y387" s="1982"/>
      <c r="Z387" s="1981"/>
      <c r="AA387" s="1981"/>
      <c r="AB387" s="1981"/>
      <c r="AC387" s="1981"/>
      <c r="AD387" s="1982"/>
      <c r="AE387" s="1981"/>
      <c r="AF387" s="1981"/>
      <c r="AG387" s="1981"/>
      <c r="AH387" s="1981"/>
      <c r="AI387" s="1982"/>
      <c r="AJ387" s="1981"/>
      <c r="AK387" s="1981"/>
      <c r="AL387" s="1981"/>
      <c r="AM387" s="1981"/>
      <c r="AN387" s="1982"/>
      <c r="AO387" s="1981"/>
      <c r="AP387" s="1981"/>
      <c r="AQ387" s="1981"/>
      <c r="AR387" s="1981"/>
      <c r="AS387" s="1982"/>
      <c r="AT387" s="1981"/>
      <c r="AU387" s="1981"/>
      <c r="AV387" s="1981"/>
      <c r="AW387" s="1981"/>
      <c r="AX387" s="1982"/>
    </row>
    <row r="388" spans="1:56">
      <c r="A388" s="1981"/>
      <c r="B388" s="1981"/>
      <c r="C388" s="1981"/>
      <c r="D388" s="1981"/>
      <c r="E388" s="1982"/>
      <c r="F388" s="1981"/>
      <c r="G388" s="1981"/>
      <c r="H388" s="1981"/>
      <c r="I388" s="1981"/>
      <c r="J388" s="1982"/>
      <c r="K388" s="1981"/>
      <c r="L388" s="1981"/>
      <c r="M388" s="1981"/>
      <c r="N388" s="1981"/>
      <c r="O388" s="1982"/>
      <c r="P388" s="1981"/>
      <c r="Q388" s="1981"/>
      <c r="R388" s="1981"/>
      <c r="S388" s="1981"/>
      <c r="T388" s="1982"/>
      <c r="U388" s="1981"/>
      <c r="V388" s="1981"/>
      <c r="W388" s="1981"/>
      <c r="X388" s="1981"/>
      <c r="Y388" s="1982"/>
      <c r="Z388" s="1981"/>
      <c r="AA388" s="1981"/>
      <c r="AB388" s="1981"/>
      <c r="AC388" s="1981"/>
      <c r="AD388" s="1982"/>
      <c r="AE388" s="1981"/>
      <c r="AF388" s="1981"/>
      <c r="AG388" s="1981"/>
      <c r="AH388" s="1981"/>
      <c r="AI388" s="1982"/>
      <c r="AJ388" s="1981" t="s">
        <v>3626</v>
      </c>
      <c r="AK388" s="1981"/>
      <c r="AL388" s="1981"/>
      <c r="AM388" s="1981"/>
      <c r="AN388" s="1982"/>
      <c r="AO388" s="1981" t="s">
        <v>3629</v>
      </c>
      <c r="AP388" s="1981"/>
      <c r="AQ388" s="1981"/>
      <c r="AR388" s="1981"/>
      <c r="AS388" s="1982"/>
      <c r="AT388" s="1981"/>
      <c r="AU388" s="1981"/>
      <c r="AV388" s="1981"/>
      <c r="AW388" s="1981"/>
      <c r="AX388" s="1982"/>
    </row>
    <row r="389" spans="1:56">
      <c r="A389" s="1981"/>
      <c r="B389" s="1981"/>
      <c r="C389" s="1981"/>
      <c r="D389" s="1981"/>
      <c r="E389" s="1982"/>
      <c r="F389" s="1981"/>
      <c r="G389" s="1981"/>
      <c r="H389" s="1981"/>
      <c r="I389" s="1981"/>
      <c r="J389" s="1982"/>
      <c r="K389" s="1981"/>
      <c r="L389" s="1981"/>
      <c r="M389" s="1981"/>
      <c r="N389" s="1981"/>
      <c r="O389" s="1982"/>
      <c r="P389" s="1981"/>
      <c r="Q389" s="1981"/>
      <c r="R389" s="1981"/>
      <c r="S389" s="1981"/>
      <c r="T389" s="1982"/>
      <c r="U389" s="1981"/>
      <c r="V389" s="1981"/>
      <c r="W389" s="1981"/>
      <c r="X389" s="1981"/>
      <c r="Y389" s="1982"/>
      <c r="Z389" s="1981"/>
      <c r="AA389" s="1981"/>
      <c r="AB389" s="1981"/>
      <c r="AC389" s="1981"/>
      <c r="AD389" s="1982"/>
      <c r="AE389" s="1981"/>
      <c r="AF389" s="1981"/>
      <c r="AG389" s="1981"/>
      <c r="AH389" s="1981"/>
      <c r="AI389" s="1982"/>
      <c r="AJ389" s="1981"/>
      <c r="AK389" s="1981"/>
      <c r="AL389" s="1981"/>
      <c r="AM389" s="1981"/>
      <c r="AN389" s="1982"/>
      <c r="AO389" s="1981"/>
      <c r="AP389" s="1981"/>
      <c r="AQ389" s="1981"/>
      <c r="AR389" s="1981"/>
      <c r="AS389" s="1982"/>
      <c r="AT389" s="1981"/>
      <c r="AU389" s="1981"/>
      <c r="AV389" s="1981"/>
      <c r="AW389" s="1981"/>
      <c r="AX389" s="1982"/>
    </row>
    <row r="390" spans="1:56">
      <c r="A390" s="1981"/>
      <c r="B390" s="1981"/>
      <c r="C390" s="1981"/>
      <c r="D390" s="1981"/>
      <c r="E390" s="1982"/>
      <c r="F390" s="1981"/>
      <c r="G390" s="1981"/>
      <c r="H390" s="1981"/>
      <c r="I390" s="1981"/>
      <c r="J390" s="1982"/>
      <c r="K390" s="1981"/>
      <c r="L390" s="1981"/>
      <c r="M390" s="1981"/>
      <c r="N390" s="1981"/>
      <c r="O390" s="1982"/>
      <c r="P390" s="1981"/>
      <c r="Q390" s="1981"/>
      <c r="R390" s="1981"/>
      <c r="S390" s="1981"/>
      <c r="T390" s="1982"/>
      <c r="U390" s="1981"/>
      <c r="V390" s="1981"/>
      <c r="W390" s="1981"/>
      <c r="X390" s="1981"/>
      <c r="Y390" s="1982"/>
      <c r="Z390" s="1981"/>
      <c r="AA390" s="1981"/>
      <c r="AB390" s="1981"/>
      <c r="AC390" s="1981"/>
      <c r="AD390" s="1982"/>
      <c r="AE390" s="1981"/>
      <c r="AF390" s="1981"/>
      <c r="AG390" s="1981"/>
      <c r="AH390" s="1981"/>
      <c r="AI390" s="1982"/>
      <c r="AJ390" s="1981"/>
      <c r="AK390" s="1981"/>
      <c r="AL390" s="1981"/>
      <c r="AM390" s="1981"/>
      <c r="AN390" s="1982"/>
      <c r="AO390" s="1981"/>
      <c r="AP390" s="1981"/>
      <c r="AQ390" s="1981"/>
      <c r="AR390" s="1981"/>
      <c r="AS390" s="1982"/>
      <c r="AT390" s="1981"/>
      <c r="AU390" s="1981"/>
      <c r="AV390" s="1981"/>
      <c r="AW390" s="1981"/>
      <c r="AX390" s="1982"/>
    </row>
    <row r="391" spans="1:56">
      <c r="A391" s="1981"/>
      <c r="B391" s="1981"/>
      <c r="C391" s="1981"/>
      <c r="D391" s="1981"/>
      <c r="E391" s="1982"/>
      <c r="F391" s="1981"/>
      <c r="G391" s="1981"/>
      <c r="H391" s="1981"/>
      <c r="I391" s="1981"/>
      <c r="J391" s="1982"/>
      <c r="K391" s="1981"/>
      <c r="L391" s="1981"/>
      <c r="M391" s="1981"/>
      <c r="N391" s="1981"/>
      <c r="O391" s="1982"/>
      <c r="P391" s="1981"/>
      <c r="Q391" s="1981"/>
      <c r="R391" s="1981"/>
      <c r="S391" s="1981"/>
      <c r="T391" s="1982"/>
      <c r="U391" s="1981"/>
      <c r="V391" s="1981"/>
      <c r="W391" s="1981"/>
      <c r="X391" s="1981"/>
      <c r="Y391" s="1982"/>
      <c r="Z391" s="1981"/>
      <c r="AA391" s="1981"/>
      <c r="AB391" s="1981"/>
      <c r="AC391" s="1981"/>
      <c r="AD391" s="1982"/>
      <c r="AE391" s="1981"/>
      <c r="AF391" s="1981"/>
      <c r="AG391" s="1981"/>
      <c r="AH391" s="1981"/>
      <c r="AI391" s="1982"/>
      <c r="AJ391" s="1981"/>
      <c r="AK391" s="1981"/>
      <c r="AL391" s="1981"/>
      <c r="AM391" s="1981"/>
      <c r="AN391" s="1982"/>
      <c r="AO391" s="1981"/>
      <c r="AP391" s="1981"/>
      <c r="AQ391" s="1981"/>
      <c r="AR391" s="1981"/>
      <c r="AS391" s="1982"/>
      <c r="AT391" s="1981"/>
      <c r="AU391" s="1981"/>
      <c r="AV391" s="1981"/>
      <c r="AW391" s="1981"/>
      <c r="AX391" s="1982"/>
    </row>
    <row r="392" spans="1:56">
      <c r="A392" s="2241"/>
      <c r="B392" s="2241"/>
      <c r="C392" s="2241"/>
      <c r="D392" s="2241"/>
      <c r="E392" s="2242"/>
      <c r="F392" s="2241"/>
      <c r="G392" s="2241"/>
      <c r="H392" s="2241"/>
      <c r="I392" s="2241"/>
      <c r="J392" s="2242"/>
      <c r="K392" s="2241"/>
      <c r="L392" s="2241"/>
      <c r="M392" s="2241"/>
      <c r="N392" s="2241"/>
      <c r="O392" s="2242"/>
      <c r="P392" s="2241"/>
      <c r="Q392" s="2241"/>
      <c r="R392" s="2241"/>
      <c r="S392" s="2241"/>
      <c r="T392" s="2242"/>
      <c r="U392" s="2241"/>
      <c r="V392" s="2241"/>
      <c r="W392" s="2241"/>
      <c r="X392" s="2241"/>
      <c r="Y392" s="2242"/>
      <c r="Z392" s="2241"/>
      <c r="AA392" s="2241"/>
      <c r="AB392" s="2241"/>
      <c r="AC392" s="2241"/>
      <c r="AD392" s="2242"/>
      <c r="AE392" s="2241"/>
      <c r="AF392" s="2241"/>
      <c r="AG392" s="2241"/>
      <c r="AH392" s="2241"/>
      <c r="AI392" s="2242"/>
      <c r="AJ392" s="2241"/>
      <c r="AK392" s="2241"/>
      <c r="AL392" s="2241"/>
      <c r="AM392" s="2241"/>
      <c r="AN392" s="2242"/>
      <c r="AO392" s="2241"/>
      <c r="AP392" s="2241"/>
      <c r="AQ392" s="2241"/>
      <c r="AR392" s="2241"/>
      <c r="AS392" s="2242"/>
      <c r="AT392" s="2241"/>
      <c r="AU392" s="2241"/>
      <c r="AV392" s="2241"/>
      <c r="AW392" s="2241"/>
      <c r="AX392" s="2242"/>
    </row>
    <row r="393" spans="1:56" ht="18.75">
      <c r="A393" s="2245" t="s">
        <v>0</v>
      </c>
      <c r="B393" s="2245"/>
      <c r="C393" s="2245"/>
      <c r="D393" s="2245"/>
      <c r="E393" s="2245"/>
      <c r="F393" s="2245" t="s">
        <v>1</v>
      </c>
      <c r="G393" s="2245"/>
      <c r="H393" s="2245"/>
      <c r="I393" s="2245"/>
      <c r="J393" s="2245"/>
      <c r="K393" s="2245" t="s">
        <v>2</v>
      </c>
      <c r="L393" s="2245"/>
      <c r="M393" s="2245"/>
      <c r="N393" s="2245"/>
      <c r="O393" s="2245"/>
      <c r="P393" s="2245" t="s">
        <v>3</v>
      </c>
      <c r="Q393" s="2245"/>
      <c r="R393" s="2245"/>
      <c r="S393" s="2245"/>
      <c r="T393" s="2245"/>
      <c r="U393" s="2245" t="s">
        <v>4</v>
      </c>
      <c r="V393" s="2245"/>
      <c r="W393" s="2245"/>
      <c r="X393" s="2245"/>
      <c r="Y393" s="2245"/>
      <c r="Z393" s="2245" t="s">
        <v>5</v>
      </c>
      <c r="AA393" s="2245"/>
      <c r="AB393" s="2245"/>
      <c r="AC393" s="2245"/>
      <c r="AD393" s="2245"/>
      <c r="AE393" s="2245" t="s">
        <v>6</v>
      </c>
      <c r="AF393" s="2245"/>
      <c r="AG393" s="2245"/>
      <c r="AH393" s="2245"/>
      <c r="AI393" s="2245"/>
      <c r="AJ393" s="2245" t="s">
        <v>7</v>
      </c>
      <c r="AK393" s="2245"/>
      <c r="AL393" s="2245"/>
      <c r="AM393" s="2245"/>
      <c r="AN393" s="2245"/>
      <c r="AO393" s="2245" t="s">
        <v>8</v>
      </c>
      <c r="AP393" s="2245"/>
      <c r="AQ393" s="2245"/>
      <c r="AR393" s="2245"/>
      <c r="AS393" s="2245"/>
      <c r="AT393" s="2245" t="s">
        <v>9</v>
      </c>
      <c r="AU393" s="2245"/>
      <c r="AV393" s="2245"/>
      <c r="AW393" s="2245"/>
      <c r="AX393" s="2245"/>
    </row>
    <row r="394" spans="1:56">
      <c r="A394" s="456">
        <v>1</v>
      </c>
      <c r="B394" s="457"/>
      <c r="C394" s="457"/>
      <c r="D394" s="457"/>
      <c r="E394" s="458"/>
      <c r="F394" s="456">
        <v>2</v>
      </c>
      <c r="G394" s="457"/>
      <c r="H394" s="457"/>
      <c r="I394" s="457"/>
      <c r="J394" s="458"/>
      <c r="K394" s="456">
        <v>3</v>
      </c>
      <c r="L394" s="457"/>
      <c r="M394" s="457"/>
      <c r="N394" s="457"/>
      <c r="O394" s="458"/>
      <c r="P394" s="456">
        <v>4</v>
      </c>
      <c r="Q394" s="457"/>
      <c r="R394" s="457"/>
      <c r="S394" s="457"/>
      <c r="T394" s="458"/>
      <c r="U394" s="456">
        <v>5</v>
      </c>
      <c r="V394" s="457"/>
      <c r="W394" s="457"/>
      <c r="X394" s="457"/>
      <c r="Y394" s="458"/>
      <c r="Z394" s="456">
        <v>6</v>
      </c>
      <c r="AA394" s="457"/>
      <c r="AB394" s="457"/>
      <c r="AC394" s="457"/>
      <c r="AD394" s="458"/>
      <c r="AE394" s="456">
        <v>7</v>
      </c>
      <c r="AF394" s="457"/>
      <c r="AG394" s="457"/>
      <c r="AH394" s="457"/>
      <c r="AI394" s="458"/>
      <c r="AJ394" s="456">
        <v>8</v>
      </c>
      <c r="AK394" s="457"/>
      <c r="AL394" s="457"/>
      <c r="AM394" s="457"/>
      <c r="AN394" s="458"/>
      <c r="AO394" s="456">
        <v>9</v>
      </c>
      <c r="AP394" s="457"/>
      <c r="AQ394" s="457"/>
      <c r="AR394" s="457"/>
      <c r="AS394" s="458"/>
      <c r="AT394" s="456">
        <v>10</v>
      </c>
      <c r="AU394" s="457"/>
      <c r="AV394" s="457"/>
      <c r="AW394" s="457"/>
      <c r="AX394" s="458"/>
    </row>
    <row r="395" spans="1:56">
      <c r="A395" s="2247" t="s">
        <v>3671</v>
      </c>
      <c r="B395" s="2247"/>
      <c r="C395" s="2247"/>
      <c r="D395" s="2247"/>
      <c r="E395" s="2248"/>
      <c r="F395" s="2247" t="s">
        <v>3715</v>
      </c>
      <c r="G395" s="2247"/>
      <c r="H395" s="2247"/>
      <c r="I395" s="2247"/>
      <c r="J395" s="2248"/>
      <c r="K395" s="2247"/>
      <c r="L395" s="2247"/>
      <c r="M395" s="2247"/>
      <c r="N395" s="2247"/>
      <c r="O395" s="2248"/>
      <c r="P395" s="2247"/>
      <c r="Q395" s="2247"/>
      <c r="R395" s="2247"/>
      <c r="S395" s="2247"/>
      <c r="T395" s="2248"/>
      <c r="U395" s="2247"/>
      <c r="V395" s="2247"/>
      <c r="W395" s="2247"/>
      <c r="X395" s="2247"/>
      <c r="Y395" s="2248"/>
      <c r="Z395" s="2247"/>
      <c r="AA395" s="2247"/>
      <c r="AB395" s="2247"/>
      <c r="AC395" s="2247"/>
      <c r="AD395" s="2248"/>
      <c r="AE395" s="2247"/>
      <c r="AF395" s="2247"/>
      <c r="AG395" s="2247"/>
      <c r="AH395" s="2247"/>
      <c r="AI395" s="2248"/>
      <c r="AJ395" s="2247"/>
      <c r="AK395" s="2247"/>
      <c r="AL395" s="2247"/>
      <c r="AM395" s="2247"/>
      <c r="AN395" s="2248"/>
      <c r="AO395" s="2247"/>
      <c r="AP395" s="2247"/>
      <c r="AQ395" s="2247"/>
      <c r="AR395" s="2247"/>
      <c r="AS395" s="2248"/>
      <c r="AT395" s="2247"/>
      <c r="AU395" s="2247"/>
      <c r="AV395" s="2247"/>
      <c r="AW395" s="2247"/>
      <c r="AX395" s="2248"/>
    </row>
    <row r="396" spans="1:56">
      <c r="A396" s="2247"/>
      <c r="B396" s="2247"/>
      <c r="C396" s="2247"/>
      <c r="D396" s="2247"/>
      <c r="E396" s="2248"/>
      <c r="F396" s="2247"/>
      <c r="G396" s="2247"/>
      <c r="H396" s="2247"/>
      <c r="I396" s="2247"/>
      <c r="J396" s="2248"/>
      <c r="K396" s="2247"/>
      <c r="L396" s="2247"/>
      <c r="M396" s="2247"/>
      <c r="N396" s="2247"/>
      <c r="O396" s="2248"/>
      <c r="P396" s="2247"/>
      <c r="Q396" s="2247"/>
      <c r="R396" s="2247"/>
      <c r="S396" s="2247"/>
      <c r="T396" s="2248"/>
      <c r="U396" s="2247"/>
      <c r="V396" s="2247"/>
      <c r="W396" s="2247"/>
      <c r="X396" s="2247"/>
      <c r="Y396" s="2248"/>
      <c r="Z396" s="2247"/>
      <c r="AA396" s="2247"/>
      <c r="AB396" s="2247"/>
      <c r="AC396" s="2247"/>
      <c r="AD396" s="2248"/>
      <c r="AE396" s="2247"/>
      <c r="AF396" s="2247"/>
      <c r="AG396" s="2247"/>
      <c r="AH396" s="2247"/>
      <c r="AI396" s="2248"/>
      <c r="AJ396" s="2247"/>
      <c r="AK396" s="2247"/>
      <c r="AL396" s="2247"/>
      <c r="AM396" s="2247"/>
      <c r="AN396" s="2248"/>
      <c r="AO396" s="2247"/>
      <c r="AP396" s="2247"/>
      <c r="AQ396" s="2247"/>
      <c r="AR396" s="2247"/>
      <c r="AS396" s="2248"/>
      <c r="AT396" s="2247"/>
      <c r="AU396" s="2247"/>
      <c r="AV396" s="2247"/>
      <c r="AW396" s="2247"/>
      <c r="AX396" s="2248"/>
    </row>
    <row r="397" spans="1:56">
      <c r="A397" s="2247"/>
      <c r="B397" s="2247"/>
      <c r="C397" s="2247"/>
      <c r="D397" s="2247"/>
      <c r="E397" s="2248"/>
      <c r="F397" s="2247"/>
      <c r="G397" s="2247"/>
      <c r="H397" s="2247"/>
      <c r="I397" s="2247"/>
      <c r="J397" s="2248"/>
      <c r="K397" s="2247"/>
      <c r="L397" s="2247"/>
      <c r="M397" s="2247"/>
      <c r="N397" s="2247"/>
      <c r="O397" s="2248"/>
      <c r="P397" s="2247"/>
      <c r="Q397" s="2247"/>
      <c r="R397" s="2247"/>
      <c r="S397" s="2247"/>
      <c r="T397" s="2248"/>
      <c r="U397" s="2247"/>
      <c r="V397" s="2247"/>
      <c r="W397" s="2247"/>
      <c r="X397" s="2247"/>
      <c r="Y397" s="2248"/>
      <c r="Z397" s="2247"/>
      <c r="AA397" s="2247"/>
      <c r="AB397" s="2247"/>
      <c r="AC397" s="2247"/>
      <c r="AD397" s="2248"/>
      <c r="AE397" s="2247"/>
      <c r="AF397" s="2247"/>
      <c r="AG397" s="2247"/>
      <c r="AH397" s="2247"/>
      <c r="AI397" s="2248"/>
      <c r="AJ397" s="2247"/>
      <c r="AK397" s="2247"/>
      <c r="AL397" s="2247"/>
      <c r="AM397" s="2247"/>
      <c r="AN397" s="2248"/>
      <c r="AO397" s="2247"/>
      <c r="AP397" s="2247"/>
      <c r="AQ397" s="2247"/>
      <c r="AR397" s="2247"/>
      <c r="AS397" s="2248"/>
      <c r="AT397" s="2247"/>
      <c r="AU397" s="2247"/>
      <c r="AV397" s="2247"/>
      <c r="AW397" s="2247"/>
      <c r="AX397" s="2248"/>
    </row>
    <row r="398" spans="1:56">
      <c r="A398" s="2247"/>
      <c r="B398" s="2247"/>
      <c r="C398" s="2247"/>
      <c r="D398" s="2247"/>
      <c r="E398" s="2248"/>
      <c r="F398" s="2247"/>
      <c r="G398" s="2247"/>
      <c r="H398" s="2247"/>
      <c r="I398" s="2247"/>
      <c r="J398" s="2248"/>
      <c r="K398" s="2247"/>
      <c r="L398" s="2247"/>
      <c r="M398" s="2247"/>
      <c r="N398" s="2247"/>
      <c r="O398" s="2248"/>
      <c r="P398" s="2247"/>
      <c r="Q398" s="2247"/>
      <c r="R398" s="2247"/>
      <c r="S398" s="2247"/>
      <c r="T398" s="2248"/>
      <c r="U398" s="2247"/>
      <c r="V398" s="2247"/>
      <c r="W398" s="2247"/>
      <c r="X398" s="2247"/>
      <c r="Y398" s="2248"/>
      <c r="Z398" s="2247"/>
      <c r="AA398" s="2247"/>
      <c r="AB398" s="2247"/>
      <c r="AC398" s="2247"/>
      <c r="AD398" s="2248"/>
      <c r="AE398" s="2247"/>
      <c r="AF398" s="2247"/>
      <c r="AG398" s="2247"/>
      <c r="AH398" s="2247"/>
      <c r="AI398" s="2248"/>
      <c r="AJ398" s="2247"/>
      <c r="AK398" s="2247"/>
      <c r="AL398" s="2247"/>
      <c r="AM398" s="2247"/>
      <c r="AN398" s="2248"/>
      <c r="AO398" s="2247"/>
      <c r="AP398" s="2247"/>
      <c r="AQ398" s="2247"/>
      <c r="AR398" s="2247"/>
      <c r="AS398" s="2248"/>
      <c r="AT398" s="2247"/>
      <c r="AU398" s="2247"/>
      <c r="AV398" s="2247"/>
      <c r="AW398" s="2247"/>
      <c r="AX398" s="2248"/>
    </row>
    <row r="399" spans="1:56">
      <c r="A399" s="2247"/>
      <c r="B399" s="2247"/>
      <c r="C399" s="2247"/>
      <c r="D399" s="2247"/>
      <c r="E399" s="2248"/>
      <c r="F399" s="2247"/>
      <c r="G399" s="2247"/>
      <c r="H399" s="2247"/>
      <c r="I399" s="2247"/>
      <c r="J399" s="2248"/>
      <c r="K399" s="2247"/>
      <c r="L399" s="2247"/>
      <c r="M399" s="2247"/>
      <c r="N399" s="2247"/>
      <c r="O399" s="2248"/>
      <c r="P399" s="2247"/>
      <c r="Q399" s="2247"/>
      <c r="R399" s="2247"/>
      <c r="S399" s="2247"/>
      <c r="T399" s="2248"/>
      <c r="U399" s="2247"/>
      <c r="V399" s="2247"/>
      <c r="W399" s="2247"/>
      <c r="X399" s="2247"/>
      <c r="Y399" s="2248"/>
      <c r="Z399" s="2247"/>
      <c r="AA399" s="2247"/>
      <c r="AB399" s="2247"/>
      <c r="AC399" s="2247"/>
      <c r="AD399" s="2248"/>
      <c r="AE399" s="2247"/>
      <c r="AF399" s="2247"/>
      <c r="AG399" s="2247"/>
      <c r="AH399" s="2247"/>
      <c r="AI399" s="2248"/>
      <c r="AJ399" s="2247"/>
      <c r="AK399" s="2247"/>
      <c r="AL399" s="2247"/>
      <c r="AM399" s="2247"/>
      <c r="AN399" s="2248"/>
      <c r="AO399" s="2247"/>
      <c r="AP399" s="2247"/>
      <c r="AQ399" s="2247"/>
      <c r="AR399" s="2247"/>
      <c r="AS399" s="2248"/>
      <c r="AT399" s="2247"/>
      <c r="AU399" s="2247"/>
      <c r="AV399" s="2247"/>
      <c r="AW399" s="2247"/>
      <c r="AX399" s="2248"/>
    </row>
    <row r="400" spans="1:56">
      <c r="A400" s="2247" t="s">
        <v>3676</v>
      </c>
      <c r="B400" s="2247"/>
      <c r="C400" s="2247"/>
      <c r="D400" s="2247"/>
      <c r="E400" s="2248"/>
      <c r="F400" s="2247"/>
      <c r="G400" s="2247"/>
      <c r="H400" s="2247"/>
      <c r="I400" s="2247"/>
      <c r="J400" s="2248"/>
      <c r="K400" s="2247"/>
      <c r="L400" s="2247"/>
      <c r="M400" s="2247"/>
      <c r="N400" s="2247"/>
      <c r="O400" s="2248"/>
      <c r="P400" s="2247"/>
      <c r="Q400" s="2247"/>
      <c r="R400" s="2247"/>
      <c r="S400" s="2247"/>
      <c r="T400" s="2248"/>
      <c r="U400" s="2247"/>
      <c r="V400" s="2247"/>
      <c r="W400" s="2247"/>
      <c r="X400" s="2247"/>
      <c r="Y400" s="2248"/>
      <c r="Z400" s="2247"/>
      <c r="AA400" s="2247"/>
      <c r="AB400" s="2247"/>
      <c r="AC400" s="2247"/>
      <c r="AD400" s="2248"/>
      <c r="AE400" s="2247"/>
      <c r="AF400" s="2247"/>
      <c r="AG400" s="2247"/>
      <c r="AH400" s="2247"/>
      <c r="AI400" s="2248"/>
      <c r="AJ400" s="2247"/>
      <c r="AK400" s="2247"/>
      <c r="AL400" s="2247"/>
      <c r="AM400" s="2247"/>
      <c r="AN400" s="2248"/>
      <c r="AO400" s="2247"/>
      <c r="AP400" s="2247"/>
      <c r="AQ400" s="2247"/>
      <c r="AR400" s="2247"/>
      <c r="AS400" s="2248"/>
      <c r="AT400" s="2247"/>
      <c r="AU400" s="2247"/>
      <c r="AV400" s="2247"/>
      <c r="AW400" s="2247"/>
      <c r="AX400" s="2248"/>
    </row>
    <row r="401" spans="1:56">
      <c r="A401" s="2247"/>
      <c r="B401" s="2247"/>
      <c r="C401" s="2247"/>
      <c r="D401" s="2247"/>
      <c r="E401" s="2248"/>
      <c r="F401" s="2247"/>
      <c r="G401" s="2247"/>
      <c r="H401" s="2247"/>
      <c r="I401" s="2247"/>
      <c r="J401" s="2248"/>
      <c r="K401" s="2247"/>
      <c r="L401" s="2247"/>
      <c r="M401" s="2247"/>
      <c r="N401" s="2247"/>
      <c r="O401" s="2248"/>
      <c r="P401" s="2247"/>
      <c r="Q401" s="2247"/>
      <c r="R401" s="2247"/>
      <c r="S401" s="2247"/>
      <c r="T401" s="2248"/>
      <c r="U401" s="2247"/>
      <c r="V401" s="2247"/>
      <c r="W401" s="2247"/>
      <c r="X401" s="2247"/>
      <c r="Y401" s="2248"/>
      <c r="Z401" s="2247"/>
      <c r="AA401" s="2247"/>
      <c r="AB401" s="2247"/>
      <c r="AC401" s="2247"/>
      <c r="AD401" s="2248"/>
      <c r="AE401" s="2247"/>
      <c r="AF401" s="2247"/>
      <c r="AG401" s="2247"/>
      <c r="AH401" s="2247"/>
      <c r="AI401" s="2248"/>
      <c r="AJ401" s="2247"/>
      <c r="AK401" s="2247"/>
      <c r="AL401" s="2247"/>
      <c r="AM401" s="2247"/>
      <c r="AN401" s="2248"/>
      <c r="AO401" s="2247"/>
      <c r="AP401" s="2247"/>
      <c r="AQ401" s="2247"/>
      <c r="AR401" s="2247"/>
      <c r="AS401" s="2248"/>
      <c r="AT401" s="2247"/>
      <c r="AU401" s="2247"/>
      <c r="AV401" s="2247"/>
      <c r="AW401" s="2247"/>
      <c r="AX401" s="2248"/>
    </row>
    <row r="402" spans="1:56" s="387" customFormat="1">
      <c r="A402" s="2247"/>
      <c r="B402" s="2247"/>
      <c r="C402" s="2247"/>
      <c r="D402" s="2247"/>
      <c r="E402" s="2248"/>
      <c r="F402" s="2247"/>
      <c r="G402" s="2247"/>
      <c r="H402" s="2247"/>
      <c r="I402" s="2247"/>
      <c r="J402" s="2248"/>
      <c r="K402" s="2247"/>
      <c r="L402" s="2247"/>
      <c r="M402" s="2247"/>
      <c r="N402" s="2247"/>
      <c r="O402" s="2248"/>
      <c r="P402" s="2247"/>
      <c r="Q402" s="2247"/>
      <c r="R402" s="2247"/>
      <c r="S402" s="2247"/>
      <c r="T402" s="2248"/>
      <c r="U402" s="2247"/>
      <c r="V402" s="2247"/>
      <c r="W402" s="2247"/>
      <c r="X402" s="2247"/>
      <c r="Y402" s="2248"/>
      <c r="Z402" s="2247"/>
      <c r="AA402" s="2247"/>
      <c r="AB402" s="2247"/>
      <c r="AC402" s="2247"/>
      <c r="AD402" s="2248"/>
      <c r="AE402" s="2247"/>
      <c r="AF402" s="2247"/>
      <c r="AG402" s="2247"/>
      <c r="AH402" s="2247"/>
      <c r="AI402" s="2248"/>
      <c r="AJ402" s="2247"/>
      <c r="AK402" s="2247"/>
      <c r="AL402" s="2247"/>
      <c r="AM402" s="2247"/>
      <c r="AN402" s="2248"/>
      <c r="AO402" s="2247"/>
      <c r="AP402" s="2247"/>
      <c r="AQ402" s="2247"/>
      <c r="AR402" s="2247"/>
      <c r="AS402" s="2248"/>
      <c r="AT402" s="2247"/>
      <c r="AU402" s="2247"/>
      <c r="AV402" s="2247"/>
      <c r="AW402" s="2247"/>
      <c r="AX402" s="2248"/>
      <c r="AY402" s="388"/>
      <c r="AZ402" s="388"/>
      <c r="BA402" s="388"/>
      <c r="BB402" s="388"/>
      <c r="BC402" s="388"/>
      <c r="BD402" s="388"/>
    </row>
    <row r="403" spans="1:56">
      <c r="A403" s="2247"/>
      <c r="B403" s="2247"/>
      <c r="C403" s="2247"/>
      <c r="D403" s="2247"/>
      <c r="E403" s="2248"/>
      <c r="F403" s="2247"/>
      <c r="G403" s="2247"/>
      <c r="H403" s="2247"/>
      <c r="I403" s="2247"/>
      <c r="J403" s="2248"/>
      <c r="K403" s="2247"/>
      <c r="L403" s="2247"/>
      <c r="M403" s="2247"/>
      <c r="N403" s="2247"/>
      <c r="O403" s="2248"/>
      <c r="P403" s="2247"/>
      <c r="Q403" s="2247"/>
      <c r="R403" s="2247"/>
      <c r="S403" s="2247"/>
      <c r="T403" s="2248"/>
      <c r="U403" s="2247"/>
      <c r="V403" s="2247"/>
      <c r="W403" s="2247"/>
      <c r="X403" s="2247"/>
      <c r="Y403" s="2248"/>
      <c r="Z403" s="2247"/>
      <c r="AA403" s="2247"/>
      <c r="AB403" s="2247"/>
      <c r="AC403" s="2247"/>
      <c r="AD403" s="2248"/>
      <c r="AE403" s="2247"/>
      <c r="AF403" s="2247"/>
      <c r="AG403" s="2247"/>
      <c r="AH403" s="2247"/>
      <c r="AI403" s="2248"/>
      <c r="AJ403" s="2247"/>
      <c r="AK403" s="2247"/>
      <c r="AL403" s="2247"/>
      <c r="AM403" s="2247"/>
      <c r="AN403" s="2248"/>
      <c r="AO403" s="2247"/>
      <c r="AP403" s="2247"/>
      <c r="AQ403" s="2247"/>
      <c r="AR403" s="2247"/>
      <c r="AS403" s="2248"/>
      <c r="AT403" s="2247"/>
      <c r="AU403" s="2247"/>
      <c r="AV403" s="2247"/>
      <c r="AW403" s="2247"/>
      <c r="AX403" s="2248"/>
    </row>
    <row r="404" spans="1:56">
      <c r="A404" s="2247"/>
      <c r="B404" s="2247"/>
      <c r="C404" s="2247"/>
      <c r="D404" s="2247"/>
      <c r="E404" s="2248"/>
      <c r="F404" s="2247"/>
      <c r="G404" s="2247"/>
      <c r="H404" s="2247"/>
      <c r="I404" s="2247"/>
      <c r="J404" s="2248"/>
      <c r="K404" s="2247"/>
      <c r="L404" s="2247"/>
      <c r="M404" s="2247"/>
      <c r="N404" s="2247"/>
      <c r="O404" s="2248"/>
      <c r="P404" s="2247"/>
      <c r="Q404" s="2247"/>
      <c r="R404" s="2247"/>
      <c r="S404" s="2247"/>
      <c r="T404" s="2248"/>
      <c r="U404" s="2247"/>
      <c r="V404" s="2247"/>
      <c r="W404" s="2247"/>
      <c r="X404" s="2247"/>
      <c r="Y404" s="2248"/>
      <c r="Z404" s="2247"/>
      <c r="AA404" s="2247"/>
      <c r="AB404" s="2247"/>
      <c r="AC404" s="2247"/>
      <c r="AD404" s="2248"/>
      <c r="AE404" s="2247"/>
      <c r="AF404" s="2247"/>
      <c r="AG404" s="2247"/>
      <c r="AH404" s="2247"/>
      <c r="AI404" s="2248"/>
      <c r="AJ404" s="2247"/>
      <c r="AK404" s="2247"/>
      <c r="AL404" s="2247"/>
      <c r="AM404" s="2247"/>
      <c r="AN404" s="2248"/>
      <c r="AO404" s="2247"/>
      <c r="AP404" s="2247"/>
      <c r="AQ404" s="2247"/>
      <c r="AR404" s="2247"/>
      <c r="AS404" s="2248"/>
      <c r="AT404" s="2247"/>
      <c r="AU404" s="2247"/>
      <c r="AV404" s="2247"/>
      <c r="AW404" s="2247"/>
      <c r="AX404" s="2248"/>
    </row>
    <row r="405" spans="1:56">
      <c r="A405" s="2247" t="s">
        <v>3712</v>
      </c>
      <c r="B405" s="2247"/>
      <c r="C405" s="2247"/>
      <c r="D405" s="2247"/>
      <c r="E405" s="2248"/>
      <c r="F405" s="2247"/>
      <c r="G405" s="2247"/>
      <c r="H405" s="2247"/>
      <c r="I405" s="2247"/>
      <c r="J405" s="2248"/>
      <c r="K405" s="2247"/>
      <c r="L405" s="2247"/>
      <c r="M405" s="2247"/>
      <c r="N405" s="2247"/>
      <c r="O405" s="2248"/>
      <c r="P405" s="2247"/>
      <c r="Q405" s="2247"/>
      <c r="R405" s="2247"/>
      <c r="S405" s="2247"/>
      <c r="T405" s="2248"/>
      <c r="U405" s="2247"/>
      <c r="V405" s="2247"/>
      <c r="W405" s="2247"/>
      <c r="X405" s="2247"/>
      <c r="Y405" s="2248"/>
      <c r="Z405" s="2247"/>
      <c r="AA405" s="2247"/>
      <c r="AB405" s="2247"/>
      <c r="AC405" s="2247"/>
      <c r="AD405" s="2248"/>
      <c r="AE405" s="2247"/>
      <c r="AF405" s="2247"/>
      <c r="AG405" s="2247"/>
      <c r="AH405" s="2247"/>
      <c r="AI405" s="2248"/>
      <c r="AJ405" s="2247"/>
      <c r="AK405" s="2247"/>
      <c r="AL405" s="2247"/>
      <c r="AM405" s="2247"/>
      <c r="AN405" s="2248"/>
      <c r="AO405" s="2247"/>
      <c r="AP405" s="2247"/>
      <c r="AQ405" s="2247"/>
      <c r="AR405" s="2247"/>
      <c r="AS405" s="2248"/>
      <c r="AT405" s="2247"/>
      <c r="AU405" s="2247"/>
      <c r="AV405" s="2247"/>
      <c r="AW405" s="2247"/>
      <c r="AX405" s="2248"/>
    </row>
    <row r="406" spans="1:56">
      <c r="A406" s="2247"/>
      <c r="B406" s="2247"/>
      <c r="C406" s="2247"/>
      <c r="D406" s="2247"/>
      <c r="E406" s="2248"/>
      <c r="F406" s="2247"/>
      <c r="G406" s="2247"/>
      <c r="H406" s="2247"/>
      <c r="I406" s="2247"/>
      <c r="J406" s="2248"/>
      <c r="K406" s="2247"/>
      <c r="L406" s="2247"/>
      <c r="M406" s="2247"/>
      <c r="N406" s="2247"/>
      <c r="O406" s="2248"/>
      <c r="P406" s="2247"/>
      <c r="Q406" s="2247"/>
      <c r="R406" s="2247"/>
      <c r="S406" s="2247"/>
      <c r="T406" s="2248"/>
      <c r="U406" s="2247"/>
      <c r="V406" s="2247"/>
      <c r="W406" s="2247"/>
      <c r="X406" s="2247"/>
      <c r="Y406" s="2248"/>
      <c r="Z406" s="2247"/>
      <c r="AA406" s="2247"/>
      <c r="AB406" s="2247"/>
      <c r="AC406" s="2247"/>
      <c r="AD406" s="2248"/>
      <c r="AE406" s="2247"/>
      <c r="AF406" s="2247"/>
      <c r="AG406" s="2247"/>
      <c r="AH406" s="2247"/>
      <c r="AI406" s="2248"/>
      <c r="AJ406" s="2247"/>
      <c r="AK406" s="2247"/>
      <c r="AL406" s="2247"/>
      <c r="AM406" s="2247"/>
      <c r="AN406" s="2248"/>
      <c r="AO406" s="2247"/>
      <c r="AP406" s="2247"/>
      <c r="AQ406" s="2247"/>
      <c r="AR406" s="2247"/>
      <c r="AS406" s="2248"/>
      <c r="AT406" s="2247"/>
      <c r="AU406" s="2247"/>
      <c r="AV406" s="2247"/>
      <c r="AW406" s="2247"/>
      <c r="AX406" s="2248"/>
    </row>
    <row r="407" spans="1:56">
      <c r="A407" s="2247"/>
      <c r="B407" s="2247"/>
      <c r="C407" s="2247"/>
      <c r="D407" s="2247"/>
      <c r="E407" s="2248"/>
      <c r="F407" s="2247"/>
      <c r="G407" s="2247"/>
      <c r="H407" s="2247"/>
      <c r="I407" s="2247"/>
      <c r="J407" s="2248"/>
      <c r="K407" s="2247"/>
      <c r="L407" s="2247"/>
      <c r="M407" s="2247"/>
      <c r="N407" s="2247"/>
      <c r="O407" s="2248"/>
      <c r="P407" s="2247"/>
      <c r="Q407" s="2247"/>
      <c r="R407" s="2247"/>
      <c r="S407" s="2247"/>
      <c r="T407" s="2248"/>
      <c r="U407" s="2247"/>
      <c r="V407" s="2247"/>
      <c r="W407" s="2247"/>
      <c r="X407" s="2247"/>
      <c r="Y407" s="2248"/>
      <c r="Z407" s="2247"/>
      <c r="AA407" s="2247"/>
      <c r="AB407" s="2247"/>
      <c r="AC407" s="2247"/>
      <c r="AD407" s="2248"/>
      <c r="AE407" s="2247"/>
      <c r="AF407" s="2247"/>
      <c r="AG407" s="2247"/>
      <c r="AH407" s="2247"/>
      <c r="AI407" s="2248"/>
      <c r="AJ407" s="2247"/>
      <c r="AK407" s="2247"/>
      <c r="AL407" s="2247"/>
      <c r="AM407" s="2247"/>
      <c r="AN407" s="2248"/>
      <c r="AO407" s="2247"/>
      <c r="AP407" s="2247"/>
      <c r="AQ407" s="2247"/>
      <c r="AR407" s="2247"/>
      <c r="AS407" s="2248"/>
      <c r="AT407" s="2247"/>
      <c r="AU407" s="2247"/>
      <c r="AV407" s="2247"/>
      <c r="AW407" s="2247"/>
      <c r="AX407" s="2248"/>
    </row>
    <row r="408" spans="1:56">
      <c r="A408" s="2247"/>
      <c r="B408" s="2247"/>
      <c r="C408" s="2247"/>
      <c r="D408" s="2247"/>
      <c r="E408" s="2248"/>
      <c r="F408" s="2247"/>
      <c r="G408" s="2247"/>
      <c r="H408" s="2247"/>
      <c r="I408" s="2247"/>
      <c r="J408" s="2248"/>
      <c r="K408" s="2247"/>
      <c r="L408" s="2247"/>
      <c r="M408" s="2247"/>
      <c r="N408" s="2247"/>
      <c r="O408" s="2248"/>
      <c r="P408" s="2247"/>
      <c r="Q408" s="2247"/>
      <c r="R408" s="2247"/>
      <c r="S408" s="2247"/>
      <c r="T408" s="2248"/>
      <c r="U408" s="2247"/>
      <c r="V408" s="2247"/>
      <c r="W408" s="2247"/>
      <c r="X408" s="2247"/>
      <c r="Y408" s="2248"/>
      <c r="Z408" s="2247"/>
      <c r="AA408" s="2247"/>
      <c r="AB408" s="2247"/>
      <c r="AC408" s="2247"/>
      <c r="AD408" s="2248"/>
      <c r="AE408" s="2247"/>
      <c r="AF408" s="2247"/>
      <c r="AG408" s="2247"/>
      <c r="AH408" s="2247"/>
      <c r="AI408" s="2248"/>
      <c r="AJ408" s="2247"/>
      <c r="AK408" s="2247"/>
      <c r="AL408" s="2247"/>
      <c r="AM408" s="2247"/>
      <c r="AN408" s="2248"/>
      <c r="AO408" s="2247"/>
      <c r="AP408" s="2247"/>
      <c r="AQ408" s="2247"/>
      <c r="AR408" s="2247"/>
      <c r="AS408" s="2248"/>
      <c r="AT408" s="2247"/>
      <c r="AU408" s="2247"/>
      <c r="AV408" s="2247"/>
      <c r="AW408" s="2247"/>
      <c r="AX408" s="2248"/>
    </row>
    <row r="409" spans="1:56">
      <c r="A409" s="2249"/>
      <c r="B409" s="2249"/>
      <c r="C409" s="2249"/>
      <c r="D409" s="2249"/>
      <c r="E409" s="2250"/>
      <c r="F409" s="2249"/>
      <c r="G409" s="2249"/>
      <c r="H409" s="2249"/>
      <c r="I409" s="2249"/>
      <c r="J409" s="2250"/>
      <c r="K409" s="2249"/>
      <c r="L409" s="2249"/>
      <c r="M409" s="2249"/>
      <c r="N409" s="2249"/>
      <c r="O409" s="2250"/>
      <c r="P409" s="2249"/>
      <c r="Q409" s="2249"/>
      <c r="R409" s="2249"/>
      <c r="S409" s="2249"/>
      <c r="T409" s="2250"/>
      <c r="U409" s="2249"/>
      <c r="V409" s="2249"/>
      <c r="W409" s="2249"/>
      <c r="X409" s="2249"/>
      <c r="Y409" s="2250"/>
      <c r="Z409" s="2249"/>
      <c r="AA409" s="2249"/>
      <c r="AB409" s="2249"/>
      <c r="AC409" s="2249"/>
      <c r="AD409" s="2250"/>
      <c r="AE409" s="2249"/>
      <c r="AF409" s="2249"/>
      <c r="AG409" s="2249"/>
      <c r="AH409" s="2249"/>
      <c r="AI409" s="2250"/>
      <c r="AJ409" s="2249"/>
      <c r="AK409" s="2249"/>
      <c r="AL409" s="2249"/>
      <c r="AM409" s="2249"/>
      <c r="AN409" s="2250"/>
      <c r="AO409" s="2249"/>
      <c r="AP409" s="2249"/>
      <c r="AQ409" s="2249"/>
      <c r="AR409" s="2249"/>
      <c r="AS409" s="2250"/>
      <c r="AT409" s="2249"/>
      <c r="AU409" s="2249"/>
      <c r="AV409" s="2249"/>
      <c r="AW409" s="2249"/>
      <c r="AX409" s="2250"/>
    </row>
    <row r="410" spans="1:56">
      <c r="A410" s="456">
        <v>11</v>
      </c>
      <c r="B410" s="457"/>
      <c r="C410" s="457"/>
      <c r="D410" s="457"/>
      <c r="E410" s="458"/>
      <c r="F410" s="456">
        <v>12</v>
      </c>
      <c r="G410" s="457"/>
      <c r="H410" s="457"/>
      <c r="I410" s="457"/>
      <c r="J410" s="458"/>
      <c r="K410" s="456">
        <v>13</v>
      </c>
      <c r="L410" s="457"/>
      <c r="M410" s="457"/>
      <c r="N410" s="457"/>
      <c r="O410" s="458"/>
      <c r="P410" s="456">
        <v>14</v>
      </c>
      <c r="Q410" s="457"/>
      <c r="R410" s="457"/>
      <c r="S410" s="457"/>
      <c r="T410" s="458"/>
      <c r="U410" s="456">
        <v>15</v>
      </c>
      <c r="V410" s="457"/>
      <c r="W410" s="457"/>
      <c r="X410" s="457"/>
      <c r="Y410" s="458"/>
      <c r="Z410" s="456">
        <v>16</v>
      </c>
      <c r="AA410" s="457"/>
      <c r="AB410" s="457"/>
      <c r="AC410" s="457"/>
      <c r="AD410" s="458"/>
      <c r="AE410" s="456">
        <v>17</v>
      </c>
      <c r="AF410" s="457"/>
      <c r="AG410" s="457"/>
      <c r="AH410" s="457"/>
      <c r="AI410" s="458"/>
      <c r="AJ410" s="456">
        <v>18</v>
      </c>
      <c r="AK410" s="457"/>
      <c r="AL410" s="457"/>
      <c r="AM410" s="457"/>
      <c r="AN410" s="458"/>
      <c r="AO410" s="456">
        <v>19</v>
      </c>
      <c r="AP410" s="457"/>
      <c r="AQ410" s="457"/>
      <c r="AR410" s="457"/>
      <c r="AS410" s="458"/>
      <c r="AT410" s="456">
        <v>20</v>
      </c>
      <c r="AU410" s="457"/>
      <c r="AV410" s="457"/>
      <c r="AW410" s="457"/>
      <c r="AX410" s="458"/>
    </row>
    <row r="411" spans="1:56">
      <c r="A411" s="2247"/>
      <c r="B411" s="2247"/>
      <c r="C411" s="2247"/>
      <c r="D411" s="2247"/>
      <c r="E411" s="2248"/>
      <c r="F411" s="2247"/>
      <c r="G411" s="2247"/>
      <c r="H411" s="2247"/>
      <c r="I411" s="2247"/>
      <c r="J411" s="2248"/>
      <c r="K411" s="2247"/>
      <c r="L411" s="2247"/>
      <c r="M411" s="2247"/>
      <c r="N411" s="2247"/>
      <c r="O411" s="2248"/>
      <c r="P411" s="2247"/>
      <c r="Q411" s="2247"/>
      <c r="R411" s="2247"/>
      <c r="S411" s="2247"/>
      <c r="T411" s="2248"/>
      <c r="U411" s="2247"/>
      <c r="V411" s="2247"/>
      <c r="W411" s="2247"/>
      <c r="X411" s="2247"/>
      <c r="Y411" s="2248"/>
      <c r="Z411" s="2247"/>
      <c r="AA411" s="2247"/>
      <c r="AB411" s="2247"/>
      <c r="AC411" s="2247"/>
      <c r="AD411" s="2248"/>
      <c r="AE411" s="2247"/>
      <c r="AF411" s="2247"/>
      <c r="AG411" s="2247"/>
      <c r="AH411" s="2247"/>
      <c r="AI411" s="2248"/>
      <c r="AJ411" s="2247" t="s">
        <v>3667</v>
      </c>
      <c r="AK411" s="2247"/>
      <c r="AL411" s="2247"/>
      <c r="AM411" s="2247"/>
      <c r="AN411" s="2248"/>
      <c r="AO411" s="2247"/>
      <c r="AP411" s="2247"/>
      <c r="AQ411" s="2247"/>
      <c r="AR411" s="2247"/>
      <c r="AS411" s="2248"/>
      <c r="AT411" s="2247"/>
      <c r="AU411" s="2247"/>
      <c r="AV411" s="2247"/>
      <c r="AW411" s="2247"/>
      <c r="AX411" s="2248"/>
    </row>
    <row r="412" spans="1:56">
      <c r="A412" s="2247"/>
      <c r="B412" s="2247"/>
      <c r="C412" s="2247"/>
      <c r="D412" s="2247"/>
      <c r="E412" s="2248"/>
      <c r="F412" s="2247"/>
      <c r="G412" s="2247"/>
      <c r="H412" s="2247"/>
      <c r="I412" s="2247"/>
      <c r="J412" s="2248"/>
      <c r="K412" s="2247"/>
      <c r="L412" s="2247"/>
      <c r="M412" s="2247"/>
      <c r="N412" s="2247"/>
      <c r="O412" s="2248"/>
      <c r="P412" s="2247"/>
      <c r="Q412" s="2247"/>
      <c r="R412" s="2247"/>
      <c r="S412" s="2247"/>
      <c r="T412" s="2248"/>
      <c r="U412" s="2247"/>
      <c r="V412" s="2247"/>
      <c r="W412" s="2247"/>
      <c r="X412" s="2247"/>
      <c r="Y412" s="2248"/>
      <c r="Z412" s="2247"/>
      <c r="AA412" s="2247"/>
      <c r="AB412" s="2247"/>
      <c r="AC412" s="2247"/>
      <c r="AD412" s="2248"/>
      <c r="AE412" s="2247"/>
      <c r="AF412" s="2247"/>
      <c r="AG412" s="2247"/>
      <c r="AH412" s="2247"/>
      <c r="AI412" s="2248"/>
      <c r="AJ412" s="2247"/>
      <c r="AK412" s="2247"/>
      <c r="AL412" s="2247"/>
      <c r="AM412" s="2247"/>
      <c r="AN412" s="2248"/>
      <c r="AO412" s="2247"/>
      <c r="AP412" s="2247"/>
      <c r="AQ412" s="2247"/>
      <c r="AR412" s="2247"/>
      <c r="AS412" s="2248"/>
      <c r="AT412" s="2247"/>
      <c r="AU412" s="2247"/>
      <c r="AV412" s="2247"/>
      <c r="AW412" s="2247"/>
      <c r="AX412" s="2248"/>
    </row>
    <row r="413" spans="1:56">
      <c r="A413" s="2247"/>
      <c r="B413" s="2247"/>
      <c r="C413" s="2247"/>
      <c r="D413" s="2247"/>
      <c r="E413" s="2248"/>
      <c r="F413" s="2247"/>
      <c r="G413" s="2247"/>
      <c r="H413" s="2247"/>
      <c r="I413" s="2247"/>
      <c r="J413" s="2248"/>
      <c r="K413" s="2247"/>
      <c r="L413" s="2247"/>
      <c r="M413" s="2247"/>
      <c r="N413" s="2247"/>
      <c r="O413" s="2248"/>
      <c r="P413" s="2247"/>
      <c r="Q413" s="2247"/>
      <c r="R413" s="2247"/>
      <c r="S413" s="2247"/>
      <c r="T413" s="2248"/>
      <c r="U413" s="2247"/>
      <c r="V413" s="2247"/>
      <c r="W413" s="2247"/>
      <c r="X413" s="2247"/>
      <c r="Y413" s="2248"/>
      <c r="Z413" s="2247"/>
      <c r="AA413" s="2247"/>
      <c r="AB413" s="2247"/>
      <c r="AC413" s="2247"/>
      <c r="AD413" s="2248"/>
      <c r="AE413" s="2247"/>
      <c r="AF413" s="2247"/>
      <c r="AG413" s="2247"/>
      <c r="AH413" s="2247"/>
      <c r="AI413" s="2248"/>
      <c r="AJ413" s="2247"/>
      <c r="AK413" s="2247"/>
      <c r="AL413" s="2247"/>
      <c r="AM413" s="2247"/>
      <c r="AN413" s="2248"/>
      <c r="AO413" s="2247"/>
      <c r="AP413" s="2247"/>
      <c r="AQ413" s="2247"/>
      <c r="AR413" s="2247"/>
      <c r="AS413" s="2248"/>
      <c r="AT413" s="2247"/>
      <c r="AU413" s="2247"/>
      <c r="AV413" s="2247"/>
      <c r="AW413" s="2247"/>
      <c r="AX413" s="2248"/>
    </row>
    <row r="414" spans="1:56">
      <c r="A414" s="2247"/>
      <c r="B414" s="2247"/>
      <c r="C414" s="2247"/>
      <c r="D414" s="2247"/>
      <c r="E414" s="2248"/>
      <c r="F414" s="2247"/>
      <c r="G414" s="2247"/>
      <c r="H414" s="2247"/>
      <c r="I414" s="2247"/>
      <c r="J414" s="2248"/>
      <c r="K414" s="2247"/>
      <c r="L414" s="2247"/>
      <c r="M414" s="2247"/>
      <c r="N414" s="2247"/>
      <c r="O414" s="2248"/>
      <c r="P414" s="2247"/>
      <c r="Q414" s="2247"/>
      <c r="R414" s="2247"/>
      <c r="S414" s="2247"/>
      <c r="T414" s="2248"/>
      <c r="U414" s="2247"/>
      <c r="V414" s="2247"/>
      <c r="W414" s="2247"/>
      <c r="X414" s="2247"/>
      <c r="Y414" s="2248"/>
      <c r="Z414" s="2247"/>
      <c r="AA414" s="2247"/>
      <c r="AB414" s="2247"/>
      <c r="AC414" s="2247"/>
      <c r="AD414" s="2248"/>
      <c r="AE414" s="2247"/>
      <c r="AF414" s="2247"/>
      <c r="AG414" s="2247"/>
      <c r="AH414" s="2247"/>
      <c r="AI414" s="2248"/>
      <c r="AJ414" s="2247"/>
      <c r="AK414" s="2247"/>
      <c r="AL414" s="2247"/>
      <c r="AM414" s="2247"/>
      <c r="AN414" s="2248"/>
      <c r="AO414" s="2247"/>
      <c r="AP414" s="2247"/>
      <c r="AQ414" s="2247"/>
      <c r="AR414" s="2247"/>
      <c r="AS414" s="2248"/>
      <c r="AT414" s="2247"/>
      <c r="AU414" s="2247"/>
      <c r="AV414" s="2247"/>
      <c r="AW414" s="2247"/>
      <c r="AX414" s="2248"/>
    </row>
    <row r="415" spans="1:56">
      <c r="A415" s="2247"/>
      <c r="B415" s="2247"/>
      <c r="C415" s="2247"/>
      <c r="D415" s="2247"/>
      <c r="E415" s="2248"/>
      <c r="F415" s="2247"/>
      <c r="G415" s="2247"/>
      <c r="H415" s="2247"/>
      <c r="I415" s="2247"/>
      <c r="J415" s="2248"/>
      <c r="K415" s="2247"/>
      <c r="L415" s="2247"/>
      <c r="M415" s="2247"/>
      <c r="N415" s="2247"/>
      <c r="O415" s="2248"/>
      <c r="P415" s="2247"/>
      <c r="Q415" s="2247"/>
      <c r="R415" s="2247"/>
      <c r="S415" s="2247"/>
      <c r="T415" s="2248"/>
      <c r="U415" s="2247"/>
      <c r="V415" s="2247"/>
      <c r="W415" s="2247"/>
      <c r="X415" s="2247"/>
      <c r="Y415" s="2248"/>
      <c r="Z415" s="2247"/>
      <c r="AA415" s="2247"/>
      <c r="AB415" s="2247"/>
      <c r="AC415" s="2247"/>
      <c r="AD415" s="2248"/>
      <c r="AE415" s="2247"/>
      <c r="AF415" s="2247"/>
      <c r="AG415" s="2247"/>
      <c r="AH415" s="2247"/>
      <c r="AI415" s="2248"/>
      <c r="AJ415" s="2247"/>
      <c r="AK415" s="2247"/>
      <c r="AL415" s="2247"/>
      <c r="AM415" s="2247"/>
      <c r="AN415" s="2248"/>
      <c r="AO415" s="2247"/>
      <c r="AP415" s="2247"/>
      <c r="AQ415" s="2247"/>
      <c r="AR415" s="2247"/>
      <c r="AS415" s="2248"/>
      <c r="AT415" s="2247"/>
      <c r="AU415" s="2247"/>
      <c r="AV415" s="2247"/>
      <c r="AW415" s="2247"/>
      <c r="AX415" s="2248"/>
    </row>
    <row r="416" spans="1:56">
      <c r="A416" s="2247"/>
      <c r="B416" s="2247"/>
      <c r="C416" s="2247"/>
      <c r="D416" s="2247"/>
      <c r="E416" s="2248"/>
      <c r="F416" s="2247"/>
      <c r="G416" s="2247"/>
      <c r="H416" s="2247"/>
      <c r="I416" s="2247"/>
      <c r="J416" s="2248"/>
      <c r="K416" s="2247"/>
      <c r="L416" s="2247"/>
      <c r="M416" s="2247"/>
      <c r="N416" s="2247"/>
      <c r="O416" s="2248"/>
      <c r="P416" s="2247"/>
      <c r="Q416" s="2247"/>
      <c r="R416" s="2247"/>
      <c r="S416" s="2247"/>
      <c r="T416" s="2248"/>
      <c r="U416" s="2247"/>
      <c r="V416" s="2247"/>
      <c r="W416" s="2247"/>
      <c r="X416" s="2247"/>
      <c r="Y416" s="2248"/>
      <c r="Z416" s="2247"/>
      <c r="AA416" s="2247"/>
      <c r="AB416" s="2247"/>
      <c r="AC416" s="2247"/>
      <c r="AD416" s="2248"/>
      <c r="AE416" s="2247"/>
      <c r="AF416" s="2247"/>
      <c r="AG416" s="2247"/>
      <c r="AH416" s="2247"/>
      <c r="AI416" s="2248"/>
      <c r="AJ416" s="2247"/>
      <c r="AK416" s="2247"/>
      <c r="AL416" s="2247"/>
      <c r="AM416" s="2247"/>
      <c r="AN416" s="2248"/>
      <c r="AO416" s="2247"/>
      <c r="AP416" s="2247"/>
      <c r="AQ416" s="2247"/>
      <c r="AR416" s="2247"/>
      <c r="AS416" s="2248"/>
      <c r="AT416" s="2247"/>
      <c r="AU416" s="2247"/>
      <c r="AV416" s="2247"/>
      <c r="AW416" s="2247"/>
      <c r="AX416" s="2248"/>
    </row>
    <row r="417" spans="1:56">
      <c r="A417" s="2247"/>
      <c r="B417" s="2247"/>
      <c r="C417" s="2247"/>
      <c r="D417" s="2247"/>
      <c r="E417" s="2248"/>
      <c r="F417" s="2247"/>
      <c r="G417" s="2247"/>
      <c r="H417" s="2247"/>
      <c r="I417" s="2247"/>
      <c r="J417" s="2248"/>
      <c r="K417" s="2247"/>
      <c r="L417" s="2247"/>
      <c r="M417" s="2247"/>
      <c r="N417" s="2247"/>
      <c r="O417" s="2248"/>
      <c r="P417" s="2247"/>
      <c r="Q417" s="2247"/>
      <c r="R417" s="2247"/>
      <c r="S417" s="2247"/>
      <c r="T417" s="2248"/>
      <c r="U417" s="2247"/>
      <c r="V417" s="2247"/>
      <c r="W417" s="2247"/>
      <c r="X417" s="2247"/>
      <c r="Y417" s="2248"/>
      <c r="Z417" s="2247"/>
      <c r="AA417" s="2247"/>
      <c r="AB417" s="2247"/>
      <c r="AC417" s="2247"/>
      <c r="AD417" s="2248"/>
      <c r="AE417" s="2247"/>
      <c r="AF417" s="2247"/>
      <c r="AG417" s="2247"/>
      <c r="AH417" s="2247"/>
      <c r="AI417" s="2248"/>
      <c r="AJ417" s="2247"/>
      <c r="AK417" s="2247"/>
      <c r="AL417" s="2247"/>
      <c r="AM417" s="2247"/>
      <c r="AN417" s="2248"/>
      <c r="AO417" s="2247"/>
      <c r="AP417" s="2247"/>
      <c r="AQ417" s="2247"/>
      <c r="AR417" s="2247"/>
      <c r="AS417" s="2248"/>
      <c r="AT417" s="2247"/>
      <c r="AU417" s="2247"/>
      <c r="AV417" s="2247"/>
      <c r="AW417" s="2247"/>
      <c r="AX417" s="2248"/>
    </row>
    <row r="418" spans="1:56" s="387" customFormat="1">
      <c r="A418" s="2247"/>
      <c r="B418" s="2247"/>
      <c r="C418" s="2247"/>
      <c r="D418" s="2247"/>
      <c r="E418" s="2248"/>
      <c r="F418" s="2247"/>
      <c r="G418" s="2247"/>
      <c r="H418" s="2247"/>
      <c r="I418" s="2247"/>
      <c r="J418" s="2248"/>
      <c r="K418" s="2247"/>
      <c r="L418" s="2247"/>
      <c r="M418" s="2247"/>
      <c r="N418" s="2247"/>
      <c r="O418" s="2248"/>
      <c r="P418" s="2247"/>
      <c r="Q418" s="2247"/>
      <c r="R418" s="2247"/>
      <c r="S418" s="2247"/>
      <c r="T418" s="2248"/>
      <c r="U418" s="2247"/>
      <c r="V418" s="2247"/>
      <c r="W418" s="2247"/>
      <c r="X418" s="2247"/>
      <c r="Y418" s="2248"/>
      <c r="Z418" s="2247"/>
      <c r="AA418" s="2247"/>
      <c r="AB418" s="2247"/>
      <c r="AC418" s="2247"/>
      <c r="AD418" s="2248"/>
      <c r="AE418" s="2247"/>
      <c r="AF418" s="2247"/>
      <c r="AG418" s="2247"/>
      <c r="AH418" s="2247"/>
      <c r="AI418" s="2248"/>
      <c r="AJ418" s="2247"/>
      <c r="AK418" s="2247"/>
      <c r="AL418" s="2247"/>
      <c r="AM418" s="2247"/>
      <c r="AN418" s="2248"/>
      <c r="AO418" s="2247"/>
      <c r="AP418" s="2247"/>
      <c r="AQ418" s="2247"/>
      <c r="AR418" s="2247"/>
      <c r="AS418" s="2248"/>
      <c r="AT418" s="2247"/>
      <c r="AU418" s="2247"/>
      <c r="AV418" s="2247"/>
      <c r="AW418" s="2247"/>
      <c r="AX418" s="2248"/>
      <c r="AY418" s="388"/>
      <c r="AZ418" s="388"/>
      <c r="BA418" s="388"/>
      <c r="BB418" s="388"/>
      <c r="BC418" s="388"/>
      <c r="BD418" s="388"/>
    </row>
    <row r="419" spans="1:56">
      <c r="A419" s="2247"/>
      <c r="B419" s="2247"/>
      <c r="C419" s="2247"/>
      <c r="D419" s="2247"/>
      <c r="E419" s="2248"/>
      <c r="F419" s="2247"/>
      <c r="G419" s="2247"/>
      <c r="H419" s="2247"/>
      <c r="I419" s="2247"/>
      <c r="J419" s="2248"/>
      <c r="K419" s="2247"/>
      <c r="L419" s="2247"/>
      <c r="M419" s="2247"/>
      <c r="N419" s="2247"/>
      <c r="O419" s="2248"/>
      <c r="P419" s="2247"/>
      <c r="Q419" s="2247"/>
      <c r="R419" s="2247"/>
      <c r="S419" s="2247"/>
      <c r="T419" s="2248"/>
      <c r="U419" s="2247"/>
      <c r="V419" s="2247"/>
      <c r="W419" s="2247"/>
      <c r="X419" s="2247"/>
      <c r="Y419" s="2248"/>
      <c r="Z419" s="2247"/>
      <c r="AA419" s="2247"/>
      <c r="AB419" s="2247"/>
      <c r="AC419" s="2247"/>
      <c r="AD419" s="2248"/>
      <c r="AE419" s="2247"/>
      <c r="AF419" s="2247"/>
      <c r="AG419" s="2247"/>
      <c r="AH419" s="2247"/>
      <c r="AI419" s="2248"/>
      <c r="AJ419" s="2247"/>
      <c r="AK419" s="2247"/>
      <c r="AL419" s="2247"/>
      <c r="AM419" s="2247"/>
      <c r="AN419" s="2248"/>
      <c r="AO419" s="2247"/>
      <c r="AP419" s="2247"/>
      <c r="AQ419" s="2247"/>
      <c r="AR419" s="2247"/>
      <c r="AS419" s="2248"/>
      <c r="AT419" s="2247"/>
      <c r="AU419" s="2247"/>
      <c r="AV419" s="2247"/>
      <c r="AW419" s="2247"/>
      <c r="AX419" s="2248"/>
    </row>
    <row r="420" spans="1:56">
      <c r="A420" s="2247"/>
      <c r="B420" s="2247"/>
      <c r="C420" s="2247"/>
      <c r="D420" s="2247"/>
      <c r="E420" s="2248"/>
      <c r="F420" s="2247"/>
      <c r="G420" s="2247"/>
      <c r="H420" s="2247"/>
      <c r="I420" s="2247"/>
      <c r="J420" s="2248"/>
      <c r="K420" s="2247"/>
      <c r="L420" s="2247"/>
      <c r="M420" s="2247"/>
      <c r="N420" s="2247"/>
      <c r="O420" s="2248"/>
      <c r="P420" s="2247"/>
      <c r="Q420" s="2247"/>
      <c r="R420" s="2247"/>
      <c r="S420" s="2247"/>
      <c r="T420" s="2248"/>
      <c r="U420" s="2247"/>
      <c r="V420" s="2247"/>
      <c r="W420" s="2247"/>
      <c r="X420" s="2247"/>
      <c r="Y420" s="2248"/>
      <c r="Z420" s="2247"/>
      <c r="AA420" s="2247"/>
      <c r="AB420" s="2247"/>
      <c r="AC420" s="2247"/>
      <c r="AD420" s="2248"/>
      <c r="AE420" s="2247"/>
      <c r="AF420" s="2247"/>
      <c r="AG420" s="2247"/>
      <c r="AH420" s="2247"/>
      <c r="AI420" s="2248"/>
      <c r="AJ420" s="2247"/>
      <c r="AK420" s="2247"/>
      <c r="AL420" s="2247"/>
      <c r="AM420" s="2247"/>
      <c r="AN420" s="2248"/>
      <c r="AO420" s="2247"/>
      <c r="AP420" s="2247"/>
      <c r="AQ420" s="2247"/>
      <c r="AR420" s="2247"/>
      <c r="AS420" s="2248"/>
      <c r="AT420" s="2247"/>
      <c r="AU420" s="2247"/>
      <c r="AV420" s="2247"/>
      <c r="AW420" s="2247"/>
      <c r="AX420" s="2248"/>
    </row>
    <row r="421" spans="1:56">
      <c r="A421" s="2247"/>
      <c r="B421" s="2247"/>
      <c r="C421" s="2247"/>
      <c r="D421" s="2247"/>
      <c r="E421" s="2248"/>
      <c r="F421" s="2247"/>
      <c r="G421" s="2247"/>
      <c r="H421" s="2247"/>
      <c r="I421" s="2247"/>
      <c r="J421" s="2248"/>
      <c r="K421" s="2247"/>
      <c r="L421" s="2247"/>
      <c r="M421" s="2247"/>
      <c r="N421" s="2247"/>
      <c r="O421" s="2248"/>
      <c r="P421" s="2247"/>
      <c r="Q421" s="2247"/>
      <c r="R421" s="2247"/>
      <c r="S421" s="2247"/>
      <c r="T421" s="2248"/>
      <c r="U421" s="2247"/>
      <c r="V421" s="2247"/>
      <c r="W421" s="2247"/>
      <c r="X421" s="2247"/>
      <c r="Y421" s="2248"/>
      <c r="Z421" s="2247"/>
      <c r="AA421" s="2247"/>
      <c r="AB421" s="2247"/>
      <c r="AC421" s="2247"/>
      <c r="AD421" s="2248"/>
      <c r="AE421" s="2247"/>
      <c r="AF421" s="2247"/>
      <c r="AG421" s="2247"/>
      <c r="AH421" s="2247"/>
      <c r="AI421" s="2248"/>
      <c r="AJ421" s="2247"/>
      <c r="AK421" s="2247"/>
      <c r="AL421" s="2247"/>
      <c r="AM421" s="2247"/>
      <c r="AN421" s="2248"/>
      <c r="AO421" s="2247"/>
      <c r="AP421" s="2247"/>
      <c r="AQ421" s="2247"/>
      <c r="AR421" s="2247"/>
      <c r="AS421" s="2248"/>
      <c r="AT421" s="2247"/>
      <c r="AU421" s="2247"/>
      <c r="AV421" s="2247"/>
      <c r="AW421" s="2247"/>
      <c r="AX421" s="2248"/>
    </row>
    <row r="422" spans="1:56">
      <c r="A422" s="2247"/>
      <c r="B422" s="2247"/>
      <c r="C422" s="2247"/>
      <c r="D422" s="2247"/>
      <c r="E422" s="2248"/>
      <c r="F422" s="2247"/>
      <c r="G422" s="2247"/>
      <c r="H422" s="2247"/>
      <c r="I422" s="2247"/>
      <c r="J422" s="2248"/>
      <c r="K422" s="2247"/>
      <c r="L422" s="2247"/>
      <c r="M422" s="2247"/>
      <c r="N422" s="2247"/>
      <c r="O422" s="2248"/>
      <c r="P422" s="2247"/>
      <c r="Q422" s="2247"/>
      <c r="R422" s="2247"/>
      <c r="S422" s="2247"/>
      <c r="T422" s="2248"/>
      <c r="U422" s="2247"/>
      <c r="V422" s="2247"/>
      <c r="W422" s="2247"/>
      <c r="X422" s="2247"/>
      <c r="Y422" s="2248"/>
      <c r="Z422" s="2247"/>
      <c r="AA422" s="2247"/>
      <c r="AB422" s="2247"/>
      <c r="AC422" s="2247"/>
      <c r="AD422" s="2248"/>
      <c r="AE422" s="2247"/>
      <c r="AF422" s="2247"/>
      <c r="AG422" s="2247"/>
      <c r="AH422" s="2247"/>
      <c r="AI422" s="2248"/>
      <c r="AJ422" s="2247"/>
      <c r="AK422" s="2247"/>
      <c r="AL422" s="2247"/>
      <c r="AM422" s="2247"/>
      <c r="AN422" s="2248"/>
      <c r="AO422" s="2247"/>
      <c r="AP422" s="2247"/>
      <c r="AQ422" s="2247"/>
      <c r="AR422" s="2247"/>
      <c r="AS422" s="2248"/>
      <c r="AT422" s="2247"/>
      <c r="AU422" s="2247"/>
      <c r="AV422" s="2247"/>
      <c r="AW422" s="2247"/>
      <c r="AX422" s="2248"/>
    </row>
    <row r="423" spans="1:56">
      <c r="A423" s="2247"/>
      <c r="B423" s="2247"/>
      <c r="C423" s="2247"/>
      <c r="D423" s="2247"/>
      <c r="E423" s="2248"/>
      <c r="F423" s="2247"/>
      <c r="G423" s="2247"/>
      <c r="H423" s="2247"/>
      <c r="I423" s="2247"/>
      <c r="J423" s="2248"/>
      <c r="K423" s="2247"/>
      <c r="L423" s="2247"/>
      <c r="M423" s="2247"/>
      <c r="N423" s="2247"/>
      <c r="O423" s="2248"/>
      <c r="P423" s="2247"/>
      <c r="Q423" s="2247"/>
      <c r="R423" s="2247"/>
      <c r="S423" s="2247"/>
      <c r="T423" s="2248"/>
      <c r="U423" s="2247"/>
      <c r="V423" s="2247"/>
      <c r="W423" s="2247"/>
      <c r="X423" s="2247"/>
      <c r="Y423" s="2248"/>
      <c r="Z423" s="2247"/>
      <c r="AA423" s="2247"/>
      <c r="AB423" s="2247"/>
      <c r="AC423" s="2247"/>
      <c r="AD423" s="2248"/>
      <c r="AE423" s="2247"/>
      <c r="AF423" s="2247"/>
      <c r="AG423" s="2247"/>
      <c r="AH423" s="2247"/>
      <c r="AI423" s="2248"/>
      <c r="AJ423" s="2247"/>
      <c r="AK423" s="2247"/>
      <c r="AL423" s="2247"/>
      <c r="AM423" s="2247"/>
      <c r="AN423" s="2248"/>
      <c r="AO423" s="2247"/>
      <c r="AP423" s="2247"/>
      <c r="AQ423" s="2247"/>
      <c r="AR423" s="2247"/>
      <c r="AS423" s="2248"/>
      <c r="AT423" s="2247"/>
      <c r="AU423" s="2247"/>
      <c r="AV423" s="2247"/>
      <c r="AW423" s="2247"/>
      <c r="AX423" s="2248"/>
    </row>
    <row r="424" spans="1:56">
      <c r="A424" s="2247"/>
      <c r="B424" s="2247"/>
      <c r="C424" s="2247"/>
      <c r="D424" s="2247"/>
      <c r="E424" s="2248"/>
      <c r="F424" s="2247"/>
      <c r="G424" s="2247"/>
      <c r="H424" s="2247"/>
      <c r="I424" s="2247"/>
      <c r="J424" s="2248"/>
      <c r="K424" s="2247"/>
      <c r="L424" s="2247"/>
      <c r="M424" s="2247"/>
      <c r="N424" s="2247"/>
      <c r="O424" s="2248"/>
      <c r="P424" s="2247"/>
      <c r="Q424" s="2247"/>
      <c r="R424" s="2247"/>
      <c r="S424" s="2247"/>
      <c r="T424" s="2248"/>
      <c r="U424" s="2247"/>
      <c r="V424" s="2247"/>
      <c r="W424" s="2247"/>
      <c r="X424" s="2247"/>
      <c r="Y424" s="2248"/>
      <c r="Z424" s="2247"/>
      <c r="AA424" s="2247"/>
      <c r="AB424" s="2247"/>
      <c r="AC424" s="2247"/>
      <c r="AD424" s="2248"/>
      <c r="AE424" s="2247"/>
      <c r="AF424" s="2247"/>
      <c r="AG424" s="2247"/>
      <c r="AH424" s="2247"/>
      <c r="AI424" s="2248"/>
      <c r="AJ424" s="2247"/>
      <c r="AK424" s="2247"/>
      <c r="AL424" s="2247"/>
      <c r="AM424" s="2247"/>
      <c r="AN424" s="2248"/>
      <c r="AO424" s="2247"/>
      <c r="AP424" s="2247"/>
      <c r="AQ424" s="2247"/>
      <c r="AR424" s="2247"/>
      <c r="AS424" s="2248"/>
      <c r="AT424" s="2247"/>
      <c r="AU424" s="2247"/>
      <c r="AV424" s="2247"/>
      <c r="AW424" s="2247"/>
      <c r="AX424" s="2248"/>
    </row>
    <row r="425" spans="1:56">
      <c r="A425" s="2249"/>
      <c r="B425" s="2249"/>
      <c r="C425" s="2249"/>
      <c r="D425" s="2249"/>
      <c r="E425" s="2250"/>
      <c r="F425" s="2249"/>
      <c r="G425" s="2249"/>
      <c r="H425" s="2249"/>
      <c r="I425" s="2249"/>
      <c r="J425" s="2250"/>
      <c r="K425" s="2249"/>
      <c r="L425" s="2249"/>
      <c r="M425" s="2249"/>
      <c r="N425" s="2249"/>
      <c r="O425" s="2250"/>
      <c r="P425" s="2249"/>
      <c r="Q425" s="2249"/>
      <c r="R425" s="2249"/>
      <c r="S425" s="2249"/>
      <c r="T425" s="2250"/>
      <c r="U425" s="2249"/>
      <c r="V425" s="2249"/>
      <c r="W425" s="2249"/>
      <c r="X425" s="2249"/>
      <c r="Y425" s="2250"/>
      <c r="Z425" s="2249"/>
      <c r="AA425" s="2249"/>
      <c r="AB425" s="2249"/>
      <c r="AC425" s="2249"/>
      <c r="AD425" s="2250"/>
      <c r="AE425" s="2249"/>
      <c r="AF425" s="2249"/>
      <c r="AG425" s="2249"/>
      <c r="AH425" s="2249"/>
      <c r="AI425" s="2250"/>
      <c r="AJ425" s="2249"/>
      <c r="AK425" s="2249"/>
      <c r="AL425" s="2249"/>
      <c r="AM425" s="2249"/>
      <c r="AN425" s="2250"/>
      <c r="AO425" s="2249"/>
      <c r="AP425" s="2249"/>
      <c r="AQ425" s="2249"/>
      <c r="AR425" s="2249"/>
      <c r="AS425" s="2250"/>
      <c r="AT425" s="2249"/>
      <c r="AU425" s="2249"/>
      <c r="AV425" s="2249"/>
      <c r="AW425" s="2249"/>
      <c r="AX425" s="2250"/>
    </row>
    <row r="426" spans="1:56">
      <c r="A426" s="456">
        <v>21</v>
      </c>
      <c r="B426" s="457"/>
      <c r="C426" s="457"/>
      <c r="D426" s="457"/>
      <c r="E426" s="458"/>
      <c r="F426" s="456">
        <v>22</v>
      </c>
      <c r="G426" s="457"/>
      <c r="H426" s="457"/>
      <c r="I426" s="457"/>
      <c r="J426" s="458"/>
      <c r="K426" s="456">
        <v>23</v>
      </c>
      <c r="L426" s="457"/>
      <c r="M426" s="457"/>
      <c r="N426" s="457"/>
      <c r="O426" s="458"/>
      <c r="P426" s="456">
        <v>24</v>
      </c>
      <c r="Q426" s="457"/>
      <c r="R426" s="457"/>
      <c r="S426" s="457"/>
      <c r="T426" s="458"/>
      <c r="U426" s="456">
        <v>25</v>
      </c>
      <c r="V426" s="457"/>
      <c r="W426" s="457"/>
      <c r="X426" s="457"/>
      <c r="Y426" s="458"/>
      <c r="Z426" s="2183" t="s">
        <v>117</v>
      </c>
      <c r="AA426" s="2184"/>
      <c r="AB426" s="2184"/>
      <c r="AC426" s="2184"/>
      <c r="AD426" s="2184"/>
      <c r="AE426" s="2184"/>
      <c r="AF426" s="2184"/>
      <c r="AG426" s="2184"/>
      <c r="AH426" s="2184"/>
      <c r="AI426" s="2184"/>
      <c r="AJ426" s="2184"/>
      <c r="AK426" s="2184"/>
      <c r="AL426" s="2184"/>
      <c r="AM426" s="2184"/>
      <c r="AN426" s="2184"/>
      <c r="AO426" s="2184"/>
      <c r="AP426" s="2184"/>
      <c r="AQ426" s="2184"/>
      <c r="AR426" s="2184"/>
      <c r="AS426" s="2184"/>
      <c r="AT426" s="2184"/>
      <c r="AU426" s="2184"/>
      <c r="AV426" s="2184"/>
      <c r="AW426" s="2184"/>
      <c r="AX426" s="2184"/>
    </row>
    <row r="427" spans="1:56">
      <c r="A427" s="2252"/>
      <c r="B427" s="2247"/>
      <c r="C427" s="2247"/>
      <c r="D427" s="2247"/>
      <c r="E427" s="2248"/>
      <c r="F427" s="2252"/>
      <c r="G427" s="2247"/>
      <c r="H427" s="2247"/>
      <c r="I427" s="2247"/>
      <c r="J427" s="2248"/>
      <c r="K427" s="2252"/>
      <c r="L427" s="2247"/>
      <c r="M427" s="2247"/>
      <c r="N427" s="2247"/>
      <c r="O427" s="2248"/>
      <c r="P427" s="2252"/>
      <c r="Q427" s="2247"/>
      <c r="R427" s="2247"/>
      <c r="S427" s="2247"/>
      <c r="T427" s="2248"/>
      <c r="U427" s="2252" t="s">
        <v>3434</v>
      </c>
      <c r="V427" s="2247"/>
      <c r="W427" s="2247"/>
      <c r="X427" s="2247"/>
      <c r="Y427" s="2248"/>
      <c r="Z427" s="2185"/>
      <c r="AA427" s="2186"/>
      <c r="AB427" s="2186"/>
      <c r="AC427" s="2186"/>
      <c r="AD427" s="2186"/>
      <c r="AE427" s="2186"/>
      <c r="AF427" s="2186"/>
      <c r="AG427" s="2186"/>
      <c r="AH427" s="2186"/>
      <c r="AI427" s="2186"/>
      <c r="AJ427" s="2186"/>
      <c r="AK427" s="2186"/>
      <c r="AL427" s="2186"/>
      <c r="AM427" s="2186"/>
      <c r="AN427" s="2186"/>
      <c r="AO427" s="2186"/>
      <c r="AP427" s="2186"/>
      <c r="AQ427" s="2186"/>
      <c r="AR427" s="2186"/>
      <c r="AS427" s="2186"/>
      <c r="AT427" s="2186"/>
      <c r="AU427" s="2186"/>
      <c r="AV427" s="2186"/>
      <c r="AW427" s="2186"/>
      <c r="AX427" s="2186"/>
    </row>
    <row r="428" spans="1:56">
      <c r="A428" s="2252"/>
      <c r="B428" s="2247"/>
      <c r="C428" s="2247"/>
      <c r="D428" s="2247"/>
      <c r="E428" s="2248"/>
      <c r="F428" s="2252"/>
      <c r="G428" s="2247"/>
      <c r="H428" s="2247"/>
      <c r="I428" s="2247"/>
      <c r="J428" s="2248"/>
      <c r="K428" s="2252"/>
      <c r="L428" s="2247"/>
      <c r="M428" s="2247"/>
      <c r="N428" s="2247"/>
      <c r="O428" s="2248"/>
      <c r="P428" s="2252"/>
      <c r="Q428" s="2247"/>
      <c r="R428" s="2247"/>
      <c r="S428" s="2247"/>
      <c r="T428" s="2248"/>
      <c r="U428" s="2252"/>
      <c r="V428" s="2247"/>
      <c r="W428" s="2247"/>
      <c r="X428" s="2247"/>
      <c r="Y428" s="2248"/>
      <c r="Z428" s="2185"/>
      <c r="AA428" s="2186"/>
      <c r="AB428" s="2186"/>
      <c r="AC428" s="2186"/>
      <c r="AD428" s="2186"/>
      <c r="AE428" s="2186"/>
      <c r="AF428" s="2186"/>
      <c r="AG428" s="2186"/>
      <c r="AH428" s="2186"/>
      <c r="AI428" s="2186"/>
      <c r="AJ428" s="2186"/>
      <c r="AK428" s="2186"/>
      <c r="AL428" s="2186"/>
      <c r="AM428" s="2186"/>
      <c r="AN428" s="2186"/>
      <c r="AO428" s="2186"/>
      <c r="AP428" s="2186"/>
      <c r="AQ428" s="2186"/>
      <c r="AR428" s="2186"/>
      <c r="AS428" s="2186"/>
      <c r="AT428" s="2186"/>
      <c r="AU428" s="2186"/>
      <c r="AV428" s="2186"/>
      <c r="AW428" s="2186"/>
      <c r="AX428" s="2186"/>
    </row>
    <row r="429" spans="1:56">
      <c r="A429" s="2252"/>
      <c r="B429" s="2247"/>
      <c r="C429" s="2247"/>
      <c r="D429" s="2247"/>
      <c r="E429" s="2248"/>
      <c r="F429" s="2252"/>
      <c r="G429" s="2247"/>
      <c r="H429" s="2247"/>
      <c r="I429" s="2247"/>
      <c r="J429" s="2248"/>
      <c r="K429" s="2252"/>
      <c r="L429" s="2247"/>
      <c r="M429" s="2247"/>
      <c r="N429" s="2247"/>
      <c r="O429" s="2248"/>
      <c r="P429" s="2252"/>
      <c r="Q429" s="2247"/>
      <c r="R429" s="2247"/>
      <c r="S429" s="2247"/>
      <c r="T429" s="2248"/>
      <c r="U429" s="2252"/>
      <c r="V429" s="2247"/>
      <c r="W429" s="2247"/>
      <c r="X429" s="2247"/>
      <c r="Y429" s="2248"/>
      <c r="Z429" s="2185"/>
      <c r="AA429" s="2186"/>
      <c r="AB429" s="2186"/>
      <c r="AC429" s="2186"/>
      <c r="AD429" s="2186"/>
      <c r="AE429" s="2186"/>
      <c r="AF429" s="2186"/>
      <c r="AG429" s="2186"/>
      <c r="AH429" s="2186"/>
      <c r="AI429" s="2186"/>
      <c r="AJ429" s="2186"/>
      <c r="AK429" s="2186"/>
      <c r="AL429" s="2186"/>
      <c r="AM429" s="2186"/>
      <c r="AN429" s="2186"/>
      <c r="AO429" s="2186"/>
      <c r="AP429" s="2186"/>
      <c r="AQ429" s="2186"/>
      <c r="AR429" s="2186"/>
      <c r="AS429" s="2186"/>
      <c r="AT429" s="2186"/>
      <c r="AU429" s="2186"/>
      <c r="AV429" s="2186"/>
      <c r="AW429" s="2186"/>
      <c r="AX429" s="2186"/>
    </row>
    <row r="430" spans="1:56" ht="15.75">
      <c r="A430" s="2252"/>
      <c r="B430" s="2247"/>
      <c r="C430" s="2247"/>
      <c r="D430" s="2247"/>
      <c r="E430" s="2248"/>
      <c r="F430" s="2252"/>
      <c r="G430" s="2247"/>
      <c r="H430" s="2247"/>
      <c r="I430" s="2247"/>
      <c r="J430" s="2248"/>
      <c r="K430" s="2252"/>
      <c r="L430" s="2247"/>
      <c r="M430" s="2247"/>
      <c r="N430" s="2247"/>
      <c r="O430" s="2248"/>
      <c r="P430" s="2252"/>
      <c r="Q430" s="2247"/>
      <c r="R430" s="2247"/>
      <c r="S430" s="2247"/>
      <c r="T430" s="2248"/>
      <c r="U430" s="2252"/>
      <c r="V430" s="2247"/>
      <c r="W430" s="2247"/>
      <c r="X430" s="2247"/>
      <c r="Y430" s="2248"/>
      <c r="Z430" s="2253" t="s">
        <v>43</v>
      </c>
      <c r="AA430" s="2254"/>
      <c r="AB430" s="2254"/>
      <c r="AC430" s="492"/>
      <c r="AD430" s="493" t="s">
        <v>44</v>
      </c>
      <c r="AE430" s="493" t="s">
        <v>45</v>
      </c>
      <c r="AF430" s="493" t="s">
        <v>208</v>
      </c>
      <c r="AG430" s="2254" t="s">
        <v>47</v>
      </c>
      <c r="AH430" s="2254"/>
      <c r="AI430" s="2254"/>
      <c r="AJ430" s="459"/>
      <c r="AK430" s="459"/>
      <c r="AL430" s="459"/>
      <c r="AM430" s="459"/>
      <c r="AN430" s="459"/>
      <c r="AO430" s="459"/>
      <c r="AP430" s="459"/>
      <c r="AQ430" s="459"/>
      <c r="AR430" s="493" t="s">
        <v>48</v>
      </c>
      <c r="AS430" s="459"/>
      <c r="AT430" s="2255">
        <f>$AT$38</f>
        <v>464</v>
      </c>
      <c r="AU430" s="2255"/>
      <c r="AV430" s="2251" t="s">
        <v>49</v>
      </c>
      <c r="AW430" s="2251"/>
      <c r="AX430" s="459"/>
    </row>
    <row r="431" spans="1:56">
      <c r="A431" s="2252"/>
      <c r="B431" s="2247"/>
      <c r="C431" s="2247"/>
      <c r="D431" s="2247"/>
      <c r="E431" s="2248"/>
      <c r="F431" s="2252"/>
      <c r="G431" s="2247"/>
      <c r="H431" s="2247"/>
      <c r="I431" s="2247"/>
      <c r="J431" s="2248"/>
      <c r="K431" s="2252"/>
      <c r="L431" s="2247"/>
      <c r="M431" s="2247"/>
      <c r="N431" s="2247"/>
      <c r="O431" s="2248"/>
      <c r="P431" s="2252"/>
      <c r="Q431" s="2247"/>
      <c r="R431" s="2247"/>
      <c r="S431" s="2247"/>
      <c r="T431" s="2248"/>
      <c r="U431" s="2252"/>
      <c r="V431" s="2247"/>
      <c r="W431" s="2247"/>
      <c r="X431" s="2247"/>
      <c r="Y431" s="2248"/>
      <c r="Z431" s="2111"/>
      <c r="AA431" s="2112"/>
      <c r="AB431" s="2112"/>
      <c r="AC431" s="2112"/>
      <c r="AD431" s="536"/>
      <c r="AE431" s="537"/>
      <c r="AF431" s="527">
        <f>SUM($AT$38-AE431)</f>
        <v>464</v>
      </c>
      <c r="AG431" s="1977"/>
      <c r="AH431" s="1977"/>
      <c r="AI431" s="1977"/>
      <c r="AJ431" s="1977"/>
      <c r="AK431" s="1977"/>
      <c r="AL431" s="1977"/>
      <c r="AM431" s="1977"/>
      <c r="AN431" s="1977"/>
      <c r="AO431" s="1977"/>
      <c r="AP431" s="1977"/>
      <c r="AQ431" s="1086"/>
      <c r="AR431" s="2368" t="s">
        <v>50</v>
      </c>
      <c r="AS431" s="2368"/>
      <c r="AT431" s="2368"/>
      <c r="AU431" s="2368"/>
      <c r="AV431" s="2368"/>
      <c r="AW431" s="2368"/>
      <c r="AX431" s="459"/>
    </row>
    <row r="432" spans="1:56">
      <c r="A432" s="2252"/>
      <c r="B432" s="2247"/>
      <c r="C432" s="2247"/>
      <c r="D432" s="2247"/>
      <c r="E432" s="2248"/>
      <c r="F432" s="2252"/>
      <c r="G432" s="2247"/>
      <c r="H432" s="2247"/>
      <c r="I432" s="2247"/>
      <c r="J432" s="2248"/>
      <c r="K432" s="2252"/>
      <c r="L432" s="2247"/>
      <c r="M432" s="2247"/>
      <c r="N432" s="2247"/>
      <c r="O432" s="2248"/>
      <c r="P432" s="2252"/>
      <c r="Q432" s="2247"/>
      <c r="R432" s="2247"/>
      <c r="S432" s="2247"/>
      <c r="T432" s="2248"/>
      <c r="U432" s="2252"/>
      <c r="V432" s="2247"/>
      <c r="W432" s="2247"/>
      <c r="X432" s="2247"/>
      <c r="Y432" s="2248"/>
      <c r="Z432" s="2111"/>
      <c r="AA432" s="2112"/>
      <c r="AB432" s="2112"/>
      <c r="AC432" s="2112"/>
      <c r="AD432" s="536"/>
      <c r="AE432" s="537"/>
      <c r="AF432" s="527">
        <f t="shared" ref="AF432:AF441" si="8">SUM($AT$38-AE432)</f>
        <v>464</v>
      </c>
      <c r="AG432" s="1977"/>
      <c r="AH432" s="1977"/>
      <c r="AI432" s="1977"/>
      <c r="AJ432" s="1977"/>
      <c r="AK432" s="1977"/>
      <c r="AL432" s="1977"/>
      <c r="AM432" s="1977"/>
      <c r="AN432" s="1977"/>
      <c r="AO432" s="1977"/>
      <c r="AP432" s="1977"/>
      <c r="AQ432" s="1086"/>
      <c r="AR432" s="2368"/>
      <c r="AS432" s="2368"/>
      <c r="AT432" s="2368"/>
      <c r="AU432" s="2368"/>
      <c r="AV432" s="2368"/>
      <c r="AW432" s="2368"/>
      <c r="AX432" s="459"/>
    </row>
    <row r="433" spans="1:56">
      <c r="A433" s="2252"/>
      <c r="B433" s="2247"/>
      <c r="C433" s="2247"/>
      <c r="D433" s="2247"/>
      <c r="E433" s="2248"/>
      <c r="F433" s="2252"/>
      <c r="G433" s="2247"/>
      <c r="H433" s="2247"/>
      <c r="I433" s="2247"/>
      <c r="J433" s="2248"/>
      <c r="K433" s="2252"/>
      <c r="L433" s="2247"/>
      <c r="M433" s="2247"/>
      <c r="N433" s="2247"/>
      <c r="O433" s="2248"/>
      <c r="P433" s="2252"/>
      <c r="Q433" s="2247"/>
      <c r="R433" s="2247"/>
      <c r="S433" s="2247"/>
      <c r="T433" s="2248"/>
      <c r="U433" s="2252"/>
      <c r="V433" s="2247"/>
      <c r="W433" s="2247"/>
      <c r="X433" s="2247"/>
      <c r="Y433" s="2248"/>
      <c r="Z433" s="2111"/>
      <c r="AA433" s="2112"/>
      <c r="AB433" s="2112"/>
      <c r="AC433" s="2112"/>
      <c r="AD433" s="536"/>
      <c r="AE433" s="537"/>
      <c r="AF433" s="527">
        <f t="shared" si="8"/>
        <v>464</v>
      </c>
      <c r="AG433" s="1977"/>
      <c r="AH433" s="1977"/>
      <c r="AI433" s="1977"/>
      <c r="AJ433" s="1977"/>
      <c r="AK433" s="1977"/>
      <c r="AL433" s="1977"/>
      <c r="AM433" s="1977"/>
      <c r="AN433" s="1977"/>
      <c r="AO433" s="1977"/>
      <c r="AP433" s="1977"/>
      <c r="AQ433" s="1086"/>
      <c r="AR433" s="2368"/>
      <c r="AS433" s="2368"/>
      <c r="AT433" s="2368"/>
      <c r="AU433" s="2368"/>
      <c r="AV433" s="2368"/>
      <c r="AW433" s="2368"/>
      <c r="AX433" s="459"/>
    </row>
    <row r="434" spans="1:56" s="387" customFormat="1">
      <c r="A434" s="2252"/>
      <c r="B434" s="2247"/>
      <c r="C434" s="2247"/>
      <c r="D434" s="2247"/>
      <c r="E434" s="2248"/>
      <c r="F434" s="2252"/>
      <c r="G434" s="2247"/>
      <c r="H434" s="2247"/>
      <c r="I434" s="2247"/>
      <c r="J434" s="2248"/>
      <c r="K434" s="2252"/>
      <c r="L434" s="2247"/>
      <c r="M434" s="2247"/>
      <c r="N434" s="2247"/>
      <c r="O434" s="2248"/>
      <c r="P434" s="2252"/>
      <c r="Q434" s="2247"/>
      <c r="R434" s="2247"/>
      <c r="S434" s="2247"/>
      <c r="T434" s="2248"/>
      <c r="U434" s="2252"/>
      <c r="V434" s="2247"/>
      <c r="W434" s="2247"/>
      <c r="X434" s="2247"/>
      <c r="Y434" s="2248"/>
      <c r="Z434" s="2111"/>
      <c r="AA434" s="2112"/>
      <c r="AB434" s="2112"/>
      <c r="AC434" s="2112"/>
      <c r="AD434" s="536"/>
      <c r="AE434" s="537"/>
      <c r="AF434" s="527">
        <f t="shared" si="8"/>
        <v>464</v>
      </c>
      <c r="AG434" s="1977"/>
      <c r="AH434" s="1977"/>
      <c r="AI434" s="1977"/>
      <c r="AJ434" s="1977"/>
      <c r="AK434" s="1977"/>
      <c r="AL434" s="1977"/>
      <c r="AM434" s="1977"/>
      <c r="AN434" s="1977"/>
      <c r="AO434" s="1977"/>
      <c r="AP434" s="1977"/>
      <c r="AQ434" s="1086"/>
      <c r="AR434" s="2368"/>
      <c r="AS434" s="2368"/>
      <c r="AT434" s="2368"/>
      <c r="AU434" s="2368"/>
      <c r="AV434" s="2368"/>
      <c r="AW434" s="2368"/>
      <c r="AX434" s="459"/>
      <c r="AY434" s="388"/>
      <c r="AZ434" s="388"/>
      <c r="BA434" s="388"/>
      <c r="BB434" s="388"/>
      <c r="BC434" s="388"/>
      <c r="BD434" s="388"/>
    </row>
    <row r="435" spans="1:56">
      <c r="A435" s="2252"/>
      <c r="B435" s="2247"/>
      <c r="C435" s="2247"/>
      <c r="D435" s="2247"/>
      <c r="E435" s="2248"/>
      <c r="F435" s="2252"/>
      <c r="G435" s="2247"/>
      <c r="H435" s="2247"/>
      <c r="I435" s="2247"/>
      <c r="J435" s="2248"/>
      <c r="K435" s="2252"/>
      <c r="L435" s="2247"/>
      <c r="M435" s="2247"/>
      <c r="N435" s="2247"/>
      <c r="O435" s="2248"/>
      <c r="P435" s="2252"/>
      <c r="Q435" s="2247"/>
      <c r="R435" s="2247"/>
      <c r="S435" s="2247"/>
      <c r="T435" s="2248"/>
      <c r="U435" s="2252"/>
      <c r="V435" s="2247"/>
      <c r="W435" s="2247"/>
      <c r="X435" s="2247"/>
      <c r="Y435" s="2248"/>
      <c r="Z435" s="2111"/>
      <c r="AA435" s="2112"/>
      <c r="AB435" s="2112"/>
      <c r="AC435" s="2112"/>
      <c r="AD435" s="536"/>
      <c r="AE435" s="537"/>
      <c r="AF435" s="527">
        <f t="shared" si="8"/>
        <v>464</v>
      </c>
      <c r="AG435" s="1977"/>
      <c r="AH435" s="1977"/>
      <c r="AI435" s="1977"/>
      <c r="AJ435" s="1977"/>
      <c r="AK435" s="1977"/>
      <c r="AL435" s="1977"/>
      <c r="AM435" s="1977"/>
      <c r="AN435" s="1977"/>
      <c r="AO435" s="1977"/>
      <c r="AP435" s="1977"/>
      <c r="AQ435" s="1086"/>
      <c r="AR435" s="2368"/>
      <c r="AS435" s="2368"/>
      <c r="AT435" s="2368"/>
      <c r="AU435" s="2368"/>
      <c r="AV435" s="2368"/>
      <c r="AW435" s="2368"/>
      <c r="AX435" s="459"/>
    </row>
    <row r="436" spans="1:56">
      <c r="A436" s="2252"/>
      <c r="B436" s="2247"/>
      <c r="C436" s="2247"/>
      <c r="D436" s="2247"/>
      <c r="E436" s="2248"/>
      <c r="F436" s="2252"/>
      <c r="G436" s="2247"/>
      <c r="H436" s="2247"/>
      <c r="I436" s="2247"/>
      <c r="J436" s="2248"/>
      <c r="K436" s="2252"/>
      <c r="L436" s="2247"/>
      <c r="M436" s="2247"/>
      <c r="N436" s="2247"/>
      <c r="O436" s="2248"/>
      <c r="P436" s="2252"/>
      <c r="Q436" s="2247"/>
      <c r="R436" s="2247"/>
      <c r="S436" s="2247"/>
      <c r="T436" s="2248"/>
      <c r="U436" s="2252"/>
      <c r="V436" s="2247"/>
      <c r="W436" s="2247"/>
      <c r="X436" s="2247"/>
      <c r="Y436" s="2248"/>
      <c r="Z436" s="2111"/>
      <c r="AA436" s="2112"/>
      <c r="AB436" s="2112"/>
      <c r="AC436" s="2112"/>
      <c r="AD436" s="536"/>
      <c r="AE436" s="537"/>
      <c r="AF436" s="527">
        <f t="shared" si="8"/>
        <v>464</v>
      </c>
      <c r="AG436" s="1977"/>
      <c r="AH436" s="1977"/>
      <c r="AI436" s="1977"/>
      <c r="AJ436" s="1977"/>
      <c r="AK436" s="1977"/>
      <c r="AL436" s="1977"/>
      <c r="AM436" s="1977"/>
      <c r="AN436" s="1977"/>
      <c r="AO436" s="1977"/>
      <c r="AP436" s="1977"/>
      <c r="AQ436" s="1086"/>
      <c r="AR436" s="2368"/>
      <c r="AS436" s="2368"/>
      <c r="AT436" s="2368"/>
      <c r="AU436" s="2368"/>
      <c r="AV436" s="2368"/>
      <c r="AW436" s="2368"/>
      <c r="AX436" s="459"/>
    </row>
    <row r="437" spans="1:56">
      <c r="A437" s="2252"/>
      <c r="B437" s="2247"/>
      <c r="C437" s="2247"/>
      <c r="D437" s="2247"/>
      <c r="E437" s="2248"/>
      <c r="F437" s="2252"/>
      <c r="G437" s="2247"/>
      <c r="H437" s="2247"/>
      <c r="I437" s="2247"/>
      <c r="J437" s="2248"/>
      <c r="K437" s="2252"/>
      <c r="L437" s="2247"/>
      <c r="M437" s="2247"/>
      <c r="N437" s="2247"/>
      <c r="O437" s="2248"/>
      <c r="P437" s="2252"/>
      <c r="Q437" s="2247"/>
      <c r="R437" s="2247"/>
      <c r="S437" s="2247"/>
      <c r="T437" s="2248"/>
      <c r="U437" s="2252"/>
      <c r="V437" s="2247"/>
      <c r="W437" s="2247"/>
      <c r="X437" s="2247"/>
      <c r="Y437" s="2248"/>
      <c r="Z437" s="2111"/>
      <c r="AA437" s="2112"/>
      <c r="AB437" s="2112"/>
      <c r="AC437" s="2112"/>
      <c r="AD437" s="536"/>
      <c r="AE437" s="537"/>
      <c r="AF437" s="527">
        <f t="shared" si="8"/>
        <v>464</v>
      </c>
      <c r="AG437" s="1977"/>
      <c r="AH437" s="1977"/>
      <c r="AI437" s="1977"/>
      <c r="AJ437" s="1977"/>
      <c r="AK437" s="1977"/>
      <c r="AL437" s="1977"/>
      <c r="AM437" s="1977"/>
      <c r="AN437" s="1977"/>
      <c r="AO437" s="1977"/>
      <c r="AP437" s="1977"/>
      <c r="AQ437" s="1086"/>
      <c r="AR437" s="2368"/>
      <c r="AS437" s="2368"/>
      <c r="AT437" s="2368"/>
      <c r="AU437" s="2368"/>
      <c r="AV437" s="2368"/>
      <c r="AW437" s="2368"/>
      <c r="AX437" s="459"/>
    </row>
    <row r="438" spans="1:56">
      <c r="A438" s="2252"/>
      <c r="B438" s="2247"/>
      <c r="C438" s="2247"/>
      <c r="D438" s="2247"/>
      <c r="E438" s="2248"/>
      <c r="F438" s="2252"/>
      <c r="G438" s="2247"/>
      <c r="H438" s="2247"/>
      <c r="I438" s="2247"/>
      <c r="J438" s="2248"/>
      <c r="K438" s="2252"/>
      <c r="L438" s="2247"/>
      <c r="M438" s="2247"/>
      <c r="N438" s="2247"/>
      <c r="O438" s="2248"/>
      <c r="P438" s="2252"/>
      <c r="Q438" s="2247"/>
      <c r="R438" s="2247"/>
      <c r="S438" s="2247"/>
      <c r="T438" s="2248"/>
      <c r="U438" s="2252"/>
      <c r="V438" s="2247"/>
      <c r="W438" s="2247"/>
      <c r="X438" s="2247"/>
      <c r="Y438" s="2248"/>
      <c r="Z438" s="2111"/>
      <c r="AA438" s="2112"/>
      <c r="AB438" s="2112"/>
      <c r="AC438" s="2112"/>
      <c r="AD438" s="536"/>
      <c r="AE438" s="537"/>
      <c r="AF438" s="527">
        <f t="shared" si="8"/>
        <v>464</v>
      </c>
      <c r="AG438" s="1977"/>
      <c r="AH438" s="1977"/>
      <c r="AI438" s="1977"/>
      <c r="AJ438" s="1977"/>
      <c r="AK438" s="1977"/>
      <c r="AL438" s="1977"/>
      <c r="AM438" s="1977"/>
      <c r="AN438" s="1977"/>
      <c r="AO438" s="1977"/>
      <c r="AP438" s="1977"/>
      <c r="AQ438" s="1086"/>
      <c r="AR438" s="2368"/>
      <c r="AS438" s="2368"/>
      <c r="AT438" s="2368"/>
      <c r="AU438" s="2368"/>
      <c r="AV438" s="2368"/>
      <c r="AW438" s="2368"/>
      <c r="AX438" s="459"/>
    </row>
    <row r="439" spans="1:56">
      <c r="A439" s="2252"/>
      <c r="B439" s="2247"/>
      <c r="C439" s="2247"/>
      <c r="D439" s="2247"/>
      <c r="E439" s="2248"/>
      <c r="F439" s="2252"/>
      <c r="G439" s="2247"/>
      <c r="H439" s="2247"/>
      <c r="I439" s="2247"/>
      <c r="J439" s="2248"/>
      <c r="K439" s="2252"/>
      <c r="L439" s="2247"/>
      <c r="M439" s="2247"/>
      <c r="N439" s="2247"/>
      <c r="O439" s="2248"/>
      <c r="P439" s="2252"/>
      <c r="Q439" s="2247"/>
      <c r="R439" s="2247"/>
      <c r="S439" s="2247"/>
      <c r="T439" s="2248"/>
      <c r="U439" s="2252"/>
      <c r="V439" s="2247"/>
      <c r="W439" s="2247"/>
      <c r="X439" s="2247"/>
      <c r="Y439" s="2248"/>
      <c r="Z439" s="2111"/>
      <c r="AA439" s="2112"/>
      <c r="AB439" s="2112"/>
      <c r="AC439" s="2112"/>
      <c r="AD439" s="536"/>
      <c r="AE439" s="537"/>
      <c r="AF439" s="527">
        <f t="shared" si="8"/>
        <v>464</v>
      </c>
      <c r="AG439" s="1977"/>
      <c r="AH439" s="1977"/>
      <c r="AI439" s="1977"/>
      <c r="AJ439" s="1977"/>
      <c r="AK439" s="1977"/>
      <c r="AL439" s="1977"/>
      <c r="AM439" s="1977"/>
      <c r="AN439" s="1977"/>
      <c r="AO439" s="1977"/>
      <c r="AP439" s="1977"/>
      <c r="AQ439" s="1086"/>
      <c r="AR439" s="2368"/>
      <c r="AS439" s="2368"/>
      <c r="AT439" s="2368"/>
      <c r="AU439" s="2368"/>
      <c r="AV439" s="2368"/>
      <c r="AW439" s="2368"/>
      <c r="AX439" s="459"/>
    </row>
    <row r="440" spans="1:56">
      <c r="A440" s="2252"/>
      <c r="B440" s="2247"/>
      <c r="C440" s="2247"/>
      <c r="D440" s="2247"/>
      <c r="E440" s="2248"/>
      <c r="F440" s="2252"/>
      <c r="G440" s="2247"/>
      <c r="H440" s="2247"/>
      <c r="I440" s="2247"/>
      <c r="J440" s="2248"/>
      <c r="K440" s="2252"/>
      <c r="L440" s="2247"/>
      <c r="M440" s="2247"/>
      <c r="N440" s="2247"/>
      <c r="O440" s="2248"/>
      <c r="P440" s="2166" t="s">
        <v>119</v>
      </c>
      <c r="Q440" s="2167"/>
      <c r="R440" s="2167"/>
      <c r="S440" s="2167"/>
      <c r="T440" s="2168"/>
      <c r="U440" s="2252"/>
      <c r="V440" s="2247"/>
      <c r="W440" s="2247"/>
      <c r="X440" s="2247"/>
      <c r="Y440" s="2248"/>
      <c r="Z440" s="2111"/>
      <c r="AA440" s="2112"/>
      <c r="AB440" s="2112"/>
      <c r="AC440" s="2112"/>
      <c r="AD440" s="536"/>
      <c r="AE440" s="537"/>
      <c r="AF440" s="527">
        <f t="shared" si="8"/>
        <v>464</v>
      </c>
      <c r="AG440" s="1977"/>
      <c r="AH440" s="1977"/>
      <c r="AI440" s="1977"/>
      <c r="AJ440" s="1977"/>
      <c r="AK440" s="1977"/>
      <c r="AL440" s="1977"/>
      <c r="AM440" s="1977"/>
      <c r="AN440" s="1977"/>
      <c r="AO440" s="1977"/>
      <c r="AP440" s="1977"/>
      <c r="AQ440" s="1086"/>
      <c r="AR440" s="2368"/>
      <c r="AS440" s="2368"/>
      <c r="AT440" s="2368"/>
      <c r="AU440" s="2368"/>
      <c r="AV440" s="2368"/>
      <c r="AW440" s="2368"/>
      <c r="AX440" s="459"/>
    </row>
    <row r="441" spans="1:56">
      <c r="A441" s="460"/>
      <c r="B441" s="460"/>
      <c r="C441" s="460"/>
      <c r="D441" s="460"/>
      <c r="E441" s="2163" t="s">
        <v>120</v>
      </c>
      <c r="F441" s="2164"/>
      <c r="G441" s="2164"/>
      <c r="H441" s="2164"/>
      <c r="I441" s="2164"/>
      <c r="J441" s="2164"/>
      <c r="K441" s="2164"/>
      <c r="L441" s="2164"/>
      <c r="M441" s="2164"/>
      <c r="N441" s="2164"/>
      <c r="O441" s="2164"/>
      <c r="P441" s="2164"/>
      <c r="Q441" s="2164"/>
      <c r="R441" s="2164"/>
      <c r="S441" s="2164"/>
      <c r="T441" s="2164"/>
      <c r="U441" s="2165"/>
      <c r="V441" s="460"/>
      <c r="W441" s="460"/>
      <c r="X441" s="460"/>
      <c r="Y441" s="461"/>
      <c r="Z441" s="2111"/>
      <c r="AA441" s="2112"/>
      <c r="AB441" s="2112"/>
      <c r="AC441" s="2112"/>
      <c r="AD441" s="536"/>
      <c r="AE441" s="537"/>
      <c r="AF441" s="534">
        <f t="shared" si="8"/>
        <v>464</v>
      </c>
      <c r="AG441" s="575" t="s">
        <v>55</v>
      </c>
      <c r="AH441" s="460"/>
      <c r="AI441" s="460"/>
      <c r="AJ441" s="460"/>
      <c r="AK441" s="460"/>
      <c r="AL441" s="460"/>
      <c r="AM441" s="460"/>
      <c r="AN441" s="460"/>
      <c r="AO441" s="460"/>
      <c r="AP441" s="460"/>
      <c r="AQ441" s="460"/>
      <c r="AR441" s="460"/>
      <c r="AS441" s="460"/>
      <c r="AT441" s="460"/>
      <c r="AU441" s="460"/>
      <c r="AV441" s="460"/>
      <c r="AW441" s="460"/>
      <c r="AX441" s="460"/>
    </row>
    <row r="442" spans="1:56" ht="18.75">
      <c r="A442" s="2110" t="s">
        <v>0</v>
      </c>
      <c r="B442" s="2110"/>
      <c r="C442" s="2110"/>
      <c r="D442" s="2110"/>
      <c r="E442" s="2110"/>
      <c r="F442" s="2110" t="s">
        <v>1</v>
      </c>
      <c r="G442" s="2110"/>
      <c r="H442" s="2110"/>
      <c r="I442" s="2110"/>
      <c r="J442" s="2110"/>
      <c r="K442" s="2110" t="s">
        <v>2</v>
      </c>
      <c r="L442" s="2110"/>
      <c r="M442" s="2110"/>
      <c r="N442" s="2110"/>
      <c r="O442" s="2110"/>
      <c r="P442" s="2110" t="s">
        <v>3</v>
      </c>
      <c r="Q442" s="2110"/>
      <c r="R442" s="2110"/>
      <c r="S442" s="2110"/>
      <c r="T442" s="2110"/>
      <c r="U442" s="2110" t="s">
        <v>4</v>
      </c>
      <c r="V442" s="2110"/>
      <c r="W442" s="2110"/>
      <c r="X442" s="2110"/>
      <c r="Y442" s="2110"/>
      <c r="Z442" s="2110" t="s">
        <v>5</v>
      </c>
      <c r="AA442" s="2110"/>
      <c r="AB442" s="2110"/>
      <c r="AC442" s="2110"/>
      <c r="AD442" s="2110"/>
      <c r="AE442" s="2110" t="s">
        <v>6</v>
      </c>
      <c r="AF442" s="2110"/>
      <c r="AG442" s="2110"/>
      <c r="AH442" s="2110"/>
      <c r="AI442" s="2110"/>
      <c r="AJ442" s="2110" t="s">
        <v>7</v>
      </c>
      <c r="AK442" s="2110"/>
      <c r="AL442" s="2110"/>
      <c r="AM442" s="2110"/>
      <c r="AN442" s="2110"/>
      <c r="AO442" s="2110" t="s">
        <v>8</v>
      </c>
      <c r="AP442" s="2110"/>
      <c r="AQ442" s="2110"/>
      <c r="AR442" s="2110"/>
      <c r="AS442" s="2110"/>
      <c r="AT442" s="2110" t="s">
        <v>9</v>
      </c>
      <c r="AU442" s="2110"/>
      <c r="AV442" s="2110"/>
      <c r="AW442" s="2110"/>
      <c r="AX442" s="2110"/>
    </row>
    <row r="443" spans="1:56">
      <c r="A443" s="2256" t="s">
        <v>121</v>
      </c>
      <c r="B443" s="2257"/>
      <c r="C443" s="2257"/>
      <c r="D443" s="2257"/>
      <c r="E443" s="2257"/>
      <c r="F443" s="2257"/>
      <c r="G443" s="2257"/>
      <c r="H443" s="2257"/>
      <c r="I443" s="2257"/>
      <c r="J443" s="2257"/>
      <c r="K443" s="2257"/>
      <c r="L443" s="2257"/>
      <c r="M443" s="2257"/>
      <c r="N443" s="2257"/>
      <c r="O443" s="2257"/>
      <c r="P443" s="2257"/>
      <c r="Q443" s="2257"/>
      <c r="R443" s="2257"/>
      <c r="S443" s="2257"/>
      <c r="T443" s="2257"/>
      <c r="U443" s="2257"/>
      <c r="V443" s="2257"/>
      <c r="W443" s="2257"/>
      <c r="X443" s="2257"/>
      <c r="Y443" s="2257"/>
      <c r="Z443" s="418">
        <v>1</v>
      </c>
      <c r="AA443" s="419"/>
      <c r="AB443" s="419"/>
      <c r="AC443" s="419"/>
      <c r="AD443" s="420"/>
      <c r="AE443" s="419">
        <v>2</v>
      </c>
      <c r="AF443" s="419"/>
      <c r="AG443" s="419"/>
      <c r="AH443" s="419"/>
      <c r="AI443" s="420"/>
      <c r="AJ443" s="419">
        <v>3</v>
      </c>
      <c r="AK443" s="419"/>
      <c r="AL443" s="419"/>
      <c r="AM443" s="419"/>
      <c r="AN443" s="420"/>
      <c r="AO443" s="419">
        <v>4</v>
      </c>
      <c r="AP443" s="419"/>
      <c r="AQ443" s="419"/>
      <c r="AR443" s="419"/>
      <c r="AS443" s="420"/>
      <c r="AT443" s="419">
        <v>5</v>
      </c>
      <c r="AU443" s="419"/>
      <c r="AV443" s="419"/>
      <c r="AW443" s="419"/>
      <c r="AX443" s="420"/>
    </row>
    <row r="444" spans="1:56">
      <c r="A444" s="2258"/>
      <c r="B444" s="2259"/>
      <c r="C444" s="2259"/>
      <c r="D444" s="2259"/>
      <c r="E444" s="2259"/>
      <c r="F444" s="2259"/>
      <c r="G444" s="2259"/>
      <c r="H444" s="2259"/>
      <c r="I444" s="2259"/>
      <c r="J444" s="2259"/>
      <c r="K444" s="2259"/>
      <c r="L444" s="2259"/>
      <c r="M444" s="2259"/>
      <c r="N444" s="2259"/>
      <c r="O444" s="2259"/>
      <c r="P444" s="2259"/>
      <c r="Q444" s="2259"/>
      <c r="R444" s="2259"/>
      <c r="S444" s="2259"/>
      <c r="T444" s="2259"/>
      <c r="U444" s="2259"/>
      <c r="V444" s="2259"/>
      <c r="W444" s="2259"/>
      <c r="X444" s="2259"/>
      <c r="Y444" s="2259"/>
      <c r="Z444" s="2301"/>
      <c r="AA444" s="2057"/>
      <c r="AB444" s="2057"/>
      <c r="AC444" s="2057"/>
      <c r="AD444" s="2058"/>
      <c r="AE444" s="2057"/>
      <c r="AF444" s="2057"/>
      <c r="AG444" s="2057"/>
      <c r="AH444" s="2057"/>
      <c r="AI444" s="2058"/>
      <c r="AJ444" s="2057"/>
      <c r="AK444" s="2057"/>
      <c r="AL444" s="2057"/>
      <c r="AM444" s="2057"/>
      <c r="AN444" s="2058"/>
      <c r="AO444" s="2057" t="s">
        <v>3669</v>
      </c>
      <c r="AP444" s="2057"/>
      <c r="AQ444" s="2057"/>
      <c r="AR444" s="2057"/>
      <c r="AS444" s="2058"/>
      <c r="AT444" s="2057" t="s">
        <v>3670</v>
      </c>
      <c r="AU444" s="2057"/>
      <c r="AV444" s="2057"/>
      <c r="AW444" s="2057"/>
      <c r="AX444" s="2058"/>
    </row>
    <row r="445" spans="1:56">
      <c r="A445" s="2258"/>
      <c r="B445" s="2259"/>
      <c r="C445" s="2259"/>
      <c r="D445" s="2259"/>
      <c r="E445" s="2259"/>
      <c r="F445" s="2259"/>
      <c r="G445" s="2259"/>
      <c r="H445" s="2259"/>
      <c r="I445" s="2259"/>
      <c r="J445" s="2259"/>
      <c r="K445" s="2259"/>
      <c r="L445" s="2259"/>
      <c r="M445" s="2259"/>
      <c r="N445" s="2259"/>
      <c r="O445" s="2259"/>
      <c r="P445" s="2259"/>
      <c r="Q445" s="2259"/>
      <c r="R445" s="2259"/>
      <c r="S445" s="2259"/>
      <c r="T445" s="2259"/>
      <c r="U445" s="2259"/>
      <c r="V445" s="2259"/>
      <c r="W445" s="2259"/>
      <c r="X445" s="2259"/>
      <c r="Y445" s="2259"/>
      <c r="Z445" s="2301"/>
      <c r="AA445" s="2057"/>
      <c r="AB445" s="2057"/>
      <c r="AC445" s="2057"/>
      <c r="AD445" s="2058"/>
      <c r="AE445" s="2057"/>
      <c r="AF445" s="2057"/>
      <c r="AG445" s="2057"/>
      <c r="AH445" s="2057"/>
      <c r="AI445" s="2058"/>
      <c r="AJ445" s="2057"/>
      <c r="AK445" s="2057"/>
      <c r="AL445" s="2057"/>
      <c r="AM445" s="2057"/>
      <c r="AN445" s="2058"/>
      <c r="AO445" s="2057"/>
      <c r="AP445" s="2057"/>
      <c r="AQ445" s="2057"/>
      <c r="AR445" s="2057"/>
      <c r="AS445" s="2058"/>
      <c r="AT445" s="2057"/>
      <c r="AU445" s="2057"/>
      <c r="AV445" s="2057"/>
      <c r="AW445" s="2057"/>
      <c r="AX445" s="2058"/>
    </row>
    <row r="446" spans="1:56">
      <c r="A446" s="2258"/>
      <c r="B446" s="2259"/>
      <c r="C446" s="2259"/>
      <c r="D446" s="2259"/>
      <c r="E446" s="2259"/>
      <c r="F446" s="2259"/>
      <c r="G446" s="2259"/>
      <c r="H446" s="2259"/>
      <c r="I446" s="2259"/>
      <c r="J446" s="2259"/>
      <c r="K446" s="2259"/>
      <c r="L446" s="2259"/>
      <c r="M446" s="2259"/>
      <c r="N446" s="2259"/>
      <c r="O446" s="2259"/>
      <c r="P446" s="2259"/>
      <c r="Q446" s="2259"/>
      <c r="R446" s="2259"/>
      <c r="S446" s="2259"/>
      <c r="T446" s="2259"/>
      <c r="U446" s="2259"/>
      <c r="V446" s="2259"/>
      <c r="W446" s="2259"/>
      <c r="X446" s="2259"/>
      <c r="Y446" s="2259"/>
      <c r="Z446" s="2301"/>
      <c r="AA446" s="2057"/>
      <c r="AB446" s="2057"/>
      <c r="AC446" s="2057"/>
      <c r="AD446" s="2058"/>
      <c r="AE446" s="2057"/>
      <c r="AF446" s="2057"/>
      <c r="AG446" s="2057"/>
      <c r="AH446" s="2057"/>
      <c r="AI446" s="2058"/>
      <c r="AJ446" s="2057"/>
      <c r="AK446" s="2057"/>
      <c r="AL446" s="2057"/>
      <c r="AM446" s="2057"/>
      <c r="AN446" s="2058"/>
      <c r="AO446" s="2057"/>
      <c r="AP446" s="2057"/>
      <c r="AQ446" s="2057"/>
      <c r="AR446" s="2057"/>
      <c r="AS446" s="2058"/>
      <c r="AT446" s="2057"/>
      <c r="AU446" s="2057"/>
      <c r="AV446" s="2057"/>
      <c r="AW446" s="2057"/>
      <c r="AX446" s="2058"/>
    </row>
    <row r="447" spans="1:56" ht="15.75">
      <c r="A447" s="2113" t="s">
        <v>43</v>
      </c>
      <c r="B447" s="2114"/>
      <c r="C447" s="2114"/>
      <c r="D447" s="494"/>
      <c r="E447" s="495" t="s">
        <v>44</v>
      </c>
      <c r="F447" s="495" t="s">
        <v>45</v>
      </c>
      <c r="G447" s="495" t="s">
        <v>208</v>
      </c>
      <c r="H447" s="2114" t="s">
        <v>47</v>
      </c>
      <c r="I447" s="2114"/>
      <c r="J447" s="2114"/>
      <c r="K447" s="421"/>
      <c r="L447" s="421"/>
      <c r="M447" s="421"/>
      <c r="N447" s="421"/>
      <c r="O447" s="421"/>
      <c r="P447" s="421"/>
      <c r="Q447" s="421"/>
      <c r="R447" s="421"/>
      <c r="S447" s="495" t="s">
        <v>48</v>
      </c>
      <c r="T447" s="421"/>
      <c r="U447" s="2205">
        <f>$AT$38</f>
        <v>464</v>
      </c>
      <c r="V447" s="2205"/>
      <c r="W447" s="2206" t="s">
        <v>49</v>
      </c>
      <c r="X447" s="2206"/>
      <c r="Y447" s="421"/>
      <c r="Z447" s="2301"/>
      <c r="AA447" s="2057"/>
      <c r="AB447" s="2057"/>
      <c r="AC447" s="2057"/>
      <c r="AD447" s="2058"/>
      <c r="AE447" s="2057"/>
      <c r="AF447" s="2057"/>
      <c r="AG447" s="2057"/>
      <c r="AH447" s="2057"/>
      <c r="AI447" s="2058"/>
      <c r="AJ447" s="2057"/>
      <c r="AK447" s="2057"/>
      <c r="AL447" s="2057"/>
      <c r="AM447" s="2057"/>
      <c r="AN447" s="2058"/>
      <c r="AO447" s="2057"/>
      <c r="AP447" s="2057"/>
      <c r="AQ447" s="2057"/>
      <c r="AR447" s="2057"/>
      <c r="AS447" s="2058"/>
      <c r="AT447" s="2057"/>
      <c r="AU447" s="2057"/>
      <c r="AV447" s="2057"/>
      <c r="AW447" s="2057"/>
      <c r="AX447" s="2058"/>
    </row>
    <row r="448" spans="1:56">
      <c r="A448" s="2115" t="s">
        <v>122</v>
      </c>
      <c r="B448" s="2116"/>
      <c r="C448" s="2116"/>
      <c r="D448" s="2116"/>
      <c r="E448" s="552">
        <v>13</v>
      </c>
      <c r="F448" s="553">
        <v>437</v>
      </c>
      <c r="G448" s="527">
        <f>SUM($AT$38-F448)</f>
        <v>27</v>
      </c>
      <c r="H448" s="1977"/>
      <c r="I448" s="1977"/>
      <c r="J448" s="1977"/>
      <c r="K448" s="1977"/>
      <c r="L448" s="1977"/>
      <c r="M448" s="1977"/>
      <c r="N448" s="1977"/>
      <c r="O448" s="1977"/>
      <c r="P448" s="1977"/>
      <c r="Q448" s="1977"/>
      <c r="R448" s="1086"/>
      <c r="S448" s="2368" t="s">
        <v>50</v>
      </c>
      <c r="T448" s="2368"/>
      <c r="U448" s="2368"/>
      <c r="V448" s="2368"/>
      <c r="W448" s="2368"/>
      <c r="X448" s="2368"/>
      <c r="Y448" s="421"/>
      <c r="Z448" s="2301"/>
      <c r="AA448" s="2057"/>
      <c r="AB448" s="2057"/>
      <c r="AC448" s="2057"/>
      <c r="AD448" s="2058"/>
      <c r="AE448" s="2057"/>
      <c r="AF448" s="2057"/>
      <c r="AG448" s="2057"/>
      <c r="AH448" s="2057"/>
      <c r="AI448" s="2058"/>
      <c r="AJ448" s="2057"/>
      <c r="AK448" s="2057"/>
      <c r="AL448" s="2057"/>
      <c r="AM448" s="2057"/>
      <c r="AN448" s="2058"/>
      <c r="AO448" s="2057"/>
      <c r="AP448" s="2057"/>
      <c r="AQ448" s="2057"/>
      <c r="AR448" s="2057"/>
      <c r="AS448" s="2058"/>
      <c r="AT448" s="2057"/>
      <c r="AU448" s="2057"/>
      <c r="AV448" s="2057"/>
      <c r="AW448" s="2057"/>
      <c r="AX448" s="2058"/>
    </row>
    <row r="449" spans="1:56">
      <c r="A449" s="2115"/>
      <c r="B449" s="2116"/>
      <c r="C449" s="2116"/>
      <c r="D449" s="2116"/>
      <c r="E449" s="552"/>
      <c r="F449" s="553"/>
      <c r="G449" s="527">
        <f t="shared" ref="G449:G458" si="9">SUM($AT$38-F449)</f>
        <v>464</v>
      </c>
      <c r="H449" s="1977"/>
      <c r="I449" s="1977"/>
      <c r="J449" s="1977"/>
      <c r="K449" s="1977"/>
      <c r="L449" s="1977"/>
      <c r="M449" s="1977"/>
      <c r="N449" s="1977"/>
      <c r="O449" s="1977"/>
      <c r="P449" s="1977"/>
      <c r="Q449" s="1977"/>
      <c r="R449" s="1086"/>
      <c r="S449" s="2368"/>
      <c r="T449" s="2368"/>
      <c r="U449" s="2368"/>
      <c r="V449" s="2368"/>
      <c r="W449" s="2368"/>
      <c r="X449" s="2368"/>
      <c r="Y449" s="421"/>
      <c r="Z449" s="2301"/>
      <c r="AA449" s="2057"/>
      <c r="AB449" s="2057"/>
      <c r="AC449" s="2057"/>
      <c r="AD449" s="2058"/>
      <c r="AE449" s="2057"/>
      <c r="AF449" s="2057"/>
      <c r="AG449" s="2057"/>
      <c r="AH449" s="2057"/>
      <c r="AI449" s="2058"/>
      <c r="AJ449" s="2057"/>
      <c r="AK449" s="2057"/>
      <c r="AL449" s="2057"/>
      <c r="AM449" s="2057"/>
      <c r="AN449" s="2058"/>
      <c r="AO449" s="2057"/>
      <c r="AP449" s="2057"/>
      <c r="AQ449" s="2057"/>
      <c r="AR449" s="2057"/>
      <c r="AS449" s="2058"/>
      <c r="AT449" s="2057"/>
      <c r="AU449" s="2057"/>
      <c r="AV449" s="2057"/>
      <c r="AW449" s="2057"/>
      <c r="AX449" s="2058"/>
    </row>
    <row r="450" spans="1:56" s="387" customFormat="1">
      <c r="A450" s="2115"/>
      <c r="B450" s="2116"/>
      <c r="C450" s="2116"/>
      <c r="D450" s="2116"/>
      <c r="E450" s="552"/>
      <c r="F450" s="553"/>
      <c r="G450" s="527">
        <f t="shared" si="9"/>
        <v>464</v>
      </c>
      <c r="H450" s="1977"/>
      <c r="I450" s="1977"/>
      <c r="J450" s="1977"/>
      <c r="K450" s="1977"/>
      <c r="L450" s="1977"/>
      <c r="M450" s="1977"/>
      <c r="N450" s="1977"/>
      <c r="O450" s="1977"/>
      <c r="P450" s="1977"/>
      <c r="Q450" s="1977"/>
      <c r="R450" s="1086"/>
      <c r="S450" s="2368"/>
      <c r="T450" s="2368"/>
      <c r="U450" s="2368"/>
      <c r="V450" s="2368"/>
      <c r="W450" s="2368"/>
      <c r="X450" s="2368"/>
      <c r="Y450" s="421"/>
      <c r="Z450" s="2301"/>
      <c r="AA450" s="2057"/>
      <c r="AB450" s="2057"/>
      <c r="AC450" s="2057"/>
      <c r="AD450" s="2058"/>
      <c r="AE450" s="2057"/>
      <c r="AF450" s="2057"/>
      <c r="AG450" s="2057"/>
      <c r="AH450" s="2057"/>
      <c r="AI450" s="2058"/>
      <c r="AJ450" s="2057"/>
      <c r="AK450" s="2057"/>
      <c r="AL450" s="2057"/>
      <c r="AM450" s="2057"/>
      <c r="AN450" s="2058"/>
      <c r="AO450" s="2057"/>
      <c r="AP450" s="2057"/>
      <c r="AQ450" s="2057"/>
      <c r="AR450" s="2057"/>
      <c r="AS450" s="2058"/>
      <c r="AT450" s="2057"/>
      <c r="AU450" s="2057"/>
      <c r="AV450" s="2057"/>
      <c r="AW450" s="2057"/>
      <c r="AX450" s="2058"/>
      <c r="AY450" s="388"/>
      <c r="AZ450" s="388"/>
      <c r="BA450" s="388"/>
      <c r="BB450" s="388"/>
      <c r="BC450" s="388"/>
      <c r="BD450" s="388"/>
    </row>
    <row r="451" spans="1:56">
      <c r="A451" s="2115"/>
      <c r="B451" s="2116"/>
      <c r="C451" s="2116"/>
      <c r="D451" s="2116"/>
      <c r="E451" s="552"/>
      <c r="F451" s="553"/>
      <c r="G451" s="527">
        <f t="shared" si="9"/>
        <v>464</v>
      </c>
      <c r="H451" s="1977"/>
      <c r="I451" s="1977"/>
      <c r="J451" s="1977"/>
      <c r="K451" s="1977"/>
      <c r="L451" s="1977"/>
      <c r="M451" s="1977"/>
      <c r="N451" s="1977"/>
      <c r="O451" s="1977"/>
      <c r="P451" s="1977"/>
      <c r="Q451" s="1977"/>
      <c r="R451" s="1086"/>
      <c r="S451" s="2368"/>
      <c r="T451" s="2368"/>
      <c r="U451" s="2368"/>
      <c r="V451" s="2368"/>
      <c r="W451" s="2368"/>
      <c r="X451" s="2368"/>
      <c r="Y451" s="421"/>
      <c r="Z451" s="2301"/>
      <c r="AA451" s="2057"/>
      <c r="AB451" s="2057"/>
      <c r="AC451" s="2057"/>
      <c r="AD451" s="2058"/>
      <c r="AE451" s="2057"/>
      <c r="AF451" s="2057"/>
      <c r="AG451" s="2057"/>
      <c r="AH451" s="2057"/>
      <c r="AI451" s="2058"/>
      <c r="AJ451" s="2057"/>
      <c r="AK451" s="2057"/>
      <c r="AL451" s="2057"/>
      <c r="AM451" s="2057"/>
      <c r="AN451" s="2058"/>
      <c r="AO451" s="2057"/>
      <c r="AP451" s="2057"/>
      <c r="AQ451" s="2057"/>
      <c r="AR451" s="2057"/>
      <c r="AS451" s="2058"/>
      <c r="AT451" s="2057"/>
      <c r="AU451" s="2057"/>
      <c r="AV451" s="2057"/>
      <c r="AW451" s="2057"/>
      <c r="AX451" s="2058"/>
    </row>
    <row r="452" spans="1:56">
      <c r="A452" s="2115"/>
      <c r="B452" s="2116"/>
      <c r="C452" s="2116"/>
      <c r="D452" s="2116"/>
      <c r="E452" s="552"/>
      <c r="F452" s="553"/>
      <c r="G452" s="527">
        <f t="shared" si="9"/>
        <v>464</v>
      </c>
      <c r="H452" s="1977"/>
      <c r="I452" s="1977"/>
      <c r="J452" s="1977"/>
      <c r="K452" s="1977"/>
      <c r="L452" s="1977"/>
      <c r="M452" s="1977"/>
      <c r="N452" s="1977"/>
      <c r="O452" s="1977"/>
      <c r="P452" s="1977"/>
      <c r="Q452" s="1977"/>
      <c r="R452" s="1086"/>
      <c r="S452" s="2368"/>
      <c r="T452" s="2368"/>
      <c r="U452" s="2368"/>
      <c r="V452" s="2368"/>
      <c r="W452" s="2368"/>
      <c r="X452" s="2368"/>
      <c r="Y452" s="421"/>
      <c r="Z452" s="2301"/>
      <c r="AA452" s="2057"/>
      <c r="AB452" s="2057"/>
      <c r="AC452" s="2057"/>
      <c r="AD452" s="2058"/>
      <c r="AE452" s="2057"/>
      <c r="AF452" s="2057"/>
      <c r="AG452" s="2057"/>
      <c r="AH452" s="2057"/>
      <c r="AI452" s="2058"/>
      <c r="AJ452" s="2057"/>
      <c r="AK452" s="2057"/>
      <c r="AL452" s="2057"/>
      <c r="AM452" s="2057"/>
      <c r="AN452" s="2058"/>
      <c r="AO452" s="2057"/>
      <c r="AP452" s="2057"/>
      <c r="AQ452" s="2057"/>
      <c r="AR452" s="2057"/>
      <c r="AS452" s="2058"/>
      <c r="AT452" s="2057"/>
      <c r="AU452" s="2057"/>
      <c r="AV452" s="2057"/>
      <c r="AW452" s="2057"/>
      <c r="AX452" s="2058"/>
    </row>
    <row r="453" spans="1:56">
      <c r="A453" s="2115"/>
      <c r="B453" s="2116"/>
      <c r="C453" s="2116"/>
      <c r="D453" s="2116"/>
      <c r="E453" s="552"/>
      <c r="F453" s="553"/>
      <c r="G453" s="527">
        <f t="shared" si="9"/>
        <v>464</v>
      </c>
      <c r="H453" s="1977"/>
      <c r="I453" s="1977"/>
      <c r="J453" s="1977"/>
      <c r="K453" s="1977"/>
      <c r="L453" s="1977"/>
      <c r="M453" s="1977"/>
      <c r="N453" s="1977"/>
      <c r="O453" s="1977"/>
      <c r="P453" s="1977"/>
      <c r="Q453" s="1977"/>
      <c r="R453" s="1086"/>
      <c r="S453" s="2368"/>
      <c r="T453" s="2368"/>
      <c r="U453" s="2368"/>
      <c r="V453" s="2368"/>
      <c r="W453" s="2368"/>
      <c r="X453" s="2368"/>
      <c r="Y453" s="421"/>
      <c r="Z453" s="2301"/>
      <c r="AA453" s="2057"/>
      <c r="AB453" s="2057"/>
      <c r="AC453" s="2057"/>
      <c r="AD453" s="2058"/>
      <c r="AE453" s="2057"/>
      <c r="AF453" s="2057"/>
      <c r="AG453" s="2057"/>
      <c r="AH453" s="2057"/>
      <c r="AI453" s="2058"/>
      <c r="AJ453" s="2057"/>
      <c r="AK453" s="2057"/>
      <c r="AL453" s="2057"/>
      <c r="AM453" s="2057"/>
      <c r="AN453" s="2058"/>
      <c r="AO453" s="2057"/>
      <c r="AP453" s="2057"/>
      <c r="AQ453" s="2057"/>
      <c r="AR453" s="2057"/>
      <c r="AS453" s="2058"/>
      <c r="AT453" s="2057"/>
      <c r="AU453" s="2057"/>
      <c r="AV453" s="2057"/>
      <c r="AW453" s="2057"/>
      <c r="AX453" s="2058"/>
    </row>
    <row r="454" spans="1:56">
      <c r="A454" s="2115"/>
      <c r="B454" s="2116"/>
      <c r="C454" s="2116"/>
      <c r="D454" s="2116"/>
      <c r="E454" s="552"/>
      <c r="F454" s="553"/>
      <c r="G454" s="527">
        <f t="shared" si="9"/>
        <v>464</v>
      </c>
      <c r="H454" s="1977"/>
      <c r="I454" s="1977"/>
      <c r="J454" s="1977"/>
      <c r="K454" s="1977"/>
      <c r="L454" s="1977"/>
      <c r="M454" s="1977"/>
      <c r="N454" s="1977"/>
      <c r="O454" s="1977"/>
      <c r="P454" s="1977"/>
      <c r="Q454" s="1977"/>
      <c r="R454" s="1086"/>
      <c r="S454" s="2368"/>
      <c r="T454" s="2368"/>
      <c r="U454" s="2368"/>
      <c r="V454" s="2368"/>
      <c r="W454" s="2368"/>
      <c r="X454" s="2368"/>
      <c r="Y454" s="421"/>
      <c r="Z454" s="2301"/>
      <c r="AA454" s="2057"/>
      <c r="AB454" s="2057"/>
      <c r="AC454" s="2057"/>
      <c r="AD454" s="2058"/>
      <c r="AE454" s="2057"/>
      <c r="AF454" s="2057"/>
      <c r="AG454" s="2057"/>
      <c r="AH454" s="2057"/>
      <c r="AI454" s="2058"/>
      <c r="AJ454" s="2057"/>
      <c r="AK454" s="2057"/>
      <c r="AL454" s="2057"/>
      <c r="AM454" s="2057"/>
      <c r="AN454" s="2058"/>
      <c r="AO454" s="2057"/>
      <c r="AP454" s="2057"/>
      <c r="AQ454" s="2057"/>
      <c r="AR454" s="2057"/>
      <c r="AS454" s="2058"/>
      <c r="AT454" s="2057"/>
      <c r="AU454" s="2057"/>
      <c r="AV454" s="2057"/>
      <c r="AW454" s="2057"/>
      <c r="AX454" s="2058"/>
    </row>
    <row r="455" spans="1:56">
      <c r="A455" s="2115"/>
      <c r="B455" s="2116"/>
      <c r="C455" s="2116"/>
      <c r="D455" s="2116"/>
      <c r="E455" s="552"/>
      <c r="F455" s="553"/>
      <c r="G455" s="527">
        <f t="shared" si="9"/>
        <v>464</v>
      </c>
      <c r="H455" s="1977"/>
      <c r="I455" s="1977"/>
      <c r="J455" s="1977"/>
      <c r="K455" s="1977"/>
      <c r="L455" s="1977"/>
      <c r="M455" s="1977"/>
      <c r="N455" s="1977"/>
      <c r="O455" s="1977"/>
      <c r="P455" s="1977"/>
      <c r="Q455" s="1977"/>
      <c r="R455" s="1086"/>
      <c r="S455" s="2368"/>
      <c r="T455" s="2368"/>
      <c r="U455" s="2368"/>
      <c r="V455" s="2368"/>
      <c r="W455" s="2368"/>
      <c r="X455" s="2368"/>
      <c r="Y455" s="421"/>
      <c r="Z455" s="2301"/>
      <c r="AA455" s="2057"/>
      <c r="AB455" s="2057"/>
      <c r="AC455" s="2057"/>
      <c r="AD455" s="2058"/>
      <c r="AE455" s="2057"/>
      <c r="AF455" s="2057"/>
      <c r="AG455" s="2057"/>
      <c r="AH455" s="2057"/>
      <c r="AI455" s="2058"/>
      <c r="AJ455" s="2057"/>
      <c r="AK455" s="2057"/>
      <c r="AL455" s="2057"/>
      <c r="AM455" s="2057"/>
      <c r="AN455" s="2058"/>
      <c r="AO455" s="2057"/>
      <c r="AP455" s="2057"/>
      <c r="AQ455" s="2057"/>
      <c r="AR455" s="2057"/>
      <c r="AS455" s="2058"/>
      <c r="AT455" s="2057"/>
      <c r="AU455" s="2057"/>
      <c r="AV455" s="2057"/>
      <c r="AW455" s="2057"/>
      <c r="AX455" s="2058"/>
    </row>
    <row r="456" spans="1:56">
      <c r="A456" s="2115"/>
      <c r="B456" s="2116"/>
      <c r="C456" s="2116"/>
      <c r="D456" s="2116"/>
      <c r="E456" s="552"/>
      <c r="F456" s="553"/>
      <c r="G456" s="527">
        <f t="shared" si="9"/>
        <v>464</v>
      </c>
      <c r="H456" s="1977"/>
      <c r="I456" s="1977"/>
      <c r="J456" s="1977"/>
      <c r="K456" s="1977"/>
      <c r="L456" s="1977"/>
      <c r="M456" s="1977"/>
      <c r="N456" s="1977"/>
      <c r="O456" s="1977"/>
      <c r="P456" s="1977"/>
      <c r="Q456" s="1977"/>
      <c r="R456" s="1086"/>
      <c r="S456" s="2368"/>
      <c r="T456" s="2368"/>
      <c r="U456" s="2368"/>
      <c r="V456" s="2368"/>
      <c r="W456" s="2368"/>
      <c r="X456" s="2368"/>
      <c r="Y456" s="421"/>
      <c r="Z456" s="2301"/>
      <c r="AA456" s="2057"/>
      <c r="AB456" s="2057"/>
      <c r="AC456" s="2057"/>
      <c r="AD456" s="2058"/>
      <c r="AE456" s="2057"/>
      <c r="AF456" s="2057"/>
      <c r="AG456" s="2057"/>
      <c r="AH456" s="2057"/>
      <c r="AI456" s="2058"/>
      <c r="AJ456" s="2057"/>
      <c r="AK456" s="2057"/>
      <c r="AL456" s="2057"/>
      <c r="AM456" s="2057"/>
      <c r="AN456" s="2058"/>
      <c r="AO456" s="2057"/>
      <c r="AP456" s="2057"/>
      <c r="AQ456" s="2057"/>
      <c r="AR456" s="2057"/>
      <c r="AS456" s="2058"/>
      <c r="AT456" s="2057"/>
      <c r="AU456" s="2057"/>
      <c r="AV456" s="2057"/>
      <c r="AW456" s="2057"/>
      <c r="AX456" s="2058"/>
    </row>
    <row r="457" spans="1:56">
      <c r="A457" s="2115"/>
      <c r="B457" s="2116"/>
      <c r="C457" s="2116"/>
      <c r="D457" s="2116"/>
      <c r="E457" s="552"/>
      <c r="F457" s="553"/>
      <c r="G457" s="527">
        <f t="shared" si="9"/>
        <v>464</v>
      </c>
      <c r="H457" s="1977"/>
      <c r="I457" s="1977"/>
      <c r="J457" s="1977"/>
      <c r="K457" s="1977"/>
      <c r="L457" s="1977"/>
      <c r="M457" s="1977"/>
      <c r="N457" s="1977"/>
      <c r="O457" s="1977"/>
      <c r="P457" s="1977"/>
      <c r="Q457" s="1977"/>
      <c r="R457" s="1086"/>
      <c r="S457" s="2368"/>
      <c r="T457" s="2368"/>
      <c r="U457" s="2368"/>
      <c r="V457" s="2368"/>
      <c r="W457" s="2368"/>
      <c r="X457" s="2368"/>
      <c r="Y457" s="421"/>
      <c r="Z457" s="2301"/>
      <c r="AA457" s="2057"/>
      <c r="AB457" s="2057"/>
      <c r="AC457" s="2057"/>
      <c r="AD457" s="2058"/>
      <c r="AE457" s="2057"/>
      <c r="AF457" s="2057"/>
      <c r="AG457" s="2057"/>
      <c r="AH457" s="2057"/>
      <c r="AI457" s="2058"/>
      <c r="AJ457" s="2057"/>
      <c r="AK457" s="2057"/>
      <c r="AL457" s="2057"/>
      <c r="AM457" s="2057"/>
      <c r="AN457" s="2058"/>
      <c r="AO457" s="2057"/>
      <c r="AP457" s="2057"/>
      <c r="AQ457" s="2057"/>
      <c r="AR457" s="2057"/>
      <c r="AS457" s="2058"/>
      <c r="AT457" s="2057"/>
      <c r="AU457" s="2057"/>
      <c r="AV457" s="2057"/>
      <c r="AW457" s="2057"/>
      <c r="AX457" s="2058"/>
    </row>
    <row r="458" spans="1:56">
      <c r="A458" s="2115"/>
      <c r="B458" s="2116"/>
      <c r="C458" s="2116"/>
      <c r="D458" s="2116"/>
      <c r="E458" s="552"/>
      <c r="F458" s="553"/>
      <c r="G458" s="534">
        <f t="shared" si="9"/>
        <v>464</v>
      </c>
      <c r="H458" s="576" t="s">
        <v>55</v>
      </c>
      <c r="I458" s="423"/>
      <c r="J458" s="423"/>
      <c r="K458" s="423"/>
      <c r="L458" s="423"/>
      <c r="M458" s="423"/>
      <c r="N458" s="423"/>
      <c r="O458" s="423"/>
      <c r="P458" s="423"/>
      <c r="Q458" s="423"/>
      <c r="R458" s="423"/>
      <c r="S458" s="423"/>
      <c r="T458" s="423"/>
      <c r="U458" s="423"/>
      <c r="V458" s="423"/>
      <c r="W458" s="423"/>
      <c r="X458" s="423"/>
      <c r="Y458" s="423"/>
      <c r="Z458" s="2297" t="s">
        <v>123</v>
      </c>
      <c r="AA458" s="2298"/>
      <c r="AB458" s="2298"/>
      <c r="AC458" s="2298"/>
      <c r="AD458" s="2299"/>
      <c r="AE458" s="2059"/>
      <c r="AF458" s="2059"/>
      <c r="AG458" s="2059"/>
      <c r="AH458" s="2059"/>
      <c r="AI458" s="2060"/>
      <c r="AJ458" s="2059"/>
      <c r="AK458" s="2059"/>
      <c r="AL458" s="2059"/>
      <c r="AM458" s="2059"/>
      <c r="AN458" s="2060"/>
      <c r="AO458" s="2059"/>
      <c r="AP458" s="2059"/>
      <c r="AQ458" s="2059"/>
      <c r="AR458" s="2059"/>
      <c r="AS458" s="2060"/>
      <c r="AT458" s="2059"/>
      <c r="AU458" s="2059"/>
      <c r="AV458" s="2059"/>
      <c r="AW458" s="2059"/>
      <c r="AX458" s="2060"/>
    </row>
    <row r="459" spans="1:56">
      <c r="A459" s="421">
        <v>6</v>
      </c>
      <c r="B459" s="421"/>
      <c r="C459" s="421"/>
      <c r="D459" s="421"/>
      <c r="E459" s="420"/>
      <c r="F459" s="419">
        <v>7</v>
      </c>
      <c r="G459" s="419"/>
      <c r="H459" s="419"/>
      <c r="I459" s="419"/>
      <c r="J459" s="420"/>
      <c r="K459" s="419">
        <v>8</v>
      </c>
      <c r="L459" s="419"/>
      <c r="M459" s="419"/>
      <c r="N459" s="419"/>
      <c r="O459" s="420"/>
      <c r="P459" s="419">
        <v>9</v>
      </c>
      <c r="Q459" s="419"/>
      <c r="R459" s="419"/>
      <c r="S459" s="419"/>
      <c r="T459" s="420"/>
      <c r="U459" s="419">
        <v>10</v>
      </c>
      <c r="V459" s="419"/>
      <c r="W459" s="419"/>
      <c r="X459" s="419"/>
      <c r="Y459" s="420"/>
      <c r="Z459" s="421">
        <v>11</v>
      </c>
      <c r="AA459" s="421"/>
      <c r="AB459" s="421"/>
      <c r="AC459" s="421"/>
      <c r="AD459" s="422"/>
      <c r="AE459" s="421">
        <v>12</v>
      </c>
      <c r="AF459" s="421"/>
      <c r="AG459" s="421"/>
      <c r="AH459" s="421"/>
      <c r="AI459" s="422"/>
      <c r="AJ459" s="421">
        <v>13</v>
      </c>
      <c r="AK459" s="421"/>
      <c r="AL459" s="421"/>
      <c r="AM459" s="421"/>
      <c r="AN459" s="422"/>
      <c r="AO459" s="421">
        <v>14</v>
      </c>
      <c r="AP459" s="421"/>
      <c r="AQ459" s="421"/>
      <c r="AR459" s="421"/>
      <c r="AS459" s="422"/>
      <c r="AT459" s="421">
        <v>15</v>
      </c>
      <c r="AU459" s="421"/>
      <c r="AV459" s="421"/>
      <c r="AW459" s="421"/>
      <c r="AX459" s="422"/>
    </row>
    <row r="460" spans="1:56">
      <c r="A460" s="2057" t="s">
        <v>3713</v>
      </c>
      <c r="B460" s="2057"/>
      <c r="C460" s="2057"/>
      <c r="D460" s="2057"/>
      <c r="E460" s="2058"/>
      <c r="F460" s="2057"/>
      <c r="G460" s="2057"/>
      <c r="H460" s="2057"/>
      <c r="I460" s="2057"/>
      <c r="J460" s="2058"/>
      <c r="K460" s="2057"/>
      <c r="L460" s="2057"/>
      <c r="M460" s="2057"/>
      <c r="N460" s="2057"/>
      <c r="O460" s="2058"/>
      <c r="P460" s="2057"/>
      <c r="Q460" s="2057"/>
      <c r="R460" s="2057"/>
      <c r="S460" s="2057"/>
      <c r="T460" s="2058"/>
      <c r="U460" s="2057" t="s">
        <v>3672</v>
      </c>
      <c r="V460" s="2057"/>
      <c r="W460" s="2057"/>
      <c r="X460" s="2057"/>
      <c r="Y460" s="2058"/>
      <c r="Z460" s="2057"/>
      <c r="AA460" s="2057"/>
      <c r="AB460" s="2057"/>
      <c r="AC460" s="2057"/>
      <c r="AD460" s="2058"/>
      <c r="AE460" s="2057"/>
      <c r="AF460" s="2057"/>
      <c r="AG460" s="2057"/>
      <c r="AH460" s="2057"/>
      <c r="AI460" s="2058"/>
      <c r="AJ460" s="2057"/>
      <c r="AK460" s="2057"/>
      <c r="AL460" s="2057"/>
      <c r="AM460" s="2057"/>
      <c r="AN460" s="2058"/>
      <c r="AO460" s="2057"/>
      <c r="AP460" s="2057"/>
      <c r="AQ460" s="2057"/>
      <c r="AR460" s="2057"/>
      <c r="AS460" s="2058"/>
      <c r="AT460" s="2057"/>
      <c r="AU460" s="2057"/>
      <c r="AV460" s="2057"/>
      <c r="AW460" s="2057"/>
      <c r="AX460" s="2058"/>
    </row>
    <row r="461" spans="1:56">
      <c r="A461" s="2057"/>
      <c r="B461" s="2057"/>
      <c r="C461" s="2057"/>
      <c r="D461" s="2057"/>
      <c r="E461" s="2058"/>
      <c r="F461" s="2057"/>
      <c r="G461" s="2057"/>
      <c r="H461" s="2057"/>
      <c r="I461" s="2057"/>
      <c r="J461" s="2058"/>
      <c r="K461" s="2057"/>
      <c r="L461" s="2057"/>
      <c r="M461" s="2057"/>
      <c r="N461" s="2057"/>
      <c r="O461" s="2058"/>
      <c r="P461" s="2057"/>
      <c r="Q461" s="2057"/>
      <c r="R461" s="2057"/>
      <c r="S461" s="2057"/>
      <c r="T461" s="2058"/>
      <c r="U461" s="2057"/>
      <c r="V461" s="2057"/>
      <c r="W461" s="2057"/>
      <c r="X461" s="2057"/>
      <c r="Y461" s="2058"/>
      <c r="Z461" s="2057"/>
      <c r="AA461" s="2057"/>
      <c r="AB461" s="2057"/>
      <c r="AC461" s="2057"/>
      <c r="AD461" s="2058"/>
      <c r="AE461" s="2057"/>
      <c r="AF461" s="2057"/>
      <c r="AG461" s="2057"/>
      <c r="AH461" s="2057"/>
      <c r="AI461" s="2058"/>
      <c r="AJ461" s="2057"/>
      <c r="AK461" s="2057"/>
      <c r="AL461" s="2057"/>
      <c r="AM461" s="2057"/>
      <c r="AN461" s="2058"/>
      <c r="AO461" s="2057"/>
      <c r="AP461" s="2057"/>
      <c r="AQ461" s="2057"/>
      <c r="AR461" s="2057"/>
      <c r="AS461" s="2058"/>
      <c r="AT461" s="2057"/>
      <c r="AU461" s="2057"/>
      <c r="AV461" s="2057"/>
      <c r="AW461" s="2057"/>
      <c r="AX461" s="2058"/>
    </row>
    <row r="462" spans="1:56">
      <c r="A462" s="2057"/>
      <c r="B462" s="2057"/>
      <c r="C462" s="2057"/>
      <c r="D462" s="2057"/>
      <c r="E462" s="2058"/>
      <c r="F462" s="2057"/>
      <c r="G462" s="2057"/>
      <c r="H462" s="2057"/>
      <c r="I462" s="2057"/>
      <c r="J462" s="2058"/>
      <c r="K462" s="2057"/>
      <c r="L462" s="2057"/>
      <c r="M462" s="2057"/>
      <c r="N462" s="2057"/>
      <c r="O462" s="2058"/>
      <c r="P462" s="2057"/>
      <c r="Q462" s="2057"/>
      <c r="R462" s="2057"/>
      <c r="S462" s="2057"/>
      <c r="T462" s="2058"/>
      <c r="U462" s="2057"/>
      <c r="V462" s="2057"/>
      <c r="W462" s="2057"/>
      <c r="X462" s="2057"/>
      <c r="Y462" s="2058"/>
      <c r="Z462" s="2057"/>
      <c r="AA462" s="2057"/>
      <c r="AB462" s="2057"/>
      <c r="AC462" s="2057"/>
      <c r="AD462" s="2058"/>
      <c r="AE462" s="2057"/>
      <c r="AF462" s="2057"/>
      <c r="AG462" s="2057"/>
      <c r="AH462" s="2057"/>
      <c r="AI462" s="2058"/>
      <c r="AJ462" s="2057"/>
      <c r="AK462" s="2057"/>
      <c r="AL462" s="2057"/>
      <c r="AM462" s="2057"/>
      <c r="AN462" s="2058"/>
      <c r="AO462" s="2057"/>
      <c r="AP462" s="2057"/>
      <c r="AQ462" s="2057"/>
      <c r="AR462" s="2057"/>
      <c r="AS462" s="2058"/>
      <c r="AT462" s="2057"/>
      <c r="AU462" s="2057"/>
      <c r="AV462" s="2057"/>
      <c r="AW462" s="2057"/>
      <c r="AX462" s="2058"/>
    </row>
    <row r="463" spans="1:56">
      <c r="A463" s="2057"/>
      <c r="B463" s="2057"/>
      <c r="C463" s="2057"/>
      <c r="D463" s="2057"/>
      <c r="E463" s="2058"/>
      <c r="F463" s="2057"/>
      <c r="G463" s="2057"/>
      <c r="H463" s="2057"/>
      <c r="I463" s="2057"/>
      <c r="J463" s="2058"/>
      <c r="K463" s="2057"/>
      <c r="L463" s="2057"/>
      <c r="M463" s="2057"/>
      <c r="N463" s="2057"/>
      <c r="O463" s="2058"/>
      <c r="P463" s="2057"/>
      <c r="Q463" s="2057"/>
      <c r="R463" s="2057"/>
      <c r="S463" s="2057"/>
      <c r="T463" s="2058"/>
      <c r="U463" s="2057"/>
      <c r="V463" s="2057"/>
      <c r="W463" s="2057"/>
      <c r="X463" s="2057"/>
      <c r="Y463" s="2058"/>
      <c r="Z463" s="2057"/>
      <c r="AA463" s="2057"/>
      <c r="AB463" s="2057"/>
      <c r="AC463" s="2057"/>
      <c r="AD463" s="2058"/>
      <c r="AE463" s="2057"/>
      <c r="AF463" s="2057"/>
      <c r="AG463" s="2057"/>
      <c r="AH463" s="2057"/>
      <c r="AI463" s="2058"/>
      <c r="AJ463" s="2057"/>
      <c r="AK463" s="2057"/>
      <c r="AL463" s="2057"/>
      <c r="AM463" s="2057"/>
      <c r="AN463" s="2058"/>
      <c r="AO463" s="2057"/>
      <c r="AP463" s="2057"/>
      <c r="AQ463" s="2057"/>
      <c r="AR463" s="2057"/>
      <c r="AS463" s="2058"/>
      <c r="AT463" s="2057"/>
      <c r="AU463" s="2057"/>
      <c r="AV463" s="2057"/>
      <c r="AW463" s="2057"/>
      <c r="AX463" s="2058"/>
    </row>
    <row r="464" spans="1:56">
      <c r="A464" s="2057"/>
      <c r="B464" s="2057"/>
      <c r="C464" s="2057"/>
      <c r="D464" s="2057"/>
      <c r="E464" s="2058"/>
      <c r="F464" s="2057"/>
      <c r="G464" s="2057"/>
      <c r="H464" s="2057"/>
      <c r="I464" s="2057"/>
      <c r="J464" s="2058"/>
      <c r="K464" s="2057"/>
      <c r="L464" s="2057"/>
      <c r="M464" s="2057"/>
      <c r="N464" s="2057"/>
      <c r="O464" s="2058"/>
      <c r="P464" s="2057"/>
      <c r="Q464" s="2057"/>
      <c r="R464" s="2057"/>
      <c r="S464" s="2057"/>
      <c r="T464" s="2058"/>
      <c r="U464" s="2057"/>
      <c r="V464" s="2057"/>
      <c r="W464" s="2057"/>
      <c r="X464" s="2057"/>
      <c r="Y464" s="2058"/>
      <c r="Z464" s="2057"/>
      <c r="AA464" s="2057"/>
      <c r="AB464" s="2057"/>
      <c r="AC464" s="2057"/>
      <c r="AD464" s="2058"/>
      <c r="AE464" s="2057"/>
      <c r="AF464" s="2057"/>
      <c r="AG464" s="2057"/>
      <c r="AH464" s="2057"/>
      <c r="AI464" s="2058"/>
      <c r="AJ464" s="2057"/>
      <c r="AK464" s="2057"/>
      <c r="AL464" s="2057"/>
      <c r="AM464" s="2057"/>
      <c r="AN464" s="2058"/>
      <c r="AO464" s="2057"/>
      <c r="AP464" s="2057"/>
      <c r="AQ464" s="2057"/>
      <c r="AR464" s="2057"/>
      <c r="AS464" s="2058"/>
      <c r="AT464" s="2057"/>
      <c r="AU464" s="2057"/>
      <c r="AV464" s="2057"/>
      <c r="AW464" s="2057"/>
      <c r="AX464" s="2058"/>
    </row>
    <row r="465" spans="1:56">
      <c r="A465" s="2057"/>
      <c r="B465" s="2057"/>
      <c r="C465" s="2057"/>
      <c r="D465" s="2057"/>
      <c r="E465" s="2058"/>
      <c r="F465" s="2057"/>
      <c r="G465" s="2057"/>
      <c r="H465" s="2057"/>
      <c r="I465" s="2057"/>
      <c r="J465" s="2058"/>
      <c r="K465" s="2057"/>
      <c r="L465" s="2057"/>
      <c r="M465" s="2057"/>
      <c r="N465" s="2057"/>
      <c r="O465" s="2058"/>
      <c r="P465" s="2057"/>
      <c r="Q465" s="2057"/>
      <c r="R465" s="2057"/>
      <c r="S465" s="2057"/>
      <c r="T465" s="2058"/>
      <c r="U465" s="2057" t="s">
        <v>3677</v>
      </c>
      <c r="V465" s="2057"/>
      <c r="W465" s="2057"/>
      <c r="X465" s="2057"/>
      <c r="Y465" s="2058"/>
      <c r="Z465" s="2057"/>
      <c r="AA465" s="2057"/>
      <c r="AB465" s="2057"/>
      <c r="AC465" s="2057"/>
      <c r="AD465" s="2058"/>
      <c r="AE465" s="2057"/>
      <c r="AF465" s="2057"/>
      <c r="AG465" s="2057"/>
      <c r="AH465" s="2057"/>
      <c r="AI465" s="2058"/>
      <c r="AJ465" s="2057" t="s">
        <v>3678</v>
      </c>
      <c r="AK465" s="2057"/>
      <c r="AL465" s="2057"/>
      <c r="AM465" s="2057"/>
      <c r="AN465" s="2058"/>
      <c r="AO465" s="2057"/>
      <c r="AP465" s="2057"/>
      <c r="AQ465" s="2057"/>
      <c r="AR465" s="2057"/>
      <c r="AS465" s="2058"/>
      <c r="AT465" s="2057"/>
      <c r="AU465" s="2057"/>
      <c r="AV465" s="2057"/>
      <c r="AW465" s="2057"/>
      <c r="AX465" s="2058"/>
    </row>
    <row r="466" spans="1:56" s="387" customFormat="1">
      <c r="A466" s="2057"/>
      <c r="B466" s="2057"/>
      <c r="C466" s="2057"/>
      <c r="D466" s="2057"/>
      <c r="E466" s="2058"/>
      <c r="F466" s="2057"/>
      <c r="G466" s="2057"/>
      <c r="H466" s="2057"/>
      <c r="I466" s="2057"/>
      <c r="J466" s="2058"/>
      <c r="K466" s="2057"/>
      <c r="L466" s="2057"/>
      <c r="M466" s="2057"/>
      <c r="N466" s="2057"/>
      <c r="O466" s="2058"/>
      <c r="P466" s="2057"/>
      <c r="Q466" s="2057"/>
      <c r="R466" s="2057"/>
      <c r="S466" s="2057"/>
      <c r="T466" s="2058"/>
      <c r="U466" s="2057"/>
      <c r="V466" s="2057"/>
      <c r="W466" s="2057"/>
      <c r="X466" s="2057"/>
      <c r="Y466" s="2058"/>
      <c r="Z466" s="2057"/>
      <c r="AA466" s="2057"/>
      <c r="AB466" s="2057"/>
      <c r="AC466" s="2057"/>
      <c r="AD466" s="2058"/>
      <c r="AE466" s="2057"/>
      <c r="AF466" s="2057"/>
      <c r="AG466" s="2057"/>
      <c r="AH466" s="2057"/>
      <c r="AI466" s="2058"/>
      <c r="AJ466" s="2057"/>
      <c r="AK466" s="2057"/>
      <c r="AL466" s="2057"/>
      <c r="AM466" s="2057"/>
      <c r="AN466" s="2058"/>
      <c r="AO466" s="2057"/>
      <c r="AP466" s="2057"/>
      <c r="AQ466" s="2057"/>
      <c r="AR466" s="2057"/>
      <c r="AS466" s="2058"/>
      <c r="AT466" s="2057"/>
      <c r="AU466" s="2057"/>
      <c r="AV466" s="2057"/>
      <c r="AW466" s="2057"/>
      <c r="AX466" s="2058"/>
      <c r="AY466" s="388"/>
      <c r="AZ466" s="388"/>
      <c r="BA466" s="388"/>
      <c r="BB466" s="388"/>
      <c r="BC466" s="388"/>
      <c r="BD466" s="388"/>
    </row>
    <row r="467" spans="1:56">
      <c r="A467" s="2057"/>
      <c r="B467" s="2057"/>
      <c r="C467" s="2057"/>
      <c r="D467" s="2057"/>
      <c r="E467" s="2058"/>
      <c r="F467" s="2057"/>
      <c r="G467" s="2057"/>
      <c r="H467" s="2057"/>
      <c r="I467" s="2057"/>
      <c r="J467" s="2058"/>
      <c r="K467" s="2057"/>
      <c r="L467" s="2057"/>
      <c r="M467" s="2057"/>
      <c r="N467" s="2057"/>
      <c r="O467" s="2058"/>
      <c r="P467" s="2057"/>
      <c r="Q467" s="2057"/>
      <c r="R467" s="2057"/>
      <c r="S467" s="2057"/>
      <c r="T467" s="2058"/>
      <c r="U467" s="2057"/>
      <c r="V467" s="2057"/>
      <c r="W467" s="2057"/>
      <c r="X467" s="2057"/>
      <c r="Y467" s="2058"/>
      <c r="Z467" s="2057"/>
      <c r="AA467" s="2057"/>
      <c r="AB467" s="2057"/>
      <c r="AC467" s="2057"/>
      <c r="AD467" s="2058"/>
      <c r="AE467" s="2057"/>
      <c r="AF467" s="2057"/>
      <c r="AG467" s="2057"/>
      <c r="AH467" s="2057"/>
      <c r="AI467" s="2058"/>
      <c r="AJ467" s="2057"/>
      <c r="AK467" s="2057"/>
      <c r="AL467" s="2057"/>
      <c r="AM467" s="2057"/>
      <c r="AN467" s="2058"/>
      <c r="AO467" s="2057"/>
      <c r="AP467" s="2057"/>
      <c r="AQ467" s="2057"/>
      <c r="AR467" s="2057"/>
      <c r="AS467" s="2058"/>
      <c r="AT467" s="2057"/>
      <c r="AU467" s="2057"/>
      <c r="AV467" s="2057"/>
      <c r="AW467" s="2057"/>
      <c r="AX467" s="2058"/>
    </row>
    <row r="468" spans="1:56">
      <c r="A468" s="2057"/>
      <c r="B468" s="2057"/>
      <c r="C468" s="2057"/>
      <c r="D468" s="2057"/>
      <c r="E468" s="2058"/>
      <c r="F468" s="2057"/>
      <c r="G468" s="2057"/>
      <c r="H468" s="2057"/>
      <c r="I468" s="2057"/>
      <c r="J468" s="2058"/>
      <c r="K468" s="2057"/>
      <c r="L468" s="2057"/>
      <c r="M468" s="2057"/>
      <c r="N468" s="2057"/>
      <c r="O468" s="2058"/>
      <c r="P468" s="2057"/>
      <c r="Q468" s="2057"/>
      <c r="R468" s="2057"/>
      <c r="S468" s="2057"/>
      <c r="T468" s="2058"/>
      <c r="U468" s="2057"/>
      <c r="V468" s="2057"/>
      <c r="W468" s="2057"/>
      <c r="X468" s="2057"/>
      <c r="Y468" s="2058"/>
      <c r="Z468" s="2057"/>
      <c r="AA468" s="2057"/>
      <c r="AB468" s="2057"/>
      <c r="AC468" s="2057"/>
      <c r="AD468" s="2058"/>
      <c r="AE468" s="2057"/>
      <c r="AF468" s="2057"/>
      <c r="AG468" s="2057"/>
      <c r="AH468" s="2057"/>
      <c r="AI468" s="2058"/>
      <c r="AJ468" s="2057"/>
      <c r="AK468" s="2057"/>
      <c r="AL468" s="2057"/>
      <c r="AM468" s="2057"/>
      <c r="AN468" s="2058"/>
      <c r="AO468" s="2057"/>
      <c r="AP468" s="2057"/>
      <c r="AQ468" s="2057"/>
      <c r="AR468" s="2057"/>
      <c r="AS468" s="2058"/>
      <c r="AT468" s="2057"/>
      <c r="AU468" s="2057"/>
      <c r="AV468" s="2057"/>
      <c r="AW468" s="2057"/>
      <c r="AX468" s="2058"/>
    </row>
    <row r="469" spans="1:56">
      <c r="A469" s="2057"/>
      <c r="B469" s="2057"/>
      <c r="C469" s="2057"/>
      <c r="D469" s="2057"/>
      <c r="E469" s="2058"/>
      <c r="F469" s="2057"/>
      <c r="G469" s="2057"/>
      <c r="H469" s="2057"/>
      <c r="I469" s="2057"/>
      <c r="J469" s="2058"/>
      <c r="K469" s="2057"/>
      <c r="L469" s="2057"/>
      <c r="M469" s="2057"/>
      <c r="N469" s="2057"/>
      <c r="O469" s="2058"/>
      <c r="P469" s="2057"/>
      <c r="Q469" s="2057"/>
      <c r="R469" s="2057"/>
      <c r="S469" s="2057"/>
      <c r="T469" s="2058"/>
      <c r="U469" s="2057"/>
      <c r="V469" s="2057"/>
      <c r="W469" s="2057"/>
      <c r="X469" s="2057"/>
      <c r="Y469" s="2058"/>
      <c r="Z469" s="2057"/>
      <c r="AA469" s="2057"/>
      <c r="AB469" s="2057"/>
      <c r="AC469" s="2057"/>
      <c r="AD469" s="2058"/>
      <c r="AE469" s="2057"/>
      <c r="AF469" s="2057"/>
      <c r="AG469" s="2057"/>
      <c r="AH469" s="2057"/>
      <c r="AI469" s="2058"/>
      <c r="AJ469" s="2057"/>
      <c r="AK469" s="2057"/>
      <c r="AL469" s="2057"/>
      <c r="AM469" s="2057"/>
      <c r="AN469" s="2058"/>
      <c r="AO469" s="2057"/>
      <c r="AP469" s="2057"/>
      <c r="AQ469" s="2057"/>
      <c r="AR469" s="2057"/>
      <c r="AS469" s="2058"/>
      <c r="AT469" s="2057"/>
      <c r="AU469" s="2057"/>
      <c r="AV469" s="2057"/>
      <c r="AW469" s="2057"/>
      <c r="AX469" s="2058"/>
    </row>
    <row r="470" spans="1:56">
      <c r="A470" s="2057"/>
      <c r="B470" s="2057"/>
      <c r="C470" s="2057"/>
      <c r="D470" s="2057"/>
      <c r="E470" s="2058"/>
      <c r="F470" s="2057"/>
      <c r="G470" s="2057"/>
      <c r="H470" s="2057"/>
      <c r="I470" s="2057"/>
      <c r="J470" s="2058"/>
      <c r="K470" s="2057"/>
      <c r="L470" s="2057"/>
      <c r="M470" s="2057"/>
      <c r="N470" s="2057"/>
      <c r="O470" s="2058"/>
      <c r="P470" s="2057"/>
      <c r="Q470" s="2057"/>
      <c r="R470" s="2057"/>
      <c r="S470" s="2057"/>
      <c r="T470" s="2058"/>
      <c r="U470" s="2057"/>
      <c r="V470" s="2057"/>
      <c r="W470" s="2057"/>
      <c r="X470" s="2057"/>
      <c r="Y470" s="2058"/>
      <c r="Z470" s="2057"/>
      <c r="AA470" s="2057"/>
      <c r="AB470" s="2057"/>
      <c r="AC470" s="2057"/>
      <c r="AD470" s="2058"/>
      <c r="AE470" s="2057"/>
      <c r="AF470" s="2057"/>
      <c r="AG470" s="2057"/>
      <c r="AH470" s="2057"/>
      <c r="AI470" s="2058"/>
      <c r="AJ470" s="2057"/>
      <c r="AK470" s="2057"/>
      <c r="AL470" s="2057"/>
      <c r="AM470" s="2057"/>
      <c r="AN470" s="2058"/>
      <c r="AO470" s="2057"/>
      <c r="AP470" s="2057"/>
      <c r="AQ470" s="2057"/>
      <c r="AR470" s="2057"/>
      <c r="AS470" s="2058"/>
      <c r="AT470" s="2057"/>
      <c r="AU470" s="2057"/>
      <c r="AV470" s="2057"/>
      <c r="AW470" s="2057"/>
      <c r="AX470" s="2058"/>
    </row>
    <row r="471" spans="1:56">
      <c r="A471" s="2057"/>
      <c r="B471" s="2057"/>
      <c r="C471" s="2057"/>
      <c r="D471" s="2057"/>
      <c r="E471" s="2058"/>
      <c r="F471" s="2057"/>
      <c r="G471" s="2057"/>
      <c r="H471" s="2057"/>
      <c r="I471" s="2057"/>
      <c r="J471" s="2058"/>
      <c r="K471" s="2057"/>
      <c r="L471" s="2057"/>
      <c r="M471" s="2057"/>
      <c r="N471" s="2057"/>
      <c r="O471" s="2058"/>
      <c r="P471" s="2057"/>
      <c r="Q471" s="2057"/>
      <c r="R471" s="2057"/>
      <c r="S471" s="2057"/>
      <c r="T471" s="2058"/>
      <c r="U471" s="2057"/>
      <c r="V471" s="2057"/>
      <c r="W471" s="2057"/>
      <c r="X471" s="2057"/>
      <c r="Y471" s="2058"/>
      <c r="Z471" s="2057"/>
      <c r="AA471" s="2057"/>
      <c r="AB471" s="2057"/>
      <c r="AC471" s="2057"/>
      <c r="AD471" s="2058"/>
      <c r="AE471" s="2057"/>
      <c r="AF471" s="2057"/>
      <c r="AG471" s="2057"/>
      <c r="AH471" s="2057"/>
      <c r="AI471" s="2058"/>
      <c r="AJ471" s="2057"/>
      <c r="AK471" s="2057"/>
      <c r="AL471" s="2057"/>
      <c r="AM471" s="2057"/>
      <c r="AN471" s="2058"/>
      <c r="AO471" s="2057"/>
      <c r="AP471" s="2057"/>
      <c r="AQ471" s="2057"/>
      <c r="AR471" s="2057"/>
      <c r="AS471" s="2058"/>
      <c r="AT471" s="2057"/>
      <c r="AU471" s="2057"/>
      <c r="AV471" s="2057"/>
      <c r="AW471" s="2057"/>
      <c r="AX471" s="2058"/>
    </row>
    <row r="472" spans="1:56">
      <c r="A472" s="2057"/>
      <c r="B472" s="2057"/>
      <c r="C472" s="2057"/>
      <c r="D472" s="2057"/>
      <c r="E472" s="2058"/>
      <c r="F472" s="2057"/>
      <c r="G472" s="2057"/>
      <c r="H472" s="2057"/>
      <c r="I472" s="2057"/>
      <c r="J472" s="2058"/>
      <c r="K472" s="2057"/>
      <c r="L472" s="2057"/>
      <c r="M472" s="2057"/>
      <c r="N472" s="2057"/>
      <c r="O472" s="2058"/>
      <c r="P472" s="2057"/>
      <c r="Q472" s="2057"/>
      <c r="R472" s="2057"/>
      <c r="S472" s="2057"/>
      <c r="T472" s="2058"/>
      <c r="U472" s="2057"/>
      <c r="V472" s="2057"/>
      <c r="W472" s="2057"/>
      <c r="X472" s="2057"/>
      <c r="Y472" s="2058"/>
      <c r="Z472" s="2057"/>
      <c r="AA472" s="2057"/>
      <c r="AB472" s="2057"/>
      <c r="AC472" s="2057"/>
      <c r="AD472" s="2058"/>
      <c r="AE472" s="2057"/>
      <c r="AF472" s="2057"/>
      <c r="AG472" s="2057"/>
      <c r="AH472" s="2057"/>
      <c r="AI472" s="2058"/>
      <c r="AJ472" s="2057"/>
      <c r="AK472" s="2057"/>
      <c r="AL472" s="2057"/>
      <c r="AM472" s="2057"/>
      <c r="AN472" s="2058"/>
      <c r="AO472" s="2057"/>
      <c r="AP472" s="2057"/>
      <c r="AQ472" s="2057"/>
      <c r="AR472" s="2057"/>
      <c r="AS472" s="2058"/>
      <c r="AT472" s="2057"/>
      <c r="AU472" s="2057"/>
      <c r="AV472" s="2057"/>
      <c r="AW472" s="2057"/>
      <c r="AX472" s="2058"/>
    </row>
    <row r="473" spans="1:56">
      <c r="A473" s="2057"/>
      <c r="B473" s="2057"/>
      <c r="C473" s="2057"/>
      <c r="D473" s="2057"/>
      <c r="E473" s="2058"/>
      <c r="F473" s="2057"/>
      <c r="G473" s="2057"/>
      <c r="H473" s="2057"/>
      <c r="I473" s="2057"/>
      <c r="J473" s="2058"/>
      <c r="K473" s="2057"/>
      <c r="L473" s="2057"/>
      <c r="M473" s="2057"/>
      <c r="N473" s="2057"/>
      <c r="O473" s="2058"/>
      <c r="P473" s="2057"/>
      <c r="Q473" s="2057"/>
      <c r="R473" s="2057"/>
      <c r="S473" s="2057"/>
      <c r="T473" s="2058"/>
      <c r="U473" s="2057"/>
      <c r="V473" s="2057"/>
      <c r="W473" s="2057"/>
      <c r="X473" s="2057"/>
      <c r="Y473" s="2058"/>
      <c r="Z473" s="2057"/>
      <c r="AA473" s="2057"/>
      <c r="AB473" s="2057"/>
      <c r="AC473" s="2057"/>
      <c r="AD473" s="2058"/>
      <c r="AE473" s="2057"/>
      <c r="AF473" s="2057"/>
      <c r="AG473" s="2057"/>
      <c r="AH473" s="2057"/>
      <c r="AI473" s="2058"/>
      <c r="AJ473" s="2057"/>
      <c r="AK473" s="2057"/>
      <c r="AL473" s="2057"/>
      <c r="AM473" s="2057"/>
      <c r="AN473" s="2058"/>
      <c r="AO473" s="2057"/>
      <c r="AP473" s="2057"/>
      <c r="AQ473" s="2057"/>
      <c r="AR473" s="2057"/>
      <c r="AS473" s="2058"/>
      <c r="AT473" s="2057"/>
      <c r="AU473" s="2057"/>
      <c r="AV473" s="2057"/>
      <c r="AW473" s="2057"/>
      <c r="AX473" s="2058"/>
    </row>
    <row r="474" spans="1:56">
      <c r="A474" s="2059"/>
      <c r="B474" s="2059"/>
      <c r="C474" s="2059"/>
      <c r="D474" s="2059"/>
      <c r="E474" s="2060"/>
      <c r="F474" s="2059"/>
      <c r="G474" s="2059"/>
      <c r="H474" s="2059"/>
      <c r="I474" s="2059"/>
      <c r="J474" s="2060"/>
      <c r="K474" s="2059"/>
      <c r="L474" s="2059"/>
      <c r="M474" s="2059"/>
      <c r="N474" s="2059"/>
      <c r="O474" s="2060"/>
      <c r="P474" s="2059"/>
      <c r="Q474" s="2059"/>
      <c r="R474" s="2059"/>
      <c r="S474" s="2059"/>
      <c r="T474" s="2060"/>
      <c r="U474" s="2059"/>
      <c r="V474" s="2059"/>
      <c r="W474" s="2059"/>
      <c r="X474" s="2059"/>
      <c r="Y474" s="2060"/>
      <c r="Z474" s="2059"/>
      <c r="AA474" s="2059"/>
      <c r="AB474" s="2059"/>
      <c r="AC474" s="2059"/>
      <c r="AD474" s="2060"/>
      <c r="AE474" s="2059"/>
      <c r="AF474" s="2059"/>
      <c r="AG474" s="2059"/>
      <c r="AH474" s="2059"/>
      <c r="AI474" s="2060"/>
      <c r="AJ474" s="2059"/>
      <c r="AK474" s="2059"/>
      <c r="AL474" s="2059"/>
      <c r="AM474" s="2059"/>
      <c r="AN474" s="2060"/>
      <c r="AO474" s="2059"/>
      <c r="AP474" s="2059"/>
      <c r="AQ474" s="2059"/>
      <c r="AR474" s="2059"/>
      <c r="AS474" s="2060"/>
      <c r="AT474" s="2059"/>
      <c r="AU474" s="2059"/>
      <c r="AV474" s="2059"/>
      <c r="AW474" s="2059"/>
      <c r="AX474" s="2060"/>
    </row>
    <row r="475" spans="1:56">
      <c r="A475" s="421">
        <v>16</v>
      </c>
      <c r="B475" s="421"/>
      <c r="C475" s="421"/>
      <c r="D475" s="421"/>
      <c r="E475" s="422"/>
      <c r="F475" s="421">
        <v>17</v>
      </c>
      <c r="G475" s="421"/>
      <c r="H475" s="421"/>
      <c r="I475" s="421"/>
      <c r="J475" s="422"/>
      <c r="K475" s="421">
        <v>18</v>
      </c>
      <c r="L475" s="421"/>
      <c r="M475" s="421"/>
      <c r="N475" s="421"/>
      <c r="O475" s="422"/>
      <c r="P475" s="421">
        <v>19</v>
      </c>
      <c r="Q475" s="421"/>
      <c r="R475" s="421"/>
      <c r="S475" s="421"/>
      <c r="T475" s="422"/>
      <c r="U475" s="421">
        <v>20</v>
      </c>
      <c r="V475" s="421"/>
      <c r="W475" s="421"/>
      <c r="X475" s="421"/>
      <c r="Y475" s="422"/>
      <c r="Z475" s="421">
        <v>21</v>
      </c>
      <c r="AA475" s="421"/>
      <c r="AB475" s="421"/>
      <c r="AC475" s="421"/>
      <c r="AD475" s="422"/>
      <c r="AE475" s="421">
        <v>22</v>
      </c>
      <c r="AF475" s="421"/>
      <c r="AG475" s="421"/>
      <c r="AH475" s="421"/>
      <c r="AI475" s="422"/>
      <c r="AJ475" s="421">
        <v>23</v>
      </c>
      <c r="AK475" s="421"/>
      <c r="AL475" s="421"/>
      <c r="AM475" s="421"/>
      <c r="AN475" s="422"/>
      <c r="AO475" s="421">
        <v>24</v>
      </c>
      <c r="AP475" s="421"/>
      <c r="AQ475" s="421"/>
      <c r="AR475" s="421"/>
      <c r="AS475" s="422"/>
      <c r="AT475" s="421">
        <v>25</v>
      </c>
      <c r="AU475" s="421"/>
      <c r="AV475" s="421"/>
      <c r="AW475" s="421"/>
      <c r="AX475" s="422"/>
    </row>
    <row r="476" spans="1:56">
      <c r="A476" s="2057"/>
      <c r="B476" s="2057"/>
      <c r="C476" s="2057"/>
      <c r="D476" s="2057"/>
      <c r="E476" s="2058"/>
      <c r="F476" s="2057"/>
      <c r="G476" s="2057"/>
      <c r="H476" s="2057"/>
      <c r="I476" s="2057"/>
      <c r="J476" s="2058"/>
      <c r="K476" s="2057"/>
      <c r="L476" s="2057"/>
      <c r="M476" s="2057"/>
      <c r="N476" s="2057"/>
      <c r="O476" s="2058"/>
      <c r="P476" s="2057" t="s">
        <v>3673</v>
      </c>
      <c r="Q476" s="2057"/>
      <c r="R476" s="2057"/>
      <c r="S476" s="2057"/>
      <c r="T476" s="2058"/>
      <c r="U476" s="2057"/>
      <c r="V476" s="2057"/>
      <c r="W476" s="2057"/>
      <c r="X476" s="2057"/>
      <c r="Y476" s="2058"/>
      <c r="Z476" s="2057"/>
      <c r="AA476" s="2057"/>
      <c r="AB476" s="2057"/>
      <c r="AC476" s="2057"/>
      <c r="AD476" s="2058"/>
      <c r="AE476" s="2057"/>
      <c r="AF476" s="2057"/>
      <c r="AG476" s="2057"/>
      <c r="AH476" s="2057"/>
      <c r="AI476" s="2058"/>
      <c r="AJ476" s="2057"/>
      <c r="AK476" s="2057"/>
      <c r="AL476" s="2057"/>
      <c r="AM476" s="2057"/>
      <c r="AN476" s="2058"/>
      <c r="AO476" s="2057"/>
      <c r="AP476" s="2057"/>
      <c r="AQ476" s="2057"/>
      <c r="AR476" s="2057"/>
      <c r="AS476" s="2058"/>
      <c r="AT476" s="2057"/>
      <c r="AU476" s="2057"/>
      <c r="AV476" s="2057"/>
      <c r="AW476" s="2057"/>
      <c r="AX476" s="2058"/>
    </row>
    <row r="477" spans="1:56">
      <c r="A477" s="2057"/>
      <c r="B477" s="2057"/>
      <c r="C477" s="2057"/>
      <c r="D477" s="2057"/>
      <c r="E477" s="2058"/>
      <c r="F477" s="2057"/>
      <c r="G477" s="2057"/>
      <c r="H477" s="2057"/>
      <c r="I477" s="2057"/>
      <c r="J477" s="2058"/>
      <c r="K477" s="2057"/>
      <c r="L477" s="2057"/>
      <c r="M477" s="2057"/>
      <c r="N477" s="2057"/>
      <c r="O477" s="2058"/>
      <c r="P477" s="2057"/>
      <c r="Q477" s="2057"/>
      <c r="R477" s="2057"/>
      <c r="S477" s="2057"/>
      <c r="T477" s="2058"/>
      <c r="U477" s="2057"/>
      <c r="V477" s="2057"/>
      <c r="W477" s="2057"/>
      <c r="X477" s="2057"/>
      <c r="Y477" s="2058"/>
      <c r="Z477" s="2057"/>
      <c r="AA477" s="2057"/>
      <c r="AB477" s="2057"/>
      <c r="AC477" s="2057"/>
      <c r="AD477" s="2058"/>
      <c r="AE477" s="2057"/>
      <c r="AF477" s="2057"/>
      <c r="AG477" s="2057"/>
      <c r="AH477" s="2057"/>
      <c r="AI477" s="2058"/>
      <c r="AJ477" s="2057"/>
      <c r="AK477" s="2057"/>
      <c r="AL477" s="2057"/>
      <c r="AM477" s="2057"/>
      <c r="AN477" s="2058"/>
      <c r="AO477" s="2057"/>
      <c r="AP477" s="2057"/>
      <c r="AQ477" s="2057"/>
      <c r="AR477" s="2057"/>
      <c r="AS477" s="2058"/>
      <c r="AT477" s="2057"/>
      <c r="AU477" s="2057"/>
      <c r="AV477" s="2057"/>
      <c r="AW477" s="2057"/>
      <c r="AX477" s="2058"/>
    </row>
    <row r="478" spans="1:56">
      <c r="A478" s="2057"/>
      <c r="B478" s="2057"/>
      <c r="C478" s="2057"/>
      <c r="D478" s="2057"/>
      <c r="E478" s="2058"/>
      <c r="F478" s="2057"/>
      <c r="G478" s="2057"/>
      <c r="H478" s="2057"/>
      <c r="I478" s="2057"/>
      <c r="J478" s="2058"/>
      <c r="K478" s="2057"/>
      <c r="L478" s="2057"/>
      <c r="M478" s="2057"/>
      <c r="N478" s="2057"/>
      <c r="O478" s="2058"/>
      <c r="P478" s="2057"/>
      <c r="Q478" s="2057"/>
      <c r="R478" s="2057"/>
      <c r="S478" s="2057"/>
      <c r="T478" s="2058"/>
      <c r="U478" s="2057"/>
      <c r="V478" s="2057"/>
      <c r="W478" s="2057"/>
      <c r="X478" s="2057"/>
      <c r="Y478" s="2058"/>
      <c r="Z478" s="2057"/>
      <c r="AA478" s="2057"/>
      <c r="AB478" s="2057"/>
      <c r="AC478" s="2057"/>
      <c r="AD478" s="2058"/>
      <c r="AE478" s="2057"/>
      <c r="AF478" s="2057"/>
      <c r="AG478" s="2057"/>
      <c r="AH478" s="2057"/>
      <c r="AI478" s="2058"/>
      <c r="AJ478" s="2057"/>
      <c r="AK478" s="2057"/>
      <c r="AL478" s="2057"/>
      <c r="AM478" s="2057"/>
      <c r="AN478" s="2058"/>
      <c r="AO478" s="2057"/>
      <c r="AP478" s="2057"/>
      <c r="AQ478" s="2057"/>
      <c r="AR478" s="2057"/>
      <c r="AS478" s="2058"/>
      <c r="AT478" s="2057"/>
      <c r="AU478" s="2057"/>
      <c r="AV478" s="2057"/>
      <c r="AW478" s="2057"/>
      <c r="AX478" s="2058"/>
    </row>
    <row r="479" spans="1:56">
      <c r="A479" s="2057"/>
      <c r="B479" s="2057"/>
      <c r="C479" s="2057"/>
      <c r="D479" s="2057"/>
      <c r="E479" s="2058"/>
      <c r="F479" s="2057"/>
      <c r="G479" s="2057"/>
      <c r="H479" s="2057"/>
      <c r="I479" s="2057"/>
      <c r="J479" s="2058"/>
      <c r="K479" s="2057"/>
      <c r="L479" s="2057"/>
      <c r="M479" s="2057"/>
      <c r="N479" s="2057"/>
      <c r="O479" s="2058"/>
      <c r="P479" s="2057"/>
      <c r="Q479" s="2057"/>
      <c r="R479" s="2057"/>
      <c r="S479" s="2057"/>
      <c r="T479" s="2058"/>
      <c r="U479" s="2057"/>
      <c r="V479" s="2057"/>
      <c r="W479" s="2057"/>
      <c r="X479" s="2057"/>
      <c r="Y479" s="2058"/>
      <c r="Z479" s="2057"/>
      <c r="AA479" s="2057"/>
      <c r="AB479" s="2057"/>
      <c r="AC479" s="2057"/>
      <c r="AD479" s="2058"/>
      <c r="AE479" s="2057"/>
      <c r="AF479" s="2057"/>
      <c r="AG479" s="2057"/>
      <c r="AH479" s="2057"/>
      <c r="AI479" s="2058"/>
      <c r="AJ479" s="2057"/>
      <c r="AK479" s="2057"/>
      <c r="AL479" s="2057"/>
      <c r="AM479" s="2057"/>
      <c r="AN479" s="2058"/>
      <c r="AO479" s="2057"/>
      <c r="AP479" s="2057"/>
      <c r="AQ479" s="2057"/>
      <c r="AR479" s="2057"/>
      <c r="AS479" s="2058"/>
      <c r="AT479" s="2057"/>
      <c r="AU479" s="2057"/>
      <c r="AV479" s="2057"/>
      <c r="AW479" s="2057"/>
      <c r="AX479" s="2058"/>
    </row>
    <row r="480" spans="1:56">
      <c r="A480" s="2057"/>
      <c r="B480" s="2057"/>
      <c r="C480" s="2057"/>
      <c r="D480" s="2057"/>
      <c r="E480" s="2058"/>
      <c r="F480" s="2057"/>
      <c r="G480" s="2057"/>
      <c r="H480" s="2057"/>
      <c r="I480" s="2057"/>
      <c r="J480" s="2058"/>
      <c r="K480" s="2057"/>
      <c r="L480" s="2057"/>
      <c r="M480" s="2057"/>
      <c r="N480" s="2057"/>
      <c r="O480" s="2058"/>
      <c r="P480" s="2057"/>
      <c r="Q480" s="2057"/>
      <c r="R480" s="2057"/>
      <c r="S480" s="2057"/>
      <c r="T480" s="2058"/>
      <c r="U480" s="2057"/>
      <c r="V480" s="2057"/>
      <c r="W480" s="2057"/>
      <c r="X480" s="2057"/>
      <c r="Y480" s="2058"/>
      <c r="Z480" s="2057"/>
      <c r="AA480" s="2057"/>
      <c r="AB480" s="2057"/>
      <c r="AC480" s="2057"/>
      <c r="AD480" s="2058"/>
      <c r="AE480" s="2057"/>
      <c r="AF480" s="2057"/>
      <c r="AG480" s="2057"/>
      <c r="AH480" s="2057"/>
      <c r="AI480" s="2058"/>
      <c r="AJ480" s="2057"/>
      <c r="AK480" s="2057"/>
      <c r="AL480" s="2057"/>
      <c r="AM480" s="2057"/>
      <c r="AN480" s="2058"/>
      <c r="AO480" s="2057"/>
      <c r="AP480" s="2057"/>
      <c r="AQ480" s="2057"/>
      <c r="AR480" s="2057"/>
      <c r="AS480" s="2058"/>
      <c r="AT480" s="2057"/>
      <c r="AU480" s="2057"/>
      <c r="AV480" s="2057"/>
      <c r="AW480" s="2057"/>
      <c r="AX480" s="2058"/>
    </row>
    <row r="481" spans="1:56">
      <c r="A481" s="2057"/>
      <c r="B481" s="2057"/>
      <c r="C481" s="2057"/>
      <c r="D481" s="2057"/>
      <c r="E481" s="2058"/>
      <c r="F481" s="2057"/>
      <c r="G481" s="2057"/>
      <c r="H481" s="2057"/>
      <c r="I481" s="2057"/>
      <c r="J481" s="2058"/>
      <c r="K481" s="2057"/>
      <c r="L481" s="2057"/>
      <c r="M481" s="2057"/>
      <c r="N481" s="2057"/>
      <c r="O481" s="2058"/>
      <c r="P481" s="2057"/>
      <c r="Q481" s="2057"/>
      <c r="R481" s="2057"/>
      <c r="S481" s="2057"/>
      <c r="T481" s="2058"/>
      <c r="U481" s="2057"/>
      <c r="V481" s="2057"/>
      <c r="W481" s="2057"/>
      <c r="X481" s="2057"/>
      <c r="Y481" s="2058"/>
      <c r="Z481" s="2057"/>
      <c r="AA481" s="2057"/>
      <c r="AB481" s="2057"/>
      <c r="AC481" s="2057"/>
      <c r="AD481" s="2058"/>
      <c r="AE481" s="2057"/>
      <c r="AF481" s="2057"/>
      <c r="AG481" s="2057"/>
      <c r="AH481" s="2057"/>
      <c r="AI481" s="2058"/>
      <c r="AJ481" s="2057"/>
      <c r="AK481" s="2057"/>
      <c r="AL481" s="2057"/>
      <c r="AM481" s="2057"/>
      <c r="AN481" s="2058"/>
      <c r="AO481" s="2057"/>
      <c r="AP481" s="2057"/>
      <c r="AQ481" s="2057"/>
      <c r="AR481" s="2057"/>
      <c r="AS481" s="2058"/>
      <c r="AT481" s="2057"/>
      <c r="AU481" s="2057"/>
      <c r="AV481" s="2057"/>
      <c r="AW481" s="2057"/>
      <c r="AX481" s="2058"/>
    </row>
    <row r="482" spans="1:56" s="387" customFormat="1">
      <c r="A482" s="2057"/>
      <c r="B482" s="2057"/>
      <c r="C482" s="2057"/>
      <c r="D482" s="2057"/>
      <c r="E482" s="2058"/>
      <c r="F482" s="2057"/>
      <c r="G482" s="2057"/>
      <c r="H482" s="2057"/>
      <c r="I482" s="2057"/>
      <c r="J482" s="2058"/>
      <c r="K482" s="2057"/>
      <c r="L482" s="2057"/>
      <c r="M482" s="2057"/>
      <c r="N482" s="2057"/>
      <c r="O482" s="2058"/>
      <c r="P482" s="2057"/>
      <c r="Q482" s="2057"/>
      <c r="R482" s="2057"/>
      <c r="S482" s="2057"/>
      <c r="T482" s="2058"/>
      <c r="U482" s="2057"/>
      <c r="V482" s="2057"/>
      <c r="W482" s="2057"/>
      <c r="X482" s="2057"/>
      <c r="Y482" s="2058"/>
      <c r="Z482" s="2057"/>
      <c r="AA482" s="2057"/>
      <c r="AB482" s="2057"/>
      <c r="AC482" s="2057"/>
      <c r="AD482" s="2058"/>
      <c r="AE482" s="2057"/>
      <c r="AF482" s="2057"/>
      <c r="AG482" s="2057"/>
      <c r="AH482" s="2057"/>
      <c r="AI482" s="2058"/>
      <c r="AJ482" s="2057"/>
      <c r="AK482" s="2057"/>
      <c r="AL482" s="2057"/>
      <c r="AM482" s="2057"/>
      <c r="AN482" s="2058"/>
      <c r="AO482" s="2057"/>
      <c r="AP482" s="2057"/>
      <c r="AQ482" s="2057"/>
      <c r="AR482" s="2057"/>
      <c r="AS482" s="2058"/>
      <c r="AT482" s="2057"/>
      <c r="AU482" s="2057"/>
      <c r="AV482" s="2057"/>
      <c r="AW482" s="2057"/>
      <c r="AX482" s="2058"/>
      <c r="AY482" s="388"/>
      <c r="AZ482" s="388"/>
      <c r="BA482" s="388"/>
      <c r="BB482" s="388"/>
      <c r="BC482" s="388"/>
      <c r="BD482" s="388"/>
    </row>
    <row r="483" spans="1:56">
      <c r="A483" s="2057"/>
      <c r="B483" s="2057"/>
      <c r="C483" s="2057"/>
      <c r="D483" s="2057"/>
      <c r="E483" s="2058"/>
      <c r="F483" s="2057"/>
      <c r="G483" s="2057"/>
      <c r="H483" s="2057"/>
      <c r="I483" s="2057"/>
      <c r="J483" s="2058"/>
      <c r="K483" s="2057"/>
      <c r="L483" s="2057"/>
      <c r="M483" s="2057"/>
      <c r="N483" s="2057"/>
      <c r="O483" s="2058"/>
      <c r="P483" s="2057"/>
      <c r="Q483" s="2057"/>
      <c r="R483" s="2057"/>
      <c r="S483" s="2057"/>
      <c r="T483" s="2058"/>
      <c r="U483" s="2057"/>
      <c r="V483" s="2057"/>
      <c r="W483" s="2057"/>
      <c r="X483" s="2057"/>
      <c r="Y483" s="2058"/>
      <c r="Z483" s="2057"/>
      <c r="AA483" s="2057"/>
      <c r="AB483" s="2057"/>
      <c r="AC483" s="2057"/>
      <c r="AD483" s="2058"/>
      <c r="AE483" s="2057"/>
      <c r="AF483" s="2057"/>
      <c r="AG483" s="2057"/>
      <c r="AH483" s="2057"/>
      <c r="AI483" s="2058"/>
      <c r="AJ483" s="2057"/>
      <c r="AK483" s="2057"/>
      <c r="AL483" s="2057"/>
      <c r="AM483" s="2057"/>
      <c r="AN483" s="2058"/>
      <c r="AO483" s="2057"/>
      <c r="AP483" s="2057"/>
      <c r="AQ483" s="2057"/>
      <c r="AR483" s="2057"/>
      <c r="AS483" s="2058"/>
      <c r="AT483" s="2057"/>
      <c r="AU483" s="2057"/>
      <c r="AV483" s="2057"/>
      <c r="AW483" s="2057"/>
      <c r="AX483" s="2058"/>
    </row>
    <row r="484" spans="1:56">
      <c r="A484" s="2057"/>
      <c r="B484" s="2057"/>
      <c r="C484" s="2057"/>
      <c r="D484" s="2057"/>
      <c r="E484" s="2058"/>
      <c r="F484" s="2057"/>
      <c r="G484" s="2057"/>
      <c r="H484" s="2057"/>
      <c r="I484" s="2057"/>
      <c r="J484" s="2058"/>
      <c r="K484" s="2057"/>
      <c r="L484" s="2057"/>
      <c r="M484" s="2057"/>
      <c r="N484" s="2057"/>
      <c r="O484" s="2058"/>
      <c r="P484" s="2057"/>
      <c r="Q484" s="2057"/>
      <c r="R484" s="2057"/>
      <c r="S484" s="2057"/>
      <c r="T484" s="2058"/>
      <c r="U484" s="2057"/>
      <c r="V484" s="2057"/>
      <c r="W484" s="2057"/>
      <c r="X484" s="2057"/>
      <c r="Y484" s="2058"/>
      <c r="Z484" s="2057"/>
      <c r="AA484" s="2057"/>
      <c r="AB484" s="2057"/>
      <c r="AC484" s="2057"/>
      <c r="AD484" s="2058"/>
      <c r="AE484" s="2057"/>
      <c r="AF484" s="2057"/>
      <c r="AG484" s="2057"/>
      <c r="AH484" s="2057"/>
      <c r="AI484" s="2058"/>
      <c r="AJ484" s="2057"/>
      <c r="AK484" s="2057"/>
      <c r="AL484" s="2057"/>
      <c r="AM484" s="2057"/>
      <c r="AN484" s="2058"/>
      <c r="AO484" s="2057"/>
      <c r="AP484" s="2057"/>
      <c r="AQ484" s="2057"/>
      <c r="AR484" s="2057"/>
      <c r="AS484" s="2058"/>
      <c r="AT484" s="2057"/>
      <c r="AU484" s="2057"/>
      <c r="AV484" s="2057"/>
      <c r="AW484" s="2057"/>
      <c r="AX484" s="2058"/>
    </row>
    <row r="485" spans="1:56">
      <c r="A485" s="2057"/>
      <c r="B485" s="2057"/>
      <c r="C485" s="2057"/>
      <c r="D485" s="2057"/>
      <c r="E485" s="2058"/>
      <c r="F485" s="2057"/>
      <c r="G485" s="2057"/>
      <c r="H485" s="2057"/>
      <c r="I485" s="2057"/>
      <c r="J485" s="2058"/>
      <c r="K485" s="2057"/>
      <c r="L485" s="2057"/>
      <c r="M485" s="2057"/>
      <c r="N485" s="2057"/>
      <c r="O485" s="2058"/>
      <c r="P485" s="2057"/>
      <c r="Q485" s="2057"/>
      <c r="R485" s="2057"/>
      <c r="S485" s="2057"/>
      <c r="T485" s="2058"/>
      <c r="U485" s="2057"/>
      <c r="V485" s="2057"/>
      <c r="W485" s="2057"/>
      <c r="X485" s="2057"/>
      <c r="Y485" s="2058"/>
      <c r="Z485" s="2057"/>
      <c r="AA485" s="2057"/>
      <c r="AB485" s="2057"/>
      <c r="AC485" s="2057"/>
      <c r="AD485" s="2058"/>
      <c r="AE485" s="2057"/>
      <c r="AF485" s="2057"/>
      <c r="AG485" s="2057"/>
      <c r="AH485" s="2057"/>
      <c r="AI485" s="2058"/>
      <c r="AJ485" s="2057"/>
      <c r="AK485" s="2057"/>
      <c r="AL485" s="2057"/>
      <c r="AM485" s="2057"/>
      <c r="AN485" s="2058"/>
      <c r="AO485" s="2057"/>
      <c r="AP485" s="2057"/>
      <c r="AQ485" s="2057"/>
      <c r="AR485" s="2057"/>
      <c r="AS485" s="2058"/>
      <c r="AT485" s="2057"/>
      <c r="AU485" s="2057"/>
      <c r="AV485" s="2057"/>
      <c r="AW485" s="2057"/>
      <c r="AX485" s="2058"/>
    </row>
    <row r="486" spans="1:56">
      <c r="A486" s="2057"/>
      <c r="B486" s="2057"/>
      <c r="C486" s="2057"/>
      <c r="D486" s="2057"/>
      <c r="E486" s="2058"/>
      <c r="F486" s="2057"/>
      <c r="G486" s="2057"/>
      <c r="H486" s="2057"/>
      <c r="I486" s="2057"/>
      <c r="J486" s="2058"/>
      <c r="K486" s="2057"/>
      <c r="L486" s="2057"/>
      <c r="M486" s="2057"/>
      <c r="N486" s="2057"/>
      <c r="O486" s="2058"/>
      <c r="P486" s="2057"/>
      <c r="Q486" s="2057"/>
      <c r="R486" s="2057"/>
      <c r="S486" s="2057"/>
      <c r="T486" s="2058"/>
      <c r="U486" s="2057"/>
      <c r="V486" s="2057"/>
      <c r="W486" s="2057"/>
      <c r="X486" s="2057"/>
      <c r="Y486" s="2058"/>
      <c r="Z486" s="2057"/>
      <c r="AA486" s="2057"/>
      <c r="AB486" s="2057"/>
      <c r="AC486" s="2057"/>
      <c r="AD486" s="2058"/>
      <c r="AE486" s="2057"/>
      <c r="AF486" s="2057"/>
      <c r="AG486" s="2057"/>
      <c r="AH486" s="2057"/>
      <c r="AI486" s="2058"/>
      <c r="AJ486" s="2057"/>
      <c r="AK486" s="2057"/>
      <c r="AL486" s="2057"/>
      <c r="AM486" s="2057"/>
      <c r="AN486" s="2058"/>
      <c r="AO486" s="2057"/>
      <c r="AP486" s="2057"/>
      <c r="AQ486" s="2057"/>
      <c r="AR486" s="2057"/>
      <c r="AS486" s="2058"/>
      <c r="AT486" s="2057"/>
      <c r="AU486" s="2057"/>
      <c r="AV486" s="2057"/>
      <c r="AW486" s="2057"/>
      <c r="AX486" s="2058"/>
    </row>
    <row r="487" spans="1:56">
      <c r="A487" s="2057"/>
      <c r="B487" s="2057"/>
      <c r="C487" s="2057"/>
      <c r="D487" s="2057"/>
      <c r="E487" s="2058"/>
      <c r="F487" s="2057"/>
      <c r="G487" s="2057"/>
      <c r="H487" s="2057"/>
      <c r="I487" s="2057"/>
      <c r="J487" s="2058"/>
      <c r="K487" s="2057"/>
      <c r="L487" s="2057"/>
      <c r="M487" s="2057"/>
      <c r="N487" s="2057"/>
      <c r="O487" s="2058"/>
      <c r="P487" s="2057"/>
      <c r="Q487" s="2057"/>
      <c r="R487" s="2057"/>
      <c r="S487" s="2057"/>
      <c r="T487" s="2058"/>
      <c r="U487" s="2057"/>
      <c r="V487" s="2057"/>
      <c r="W487" s="2057"/>
      <c r="X487" s="2057"/>
      <c r="Y487" s="2058"/>
      <c r="Z487" s="2057"/>
      <c r="AA487" s="2057"/>
      <c r="AB487" s="2057"/>
      <c r="AC487" s="2057"/>
      <c r="AD487" s="2058"/>
      <c r="AE487" s="2057"/>
      <c r="AF487" s="2057"/>
      <c r="AG487" s="2057"/>
      <c r="AH487" s="2057"/>
      <c r="AI487" s="2058"/>
      <c r="AJ487" s="2057"/>
      <c r="AK487" s="2057"/>
      <c r="AL487" s="2057"/>
      <c r="AM487" s="2057"/>
      <c r="AN487" s="2058"/>
      <c r="AO487" s="2057"/>
      <c r="AP487" s="2057"/>
      <c r="AQ487" s="2057"/>
      <c r="AR487" s="2057"/>
      <c r="AS487" s="2058"/>
      <c r="AT487" s="2057"/>
      <c r="AU487" s="2057"/>
      <c r="AV487" s="2057"/>
      <c r="AW487" s="2057"/>
      <c r="AX487" s="2058"/>
    </row>
    <row r="488" spans="1:56">
      <c r="A488" s="2057"/>
      <c r="B488" s="2057"/>
      <c r="C488" s="2057"/>
      <c r="D488" s="2057"/>
      <c r="E488" s="2058"/>
      <c r="F488" s="2057"/>
      <c r="G488" s="2057"/>
      <c r="H488" s="2057"/>
      <c r="I488" s="2057"/>
      <c r="J488" s="2058"/>
      <c r="K488" s="2057"/>
      <c r="L488" s="2057"/>
      <c r="M488" s="2057"/>
      <c r="N488" s="2057"/>
      <c r="O488" s="2058"/>
      <c r="P488" s="2057"/>
      <c r="Q488" s="2057"/>
      <c r="R488" s="2057"/>
      <c r="S488" s="2057"/>
      <c r="T488" s="2058"/>
      <c r="U488" s="2057"/>
      <c r="V488" s="2057"/>
      <c r="W488" s="2057"/>
      <c r="X488" s="2057"/>
      <c r="Y488" s="2058"/>
      <c r="Z488" s="2057"/>
      <c r="AA488" s="2057"/>
      <c r="AB488" s="2057"/>
      <c r="AC488" s="2057"/>
      <c r="AD488" s="2058"/>
      <c r="AE488" s="2057"/>
      <c r="AF488" s="2057"/>
      <c r="AG488" s="2057"/>
      <c r="AH488" s="2057"/>
      <c r="AI488" s="2058"/>
      <c r="AJ488" s="2057"/>
      <c r="AK488" s="2057"/>
      <c r="AL488" s="2057"/>
      <c r="AM488" s="2057"/>
      <c r="AN488" s="2058"/>
      <c r="AO488" s="2057"/>
      <c r="AP488" s="2057"/>
      <c r="AQ488" s="2057"/>
      <c r="AR488" s="2057"/>
      <c r="AS488" s="2058"/>
      <c r="AT488" s="2057"/>
      <c r="AU488" s="2057"/>
      <c r="AV488" s="2057"/>
      <c r="AW488" s="2057"/>
      <c r="AX488" s="2058"/>
    </row>
    <row r="489" spans="1:56">
      <c r="A489" s="2057"/>
      <c r="B489" s="2057"/>
      <c r="C489" s="2057"/>
      <c r="D489" s="2057"/>
      <c r="E489" s="2058"/>
      <c r="F489" s="2057"/>
      <c r="G489" s="2057"/>
      <c r="H489" s="2057"/>
      <c r="I489" s="2057"/>
      <c r="J489" s="2058"/>
      <c r="K489" s="2057"/>
      <c r="L489" s="2057"/>
      <c r="M489" s="2057"/>
      <c r="N489" s="2057"/>
      <c r="O489" s="2058"/>
      <c r="P489" s="2057"/>
      <c r="Q489" s="2057"/>
      <c r="R489" s="2057"/>
      <c r="S489" s="2057"/>
      <c r="T489" s="2058"/>
      <c r="U489" s="2057"/>
      <c r="V489" s="2057"/>
      <c r="W489" s="2057"/>
      <c r="X489" s="2057"/>
      <c r="Y489" s="2058"/>
      <c r="Z489" s="2057"/>
      <c r="AA489" s="2057"/>
      <c r="AB489" s="2057"/>
      <c r="AC489" s="2057"/>
      <c r="AD489" s="2058"/>
      <c r="AE489" s="2057"/>
      <c r="AF489" s="2057"/>
      <c r="AG489" s="2057"/>
      <c r="AH489" s="2057"/>
      <c r="AI489" s="2058"/>
      <c r="AJ489" s="2057"/>
      <c r="AK489" s="2057"/>
      <c r="AL489" s="2057"/>
      <c r="AM489" s="2057"/>
      <c r="AN489" s="2058"/>
      <c r="AO489" s="2057"/>
      <c r="AP489" s="2057"/>
      <c r="AQ489" s="2057"/>
      <c r="AR489" s="2057"/>
      <c r="AS489" s="2058"/>
      <c r="AT489" s="2057"/>
      <c r="AU489" s="2057"/>
      <c r="AV489" s="2057"/>
      <c r="AW489" s="2057"/>
      <c r="AX489" s="2058"/>
    </row>
    <row r="490" spans="1:56">
      <c r="A490" s="2059"/>
      <c r="B490" s="2059"/>
      <c r="C490" s="2059"/>
      <c r="D490" s="2059"/>
      <c r="E490" s="2060"/>
      <c r="F490" s="2059"/>
      <c r="G490" s="2059"/>
      <c r="H490" s="2059"/>
      <c r="I490" s="2059"/>
      <c r="J490" s="2060"/>
      <c r="K490" s="2059"/>
      <c r="L490" s="2059"/>
      <c r="M490" s="2059"/>
      <c r="N490" s="2059"/>
      <c r="O490" s="2060"/>
      <c r="P490" s="2059"/>
      <c r="Q490" s="2059"/>
      <c r="R490" s="2059"/>
      <c r="S490" s="2059"/>
      <c r="T490" s="2060"/>
      <c r="U490" s="2059"/>
      <c r="V490" s="2059"/>
      <c r="W490" s="2059"/>
      <c r="X490" s="2059"/>
      <c r="Y490" s="2060"/>
      <c r="Z490" s="2059"/>
      <c r="AA490" s="2059"/>
      <c r="AB490" s="2059"/>
      <c r="AC490" s="2059"/>
      <c r="AD490" s="2060"/>
      <c r="AE490" s="2059"/>
      <c r="AF490" s="2059"/>
      <c r="AG490" s="2059"/>
      <c r="AH490" s="2059"/>
      <c r="AI490" s="2060"/>
      <c r="AJ490" s="2059"/>
      <c r="AK490" s="2059"/>
      <c r="AL490" s="2059"/>
      <c r="AM490" s="2059"/>
      <c r="AN490" s="2060"/>
      <c r="AO490" s="2059"/>
      <c r="AP490" s="2059"/>
      <c r="AQ490" s="2059"/>
      <c r="AR490" s="2059"/>
      <c r="AS490" s="2060"/>
      <c r="AT490" s="2059"/>
      <c r="AU490" s="2059"/>
      <c r="AV490" s="2059"/>
      <c r="AW490" s="2059"/>
      <c r="AX490" s="2060"/>
    </row>
    <row r="491" spans="1:56" ht="18.75">
      <c r="A491" s="2260" t="s">
        <v>0</v>
      </c>
      <c r="B491" s="2260"/>
      <c r="C491" s="2260"/>
      <c r="D491" s="2260"/>
      <c r="E491" s="2260"/>
      <c r="F491" s="2260" t="s">
        <v>1</v>
      </c>
      <c r="G491" s="2260"/>
      <c r="H491" s="2260"/>
      <c r="I491" s="2260"/>
      <c r="J491" s="2260"/>
      <c r="K491" s="2260" t="s">
        <v>2</v>
      </c>
      <c r="L491" s="2260"/>
      <c r="M491" s="2260"/>
      <c r="N491" s="2260"/>
      <c r="O491" s="2260"/>
      <c r="P491" s="2260" t="s">
        <v>3</v>
      </c>
      <c r="Q491" s="2260"/>
      <c r="R491" s="2260"/>
      <c r="S491" s="2260"/>
      <c r="T491" s="2260"/>
      <c r="U491" s="2260" t="s">
        <v>4</v>
      </c>
      <c r="V491" s="2260"/>
      <c r="W491" s="2260"/>
      <c r="X491" s="2260"/>
      <c r="Y491" s="2260"/>
      <c r="Z491" s="2260" t="s">
        <v>5</v>
      </c>
      <c r="AA491" s="2260"/>
      <c r="AB491" s="2260"/>
      <c r="AC491" s="2260"/>
      <c r="AD491" s="2260"/>
      <c r="AE491" s="2260" t="s">
        <v>6</v>
      </c>
      <c r="AF491" s="2260"/>
      <c r="AG491" s="2260"/>
      <c r="AH491" s="2260"/>
      <c r="AI491" s="2260"/>
      <c r="AJ491" s="2260" t="s">
        <v>7</v>
      </c>
      <c r="AK491" s="2260"/>
      <c r="AL491" s="2260"/>
      <c r="AM491" s="2260"/>
      <c r="AN491" s="2260"/>
      <c r="AO491" s="2260" t="s">
        <v>8</v>
      </c>
      <c r="AP491" s="2260"/>
      <c r="AQ491" s="2260"/>
      <c r="AR491" s="2260"/>
      <c r="AS491" s="2260"/>
      <c r="AT491" s="2260" t="s">
        <v>9</v>
      </c>
      <c r="AU491" s="2260"/>
      <c r="AV491" s="2260"/>
      <c r="AW491" s="2260"/>
      <c r="AX491" s="2260"/>
    </row>
    <row r="492" spans="1:56">
      <c r="A492" s="424">
        <v>1</v>
      </c>
      <c r="B492" s="425"/>
      <c r="C492" s="425"/>
      <c r="D492" s="425"/>
      <c r="E492" s="426"/>
      <c r="F492" s="424">
        <v>2</v>
      </c>
      <c r="G492" s="425"/>
      <c r="H492" s="425"/>
      <c r="I492" s="425"/>
      <c r="J492" s="426"/>
      <c r="K492" s="424">
        <v>3</v>
      </c>
      <c r="L492" s="425"/>
      <c r="M492" s="425"/>
      <c r="N492" s="425"/>
      <c r="O492" s="426"/>
      <c r="P492" s="424">
        <v>4</v>
      </c>
      <c r="Q492" s="425"/>
      <c r="R492" s="425"/>
      <c r="S492" s="425"/>
      <c r="T492" s="426"/>
      <c r="U492" s="424">
        <v>5</v>
      </c>
      <c r="V492" s="425"/>
      <c r="W492" s="425"/>
      <c r="X492" s="425"/>
      <c r="Y492" s="426"/>
      <c r="Z492" s="424">
        <v>6</v>
      </c>
      <c r="AA492" s="425"/>
      <c r="AB492" s="425"/>
      <c r="AC492" s="425"/>
      <c r="AD492" s="426"/>
      <c r="AE492" s="424">
        <v>7</v>
      </c>
      <c r="AF492" s="425"/>
      <c r="AG492" s="425"/>
      <c r="AH492" s="425"/>
      <c r="AI492" s="426"/>
      <c r="AJ492" s="424">
        <v>8</v>
      </c>
      <c r="AK492" s="425"/>
      <c r="AL492" s="425"/>
      <c r="AM492" s="425"/>
      <c r="AN492" s="426"/>
      <c r="AO492" s="424">
        <v>9</v>
      </c>
      <c r="AP492" s="425"/>
      <c r="AQ492" s="425"/>
      <c r="AR492" s="425"/>
      <c r="AS492" s="426"/>
      <c r="AT492" s="424">
        <v>10</v>
      </c>
      <c r="AU492" s="425"/>
      <c r="AV492" s="425"/>
      <c r="AW492" s="425"/>
      <c r="AX492" s="426"/>
    </row>
    <row r="493" spans="1:56">
      <c r="A493" s="2207" t="s">
        <v>3679</v>
      </c>
      <c r="B493" s="2207"/>
      <c r="C493" s="2207"/>
      <c r="D493" s="2207"/>
      <c r="E493" s="2208"/>
      <c r="F493" s="2207"/>
      <c r="G493" s="2207"/>
      <c r="H493" s="2207"/>
      <c r="I493" s="2207"/>
      <c r="J493" s="2208"/>
      <c r="K493" s="2207"/>
      <c r="L493" s="2207"/>
      <c r="M493" s="2207"/>
      <c r="N493" s="2207"/>
      <c r="O493" s="2208"/>
      <c r="P493" s="2207"/>
      <c r="Q493" s="2207"/>
      <c r="R493" s="2207"/>
      <c r="S493" s="2207"/>
      <c r="T493" s="2208"/>
      <c r="U493" s="2207"/>
      <c r="V493" s="2207"/>
      <c r="W493" s="2207"/>
      <c r="X493" s="2207"/>
      <c r="Y493" s="2208"/>
      <c r="Z493" s="2207"/>
      <c r="AA493" s="2207"/>
      <c r="AB493" s="2207"/>
      <c r="AC493" s="2207"/>
      <c r="AD493" s="2208"/>
      <c r="AE493" s="2207"/>
      <c r="AF493" s="2207"/>
      <c r="AG493" s="2207"/>
      <c r="AH493" s="2207"/>
      <c r="AI493" s="2208"/>
      <c r="AJ493" s="2207" t="s">
        <v>3717</v>
      </c>
      <c r="AK493" s="2207"/>
      <c r="AL493" s="2207"/>
      <c r="AM493" s="2207"/>
      <c r="AN493" s="2208"/>
      <c r="AO493" s="2207"/>
      <c r="AP493" s="2207"/>
      <c r="AQ493" s="2207"/>
      <c r="AR493" s="2207"/>
      <c r="AS493" s="2208"/>
      <c r="AT493" s="2207"/>
      <c r="AU493" s="2207"/>
      <c r="AV493" s="2207"/>
      <c r="AW493" s="2207"/>
      <c r="AX493" s="2208"/>
    </row>
    <row r="494" spans="1:56">
      <c r="A494" s="2207"/>
      <c r="B494" s="2207"/>
      <c r="C494" s="2207"/>
      <c r="D494" s="2207"/>
      <c r="E494" s="2208"/>
      <c r="F494" s="2207"/>
      <c r="G494" s="2207"/>
      <c r="H494" s="2207"/>
      <c r="I494" s="2207"/>
      <c r="J494" s="2208"/>
      <c r="K494" s="2207"/>
      <c r="L494" s="2207"/>
      <c r="M494" s="2207"/>
      <c r="N494" s="2207"/>
      <c r="O494" s="2208"/>
      <c r="P494" s="2207"/>
      <c r="Q494" s="2207"/>
      <c r="R494" s="2207"/>
      <c r="S494" s="2207"/>
      <c r="T494" s="2208"/>
      <c r="U494" s="2207"/>
      <c r="V494" s="2207"/>
      <c r="W494" s="2207"/>
      <c r="X494" s="2207"/>
      <c r="Y494" s="2208"/>
      <c r="Z494" s="2207"/>
      <c r="AA494" s="2207"/>
      <c r="AB494" s="2207"/>
      <c r="AC494" s="2207"/>
      <c r="AD494" s="2208"/>
      <c r="AE494" s="2207"/>
      <c r="AF494" s="2207"/>
      <c r="AG494" s="2207"/>
      <c r="AH494" s="2207"/>
      <c r="AI494" s="2208"/>
      <c r="AJ494" s="2207"/>
      <c r="AK494" s="2207"/>
      <c r="AL494" s="2207"/>
      <c r="AM494" s="2207"/>
      <c r="AN494" s="2208"/>
      <c r="AO494" s="2207"/>
      <c r="AP494" s="2207"/>
      <c r="AQ494" s="2207"/>
      <c r="AR494" s="2207"/>
      <c r="AS494" s="2208"/>
      <c r="AT494" s="2207"/>
      <c r="AU494" s="2207"/>
      <c r="AV494" s="2207"/>
      <c r="AW494" s="2207"/>
      <c r="AX494" s="2208"/>
    </row>
    <row r="495" spans="1:56">
      <c r="A495" s="2207"/>
      <c r="B495" s="2207"/>
      <c r="C495" s="2207"/>
      <c r="D495" s="2207"/>
      <c r="E495" s="2208"/>
      <c r="F495" s="2207"/>
      <c r="G495" s="2207"/>
      <c r="H495" s="2207"/>
      <c r="I495" s="2207"/>
      <c r="J495" s="2208"/>
      <c r="K495" s="2207"/>
      <c r="L495" s="2207"/>
      <c r="M495" s="2207"/>
      <c r="N495" s="2207"/>
      <c r="O495" s="2208"/>
      <c r="P495" s="2207"/>
      <c r="Q495" s="2207"/>
      <c r="R495" s="2207"/>
      <c r="S495" s="2207"/>
      <c r="T495" s="2208"/>
      <c r="U495" s="2207"/>
      <c r="V495" s="2207"/>
      <c r="W495" s="2207"/>
      <c r="X495" s="2207"/>
      <c r="Y495" s="2208"/>
      <c r="Z495" s="2207"/>
      <c r="AA495" s="2207"/>
      <c r="AB495" s="2207"/>
      <c r="AC495" s="2207"/>
      <c r="AD495" s="2208"/>
      <c r="AE495" s="2207"/>
      <c r="AF495" s="2207"/>
      <c r="AG495" s="2207"/>
      <c r="AH495" s="2207"/>
      <c r="AI495" s="2208"/>
      <c r="AJ495" s="2207"/>
      <c r="AK495" s="2207"/>
      <c r="AL495" s="2207"/>
      <c r="AM495" s="2207"/>
      <c r="AN495" s="2208"/>
      <c r="AO495" s="2207"/>
      <c r="AP495" s="2207"/>
      <c r="AQ495" s="2207"/>
      <c r="AR495" s="2207"/>
      <c r="AS495" s="2208"/>
      <c r="AT495" s="2207"/>
      <c r="AU495" s="2207"/>
      <c r="AV495" s="2207"/>
      <c r="AW495" s="2207"/>
      <c r="AX495" s="2208"/>
    </row>
    <row r="496" spans="1:56">
      <c r="A496" s="2207"/>
      <c r="B496" s="2207"/>
      <c r="C496" s="2207"/>
      <c r="D496" s="2207"/>
      <c r="E496" s="2208"/>
      <c r="F496" s="2207"/>
      <c r="G496" s="2207"/>
      <c r="H496" s="2207"/>
      <c r="I496" s="2207"/>
      <c r="J496" s="2208"/>
      <c r="K496" s="2207"/>
      <c r="L496" s="2207"/>
      <c r="M496" s="2207"/>
      <c r="N496" s="2207"/>
      <c r="O496" s="2208"/>
      <c r="P496" s="2207"/>
      <c r="Q496" s="2207"/>
      <c r="R496" s="2207"/>
      <c r="S496" s="2207"/>
      <c r="T496" s="2208"/>
      <c r="U496" s="2207"/>
      <c r="V496" s="2207"/>
      <c r="W496" s="2207"/>
      <c r="X496" s="2207"/>
      <c r="Y496" s="2208"/>
      <c r="Z496" s="2207"/>
      <c r="AA496" s="2207"/>
      <c r="AB496" s="2207"/>
      <c r="AC496" s="2207"/>
      <c r="AD496" s="2208"/>
      <c r="AE496" s="2207"/>
      <c r="AF496" s="2207"/>
      <c r="AG496" s="2207"/>
      <c r="AH496" s="2207"/>
      <c r="AI496" s="2208"/>
      <c r="AJ496" s="2207"/>
      <c r="AK496" s="2207"/>
      <c r="AL496" s="2207"/>
      <c r="AM496" s="2207"/>
      <c r="AN496" s="2208"/>
      <c r="AO496" s="2207"/>
      <c r="AP496" s="2207"/>
      <c r="AQ496" s="2207"/>
      <c r="AR496" s="2207"/>
      <c r="AS496" s="2208"/>
      <c r="AT496" s="2207"/>
      <c r="AU496" s="2207"/>
      <c r="AV496" s="2207"/>
      <c r="AW496" s="2207"/>
      <c r="AX496" s="2208"/>
    </row>
    <row r="497" spans="1:56">
      <c r="A497" s="2207"/>
      <c r="B497" s="2207"/>
      <c r="C497" s="2207"/>
      <c r="D497" s="2207"/>
      <c r="E497" s="2208"/>
      <c r="F497" s="2207"/>
      <c r="G497" s="2207"/>
      <c r="H497" s="2207"/>
      <c r="I497" s="2207"/>
      <c r="J497" s="2208"/>
      <c r="K497" s="2207"/>
      <c r="L497" s="2207"/>
      <c r="M497" s="2207"/>
      <c r="N497" s="2207"/>
      <c r="O497" s="2208"/>
      <c r="P497" s="2207"/>
      <c r="Q497" s="2207"/>
      <c r="R497" s="2207"/>
      <c r="S497" s="2207"/>
      <c r="T497" s="2208"/>
      <c r="U497" s="2207"/>
      <c r="V497" s="2207"/>
      <c r="W497" s="2207"/>
      <c r="X497" s="2207"/>
      <c r="Y497" s="2208"/>
      <c r="Z497" s="2207"/>
      <c r="AA497" s="2207"/>
      <c r="AB497" s="2207"/>
      <c r="AC497" s="2207"/>
      <c r="AD497" s="2208"/>
      <c r="AE497" s="2207"/>
      <c r="AF497" s="2207"/>
      <c r="AG497" s="2207"/>
      <c r="AH497" s="2207"/>
      <c r="AI497" s="2208"/>
      <c r="AJ497" s="2207"/>
      <c r="AK497" s="2207"/>
      <c r="AL497" s="2207"/>
      <c r="AM497" s="2207"/>
      <c r="AN497" s="2208"/>
      <c r="AO497" s="2207"/>
      <c r="AP497" s="2207"/>
      <c r="AQ497" s="2207"/>
      <c r="AR497" s="2207"/>
      <c r="AS497" s="2208"/>
      <c r="AT497" s="2207"/>
      <c r="AU497" s="2207"/>
      <c r="AV497" s="2207"/>
      <c r="AW497" s="2207"/>
      <c r="AX497" s="2208"/>
    </row>
    <row r="498" spans="1:56" s="387" customFormat="1">
      <c r="A498" s="2207"/>
      <c r="B498" s="2207"/>
      <c r="C498" s="2207"/>
      <c r="D498" s="2207"/>
      <c r="E498" s="2208"/>
      <c r="F498" s="2207"/>
      <c r="G498" s="2207"/>
      <c r="H498" s="2207"/>
      <c r="I498" s="2207"/>
      <c r="J498" s="2208"/>
      <c r="K498" s="2207"/>
      <c r="L498" s="2207"/>
      <c r="M498" s="2207"/>
      <c r="N498" s="2207"/>
      <c r="O498" s="2208"/>
      <c r="P498" s="2207"/>
      <c r="Q498" s="2207"/>
      <c r="R498" s="2207"/>
      <c r="S498" s="2207"/>
      <c r="T498" s="2208"/>
      <c r="U498" s="2207"/>
      <c r="V498" s="2207"/>
      <c r="W498" s="2207"/>
      <c r="X498" s="2207"/>
      <c r="Y498" s="2208"/>
      <c r="Z498" s="2207"/>
      <c r="AA498" s="2207"/>
      <c r="AB498" s="2207"/>
      <c r="AC498" s="2207"/>
      <c r="AD498" s="2208"/>
      <c r="AE498" s="2207"/>
      <c r="AF498" s="2207"/>
      <c r="AG498" s="2207"/>
      <c r="AH498" s="2207"/>
      <c r="AI498" s="2208"/>
      <c r="AJ498" s="2207" t="s">
        <v>3708</v>
      </c>
      <c r="AK498" s="2207"/>
      <c r="AL498" s="2207"/>
      <c r="AM498" s="2207"/>
      <c r="AN498" s="2208"/>
      <c r="AO498" s="2207"/>
      <c r="AP498" s="2207"/>
      <c r="AQ498" s="2207"/>
      <c r="AR498" s="2207"/>
      <c r="AS498" s="2208"/>
      <c r="AT498" s="2207"/>
      <c r="AU498" s="2207"/>
      <c r="AV498" s="2207"/>
      <c r="AW498" s="2207"/>
      <c r="AX498" s="2208"/>
      <c r="AY498" s="388"/>
      <c r="AZ498" s="388"/>
      <c r="BA498" s="388"/>
      <c r="BB498" s="388"/>
      <c r="BC498" s="388"/>
      <c r="BD498" s="388"/>
    </row>
    <row r="499" spans="1:56">
      <c r="A499" s="2207"/>
      <c r="B499" s="2207"/>
      <c r="C499" s="2207"/>
      <c r="D499" s="2207"/>
      <c r="E499" s="2208"/>
      <c r="F499" s="2207"/>
      <c r="G499" s="2207"/>
      <c r="H499" s="2207"/>
      <c r="I499" s="2207"/>
      <c r="J499" s="2208"/>
      <c r="K499" s="2207"/>
      <c r="L499" s="2207"/>
      <c r="M499" s="2207"/>
      <c r="N499" s="2207"/>
      <c r="O499" s="2208"/>
      <c r="P499" s="2207"/>
      <c r="Q499" s="2207"/>
      <c r="R499" s="2207"/>
      <c r="S499" s="2207"/>
      <c r="T499" s="2208"/>
      <c r="U499" s="2207"/>
      <c r="V499" s="2207"/>
      <c r="W499" s="2207"/>
      <c r="X499" s="2207"/>
      <c r="Y499" s="2208"/>
      <c r="Z499" s="2207"/>
      <c r="AA499" s="2207"/>
      <c r="AB499" s="2207"/>
      <c r="AC499" s="2207"/>
      <c r="AD499" s="2208"/>
      <c r="AE499" s="2207"/>
      <c r="AF499" s="2207"/>
      <c r="AG499" s="2207"/>
      <c r="AH499" s="2207"/>
      <c r="AI499" s="2208"/>
      <c r="AJ499" s="2207"/>
      <c r="AK499" s="2207"/>
      <c r="AL499" s="2207"/>
      <c r="AM499" s="2207"/>
      <c r="AN499" s="2208"/>
      <c r="AO499" s="2207"/>
      <c r="AP499" s="2207"/>
      <c r="AQ499" s="2207"/>
      <c r="AR499" s="2207"/>
      <c r="AS499" s="2208"/>
      <c r="AT499" s="2207"/>
      <c r="AU499" s="2207"/>
      <c r="AV499" s="2207"/>
      <c r="AW499" s="2207"/>
      <c r="AX499" s="2208"/>
    </row>
    <row r="500" spans="1:56">
      <c r="A500" s="2207"/>
      <c r="B500" s="2207"/>
      <c r="C500" s="2207"/>
      <c r="D500" s="2207"/>
      <c r="E500" s="2208"/>
      <c r="F500" s="2207"/>
      <c r="G500" s="2207"/>
      <c r="H500" s="2207"/>
      <c r="I500" s="2207"/>
      <c r="J500" s="2208"/>
      <c r="K500" s="2207"/>
      <c r="L500" s="2207"/>
      <c r="M500" s="2207"/>
      <c r="N500" s="2207"/>
      <c r="O500" s="2208"/>
      <c r="P500" s="2207"/>
      <c r="Q500" s="2207"/>
      <c r="R500" s="2207"/>
      <c r="S500" s="2207"/>
      <c r="T500" s="2208"/>
      <c r="U500" s="2207"/>
      <c r="V500" s="2207"/>
      <c r="W500" s="2207"/>
      <c r="X500" s="2207"/>
      <c r="Y500" s="2208"/>
      <c r="Z500" s="2207"/>
      <c r="AA500" s="2207"/>
      <c r="AB500" s="2207"/>
      <c r="AC500" s="2207"/>
      <c r="AD500" s="2208"/>
      <c r="AE500" s="2207"/>
      <c r="AF500" s="2207"/>
      <c r="AG500" s="2207"/>
      <c r="AH500" s="2207"/>
      <c r="AI500" s="2208"/>
      <c r="AJ500" s="2207"/>
      <c r="AK500" s="2207"/>
      <c r="AL500" s="2207"/>
      <c r="AM500" s="2207"/>
      <c r="AN500" s="2208"/>
      <c r="AO500" s="2207"/>
      <c r="AP500" s="2207"/>
      <c r="AQ500" s="2207"/>
      <c r="AR500" s="2207"/>
      <c r="AS500" s="2208"/>
      <c r="AT500" s="2207"/>
      <c r="AU500" s="2207"/>
      <c r="AV500" s="2207"/>
      <c r="AW500" s="2207"/>
      <c r="AX500" s="2208"/>
    </row>
    <row r="501" spans="1:56">
      <c r="A501" s="2207"/>
      <c r="B501" s="2207"/>
      <c r="C501" s="2207"/>
      <c r="D501" s="2207"/>
      <c r="E501" s="2208"/>
      <c r="F501" s="2207"/>
      <c r="G501" s="2207"/>
      <c r="H501" s="2207"/>
      <c r="I501" s="2207"/>
      <c r="J501" s="2208"/>
      <c r="K501" s="2207"/>
      <c r="L501" s="2207"/>
      <c r="M501" s="2207"/>
      <c r="N501" s="2207"/>
      <c r="O501" s="2208"/>
      <c r="P501" s="2207"/>
      <c r="Q501" s="2207"/>
      <c r="R501" s="2207"/>
      <c r="S501" s="2207"/>
      <c r="T501" s="2208"/>
      <c r="U501" s="2207"/>
      <c r="V501" s="2207"/>
      <c r="W501" s="2207"/>
      <c r="X501" s="2207"/>
      <c r="Y501" s="2208"/>
      <c r="Z501" s="2207"/>
      <c r="AA501" s="2207"/>
      <c r="AB501" s="2207"/>
      <c r="AC501" s="2207"/>
      <c r="AD501" s="2208"/>
      <c r="AE501" s="2207"/>
      <c r="AF501" s="2207"/>
      <c r="AG501" s="2207"/>
      <c r="AH501" s="2207"/>
      <c r="AI501" s="2208"/>
      <c r="AJ501" s="2207"/>
      <c r="AK501" s="2207"/>
      <c r="AL501" s="2207"/>
      <c r="AM501" s="2207"/>
      <c r="AN501" s="2208"/>
      <c r="AO501" s="2207"/>
      <c r="AP501" s="2207"/>
      <c r="AQ501" s="2207"/>
      <c r="AR501" s="2207"/>
      <c r="AS501" s="2208"/>
      <c r="AT501" s="2207"/>
      <c r="AU501" s="2207"/>
      <c r="AV501" s="2207"/>
      <c r="AW501" s="2207"/>
      <c r="AX501" s="2208"/>
    </row>
    <row r="502" spans="1:56">
      <c r="A502" s="2207"/>
      <c r="B502" s="2207"/>
      <c r="C502" s="2207"/>
      <c r="D502" s="2207"/>
      <c r="E502" s="2208"/>
      <c r="F502" s="2207"/>
      <c r="G502" s="2207"/>
      <c r="H502" s="2207"/>
      <c r="I502" s="2207"/>
      <c r="J502" s="2208"/>
      <c r="K502" s="2207"/>
      <c r="L502" s="2207"/>
      <c r="M502" s="2207"/>
      <c r="N502" s="2207"/>
      <c r="O502" s="2208"/>
      <c r="P502" s="2207"/>
      <c r="Q502" s="2207"/>
      <c r="R502" s="2207"/>
      <c r="S502" s="2207"/>
      <c r="T502" s="2208"/>
      <c r="U502" s="2207"/>
      <c r="V502" s="2207"/>
      <c r="W502" s="2207"/>
      <c r="X502" s="2207"/>
      <c r="Y502" s="2208"/>
      <c r="Z502" s="2207"/>
      <c r="AA502" s="2207"/>
      <c r="AB502" s="2207"/>
      <c r="AC502" s="2207"/>
      <c r="AD502" s="2208"/>
      <c r="AE502" s="2207"/>
      <c r="AF502" s="2207"/>
      <c r="AG502" s="2207"/>
      <c r="AH502" s="2207"/>
      <c r="AI502" s="2208"/>
      <c r="AJ502" s="2207"/>
      <c r="AK502" s="2207"/>
      <c r="AL502" s="2207"/>
      <c r="AM502" s="2207"/>
      <c r="AN502" s="2208"/>
      <c r="AO502" s="2207"/>
      <c r="AP502" s="2207"/>
      <c r="AQ502" s="2207"/>
      <c r="AR502" s="2207"/>
      <c r="AS502" s="2208"/>
      <c r="AT502" s="2207"/>
      <c r="AU502" s="2207"/>
      <c r="AV502" s="2207"/>
      <c r="AW502" s="2207"/>
      <c r="AX502" s="2208"/>
    </row>
    <row r="503" spans="1:56">
      <c r="A503" s="2207"/>
      <c r="B503" s="2207"/>
      <c r="C503" s="2207"/>
      <c r="D503" s="2207"/>
      <c r="E503" s="2208"/>
      <c r="F503" s="2207"/>
      <c r="G503" s="2207"/>
      <c r="H503" s="2207"/>
      <c r="I503" s="2207"/>
      <c r="J503" s="2208"/>
      <c r="K503" s="2207"/>
      <c r="L503" s="2207"/>
      <c r="M503" s="2207"/>
      <c r="N503" s="2207"/>
      <c r="O503" s="2208"/>
      <c r="P503" s="2207"/>
      <c r="Q503" s="2207"/>
      <c r="R503" s="2207"/>
      <c r="S503" s="2207"/>
      <c r="T503" s="2208"/>
      <c r="U503" s="2207"/>
      <c r="V503" s="2207"/>
      <c r="W503" s="2207"/>
      <c r="X503" s="2207"/>
      <c r="Y503" s="2208"/>
      <c r="Z503" s="2207"/>
      <c r="AA503" s="2207"/>
      <c r="AB503" s="2207"/>
      <c r="AC503" s="2207"/>
      <c r="AD503" s="2208"/>
      <c r="AE503" s="2207"/>
      <c r="AF503" s="2207"/>
      <c r="AG503" s="2207"/>
      <c r="AH503" s="2207"/>
      <c r="AI503" s="2208"/>
      <c r="AJ503" s="2207"/>
      <c r="AK503" s="2207"/>
      <c r="AL503" s="2207"/>
      <c r="AM503" s="2207"/>
      <c r="AN503" s="2208"/>
      <c r="AO503" s="2207"/>
      <c r="AP503" s="2207"/>
      <c r="AQ503" s="2207"/>
      <c r="AR503" s="2207"/>
      <c r="AS503" s="2208"/>
      <c r="AT503" s="2207"/>
      <c r="AU503" s="2207"/>
      <c r="AV503" s="2207"/>
      <c r="AW503" s="2207"/>
      <c r="AX503" s="2208"/>
    </row>
    <row r="504" spans="1:56">
      <c r="A504" s="2207"/>
      <c r="B504" s="2207"/>
      <c r="C504" s="2207"/>
      <c r="D504" s="2207"/>
      <c r="E504" s="2208"/>
      <c r="F504" s="2207"/>
      <c r="G504" s="2207"/>
      <c r="H504" s="2207"/>
      <c r="I504" s="2207"/>
      <c r="J504" s="2208"/>
      <c r="K504" s="2207"/>
      <c r="L504" s="2207"/>
      <c r="M504" s="2207"/>
      <c r="N504" s="2207"/>
      <c r="O504" s="2208"/>
      <c r="P504" s="2207"/>
      <c r="Q504" s="2207"/>
      <c r="R504" s="2207"/>
      <c r="S504" s="2207"/>
      <c r="T504" s="2208"/>
      <c r="U504" s="2207"/>
      <c r="V504" s="2207"/>
      <c r="W504" s="2207"/>
      <c r="X504" s="2207"/>
      <c r="Y504" s="2208"/>
      <c r="Z504" s="2207"/>
      <c r="AA504" s="2207"/>
      <c r="AB504" s="2207"/>
      <c r="AC504" s="2207"/>
      <c r="AD504" s="2208"/>
      <c r="AE504" s="2207"/>
      <c r="AF504" s="2207"/>
      <c r="AG504" s="2207"/>
      <c r="AH504" s="2207"/>
      <c r="AI504" s="2208"/>
      <c r="AJ504" s="2207"/>
      <c r="AK504" s="2207"/>
      <c r="AL504" s="2207"/>
      <c r="AM504" s="2207"/>
      <c r="AN504" s="2208"/>
      <c r="AO504" s="2207"/>
      <c r="AP504" s="2207"/>
      <c r="AQ504" s="2207"/>
      <c r="AR504" s="2207"/>
      <c r="AS504" s="2208"/>
      <c r="AT504" s="2207"/>
      <c r="AU504" s="2207"/>
      <c r="AV504" s="2207"/>
      <c r="AW504" s="2207"/>
      <c r="AX504" s="2208"/>
    </row>
    <row r="505" spans="1:56">
      <c r="A505" s="2207"/>
      <c r="B505" s="2207"/>
      <c r="C505" s="2207"/>
      <c r="D505" s="2207"/>
      <c r="E505" s="2208"/>
      <c r="F505" s="2207"/>
      <c r="G505" s="2207"/>
      <c r="H505" s="2207"/>
      <c r="I505" s="2207"/>
      <c r="J505" s="2208"/>
      <c r="K505" s="2207"/>
      <c r="L505" s="2207"/>
      <c r="M505" s="2207"/>
      <c r="N505" s="2207"/>
      <c r="O505" s="2208"/>
      <c r="P505" s="2207"/>
      <c r="Q505" s="2207"/>
      <c r="R505" s="2207"/>
      <c r="S505" s="2207"/>
      <c r="T505" s="2208"/>
      <c r="U505" s="2207"/>
      <c r="V505" s="2207"/>
      <c r="W505" s="2207"/>
      <c r="X505" s="2207"/>
      <c r="Y505" s="2208"/>
      <c r="Z505" s="2207"/>
      <c r="AA505" s="2207"/>
      <c r="AB505" s="2207"/>
      <c r="AC505" s="2207"/>
      <c r="AD505" s="2208"/>
      <c r="AE505" s="2207"/>
      <c r="AF505" s="2207"/>
      <c r="AG505" s="2207"/>
      <c r="AH505" s="2207"/>
      <c r="AI505" s="2208"/>
      <c r="AJ505" s="2207"/>
      <c r="AK505" s="2207"/>
      <c r="AL505" s="2207"/>
      <c r="AM505" s="2207"/>
      <c r="AN505" s="2208"/>
      <c r="AO505" s="2207"/>
      <c r="AP505" s="2207"/>
      <c r="AQ505" s="2207"/>
      <c r="AR505" s="2207"/>
      <c r="AS505" s="2208"/>
      <c r="AT505" s="2207"/>
      <c r="AU505" s="2207"/>
      <c r="AV505" s="2207"/>
      <c r="AW505" s="2207"/>
      <c r="AX505" s="2208"/>
    </row>
    <row r="506" spans="1:56">
      <c r="A506" s="2207"/>
      <c r="B506" s="2207"/>
      <c r="C506" s="2207"/>
      <c r="D506" s="2207"/>
      <c r="E506" s="2208"/>
      <c r="F506" s="2207"/>
      <c r="G506" s="2207"/>
      <c r="H506" s="2207"/>
      <c r="I506" s="2207"/>
      <c r="J506" s="2208"/>
      <c r="K506" s="2207"/>
      <c r="L506" s="2207"/>
      <c r="M506" s="2207"/>
      <c r="N506" s="2207"/>
      <c r="O506" s="2208"/>
      <c r="P506" s="2207"/>
      <c r="Q506" s="2207"/>
      <c r="R506" s="2207"/>
      <c r="S506" s="2207"/>
      <c r="T506" s="2208"/>
      <c r="U506" s="2207"/>
      <c r="V506" s="2207"/>
      <c r="W506" s="2207"/>
      <c r="X506" s="2207"/>
      <c r="Y506" s="2208"/>
      <c r="Z506" s="2207"/>
      <c r="AA506" s="2207"/>
      <c r="AB506" s="2207"/>
      <c r="AC506" s="2207"/>
      <c r="AD506" s="2208"/>
      <c r="AE506" s="2207"/>
      <c r="AF506" s="2207"/>
      <c r="AG506" s="2207"/>
      <c r="AH506" s="2207"/>
      <c r="AI506" s="2208"/>
      <c r="AJ506" s="2207"/>
      <c r="AK506" s="2207"/>
      <c r="AL506" s="2207"/>
      <c r="AM506" s="2207"/>
      <c r="AN506" s="2208"/>
      <c r="AO506" s="2207"/>
      <c r="AP506" s="2207"/>
      <c r="AQ506" s="2207"/>
      <c r="AR506" s="2207"/>
      <c r="AS506" s="2208"/>
      <c r="AT506" s="2207"/>
      <c r="AU506" s="2207"/>
      <c r="AV506" s="2207"/>
      <c r="AW506" s="2207"/>
      <c r="AX506" s="2208"/>
    </row>
    <row r="507" spans="1:56">
      <c r="A507" s="2261"/>
      <c r="B507" s="2261"/>
      <c r="C507" s="2261"/>
      <c r="D507" s="2261"/>
      <c r="E507" s="2262"/>
      <c r="F507" s="2261"/>
      <c r="G507" s="2261"/>
      <c r="H507" s="2261"/>
      <c r="I507" s="2261"/>
      <c r="J507" s="2262"/>
      <c r="K507" s="2261"/>
      <c r="L507" s="2261"/>
      <c r="M507" s="2261"/>
      <c r="N507" s="2261"/>
      <c r="O507" s="2262"/>
      <c r="P507" s="2261"/>
      <c r="Q507" s="2261"/>
      <c r="R507" s="2261"/>
      <c r="S507" s="2261"/>
      <c r="T507" s="2262"/>
      <c r="U507" s="2261"/>
      <c r="V507" s="2261"/>
      <c r="W507" s="2261"/>
      <c r="X507" s="2261"/>
      <c r="Y507" s="2262"/>
      <c r="Z507" s="2261"/>
      <c r="AA507" s="2261"/>
      <c r="AB507" s="2261"/>
      <c r="AC507" s="2261"/>
      <c r="AD507" s="2262"/>
      <c r="AE507" s="2261"/>
      <c r="AF507" s="2261"/>
      <c r="AG507" s="2261"/>
      <c r="AH507" s="2261"/>
      <c r="AI507" s="2262"/>
      <c r="AJ507" s="2261"/>
      <c r="AK507" s="2261"/>
      <c r="AL507" s="2261"/>
      <c r="AM507" s="2261"/>
      <c r="AN507" s="2262"/>
      <c r="AO507" s="2261"/>
      <c r="AP507" s="2261"/>
      <c r="AQ507" s="2261"/>
      <c r="AR507" s="2261"/>
      <c r="AS507" s="2262"/>
      <c r="AT507" s="2261"/>
      <c r="AU507" s="2261"/>
      <c r="AV507" s="2261"/>
      <c r="AW507" s="2261"/>
      <c r="AX507" s="2262"/>
    </row>
    <row r="508" spans="1:56">
      <c r="A508" s="424">
        <v>11</v>
      </c>
      <c r="B508" s="425"/>
      <c r="C508" s="425"/>
      <c r="D508" s="425"/>
      <c r="E508" s="426"/>
      <c r="F508" s="424">
        <v>12</v>
      </c>
      <c r="G508" s="425"/>
      <c r="H508" s="425"/>
      <c r="I508" s="425"/>
      <c r="J508" s="426"/>
      <c r="K508" s="424">
        <v>13</v>
      </c>
      <c r="L508" s="425"/>
      <c r="M508" s="425"/>
      <c r="N508" s="425"/>
      <c r="O508" s="426"/>
      <c r="P508" s="424">
        <v>14</v>
      </c>
      <c r="Q508" s="425"/>
      <c r="R508" s="425"/>
      <c r="S508" s="425"/>
      <c r="T508" s="426"/>
      <c r="U508" s="424">
        <v>15</v>
      </c>
      <c r="V508" s="425"/>
      <c r="W508" s="425"/>
      <c r="X508" s="425"/>
      <c r="Y508" s="426"/>
      <c r="Z508" s="424">
        <v>16</v>
      </c>
      <c r="AA508" s="425"/>
      <c r="AB508" s="425"/>
      <c r="AC508" s="425"/>
      <c r="AD508" s="426"/>
      <c r="AE508" s="424">
        <v>17</v>
      </c>
      <c r="AF508" s="425"/>
      <c r="AG508" s="425"/>
      <c r="AH508" s="425"/>
      <c r="AI508" s="426"/>
      <c r="AJ508" s="424">
        <v>18</v>
      </c>
      <c r="AK508" s="425"/>
      <c r="AL508" s="425"/>
      <c r="AM508" s="425"/>
      <c r="AN508" s="426"/>
      <c r="AO508" s="424">
        <v>19</v>
      </c>
      <c r="AP508" s="425"/>
      <c r="AQ508" s="425"/>
      <c r="AR508" s="425"/>
      <c r="AS508" s="426"/>
      <c r="AT508" s="424">
        <v>20</v>
      </c>
      <c r="AU508" s="425"/>
      <c r="AV508" s="425"/>
      <c r="AW508" s="425"/>
      <c r="AX508" s="426"/>
    </row>
    <row r="509" spans="1:56">
      <c r="A509" s="2207"/>
      <c r="B509" s="2207"/>
      <c r="C509" s="2207"/>
      <c r="D509" s="2207"/>
      <c r="E509" s="2208"/>
      <c r="F509" s="2207"/>
      <c r="G509" s="2207"/>
      <c r="H509" s="2207"/>
      <c r="I509" s="2207"/>
      <c r="J509" s="2208"/>
      <c r="K509" s="2207"/>
      <c r="L509" s="2207"/>
      <c r="M509" s="2207"/>
      <c r="N509" s="2207"/>
      <c r="O509" s="2208"/>
      <c r="P509" s="2207"/>
      <c r="Q509" s="2207"/>
      <c r="R509" s="2207"/>
      <c r="S509" s="2207"/>
      <c r="T509" s="2208"/>
      <c r="U509" s="2207"/>
      <c r="V509" s="2207"/>
      <c r="W509" s="2207"/>
      <c r="X509" s="2207"/>
      <c r="Y509" s="2208"/>
      <c r="Z509" s="2207"/>
      <c r="AA509" s="2207"/>
      <c r="AB509" s="2207"/>
      <c r="AC509" s="2207"/>
      <c r="AD509" s="2208"/>
      <c r="AE509" s="2207"/>
      <c r="AF509" s="2207"/>
      <c r="AG509" s="2207"/>
      <c r="AH509" s="2207"/>
      <c r="AI509" s="2208"/>
      <c r="AJ509" s="2207"/>
      <c r="AK509" s="2207"/>
      <c r="AL509" s="2207"/>
      <c r="AM509" s="2207"/>
      <c r="AN509" s="2208"/>
      <c r="AO509" s="2207" t="s">
        <v>3675</v>
      </c>
      <c r="AP509" s="2207"/>
      <c r="AQ509" s="2207"/>
      <c r="AR509" s="2207"/>
      <c r="AS509" s="2208"/>
      <c r="AT509" s="2207"/>
      <c r="AU509" s="2207"/>
      <c r="AV509" s="2207"/>
      <c r="AW509" s="2207"/>
      <c r="AX509" s="2208"/>
    </row>
    <row r="510" spans="1:56">
      <c r="A510" s="2207"/>
      <c r="B510" s="2207"/>
      <c r="C510" s="2207"/>
      <c r="D510" s="2207"/>
      <c r="E510" s="2208"/>
      <c r="F510" s="2207"/>
      <c r="G510" s="2207"/>
      <c r="H510" s="2207"/>
      <c r="I510" s="2207"/>
      <c r="J510" s="2208"/>
      <c r="K510" s="2207"/>
      <c r="L510" s="2207"/>
      <c r="M510" s="2207"/>
      <c r="N510" s="2207"/>
      <c r="O510" s="2208"/>
      <c r="P510" s="2207"/>
      <c r="Q510" s="2207"/>
      <c r="R510" s="2207"/>
      <c r="S510" s="2207"/>
      <c r="T510" s="2208"/>
      <c r="U510" s="2207"/>
      <c r="V510" s="2207"/>
      <c r="W510" s="2207"/>
      <c r="X510" s="2207"/>
      <c r="Y510" s="2208"/>
      <c r="Z510" s="2207"/>
      <c r="AA510" s="2207"/>
      <c r="AB510" s="2207"/>
      <c r="AC510" s="2207"/>
      <c r="AD510" s="2208"/>
      <c r="AE510" s="2207"/>
      <c r="AF510" s="2207"/>
      <c r="AG510" s="2207"/>
      <c r="AH510" s="2207"/>
      <c r="AI510" s="2208"/>
      <c r="AJ510" s="2207"/>
      <c r="AK510" s="2207"/>
      <c r="AL510" s="2207"/>
      <c r="AM510" s="2207"/>
      <c r="AN510" s="2208"/>
      <c r="AO510" s="2207"/>
      <c r="AP510" s="2207"/>
      <c r="AQ510" s="2207"/>
      <c r="AR510" s="2207"/>
      <c r="AS510" s="2208"/>
      <c r="AT510" s="2207"/>
      <c r="AU510" s="2207"/>
      <c r="AV510" s="2207"/>
      <c r="AW510" s="2207"/>
      <c r="AX510" s="2208"/>
    </row>
    <row r="511" spans="1:56">
      <c r="A511" s="2207"/>
      <c r="B511" s="2207"/>
      <c r="C511" s="2207"/>
      <c r="D511" s="2207"/>
      <c r="E511" s="2208"/>
      <c r="F511" s="2207"/>
      <c r="G511" s="2207"/>
      <c r="H511" s="2207"/>
      <c r="I511" s="2207"/>
      <c r="J511" s="2208"/>
      <c r="K511" s="2207"/>
      <c r="L511" s="2207"/>
      <c r="M511" s="2207"/>
      <c r="N511" s="2207"/>
      <c r="O511" s="2208"/>
      <c r="P511" s="2207"/>
      <c r="Q511" s="2207"/>
      <c r="R511" s="2207"/>
      <c r="S511" s="2207"/>
      <c r="T511" s="2208"/>
      <c r="U511" s="2207"/>
      <c r="V511" s="2207"/>
      <c r="W511" s="2207"/>
      <c r="X511" s="2207"/>
      <c r="Y511" s="2208"/>
      <c r="Z511" s="2207"/>
      <c r="AA511" s="2207"/>
      <c r="AB511" s="2207"/>
      <c r="AC511" s="2207"/>
      <c r="AD511" s="2208"/>
      <c r="AE511" s="2207"/>
      <c r="AF511" s="2207"/>
      <c r="AG511" s="2207"/>
      <c r="AH511" s="2207"/>
      <c r="AI511" s="2208"/>
      <c r="AJ511" s="2207"/>
      <c r="AK511" s="2207"/>
      <c r="AL511" s="2207"/>
      <c r="AM511" s="2207"/>
      <c r="AN511" s="2208"/>
      <c r="AO511" s="2207"/>
      <c r="AP511" s="2207"/>
      <c r="AQ511" s="2207"/>
      <c r="AR511" s="2207"/>
      <c r="AS511" s="2208"/>
      <c r="AT511" s="2207"/>
      <c r="AU511" s="2207"/>
      <c r="AV511" s="2207"/>
      <c r="AW511" s="2207"/>
      <c r="AX511" s="2208"/>
    </row>
    <row r="512" spans="1:56">
      <c r="A512" s="2207"/>
      <c r="B512" s="2207"/>
      <c r="C512" s="2207"/>
      <c r="D512" s="2207"/>
      <c r="E512" s="2208"/>
      <c r="F512" s="2207"/>
      <c r="G512" s="2207"/>
      <c r="H512" s="2207"/>
      <c r="I512" s="2207"/>
      <c r="J512" s="2208"/>
      <c r="K512" s="2207"/>
      <c r="L512" s="2207"/>
      <c r="M512" s="2207"/>
      <c r="N512" s="2207"/>
      <c r="O512" s="2208"/>
      <c r="P512" s="2207"/>
      <c r="Q512" s="2207"/>
      <c r="R512" s="2207"/>
      <c r="S512" s="2207"/>
      <c r="T512" s="2208"/>
      <c r="U512" s="2207"/>
      <c r="V512" s="2207"/>
      <c r="W512" s="2207"/>
      <c r="X512" s="2207"/>
      <c r="Y512" s="2208"/>
      <c r="Z512" s="2207"/>
      <c r="AA512" s="2207"/>
      <c r="AB512" s="2207"/>
      <c r="AC512" s="2207"/>
      <c r="AD512" s="2208"/>
      <c r="AE512" s="2207"/>
      <c r="AF512" s="2207"/>
      <c r="AG512" s="2207"/>
      <c r="AH512" s="2207"/>
      <c r="AI512" s="2208"/>
      <c r="AJ512" s="2207"/>
      <c r="AK512" s="2207"/>
      <c r="AL512" s="2207"/>
      <c r="AM512" s="2207"/>
      <c r="AN512" s="2208"/>
      <c r="AO512" s="2207"/>
      <c r="AP512" s="2207"/>
      <c r="AQ512" s="2207"/>
      <c r="AR512" s="2207"/>
      <c r="AS512" s="2208"/>
      <c r="AT512" s="2207"/>
      <c r="AU512" s="2207"/>
      <c r="AV512" s="2207"/>
      <c r="AW512" s="2207"/>
      <c r="AX512" s="2208"/>
    </row>
    <row r="513" spans="1:56">
      <c r="A513" s="2207"/>
      <c r="B513" s="2207"/>
      <c r="C513" s="2207"/>
      <c r="D513" s="2207"/>
      <c r="E513" s="2208"/>
      <c r="F513" s="2207"/>
      <c r="G513" s="2207"/>
      <c r="H513" s="2207"/>
      <c r="I513" s="2207"/>
      <c r="J513" s="2208"/>
      <c r="K513" s="2207"/>
      <c r="L513" s="2207"/>
      <c r="M513" s="2207"/>
      <c r="N513" s="2207"/>
      <c r="O513" s="2208"/>
      <c r="P513" s="2207"/>
      <c r="Q513" s="2207"/>
      <c r="R513" s="2207"/>
      <c r="S513" s="2207"/>
      <c r="T513" s="2208"/>
      <c r="U513" s="2207"/>
      <c r="V513" s="2207"/>
      <c r="W513" s="2207"/>
      <c r="X513" s="2207"/>
      <c r="Y513" s="2208"/>
      <c r="Z513" s="2207"/>
      <c r="AA513" s="2207"/>
      <c r="AB513" s="2207"/>
      <c r="AC513" s="2207"/>
      <c r="AD513" s="2208"/>
      <c r="AE513" s="2207"/>
      <c r="AF513" s="2207"/>
      <c r="AG513" s="2207"/>
      <c r="AH513" s="2207"/>
      <c r="AI513" s="2208"/>
      <c r="AJ513" s="2207"/>
      <c r="AK513" s="2207"/>
      <c r="AL513" s="2207"/>
      <c r="AM513" s="2207"/>
      <c r="AN513" s="2208"/>
      <c r="AO513" s="2207"/>
      <c r="AP513" s="2207"/>
      <c r="AQ513" s="2207"/>
      <c r="AR513" s="2207"/>
      <c r="AS513" s="2208"/>
      <c r="AT513" s="2207"/>
      <c r="AU513" s="2207"/>
      <c r="AV513" s="2207"/>
      <c r="AW513" s="2207"/>
      <c r="AX513" s="2208"/>
    </row>
    <row r="514" spans="1:56" s="387" customFormat="1">
      <c r="A514" s="2207"/>
      <c r="B514" s="2207"/>
      <c r="C514" s="2207"/>
      <c r="D514" s="2207"/>
      <c r="E514" s="2208"/>
      <c r="F514" s="2207"/>
      <c r="G514" s="2207"/>
      <c r="H514" s="2207"/>
      <c r="I514" s="2207"/>
      <c r="J514" s="2208"/>
      <c r="K514" s="2207"/>
      <c r="L514" s="2207"/>
      <c r="M514" s="2207"/>
      <c r="N514" s="2207"/>
      <c r="O514" s="2208"/>
      <c r="P514" s="2207"/>
      <c r="Q514" s="2207"/>
      <c r="R514" s="2207"/>
      <c r="S514" s="2207"/>
      <c r="T514" s="2208"/>
      <c r="U514" s="2207"/>
      <c r="V514" s="2207"/>
      <c r="W514" s="2207"/>
      <c r="X514" s="2207"/>
      <c r="Y514" s="2208"/>
      <c r="Z514" s="2207"/>
      <c r="AA514" s="2207"/>
      <c r="AB514" s="2207"/>
      <c r="AC514" s="2207"/>
      <c r="AD514" s="2208"/>
      <c r="AE514" s="2207"/>
      <c r="AF514" s="2207"/>
      <c r="AG514" s="2207"/>
      <c r="AH514" s="2207"/>
      <c r="AI514" s="2208"/>
      <c r="AJ514" s="2207"/>
      <c r="AK514" s="2207"/>
      <c r="AL514" s="2207"/>
      <c r="AM514" s="2207"/>
      <c r="AN514" s="2208"/>
      <c r="AO514" s="2207"/>
      <c r="AP514" s="2207"/>
      <c r="AQ514" s="2207"/>
      <c r="AR514" s="2207"/>
      <c r="AS514" s="2208"/>
      <c r="AT514" s="2207"/>
      <c r="AU514" s="2207"/>
      <c r="AV514" s="2207"/>
      <c r="AW514" s="2207"/>
      <c r="AX514" s="2208"/>
      <c r="AY514" s="388"/>
      <c r="AZ514" s="388"/>
      <c r="BA514" s="388"/>
      <c r="BB514" s="388"/>
      <c r="BC514" s="388"/>
      <c r="BD514" s="388"/>
    </row>
    <row r="515" spans="1:56">
      <c r="A515" s="2207"/>
      <c r="B515" s="2207"/>
      <c r="C515" s="2207"/>
      <c r="D515" s="2207"/>
      <c r="E515" s="2208"/>
      <c r="F515" s="2207"/>
      <c r="G515" s="2207"/>
      <c r="H515" s="2207"/>
      <c r="I515" s="2207"/>
      <c r="J515" s="2208"/>
      <c r="K515" s="2207"/>
      <c r="L515" s="2207"/>
      <c r="M515" s="2207"/>
      <c r="N515" s="2207"/>
      <c r="O515" s="2208"/>
      <c r="P515" s="2207"/>
      <c r="Q515" s="2207"/>
      <c r="R515" s="2207"/>
      <c r="S515" s="2207"/>
      <c r="T515" s="2208"/>
      <c r="U515" s="2207"/>
      <c r="V515" s="2207"/>
      <c r="W515" s="2207"/>
      <c r="X515" s="2207"/>
      <c r="Y515" s="2208"/>
      <c r="Z515" s="2207"/>
      <c r="AA515" s="2207"/>
      <c r="AB515" s="2207"/>
      <c r="AC515" s="2207"/>
      <c r="AD515" s="2208"/>
      <c r="AE515" s="2207"/>
      <c r="AF515" s="2207"/>
      <c r="AG515" s="2207"/>
      <c r="AH515" s="2207"/>
      <c r="AI515" s="2208"/>
      <c r="AJ515" s="2207"/>
      <c r="AK515" s="2207"/>
      <c r="AL515" s="2207"/>
      <c r="AM515" s="2207"/>
      <c r="AN515" s="2208"/>
      <c r="AO515" s="2207"/>
      <c r="AP515" s="2207"/>
      <c r="AQ515" s="2207"/>
      <c r="AR515" s="2207"/>
      <c r="AS515" s="2208"/>
      <c r="AT515" s="2207"/>
      <c r="AU515" s="2207"/>
      <c r="AV515" s="2207"/>
      <c r="AW515" s="2207"/>
      <c r="AX515" s="2208"/>
    </row>
    <row r="516" spans="1:56">
      <c r="A516" s="2207"/>
      <c r="B516" s="2207"/>
      <c r="C516" s="2207"/>
      <c r="D516" s="2207"/>
      <c r="E516" s="2208"/>
      <c r="F516" s="2207"/>
      <c r="G516" s="2207"/>
      <c r="H516" s="2207"/>
      <c r="I516" s="2207"/>
      <c r="J516" s="2208"/>
      <c r="K516" s="2207"/>
      <c r="L516" s="2207"/>
      <c r="M516" s="2207"/>
      <c r="N516" s="2207"/>
      <c r="O516" s="2208"/>
      <c r="P516" s="2207"/>
      <c r="Q516" s="2207"/>
      <c r="R516" s="2207"/>
      <c r="S516" s="2207"/>
      <c r="T516" s="2208"/>
      <c r="U516" s="2207"/>
      <c r="V516" s="2207"/>
      <c r="W516" s="2207"/>
      <c r="X516" s="2207"/>
      <c r="Y516" s="2208"/>
      <c r="Z516" s="2207"/>
      <c r="AA516" s="2207"/>
      <c r="AB516" s="2207"/>
      <c r="AC516" s="2207"/>
      <c r="AD516" s="2208"/>
      <c r="AE516" s="2207"/>
      <c r="AF516" s="2207"/>
      <c r="AG516" s="2207"/>
      <c r="AH516" s="2207"/>
      <c r="AI516" s="2208"/>
      <c r="AJ516" s="2207"/>
      <c r="AK516" s="2207"/>
      <c r="AL516" s="2207"/>
      <c r="AM516" s="2207"/>
      <c r="AN516" s="2208"/>
      <c r="AO516" s="2207"/>
      <c r="AP516" s="2207"/>
      <c r="AQ516" s="2207"/>
      <c r="AR516" s="2207"/>
      <c r="AS516" s="2208"/>
      <c r="AT516" s="2207"/>
      <c r="AU516" s="2207"/>
      <c r="AV516" s="2207"/>
      <c r="AW516" s="2207"/>
      <c r="AX516" s="2208"/>
    </row>
    <row r="517" spans="1:56">
      <c r="A517" s="2207"/>
      <c r="B517" s="2207"/>
      <c r="C517" s="2207"/>
      <c r="D517" s="2207"/>
      <c r="E517" s="2208"/>
      <c r="F517" s="2207"/>
      <c r="G517" s="2207"/>
      <c r="H517" s="2207"/>
      <c r="I517" s="2207"/>
      <c r="J517" s="2208"/>
      <c r="K517" s="2207"/>
      <c r="L517" s="2207"/>
      <c r="M517" s="2207"/>
      <c r="N517" s="2207"/>
      <c r="O517" s="2208"/>
      <c r="P517" s="2207"/>
      <c r="Q517" s="2207"/>
      <c r="R517" s="2207"/>
      <c r="S517" s="2207"/>
      <c r="T517" s="2208"/>
      <c r="U517" s="2207"/>
      <c r="V517" s="2207"/>
      <c r="W517" s="2207"/>
      <c r="X517" s="2207"/>
      <c r="Y517" s="2208"/>
      <c r="Z517" s="2207"/>
      <c r="AA517" s="2207"/>
      <c r="AB517" s="2207"/>
      <c r="AC517" s="2207"/>
      <c r="AD517" s="2208"/>
      <c r="AE517" s="2207"/>
      <c r="AF517" s="2207"/>
      <c r="AG517" s="2207"/>
      <c r="AH517" s="2207"/>
      <c r="AI517" s="2208"/>
      <c r="AJ517" s="2207"/>
      <c r="AK517" s="2207"/>
      <c r="AL517" s="2207"/>
      <c r="AM517" s="2207"/>
      <c r="AN517" s="2208"/>
      <c r="AO517" s="2207"/>
      <c r="AP517" s="2207"/>
      <c r="AQ517" s="2207"/>
      <c r="AR517" s="2207"/>
      <c r="AS517" s="2208"/>
      <c r="AT517" s="2207"/>
      <c r="AU517" s="2207"/>
      <c r="AV517" s="2207"/>
      <c r="AW517" s="2207"/>
      <c r="AX517" s="2208"/>
    </row>
    <row r="518" spans="1:56">
      <c r="A518" s="2207"/>
      <c r="B518" s="2207"/>
      <c r="C518" s="2207"/>
      <c r="D518" s="2207"/>
      <c r="E518" s="2208"/>
      <c r="F518" s="2207"/>
      <c r="G518" s="2207"/>
      <c r="H518" s="2207"/>
      <c r="I518" s="2207"/>
      <c r="J518" s="2208"/>
      <c r="K518" s="2207"/>
      <c r="L518" s="2207"/>
      <c r="M518" s="2207"/>
      <c r="N518" s="2207"/>
      <c r="O518" s="2208"/>
      <c r="P518" s="2207"/>
      <c r="Q518" s="2207"/>
      <c r="R518" s="2207"/>
      <c r="S518" s="2207"/>
      <c r="T518" s="2208"/>
      <c r="U518" s="2207"/>
      <c r="V518" s="2207"/>
      <c r="W518" s="2207"/>
      <c r="X518" s="2207"/>
      <c r="Y518" s="2208"/>
      <c r="Z518" s="2207"/>
      <c r="AA518" s="2207"/>
      <c r="AB518" s="2207"/>
      <c r="AC518" s="2207"/>
      <c r="AD518" s="2208"/>
      <c r="AE518" s="2207"/>
      <c r="AF518" s="2207"/>
      <c r="AG518" s="2207"/>
      <c r="AH518" s="2207"/>
      <c r="AI518" s="2208"/>
      <c r="AJ518" s="2207"/>
      <c r="AK518" s="2207"/>
      <c r="AL518" s="2207"/>
      <c r="AM518" s="2207"/>
      <c r="AN518" s="2208"/>
      <c r="AO518" s="2207"/>
      <c r="AP518" s="2207"/>
      <c r="AQ518" s="2207"/>
      <c r="AR518" s="2207"/>
      <c r="AS518" s="2208"/>
      <c r="AT518" s="2207"/>
      <c r="AU518" s="2207"/>
      <c r="AV518" s="2207"/>
      <c r="AW518" s="2207"/>
      <c r="AX518" s="2208"/>
    </row>
    <row r="519" spans="1:56">
      <c r="A519" s="2207"/>
      <c r="B519" s="2207"/>
      <c r="C519" s="2207"/>
      <c r="D519" s="2207"/>
      <c r="E519" s="2208"/>
      <c r="F519" s="2207"/>
      <c r="G519" s="2207"/>
      <c r="H519" s="2207"/>
      <c r="I519" s="2207"/>
      <c r="J519" s="2208"/>
      <c r="K519" s="2207"/>
      <c r="L519" s="2207"/>
      <c r="M519" s="2207"/>
      <c r="N519" s="2207"/>
      <c r="O519" s="2208"/>
      <c r="P519" s="2207"/>
      <c r="Q519" s="2207"/>
      <c r="R519" s="2207"/>
      <c r="S519" s="2207"/>
      <c r="T519" s="2208"/>
      <c r="U519" s="2207"/>
      <c r="V519" s="2207"/>
      <c r="W519" s="2207"/>
      <c r="X519" s="2207"/>
      <c r="Y519" s="2208"/>
      <c r="Z519" s="2207"/>
      <c r="AA519" s="2207"/>
      <c r="AB519" s="2207"/>
      <c r="AC519" s="2207"/>
      <c r="AD519" s="2208"/>
      <c r="AE519" s="2207"/>
      <c r="AF519" s="2207"/>
      <c r="AG519" s="2207"/>
      <c r="AH519" s="2207"/>
      <c r="AI519" s="2208"/>
      <c r="AJ519" s="2207"/>
      <c r="AK519" s="2207"/>
      <c r="AL519" s="2207"/>
      <c r="AM519" s="2207"/>
      <c r="AN519" s="2208"/>
      <c r="AO519" s="2207"/>
      <c r="AP519" s="2207"/>
      <c r="AQ519" s="2207"/>
      <c r="AR519" s="2207"/>
      <c r="AS519" s="2208"/>
      <c r="AT519" s="2207"/>
      <c r="AU519" s="2207"/>
      <c r="AV519" s="2207"/>
      <c r="AW519" s="2207"/>
      <c r="AX519" s="2208"/>
    </row>
    <row r="520" spans="1:56">
      <c r="A520" s="2207"/>
      <c r="B520" s="2207"/>
      <c r="C520" s="2207"/>
      <c r="D520" s="2207"/>
      <c r="E520" s="2208"/>
      <c r="F520" s="2207"/>
      <c r="G520" s="2207"/>
      <c r="H520" s="2207"/>
      <c r="I520" s="2207"/>
      <c r="J520" s="2208"/>
      <c r="K520" s="2207"/>
      <c r="L520" s="2207"/>
      <c r="M520" s="2207"/>
      <c r="N520" s="2207"/>
      <c r="O520" s="2208"/>
      <c r="P520" s="2207"/>
      <c r="Q520" s="2207"/>
      <c r="R520" s="2207"/>
      <c r="S520" s="2207"/>
      <c r="T520" s="2208"/>
      <c r="U520" s="2207"/>
      <c r="V520" s="2207"/>
      <c r="W520" s="2207"/>
      <c r="X520" s="2207"/>
      <c r="Y520" s="2208"/>
      <c r="Z520" s="2207"/>
      <c r="AA520" s="2207"/>
      <c r="AB520" s="2207"/>
      <c r="AC520" s="2207"/>
      <c r="AD520" s="2208"/>
      <c r="AE520" s="2207"/>
      <c r="AF520" s="2207"/>
      <c r="AG520" s="2207"/>
      <c r="AH520" s="2207"/>
      <c r="AI520" s="2208"/>
      <c r="AJ520" s="2207"/>
      <c r="AK520" s="2207"/>
      <c r="AL520" s="2207"/>
      <c r="AM520" s="2207"/>
      <c r="AN520" s="2208"/>
      <c r="AO520" s="2207"/>
      <c r="AP520" s="2207"/>
      <c r="AQ520" s="2207"/>
      <c r="AR520" s="2207"/>
      <c r="AS520" s="2208"/>
      <c r="AT520" s="2207"/>
      <c r="AU520" s="2207"/>
      <c r="AV520" s="2207"/>
      <c r="AW520" s="2207"/>
      <c r="AX520" s="2208"/>
    </row>
    <row r="521" spans="1:56">
      <c r="A521" s="2207"/>
      <c r="B521" s="2207"/>
      <c r="C521" s="2207"/>
      <c r="D521" s="2207"/>
      <c r="E521" s="2208"/>
      <c r="F521" s="2207"/>
      <c r="G521" s="2207"/>
      <c r="H521" s="2207"/>
      <c r="I521" s="2207"/>
      <c r="J521" s="2208"/>
      <c r="K521" s="2207"/>
      <c r="L521" s="2207"/>
      <c r="M521" s="2207"/>
      <c r="N521" s="2207"/>
      <c r="O521" s="2208"/>
      <c r="P521" s="2207"/>
      <c r="Q521" s="2207"/>
      <c r="R521" s="2207"/>
      <c r="S521" s="2207"/>
      <c r="T521" s="2208"/>
      <c r="U521" s="2207"/>
      <c r="V521" s="2207"/>
      <c r="W521" s="2207"/>
      <c r="X521" s="2207"/>
      <c r="Y521" s="2208"/>
      <c r="Z521" s="2207"/>
      <c r="AA521" s="2207"/>
      <c r="AB521" s="2207"/>
      <c r="AC521" s="2207"/>
      <c r="AD521" s="2208"/>
      <c r="AE521" s="2207"/>
      <c r="AF521" s="2207"/>
      <c r="AG521" s="2207"/>
      <c r="AH521" s="2207"/>
      <c r="AI521" s="2208"/>
      <c r="AJ521" s="2207"/>
      <c r="AK521" s="2207"/>
      <c r="AL521" s="2207"/>
      <c r="AM521" s="2207"/>
      <c r="AN521" s="2208"/>
      <c r="AO521" s="2207"/>
      <c r="AP521" s="2207"/>
      <c r="AQ521" s="2207"/>
      <c r="AR521" s="2207"/>
      <c r="AS521" s="2208"/>
      <c r="AT521" s="2207"/>
      <c r="AU521" s="2207"/>
      <c r="AV521" s="2207"/>
      <c r="AW521" s="2207"/>
      <c r="AX521" s="2208"/>
    </row>
    <row r="522" spans="1:56">
      <c r="A522" s="2207"/>
      <c r="B522" s="2207"/>
      <c r="C522" s="2207"/>
      <c r="D522" s="2207"/>
      <c r="E522" s="2208"/>
      <c r="F522" s="2207"/>
      <c r="G522" s="2207"/>
      <c r="H522" s="2207"/>
      <c r="I522" s="2207"/>
      <c r="J522" s="2208"/>
      <c r="K522" s="2207"/>
      <c r="L522" s="2207"/>
      <c r="M522" s="2207"/>
      <c r="N522" s="2207"/>
      <c r="O522" s="2208"/>
      <c r="P522" s="2207"/>
      <c r="Q522" s="2207"/>
      <c r="R522" s="2207"/>
      <c r="S522" s="2207"/>
      <c r="T522" s="2208"/>
      <c r="U522" s="2207"/>
      <c r="V522" s="2207"/>
      <c r="W522" s="2207"/>
      <c r="X522" s="2207"/>
      <c r="Y522" s="2208"/>
      <c r="Z522" s="2207"/>
      <c r="AA522" s="2207"/>
      <c r="AB522" s="2207"/>
      <c r="AC522" s="2207"/>
      <c r="AD522" s="2208"/>
      <c r="AE522" s="2207"/>
      <c r="AF522" s="2207"/>
      <c r="AG522" s="2207"/>
      <c r="AH522" s="2207"/>
      <c r="AI522" s="2208"/>
      <c r="AJ522" s="2207"/>
      <c r="AK522" s="2207"/>
      <c r="AL522" s="2207"/>
      <c r="AM522" s="2207"/>
      <c r="AN522" s="2208"/>
      <c r="AO522" s="2207"/>
      <c r="AP522" s="2207"/>
      <c r="AQ522" s="2207"/>
      <c r="AR522" s="2207"/>
      <c r="AS522" s="2208"/>
      <c r="AT522" s="2207"/>
      <c r="AU522" s="2207"/>
      <c r="AV522" s="2207"/>
      <c r="AW522" s="2207"/>
      <c r="AX522" s="2208"/>
    </row>
    <row r="523" spans="1:56">
      <c r="A523" s="2261"/>
      <c r="B523" s="2261"/>
      <c r="C523" s="2261"/>
      <c r="D523" s="2261"/>
      <c r="E523" s="2262"/>
      <c r="F523" s="2261"/>
      <c r="G523" s="2261"/>
      <c r="H523" s="2261"/>
      <c r="I523" s="2261"/>
      <c r="J523" s="2262"/>
      <c r="K523" s="2261"/>
      <c r="L523" s="2261"/>
      <c r="M523" s="2261"/>
      <c r="N523" s="2261"/>
      <c r="O523" s="2262"/>
      <c r="P523" s="2261"/>
      <c r="Q523" s="2261"/>
      <c r="R523" s="2261"/>
      <c r="S523" s="2261"/>
      <c r="T523" s="2262"/>
      <c r="U523" s="2261"/>
      <c r="V523" s="2261"/>
      <c r="W523" s="2261"/>
      <c r="X523" s="2261"/>
      <c r="Y523" s="2262"/>
      <c r="Z523" s="2261"/>
      <c r="AA523" s="2261"/>
      <c r="AB523" s="2261"/>
      <c r="AC523" s="2261"/>
      <c r="AD523" s="2262"/>
      <c r="AE523" s="2261"/>
      <c r="AF523" s="2261"/>
      <c r="AG523" s="2261"/>
      <c r="AH523" s="2261"/>
      <c r="AI523" s="2262"/>
      <c r="AJ523" s="2261"/>
      <c r="AK523" s="2261"/>
      <c r="AL523" s="2261"/>
      <c r="AM523" s="2261"/>
      <c r="AN523" s="2262"/>
      <c r="AO523" s="2261"/>
      <c r="AP523" s="2261"/>
      <c r="AQ523" s="2261"/>
      <c r="AR523" s="2261"/>
      <c r="AS523" s="2262"/>
      <c r="AT523" s="2261"/>
      <c r="AU523" s="2261"/>
      <c r="AV523" s="2261"/>
      <c r="AW523" s="2261"/>
      <c r="AX523" s="2262"/>
    </row>
    <row r="524" spans="1:56">
      <c r="A524" s="424">
        <v>21</v>
      </c>
      <c r="B524" s="425"/>
      <c r="C524" s="425"/>
      <c r="D524" s="425"/>
      <c r="E524" s="426"/>
      <c r="F524" s="424">
        <v>22</v>
      </c>
      <c r="G524" s="425"/>
      <c r="H524" s="425"/>
      <c r="I524" s="425"/>
      <c r="J524" s="426"/>
      <c r="K524" s="424">
        <v>23</v>
      </c>
      <c r="L524" s="425"/>
      <c r="M524" s="425"/>
      <c r="N524" s="425"/>
      <c r="O524" s="426"/>
      <c r="P524" s="424">
        <v>24</v>
      </c>
      <c r="Q524" s="425"/>
      <c r="R524" s="425"/>
      <c r="S524" s="425"/>
      <c r="T524" s="426"/>
      <c r="U524" s="424">
        <v>25</v>
      </c>
      <c r="V524" s="425"/>
      <c r="W524" s="425"/>
      <c r="X524" s="425"/>
      <c r="Y524" s="426"/>
      <c r="Z524" s="2264" t="s">
        <v>151</v>
      </c>
      <c r="AA524" s="2265"/>
      <c r="AB524" s="2265"/>
      <c r="AC524" s="2265"/>
      <c r="AD524" s="2265"/>
      <c r="AE524" s="2265"/>
      <c r="AF524" s="2265"/>
      <c r="AG524" s="2265"/>
      <c r="AH524" s="2265"/>
      <c r="AI524" s="2265"/>
      <c r="AJ524" s="2265"/>
      <c r="AK524" s="2265"/>
      <c r="AL524" s="2265"/>
      <c r="AM524" s="2265"/>
      <c r="AN524" s="2265"/>
      <c r="AO524" s="2265"/>
      <c r="AP524" s="2265"/>
      <c r="AQ524" s="2265"/>
      <c r="AR524" s="2265"/>
      <c r="AS524" s="2265"/>
      <c r="AT524" s="2265"/>
      <c r="AU524" s="2265"/>
      <c r="AV524" s="2265"/>
      <c r="AW524" s="2265"/>
      <c r="AX524" s="2265"/>
    </row>
    <row r="525" spans="1:56">
      <c r="A525" s="2263" t="s">
        <v>3713</v>
      </c>
      <c r="B525" s="2207"/>
      <c r="C525" s="2207"/>
      <c r="D525" s="2207"/>
      <c r="E525" s="2208"/>
      <c r="F525" s="2207"/>
      <c r="G525" s="2207"/>
      <c r="H525" s="2207"/>
      <c r="I525" s="2207"/>
      <c r="J525" s="2208"/>
      <c r="K525" s="2207"/>
      <c r="L525" s="2207"/>
      <c r="M525" s="2207"/>
      <c r="N525" s="2207"/>
      <c r="O525" s="2208"/>
      <c r="P525" s="2207"/>
      <c r="Q525" s="2207"/>
      <c r="R525" s="2207"/>
      <c r="S525" s="2207"/>
      <c r="T525" s="2208"/>
      <c r="U525" s="2207"/>
      <c r="V525" s="2207"/>
      <c r="W525" s="2207"/>
      <c r="X525" s="2207"/>
      <c r="Y525" s="2208"/>
      <c r="Z525" s="2266"/>
      <c r="AA525" s="2267"/>
      <c r="AB525" s="2267"/>
      <c r="AC525" s="2267"/>
      <c r="AD525" s="2267"/>
      <c r="AE525" s="2267"/>
      <c r="AF525" s="2267"/>
      <c r="AG525" s="2267"/>
      <c r="AH525" s="2267"/>
      <c r="AI525" s="2267"/>
      <c r="AJ525" s="2267"/>
      <c r="AK525" s="2267"/>
      <c r="AL525" s="2267"/>
      <c r="AM525" s="2267"/>
      <c r="AN525" s="2267"/>
      <c r="AO525" s="2267"/>
      <c r="AP525" s="2267"/>
      <c r="AQ525" s="2267"/>
      <c r="AR525" s="2267"/>
      <c r="AS525" s="2267"/>
      <c r="AT525" s="2267"/>
      <c r="AU525" s="2267"/>
      <c r="AV525" s="2267"/>
      <c r="AW525" s="2267"/>
      <c r="AX525" s="2267"/>
    </row>
    <row r="526" spans="1:56">
      <c r="A526" s="2263"/>
      <c r="B526" s="2207"/>
      <c r="C526" s="2207"/>
      <c r="D526" s="2207"/>
      <c r="E526" s="2208"/>
      <c r="F526" s="2207"/>
      <c r="G526" s="2207"/>
      <c r="H526" s="2207"/>
      <c r="I526" s="2207"/>
      <c r="J526" s="2208"/>
      <c r="K526" s="2207"/>
      <c r="L526" s="2207"/>
      <c r="M526" s="2207"/>
      <c r="N526" s="2207"/>
      <c r="O526" s="2208"/>
      <c r="P526" s="2207"/>
      <c r="Q526" s="2207"/>
      <c r="R526" s="2207"/>
      <c r="S526" s="2207"/>
      <c r="T526" s="2208"/>
      <c r="U526" s="2207"/>
      <c r="V526" s="2207"/>
      <c r="W526" s="2207"/>
      <c r="X526" s="2207"/>
      <c r="Y526" s="2208"/>
      <c r="Z526" s="2266"/>
      <c r="AA526" s="2267"/>
      <c r="AB526" s="2267"/>
      <c r="AC526" s="2267"/>
      <c r="AD526" s="2267"/>
      <c r="AE526" s="2267"/>
      <c r="AF526" s="2267"/>
      <c r="AG526" s="2267"/>
      <c r="AH526" s="2267"/>
      <c r="AI526" s="2267"/>
      <c r="AJ526" s="2267"/>
      <c r="AK526" s="2267"/>
      <c r="AL526" s="2267"/>
      <c r="AM526" s="2267"/>
      <c r="AN526" s="2267"/>
      <c r="AO526" s="2267"/>
      <c r="AP526" s="2267"/>
      <c r="AQ526" s="2267"/>
      <c r="AR526" s="2267"/>
      <c r="AS526" s="2267"/>
      <c r="AT526" s="2267"/>
      <c r="AU526" s="2267"/>
      <c r="AV526" s="2267"/>
      <c r="AW526" s="2267"/>
      <c r="AX526" s="2267"/>
    </row>
    <row r="527" spans="1:56">
      <c r="A527" s="2263"/>
      <c r="B527" s="2207"/>
      <c r="C527" s="2207"/>
      <c r="D527" s="2207"/>
      <c r="E527" s="2208"/>
      <c r="F527" s="2207"/>
      <c r="G527" s="2207"/>
      <c r="H527" s="2207"/>
      <c r="I527" s="2207"/>
      <c r="J527" s="2208"/>
      <c r="K527" s="2207"/>
      <c r="L527" s="2207"/>
      <c r="M527" s="2207"/>
      <c r="N527" s="2207"/>
      <c r="O527" s="2208"/>
      <c r="P527" s="2207"/>
      <c r="Q527" s="2207"/>
      <c r="R527" s="2207"/>
      <c r="S527" s="2207"/>
      <c r="T527" s="2208"/>
      <c r="U527" s="2207"/>
      <c r="V527" s="2207"/>
      <c r="W527" s="2207"/>
      <c r="X527" s="2207"/>
      <c r="Y527" s="2208"/>
      <c r="Z527" s="2266"/>
      <c r="AA527" s="2267"/>
      <c r="AB527" s="2267"/>
      <c r="AC527" s="2267"/>
      <c r="AD527" s="2267"/>
      <c r="AE527" s="2267"/>
      <c r="AF527" s="2267"/>
      <c r="AG527" s="2267"/>
      <c r="AH527" s="2267"/>
      <c r="AI527" s="2267"/>
      <c r="AJ527" s="2267"/>
      <c r="AK527" s="2267"/>
      <c r="AL527" s="2267"/>
      <c r="AM527" s="2267"/>
      <c r="AN527" s="2267"/>
      <c r="AO527" s="2267"/>
      <c r="AP527" s="2267"/>
      <c r="AQ527" s="2267"/>
      <c r="AR527" s="2267"/>
      <c r="AS527" s="2267"/>
      <c r="AT527" s="2267"/>
      <c r="AU527" s="2267"/>
      <c r="AV527" s="2267"/>
      <c r="AW527" s="2267"/>
      <c r="AX527" s="2267"/>
    </row>
    <row r="528" spans="1:56" ht="15.75">
      <c r="A528" s="2263"/>
      <c r="B528" s="2207"/>
      <c r="C528" s="2207"/>
      <c r="D528" s="2207"/>
      <c r="E528" s="2208"/>
      <c r="F528" s="2207"/>
      <c r="G528" s="2207"/>
      <c r="H528" s="2207"/>
      <c r="I528" s="2207"/>
      <c r="J528" s="2208"/>
      <c r="K528" s="2207"/>
      <c r="L528" s="2207"/>
      <c r="M528" s="2207"/>
      <c r="N528" s="2207"/>
      <c r="O528" s="2208"/>
      <c r="P528" s="2207"/>
      <c r="Q528" s="2207"/>
      <c r="R528" s="2207"/>
      <c r="S528" s="2207"/>
      <c r="T528" s="2208"/>
      <c r="U528" s="2207"/>
      <c r="V528" s="2207"/>
      <c r="W528" s="2207"/>
      <c r="X528" s="2207"/>
      <c r="Y528" s="2208"/>
      <c r="Z528" s="2270" t="s">
        <v>43</v>
      </c>
      <c r="AA528" s="2271"/>
      <c r="AB528" s="2271"/>
      <c r="AC528" s="496"/>
      <c r="AD528" s="497" t="s">
        <v>44</v>
      </c>
      <c r="AE528" s="497" t="s">
        <v>45</v>
      </c>
      <c r="AF528" s="497" t="s">
        <v>208</v>
      </c>
      <c r="AG528" s="2271" t="s">
        <v>47</v>
      </c>
      <c r="AH528" s="2271"/>
      <c r="AI528" s="2271"/>
      <c r="AJ528" s="427"/>
      <c r="AK528" s="427"/>
      <c r="AL528" s="427"/>
      <c r="AM528" s="427"/>
      <c r="AN528" s="427"/>
      <c r="AO528" s="427"/>
      <c r="AP528" s="427"/>
      <c r="AQ528" s="427"/>
      <c r="AR528" s="497" t="s">
        <v>48</v>
      </c>
      <c r="AS528" s="427"/>
      <c r="AT528" s="2268">
        <f>$AT$38</f>
        <v>464</v>
      </c>
      <c r="AU528" s="2268"/>
      <c r="AV528" s="2269" t="s">
        <v>49</v>
      </c>
      <c r="AW528" s="2269"/>
      <c r="AX528" s="427"/>
    </row>
    <row r="529" spans="1:50">
      <c r="A529" s="2263"/>
      <c r="B529" s="2207"/>
      <c r="C529" s="2207"/>
      <c r="D529" s="2207"/>
      <c r="E529" s="2208"/>
      <c r="F529" s="2207"/>
      <c r="G529" s="2207"/>
      <c r="H529" s="2207"/>
      <c r="I529" s="2207"/>
      <c r="J529" s="2208"/>
      <c r="K529" s="2207"/>
      <c r="L529" s="2207"/>
      <c r="M529" s="2207"/>
      <c r="N529" s="2207"/>
      <c r="O529" s="2208"/>
      <c r="P529" s="2207"/>
      <c r="Q529" s="2207"/>
      <c r="R529" s="2207"/>
      <c r="S529" s="2207"/>
      <c r="T529" s="2208"/>
      <c r="U529" s="2207"/>
      <c r="V529" s="2207"/>
      <c r="W529" s="2207"/>
      <c r="X529" s="2207"/>
      <c r="Y529" s="2208"/>
      <c r="Z529" s="2108" t="s">
        <v>3681</v>
      </c>
      <c r="AA529" s="2109"/>
      <c r="AB529" s="2109"/>
      <c r="AC529" s="2109"/>
      <c r="AD529" s="550">
        <v>16</v>
      </c>
      <c r="AE529" s="551">
        <v>201</v>
      </c>
      <c r="AF529" s="527">
        <f>SUM($AT$38-AE529)</f>
        <v>263</v>
      </c>
      <c r="AG529" s="1977"/>
      <c r="AH529" s="1977"/>
      <c r="AI529" s="1977"/>
      <c r="AJ529" s="1977"/>
      <c r="AK529" s="1977"/>
      <c r="AL529" s="1977"/>
      <c r="AM529" s="1977"/>
      <c r="AN529" s="1977"/>
      <c r="AO529" s="1977"/>
      <c r="AP529" s="1977"/>
      <c r="AQ529" s="1086"/>
      <c r="AR529" s="2368" t="s">
        <v>50</v>
      </c>
      <c r="AS529" s="2368"/>
      <c r="AT529" s="2368"/>
      <c r="AU529" s="2368"/>
      <c r="AV529" s="2368"/>
      <c r="AW529" s="2368"/>
      <c r="AX529" s="427"/>
    </row>
    <row r="530" spans="1:50">
      <c r="A530" s="2263"/>
      <c r="B530" s="2207"/>
      <c r="C530" s="2207"/>
      <c r="D530" s="2207"/>
      <c r="E530" s="2208"/>
      <c r="F530" s="2207"/>
      <c r="G530" s="2207"/>
      <c r="H530" s="2207"/>
      <c r="I530" s="2207"/>
      <c r="J530" s="2208"/>
      <c r="K530" s="2207"/>
      <c r="L530" s="2207"/>
      <c r="M530" s="2207"/>
      <c r="N530" s="2207"/>
      <c r="O530" s="2208"/>
      <c r="P530" s="2207"/>
      <c r="Q530" s="2207"/>
      <c r="R530" s="2207"/>
      <c r="S530" s="2207"/>
      <c r="T530" s="2208"/>
      <c r="U530" s="2207"/>
      <c r="V530" s="2207"/>
      <c r="W530" s="2207"/>
      <c r="X530" s="2207"/>
      <c r="Y530" s="2208"/>
      <c r="Z530" s="2108"/>
      <c r="AA530" s="2109"/>
      <c r="AB530" s="2109"/>
      <c r="AC530" s="2109"/>
      <c r="AD530" s="550"/>
      <c r="AE530" s="551"/>
      <c r="AF530" s="527">
        <f t="shared" ref="AF530:AF539" si="10">SUM($AT$38-AE530)</f>
        <v>464</v>
      </c>
      <c r="AG530" s="1977"/>
      <c r="AH530" s="1977"/>
      <c r="AI530" s="1977"/>
      <c r="AJ530" s="1977"/>
      <c r="AK530" s="1977"/>
      <c r="AL530" s="1977"/>
      <c r="AM530" s="1977"/>
      <c r="AN530" s="1977"/>
      <c r="AO530" s="1977"/>
      <c r="AP530" s="1977"/>
      <c r="AQ530" s="1086"/>
      <c r="AR530" s="2368"/>
      <c r="AS530" s="2368"/>
      <c r="AT530" s="2368"/>
      <c r="AU530" s="2368"/>
      <c r="AV530" s="2368"/>
      <c r="AW530" s="2368"/>
      <c r="AX530" s="427"/>
    </row>
    <row r="531" spans="1:50">
      <c r="A531" s="2263"/>
      <c r="B531" s="2207"/>
      <c r="C531" s="2207"/>
      <c r="D531" s="2207"/>
      <c r="E531" s="2208"/>
      <c r="F531" s="2207"/>
      <c r="G531" s="2207"/>
      <c r="H531" s="2207"/>
      <c r="I531" s="2207"/>
      <c r="J531" s="2208"/>
      <c r="K531" s="2207"/>
      <c r="L531" s="2207"/>
      <c r="M531" s="2207"/>
      <c r="N531" s="2207"/>
      <c r="O531" s="2208"/>
      <c r="P531" s="2207"/>
      <c r="Q531" s="2207"/>
      <c r="R531" s="2207"/>
      <c r="S531" s="2207"/>
      <c r="T531" s="2208"/>
      <c r="U531" s="2207"/>
      <c r="V531" s="2207"/>
      <c r="W531" s="2207"/>
      <c r="X531" s="2207"/>
      <c r="Y531" s="2208"/>
      <c r="Z531" s="2108"/>
      <c r="AA531" s="2109"/>
      <c r="AB531" s="2109"/>
      <c r="AC531" s="2109"/>
      <c r="AD531" s="550"/>
      <c r="AE531" s="551"/>
      <c r="AF531" s="527">
        <f t="shared" si="10"/>
        <v>464</v>
      </c>
      <c r="AG531" s="1977"/>
      <c r="AH531" s="1977"/>
      <c r="AI531" s="1977"/>
      <c r="AJ531" s="1977"/>
      <c r="AK531" s="1977"/>
      <c r="AL531" s="1977"/>
      <c r="AM531" s="1977"/>
      <c r="AN531" s="1977"/>
      <c r="AO531" s="1977"/>
      <c r="AP531" s="1977"/>
      <c r="AQ531" s="1086"/>
      <c r="AR531" s="2368"/>
      <c r="AS531" s="2368"/>
      <c r="AT531" s="2368"/>
      <c r="AU531" s="2368"/>
      <c r="AV531" s="2368"/>
      <c r="AW531" s="2368"/>
      <c r="AX531" s="427"/>
    </row>
    <row r="532" spans="1:50">
      <c r="A532" s="2263"/>
      <c r="B532" s="2207"/>
      <c r="C532" s="2207"/>
      <c r="D532" s="2207"/>
      <c r="E532" s="2208"/>
      <c r="F532" s="2207"/>
      <c r="G532" s="2207"/>
      <c r="H532" s="2207"/>
      <c r="I532" s="2207"/>
      <c r="J532" s="2208"/>
      <c r="K532" s="2207"/>
      <c r="L532" s="2207"/>
      <c r="M532" s="2207"/>
      <c r="N532" s="2207"/>
      <c r="O532" s="2208"/>
      <c r="P532" s="2207"/>
      <c r="Q532" s="2207"/>
      <c r="R532" s="2207"/>
      <c r="S532" s="2207"/>
      <c r="T532" s="2208"/>
      <c r="U532" s="2207"/>
      <c r="V532" s="2207"/>
      <c r="W532" s="2207"/>
      <c r="X532" s="2207"/>
      <c r="Y532" s="2208"/>
      <c r="Z532" s="2108"/>
      <c r="AA532" s="2109"/>
      <c r="AB532" s="2109"/>
      <c r="AC532" s="2109"/>
      <c r="AD532" s="550"/>
      <c r="AE532" s="551"/>
      <c r="AF532" s="527">
        <f t="shared" si="10"/>
        <v>464</v>
      </c>
      <c r="AG532" s="1977"/>
      <c r="AH532" s="1977"/>
      <c r="AI532" s="1977"/>
      <c r="AJ532" s="1977"/>
      <c r="AK532" s="1977"/>
      <c r="AL532" s="1977"/>
      <c r="AM532" s="1977"/>
      <c r="AN532" s="1977"/>
      <c r="AO532" s="1977"/>
      <c r="AP532" s="1977"/>
      <c r="AQ532" s="1086"/>
      <c r="AR532" s="2368"/>
      <c r="AS532" s="2368"/>
      <c r="AT532" s="2368"/>
      <c r="AU532" s="2368"/>
      <c r="AV532" s="2368"/>
      <c r="AW532" s="2368"/>
      <c r="AX532" s="427"/>
    </row>
    <row r="533" spans="1:50">
      <c r="A533" s="2263"/>
      <c r="B533" s="2207"/>
      <c r="C533" s="2207"/>
      <c r="D533" s="2207"/>
      <c r="E533" s="2208"/>
      <c r="F533" s="2207"/>
      <c r="G533" s="2207"/>
      <c r="H533" s="2207"/>
      <c r="I533" s="2207"/>
      <c r="J533" s="2208"/>
      <c r="K533" s="2207"/>
      <c r="L533" s="2207"/>
      <c r="M533" s="2207"/>
      <c r="N533" s="2207"/>
      <c r="O533" s="2208"/>
      <c r="P533" s="2207"/>
      <c r="Q533" s="2207"/>
      <c r="R533" s="2207"/>
      <c r="S533" s="2207"/>
      <c r="T533" s="2208"/>
      <c r="U533" s="2207"/>
      <c r="V533" s="2207"/>
      <c r="W533" s="2207"/>
      <c r="X533" s="2207"/>
      <c r="Y533" s="2208"/>
      <c r="Z533" s="2108"/>
      <c r="AA533" s="2109"/>
      <c r="AB533" s="2109"/>
      <c r="AC533" s="2109"/>
      <c r="AD533" s="550"/>
      <c r="AE533" s="551"/>
      <c r="AF533" s="527">
        <f t="shared" si="10"/>
        <v>464</v>
      </c>
      <c r="AG533" s="1977"/>
      <c r="AH533" s="1977"/>
      <c r="AI533" s="1977"/>
      <c r="AJ533" s="1977"/>
      <c r="AK533" s="1977"/>
      <c r="AL533" s="1977"/>
      <c r="AM533" s="1977"/>
      <c r="AN533" s="1977"/>
      <c r="AO533" s="1977"/>
      <c r="AP533" s="1977"/>
      <c r="AQ533" s="1086"/>
      <c r="AR533" s="2368"/>
      <c r="AS533" s="2368"/>
      <c r="AT533" s="2368"/>
      <c r="AU533" s="2368"/>
      <c r="AV533" s="2368"/>
      <c r="AW533" s="2368"/>
      <c r="AX533" s="427"/>
    </row>
    <row r="534" spans="1:50">
      <c r="A534" s="2263"/>
      <c r="B534" s="2207"/>
      <c r="C534" s="2207"/>
      <c r="D534" s="2207"/>
      <c r="E534" s="2208"/>
      <c r="F534" s="2207"/>
      <c r="G534" s="2207"/>
      <c r="H534" s="2207"/>
      <c r="I534" s="2207"/>
      <c r="J534" s="2208"/>
      <c r="K534" s="2207"/>
      <c r="L534" s="2207"/>
      <c r="M534" s="2207"/>
      <c r="N534" s="2207"/>
      <c r="O534" s="2208"/>
      <c r="P534" s="2207"/>
      <c r="Q534" s="2207"/>
      <c r="R534" s="2207"/>
      <c r="S534" s="2207"/>
      <c r="T534" s="2208"/>
      <c r="U534" s="2207"/>
      <c r="V534" s="2207"/>
      <c r="W534" s="2207"/>
      <c r="X534" s="2207"/>
      <c r="Y534" s="2208"/>
      <c r="Z534" s="2108"/>
      <c r="AA534" s="2109"/>
      <c r="AB534" s="2109"/>
      <c r="AC534" s="2109"/>
      <c r="AD534" s="550"/>
      <c r="AE534" s="551"/>
      <c r="AF534" s="527">
        <f t="shared" si="10"/>
        <v>464</v>
      </c>
      <c r="AG534" s="1977"/>
      <c r="AH534" s="1977"/>
      <c r="AI534" s="1977"/>
      <c r="AJ534" s="1977"/>
      <c r="AK534" s="1977"/>
      <c r="AL534" s="1977"/>
      <c r="AM534" s="1977"/>
      <c r="AN534" s="1977"/>
      <c r="AO534" s="1977"/>
      <c r="AP534" s="1977"/>
      <c r="AQ534" s="1086"/>
      <c r="AR534" s="2368"/>
      <c r="AS534" s="2368"/>
      <c r="AT534" s="2368"/>
      <c r="AU534" s="2368"/>
      <c r="AV534" s="2368"/>
      <c r="AW534" s="2368"/>
      <c r="AX534" s="427"/>
    </row>
    <row r="535" spans="1:50">
      <c r="A535" s="2263"/>
      <c r="B535" s="2207"/>
      <c r="C535" s="2207"/>
      <c r="D535" s="2207"/>
      <c r="E535" s="2208"/>
      <c r="F535" s="2207"/>
      <c r="G535" s="2207"/>
      <c r="H535" s="2207"/>
      <c r="I535" s="2207"/>
      <c r="J535" s="2208"/>
      <c r="K535" s="2207"/>
      <c r="L535" s="2207"/>
      <c r="M535" s="2207"/>
      <c r="N535" s="2207"/>
      <c r="O535" s="2208"/>
      <c r="P535" s="2207"/>
      <c r="Q535" s="2207"/>
      <c r="R535" s="2207"/>
      <c r="S535" s="2207"/>
      <c r="T535" s="2208"/>
      <c r="U535" s="2207"/>
      <c r="V535" s="2207"/>
      <c r="W535" s="2207"/>
      <c r="X535" s="2207"/>
      <c r="Y535" s="2208"/>
      <c r="Z535" s="2108"/>
      <c r="AA535" s="2109"/>
      <c r="AB535" s="2109"/>
      <c r="AC535" s="2109"/>
      <c r="AD535" s="550"/>
      <c r="AE535" s="551"/>
      <c r="AF535" s="527">
        <f t="shared" si="10"/>
        <v>464</v>
      </c>
      <c r="AG535" s="1977"/>
      <c r="AH535" s="1977"/>
      <c r="AI535" s="1977"/>
      <c r="AJ535" s="1977"/>
      <c r="AK535" s="1977"/>
      <c r="AL535" s="1977"/>
      <c r="AM535" s="1977"/>
      <c r="AN535" s="1977"/>
      <c r="AO535" s="1977"/>
      <c r="AP535" s="1977"/>
      <c r="AQ535" s="1086"/>
      <c r="AR535" s="2368"/>
      <c r="AS535" s="2368"/>
      <c r="AT535" s="2368"/>
      <c r="AU535" s="2368"/>
      <c r="AV535" s="2368"/>
      <c r="AW535" s="2368"/>
      <c r="AX535" s="427"/>
    </row>
    <row r="536" spans="1:50">
      <c r="A536" s="2263"/>
      <c r="B536" s="2207"/>
      <c r="C536" s="2207"/>
      <c r="D536" s="2207"/>
      <c r="E536" s="2208"/>
      <c r="F536" s="2207"/>
      <c r="G536" s="2207"/>
      <c r="H536" s="2207"/>
      <c r="I536" s="2207"/>
      <c r="J536" s="2208"/>
      <c r="K536" s="2207"/>
      <c r="L536" s="2207"/>
      <c r="M536" s="2207"/>
      <c r="N536" s="2207"/>
      <c r="O536" s="2208"/>
      <c r="P536" s="2207"/>
      <c r="Q536" s="2207"/>
      <c r="R536" s="2207"/>
      <c r="S536" s="2207"/>
      <c r="T536" s="2208"/>
      <c r="U536" s="2207"/>
      <c r="V536" s="2207"/>
      <c r="W536" s="2207"/>
      <c r="X536" s="2207"/>
      <c r="Y536" s="2208"/>
      <c r="Z536" s="2108"/>
      <c r="AA536" s="2109"/>
      <c r="AB536" s="2109"/>
      <c r="AC536" s="2109"/>
      <c r="AD536" s="550"/>
      <c r="AE536" s="551"/>
      <c r="AF536" s="527">
        <f t="shared" si="10"/>
        <v>464</v>
      </c>
      <c r="AG536" s="1977"/>
      <c r="AH536" s="1977"/>
      <c r="AI536" s="1977"/>
      <c r="AJ536" s="1977"/>
      <c r="AK536" s="1977"/>
      <c r="AL536" s="1977"/>
      <c r="AM536" s="1977"/>
      <c r="AN536" s="1977"/>
      <c r="AO536" s="1977"/>
      <c r="AP536" s="1977"/>
      <c r="AQ536" s="1086"/>
      <c r="AR536" s="2368"/>
      <c r="AS536" s="2368"/>
      <c r="AT536" s="2368"/>
      <c r="AU536" s="2368"/>
      <c r="AV536" s="2368"/>
      <c r="AW536" s="2368"/>
      <c r="AX536" s="427"/>
    </row>
    <row r="537" spans="1:50">
      <c r="A537" s="2263"/>
      <c r="B537" s="2207"/>
      <c r="C537" s="2207"/>
      <c r="D537" s="2207"/>
      <c r="E537" s="2208"/>
      <c r="F537" s="2207"/>
      <c r="G537" s="2207"/>
      <c r="H537" s="2207"/>
      <c r="I537" s="2207"/>
      <c r="J537" s="2208"/>
      <c r="K537" s="2207"/>
      <c r="L537" s="2207"/>
      <c r="M537" s="2207"/>
      <c r="N537" s="2207"/>
      <c r="O537" s="2208"/>
      <c r="P537" s="2207"/>
      <c r="Q537" s="2207"/>
      <c r="R537" s="2207"/>
      <c r="S537" s="2207"/>
      <c r="T537" s="2208"/>
      <c r="U537" s="2207"/>
      <c r="V537" s="2207"/>
      <c r="W537" s="2207"/>
      <c r="X537" s="2207"/>
      <c r="Y537" s="2208"/>
      <c r="Z537" s="2108"/>
      <c r="AA537" s="2109"/>
      <c r="AB537" s="2109"/>
      <c r="AC537" s="2109"/>
      <c r="AD537" s="550"/>
      <c r="AE537" s="551"/>
      <c r="AF537" s="527">
        <f t="shared" si="10"/>
        <v>464</v>
      </c>
      <c r="AG537" s="1977"/>
      <c r="AH537" s="1977"/>
      <c r="AI537" s="1977"/>
      <c r="AJ537" s="1977"/>
      <c r="AK537" s="1977"/>
      <c r="AL537" s="1977"/>
      <c r="AM537" s="1977"/>
      <c r="AN537" s="1977"/>
      <c r="AO537" s="1977"/>
      <c r="AP537" s="1977"/>
      <c r="AQ537" s="1086"/>
      <c r="AR537" s="2368"/>
      <c r="AS537" s="2368"/>
      <c r="AT537" s="2368"/>
      <c r="AU537" s="2368"/>
      <c r="AV537" s="2368"/>
      <c r="AW537" s="2368"/>
      <c r="AX537" s="427"/>
    </row>
    <row r="538" spans="1:50">
      <c r="A538" s="2263"/>
      <c r="B538" s="2207"/>
      <c r="C538" s="2207"/>
      <c r="D538" s="2207"/>
      <c r="E538" s="2208"/>
      <c r="F538" s="2207"/>
      <c r="G538" s="2207"/>
      <c r="H538" s="2207"/>
      <c r="I538" s="2207"/>
      <c r="J538" s="2208"/>
      <c r="K538" s="2207"/>
      <c r="L538" s="2207"/>
      <c r="M538" s="2207"/>
      <c r="N538" s="2207"/>
      <c r="O538" s="2208"/>
      <c r="P538" s="2207"/>
      <c r="Q538" s="2207"/>
      <c r="R538" s="2207"/>
      <c r="S538" s="2207"/>
      <c r="T538" s="2208"/>
      <c r="U538" s="2207"/>
      <c r="V538" s="2207"/>
      <c r="W538" s="2207"/>
      <c r="X538" s="2207"/>
      <c r="Y538" s="2208"/>
      <c r="Z538" s="2108"/>
      <c r="AA538" s="2109"/>
      <c r="AB538" s="2109"/>
      <c r="AC538" s="2109"/>
      <c r="AD538" s="550"/>
      <c r="AE538" s="551"/>
      <c r="AF538" s="527">
        <f t="shared" si="10"/>
        <v>464</v>
      </c>
      <c r="AG538" s="1977"/>
      <c r="AH538" s="1977"/>
      <c r="AI538" s="1977"/>
      <c r="AJ538" s="1977"/>
      <c r="AK538" s="1977"/>
      <c r="AL538" s="1977"/>
      <c r="AM538" s="1977"/>
      <c r="AN538" s="1977"/>
      <c r="AO538" s="1977"/>
      <c r="AP538" s="1977"/>
      <c r="AQ538" s="1086"/>
      <c r="AR538" s="2368"/>
      <c r="AS538" s="2368"/>
      <c r="AT538" s="2368"/>
      <c r="AU538" s="2368"/>
      <c r="AV538" s="2368"/>
      <c r="AW538" s="2368"/>
      <c r="AX538" s="427"/>
    </row>
    <row r="539" spans="1:50">
      <c r="A539" s="2272"/>
      <c r="B539" s="2261"/>
      <c r="C539" s="2261"/>
      <c r="D539" s="2261"/>
      <c r="E539" s="2262"/>
      <c r="F539" s="2261"/>
      <c r="G539" s="2261"/>
      <c r="H539" s="2261"/>
      <c r="I539" s="2261"/>
      <c r="J539" s="2262"/>
      <c r="K539" s="2261"/>
      <c r="L539" s="2261"/>
      <c r="M539" s="2261"/>
      <c r="N539" s="2261"/>
      <c r="O539" s="2262"/>
      <c r="P539" s="2261"/>
      <c r="Q539" s="2261"/>
      <c r="R539" s="2261"/>
      <c r="S539" s="2261"/>
      <c r="T539" s="2262"/>
      <c r="U539" s="2261"/>
      <c r="V539" s="2261"/>
      <c r="W539" s="2261"/>
      <c r="X539" s="2261"/>
      <c r="Y539" s="2262"/>
      <c r="Z539" s="2108"/>
      <c r="AA539" s="2109"/>
      <c r="AB539" s="2109"/>
      <c r="AC539" s="2109"/>
      <c r="AD539" s="550"/>
      <c r="AE539" s="551"/>
      <c r="AF539" s="534">
        <f t="shared" si="10"/>
        <v>464</v>
      </c>
      <c r="AG539" s="577" t="s">
        <v>55</v>
      </c>
      <c r="AH539" s="577"/>
      <c r="AI539" s="428"/>
      <c r="AJ539" s="428"/>
      <c r="AK539" s="428"/>
      <c r="AL539" s="428"/>
      <c r="AM539" s="428"/>
      <c r="AN539" s="428"/>
      <c r="AO539" s="428"/>
      <c r="AP539" s="428"/>
      <c r="AQ539" s="428"/>
      <c r="AR539" s="428"/>
      <c r="AS539" s="428"/>
      <c r="AT539" s="428"/>
      <c r="AU539" s="428"/>
      <c r="AV539" s="428"/>
      <c r="AW539" s="428"/>
      <c r="AX539" s="428"/>
    </row>
    <row r="540" spans="1:50" ht="18.75">
      <c r="A540" s="2011" t="s">
        <v>0</v>
      </c>
      <c r="B540" s="2011"/>
      <c r="C540" s="2011"/>
      <c r="D540" s="2011"/>
      <c r="E540" s="2011"/>
      <c r="F540" s="2011" t="s">
        <v>1</v>
      </c>
      <c r="G540" s="2011"/>
      <c r="H540" s="2011"/>
      <c r="I540" s="2011"/>
      <c r="J540" s="2011"/>
      <c r="K540" s="2011" t="s">
        <v>2</v>
      </c>
      <c r="L540" s="2011"/>
      <c r="M540" s="2011"/>
      <c r="N540" s="2011"/>
      <c r="O540" s="2011"/>
      <c r="P540" s="2011" t="s">
        <v>3</v>
      </c>
      <c r="Q540" s="2011"/>
      <c r="R540" s="2011"/>
      <c r="S540" s="2011"/>
      <c r="T540" s="2011"/>
      <c r="U540" s="2011" t="s">
        <v>4</v>
      </c>
      <c r="V540" s="2011"/>
      <c r="W540" s="2011"/>
      <c r="X540" s="2011"/>
      <c r="Y540" s="2011"/>
      <c r="Z540" s="2011" t="s">
        <v>5</v>
      </c>
      <c r="AA540" s="2011"/>
      <c r="AB540" s="2011"/>
      <c r="AC540" s="2011"/>
      <c r="AD540" s="2011"/>
      <c r="AE540" s="2011" t="s">
        <v>6</v>
      </c>
      <c r="AF540" s="2011"/>
      <c r="AG540" s="2011"/>
      <c r="AH540" s="2011"/>
      <c r="AI540" s="2011"/>
      <c r="AJ540" s="2011" t="s">
        <v>7</v>
      </c>
      <c r="AK540" s="2011"/>
      <c r="AL540" s="2011"/>
      <c r="AM540" s="2011"/>
      <c r="AN540" s="2011"/>
      <c r="AO540" s="2011" t="s">
        <v>8</v>
      </c>
      <c r="AP540" s="2011"/>
      <c r="AQ540" s="2011"/>
      <c r="AR540" s="2011"/>
      <c r="AS540" s="2011"/>
      <c r="AT540" s="2011" t="s">
        <v>9</v>
      </c>
      <c r="AU540" s="2011"/>
      <c r="AV540" s="2011"/>
      <c r="AW540" s="2011"/>
      <c r="AX540" s="2011"/>
    </row>
    <row r="541" spans="1:50">
      <c r="A541" s="2013" t="s">
        <v>154</v>
      </c>
      <c r="B541" s="2014"/>
      <c r="C541" s="2014"/>
      <c r="D541" s="2014"/>
      <c r="E541" s="2014"/>
      <c r="F541" s="2014"/>
      <c r="G541" s="2014"/>
      <c r="H541" s="2014"/>
      <c r="I541" s="2014"/>
      <c r="J541" s="2014"/>
      <c r="K541" s="2014"/>
      <c r="L541" s="2014"/>
      <c r="M541" s="2014"/>
      <c r="N541" s="2014"/>
      <c r="O541" s="2014"/>
      <c r="P541" s="2014"/>
      <c r="Q541" s="2014"/>
      <c r="R541" s="2014"/>
      <c r="S541" s="2014"/>
      <c r="T541" s="2014"/>
      <c r="U541" s="2014"/>
      <c r="V541" s="2014"/>
      <c r="W541" s="2014"/>
      <c r="X541" s="2014"/>
      <c r="Y541" s="2014"/>
      <c r="Z541" s="429">
        <v>1</v>
      </c>
      <c r="AA541" s="430"/>
      <c r="AB541" s="430"/>
      <c r="AC541" s="430"/>
      <c r="AD541" s="431"/>
      <c r="AE541" s="430">
        <v>2</v>
      </c>
      <c r="AF541" s="430"/>
      <c r="AG541" s="430"/>
      <c r="AH541" s="430"/>
      <c r="AI541" s="431"/>
      <c r="AJ541" s="430">
        <v>3</v>
      </c>
      <c r="AK541" s="430"/>
      <c r="AL541" s="430"/>
      <c r="AM541" s="430"/>
      <c r="AN541" s="431"/>
      <c r="AO541" s="430">
        <v>4</v>
      </c>
      <c r="AP541" s="430"/>
      <c r="AQ541" s="430"/>
      <c r="AR541" s="430"/>
      <c r="AS541" s="431"/>
      <c r="AT541" s="430">
        <v>5</v>
      </c>
      <c r="AU541" s="430"/>
      <c r="AV541" s="430"/>
      <c r="AW541" s="430"/>
      <c r="AX541" s="431"/>
    </row>
    <row r="542" spans="1:50">
      <c r="A542" s="2015"/>
      <c r="B542" s="2016"/>
      <c r="C542" s="2016"/>
      <c r="D542" s="2016"/>
      <c r="E542" s="2016"/>
      <c r="F542" s="2016"/>
      <c r="G542" s="2016"/>
      <c r="H542" s="2016"/>
      <c r="I542" s="2016"/>
      <c r="J542" s="2016"/>
      <c r="K542" s="2016"/>
      <c r="L542" s="2016"/>
      <c r="M542" s="2016"/>
      <c r="N542" s="2016"/>
      <c r="O542" s="2016"/>
      <c r="P542" s="2016"/>
      <c r="Q542" s="2016"/>
      <c r="R542" s="2016"/>
      <c r="S542" s="2016"/>
      <c r="T542" s="2016"/>
      <c r="U542" s="2016"/>
      <c r="V542" s="2016"/>
      <c r="W542" s="2016"/>
      <c r="X542" s="2016"/>
      <c r="Y542" s="2016"/>
      <c r="Z542" s="2019"/>
      <c r="AA542" s="2020"/>
      <c r="AB542" s="2020"/>
      <c r="AC542" s="2020"/>
      <c r="AD542" s="2021"/>
      <c r="AE542" s="2020" t="s">
        <v>3625</v>
      </c>
      <c r="AF542" s="2020"/>
      <c r="AG542" s="2020"/>
      <c r="AH542" s="2020"/>
      <c r="AI542" s="2021"/>
      <c r="AJ542" s="2020"/>
      <c r="AK542" s="2020"/>
      <c r="AL542" s="2020"/>
      <c r="AM542" s="2020"/>
      <c r="AN542" s="2021"/>
      <c r="AO542" s="2020"/>
      <c r="AP542" s="2020"/>
      <c r="AQ542" s="2020"/>
      <c r="AR542" s="2020"/>
      <c r="AS542" s="2021"/>
      <c r="AT542" s="2020"/>
      <c r="AU542" s="2020"/>
      <c r="AV542" s="2020"/>
      <c r="AW542" s="2020"/>
      <c r="AX542" s="2021"/>
    </row>
    <row r="543" spans="1:50">
      <c r="A543" s="2015"/>
      <c r="B543" s="2016"/>
      <c r="C543" s="2016"/>
      <c r="D543" s="2016"/>
      <c r="E543" s="2016"/>
      <c r="F543" s="2016"/>
      <c r="G543" s="2016"/>
      <c r="H543" s="2016"/>
      <c r="I543" s="2016"/>
      <c r="J543" s="2016"/>
      <c r="K543" s="2016"/>
      <c r="L543" s="2016"/>
      <c r="M543" s="2016"/>
      <c r="N543" s="2016"/>
      <c r="O543" s="2016"/>
      <c r="P543" s="2016"/>
      <c r="Q543" s="2016"/>
      <c r="R543" s="2016"/>
      <c r="S543" s="2016"/>
      <c r="T543" s="2016"/>
      <c r="U543" s="2016"/>
      <c r="V543" s="2016"/>
      <c r="W543" s="2016"/>
      <c r="X543" s="2016"/>
      <c r="Y543" s="2016"/>
      <c r="Z543" s="2019"/>
      <c r="AA543" s="2020"/>
      <c r="AB543" s="2020"/>
      <c r="AC543" s="2020"/>
      <c r="AD543" s="2021"/>
      <c r="AE543" s="2020"/>
      <c r="AF543" s="2020"/>
      <c r="AG543" s="2020"/>
      <c r="AH543" s="2020"/>
      <c r="AI543" s="2021"/>
      <c r="AJ543" s="2020"/>
      <c r="AK543" s="2020"/>
      <c r="AL543" s="2020"/>
      <c r="AM543" s="2020"/>
      <c r="AN543" s="2021"/>
      <c r="AO543" s="2020"/>
      <c r="AP543" s="2020"/>
      <c r="AQ543" s="2020"/>
      <c r="AR543" s="2020"/>
      <c r="AS543" s="2021"/>
      <c r="AT543" s="2020"/>
      <c r="AU543" s="2020"/>
      <c r="AV543" s="2020"/>
      <c r="AW543" s="2020"/>
      <c r="AX543" s="2021"/>
    </row>
    <row r="544" spans="1:50">
      <c r="A544" s="2015"/>
      <c r="B544" s="2016"/>
      <c r="C544" s="2016"/>
      <c r="D544" s="2016"/>
      <c r="E544" s="2016"/>
      <c r="F544" s="2016"/>
      <c r="G544" s="2016"/>
      <c r="H544" s="2016"/>
      <c r="I544" s="2016"/>
      <c r="J544" s="2016"/>
      <c r="K544" s="2016"/>
      <c r="L544" s="2016"/>
      <c r="M544" s="2016"/>
      <c r="N544" s="2016"/>
      <c r="O544" s="2016"/>
      <c r="P544" s="2016"/>
      <c r="Q544" s="2016"/>
      <c r="R544" s="2016"/>
      <c r="S544" s="2016"/>
      <c r="T544" s="2016"/>
      <c r="U544" s="2016"/>
      <c r="V544" s="2016"/>
      <c r="W544" s="2016"/>
      <c r="X544" s="2016"/>
      <c r="Y544" s="2016"/>
      <c r="Z544" s="2019"/>
      <c r="AA544" s="2020"/>
      <c r="AB544" s="2020"/>
      <c r="AC544" s="2020"/>
      <c r="AD544" s="2021"/>
      <c r="AE544" s="2020"/>
      <c r="AF544" s="2020"/>
      <c r="AG544" s="2020"/>
      <c r="AH544" s="2020"/>
      <c r="AI544" s="2021"/>
      <c r="AJ544" s="2020"/>
      <c r="AK544" s="2020"/>
      <c r="AL544" s="2020"/>
      <c r="AM544" s="2020"/>
      <c r="AN544" s="2021"/>
      <c r="AO544" s="2020"/>
      <c r="AP544" s="2020"/>
      <c r="AQ544" s="2020"/>
      <c r="AR544" s="2020"/>
      <c r="AS544" s="2021"/>
      <c r="AT544" s="2020"/>
      <c r="AU544" s="2020"/>
      <c r="AV544" s="2020"/>
      <c r="AW544" s="2020"/>
      <c r="AX544" s="2021"/>
    </row>
    <row r="545" spans="1:50" ht="15.75">
      <c r="A545" s="2027" t="s">
        <v>43</v>
      </c>
      <c r="B545" s="2028"/>
      <c r="C545" s="2028"/>
      <c r="D545" s="498"/>
      <c r="E545" s="499" t="s">
        <v>44</v>
      </c>
      <c r="F545" s="499" t="s">
        <v>45</v>
      </c>
      <c r="G545" s="499" t="s">
        <v>208</v>
      </c>
      <c r="H545" s="2028" t="s">
        <v>47</v>
      </c>
      <c r="I545" s="2028"/>
      <c r="J545" s="2028"/>
      <c r="K545" s="432"/>
      <c r="L545" s="432"/>
      <c r="M545" s="432"/>
      <c r="N545" s="432"/>
      <c r="O545" s="432"/>
      <c r="P545" s="432"/>
      <c r="Q545" s="432"/>
      <c r="R545" s="432"/>
      <c r="S545" s="499" t="s">
        <v>48</v>
      </c>
      <c r="T545" s="432"/>
      <c r="U545" s="2025">
        <f>$AT$38</f>
        <v>464</v>
      </c>
      <c r="V545" s="2025"/>
      <c r="W545" s="2026" t="s">
        <v>49</v>
      </c>
      <c r="X545" s="2026"/>
      <c r="Y545" s="432"/>
      <c r="Z545" s="2019"/>
      <c r="AA545" s="2020"/>
      <c r="AB545" s="2020"/>
      <c r="AC545" s="2020"/>
      <c r="AD545" s="2021"/>
      <c r="AE545" s="2020"/>
      <c r="AF545" s="2020"/>
      <c r="AG545" s="2020"/>
      <c r="AH545" s="2020"/>
      <c r="AI545" s="2021"/>
      <c r="AJ545" s="2020"/>
      <c r="AK545" s="2020"/>
      <c r="AL545" s="2020"/>
      <c r="AM545" s="2020"/>
      <c r="AN545" s="2021"/>
      <c r="AO545" s="2020"/>
      <c r="AP545" s="2020"/>
      <c r="AQ545" s="2020"/>
      <c r="AR545" s="2020"/>
      <c r="AS545" s="2021"/>
      <c r="AT545" s="2020"/>
      <c r="AU545" s="2020"/>
      <c r="AV545" s="2020"/>
      <c r="AW545" s="2020"/>
      <c r="AX545" s="2021"/>
    </row>
    <row r="546" spans="1:50">
      <c r="A546" s="2017" t="s">
        <v>3711</v>
      </c>
      <c r="B546" s="2018"/>
      <c r="C546" s="2018"/>
      <c r="D546" s="2018"/>
      <c r="E546" s="548">
        <v>5</v>
      </c>
      <c r="F546" s="549">
        <v>208</v>
      </c>
      <c r="G546" s="527">
        <f>SUM($AT$38-F546)</f>
        <v>256</v>
      </c>
      <c r="H546" s="1977"/>
      <c r="I546" s="1977"/>
      <c r="J546" s="1977"/>
      <c r="K546" s="1977"/>
      <c r="L546" s="1977"/>
      <c r="M546" s="1977"/>
      <c r="N546" s="1977"/>
      <c r="O546" s="1977"/>
      <c r="P546" s="1977"/>
      <c r="Q546" s="1977"/>
      <c r="R546" s="1086"/>
      <c r="S546" s="2368" t="s">
        <v>50</v>
      </c>
      <c r="T546" s="2368"/>
      <c r="U546" s="2368"/>
      <c r="V546" s="2368"/>
      <c r="W546" s="2368"/>
      <c r="X546" s="2368"/>
      <c r="Y546" s="432"/>
      <c r="Z546" s="2019"/>
      <c r="AA546" s="2020"/>
      <c r="AB546" s="2020"/>
      <c r="AC546" s="2020"/>
      <c r="AD546" s="2021"/>
      <c r="AE546" s="2020"/>
      <c r="AF546" s="2020"/>
      <c r="AG546" s="2020"/>
      <c r="AH546" s="2020"/>
      <c r="AI546" s="2021"/>
      <c r="AJ546" s="2020"/>
      <c r="AK546" s="2020"/>
      <c r="AL546" s="2020"/>
      <c r="AM546" s="2020"/>
      <c r="AN546" s="2021"/>
      <c r="AO546" s="2020"/>
      <c r="AP546" s="2020"/>
      <c r="AQ546" s="2020"/>
      <c r="AR546" s="2020"/>
      <c r="AS546" s="2021"/>
      <c r="AT546" s="2020"/>
      <c r="AU546" s="2020"/>
      <c r="AV546" s="2020"/>
      <c r="AW546" s="2020"/>
      <c r="AX546" s="2021"/>
    </row>
    <row r="547" spans="1:50">
      <c r="A547" s="2017"/>
      <c r="B547" s="2018"/>
      <c r="C547" s="2018"/>
      <c r="D547" s="2018"/>
      <c r="E547" s="548"/>
      <c r="F547" s="549"/>
      <c r="G547" s="527">
        <f t="shared" ref="G547:G556" si="11">SUM($AT$38-F547)</f>
        <v>464</v>
      </c>
      <c r="H547" s="1977"/>
      <c r="I547" s="1977"/>
      <c r="J547" s="1977"/>
      <c r="K547" s="1977"/>
      <c r="L547" s="1977"/>
      <c r="M547" s="1977"/>
      <c r="N547" s="1977"/>
      <c r="O547" s="1977"/>
      <c r="P547" s="1977"/>
      <c r="Q547" s="1977"/>
      <c r="R547" s="1086"/>
      <c r="S547" s="2368"/>
      <c r="T547" s="2368"/>
      <c r="U547" s="2368"/>
      <c r="V547" s="2368"/>
      <c r="W547" s="2368"/>
      <c r="X547" s="2368"/>
      <c r="Y547" s="432"/>
      <c r="Z547" s="2019"/>
      <c r="AA547" s="2020"/>
      <c r="AB547" s="2020"/>
      <c r="AC547" s="2020"/>
      <c r="AD547" s="2021"/>
      <c r="AE547" s="2020"/>
      <c r="AF547" s="2020"/>
      <c r="AG547" s="2020"/>
      <c r="AH547" s="2020"/>
      <c r="AI547" s="2021"/>
      <c r="AJ547" s="2020"/>
      <c r="AK547" s="2020"/>
      <c r="AL547" s="2020"/>
      <c r="AM547" s="2020"/>
      <c r="AN547" s="2021"/>
      <c r="AO547" s="2020"/>
      <c r="AP547" s="2020"/>
      <c r="AQ547" s="2020"/>
      <c r="AR547" s="2020"/>
      <c r="AS547" s="2021"/>
      <c r="AT547" s="2020"/>
      <c r="AU547" s="2020"/>
      <c r="AV547" s="2020"/>
      <c r="AW547" s="2020"/>
      <c r="AX547" s="2021"/>
    </row>
    <row r="548" spans="1:50">
      <c r="A548" s="2017"/>
      <c r="B548" s="2018"/>
      <c r="C548" s="2018"/>
      <c r="D548" s="2018"/>
      <c r="E548" s="548"/>
      <c r="F548" s="549"/>
      <c r="G548" s="527">
        <f t="shared" si="11"/>
        <v>464</v>
      </c>
      <c r="H548" s="1977"/>
      <c r="I548" s="1977"/>
      <c r="J548" s="1977"/>
      <c r="K548" s="1977"/>
      <c r="L548" s="1977"/>
      <c r="M548" s="1977"/>
      <c r="N548" s="1977"/>
      <c r="O548" s="1977"/>
      <c r="P548" s="1977"/>
      <c r="Q548" s="1977"/>
      <c r="R548" s="1086"/>
      <c r="S548" s="2368"/>
      <c r="T548" s="2368"/>
      <c r="U548" s="2368"/>
      <c r="V548" s="2368"/>
      <c r="W548" s="2368"/>
      <c r="X548" s="2368"/>
      <c r="Y548" s="432"/>
      <c r="Z548" s="2019"/>
      <c r="AA548" s="2020"/>
      <c r="AB548" s="2020"/>
      <c r="AC548" s="2020"/>
      <c r="AD548" s="2021"/>
      <c r="AE548" s="2020"/>
      <c r="AF548" s="2020"/>
      <c r="AG548" s="2020"/>
      <c r="AH548" s="2020"/>
      <c r="AI548" s="2021"/>
      <c r="AJ548" s="2020"/>
      <c r="AK548" s="2020"/>
      <c r="AL548" s="2020"/>
      <c r="AM548" s="2020"/>
      <c r="AN548" s="2021"/>
      <c r="AO548" s="2020"/>
      <c r="AP548" s="2020"/>
      <c r="AQ548" s="2020"/>
      <c r="AR548" s="2020"/>
      <c r="AS548" s="2021"/>
      <c r="AT548" s="2020"/>
      <c r="AU548" s="2020"/>
      <c r="AV548" s="2020"/>
      <c r="AW548" s="2020"/>
      <c r="AX548" s="2021"/>
    </row>
    <row r="549" spans="1:50">
      <c r="A549" s="2017"/>
      <c r="B549" s="2018"/>
      <c r="C549" s="2018"/>
      <c r="D549" s="2018"/>
      <c r="E549" s="548"/>
      <c r="F549" s="549"/>
      <c r="G549" s="527">
        <f t="shared" si="11"/>
        <v>464</v>
      </c>
      <c r="H549" s="1977"/>
      <c r="I549" s="1977"/>
      <c r="J549" s="1977"/>
      <c r="K549" s="1977"/>
      <c r="L549" s="1977"/>
      <c r="M549" s="1977"/>
      <c r="N549" s="1977"/>
      <c r="O549" s="1977"/>
      <c r="P549" s="1977"/>
      <c r="Q549" s="1977"/>
      <c r="R549" s="1086"/>
      <c r="S549" s="2368"/>
      <c r="T549" s="2368"/>
      <c r="U549" s="2368"/>
      <c r="V549" s="2368"/>
      <c r="W549" s="2368"/>
      <c r="X549" s="2368"/>
      <c r="Y549" s="432"/>
      <c r="Z549" s="2019"/>
      <c r="AA549" s="2020"/>
      <c r="AB549" s="2020"/>
      <c r="AC549" s="2020"/>
      <c r="AD549" s="2021"/>
      <c r="AE549" s="2020"/>
      <c r="AF549" s="2020"/>
      <c r="AG549" s="2020"/>
      <c r="AH549" s="2020"/>
      <c r="AI549" s="2021"/>
      <c r="AJ549" s="2020"/>
      <c r="AK549" s="2020"/>
      <c r="AL549" s="2020"/>
      <c r="AM549" s="2020"/>
      <c r="AN549" s="2021"/>
      <c r="AO549" s="2020"/>
      <c r="AP549" s="2020"/>
      <c r="AQ549" s="2020"/>
      <c r="AR549" s="2020"/>
      <c r="AS549" s="2021"/>
      <c r="AT549" s="2020"/>
      <c r="AU549" s="2020"/>
      <c r="AV549" s="2020"/>
      <c r="AW549" s="2020"/>
      <c r="AX549" s="2021"/>
    </row>
    <row r="550" spans="1:50">
      <c r="A550" s="2017"/>
      <c r="B550" s="2018"/>
      <c r="C550" s="2018"/>
      <c r="D550" s="2018"/>
      <c r="E550" s="548"/>
      <c r="F550" s="549"/>
      <c r="G550" s="527">
        <f t="shared" si="11"/>
        <v>464</v>
      </c>
      <c r="H550" s="1977"/>
      <c r="I550" s="1977"/>
      <c r="J550" s="1977"/>
      <c r="K550" s="1977"/>
      <c r="L550" s="1977"/>
      <c r="M550" s="1977"/>
      <c r="N550" s="1977"/>
      <c r="O550" s="1977"/>
      <c r="P550" s="1977"/>
      <c r="Q550" s="1977"/>
      <c r="R550" s="1086"/>
      <c r="S550" s="2368"/>
      <c r="T550" s="2368"/>
      <c r="U550" s="2368"/>
      <c r="V550" s="2368"/>
      <c r="W550" s="2368"/>
      <c r="X550" s="2368"/>
      <c r="Y550" s="432"/>
      <c r="Z550" s="2019"/>
      <c r="AA550" s="2020"/>
      <c r="AB550" s="2020"/>
      <c r="AC550" s="2020"/>
      <c r="AD550" s="2021"/>
      <c r="AE550" s="2020"/>
      <c r="AF550" s="2020"/>
      <c r="AG550" s="2020"/>
      <c r="AH550" s="2020"/>
      <c r="AI550" s="2021"/>
      <c r="AJ550" s="2020"/>
      <c r="AK550" s="2020"/>
      <c r="AL550" s="2020"/>
      <c r="AM550" s="2020"/>
      <c r="AN550" s="2021"/>
      <c r="AO550" s="2020"/>
      <c r="AP550" s="2020"/>
      <c r="AQ550" s="2020"/>
      <c r="AR550" s="2020"/>
      <c r="AS550" s="2021"/>
      <c r="AT550" s="2020"/>
      <c r="AU550" s="2020"/>
      <c r="AV550" s="2020"/>
      <c r="AW550" s="2020"/>
      <c r="AX550" s="2021"/>
    </row>
    <row r="551" spans="1:50">
      <c r="A551" s="2017"/>
      <c r="B551" s="2018"/>
      <c r="C551" s="2018"/>
      <c r="D551" s="2018"/>
      <c r="E551" s="548"/>
      <c r="F551" s="549"/>
      <c r="G551" s="527">
        <f t="shared" si="11"/>
        <v>464</v>
      </c>
      <c r="H551" s="1977"/>
      <c r="I551" s="1977"/>
      <c r="J551" s="1977"/>
      <c r="K551" s="1977"/>
      <c r="L551" s="1977"/>
      <c r="M551" s="1977"/>
      <c r="N551" s="1977"/>
      <c r="O551" s="1977"/>
      <c r="P551" s="1977"/>
      <c r="Q551" s="1977"/>
      <c r="R551" s="1086"/>
      <c r="S551" s="2368"/>
      <c r="T551" s="2368"/>
      <c r="U551" s="2368"/>
      <c r="V551" s="2368"/>
      <c r="W551" s="2368"/>
      <c r="X551" s="2368"/>
      <c r="Y551" s="432"/>
      <c r="Z551" s="2019"/>
      <c r="AA551" s="2020"/>
      <c r="AB551" s="2020"/>
      <c r="AC551" s="2020"/>
      <c r="AD551" s="2021"/>
      <c r="AE551" s="2020"/>
      <c r="AF551" s="2020"/>
      <c r="AG551" s="2020"/>
      <c r="AH551" s="2020"/>
      <c r="AI551" s="2021"/>
      <c r="AJ551" s="2020"/>
      <c r="AK551" s="2020"/>
      <c r="AL551" s="2020"/>
      <c r="AM551" s="2020"/>
      <c r="AN551" s="2021"/>
      <c r="AO551" s="2020"/>
      <c r="AP551" s="2020"/>
      <c r="AQ551" s="2020"/>
      <c r="AR551" s="2020"/>
      <c r="AS551" s="2021"/>
      <c r="AT551" s="2020"/>
      <c r="AU551" s="2020"/>
      <c r="AV551" s="2020"/>
      <c r="AW551" s="2020"/>
      <c r="AX551" s="2021"/>
    </row>
    <row r="552" spans="1:50">
      <c r="A552" s="2017"/>
      <c r="B552" s="2018"/>
      <c r="C552" s="2018"/>
      <c r="D552" s="2018"/>
      <c r="E552" s="548"/>
      <c r="F552" s="549"/>
      <c r="G552" s="527">
        <f t="shared" si="11"/>
        <v>464</v>
      </c>
      <c r="H552" s="1977"/>
      <c r="I552" s="1977"/>
      <c r="J552" s="1977"/>
      <c r="K552" s="1977"/>
      <c r="L552" s="1977"/>
      <c r="M552" s="1977"/>
      <c r="N552" s="1977"/>
      <c r="O552" s="1977"/>
      <c r="P552" s="1977"/>
      <c r="Q552" s="1977"/>
      <c r="R552" s="1086"/>
      <c r="S552" s="2368"/>
      <c r="T552" s="2368"/>
      <c r="U552" s="2368"/>
      <c r="V552" s="2368"/>
      <c r="W552" s="2368"/>
      <c r="X552" s="2368"/>
      <c r="Y552" s="432"/>
      <c r="Z552" s="2019"/>
      <c r="AA552" s="2020"/>
      <c r="AB552" s="2020"/>
      <c r="AC552" s="2020"/>
      <c r="AD552" s="2021"/>
      <c r="AE552" s="2020"/>
      <c r="AF552" s="2020"/>
      <c r="AG552" s="2020"/>
      <c r="AH552" s="2020"/>
      <c r="AI552" s="2021"/>
      <c r="AJ552" s="2020"/>
      <c r="AK552" s="2020"/>
      <c r="AL552" s="2020"/>
      <c r="AM552" s="2020"/>
      <c r="AN552" s="2021"/>
      <c r="AO552" s="2020"/>
      <c r="AP552" s="2020"/>
      <c r="AQ552" s="2020"/>
      <c r="AR552" s="2020"/>
      <c r="AS552" s="2021"/>
      <c r="AT552" s="2020"/>
      <c r="AU552" s="2020"/>
      <c r="AV552" s="2020"/>
      <c r="AW552" s="2020"/>
      <c r="AX552" s="2021"/>
    </row>
    <row r="553" spans="1:50">
      <c r="A553" s="2017"/>
      <c r="B553" s="2018"/>
      <c r="C553" s="2018"/>
      <c r="D553" s="2018"/>
      <c r="E553" s="548"/>
      <c r="F553" s="549"/>
      <c r="G553" s="527">
        <f t="shared" si="11"/>
        <v>464</v>
      </c>
      <c r="H553" s="1977"/>
      <c r="I553" s="1977"/>
      <c r="J553" s="1977"/>
      <c r="K553" s="1977"/>
      <c r="L553" s="1977"/>
      <c r="M553" s="1977"/>
      <c r="N553" s="1977"/>
      <c r="O553" s="1977"/>
      <c r="P553" s="1977"/>
      <c r="Q553" s="1977"/>
      <c r="R553" s="1086"/>
      <c r="S553" s="2368"/>
      <c r="T553" s="2368"/>
      <c r="U553" s="2368"/>
      <c r="V553" s="2368"/>
      <c r="W553" s="2368"/>
      <c r="X553" s="2368"/>
      <c r="Y553" s="432"/>
      <c r="Z553" s="2019"/>
      <c r="AA553" s="2020"/>
      <c r="AB553" s="2020"/>
      <c r="AC553" s="2020"/>
      <c r="AD553" s="2021"/>
      <c r="AE553" s="2020"/>
      <c r="AF553" s="2020"/>
      <c r="AG553" s="2020"/>
      <c r="AH553" s="2020"/>
      <c r="AI553" s="2021"/>
      <c r="AJ553" s="2020"/>
      <c r="AK553" s="2020"/>
      <c r="AL553" s="2020"/>
      <c r="AM553" s="2020"/>
      <c r="AN553" s="2021"/>
      <c r="AO553" s="2020"/>
      <c r="AP553" s="2020"/>
      <c r="AQ553" s="2020"/>
      <c r="AR553" s="2020"/>
      <c r="AS553" s="2021"/>
      <c r="AT553" s="2020"/>
      <c r="AU553" s="2020"/>
      <c r="AV553" s="2020"/>
      <c r="AW553" s="2020"/>
      <c r="AX553" s="2021"/>
    </row>
    <row r="554" spans="1:50">
      <c r="A554" s="2017"/>
      <c r="B554" s="2018"/>
      <c r="C554" s="2018"/>
      <c r="D554" s="2018"/>
      <c r="E554" s="548"/>
      <c r="F554" s="549"/>
      <c r="G554" s="527">
        <f t="shared" si="11"/>
        <v>464</v>
      </c>
      <c r="H554" s="1977"/>
      <c r="I554" s="1977"/>
      <c r="J554" s="1977"/>
      <c r="K554" s="1977"/>
      <c r="L554" s="1977"/>
      <c r="M554" s="1977"/>
      <c r="N554" s="1977"/>
      <c r="O554" s="1977"/>
      <c r="P554" s="1977"/>
      <c r="Q554" s="1977"/>
      <c r="R554" s="1086"/>
      <c r="S554" s="2368"/>
      <c r="T554" s="2368"/>
      <c r="U554" s="2368"/>
      <c r="V554" s="2368"/>
      <c r="W554" s="2368"/>
      <c r="X554" s="2368"/>
      <c r="Y554" s="432"/>
      <c r="Z554" s="2019"/>
      <c r="AA554" s="2020"/>
      <c r="AB554" s="2020"/>
      <c r="AC554" s="2020"/>
      <c r="AD554" s="2021"/>
      <c r="AE554" s="2020"/>
      <c r="AF554" s="2020"/>
      <c r="AG554" s="2020"/>
      <c r="AH554" s="2020"/>
      <c r="AI554" s="2021"/>
      <c r="AJ554" s="2020"/>
      <c r="AK554" s="2020"/>
      <c r="AL554" s="2020"/>
      <c r="AM554" s="2020"/>
      <c r="AN554" s="2021"/>
      <c r="AO554" s="2020"/>
      <c r="AP554" s="2020"/>
      <c r="AQ554" s="2020"/>
      <c r="AR554" s="2020"/>
      <c r="AS554" s="2021"/>
      <c r="AT554" s="2020"/>
      <c r="AU554" s="2020"/>
      <c r="AV554" s="2020"/>
      <c r="AW554" s="2020"/>
      <c r="AX554" s="2021"/>
    </row>
    <row r="555" spans="1:50">
      <c r="A555" s="2017"/>
      <c r="B555" s="2018"/>
      <c r="C555" s="2018"/>
      <c r="D555" s="2018"/>
      <c r="E555" s="548"/>
      <c r="F555" s="549"/>
      <c r="G555" s="527">
        <f t="shared" si="11"/>
        <v>464</v>
      </c>
      <c r="H555" s="1977"/>
      <c r="I555" s="1977"/>
      <c r="J555" s="1977"/>
      <c r="K555" s="1977"/>
      <c r="L555" s="1977"/>
      <c r="M555" s="1977"/>
      <c r="N555" s="1977"/>
      <c r="O555" s="1977"/>
      <c r="P555" s="1977"/>
      <c r="Q555" s="1977"/>
      <c r="R555" s="1086"/>
      <c r="S555" s="2368"/>
      <c r="T555" s="2368"/>
      <c r="U555" s="2368"/>
      <c r="V555" s="2368"/>
      <c r="W555" s="2368"/>
      <c r="X555" s="2368"/>
      <c r="Y555" s="432"/>
      <c r="Z555" s="2019"/>
      <c r="AA555" s="2020"/>
      <c r="AB555" s="2020"/>
      <c r="AC555" s="2020"/>
      <c r="AD555" s="2021"/>
      <c r="AE555" s="2020"/>
      <c r="AF555" s="2020"/>
      <c r="AG555" s="2020"/>
      <c r="AH555" s="2020"/>
      <c r="AI555" s="2021"/>
      <c r="AJ555" s="2020"/>
      <c r="AK555" s="2020"/>
      <c r="AL555" s="2020"/>
      <c r="AM555" s="2020"/>
      <c r="AN555" s="2021"/>
      <c r="AO555" s="2020"/>
      <c r="AP555" s="2020"/>
      <c r="AQ555" s="2020"/>
      <c r="AR555" s="2020"/>
      <c r="AS555" s="2021"/>
      <c r="AT555" s="2020"/>
      <c r="AU555" s="2020"/>
      <c r="AV555" s="2020"/>
      <c r="AW555" s="2020"/>
      <c r="AX555" s="2021"/>
    </row>
    <row r="556" spans="1:50">
      <c r="A556" s="2017"/>
      <c r="B556" s="2018"/>
      <c r="C556" s="2018"/>
      <c r="D556" s="2018"/>
      <c r="E556" s="548"/>
      <c r="F556" s="549"/>
      <c r="G556" s="534">
        <f t="shared" si="11"/>
        <v>464</v>
      </c>
      <c r="H556" s="578" t="s">
        <v>55</v>
      </c>
      <c r="I556" s="434"/>
      <c r="J556" s="434"/>
      <c r="K556" s="434"/>
      <c r="L556" s="434"/>
      <c r="M556" s="434"/>
      <c r="N556" s="434"/>
      <c r="O556" s="434"/>
      <c r="P556" s="434"/>
      <c r="Q556" s="434"/>
      <c r="R556" s="434"/>
      <c r="S556" s="434"/>
      <c r="T556" s="434"/>
      <c r="U556" s="434"/>
      <c r="V556" s="434"/>
      <c r="W556" s="434"/>
      <c r="X556" s="434"/>
      <c r="Y556" s="434"/>
      <c r="Z556" s="2022"/>
      <c r="AA556" s="2023"/>
      <c r="AB556" s="2023"/>
      <c r="AC556" s="2023"/>
      <c r="AD556" s="2024"/>
      <c r="AE556" s="2023"/>
      <c r="AF556" s="2023"/>
      <c r="AG556" s="2023"/>
      <c r="AH556" s="2023"/>
      <c r="AI556" s="2024"/>
      <c r="AJ556" s="2023"/>
      <c r="AK556" s="2023"/>
      <c r="AL556" s="2023"/>
      <c r="AM556" s="2023"/>
      <c r="AN556" s="2024"/>
      <c r="AO556" s="2023"/>
      <c r="AP556" s="2023"/>
      <c r="AQ556" s="2023"/>
      <c r="AR556" s="2023"/>
      <c r="AS556" s="2024"/>
      <c r="AT556" s="2023"/>
      <c r="AU556" s="2023"/>
      <c r="AV556" s="2023"/>
      <c r="AW556" s="2023"/>
      <c r="AX556" s="2024"/>
    </row>
    <row r="557" spans="1:50">
      <c r="A557" s="432">
        <v>6</v>
      </c>
      <c r="B557" s="432"/>
      <c r="C557" s="432"/>
      <c r="D557" s="432"/>
      <c r="E557" s="431"/>
      <c r="F557" s="430">
        <v>7</v>
      </c>
      <c r="G557" s="430"/>
      <c r="H557" s="430"/>
      <c r="I557" s="430"/>
      <c r="J557" s="431"/>
      <c r="K557" s="430">
        <v>8</v>
      </c>
      <c r="L557" s="430"/>
      <c r="M557" s="430"/>
      <c r="N557" s="430"/>
      <c r="O557" s="431"/>
      <c r="P557" s="430">
        <v>9</v>
      </c>
      <c r="Q557" s="430"/>
      <c r="R557" s="430"/>
      <c r="S557" s="430"/>
      <c r="T557" s="431"/>
      <c r="U557" s="430">
        <v>10</v>
      </c>
      <c r="V557" s="430"/>
      <c r="W557" s="430"/>
      <c r="X557" s="430"/>
      <c r="Y557" s="431"/>
      <c r="Z557" s="432">
        <v>11</v>
      </c>
      <c r="AA557" s="432"/>
      <c r="AB557" s="432"/>
      <c r="AC557" s="432"/>
      <c r="AD557" s="433"/>
      <c r="AE557" s="432">
        <v>12</v>
      </c>
      <c r="AF557" s="432"/>
      <c r="AG557" s="432"/>
      <c r="AH557" s="432"/>
      <c r="AI557" s="433"/>
      <c r="AJ557" s="432">
        <v>13</v>
      </c>
      <c r="AK557" s="432"/>
      <c r="AL557" s="432"/>
      <c r="AM557" s="432"/>
      <c r="AN557" s="433"/>
      <c r="AO557" s="432">
        <v>14</v>
      </c>
      <c r="AP557" s="432"/>
      <c r="AQ557" s="432"/>
      <c r="AR557" s="432"/>
      <c r="AS557" s="433"/>
      <c r="AT557" s="432">
        <v>15</v>
      </c>
      <c r="AU557" s="432"/>
      <c r="AV557" s="432"/>
      <c r="AW557" s="432"/>
      <c r="AX557" s="433"/>
    </row>
    <row r="558" spans="1:50">
      <c r="A558" s="2020"/>
      <c r="B558" s="2020"/>
      <c r="C558" s="2020"/>
      <c r="D558" s="2020"/>
      <c r="E558" s="2021"/>
      <c r="F558" s="2020"/>
      <c r="G558" s="2020"/>
      <c r="H558" s="2020"/>
      <c r="I558" s="2020"/>
      <c r="J558" s="2021"/>
      <c r="K558" s="2020"/>
      <c r="L558" s="2020"/>
      <c r="M558" s="2020"/>
      <c r="N558" s="2020"/>
      <c r="O558" s="2021"/>
      <c r="P558" s="2020"/>
      <c r="Q558" s="2020"/>
      <c r="R558" s="2020"/>
      <c r="S558" s="2020"/>
      <c r="T558" s="2021"/>
      <c r="U558" s="2020"/>
      <c r="V558" s="2020"/>
      <c r="W558" s="2020"/>
      <c r="X558" s="2020"/>
      <c r="Y558" s="2021"/>
      <c r="Z558" s="2020"/>
      <c r="AA558" s="2020"/>
      <c r="AB558" s="2020"/>
      <c r="AC558" s="2020"/>
      <c r="AD558" s="2021"/>
      <c r="AE558" s="2020"/>
      <c r="AF558" s="2020"/>
      <c r="AG558" s="2020"/>
      <c r="AH558" s="2020"/>
      <c r="AI558" s="2021"/>
      <c r="AJ558" s="2020"/>
      <c r="AK558" s="2020"/>
      <c r="AL558" s="2020"/>
      <c r="AM558" s="2020"/>
      <c r="AN558" s="2021"/>
      <c r="AO558" s="2020"/>
      <c r="AP558" s="2020"/>
      <c r="AQ558" s="2020"/>
      <c r="AR558" s="2020"/>
      <c r="AS558" s="2021"/>
      <c r="AT558" s="2020"/>
      <c r="AU558" s="2020"/>
      <c r="AV558" s="2020"/>
      <c r="AW558" s="2020"/>
      <c r="AX558" s="2021"/>
    </row>
    <row r="559" spans="1:50">
      <c r="A559" s="2020"/>
      <c r="B559" s="2020"/>
      <c r="C559" s="2020"/>
      <c r="D559" s="2020"/>
      <c r="E559" s="2021"/>
      <c r="F559" s="2020"/>
      <c r="G559" s="2020"/>
      <c r="H559" s="2020"/>
      <c r="I559" s="2020"/>
      <c r="J559" s="2021"/>
      <c r="K559" s="2020"/>
      <c r="L559" s="2020"/>
      <c r="M559" s="2020"/>
      <c r="N559" s="2020"/>
      <c r="O559" s="2021"/>
      <c r="P559" s="2020"/>
      <c r="Q559" s="2020"/>
      <c r="R559" s="2020"/>
      <c r="S559" s="2020"/>
      <c r="T559" s="2021"/>
      <c r="U559" s="2020"/>
      <c r="V559" s="2020"/>
      <c r="W559" s="2020"/>
      <c r="X559" s="2020"/>
      <c r="Y559" s="2021"/>
      <c r="Z559" s="2020"/>
      <c r="AA559" s="2020"/>
      <c r="AB559" s="2020"/>
      <c r="AC559" s="2020"/>
      <c r="AD559" s="2021"/>
      <c r="AE559" s="2020"/>
      <c r="AF559" s="2020"/>
      <c r="AG559" s="2020"/>
      <c r="AH559" s="2020"/>
      <c r="AI559" s="2021"/>
      <c r="AJ559" s="2020"/>
      <c r="AK559" s="2020"/>
      <c r="AL559" s="2020"/>
      <c r="AM559" s="2020"/>
      <c r="AN559" s="2021"/>
      <c r="AO559" s="2020"/>
      <c r="AP559" s="2020"/>
      <c r="AQ559" s="2020"/>
      <c r="AR559" s="2020"/>
      <c r="AS559" s="2021"/>
      <c r="AT559" s="2020"/>
      <c r="AU559" s="2020"/>
      <c r="AV559" s="2020"/>
      <c r="AW559" s="2020"/>
      <c r="AX559" s="2021"/>
    </row>
    <row r="560" spans="1:50">
      <c r="A560" s="2020"/>
      <c r="B560" s="2020"/>
      <c r="C560" s="2020"/>
      <c r="D560" s="2020"/>
      <c r="E560" s="2021"/>
      <c r="F560" s="2020"/>
      <c r="G560" s="2020"/>
      <c r="H560" s="2020"/>
      <c r="I560" s="2020"/>
      <c r="J560" s="2021"/>
      <c r="K560" s="2020"/>
      <c r="L560" s="2020"/>
      <c r="M560" s="2020"/>
      <c r="N560" s="2020"/>
      <c r="O560" s="2021"/>
      <c r="P560" s="2020"/>
      <c r="Q560" s="2020"/>
      <c r="R560" s="2020"/>
      <c r="S560" s="2020"/>
      <c r="T560" s="2021"/>
      <c r="U560" s="2020"/>
      <c r="V560" s="2020"/>
      <c r="W560" s="2020"/>
      <c r="X560" s="2020"/>
      <c r="Y560" s="2021"/>
      <c r="Z560" s="2020"/>
      <c r="AA560" s="2020"/>
      <c r="AB560" s="2020"/>
      <c r="AC560" s="2020"/>
      <c r="AD560" s="2021"/>
      <c r="AE560" s="2020"/>
      <c r="AF560" s="2020"/>
      <c r="AG560" s="2020"/>
      <c r="AH560" s="2020"/>
      <c r="AI560" s="2021"/>
      <c r="AJ560" s="2020"/>
      <c r="AK560" s="2020"/>
      <c r="AL560" s="2020"/>
      <c r="AM560" s="2020"/>
      <c r="AN560" s="2021"/>
      <c r="AO560" s="2020"/>
      <c r="AP560" s="2020"/>
      <c r="AQ560" s="2020"/>
      <c r="AR560" s="2020"/>
      <c r="AS560" s="2021"/>
      <c r="AT560" s="2020"/>
      <c r="AU560" s="2020"/>
      <c r="AV560" s="2020"/>
      <c r="AW560" s="2020"/>
      <c r="AX560" s="2021"/>
    </row>
    <row r="561" spans="1:50">
      <c r="A561" s="2020"/>
      <c r="B561" s="2020"/>
      <c r="C561" s="2020"/>
      <c r="D561" s="2020"/>
      <c r="E561" s="2021"/>
      <c r="F561" s="2020"/>
      <c r="G561" s="2020"/>
      <c r="H561" s="2020"/>
      <c r="I561" s="2020"/>
      <c r="J561" s="2021"/>
      <c r="K561" s="2020"/>
      <c r="L561" s="2020"/>
      <c r="M561" s="2020"/>
      <c r="N561" s="2020"/>
      <c r="O561" s="2021"/>
      <c r="P561" s="2020"/>
      <c r="Q561" s="2020"/>
      <c r="R561" s="2020"/>
      <c r="S561" s="2020"/>
      <c r="T561" s="2021"/>
      <c r="U561" s="2020"/>
      <c r="V561" s="2020"/>
      <c r="W561" s="2020"/>
      <c r="X561" s="2020"/>
      <c r="Y561" s="2021"/>
      <c r="Z561" s="2020"/>
      <c r="AA561" s="2020"/>
      <c r="AB561" s="2020"/>
      <c r="AC561" s="2020"/>
      <c r="AD561" s="2021"/>
      <c r="AE561" s="2020"/>
      <c r="AF561" s="2020"/>
      <c r="AG561" s="2020"/>
      <c r="AH561" s="2020"/>
      <c r="AI561" s="2021"/>
      <c r="AJ561" s="2020"/>
      <c r="AK561" s="2020"/>
      <c r="AL561" s="2020"/>
      <c r="AM561" s="2020"/>
      <c r="AN561" s="2021"/>
      <c r="AO561" s="2020"/>
      <c r="AP561" s="2020"/>
      <c r="AQ561" s="2020"/>
      <c r="AR561" s="2020"/>
      <c r="AS561" s="2021"/>
      <c r="AT561" s="2020"/>
      <c r="AU561" s="2020"/>
      <c r="AV561" s="2020"/>
      <c r="AW561" s="2020"/>
      <c r="AX561" s="2021"/>
    </row>
    <row r="562" spans="1:50">
      <c r="A562" s="2020"/>
      <c r="B562" s="2020"/>
      <c r="C562" s="2020"/>
      <c r="D562" s="2020"/>
      <c r="E562" s="2021"/>
      <c r="F562" s="2020"/>
      <c r="G562" s="2020"/>
      <c r="H562" s="2020"/>
      <c r="I562" s="2020"/>
      <c r="J562" s="2021"/>
      <c r="K562" s="2020"/>
      <c r="L562" s="2020"/>
      <c r="M562" s="2020"/>
      <c r="N562" s="2020"/>
      <c r="O562" s="2021"/>
      <c r="P562" s="2020"/>
      <c r="Q562" s="2020"/>
      <c r="R562" s="2020"/>
      <c r="S562" s="2020"/>
      <c r="T562" s="2021"/>
      <c r="U562" s="2020"/>
      <c r="V562" s="2020"/>
      <c r="W562" s="2020"/>
      <c r="X562" s="2020"/>
      <c r="Y562" s="2021"/>
      <c r="Z562" s="2020"/>
      <c r="AA562" s="2020"/>
      <c r="AB562" s="2020"/>
      <c r="AC562" s="2020"/>
      <c r="AD562" s="2021"/>
      <c r="AE562" s="2020"/>
      <c r="AF562" s="2020"/>
      <c r="AG562" s="2020"/>
      <c r="AH562" s="2020"/>
      <c r="AI562" s="2021"/>
      <c r="AJ562" s="2020"/>
      <c r="AK562" s="2020"/>
      <c r="AL562" s="2020"/>
      <c r="AM562" s="2020"/>
      <c r="AN562" s="2021"/>
      <c r="AO562" s="2020"/>
      <c r="AP562" s="2020"/>
      <c r="AQ562" s="2020"/>
      <c r="AR562" s="2020"/>
      <c r="AS562" s="2021"/>
      <c r="AT562" s="2020"/>
      <c r="AU562" s="2020"/>
      <c r="AV562" s="2020"/>
      <c r="AW562" s="2020"/>
      <c r="AX562" s="2021"/>
    </row>
    <row r="563" spans="1:50">
      <c r="A563" s="2020"/>
      <c r="B563" s="2020"/>
      <c r="C563" s="2020"/>
      <c r="D563" s="2020"/>
      <c r="E563" s="2021"/>
      <c r="F563" s="2020"/>
      <c r="G563" s="2020"/>
      <c r="H563" s="2020"/>
      <c r="I563" s="2020"/>
      <c r="J563" s="2021"/>
      <c r="K563" s="2020"/>
      <c r="L563" s="2020"/>
      <c r="M563" s="2020"/>
      <c r="N563" s="2020"/>
      <c r="O563" s="2021"/>
      <c r="P563" s="2020"/>
      <c r="Q563" s="2020"/>
      <c r="R563" s="2020"/>
      <c r="S563" s="2020"/>
      <c r="T563" s="2021"/>
      <c r="U563" s="2020"/>
      <c r="V563" s="2020"/>
      <c r="W563" s="2020"/>
      <c r="X563" s="2020"/>
      <c r="Y563" s="2021"/>
      <c r="Z563" s="2020"/>
      <c r="AA563" s="2020"/>
      <c r="AB563" s="2020"/>
      <c r="AC563" s="2020"/>
      <c r="AD563" s="2021"/>
      <c r="AE563" s="2020"/>
      <c r="AF563" s="2020"/>
      <c r="AG563" s="2020"/>
      <c r="AH563" s="2020"/>
      <c r="AI563" s="2021"/>
      <c r="AJ563" s="2020"/>
      <c r="AK563" s="2020"/>
      <c r="AL563" s="2020"/>
      <c r="AM563" s="2020"/>
      <c r="AN563" s="2021"/>
      <c r="AO563" s="2020"/>
      <c r="AP563" s="2020"/>
      <c r="AQ563" s="2020"/>
      <c r="AR563" s="2020"/>
      <c r="AS563" s="2021"/>
      <c r="AT563" s="2020"/>
      <c r="AU563" s="2020"/>
      <c r="AV563" s="2020"/>
      <c r="AW563" s="2020"/>
      <c r="AX563" s="2021"/>
    </row>
    <row r="564" spans="1:50">
      <c r="A564" s="2020"/>
      <c r="B564" s="2020"/>
      <c r="C564" s="2020"/>
      <c r="D564" s="2020"/>
      <c r="E564" s="2021"/>
      <c r="F564" s="2020"/>
      <c r="G564" s="2020"/>
      <c r="H564" s="2020"/>
      <c r="I564" s="2020"/>
      <c r="J564" s="2021"/>
      <c r="K564" s="2020"/>
      <c r="L564" s="2020"/>
      <c r="M564" s="2020"/>
      <c r="N564" s="2020"/>
      <c r="O564" s="2021"/>
      <c r="P564" s="2020"/>
      <c r="Q564" s="2020"/>
      <c r="R564" s="2020"/>
      <c r="S564" s="2020"/>
      <c r="T564" s="2021"/>
      <c r="U564" s="2020"/>
      <c r="V564" s="2020"/>
      <c r="W564" s="2020"/>
      <c r="X564" s="2020"/>
      <c r="Y564" s="2021"/>
      <c r="Z564" s="2020"/>
      <c r="AA564" s="2020"/>
      <c r="AB564" s="2020"/>
      <c r="AC564" s="2020"/>
      <c r="AD564" s="2021"/>
      <c r="AE564" s="2020"/>
      <c r="AF564" s="2020"/>
      <c r="AG564" s="2020"/>
      <c r="AH564" s="2020"/>
      <c r="AI564" s="2021"/>
      <c r="AJ564" s="2020"/>
      <c r="AK564" s="2020"/>
      <c r="AL564" s="2020"/>
      <c r="AM564" s="2020"/>
      <c r="AN564" s="2021"/>
      <c r="AO564" s="2020"/>
      <c r="AP564" s="2020"/>
      <c r="AQ564" s="2020"/>
      <c r="AR564" s="2020"/>
      <c r="AS564" s="2021"/>
      <c r="AT564" s="2020"/>
      <c r="AU564" s="2020"/>
      <c r="AV564" s="2020"/>
      <c r="AW564" s="2020"/>
      <c r="AX564" s="2021"/>
    </row>
    <row r="565" spans="1:50">
      <c r="A565" s="2020"/>
      <c r="B565" s="2020"/>
      <c r="C565" s="2020"/>
      <c r="D565" s="2020"/>
      <c r="E565" s="2021"/>
      <c r="F565" s="2020"/>
      <c r="G565" s="2020"/>
      <c r="H565" s="2020"/>
      <c r="I565" s="2020"/>
      <c r="J565" s="2021"/>
      <c r="K565" s="2020"/>
      <c r="L565" s="2020"/>
      <c r="M565" s="2020"/>
      <c r="N565" s="2020"/>
      <c r="O565" s="2021"/>
      <c r="P565" s="2020"/>
      <c r="Q565" s="2020"/>
      <c r="R565" s="2020"/>
      <c r="S565" s="2020"/>
      <c r="T565" s="2021"/>
      <c r="U565" s="2020"/>
      <c r="V565" s="2020"/>
      <c r="W565" s="2020"/>
      <c r="X565" s="2020"/>
      <c r="Y565" s="2021"/>
      <c r="Z565" s="2020"/>
      <c r="AA565" s="2020"/>
      <c r="AB565" s="2020"/>
      <c r="AC565" s="2020"/>
      <c r="AD565" s="2021"/>
      <c r="AE565" s="2020"/>
      <c r="AF565" s="2020"/>
      <c r="AG565" s="2020"/>
      <c r="AH565" s="2020"/>
      <c r="AI565" s="2021"/>
      <c r="AJ565" s="2020"/>
      <c r="AK565" s="2020"/>
      <c r="AL565" s="2020"/>
      <c r="AM565" s="2020"/>
      <c r="AN565" s="2021"/>
      <c r="AO565" s="2020"/>
      <c r="AP565" s="2020"/>
      <c r="AQ565" s="2020"/>
      <c r="AR565" s="2020"/>
      <c r="AS565" s="2021"/>
      <c r="AT565" s="2020"/>
      <c r="AU565" s="2020"/>
      <c r="AV565" s="2020"/>
      <c r="AW565" s="2020"/>
      <c r="AX565" s="2021"/>
    </row>
    <row r="566" spans="1:50">
      <c r="A566" s="2020"/>
      <c r="B566" s="2020"/>
      <c r="C566" s="2020"/>
      <c r="D566" s="2020"/>
      <c r="E566" s="2021"/>
      <c r="F566" s="2020"/>
      <c r="G566" s="2020"/>
      <c r="H566" s="2020"/>
      <c r="I566" s="2020"/>
      <c r="J566" s="2021"/>
      <c r="K566" s="2020"/>
      <c r="L566" s="2020"/>
      <c r="M566" s="2020"/>
      <c r="N566" s="2020"/>
      <c r="O566" s="2021"/>
      <c r="P566" s="2020"/>
      <c r="Q566" s="2020"/>
      <c r="R566" s="2020"/>
      <c r="S566" s="2020"/>
      <c r="T566" s="2021"/>
      <c r="U566" s="2020"/>
      <c r="V566" s="2020"/>
      <c r="W566" s="2020"/>
      <c r="X566" s="2020"/>
      <c r="Y566" s="2021"/>
      <c r="Z566" s="2020"/>
      <c r="AA566" s="2020"/>
      <c r="AB566" s="2020"/>
      <c r="AC566" s="2020"/>
      <c r="AD566" s="2021"/>
      <c r="AE566" s="2020"/>
      <c r="AF566" s="2020"/>
      <c r="AG566" s="2020"/>
      <c r="AH566" s="2020"/>
      <c r="AI566" s="2021"/>
      <c r="AJ566" s="2020"/>
      <c r="AK566" s="2020"/>
      <c r="AL566" s="2020"/>
      <c r="AM566" s="2020"/>
      <c r="AN566" s="2021"/>
      <c r="AO566" s="2020"/>
      <c r="AP566" s="2020"/>
      <c r="AQ566" s="2020"/>
      <c r="AR566" s="2020"/>
      <c r="AS566" s="2021"/>
      <c r="AT566" s="2020"/>
      <c r="AU566" s="2020"/>
      <c r="AV566" s="2020"/>
      <c r="AW566" s="2020"/>
      <c r="AX566" s="2021"/>
    </row>
    <row r="567" spans="1:50">
      <c r="A567" s="2020"/>
      <c r="B567" s="2020"/>
      <c r="C567" s="2020"/>
      <c r="D567" s="2020"/>
      <c r="E567" s="2021"/>
      <c r="F567" s="2020"/>
      <c r="G567" s="2020"/>
      <c r="H567" s="2020"/>
      <c r="I567" s="2020"/>
      <c r="J567" s="2021"/>
      <c r="K567" s="2020"/>
      <c r="L567" s="2020"/>
      <c r="M567" s="2020"/>
      <c r="N567" s="2020"/>
      <c r="O567" s="2021"/>
      <c r="P567" s="2020"/>
      <c r="Q567" s="2020"/>
      <c r="R567" s="2020"/>
      <c r="S567" s="2020"/>
      <c r="T567" s="2021"/>
      <c r="U567" s="2020"/>
      <c r="V567" s="2020"/>
      <c r="W567" s="2020"/>
      <c r="X567" s="2020"/>
      <c r="Y567" s="2021"/>
      <c r="Z567" s="2020"/>
      <c r="AA567" s="2020"/>
      <c r="AB567" s="2020"/>
      <c r="AC567" s="2020"/>
      <c r="AD567" s="2021"/>
      <c r="AE567" s="2020"/>
      <c r="AF567" s="2020"/>
      <c r="AG567" s="2020"/>
      <c r="AH567" s="2020"/>
      <c r="AI567" s="2021"/>
      <c r="AJ567" s="2020"/>
      <c r="AK567" s="2020"/>
      <c r="AL567" s="2020"/>
      <c r="AM567" s="2020"/>
      <c r="AN567" s="2021"/>
      <c r="AO567" s="2020"/>
      <c r="AP567" s="2020"/>
      <c r="AQ567" s="2020"/>
      <c r="AR567" s="2020"/>
      <c r="AS567" s="2021"/>
      <c r="AT567" s="2020"/>
      <c r="AU567" s="2020"/>
      <c r="AV567" s="2020"/>
      <c r="AW567" s="2020"/>
      <c r="AX567" s="2021"/>
    </row>
    <row r="568" spans="1:50">
      <c r="A568" s="2020"/>
      <c r="B568" s="2020"/>
      <c r="C568" s="2020"/>
      <c r="D568" s="2020"/>
      <c r="E568" s="2021"/>
      <c r="F568" s="2020"/>
      <c r="G568" s="2020"/>
      <c r="H568" s="2020"/>
      <c r="I568" s="2020"/>
      <c r="J568" s="2021"/>
      <c r="K568" s="2020"/>
      <c r="L568" s="2020"/>
      <c r="M568" s="2020"/>
      <c r="N568" s="2020"/>
      <c r="O568" s="2021"/>
      <c r="P568" s="2020"/>
      <c r="Q568" s="2020"/>
      <c r="R568" s="2020"/>
      <c r="S568" s="2020"/>
      <c r="T568" s="2021"/>
      <c r="U568" s="2020"/>
      <c r="V568" s="2020"/>
      <c r="W568" s="2020"/>
      <c r="X568" s="2020"/>
      <c r="Y568" s="2021"/>
      <c r="Z568" s="2020"/>
      <c r="AA568" s="2020"/>
      <c r="AB568" s="2020"/>
      <c r="AC568" s="2020"/>
      <c r="AD568" s="2021"/>
      <c r="AE568" s="2020"/>
      <c r="AF568" s="2020"/>
      <c r="AG568" s="2020"/>
      <c r="AH568" s="2020"/>
      <c r="AI568" s="2021"/>
      <c r="AJ568" s="2020"/>
      <c r="AK568" s="2020"/>
      <c r="AL568" s="2020"/>
      <c r="AM568" s="2020"/>
      <c r="AN568" s="2021"/>
      <c r="AO568" s="2020"/>
      <c r="AP568" s="2020"/>
      <c r="AQ568" s="2020"/>
      <c r="AR568" s="2020"/>
      <c r="AS568" s="2021"/>
      <c r="AT568" s="2020"/>
      <c r="AU568" s="2020"/>
      <c r="AV568" s="2020"/>
      <c r="AW568" s="2020"/>
      <c r="AX568" s="2021"/>
    </row>
    <row r="569" spans="1:50">
      <c r="A569" s="2020"/>
      <c r="B569" s="2020"/>
      <c r="C569" s="2020"/>
      <c r="D569" s="2020"/>
      <c r="E569" s="2021"/>
      <c r="F569" s="2020"/>
      <c r="G569" s="2020"/>
      <c r="H569" s="2020"/>
      <c r="I569" s="2020"/>
      <c r="J569" s="2021"/>
      <c r="K569" s="2020"/>
      <c r="L569" s="2020"/>
      <c r="M569" s="2020"/>
      <c r="N569" s="2020"/>
      <c r="O569" s="2021"/>
      <c r="P569" s="2020"/>
      <c r="Q569" s="2020"/>
      <c r="R569" s="2020"/>
      <c r="S569" s="2020"/>
      <c r="T569" s="2021"/>
      <c r="U569" s="2020"/>
      <c r="V569" s="2020"/>
      <c r="W569" s="2020"/>
      <c r="X569" s="2020"/>
      <c r="Y569" s="2021"/>
      <c r="Z569" s="2020"/>
      <c r="AA569" s="2020"/>
      <c r="AB569" s="2020"/>
      <c r="AC569" s="2020"/>
      <c r="AD569" s="2021"/>
      <c r="AE569" s="2020"/>
      <c r="AF569" s="2020"/>
      <c r="AG569" s="2020"/>
      <c r="AH569" s="2020"/>
      <c r="AI569" s="2021"/>
      <c r="AJ569" s="2020"/>
      <c r="AK569" s="2020"/>
      <c r="AL569" s="2020"/>
      <c r="AM569" s="2020"/>
      <c r="AN569" s="2021"/>
      <c r="AO569" s="2020"/>
      <c r="AP569" s="2020"/>
      <c r="AQ569" s="2020"/>
      <c r="AR569" s="2020"/>
      <c r="AS569" s="2021"/>
      <c r="AT569" s="2020"/>
      <c r="AU569" s="2020"/>
      <c r="AV569" s="2020"/>
      <c r="AW569" s="2020"/>
      <c r="AX569" s="2021"/>
    </row>
    <row r="570" spans="1:50">
      <c r="A570" s="2020"/>
      <c r="B570" s="2020"/>
      <c r="C570" s="2020"/>
      <c r="D570" s="2020"/>
      <c r="E570" s="2021"/>
      <c r="F570" s="2020"/>
      <c r="G570" s="2020"/>
      <c r="H570" s="2020"/>
      <c r="I570" s="2020"/>
      <c r="J570" s="2021"/>
      <c r="K570" s="2020"/>
      <c r="L570" s="2020"/>
      <c r="M570" s="2020"/>
      <c r="N570" s="2020"/>
      <c r="O570" s="2021"/>
      <c r="P570" s="2020"/>
      <c r="Q570" s="2020"/>
      <c r="R570" s="2020"/>
      <c r="S570" s="2020"/>
      <c r="T570" s="2021"/>
      <c r="U570" s="2020"/>
      <c r="V570" s="2020"/>
      <c r="W570" s="2020"/>
      <c r="X570" s="2020"/>
      <c r="Y570" s="2021"/>
      <c r="Z570" s="2020"/>
      <c r="AA570" s="2020"/>
      <c r="AB570" s="2020"/>
      <c r="AC570" s="2020"/>
      <c r="AD570" s="2021"/>
      <c r="AE570" s="2020"/>
      <c r="AF570" s="2020"/>
      <c r="AG570" s="2020"/>
      <c r="AH570" s="2020"/>
      <c r="AI570" s="2021"/>
      <c r="AJ570" s="2020"/>
      <c r="AK570" s="2020"/>
      <c r="AL570" s="2020"/>
      <c r="AM570" s="2020"/>
      <c r="AN570" s="2021"/>
      <c r="AO570" s="2020"/>
      <c r="AP570" s="2020"/>
      <c r="AQ570" s="2020"/>
      <c r="AR570" s="2020"/>
      <c r="AS570" s="2021"/>
      <c r="AT570" s="2020"/>
      <c r="AU570" s="2020"/>
      <c r="AV570" s="2020"/>
      <c r="AW570" s="2020"/>
      <c r="AX570" s="2021"/>
    </row>
    <row r="571" spans="1:50">
      <c r="A571" s="2020"/>
      <c r="B571" s="2020"/>
      <c r="C571" s="2020"/>
      <c r="D571" s="2020"/>
      <c r="E571" s="2021"/>
      <c r="F571" s="2020"/>
      <c r="G571" s="2020"/>
      <c r="H571" s="2020"/>
      <c r="I571" s="2020"/>
      <c r="J571" s="2021"/>
      <c r="K571" s="2020"/>
      <c r="L571" s="2020"/>
      <c r="M571" s="2020"/>
      <c r="N571" s="2020"/>
      <c r="O571" s="2021"/>
      <c r="P571" s="2020"/>
      <c r="Q571" s="2020"/>
      <c r="R571" s="2020"/>
      <c r="S571" s="2020"/>
      <c r="T571" s="2021"/>
      <c r="U571" s="2020"/>
      <c r="V571" s="2020"/>
      <c r="W571" s="2020"/>
      <c r="X571" s="2020"/>
      <c r="Y571" s="2021"/>
      <c r="Z571" s="2020"/>
      <c r="AA571" s="2020"/>
      <c r="AB571" s="2020"/>
      <c r="AC571" s="2020"/>
      <c r="AD571" s="2021"/>
      <c r="AE571" s="2020"/>
      <c r="AF571" s="2020"/>
      <c r="AG571" s="2020"/>
      <c r="AH571" s="2020"/>
      <c r="AI571" s="2021"/>
      <c r="AJ571" s="2020"/>
      <c r="AK571" s="2020"/>
      <c r="AL571" s="2020"/>
      <c r="AM571" s="2020"/>
      <c r="AN571" s="2021"/>
      <c r="AO571" s="2020"/>
      <c r="AP571" s="2020"/>
      <c r="AQ571" s="2020"/>
      <c r="AR571" s="2020"/>
      <c r="AS571" s="2021"/>
      <c r="AT571" s="2020"/>
      <c r="AU571" s="2020"/>
      <c r="AV571" s="2020"/>
      <c r="AW571" s="2020"/>
      <c r="AX571" s="2021"/>
    </row>
    <row r="572" spans="1:50">
      <c r="A572" s="2023"/>
      <c r="B572" s="2023"/>
      <c r="C572" s="2023"/>
      <c r="D572" s="2023"/>
      <c r="E572" s="2024"/>
      <c r="F572" s="2023"/>
      <c r="G572" s="2023"/>
      <c r="H572" s="2023"/>
      <c r="I572" s="2023"/>
      <c r="J572" s="2024"/>
      <c r="K572" s="2023"/>
      <c r="L572" s="2023"/>
      <c r="M572" s="2023"/>
      <c r="N572" s="2023"/>
      <c r="O572" s="2024"/>
      <c r="P572" s="2023"/>
      <c r="Q572" s="2023"/>
      <c r="R572" s="2023"/>
      <c r="S572" s="2023"/>
      <c r="T572" s="2024"/>
      <c r="U572" s="2023"/>
      <c r="V572" s="2023"/>
      <c r="W572" s="2023"/>
      <c r="X572" s="2023"/>
      <c r="Y572" s="2024"/>
      <c r="Z572" s="2023"/>
      <c r="AA572" s="2023"/>
      <c r="AB572" s="2023"/>
      <c r="AC572" s="2023"/>
      <c r="AD572" s="2024"/>
      <c r="AE572" s="2023"/>
      <c r="AF572" s="2023"/>
      <c r="AG572" s="2023"/>
      <c r="AH572" s="2023"/>
      <c r="AI572" s="2024"/>
      <c r="AJ572" s="2023"/>
      <c r="AK572" s="2023"/>
      <c r="AL572" s="2023"/>
      <c r="AM572" s="2023"/>
      <c r="AN572" s="2024"/>
      <c r="AO572" s="2023"/>
      <c r="AP572" s="2023"/>
      <c r="AQ572" s="2023"/>
      <c r="AR572" s="2023"/>
      <c r="AS572" s="2024"/>
      <c r="AT572" s="2023"/>
      <c r="AU572" s="2023"/>
      <c r="AV572" s="2023"/>
      <c r="AW572" s="2023"/>
      <c r="AX572" s="2024"/>
    </row>
    <row r="573" spans="1:50">
      <c r="A573" s="432">
        <v>16</v>
      </c>
      <c r="B573" s="432"/>
      <c r="C573" s="432"/>
      <c r="D573" s="432"/>
      <c r="E573" s="433"/>
      <c r="F573" s="432">
        <v>17</v>
      </c>
      <c r="G573" s="432"/>
      <c r="H573" s="432"/>
      <c r="I573" s="432"/>
      <c r="J573" s="433"/>
      <c r="K573" s="432">
        <v>18</v>
      </c>
      <c r="L573" s="432"/>
      <c r="M573" s="432"/>
      <c r="N573" s="432"/>
      <c r="O573" s="433"/>
      <c r="P573" s="432">
        <v>19</v>
      </c>
      <c r="Q573" s="432"/>
      <c r="R573" s="432"/>
      <c r="S573" s="432"/>
      <c r="T573" s="433"/>
      <c r="U573" s="432">
        <v>20</v>
      </c>
      <c r="V573" s="432"/>
      <c r="W573" s="432"/>
      <c r="X573" s="432"/>
      <c r="Y573" s="433"/>
      <c r="Z573" s="432">
        <v>21</v>
      </c>
      <c r="AA573" s="432"/>
      <c r="AB573" s="432"/>
      <c r="AC573" s="432"/>
      <c r="AD573" s="433"/>
      <c r="AE573" s="432">
        <v>22</v>
      </c>
      <c r="AF573" s="432"/>
      <c r="AG573" s="432"/>
      <c r="AH573" s="432"/>
      <c r="AI573" s="433"/>
      <c r="AJ573" s="432">
        <v>23</v>
      </c>
      <c r="AK573" s="432"/>
      <c r="AL573" s="432"/>
      <c r="AM573" s="432"/>
      <c r="AN573" s="433"/>
      <c r="AO573" s="432">
        <v>24</v>
      </c>
      <c r="AP573" s="432"/>
      <c r="AQ573" s="432"/>
      <c r="AR573" s="432"/>
      <c r="AS573" s="433"/>
      <c r="AT573" s="432">
        <v>25</v>
      </c>
      <c r="AU573" s="432"/>
      <c r="AV573" s="432"/>
      <c r="AW573" s="432"/>
      <c r="AX573" s="433"/>
    </row>
    <row r="574" spans="1:50">
      <c r="A574" s="2020"/>
      <c r="B574" s="2020"/>
      <c r="C574" s="2020"/>
      <c r="D574" s="2020"/>
      <c r="E574" s="2021"/>
      <c r="F574" s="2020"/>
      <c r="G574" s="2020"/>
      <c r="H574" s="2020"/>
      <c r="I574" s="2020"/>
      <c r="J574" s="2021"/>
      <c r="K574" s="2020"/>
      <c r="L574" s="2020"/>
      <c r="M574" s="2020"/>
      <c r="N574" s="2020"/>
      <c r="O574" s="2021"/>
      <c r="P574" s="2020"/>
      <c r="Q574" s="2020"/>
      <c r="R574" s="2020"/>
      <c r="S574" s="2020"/>
      <c r="T574" s="2021"/>
      <c r="U574" s="2020"/>
      <c r="V574" s="2020"/>
      <c r="W574" s="2020"/>
      <c r="X574" s="2020"/>
      <c r="Y574" s="2021"/>
      <c r="Z574" s="2020"/>
      <c r="AA574" s="2020"/>
      <c r="AB574" s="2020"/>
      <c r="AC574" s="2020"/>
      <c r="AD574" s="2021"/>
      <c r="AE574" s="2020"/>
      <c r="AF574" s="2020"/>
      <c r="AG574" s="2020"/>
      <c r="AH574" s="2020"/>
      <c r="AI574" s="2021"/>
      <c r="AJ574" s="2020"/>
      <c r="AK574" s="2020"/>
      <c r="AL574" s="2020"/>
      <c r="AM574" s="2020"/>
      <c r="AN574" s="2021"/>
      <c r="AO574" s="2019"/>
      <c r="AP574" s="2020"/>
      <c r="AQ574" s="2020"/>
      <c r="AR574" s="2020"/>
      <c r="AS574" s="2021"/>
      <c r="AT574" s="2019"/>
      <c r="AU574" s="2020"/>
      <c r="AV574" s="2020"/>
      <c r="AW574" s="2020"/>
      <c r="AX574" s="2021"/>
    </row>
    <row r="575" spans="1:50">
      <c r="A575" s="2020"/>
      <c r="B575" s="2020"/>
      <c r="C575" s="2020"/>
      <c r="D575" s="2020"/>
      <c r="E575" s="2021"/>
      <c r="F575" s="2020"/>
      <c r="G575" s="2020"/>
      <c r="H575" s="2020"/>
      <c r="I575" s="2020"/>
      <c r="J575" s="2021"/>
      <c r="K575" s="2020"/>
      <c r="L575" s="2020"/>
      <c r="M575" s="2020"/>
      <c r="N575" s="2020"/>
      <c r="O575" s="2021"/>
      <c r="P575" s="2020"/>
      <c r="Q575" s="2020"/>
      <c r="R575" s="2020"/>
      <c r="S575" s="2020"/>
      <c r="T575" s="2021"/>
      <c r="U575" s="2020"/>
      <c r="V575" s="2020"/>
      <c r="W575" s="2020"/>
      <c r="X575" s="2020"/>
      <c r="Y575" s="2021"/>
      <c r="Z575" s="2020"/>
      <c r="AA575" s="2020"/>
      <c r="AB575" s="2020"/>
      <c r="AC575" s="2020"/>
      <c r="AD575" s="2021"/>
      <c r="AE575" s="2020"/>
      <c r="AF575" s="2020"/>
      <c r="AG575" s="2020"/>
      <c r="AH575" s="2020"/>
      <c r="AI575" s="2021"/>
      <c r="AJ575" s="2020"/>
      <c r="AK575" s="2020"/>
      <c r="AL575" s="2020"/>
      <c r="AM575" s="2020"/>
      <c r="AN575" s="2021"/>
      <c r="AO575" s="2019"/>
      <c r="AP575" s="2020"/>
      <c r="AQ575" s="2020"/>
      <c r="AR575" s="2020"/>
      <c r="AS575" s="2021"/>
      <c r="AT575" s="2019"/>
      <c r="AU575" s="2020"/>
      <c r="AV575" s="2020"/>
      <c r="AW575" s="2020"/>
      <c r="AX575" s="2021"/>
    </row>
    <row r="576" spans="1:50">
      <c r="A576" s="2020"/>
      <c r="B576" s="2020"/>
      <c r="C576" s="2020"/>
      <c r="D576" s="2020"/>
      <c r="E576" s="2021"/>
      <c r="F576" s="2020"/>
      <c r="G576" s="2020"/>
      <c r="H576" s="2020"/>
      <c r="I576" s="2020"/>
      <c r="J576" s="2021"/>
      <c r="K576" s="2020"/>
      <c r="L576" s="2020"/>
      <c r="M576" s="2020"/>
      <c r="N576" s="2020"/>
      <c r="O576" s="2021"/>
      <c r="P576" s="2020"/>
      <c r="Q576" s="2020"/>
      <c r="R576" s="2020"/>
      <c r="S576" s="2020"/>
      <c r="T576" s="2021"/>
      <c r="U576" s="2020"/>
      <c r="V576" s="2020"/>
      <c r="W576" s="2020"/>
      <c r="X576" s="2020"/>
      <c r="Y576" s="2021"/>
      <c r="Z576" s="2020"/>
      <c r="AA576" s="2020"/>
      <c r="AB576" s="2020"/>
      <c r="AC576" s="2020"/>
      <c r="AD576" s="2021"/>
      <c r="AE576" s="2020"/>
      <c r="AF576" s="2020"/>
      <c r="AG576" s="2020"/>
      <c r="AH576" s="2020"/>
      <c r="AI576" s="2021"/>
      <c r="AJ576" s="2020"/>
      <c r="AK576" s="2020"/>
      <c r="AL576" s="2020"/>
      <c r="AM576" s="2020"/>
      <c r="AN576" s="2021"/>
      <c r="AO576" s="2019"/>
      <c r="AP576" s="2020"/>
      <c r="AQ576" s="2020"/>
      <c r="AR576" s="2020"/>
      <c r="AS576" s="2021"/>
      <c r="AT576" s="2019"/>
      <c r="AU576" s="2020"/>
      <c r="AV576" s="2020"/>
      <c r="AW576" s="2020"/>
      <c r="AX576" s="2021"/>
    </row>
    <row r="577" spans="1:50">
      <c r="A577" s="2020"/>
      <c r="B577" s="2020"/>
      <c r="C577" s="2020"/>
      <c r="D577" s="2020"/>
      <c r="E577" s="2021"/>
      <c r="F577" s="2020"/>
      <c r="G577" s="2020"/>
      <c r="H577" s="2020"/>
      <c r="I577" s="2020"/>
      <c r="J577" s="2021"/>
      <c r="K577" s="2020"/>
      <c r="L577" s="2020"/>
      <c r="M577" s="2020"/>
      <c r="N577" s="2020"/>
      <c r="O577" s="2021"/>
      <c r="P577" s="2020"/>
      <c r="Q577" s="2020"/>
      <c r="R577" s="2020"/>
      <c r="S577" s="2020"/>
      <c r="T577" s="2021"/>
      <c r="U577" s="2020"/>
      <c r="V577" s="2020"/>
      <c r="W577" s="2020"/>
      <c r="X577" s="2020"/>
      <c r="Y577" s="2021"/>
      <c r="Z577" s="2020"/>
      <c r="AA577" s="2020"/>
      <c r="AB577" s="2020"/>
      <c r="AC577" s="2020"/>
      <c r="AD577" s="2021"/>
      <c r="AE577" s="2020"/>
      <c r="AF577" s="2020"/>
      <c r="AG577" s="2020"/>
      <c r="AH577" s="2020"/>
      <c r="AI577" s="2021"/>
      <c r="AJ577" s="2020"/>
      <c r="AK577" s="2020"/>
      <c r="AL577" s="2020"/>
      <c r="AM577" s="2020"/>
      <c r="AN577" s="2021"/>
      <c r="AO577" s="2019"/>
      <c r="AP577" s="2020"/>
      <c r="AQ577" s="2020"/>
      <c r="AR577" s="2020"/>
      <c r="AS577" s="2021"/>
      <c r="AT577" s="2019"/>
      <c r="AU577" s="2020"/>
      <c r="AV577" s="2020"/>
      <c r="AW577" s="2020"/>
      <c r="AX577" s="2021"/>
    </row>
    <row r="578" spans="1:50">
      <c r="A578" s="2020"/>
      <c r="B578" s="2020"/>
      <c r="C578" s="2020"/>
      <c r="D578" s="2020"/>
      <c r="E578" s="2021"/>
      <c r="F578" s="2020"/>
      <c r="G578" s="2020"/>
      <c r="H578" s="2020"/>
      <c r="I578" s="2020"/>
      <c r="J578" s="2021"/>
      <c r="K578" s="2020"/>
      <c r="L578" s="2020"/>
      <c r="M578" s="2020"/>
      <c r="N578" s="2020"/>
      <c r="O578" s="2021"/>
      <c r="P578" s="2020"/>
      <c r="Q578" s="2020"/>
      <c r="R578" s="2020"/>
      <c r="S578" s="2020"/>
      <c r="T578" s="2021"/>
      <c r="U578" s="2020"/>
      <c r="V578" s="2020"/>
      <c r="W578" s="2020"/>
      <c r="X578" s="2020"/>
      <c r="Y578" s="2021"/>
      <c r="Z578" s="2020"/>
      <c r="AA578" s="2020"/>
      <c r="AB578" s="2020"/>
      <c r="AC578" s="2020"/>
      <c r="AD578" s="2021"/>
      <c r="AE578" s="2020"/>
      <c r="AF578" s="2020"/>
      <c r="AG578" s="2020"/>
      <c r="AH578" s="2020"/>
      <c r="AI578" s="2021"/>
      <c r="AJ578" s="2020"/>
      <c r="AK578" s="2020"/>
      <c r="AL578" s="2020"/>
      <c r="AM578" s="2020"/>
      <c r="AN578" s="2021"/>
      <c r="AO578" s="2019"/>
      <c r="AP578" s="2020"/>
      <c r="AQ578" s="2020"/>
      <c r="AR578" s="2020"/>
      <c r="AS578" s="2021"/>
      <c r="AT578" s="2019"/>
      <c r="AU578" s="2020"/>
      <c r="AV578" s="2020"/>
      <c r="AW578" s="2020"/>
      <c r="AX578" s="2021"/>
    </row>
    <row r="579" spans="1:50">
      <c r="A579" s="2020"/>
      <c r="B579" s="2020"/>
      <c r="C579" s="2020"/>
      <c r="D579" s="2020"/>
      <c r="E579" s="2021"/>
      <c r="F579" s="2020"/>
      <c r="G579" s="2020"/>
      <c r="H579" s="2020"/>
      <c r="I579" s="2020"/>
      <c r="J579" s="2021"/>
      <c r="K579" s="2020"/>
      <c r="L579" s="2020"/>
      <c r="M579" s="2020"/>
      <c r="N579" s="2020"/>
      <c r="O579" s="2021"/>
      <c r="P579" s="2020"/>
      <c r="Q579" s="2020"/>
      <c r="R579" s="2020"/>
      <c r="S579" s="2020"/>
      <c r="T579" s="2021"/>
      <c r="U579" s="2020"/>
      <c r="V579" s="2020"/>
      <c r="W579" s="2020"/>
      <c r="X579" s="2020"/>
      <c r="Y579" s="2021"/>
      <c r="Z579" s="2020"/>
      <c r="AA579" s="2020"/>
      <c r="AB579" s="2020"/>
      <c r="AC579" s="2020"/>
      <c r="AD579" s="2021"/>
      <c r="AE579" s="2020"/>
      <c r="AF579" s="2020"/>
      <c r="AG579" s="2020"/>
      <c r="AH579" s="2020"/>
      <c r="AI579" s="2021"/>
      <c r="AJ579" s="2020"/>
      <c r="AK579" s="2020"/>
      <c r="AL579" s="2020"/>
      <c r="AM579" s="2020"/>
      <c r="AN579" s="2021"/>
      <c r="AO579" s="2019"/>
      <c r="AP579" s="2020"/>
      <c r="AQ579" s="2020"/>
      <c r="AR579" s="2020"/>
      <c r="AS579" s="2021"/>
      <c r="AT579" s="2019"/>
      <c r="AU579" s="2020"/>
      <c r="AV579" s="2020"/>
      <c r="AW579" s="2020"/>
      <c r="AX579" s="2021"/>
    </row>
    <row r="580" spans="1:50">
      <c r="A580" s="2020"/>
      <c r="B580" s="2020"/>
      <c r="C580" s="2020"/>
      <c r="D580" s="2020"/>
      <c r="E580" s="2021"/>
      <c r="F580" s="2020"/>
      <c r="G580" s="2020"/>
      <c r="H580" s="2020"/>
      <c r="I580" s="2020"/>
      <c r="J580" s="2021"/>
      <c r="K580" s="2020"/>
      <c r="L580" s="2020"/>
      <c r="M580" s="2020"/>
      <c r="N580" s="2020"/>
      <c r="O580" s="2021"/>
      <c r="P580" s="2020"/>
      <c r="Q580" s="2020"/>
      <c r="R580" s="2020"/>
      <c r="S580" s="2020"/>
      <c r="T580" s="2021"/>
      <c r="U580" s="2020"/>
      <c r="V580" s="2020"/>
      <c r="W580" s="2020"/>
      <c r="X580" s="2020"/>
      <c r="Y580" s="2021"/>
      <c r="Z580" s="2020"/>
      <c r="AA580" s="2020"/>
      <c r="AB580" s="2020"/>
      <c r="AC580" s="2020"/>
      <c r="AD580" s="2021"/>
      <c r="AE580" s="2020"/>
      <c r="AF580" s="2020"/>
      <c r="AG580" s="2020"/>
      <c r="AH580" s="2020"/>
      <c r="AI580" s="2021"/>
      <c r="AJ580" s="2020"/>
      <c r="AK580" s="2020"/>
      <c r="AL580" s="2020"/>
      <c r="AM580" s="2020"/>
      <c r="AN580" s="2021"/>
      <c r="AO580" s="2019"/>
      <c r="AP580" s="2020"/>
      <c r="AQ580" s="2020"/>
      <c r="AR580" s="2020"/>
      <c r="AS580" s="2021"/>
      <c r="AT580" s="2019"/>
      <c r="AU580" s="2020"/>
      <c r="AV580" s="2020"/>
      <c r="AW580" s="2020"/>
      <c r="AX580" s="2021"/>
    </row>
    <row r="581" spans="1:50">
      <c r="A581" s="2020"/>
      <c r="B581" s="2020"/>
      <c r="C581" s="2020"/>
      <c r="D581" s="2020"/>
      <c r="E581" s="2021"/>
      <c r="F581" s="2020"/>
      <c r="G581" s="2020"/>
      <c r="H581" s="2020"/>
      <c r="I581" s="2020"/>
      <c r="J581" s="2021"/>
      <c r="K581" s="2020"/>
      <c r="L581" s="2020"/>
      <c r="M581" s="2020"/>
      <c r="N581" s="2020"/>
      <c r="O581" s="2021"/>
      <c r="P581" s="2020"/>
      <c r="Q581" s="2020"/>
      <c r="R581" s="2020"/>
      <c r="S581" s="2020"/>
      <c r="T581" s="2021"/>
      <c r="U581" s="2020"/>
      <c r="V581" s="2020"/>
      <c r="W581" s="2020"/>
      <c r="X581" s="2020"/>
      <c r="Y581" s="2021"/>
      <c r="Z581" s="2020"/>
      <c r="AA581" s="2020"/>
      <c r="AB581" s="2020"/>
      <c r="AC581" s="2020"/>
      <c r="AD581" s="2021"/>
      <c r="AE581" s="2020"/>
      <c r="AF581" s="2020"/>
      <c r="AG581" s="2020"/>
      <c r="AH581" s="2020"/>
      <c r="AI581" s="2021"/>
      <c r="AJ581" s="2020"/>
      <c r="AK581" s="2020"/>
      <c r="AL581" s="2020"/>
      <c r="AM581" s="2020"/>
      <c r="AN581" s="2021"/>
      <c r="AO581" s="2019"/>
      <c r="AP581" s="2020"/>
      <c r="AQ581" s="2020"/>
      <c r="AR581" s="2020"/>
      <c r="AS581" s="2021"/>
      <c r="AT581" s="2019"/>
      <c r="AU581" s="2020"/>
      <c r="AV581" s="2020"/>
      <c r="AW581" s="2020"/>
      <c r="AX581" s="2021"/>
    </row>
    <row r="582" spans="1:50">
      <c r="A582" s="2020"/>
      <c r="B582" s="2020"/>
      <c r="C582" s="2020"/>
      <c r="D582" s="2020"/>
      <c r="E582" s="2021"/>
      <c r="F582" s="2020"/>
      <c r="G582" s="2020"/>
      <c r="H582" s="2020"/>
      <c r="I582" s="2020"/>
      <c r="J582" s="2021"/>
      <c r="K582" s="2020"/>
      <c r="L582" s="2020"/>
      <c r="M582" s="2020"/>
      <c r="N582" s="2020"/>
      <c r="O582" s="2021"/>
      <c r="P582" s="2020"/>
      <c r="Q582" s="2020"/>
      <c r="R582" s="2020"/>
      <c r="S582" s="2020"/>
      <c r="T582" s="2021"/>
      <c r="U582" s="2020"/>
      <c r="V582" s="2020"/>
      <c r="W582" s="2020"/>
      <c r="X582" s="2020"/>
      <c r="Y582" s="2021"/>
      <c r="Z582" s="2020"/>
      <c r="AA582" s="2020"/>
      <c r="AB582" s="2020"/>
      <c r="AC582" s="2020"/>
      <c r="AD582" s="2021"/>
      <c r="AE582" s="2020"/>
      <c r="AF582" s="2020"/>
      <c r="AG582" s="2020"/>
      <c r="AH582" s="2020"/>
      <c r="AI582" s="2021"/>
      <c r="AJ582" s="2020"/>
      <c r="AK582" s="2020"/>
      <c r="AL582" s="2020"/>
      <c r="AM582" s="2020"/>
      <c r="AN582" s="2021"/>
      <c r="AO582" s="2019"/>
      <c r="AP582" s="2020"/>
      <c r="AQ582" s="2020"/>
      <c r="AR582" s="2020"/>
      <c r="AS582" s="2021"/>
      <c r="AT582" s="2019"/>
      <c r="AU582" s="2020"/>
      <c r="AV582" s="2020"/>
      <c r="AW582" s="2020"/>
      <c r="AX582" s="2021"/>
    </row>
    <row r="583" spans="1:50">
      <c r="A583" s="2020"/>
      <c r="B583" s="2020"/>
      <c r="C583" s="2020"/>
      <c r="D583" s="2020"/>
      <c r="E583" s="2021"/>
      <c r="F583" s="2020"/>
      <c r="G583" s="2020"/>
      <c r="H583" s="2020"/>
      <c r="I583" s="2020"/>
      <c r="J583" s="2021"/>
      <c r="K583" s="2020"/>
      <c r="L583" s="2020"/>
      <c r="M583" s="2020"/>
      <c r="N583" s="2020"/>
      <c r="O583" s="2021"/>
      <c r="P583" s="2020"/>
      <c r="Q583" s="2020"/>
      <c r="R583" s="2020"/>
      <c r="S583" s="2020"/>
      <c r="T583" s="2021"/>
      <c r="U583" s="2020"/>
      <c r="V583" s="2020"/>
      <c r="W583" s="2020"/>
      <c r="X583" s="2020"/>
      <c r="Y583" s="2021"/>
      <c r="Z583" s="2020"/>
      <c r="AA583" s="2020"/>
      <c r="AB583" s="2020"/>
      <c r="AC583" s="2020"/>
      <c r="AD583" s="2021"/>
      <c r="AE583" s="2020"/>
      <c r="AF583" s="2020"/>
      <c r="AG583" s="2020"/>
      <c r="AH583" s="2020"/>
      <c r="AI583" s="2021"/>
      <c r="AJ583" s="2020"/>
      <c r="AK583" s="2020"/>
      <c r="AL583" s="2020"/>
      <c r="AM583" s="2020"/>
      <c r="AN583" s="2021"/>
      <c r="AO583" s="2019"/>
      <c r="AP583" s="2020"/>
      <c r="AQ583" s="2020"/>
      <c r="AR583" s="2020"/>
      <c r="AS583" s="2021"/>
      <c r="AT583" s="2019"/>
      <c r="AU583" s="2020"/>
      <c r="AV583" s="2020"/>
      <c r="AW583" s="2020"/>
      <c r="AX583" s="2021"/>
    </row>
    <row r="584" spans="1:50">
      <c r="A584" s="2020"/>
      <c r="B584" s="2020"/>
      <c r="C584" s="2020"/>
      <c r="D584" s="2020"/>
      <c r="E584" s="2021"/>
      <c r="F584" s="2020"/>
      <c r="G584" s="2020"/>
      <c r="H584" s="2020"/>
      <c r="I584" s="2020"/>
      <c r="J584" s="2021"/>
      <c r="K584" s="2020"/>
      <c r="L584" s="2020"/>
      <c r="M584" s="2020"/>
      <c r="N584" s="2020"/>
      <c r="O584" s="2021"/>
      <c r="P584" s="2020"/>
      <c r="Q584" s="2020"/>
      <c r="R584" s="2020"/>
      <c r="S584" s="2020"/>
      <c r="T584" s="2021"/>
      <c r="U584" s="2020"/>
      <c r="V584" s="2020"/>
      <c r="W584" s="2020"/>
      <c r="X584" s="2020"/>
      <c r="Y584" s="2021"/>
      <c r="Z584" s="2020"/>
      <c r="AA584" s="2020"/>
      <c r="AB584" s="2020"/>
      <c r="AC584" s="2020"/>
      <c r="AD584" s="2021"/>
      <c r="AE584" s="2020"/>
      <c r="AF584" s="2020"/>
      <c r="AG584" s="2020"/>
      <c r="AH584" s="2020"/>
      <c r="AI584" s="2021"/>
      <c r="AJ584" s="2020"/>
      <c r="AK584" s="2020"/>
      <c r="AL584" s="2020"/>
      <c r="AM584" s="2020"/>
      <c r="AN584" s="2021"/>
      <c r="AO584" s="2019"/>
      <c r="AP584" s="2020"/>
      <c r="AQ584" s="2020"/>
      <c r="AR584" s="2020"/>
      <c r="AS584" s="2021"/>
      <c r="AT584" s="2019" t="s">
        <v>3719</v>
      </c>
      <c r="AU584" s="2020"/>
      <c r="AV584" s="2020"/>
      <c r="AW584" s="2020"/>
      <c r="AX584" s="2021"/>
    </row>
    <row r="585" spans="1:50">
      <c r="A585" s="2020"/>
      <c r="B585" s="2020"/>
      <c r="C585" s="2020"/>
      <c r="D585" s="2020"/>
      <c r="E585" s="2021"/>
      <c r="F585" s="2020"/>
      <c r="G585" s="2020"/>
      <c r="H585" s="2020"/>
      <c r="I585" s="2020"/>
      <c r="J585" s="2021"/>
      <c r="K585" s="2020"/>
      <c r="L585" s="2020"/>
      <c r="M585" s="2020"/>
      <c r="N585" s="2020"/>
      <c r="O585" s="2021"/>
      <c r="P585" s="2020"/>
      <c r="Q585" s="2020"/>
      <c r="R585" s="2020"/>
      <c r="S585" s="2020"/>
      <c r="T585" s="2021"/>
      <c r="U585" s="2020"/>
      <c r="V585" s="2020"/>
      <c r="W585" s="2020"/>
      <c r="X585" s="2020"/>
      <c r="Y585" s="2021"/>
      <c r="Z585" s="2020"/>
      <c r="AA585" s="2020"/>
      <c r="AB585" s="2020"/>
      <c r="AC585" s="2020"/>
      <c r="AD585" s="2021"/>
      <c r="AE585" s="2020"/>
      <c r="AF585" s="2020"/>
      <c r="AG585" s="2020"/>
      <c r="AH585" s="2020"/>
      <c r="AI585" s="2021"/>
      <c r="AJ585" s="2020"/>
      <c r="AK585" s="2020"/>
      <c r="AL585" s="2020"/>
      <c r="AM585" s="2020"/>
      <c r="AN585" s="2021"/>
      <c r="AO585" s="2019"/>
      <c r="AP585" s="2020"/>
      <c r="AQ585" s="2020"/>
      <c r="AR585" s="2020"/>
      <c r="AS585" s="2021"/>
      <c r="AT585" s="2019"/>
      <c r="AU585" s="2020"/>
      <c r="AV585" s="2020"/>
      <c r="AW585" s="2020"/>
      <c r="AX585" s="2021"/>
    </row>
    <row r="586" spans="1:50">
      <c r="A586" s="2020"/>
      <c r="B586" s="2020"/>
      <c r="C586" s="2020"/>
      <c r="D586" s="2020"/>
      <c r="E586" s="2021"/>
      <c r="F586" s="2020"/>
      <c r="G586" s="2020"/>
      <c r="H586" s="2020"/>
      <c r="I586" s="2020"/>
      <c r="J586" s="2021"/>
      <c r="K586" s="2020"/>
      <c r="L586" s="2020"/>
      <c r="M586" s="2020"/>
      <c r="N586" s="2020"/>
      <c r="O586" s="2021"/>
      <c r="P586" s="2020"/>
      <c r="Q586" s="2020"/>
      <c r="R586" s="2020"/>
      <c r="S586" s="2020"/>
      <c r="T586" s="2021"/>
      <c r="U586" s="2020"/>
      <c r="V586" s="2020"/>
      <c r="W586" s="2020"/>
      <c r="X586" s="2020"/>
      <c r="Y586" s="2021"/>
      <c r="Z586" s="2020"/>
      <c r="AA586" s="2020"/>
      <c r="AB586" s="2020"/>
      <c r="AC586" s="2020"/>
      <c r="AD586" s="2021"/>
      <c r="AE586" s="2020"/>
      <c r="AF586" s="2020"/>
      <c r="AG586" s="2020"/>
      <c r="AH586" s="2020"/>
      <c r="AI586" s="2021"/>
      <c r="AJ586" s="2020"/>
      <c r="AK586" s="2020"/>
      <c r="AL586" s="2020"/>
      <c r="AM586" s="2020"/>
      <c r="AN586" s="2021"/>
      <c r="AO586" s="2019"/>
      <c r="AP586" s="2020"/>
      <c r="AQ586" s="2020"/>
      <c r="AR586" s="2020"/>
      <c r="AS586" s="2021"/>
      <c r="AT586" s="2019"/>
      <c r="AU586" s="2020"/>
      <c r="AV586" s="2020"/>
      <c r="AW586" s="2020"/>
      <c r="AX586" s="2021"/>
    </row>
    <row r="587" spans="1:50">
      <c r="A587" s="2020"/>
      <c r="B587" s="2020"/>
      <c r="C587" s="2020"/>
      <c r="D587" s="2020"/>
      <c r="E587" s="2021"/>
      <c r="F587" s="2020"/>
      <c r="G587" s="2020"/>
      <c r="H587" s="2020"/>
      <c r="I587" s="2020"/>
      <c r="J587" s="2021"/>
      <c r="K587" s="2020"/>
      <c r="L587" s="2020"/>
      <c r="M587" s="2020"/>
      <c r="N587" s="2020"/>
      <c r="O587" s="2021"/>
      <c r="P587" s="2020"/>
      <c r="Q587" s="2020"/>
      <c r="R587" s="2020"/>
      <c r="S587" s="2020"/>
      <c r="T587" s="2021"/>
      <c r="U587" s="2020"/>
      <c r="V587" s="2020"/>
      <c r="W587" s="2020"/>
      <c r="X587" s="2020"/>
      <c r="Y587" s="2021"/>
      <c r="Z587" s="2020"/>
      <c r="AA587" s="2020"/>
      <c r="AB587" s="2020"/>
      <c r="AC587" s="2020"/>
      <c r="AD587" s="2021"/>
      <c r="AE587" s="2020"/>
      <c r="AF587" s="2020"/>
      <c r="AG587" s="2020"/>
      <c r="AH587" s="2020"/>
      <c r="AI587" s="2021"/>
      <c r="AJ587" s="2020"/>
      <c r="AK587" s="2020"/>
      <c r="AL587" s="2020"/>
      <c r="AM587" s="2020"/>
      <c r="AN587" s="2021"/>
      <c r="AO587" s="2019"/>
      <c r="AP587" s="2020"/>
      <c r="AQ587" s="2020"/>
      <c r="AR587" s="2020"/>
      <c r="AS587" s="2021"/>
      <c r="AT587" s="2019"/>
      <c r="AU587" s="2020"/>
      <c r="AV587" s="2020"/>
      <c r="AW587" s="2020"/>
      <c r="AX587" s="2021"/>
    </row>
    <row r="588" spans="1:50">
      <c r="A588" s="2023"/>
      <c r="B588" s="2023"/>
      <c r="C588" s="2023"/>
      <c r="D588" s="2023"/>
      <c r="E588" s="2024"/>
      <c r="F588" s="2023"/>
      <c r="G588" s="2023"/>
      <c r="H588" s="2023"/>
      <c r="I588" s="2023"/>
      <c r="J588" s="2024"/>
      <c r="K588" s="2023"/>
      <c r="L588" s="2023"/>
      <c r="M588" s="2023"/>
      <c r="N588" s="2023"/>
      <c r="O588" s="2024"/>
      <c r="P588" s="2023"/>
      <c r="Q588" s="2023"/>
      <c r="R588" s="2023"/>
      <c r="S588" s="2023"/>
      <c r="T588" s="2024"/>
      <c r="U588" s="2023"/>
      <c r="V588" s="2023"/>
      <c r="W588" s="2023"/>
      <c r="X588" s="2023"/>
      <c r="Y588" s="2024"/>
      <c r="Z588" s="2023"/>
      <c r="AA588" s="2023"/>
      <c r="AB588" s="2023"/>
      <c r="AC588" s="2023"/>
      <c r="AD588" s="2024"/>
      <c r="AE588" s="2023"/>
      <c r="AF588" s="2023"/>
      <c r="AG588" s="2023"/>
      <c r="AH588" s="2023"/>
      <c r="AI588" s="2024"/>
      <c r="AJ588" s="2023"/>
      <c r="AK588" s="2023"/>
      <c r="AL588" s="2023"/>
      <c r="AM588" s="2023"/>
      <c r="AN588" s="2024"/>
      <c r="AO588" s="434"/>
      <c r="AP588" s="434"/>
      <c r="AQ588" s="434"/>
      <c r="AR588" s="2209" t="s">
        <v>179</v>
      </c>
      <c r="AS588" s="2210"/>
      <c r="AT588" s="2210"/>
      <c r="AU588" s="2211"/>
      <c r="AV588" s="434"/>
      <c r="AW588" s="434"/>
      <c r="AX588" s="435"/>
    </row>
    <row r="589" spans="1:50" ht="18.75">
      <c r="A589" s="2012" t="s">
        <v>0</v>
      </c>
      <c r="B589" s="2012"/>
      <c r="C589" s="2012"/>
      <c r="D589" s="2012"/>
      <c r="E589" s="2012"/>
      <c r="F589" s="2012" t="s">
        <v>1</v>
      </c>
      <c r="G589" s="2012"/>
      <c r="H589" s="2012"/>
      <c r="I589" s="2012"/>
      <c r="J589" s="2012"/>
      <c r="K589" s="2012" t="s">
        <v>2</v>
      </c>
      <c r="L589" s="2012"/>
      <c r="M589" s="2012"/>
      <c r="N589" s="2012"/>
      <c r="O589" s="2012"/>
      <c r="P589" s="2012" t="s">
        <v>3</v>
      </c>
      <c r="Q589" s="2012"/>
      <c r="R589" s="2012"/>
      <c r="S589" s="2012"/>
      <c r="T589" s="2012"/>
      <c r="U589" s="2012" t="s">
        <v>4</v>
      </c>
      <c r="V589" s="2012"/>
      <c r="W589" s="2012"/>
      <c r="X589" s="2012"/>
      <c r="Y589" s="2012"/>
      <c r="Z589" s="2012" t="s">
        <v>5</v>
      </c>
      <c r="AA589" s="2012"/>
      <c r="AB589" s="2012"/>
      <c r="AC589" s="2012"/>
      <c r="AD589" s="2012"/>
      <c r="AE589" s="2012" t="s">
        <v>6</v>
      </c>
      <c r="AF589" s="2012"/>
      <c r="AG589" s="2012"/>
      <c r="AH589" s="2012"/>
      <c r="AI589" s="2012"/>
      <c r="AJ589" s="2012" t="s">
        <v>7</v>
      </c>
      <c r="AK589" s="2012"/>
      <c r="AL589" s="2012"/>
      <c r="AM589" s="2012"/>
      <c r="AN589" s="2012"/>
      <c r="AO589" s="2012" t="s">
        <v>8</v>
      </c>
      <c r="AP589" s="2012"/>
      <c r="AQ589" s="2012"/>
      <c r="AR589" s="2012"/>
      <c r="AS589" s="2012"/>
      <c r="AT589" s="2012" t="s">
        <v>9</v>
      </c>
      <c r="AU589" s="2012"/>
      <c r="AV589" s="2012"/>
      <c r="AW589" s="2012"/>
      <c r="AX589" s="2012"/>
    </row>
    <row r="590" spans="1:50">
      <c r="A590" s="500">
        <v>1</v>
      </c>
      <c r="B590" s="447"/>
      <c r="C590" s="447"/>
      <c r="D590" s="447"/>
      <c r="E590" s="448"/>
      <c r="F590" s="500">
        <v>2</v>
      </c>
      <c r="G590" s="447"/>
      <c r="H590" s="447"/>
      <c r="I590" s="447"/>
      <c r="J590" s="448"/>
      <c r="K590" s="500">
        <v>3</v>
      </c>
      <c r="L590" s="447"/>
      <c r="M590" s="447"/>
      <c r="N590" s="447"/>
      <c r="O590" s="448"/>
      <c r="P590" s="500">
        <v>4</v>
      </c>
      <c r="Q590" s="447"/>
      <c r="R590" s="447"/>
      <c r="S590" s="447"/>
      <c r="T590" s="448"/>
      <c r="U590" s="500">
        <v>5</v>
      </c>
      <c r="V590" s="447"/>
      <c r="W590" s="447"/>
      <c r="X590" s="447"/>
      <c r="Y590" s="448"/>
      <c r="Z590" s="500">
        <v>6</v>
      </c>
      <c r="AA590" s="447"/>
      <c r="AB590" s="447"/>
      <c r="AC590" s="447"/>
      <c r="AD590" s="448"/>
      <c r="AE590" s="500">
        <v>7</v>
      </c>
      <c r="AF590" s="447"/>
      <c r="AG590" s="447"/>
      <c r="AH590" s="447"/>
      <c r="AI590" s="448"/>
      <c r="AJ590" s="500">
        <v>8</v>
      </c>
      <c r="AK590" s="447"/>
      <c r="AL590" s="447"/>
      <c r="AM590" s="447"/>
      <c r="AN590" s="448"/>
      <c r="AO590" s="500">
        <v>9</v>
      </c>
      <c r="AP590" s="447"/>
      <c r="AQ590" s="447"/>
      <c r="AR590" s="447"/>
      <c r="AS590" s="448"/>
      <c r="AT590" s="500">
        <v>10</v>
      </c>
      <c r="AU590" s="447"/>
      <c r="AV590" s="447"/>
      <c r="AW590" s="447"/>
      <c r="AX590" s="448"/>
    </row>
    <row r="591" spans="1:50">
      <c r="A591" s="2137"/>
      <c r="B591" s="2055"/>
      <c r="C591" s="2055"/>
      <c r="D591" s="2055"/>
      <c r="E591" s="2056"/>
      <c r="F591" s="2055"/>
      <c r="G591" s="2055"/>
      <c r="H591" s="2055"/>
      <c r="I591" s="2055"/>
      <c r="J591" s="2056"/>
      <c r="K591" s="2055"/>
      <c r="L591" s="2055"/>
      <c r="M591" s="2055"/>
      <c r="N591" s="2055"/>
      <c r="O591" s="2056"/>
      <c r="P591" s="2055"/>
      <c r="Q591" s="2055"/>
      <c r="R591" s="2055"/>
      <c r="S591" s="2055"/>
      <c r="T591" s="2056"/>
      <c r="U591" s="2055"/>
      <c r="V591" s="2055"/>
      <c r="W591" s="2055"/>
      <c r="X591" s="2055"/>
      <c r="Y591" s="2056"/>
      <c r="Z591" s="2055"/>
      <c r="AA591" s="2055"/>
      <c r="AB591" s="2055"/>
      <c r="AC591" s="2055"/>
      <c r="AD591" s="2056"/>
      <c r="AE591" s="2055"/>
      <c r="AF591" s="2055"/>
      <c r="AG591" s="2055"/>
      <c r="AH591" s="2055"/>
      <c r="AI591" s="2056"/>
      <c r="AJ591" s="2055"/>
      <c r="AK591" s="2055"/>
      <c r="AL591" s="2055"/>
      <c r="AM591" s="2055"/>
      <c r="AN591" s="2056"/>
      <c r="AO591" s="2055"/>
      <c r="AP591" s="2055"/>
      <c r="AQ591" s="2055"/>
      <c r="AR591" s="2055"/>
      <c r="AS591" s="2056"/>
      <c r="AT591" s="2055"/>
      <c r="AU591" s="2055"/>
      <c r="AV591" s="2055"/>
      <c r="AW591" s="2055"/>
      <c r="AX591" s="2056"/>
    </row>
    <row r="592" spans="1:50">
      <c r="A592" s="2137"/>
      <c r="B592" s="2055"/>
      <c r="C592" s="2055"/>
      <c r="D592" s="2055"/>
      <c r="E592" s="2056"/>
      <c r="F592" s="2055"/>
      <c r="G592" s="2055"/>
      <c r="H592" s="2055"/>
      <c r="I592" s="2055"/>
      <c r="J592" s="2056"/>
      <c r="K592" s="2055"/>
      <c r="L592" s="2055"/>
      <c r="M592" s="2055"/>
      <c r="N592" s="2055"/>
      <c r="O592" s="2056"/>
      <c r="P592" s="2055"/>
      <c r="Q592" s="2055"/>
      <c r="R592" s="2055"/>
      <c r="S592" s="2055"/>
      <c r="T592" s="2056"/>
      <c r="U592" s="2055"/>
      <c r="V592" s="2055"/>
      <c r="W592" s="2055"/>
      <c r="X592" s="2055"/>
      <c r="Y592" s="2056"/>
      <c r="Z592" s="2055"/>
      <c r="AA592" s="2055"/>
      <c r="AB592" s="2055"/>
      <c r="AC592" s="2055"/>
      <c r="AD592" s="2056"/>
      <c r="AE592" s="2055"/>
      <c r="AF592" s="2055"/>
      <c r="AG592" s="2055"/>
      <c r="AH592" s="2055"/>
      <c r="AI592" s="2056"/>
      <c r="AJ592" s="2055"/>
      <c r="AK592" s="2055"/>
      <c r="AL592" s="2055"/>
      <c r="AM592" s="2055"/>
      <c r="AN592" s="2056"/>
      <c r="AO592" s="2055"/>
      <c r="AP592" s="2055"/>
      <c r="AQ592" s="2055"/>
      <c r="AR592" s="2055"/>
      <c r="AS592" s="2056"/>
      <c r="AT592" s="2055"/>
      <c r="AU592" s="2055"/>
      <c r="AV592" s="2055"/>
      <c r="AW592" s="2055"/>
      <c r="AX592" s="2056"/>
    </row>
    <row r="593" spans="1:50">
      <c r="A593" s="2137"/>
      <c r="B593" s="2055"/>
      <c r="C593" s="2055"/>
      <c r="D593" s="2055"/>
      <c r="E593" s="2056"/>
      <c r="F593" s="2055"/>
      <c r="G593" s="2055"/>
      <c r="H593" s="2055"/>
      <c r="I593" s="2055"/>
      <c r="J593" s="2056"/>
      <c r="K593" s="2055"/>
      <c r="L593" s="2055"/>
      <c r="M593" s="2055"/>
      <c r="N593" s="2055"/>
      <c r="O593" s="2056"/>
      <c r="P593" s="2055"/>
      <c r="Q593" s="2055"/>
      <c r="R593" s="2055"/>
      <c r="S593" s="2055"/>
      <c r="T593" s="2056"/>
      <c r="U593" s="2055"/>
      <c r="V593" s="2055"/>
      <c r="W593" s="2055"/>
      <c r="X593" s="2055"/>
      <c r="Y593" s="2056"/>
      <c r="Z593" s="2055"/>
      <c r="AA593" s="2055"/>
      <c r="AB593" s="2055"/>
      <c r="AC593" s="2055"/>
      <c r="AD593" s="2056"/>
      <c r="AE593" s="2055"/>
      <c r="AF593" s="2055"/>
      <c r="AG593" s="2055"/>
      <c r="AH593" s="2055"/>
      <c r="AI593" s="2056"/>
      <c r="AJ593" s="2055"/>
      <c r="AK593" s="2055"/>
      <c r="AL593" s="2055"/>
      <c r="AM593" s="2055"/>
      <c r="AN593" s="2056"/>
      <c r="AO593" s="2055"/>
      <c r="AP593" s="2055"/>
      <c r="AQ593" s="2055"/>
      <c r="AR593" s="2055"/>
      <c r="AS593" s="2056"/>
      <c r="AT593" s="2055"/>
      <c r="AU593" s="2055"/>
      <c r="AV593" s="2055"/>
      <c r="AW593" s="2055"/>
      <c r="AX593" s="2056"/>
    </row>
    <row r="594" spans="1:50">
      <c r="A594" s="2137"/>
      <c r="B594" s="2055"/>
      <c r="C594" s="2055"/>
      <c r="D594" s="2055"/>
      <c r="E594" s="2056"/>
      <c r="F594" s="2055"/>
      <c r="G594" s="2055"/>
      <c r="H594" s="2055"/>
      <c r="I594" s="2055"/>
      <c r="J594" s="2056"/>
      <c r="K594" s="2055"/>
      <c r="L594" s="2055"/>
      <c r="M594" s="2055"/>
      <c r="N594" s="2055"/>
      <c r="O594" s="2056"/>
      <c r="P594" s="2055"/>
      <c r="Q594" s="2055"/>
      <c r="R594" s="2055"/>
      <c r="S594" s="2055"/>
      <c r="T594" s="2056"/>
      <c r="U594" s="2055"/>
      <c r="V594" s="2055"/>
      <c r="W594" s="2055"/>
      <c r="X594" s="2055"/>
      <c r="Y594" s="2056"/>
      <c r="Z594" s="2055"/>
      <c r="AA594" s="2055"/>
      <c r="AB594" s="2055"/>
      <c r="AC594" s="2055"/>
      <c r="AD594" s="2056"/>
      <c r="AE594" s="2055"/>
      <c r="AF594" s="2055"/>
      <c r="AG594" s="2055"/>
      <c r="AH594" s="2055"/>
      <c r="AI594" s="2056"/>
      <c r="AJ594" s="2055"/>
      <c r="AK594" s="2055"/>
      <c r="AL594" s="2055"/>
      <c r="AM594" s="2055"/>
      <c r="AN594" s="2056"/>
      <c r="AO594" s="2055"/>
      <c r="AP594" s="2055"/>
      <c r="AQ594" s="2055"/>
      <c r="AR594" s="2055"/>
      <c r="AS594" s="2056"/>
      <c r="AT594" s="2055"/>
      <c r="AU594" s="2055"/>
      <c r="AV594" s="2055"/>
      <c r="AW594" s="2055"/>
      <c r="AX594" s="2056"/>
    </row>
    <row r="595" spans="1:50">
      <c r="A595" s="2137"/>
      <c r="B595" s="2055"/>
      <c r="C595" s="2055"/>
      <c r="D595" s="2055"/>
      <c r="E595" s="2056"/>
      <c r="F595" s="2055"/>
      <c r="G595" s="2055"/>
      <c r="H595" s="2055"/>
      <c r="I595" s="2055"/>
      <c r="J595" s="2056"/>
      <c r="K595" s="2055"/>
      <c r="L595" s="2055"/>
      <c r="M595" s="2055"/>
      <c r="N595" s="2055"/>
      <c r="O595" s="2056"/>
      <c r="P595" s="2055"/>
      <c r="Q595" s="2055"/>
      <c r="R595" s="2055"/>
      <c r="S595" s="2055"/>
      <c r="T595" s="2056"/>
      <c r="U595" s="2055"/>
      <c r="V595" s="2055"/>
      <c r="W595" s="2055"/>
      <c r="X595" s="2055"/>
      <c r="Y595" s="2056"/>
      <c r="Z595" s="2055"/>
      <c r="AA595" s="2055"/>
      <c r="AB595" s="2055"/>
      <c r="AC595" s="2055"/>
      <c r="AD595" s="2056"/>
      <c r="AE595" s="2055"/>
      <c r="AF595" s="2055"/>
      <c r="AG595" s="2055"/>
      <c r="AH595" s="2055"/>
      <c r="AI595" s="2056"/>
      <c r="AJ595" s="2055"/>
      <c r="AK595" s="2055"/>
      <c r="AL595" s="2055"/>
      <c r="AM595" s="2055"/>
      <c r="AN595" s="2056"/>
      <c r="AO595" s="2055"/>
      <c r="AP595" s="2055"/>
      <c r="AQ595" s="2055"/>
      <c r="AR595" s="2055"/>
      <c r="AS595" s="2056"/>
      <c r="AT595" s="2055"/>
      <c r="AU595" s="2055"/>
      <c r="AV595" s="2055"/>
      <c r="AW595" s="2055"/>
      <c r="AX595" s="2056"/>
    </row>
    <row r="596" spans="1:50">
      <c r="A596" s="2137"/>
      <c r="B596" s="2055"/>
      <c r="C596" s="2055"/>
      <c r="D596" s="2055"/>
      <c r="E596" s="2056"/>
      <c r="F596" s="2055"/>
      <c r="G596" s="2055"/>
      <c r="H596" s="2055"/>
      <c r="I596" s="2055"/>
      <c r="J596" s="2056"/>
      <c r="K596" s="2055"/>
      <c r="L596" s="2055"/>
      <c r="M596" s="2055"/>
      <c r="N596" s="2055"/>
      <c r="O596" s="2056"/>
      <c r="P596" s="2055"/>
      <c r="Q596" s="2055"/>
      <c r="R596" s="2055"/>
      <c r="S596" s="2055"/>
      <c r="T596" s="2056"/>
      <c r="U596" s="2055"/>
      <c r="V596" s="2055"/>
      <c r="W596" s="2055"/>
      <c r="X596" s="2055"/>
      <c r="Y596" s="2056"/>
      <c r="Z596" s="2055"/>
      <c r="AA596" s="2055"/>
      <c r="AB596" s="2055"/>
      <c r="AC596" s="2055"/>
      <c r="AD596" s="2056"/>
      <c r="AE596" s="2055"/>
      <c r="AF596" s="2055"/>
      <c r="AG596" s="2055"/>
      <c r="AH596" s="2055"/>
      <c r="AI596" s="2056"/>
      <c r="AJ596" s="2055"/>
      <c r="AK596" s="2055"/>
      <c r="AL596" s="2055"/>
      <c r="AM596" s="2055"/>
      <c r="AN596" s="2056"/>
      <c r="AO596" s="2055"/>
      <c r="AP596" s="2055"/>
      <c r="AQ596" s="2055"/>
      <c r="AR596" s="2055"/>
      <c r="AS596" s="2056"/>
      <c r="AT596" s="2055"/>
      <c r="AU596" s="2055"/>
      <c r="AV596" s="2055"/>
      <c r="AW596" s="2055"/>
      <c r="AX596" s="2056"/>
    </row>
    <row r="597" spans="1:50">
      <c r="A597" s="2137"/>
      <c r="B597" s="2055"/>
      <c r="C597" s="2055"/>
      <c r="D597" s="2055"/>
      <c r="E597" s="2056"/>
      <c r="F597" s="2055"/>
      <c r="G597" s="2055"/>
      <c r="H597" s="2055"/>
      <c r="I597" s="2055"/>
      <c r="J597" s="2056"/>
      <c r="K597" s="2055"/>
      <c r="L597" s="2055"/>
      <c r="M597" s="2055"/>
      <c r="N597" s="2055"/>
      <c r="O597" s="2056"/>
      <c r="P597" s="2055"/>
      <c r="Q597" s="2055"/>
      <c r="R597" s="2055"/>
      <c r="S597" s="2055"/>
      <c r="T597" s="2056"/>
      <c r="U597" s="2055"/>
      <c r="V597" s="2055"/>
      <c r="W597" s="2055"/>
      <c r="X597" s="2055"/>
      <c r="Y597" s="2056"/>
      <c r="Z597" s="2055"/>
      <c r="AA597" s="2055"/>
      <c r="AB597" s="2055"/>
      <c r="AC597" s="2055"/>
      <c r="AD597" s="2056"/>
      <c r="AE597" s="2055"/>
      <c r="AF597" s="2055"/>
      <c r="AG597" s="2055"/>
      <c r="AH597" s="2055"/>
      <c r="AI597" s="2056"/>
      <c r="AJ597" s="2055"/>
      <c r="AK597" s="2055"/>
      <c r="AL597" s="2055"/>
      <c r="AM597" s="2055"/>
      <c r="AN597" s="2056"/>
      <c r="AO597" s="2055"/>
      <c r="AP597" s="2055"/>
      <c r="AQ597" s="2055"/>
      <c r="AR597" s="2055"/>
      <c r="AS597" s="2056"/>
      <c r="AT597" s="2055"/>
      <c r="AU597" s="2055"/>
      <c r="AV597" s="2055"/>
      <c r="AW597" s="2055"/>
      <c r="AX597" s="2056"/>
    </row>
    <row r="598" spans="1:50">
      <c r="A598" s="2137"/>
      <c r="B598" s="2055"/>
      <c r="C598" s="2055"/>
      <c r="D598" s="2055"/>
      <c r="E598" s="2056"/>
      <c r="F598" s="2055"/>
      <c r="G598" s="2055"/>
      <c r="H598" s="2055"/>
      <c r="I598" s="2055"/>
      <c r="J598" s="2056"/>
      <c r="K598" s="2055"/>
      <c r="L598" s="2055"/>
      <c r="M598" s="2055"/>
      <c r="N598" s="2055"/>
      <c r="O598" s="2056"/>
      <c r="P598" s="2055"/>
      <c r="Q598" s="2055"/>
      <c r="R598" s="2055"/>
      <c r="S598" s="2055"/>
      <c r="T598" s="2056"/>
      <c r="U598" s="2055"/>
      <c r="V598" s="2055"/>
      <c r="W598" s="2055"/>
      <c r="X598" s="2055"/>
      <c r="Y598" s="2056"/>
      <c r="Z598" s="2055"/>
      <c r="AA598" s="2055"/>
      <c r="AB598" s="2055"/>
      <c r="AC598" s="2055"/>
      <c r="AD598" s="2056"/>
      <c r="AE598" s="2055"/>
      <c r="AF598" s="2055"/>
      <c r="AG598" s="2055"/>
      <c r="AH598" s="2055"/>
      <c r="AI598" s="2056"/>
      <c r="AJ598" s="2055"/>
      <c r="AK598" s="2055"/>
      <c r="AL598" s="2055"/>
      <c r="AM598" s="2055"/>
      <c r="AN598" s="2056"/>
      <c r="AO598" s="2055"/>
      <c r="AP598" s="2055"/>
      <c r="AQ598" s="2055"/>
      <c r="AR598" s="2055"/>
      <c r="AS598" s="2056"/>
      <c r="AT598" s="2055"/>
      <c r="AU598" s="2055"/>
      <c r="AV598" s="2055"/>
      <c r="AW598" s="2055"/>
      <c r="AX598" s="2056"/>
    </row>
    <row r="599" spans="1:50">
      <c r="A599" s="2137"/>
      <c r="B599" s="2055"/>
      <c r="C599" s="2055"/>
      <c r="D599" s="2055"/>
      <c r="E599" s="2056"/>
      <c r="F599" s="2055"/>
      <c r="G599" s="2055"/>
      <c r="H599" s="2055"/>
      <c r="I599" s="2055"/>
      <c r="J599" s="2056"/>
      <c r="K599" s="2055"/>
      <c r="L599" s="2055"/>
      <c r="M599" s="2055"/>
      <c r="N599" s="2055"/>
      <c r="O599" s="2056"/>
      <c r="P599" s="2055"/>
      <c r="Q599" s="2055"/>
      <c r="R599" s="2055"/>
      <c r="S599" s="2055"/>
      <c r="T599" s="2056"/>
      <c r="U599" s="2055"/>
      <c r="V599" s="2055"/>
      <c r="W599" s="2055"/>
      <c r="X599" s="2055"/>
      <c r="Y599" s="2056"/>
      <c r="Z599" s="2055"/>
      <c r="AA599" s="2055"/>
      <c r="AB599" s="2055"/>
      <c r="AC599" s="2055"/>
      <c r="AD599" s="2056"/>
      <c r="AE599" s="2055"/>
      <c r="AF599" s="2055"/>
      <c r="AG599" s="2055"/>
      <c r="AH599" s="2055"/>
      <c r="AI599" s="2056"/>
      <c r="AJ599" s="2055"/>
      <c r="AK599" s="2055"/>
      <c r="AL599" s="2055"/>
      <c r="AM599" s="2055"/>
      <c r="AN599" s="2056"/>
      <c r="AO599" s="2055"/>
      <c r="AP599" s="2055"/>
      <c r="AQ599" s="2055"/>
      <c r="AR599" s="2055"/>
      <c r="AS599" s="2056"/>
      <c r="AT599" s="2055"/>
      <c r="AU599" s="2055"/>
      <c r="AV599" s="2055"/>
      <c r="AW599" s="2055"/>
      <c r="AX599" s="2056"/>
    </row>
    <row r="600" spans="1:50">
      <c r="A600" s="2137"/>
      <c r="B600" s="2055"/>
      <c r="C600" s="2055"/>
      <c r="D600" s="2055"/>
      <c r="E600" s="2056"/>
      <c r="F600" s="2055"/>
      <c r="G600" s="2055"/>
      <c r="H600" s="2055"/>
      <c r="I600" s="2055"/>
      <c r="J600" s="2056"/>
      <c r="K600" s="2055"/>
      <c r="L600" s="2055"/>
      <c r="M600" s="2055"/>
      <c r="N600" s="2055"/>
      <c r="O600" s="2056"/>
      <c r="P600" s="2055"/>
      <c r="Q600" s="2055"/>
      <c r="R600" s="2055"/>
      <c r="S600" s="2055"/>
      <c r="T600" s="2056"/>
      <c r="U600" s="2055"/>
      <c r="V600" s="2055"/>
      <c r="W600" s="2055"/>
      <c r="X600" s="2055"/>
      <c r="Y600" s="2056"/>
      <c r="Z600" s="2055"/>
      <c r="AA600" s="2055"/>
      <c r="AB600" s="2055"/>
      <c r="AC600" s="2055"/>
      <c r="AD600" s="2056"/>
      <c r="AE600" s="2055"/>
      <c r="AF600" s="2055"/>
      <c r="AG600" s="2055"/>
      <c r="AH600" s="2055"/>
      <c r="AI600" s="2056"/>
      <c r="AJ600" s="2055"/>
      <c r="AK600" s="2055"/>
      <c r="AL600" s="2055"/>
      <c r="AM600" s="2055"/>
      <c r="AN600" s="2056"/>
      <c r="AO600" s="2055"/>
      <c r="AP600" s="2055"/>
      <c r="AQ600" s="2055"/>
      <c r="AR600" s="2055"/>
      <c r="AS600" s="2056"/>
      <c r="AT600" s="2055"/>
      <c r="AU600" s="2055"/>
      <c r="AV600" s="2055"/>
      <c r="AW600" s="2055"/>
      <c r="AX600" s="2056"/>
    </row>
    <row r="601" spans="1:50">
      <c r="A601" s="2137"/>
      <c r="B601" s="2055"/>
      <c r="C601" s="2055"/>
      <c r="D601" s="2055"/>
      <c r="E601" s="2056"/>
      <c r="F601" s="2055"/>
      <c r="G601" s="2055"/>
      <c r="H601" s="2055"/>
      <c r="I601" s="2055"/>
      <c r="J601" s="2056"/>
      <c r="K601" s="2055"/>
      <c r="L601" s="2055"/>
      <c r="M601" s="2055"/>
      <c r="N601" s="2055"/>
      <c r="O601" s="2056"/>
      <c r="P601" s="2055"/>
      <c r="Q601" s="2055"/>
      <c r="R601" s="2055"/>
      <c r="S601" s="2055"/>
      <c r="T601" s="2056"/>
      <c r="U601" s="2055"/>
      <c r="V601" s="2055"/>
      <c r="W601" s="2055"/>
      <c r="X601" s="2055"/>
      <c r="Y601" s="2056"/>
      <c r="Z601" s="2055"/>
      <c r="AA601" s="2055"/>
      <c r="AB601" s="2055"/>
      <c r="AC601" s="2055"/>
      <c r="AD601" s="2056"/>
      <c r="AE601" s="2055"/>
      <c r="AF601" s="2055"/>
      <c r="AG601" s="2055"/>
      <c r="AH601" s="2055"/>
      <c r="AI601" s="2056"/>
      <c r="AJ601" s="2055"/>
      <c r="AK601" s="2055"/>
      <c r="AL601" s="2055"/>
      <c r="AM601" s="2055"/>
      <c r="AN601" s="2056"/>
      <c r="AO601" s="2055"/>
      <c r="AP601" s="2055"/>
      <c r="AQ601" s="2055"/>
      <c r="AR601" s="2055"/>
      <c r="AS601" s="2056"/>
      <c r="AT601" s="2055"/>
      <c r="AU601" s="2055"/>
      <c r="AV601" s="2055"/>
      <c r="AW601" s="2055"/>
      <c r="AX601" s="2056"/>
    </row>
    <row r="602" spans="1:50">
      <c r="A602" s="2137"/>
      <c r="B602" s="2055"/>
      <c r="C602" s="2055"/>
      <c r="D602" s="2055"/>
      <c r="E602" s="2056"/>
      <c r="F602" s="2055"/>
      <c r="G602" s="2055"/>
      <c r="H602" s="2055"/>
      <c r="I602" s="2055"/>
      <c r="J602" s="2056"/>
      <c r="K602" s="2055"/>
      <c r="L602" s="2055"/>
      <c r="M602" s="2055"/>
      <c r="N602" s="2055"/>
      <c r="O602" s="2056"/>
      <c r="P602" s="2055"/>
      <c r="Q602" s="2055"/>
      <c r="R602" s="2055"/>
      <c r="S602" s="2055"/>
      <c r="T602" s="2056"/>
      <c r="U602" s="2055"/>
      <c r="V602" s="2055"/>
      <c r="W602" s="2055"/>
      <c r="X602" s="2055"/>
      <c r="Y602" s="2056"/>
      <c r="Z602" s="2055"/>
      <c r="AA602" s="2055"/>
      <c r="AB602" s="2055"/>
      <c r="AC602" s="2055"/>
      <c r="AD602" s="2056"/>
      <c r="AE602" s="2055"/>
      <c r="AF602" s="2055"/>
      <c r="AG602" s="2055"/>
      <c r="AH602" s="2055"/>
      <c r="AI602" s="2056"/>
      <c r="AJ602" s="2055"/>
      <c r="AK602" s="2055"/>
      <c r="AL602" s="2055"/>
      <c r="AM602" s="2055"/>
      <c r="AN602" s="2056"/>
      <c r="AO602" s="2055"/>
      <c r="AP602" s="2055"/>
      <c r="AQ602" s="2055"/>
      <c r="AR602" s="2055"/>
      <c r="AS602" s="2056"/>
      <c r="AT602" s="2055"/>
      <c r="AU602" s="2055"/>
      <c r="AV602" s="2055"/>
      <c r="AW602" s="2055"/>
      <c r="AX602" s="2056"/>
    </row>
    <row r="603" spans="1:50">
      <c r="A603" s="2137"/>
      <c r="B603" s="2055"/>
      <c r="C603" s="2055"/>
      <c r="D603" s="2055"/>
      <c r="E603" s="2056"/>
      <c r="F603" s="2055"/>
      <c r="G603" s="2055"/>
      <c r="H603" s="2055"/>
      <c r="I603" s="2055"/>
      <c r="J603" s="2056"/>
      <c r="K603" s="2055"/>
      <c r="L603" s="2055"/>
      <c r="M603" s="2055"/>
      <c r="N603" s="2055"/>
      <c r="O603" s="2056"/>
      <c r="P603" s="2055"/>
      <c r="Q603" s="2055"/>
      <c r="R603" s="2055"/>
      <c r="S603" s="2055"/>
      <c r="T603" s="2056"/>
      <c r="U603" s="2055"/>
      <c r="V603" s="2055"/>
      <c r="W603" s="2055"/>
      <c r="X603" s="2055"/>
      <c r="Y603" s="2056"/>
      <c r="Z603" s="2055"/>
      <c r="AA603" s="2055"/>
      <c r="AB603" s="2055"/>
      <c r="AC603" s="2055"/>
      <c r="AD603" s="2056"/>
      <c r="AE603" s="2055"/>
      <c r="AF603" s="2055"/>
      <c r="AG603" s="2055"/>
      <c r="AH603" s="2055"/>
      <c r="AI603" s="2056"/>
      <c r="AJ603" s="2055"/>
      <c r="AK603" s="2055"/>
      <c r="AL603" s="2055"/>
      <c r="AM603" s="2055"/>
      <c r="AN603" s="2056"/>
      <c r="AO603" s="2055"/>
      <c r="AP603" s="2055"/>
      <c r="AQ603" s="2055"/>
      <c r="AR603" s="2055"/>
      <c r="AS603" s="2056"/>
      <c r="AT603" s="2055"/>
      <c r="AU603" s="2055"/>
      <c r="AV603" s="2055"/>
      <c r="AW603" s="2055"/>
      <c r="AX603" s="2056"/>
    </row>
    <row r="604" spans="1:50">
      <c r="A604" s="2137"/>
      <c r="B604" s="2055"/>
      <c r="C604" s="2055"/>
      <c r="D604" s="2055"/>
      <c r="E604" s="2056"/>
      <c r="F604" s="2055"/>
      <c r="G604" s="2055"/>
      <c r="H604" s="2055"/>
      <c r="I604" s="2055"/>
      <c r="J604" s="2056"/>
      <c r="K604" s="2055"/>
      <c r="L604" s="2055"/>
      <c r="M604" s="2055"/>
      <c r="N604" s="2055"/>
      <c r="O604" s="2056"/>
      <c r="P604" s="2055"/>
      <c r="Q604" s="2055"/>
      <c r="R604" s="2055"/>
      <c r="S604" s="2055"/>
      <c r="T604" s="2056"/>
      <c r="U604" s="2055"/>
      <c r="V604" s="2055"/>
      <c r="W604" s="2055"/>
      <c r="X604" s="2055"/>
      <c r="Y604" s="2056"/>
      <c r="Z604" s="2055"/>
      <c r="AA604" s="2055"/>
      <c r="AB604" s="2055"/>
      <c r="AC604" s="2055"/>
      <c r="AD604" s="2056"/>
      <c r="AE604" s="2055"/>
      <c r="AF604" s="2055"/>
      <c r="AG604" s="2055"/>
      <c r="AH604" s="2055"/>
      <c r="AI604" s="2056"/>
      <c r="AJ604" s="2055"/>
      <c r="AK604" s="2055"/>
      <c r="AL604" s="2055"/>
      <c r="AM604" s="2055"/>
      <c r="AN604" s="2056"/>
      <c r="AO604" s="2055"/>
      <c r="AP604" s="2055"/>
      <c r="AQ604" s="2055"/>
      <c r="AR604" s="2055"/>
      <c r="AS604" s="2056"/>
      <c r="AT604" s="2055"/>
      <c r="AU604" s="2055"/>
      <c r="AV604" s="2055"/>
      <c r="AW604" s="2055"/>
      <c r="AX604" s="2056"/>
    </row>
    <row r="605" spans="1:50">
      <c r="A605" s="2053" t="s">
        <v>184</v>
      </c>
      <c r="B605" s="2053"/>
      <c r="C605" s="2053"/>
      <c r="D605" s="2053"/>
      <c r="E605" s="2054"/>
      <c r="F605" s="2212"/>
      <c r="G605" s="2212"/>
      <c r="H605" s="2212"/>
      <c r="I605" s="2212"/>
      <c r="J605" s="2213"/>
      <c r="K605" s="2212"/>
      <c r="L605" s="2212"/>
      <c r="M605" s="2212"/>
      <c r="N605" s="2212"/>
      <c r="O605" s="2213"/>
      <c r="P605" s="2212"/>
      <c r="Q605" s="2212"/>
      <c r="R605" s="2212"/>
      <c r="S605" s="2212"/>
      <c r="T605" s="2213"/>
      <c r="U605" s="2212"/>
      <c r="V605" s="2212"/>
      <c r="W605" s="2212"/>
      <c r="X605" s="2212"/>
      <c r="Y605" s="2213"/>
      <c r="Z605" s="2212"/>
      <c r="AA605" s="2212"/>
      <c r="AB605" s="2212"/>
      <c r="AC605" s="2212"/>
      <c r="AD605" s="2213"/>
      <c r="AE605" s="2212"/>
      <c r="AF605" s="2212"/>
      <c r="AG605" s="2212"/>
      <c r="AH605" s="2212"/>
      <c r="AI605" s="2213"/>
      <c r="AJ605" s="2212"/>
      <c r="AK605" s="2212"/>
      <c r="AL605" s="2212"/>
      <c r="AM605" s="2212"/>
      <c r="AN605" s="2213"/>
      <c r="AO605" s="2212"/>
      <c r="AP605" s="2212"/>
      <c r="AQ605" s="2212"/>
      <c r="AR605" s="2212"/>
      <c r="AS605" s="2213"/>
      <c r="AT605" s="2212"/>
      <c r="AU605" s="2212"/>
      <c r="AV605" s="2212"/>
      <c r="AW605" s="2212"/>
      <c r="AX605" s="2213"/>
    </row>
    <row r="606" spans="1:50">
      <c r="A606" s="500">
        <v>11</v>
      </c>
      <c r="B606" s="447"/>
      <c r="C606" s="447"/>
      <c r="D606" s="447"/>
      <c r="E606" s="448"/>
      <c r="F606" s="500">
        <v>12</v>
      </c>
      <c r="G606" s="447"/>
      <c r="H606" s="447"/>
      <c r="I606" s="447"/>
      <c r="J606" s="448"/>
      <c r="K606" s="500">
        <v>13</v>
      </c>
      <c r="L606" s="447"/>
      <c r="M606" s="447"/>
      <c r="N606" s="447"/>
      <c r="O606" s="448"/>
      <c r="P606" s="500">
        <v>14</v>
      </c>
      <c r="Q606" s="447"/>
      <c r="R606" s="447"/>
      <c r="S606" s="447"/>
      <c r="T606" s="448"/>
      <c r="U606" s="500">
        <v>15</v>
      </c>
      <c r="V606" s="447"/>
      <c r="W606" s="447"/>
      <c r="X606" s="447"/>
      <c r="Y606" s="448"/>
      <c r="Z606" s="500">
        <v>16</v>
      </c>
      <c r="AA606" s="447"/>
      <c r="AB606" s="447"/>
      <c r="AC606" s="447"/>
      <c r="AD606" s="448"/>
      <c r="AE606" s="500">
        <v>17</v>
      </c>
      <c r="AF606" s="447"/>
      <c r="AG606" s="447"/>
      <c r="AH606" s="447"/>
      <c r="AI606" s="448"/>
      <c r="AJ606" s="500">
        <v>18</v>
      </c>
      <c r="AK606" s="447"/>
      <c r="AL606" s="447"/>
      <c r="AM606" s="447"/>
      <c r="AN606" s="448"/>
      <c r="AO606" s="500">
        <v>19</v>
      </c>
      <c r="AP606" s="447"/>
      <c r="AQ606" s="447"/>
      <c r="AR606" s="447"/>
      <c r="AS606" s="448"/>
      <c r="AT606" s="500">
        <v>20</v>
      </c>
      <c r="AU606" s="447"/>
      <c r="AV606" s="447"/>
      <c r="AW606" s="447"/>
      <c r="AX606" s="448"/>
    </row>
    <row r="607" spans="1:50">
      <c r="A607" s="2055" t="s">
        <v>3713</v>
      </c>
      <c r="B607" s="2055"/>
      <c r="C607" s="2055"/>
      <c r="D607" s="2055"/>
      <c r="E607" s="2056"/>
      <c r="F607" s="2055"/>
      <c r="G607" s="2055"/>
      <c r="H607" s="2055"/>
      <c r="I607" s="2055"/>
      <c r="J607" s="2056"/>
      <c r="K607" s="2055"/>
      <c r="L607" s="2055"/>
      <c r="M607" s="2055"/>
      <c r="N607" s="2055"/>
      <c r="O607" s="2056"/>
      <c r="P607" s="2055"/>
      <c r="Q607" s="2055"/>
      <c r="R607" s="2055"/>
      <c r="S607" s="2055"/>
      <c r="T607" s="2056"/>
      <c r="U607" s="2055"/>
      <c r="V607" s="2055"/>
      <c r="W607" s="2055"/>
      <c r="X607" s="2055"/>
      <c r="Y607" s="2056"/>
      <c r="Z607" s="2055"/>
      <c r="AA607" s="2055"/>
      <c r="AB607" s="2055"/>
      <c r="AC607" s="2055"/>
      <c r="AD607" s="2056"/>
      <c r="AE607" s="2055"/>
      <c r="AF607" s="2055"/>
      <c r="AG607" s="2055"/>
      <c r="AH607" s="2055"/>
      <c r="AI607" s="2056"/>
      <c r="AJ607" s="2055"/>
      <c r="AK607" s="2055"/>
      <c r="AL607" s="2055"/>
      <c r="AM607" s="2055"/>
      <c r="AN607" s="2056"/>
      <c r="AO607" s="2055"/>
      <c r="AP607" s="2055"/>
      <c r="AQ607" s="2055"/>
      <c r="AR607" s="2055"/>
      <c r="AS607" s="2056"/>
      <c r="AT607" s="2055"/>
      <c r="AU607" s="2055"/>
      <c r="AV607" s="2055"/>
      <c r="AW607" s="2055"/>
      <c r="AX607" s="2056"/>
    </row>
    <row r="608" spans="1:50">
      <c r="A608" s="2055"/>
      <c r="B608" s="2055"/>
      <c r="C608" s="2055"/>
      <c r="D608" s="2055"/>
      <c r="E608" s="2056"/>
      <c r="F608" s="2055"/>
      <c r="G608" s="2055"/>
      <c r="H608" s="2055"/>
      <c r="I608" s="2055"/>
      <c r="J608" s="2056"/>
      <c r="K608" s="2055"/>
      <c r="L608" s="2055"/>
      <c r="M608" s="2055"/>
      <c r="N608" s="2055"/>
      <c r="O608" s="2056"/>
      <c r="P608" s="2055"/>
      <c r="Q608" s="2055"/>
      <c r="R608" s="2055"/>
      <c r="S608" s="2055"/>
      <c r="T608" s="2056"/>
      <c r="U608" s="2055"/>
      <c r="V608" s="2055"/>
      <c r="W608" s="2055"/>
      <c r="X608" s="2055"/>
      <c r="Y608" s="2056"/>
      <c r="Z608" s="2055"/>
      <c r="AA608" s="2055"/>
      <c r="AB608" s="2055"/>
      <c r="AC608" s="2055"/>
      <c r="AD608" s="2056"/>
      <c r="AE608" s="2055"/>
      <c r="AF608" s="2055"/>
      <c r="AG608" s="2055"/>
      <c r="AH608" s="2055"/>
      <c r="AI608" s="2056"/>
      <c r="AJ608" s="2055"/>
      <c r="AK608" s="2055"/>
      <c r="AL608" s="2055"/>
      <c r="AM608" s="2055"/>
      <c r="AN608" s="2056"/>
      <c r="AO608" s="2055"/>
      <c r="AP608" s="2055"/>
      <c r="AQ608" s="2055"/>
      <c r="AR608" s="2055"/>
      <c r="AS608" s="2056"/>
      <c r="AT608" s="2055"/>
      <c r="AU608" s="2055"/>
      <c r="AV608" s="2055"/>
      <c r="AW608" s="2055"/>
      <c r="AX608" s="2056"/>
    </row>
    <row r="609" spans="1:50">
      <c r="A609" s="2055"/>
      <c r="B609" s="2055"/>
      <c r="C609" s="2055"/>
      <c r="D609" s="2055"/>
      <c r="E609" s="2056"/>
      <c r="F609" s="2055"/>
      <c r="G609" s="2055"/>
      <c r="H609" s="2055"/>
      <c r="I609" s="2055"/>
      <c r="J609" s="2056"/>
      <c r="K609" s="2055"/>
      <c r="L609" s="2055"/>
      <c r="M609" s="2055"/>
      <c r="N609" s="2055"/>
      <c r="O609" s="2056"/>
      <c r="P609" s="2055"/>
      <c r="Q609" s="2055"/>
      <c r="R609" s="2055"/>
      <c r="S609" s="2055"/>
      <c r="T609" s="2056"/>
      <c r="U609" s="2055"/>
      <c r="V609" s="2055"/>
      <c r="W609" s="2055"/>
      <c r="X609" s="2055"/>
      <c r="Y609" s="2056"/>
      <c r="Z609" s="2055"/>
      <c r="AA609" s="2055"/>
      <c r="AB609" s="2055"/>
      <c r="AC609" s="2055"/>
      <c r="AD609" s="2056"/>
      <c r="AE609" s="2055"/>
      <c r="AF609" s="2055"/>
      <c r="AG609" s="2055"/>
      <c r="AH609" s="2055"/>
      <c r="AI609" s="2056"/>
      <c r="AJ609" s="2055"/>
      <c r="AK609" s="2055"/>
      <c r="AL609" s="2055"/>
      <c r="AM609" s="2055"/>
      <c r="AN609" s="2056"/>
      <c r="AO609" s="2055"/>
      <c r="AP609" s="2055"/>
      <c r="AQ609" s="2055"/>
      <c r="AR609" s="2055"/>
      <c r="AS609" s="2056"/>
      <c r="AT609" s="2055"/>
      <c r="AU609" s="2055"/>
      <c r="AV609" s="2055"/>
      <c r="AW609" s="2055"/>
      <c r="AX609" s="2056"/>
    </row>
    <row r="610" spans="1:50">
      <c r="A610" s="2055"/>
      <c r="B610" s="2055"/>
      <c r="C610" s="2055"/>
      <c r="D610" s="2055"/>
      <c r="E610" s="2056"/>
      <c r="F610" s="2055"/>
      <c r="G610" s="2055"/>
      <c r="H610" s="2055"/>
      <c r="I610" s="2055"/>
      <c r="J610" s="2056"/>
      <c r="K610" s="2055"/>
      <c r="L610" s="2055"/>
      <c r="M610" s="2055"/>
      <c r="N610" s="2055"/>
      <c r="O610" s="2056"/>
      <c r="P610" s="2055"/>
      <c r="Q610" s="2055"/>
      <c r="R610" s="2055"/>
      <c r="S610" s="2055"/>
      <c r="T610" s="2056"/>
      <c r="U610" s="2055"/>
      <c r="V610" s="2055"/>
      <c r="W610" s="2055"/>
      <c r="X610" s="2055"/>
      <c r="Y610" s="2056"/>
      <c r="Z610" s="2055"/>
      <c r="AA610" s="2055"/>
      <c r="AB610" s="2055"/>
      <c r="AC610" s="2055"/>
      <c r="AD610" s="2056"/>
      <c r="AE610" s="2055"/>
      <c r="AF610" s="2055"/>
      <c r="AG610" s="2055"/>
      <c r="AH610" s="2055"/>
      <c r="AI610" s="2056"/>
      <c r="AJ610" s="2055"/>
      <c r="AK610" s="2055"/>
      <c r="AL610" s="2055"/>
      <c r="AM610" s="2055"/>
      <c r="AN610" s="2056"/>
      <c r="AO610" s="2055"/>
      <c r="AP610" s="2055"/>
      <c r="AQ610" s="2055"/>
      <c r="AR610" s="2055"/>
      <c r="AS610" s="2056"/>
      <c r="AT610" s="2055"/>
      <c r="AU610" s="2055"/>
      <c r="AV610" s="2055"/>
      <c r="AW610" s="2055"/>
      <c r="AX610" s="2056"/>
    </row>
    <row r="611" spans="1:50">
      <c r="A611" s="2055"/>
      <c r="B611" s="2055"/>
      <c r="C611" s="2055"/>
      <c r="D611" s="2055"/>
      <c r="E611" s="2056"/>
      <c r="F611" s="2055"/>
      <c r="G611" s="2055"/>
      <c r="H611" s="2055"/>
      <c r="I611" s="2055"/>
      <c r="J611" s="2056"/>
      <c r="K611" s="2055"/>
      <c r="L611" s="2055"/>
      <c r="M611" s="2055"/>
      <c r="N611" s="2055"/>
      <c r="O611" s="2056"/>
      <c r="P611" s="2055"/>
      <c r="Q611" s="2055"/>
      <c r="R611" s="2055"/>
      <c r="S611" s="2055"/>
      <c r="T611" s="2056"/>
      <c r="U611" s="2055"/>
      <c r="V611" s="2055"/>
      <c r="W611" s="2055"/>
      <c r="X611" s="2055"/>
      <c r="Y611" s="2056"/>
      <c r="Z611" s="2055"/>
      <c r="AA611" s="2055"/>
      <c r="AB611" s="2055"/>
      <c r="AC611" s="2055"/>
      <c r="AD611" s="2056"/>
      <c r="AE611" s="2055"/>
      <c r="AF611" s="2055"/>
      <c r="AG611" s="2055"/>
      <c r="AH611" s="2055"/>
      <c r="AI611" s="2056"/>
      <c r="AJ611" s="2055"/>
      <c r="AK611" s="2055"/>
      <c r="AL611" s="2055"/>
      <c r="AM611" s="2055"/>
      <c r="AN611" s="2056"/>
      <c r="AO611" s="2055"/>
      <c r="AP611" s="2055"/>
      <c r="AQ611" s="2055"/>
      <c r="AR611" s="2055"/>
      <c r="AS611" s="2056"/>
      <c r="AT611" s="2055"/>
      <c r="AU611" s="2055"/>
      <c r="AV611" s="2055"/>
      <c r="AW611" s="2055"/>
      <c r="AX611" s="2056"/>
    </row>
    <row r="612" spans="1:50">
      <c r="A612" s="2055"/>
      <c r="B612" s="2055"/>
      <c r="C612" s="2055"/>
      <c r="D612" s="2055"/>
      <c r="E612" s="2056"/>
      <c r="F612" s="2055"/>
      <c r="G612" s="2055"/>
      <c r="H612" s="2055"/>
      <c r="I612" s="2055"/>
      <c r="J612" s="2056"/>
      <c r="K612" s="2055"/>
      <c r="L612" s="2055"/>
      <c r="M612" s="2055"/>
      <c r="N612" s="2055"/>
      <c r="O612" s="2056"/>
      <c r="P612" s="2055"/>
      <c r="Q612" s="2055"/>
      <c r="R612" s="2055"/>
      <c r="S612" s="2055"/>
      <c r="T612" s="2056"/>
      <c r="U612" s="2055"/>
      <c r="V612" s="2055"/>
      <c r="W612" s="2055"/>
      <c r="X612" s="2055"/>
      <c r="Y612" s="2056"/>
      <c r="Z612" s="2055"/>
      <c r="AA612" s="2055"/>
      <c r="AB612" s="2055"/>
      <c r="AC612" s="2055"/>
      <c r="AD612" s="2056"/>
      <c r="AE612" s="2055"/>
      <c r="AF612" s="2055"/>
      <c r="AG612" s="2055"/>
      <c r="AH612" s="2055"/>
      <c r="AI612" s="2056"/>
      <c r="AJ612" s="2055"/>
      <c r="AK612" s="2055"/>
      <c r="AL612" s="2055"/>
      <c r="AM612" s="2055"/>
      <c r="AN612" s="2056"/>
      <c r="AO612" s="2055"/>
      <c r="AP612" s="2055"/>
      <c r="AQ612" s="2055"/>
      <c r="AR612" s="2055"/>
      <c r="AS612" s="2056"/>
      <c r="AT612" s="2055"/>
      <c r="AU612" s="2055"/>
      <c r="AV612" s="2055"/>
      <c r="AW612" s="2055"/>
      <c r="AX612" s="2056"/>
    </row>
    <row r="613" spans="1:50">
      <c r="A613" s="2055"/>
      <c r="B613" s="2055"/>
      <c r="C613" s="2055"/>
      <c r="D613" s="2055"/>
      <c r="E613" s="2056"/>
      <c r="F613" s="2055"/>
      <c r="G613" s="2055"/>
      <c r="H613" s="2055"/>
      <c r="I613" s="2055"/>
      <c r="J613" s="2056"/>
      <c r="K613" s="2055"/>
      <c r="L613" s="2055"/>
      <c r="M613" s="2055"/>
      <c r="N613" s="2055"/>
      <c r="O613" s="2056"/>
      <c r="P613" s="2055"/>
      <c r="Q613" s="2055"/>
      <c r="R613" s="2055"/>
      <c r="S613" s="2055"/>
      <c r="T613" s="2056"/>
      <c r="U613" s="2055"/>
      <c r="V613" s="2055"/>
      <c r="W613" s="2055"/>
      <c r="X613" s="2055"/>
      <c r="Y613" s="2056"/>
      <c r="Z613" s="2055"/>
      <c r="AA613" s="2055"/>
      <c r="AB613" s="2055"/>
      <c r="AC613" s="2055"/>
      <c r="AD613" s="2056"/>
      <c r="AE613" s="2055"/>
      <c r="AF613" s="2055"/>
      <c r="AG613" s="2055"/>
      <c r="AH613" s="2055"/>
      <c r="AI613" s="2056"/>
      <c r="AJ613" s="2055"/>
      <c r="AK613" s="2055"/>
      <c r="AL613" s="2055"/>
      <c r="AM613" s="2055"/>
      <c r="AN613" s="2056"/>
      <c r="AO613" s="2055"/>
      <c r="AP613" s="2055"/>
      <c r="AQ613" s="2055"/>
      <c r="AR613" s="2055"/>
      <c r="AS613" s="2056"/>
      <c r="AT613" s="2055"/>
      <c r="AU613" s="2055"/>
      <c r="AV613" s="2055"/>
      <c r="AW613" s="2055"/>
      <c r="AX613" s="2056"/>
    </row>
    <row r="614" spans="1:50">
      <c r="A614" s="2055"/>
      <c r="B614" s="2055"/>
      <c r="C614" s="2055"/>
      <c r="D614" s="2055"/>
      <c r="E614" s="2056"/>
      <c r="F614" s="2055"/>
      <c r="G614" s="2055"/>
      <c r="H614" s="2055"/>
      <c r="I614" s="2055"/>
      <c r="J614" s="2056"/>
      <c r="K614" s="2055"/>
      <c r="L614" s="2055"/>
      <c r="M614" s="2055"/>
      <c r="N614" s="2055"/>
      <c r="O614" s="2056"/>
      <c r="P614" s="2055"/>
      <c r="Q614" s="2055"/>
      <c r="R614" s="2055"/>
      <c r="S614" s="2055"/>
      <c r="T614" s="2056"/>
      <c r="U614" s="2055"/>
      <c r="V614" s="2055"/>
      <c r="W614" s="2055"/>
      <c r="X614" s="2055"/>
      <c r="Y614" s="2056"/>
      <c r="Z614" s="2055"/>
      <c r="AA614" s="2055"/>
      <c r="AB614" s="2055"/>
      <c r="AC614" s="2055"/>
      <c r="AD614" s="2056"/>
      <c r="AE614" s="2055"/>
      <c r="AF614" s="2055"/>
      <c r="AG614" s="2055"/>
      <c r="AH614" s="2055"/>
      <c r="AI614" s="2056"/>
      <c r="AJ614" s="2055"/>
      <c r="AK614" s="2055"/>
      <c r="AL614" s="2055"/>
      <c r="AM614" s="2055"/>
      <c r="AN614" s="2056"/>
      <c r="AO614" s="2055"/>
      <c r="AP614" s="2055"/>
      <c r="AQ614" s="2055"/>
      <c r="AR614" s="2055"/>
      <c r="AS614" s="2056"/>
      <c r="AT614" s="2055"/>
      <c r="AU614" s="2055"/>
      <c r="AV614" s="2055"/>
      <c r="AW614" s="2055"/>
      <c r="AX614" s="2056"/>
    </row>
    <row r="615" spans="1:50">
      <c r="A615" s="2055"/>
      <c r="B615" s="2055"/>
      <c r="C615" s="2055"/>
      <c r="D615" s="2055"/>
      <c r="E615" s="2056"/>
      <c r="F615" s="2055"/>
      <c r="G615" s="2055"/>
      <c r="H615" s="2055"/>
      <c r="I615" s="2055"/>
      <c r="J615" s="2056"/>
      <c r="K615" s="2055"/>
      <c r="L615" s="2055"/>
      <c r="M615" s="2055"/>
      <c r="N615" s="2055"/>
      <c r="O615" s="2056"/>
      <c r="P615" s="2055"/>
      <c r="Q615" s="2055"/>
      <c r="R615" s="2055"/>
      <c r="S615" s="2055"/>
      <c r="T615" s="2056"/>
      <c r="U615" s="2055"/>
      <c r="V615" s="2055"/>
      <c r="W615" s="2055"/>
      <c r="X615" s="2055"/>
      <c r="Y615" s="2056"/>
      <c r="Z615" s="2055"/>
      <c r="AA615" s="2055"/>
      <c r="AB615" s="2055"/>
      <c r="AC615" s="2055"/>
      <c r="AD615" s="2056"/>
      <c r="AE615" s="2055"/>
      <c r="AF615" s="2055"/>
      <c r="AG615" s="2055"/>
      <c r="AH615" s="2055"/>
      <c r="AI615" s="2056"/>
      <c r="AJ615" s="2055"/>
      <c r="AK615" s="2055"/>
      <c r="AL615" s="2055"/>
      <c r="AM615" s="2055"/>
      <c r="AN615" s="2056"/>
      <c r="AO615" s="2055"/>
      <c r="AP615" s="2055"/>
      <c r="AQ615" s="2055"/>
      <c r="AR615" s="2055"/>
      <c r="AS615" s="2056"/>
      <c r="AT615" s="2055"/>
      <c r="AU615" s="2055"/>
      <c r="AV615" s="2055"/>
      <c r="AW615" s="2055"/>
      <c r="AX615" s="2056"/>
    </row>
    <row r="616" spans="1:50">
      <c r="A616" s="2055"/>
      <c r="B616" s="2055"/>
      <c r="C616" s="2055"/>
      <c r="D616" s="2055"/>
      <c r="E616" s="2056"/>
      <c r="F616" s="2055"/>
      <c r="G616" s="2055"/>
      <c r="H616" s="2055"/>
      <c r="I616" s="2055"/>
      <c r="J616" s="2056"/>
      <c r="K616" s="2055"/>
      <c r="L616" s="2055"/>
      <c r="M616" s="2055"/>
      <c r="N616" s="2055"/>
      <c r="O616" s="2056"/>
      <c r="P616" s="2055"/>
      <c r="Q616" s="2055"/>
      <c r="R616" s="2055"/>
      <c r="S616" s="2055"/>
      <c r="T616" s="2056"/>
      <c r="U616" s="2055"/>
      <c r="V616" s="2055"/>
      <c r="W616" s="2055"/>
      <c r="X616" s="2055"/>
      <c r="Y616" s="2056"/>
      <c r="Z616" s="2055"/>
      <c r="AA616" s="2055"/>
      <c r="AB616" s="2055"/>
      <c r="AC616" s="2055"/>
      <c r="AD616" s="2056"/>
      <c r="AE616" s="2055"/>
      <c r="AF616" s="2055"/>
      <c r="AG616" s="2055"/>
      <c r="AH616" s="2055"/>
      <c r="AI616" s="2056"/>
      <c r="AJ616" s="2055"/>
      <c r="AK616" s="2055"/>
      <c r="AL616" s="2055"/>
      <c r="AM616" s="2055"/>
      <c r="AN616" s="2056"/>
      <c r="AO616" s="2055"/>
      <c r="AP616" s="2055"/>
      <c r="AQ616" s="2055"/>
      <c r="AR616" s="2055"/>
      <c r="AS616" s="2056"/>
      <c r="AT616" s="2055"/>
      <c r="AU616" s="2055"/>
      <c r="AV616" s="2055"/>
      <c r="AW616" s="2055"/>
      <c r="AX616" s="2056"/>
    </row>
    <row r="617" spans="1:50">
      <c r="A617" s="2055"/>
      <c r="B617" s="2055"/>
      <c r="C617" s="2055"/>
      <c r="D617" s="2055"/>
      <c r="E617" s="2056"/>
      <c r="F617" s="2055"/>
      <c r="G617" s="2055"/>
      <c r="H617" s="2055"/>
      <c r="I617" s="2055"/>
      <c r="J617" s="2056"/>
      <c r="K617" s="2055"/>
      <c r="L617" s="2055"/>
      <c r="M617" s="2055"/>
      <c r="N617" s="2055"/>
      <c r="O617" s="2056"/>
      <c r="P617" s="2055"/>
      <c r="Q617" s="2055"/>
      <c r="R617" s="2055"/>
      <c r="S617" s="2055"/>
      <c r="T617" s="2056"/>
      <c r="U617" s="2055"/>
      <c r="V617" s="2055"/>
      <c r="W617" s="2055"/>
      <c r="X617" s="2055"/>
      <c r="Y617" s="2056"/>
      <c r="Z617" s="2055" t="s">
        <v>3720</v>
      </c>
      <c r="AA617" s="2055"/>
      <c r="AB617" s="2055"/>
      <c r="AC617" s="2055"/>
      <c r="AD617" s="2056"/>
      <c r="AE617" s="2055"/>
      <c r="AF617" s="2055"/>
      <c r="AG617" s="2055"/>
      <c r="AH617" s="2055"/>
      <c r="AI617" s="2056"/>
      <c r="AJ617" s="2055"/>
      <c r="AK617" s="2055"/>
      <c r="AL617" s="2055"/>
      <c r="AM617" s="2055"/>
      <c r="AN617" s="2056"/>
      <c r="AO617" s="2055"/>
      <c r="AP617" s="2055"/>
      <c r="AQ617" s="2055"/>
      <c r="AR617" s="2055"/>
      <c r="AS617" s="2056"/>
      <c r="AT617" s="2055"/>
      <c r="AU617" s="2055"/>
      <c r="AV617" s="2055"/>
      <c r="AW617" s="2055"/>
      <c r="AX617" s="2056"/>
    </row>
    <row r="618" spans="1:50">
      <c r="A618" s="2055"/>
      <c r="B618" s="2055"/>
      <c r="C618" s="2055"/>
      <c r="D618" s="2055"/>
      <c r="E618" s="2056"/>
      <c r="F618" s="2055"/>
      <c r="G618" s="2055"/>
      <c r="H618" s="2055"/>
      <c r="I618" s="2055"/>
      <c r="J618" s="2056"/>
      <c r="K618" s="2055"/>
      <c r="L618" s="2055"/>
      <c r="M618" s="2055"/>
      <c r="N618" s="2055"/>
      <c r="O618" s="2056"/>
      <c r="P618" s="2055"/>
      <c r="Q618" s="2055"/>
      <c r="R618" s="2055"/>
      <c r="S618" s="2055"/>
      <c r="T618" s="2056"/>
      <c r="U618" s="2055"/>
      <c r="V618" s="2055"/>
      <c r="W618" s="2055"/>
      <c r="X618" s="2055"/>
      <c r="Y618" s="2056"/>
      <c r="Z618" s="2055"/>
      <c r="AA618" s="2055"/>
      <c r="AB618" s="2055"/>
      <c r="AC618" s="2055"/>
      <c r="AD618" s="2056"/>
      <c r="AE618" s="2055"/>
      <c r="AF618" s="2055"/>
      <c r="AG618" s="2055"/>
      <c r="AH618" s="2055"/>
      <c r="AI618" s="2056"/>
      <c r="AJ618" s="2055"/>
      <c r="AK618" s="2055"/>
      <c r="AL618" s="2055"/>
      <c r="AM618" s="2055"/>
      <c r="AN618" s="2056"/>
      <c r="AO618" s="2055"/>
      <c r="AP618" s="2055"/>
      <c r="AQ618" s="2055"/>
      <c r="AR618" s="2055"/>
      <c r="AS618" s="2056"/>
      <c r="AT618" s="2055"/>
      <c r="AU618" s="2055"/>
      <c r="AV618" s="2055"/>
      <c r="AW618" s="2055"/>
      <c r="AX618" s="2056"/>
    </row>
    <row r="619" spans="1:50">
      <c r="A619" s="2055"/>
      <c r="B619" s="2055"/>
      <c r="C619" s="2055"/>
      <c r="D619" s="2055"/>
      <c r="E619" s="2056"/>
      <c r="F619" s="2055"/>
      <c r="G619" s="2055"/>
      <c r="H619" s="2055"/>
      <c r="I619" s="2055"/>
      <c r="J619" s="2056"/>
      <c r="K619" s="2055"/>
      <c r="L619" s="2055"/>
      <c r="M619" s="2055"/>
      <c r="N619" s="2055"/>
      <c r="O619" s="2056"/>
      <c r="P619" s="2055"/>
      <c r="Q619" s="2055"/>
      <c r="R619" s="2055"/>
      <c r="S619" s="2055"/>
      <c r="T619" s="2056"/>
      <c r="U619" s="2055"/>
      <c r="V619" s="2055"/>
      <c r="W619" s="2055"/>
      <c r="X619" s="2055"/>
      <c r="Y619" s="2056"/>
      <c r="Z619" s="2055"/>
      <c r="AA619" s="2055"/>
      <c r="AB619" s="2055"/>
      <c r="AC619" s="2055"/>
      <c r="AD619" s="2056"/>
      <c r="AE619" s="2055"/>
      <c r="AF619" s="2055"/>
      <c r="AG619" s="2055"/>
      <c r="AH619" s="2055"/>
      <c r="AI619" s="2056"/>
      <c r="AJ619" s="2055"/>
      <c r="AK619" s="2055"/>
      <c r="AL619" s="2055"/>
      <c r="AM619" s="2055"/>
      <c r="AN619" s="2056"/>
      <c r="AO619" s="2055"/>
      <c r="AP619" s="2055"/>
      <c r="AQ619" s="2055"/>
      <c r="AR619" s="2055"/>
      <c r="AS619" s="2056"/>
      <c r="AT619" s="2055"/>
      <c r="AU619" s="2055"/>
      <c r="AV619" s="2055"/>
      <c r="AW619" s="2055"/>
      <c r="AX619" s="2056"/>
    </row>
    <row r="620" spans="1:50">
      <c r="A620" s="2055"/>
      <c r="B620" s="2055"/>
      <c r="C620" s="2055"/>
      <c r="D620" s="2055"/>
      <c r="E620" s="2056"/>
      <c r="F620" s="2055"/>
      <c r="G620" s="2055"/>
      <c r="H620" s="2055"/>
      <c r="I620" s="2055"/>
      <c r="J620" s="2056"/>
      <c r="K620" s="2055"/>
      <c r="L620" s="2055"/>
      <c r="M620" s="2055"/>
      <c r="N620" s="2055"/>
      <c r="O620" s="2056"/>
      <c r="P620" s="2055"/>
      <c r="Q620" s="2055"/>
      <c r="R620" s="2055"/>
      <c r="S620" s="2055"/>
      <c r="T620" s="2056"/>
      <c r="U620" s="2055"/>
      <c r="V620" s="2055"/>
      <c r="W620" s="2055"/>
      <c r="X620" s="2055"/>
      <c r="Y620" s="2056"/>
      <c r="Z620" s="2055"/>
      <c r="AA620" s="2055"/>
      <c r="AB620" s="2055"/>
      <c r="AC620" s="2055"/>
      <c r="AD620" s="2056"/>
      <c r="AE620" s="2055"/>
      <c r="AF620" s="2055"/>
      <c r="AG620" s="2055"/>
      <c r="AH620" s="2055"/>
      <c r="AI620" s="2056"/>
      <c r="AJ620" s="2055"/>
      <c r="AK620" s="2055"/>
      <c r="AL620" s="2055"/>
      <c r="AM620" s="2055"/>
      <c r="AN620" s="2056"/>
      <c r="AO620" s="2055"/>
      <c r="AP620" s="2055"/>
      <c r="AQ620" s="2055"/>
      <c r="AR620" s="2055"/>
      <c r="AS620" s="2056"/>
      <c r="AT620" s="2055"/>
      <c r="AU620" s="2055"/>
      <c r="AV620" s="2055"/>
      <c r="AW620" s="2055"/>
      <c r="AX620" s="2056"/>
    </row>
    <row r="621" spans="1:50">
      <c r="A621" s="2212"/>
      <c r="B621" s="2212"/>
      <c r="C621" s="2212"/>
      <c r="D621" s="2212"/>
      <c r="E621" s="2213"/>
      <c r="F621" s="2212"/>
      <c r="G621" s="2212"/>
      <c r="H621" s="2212"/>
      <c r="I621" s="2212"/>
      <c r="J621" s="2213"/>
      <c r="K621" s="2212"/>
      <c r="L621" s="2212"/>
      <c r="M621" s="2212"/>
      <c r="N621" s="2212"/>
      <c r="O621" s="2213"/>
      <c r="P621" s="2212"/>
      <c r="Q621" s="2212"/>
      <c r="R621" s="2212"/>
      <c r="S621" s="2212"/>
      <c r="T621" s="2213"/>
      <c r="U621" s="2212"/>
      <c r="V621" s="2212"/>
      <c r="W621" s="2212"/>
      <c r="X621" s="2212"/>
      <c r="Y621" s="2213"/>
      <c r="Z621" s="2212"/>
      <c r="AA621" s="2212"/>
      <c r="AB621" s="2212"/>
      <c r="AC621" s="2212"/>
      <c r="AD621" s="2213"/>
      <c r="AE621" s="2212"/>
      <c r="AF621" s="2212"/>
      <c r="AG621" s="2212"/>
      <c r="AH621" s="2212"/>
      <c r="AI621" s="2213"/>
      <c r="AJ621" s="2212"/>
      <c r="AK621" s="2212"/>
      <c r="AL621" s="2212"/>
      <c r="AM621" s="2212"/>
      <c r="AN621" s="2213"/>
      <c r="AO621" s="2212"/>
      <c r="AP621" s="2212"/>
      <c r="AQ621" s="2212"/>
      <c r="AR621" s="2212"/>
      <c r="AS621" s="2213"/>
      <c r="AT621" s="2212"/>
      <c r="AU621" s="2212"/>
      <c r="AV621" s="2212"/>
      <c r="AW621" s="2212"/>
      <c r="AX621" s="2213"/>
    </row>
    <row r="622" spans="1:50">
      <c r="A622" s="500">
        <v>21</v>
      </c>
      <c r="B622" s="447"/>
      <c r="C622" s="447"/>
      <c r="D622" s="447"/>
      <c r="E622" s="448"/>
      <c r="F622" s="500">
        <v>22</v>
      </c>
      <c r="G622" s="447"/>
      <c r="H622" s="447"/>
      <c r="I622" s="447"/>
      <c r="J622" s="448"/>
      <c r="K622" s="500">
        <v>23</v>
      </c>
      <c r="L622" s="447"/>
      <c r="M622" s="447"/>
      <c r="N622" s="447"/>
      <c r="O622" s="448"/>
      <c r="P622" s="500">
        <v>24</v>
      </c>
      <c r="Q622" s="447"/>
      <c r="R622" s="447"/>
      <c r="S622" s="447"/>
      <c r="T622" s="448"/>
      <c r="U622" s="500">
        <v>25</v>
      </c>
      <c r="V622" s="447"/>
      <c r="W622" s="447"/>
      <c r="X622" s="447"/>
      <c r="Y622" s="448"/>
      <c r="Z622" s="2274" t="s">
        <v>185</v>
      </c>
      <c r="AA622" s="2275"/>
      <c r="AB622" s="2275"/>
      <c r="AC622" s="2275"/>
      <c r="AD622" s="2275"/>
      <c r="AE622" s="2275"/>
      <c r="AF622" s="2275"/>
      <c r="AG622" s="2275"/>
      <c r="AH622" s="2275"/>
      <c r="AI622" s="2275"/>
      <c r="AJ622" s="2275"/>
      <c r="AK622" s="2275"/>
      <c r="AL622" s="2275"/>
      <c r="AM622" s="2275"/>
      <c r="AN622" s="2275"/>
      <c r="AO622" s="2275"/>
      <c r="AP622" s="2275"/>
      <c r="AQ622" s="2275"/>
      <c r="AR622" s="2275"/>
      <c r="AS622" s="2275"/>
      <c r="AT622" s="2275"/>
      <c r="AU622" s="2275"/>
      <c r="AV622" s="2275"/>
      <c r="AW622" s="2275"/>
      <c r="AX622" s="2275"/>
    </row>
    <row r="623" spans="1:50">
      <c r="A623" s="2137"/>
      <c r="B623" s="2055"/>
      <c r="C623" s="2055"/>
      <c r="D623" s="2055"/>
      <c r="E623" s="2056"/>
      <c r="F623" s="2055"/>
      <c r="G623" s="2055"/>
      <c r="H623" s="2055"/>
      <c r="I623" s="2055"/>
      <c r="J623" s="2056"/>
      <c r="K623" s="2055"/>
      <c r="L623" s="2055"/>
      <c r="M623" s="2055"/>
      <c r="N623" s="2055"/>
      <c r="O623" s="2056"/>
      <c r="P623" s="2055"/>
      <c r="Q623" s="2055"/>
      <c r="R623" s="2055"/>
      <c r="S623" s="2055"/>
      <c r="T623" s="2056"/>
      <c r="U623" s="2055"/>
      <c r="V623" s="2055"/>
      <c r="W623" s="2055"/>
      <c r="X623" s="2055"/>
      <c r="Y623" s="2056"/>
      <c r="Z623" s="2276"/>
      <c r="AA623" s="2277"/>
      <c r="AB623" s="2277"/>
      <c r="AC623" s="2277"/>
      <c r="AD623" s="2277"/>
      <c r="AE623" s="2277"/>
      <c r="AF623" s="2277"/>
      <c r="AG623" s="2277"/>
      <c r="AH623" s="2277"/>
      <c r="AI623" s="2277"/>
      <c r="AJ623" s="2277"/>
      <c r="AK623" s="2277"/>
      <c r="AL623" s="2277"/>
      <c r="AM623" s="2277"/>
      <c r="AN623" s="2277"/>
      <c r="AO623" s="2277"/>
      <c r="AP623" s="2277"/>
      <c r="AQ623" s="2277"/>
      <c r="AR623" s="2277"/>
      <c r="AS623" s="2277"/>
      <c r="AT623" s="2277"/>
      <c r="AU623" s="2277"/>
      <c r="AV623" s="2277"/>
      <c r="AW623" s="2277"/>
      <c r="AX623" s="2277"/>
    </row>
    <row r="624" spans="1:50">
      <c r="A624" s="2137"/>
      <c r="B624" s="2055"/>
      <c r="C624" s="2055"/>
      <c r="D624" s="2055"/>
      <c r="E624" s="2056"/>
      <c r="F624" s="2055"/>
      <c r="G624" s="2055"/>
      <c r="H624" s="2055"/>
      <c r="I624" s="2055"/>
      <c r="J624" s="2056"/>
      <c r="K624" s="2055"/>
      <c r="L624" s="2055"/>
      <c r="M624" s="2055"/>
      <c r="N624" s="2055"/>
      <c r="O624" s="2056"/>
      <c r="P624" s="2055"/>
      <c r="Q624" s="2055"/>
      <c r="R624" s="2055"/>
      <c r="S624" s="2055"/>
      <c r="T624" s="2056"/>
      <c r="U624" s="2055"/>
      <c r="V624" s="2055"/>
      <c r="W624" s="2055"/>
      <c r="X624" s="2055"/>
      <c r="Y624" s="2056"/>
      <c r="Z624" s="2276"/>
      <c r="AA624" s="2277"/>
      <c r="AB624" s="2277"/>
      <c r="AC624" s="2277"/>
      <c r="AD624" s="2277"/>
      <c r="AE624" s="2277"/>
      <c r="AF624" s="2277"/>
      <c r="AG624" s="2277"/>
      <c r="AH624" s="2277"/>
      <c r="AI624" s="2277"/>
      <c r="AJ624" s="2277"/>
      <c r="AK624" s="2277"/>
      <c r="AL624" s="2277"/>
      <c r="AM624" s="2277"/>
      <c r="AN624" s="2277"/>
      <c r="AO624" s="2277"/>
      <c r="AP624" s="2277"/>
      <c r="AQ624" s="2277"/>
      <c r="AR624" s="2277"/>
      <c r="AS624" s="2277"/>
      <c r="AT624" s="2277"/>
      <c r="AU624" s="2277"/>
      <c r="AV624" s="2277"/>
      <c r="AW624" s="2277"/>
      <c r="AX624" s="2277"/>
    </row>
    <row r="625" spans="1:50">
      <c r="A625" s="2137"/>
      <c r="B625" s="2055"/>
      <c r="C625" s="2055"/>
      <c r="D625" s="2055"/>
      <c r="E625" s="2056"/>
      <c r="F625" s="2055"/>
      <c r="G625" s="2055"/>
      <c r="H625" s="2055"/>
      <c r="I625" s="2055"/>
      <c r="J625" s="2056"/>
      <c r="K625" s="2055"/>
      <c r="L625" s="2055"/>
      <c r="M625" s="2055"/>
      <c r="N625" s="2055"/>
      <c r="O625" s="2056"/>
      <c r="P625" s="2055"/>
      <c r="Q625" s="2055"/>
      <c r="R625" s="2055"/>
      <c r="S625" s="2055"/>
      <c r="T625" s="2056"/>
      <c r="U625" s="2055"/>
      <c r="V625" s="2055"/>
      <c r="W625" s="2055"/>
      <c r="X625" s="2055"/>
      <c r="Y625" s="2056"/>
      <c r="Z625" s="2276"/>
      <c r="AA625" s="2277"/>
      <c r="AB625" s="2277"/>
      <c r="AC625" s="2277"/>
      <c r="AD625" s="2277"/>
      <c r="AE625" s="2277"/>
      <c r="AF625" s="2277"/>
      <c r="AG625" s="2277"/>
      <c r="AH625" s="2277"/>
      <c r="AI625" s="2277"/>
      <c r="AJ625" s="2277"/>
      <c r="AK625" s="2277"/>
      <c r="AL625" s="2277"/>
      <c r="AM625" s="2277"/>
      <c r="AN625" s="2277"/>
      <c r="AO625" s="2277"/>
      <c r="AP625" s="2277"/>
      <c r="AQ625" s="2277"/>
      <c r="AR625" s="2277"/>
      <c r="AS625" s="2277"/>
      <c r="AT625" s="2277"/>
      <c r="AU625" s="2277"/>
      <c r="AV625" s="2277"/>
      <c r="AW625" s="2277"/>
      <c r="AX625" s="2277"/>
    </row>
    <row r="626" spans="1:50" ht="15.75">
      <c r="A626" s="2137"/>
      <c r="B626" s="2055"/>
      <c r="C626" s="2055"/>
      <c r="D626" s="2055"/>
      <c r="E626" s="2056"/>
      <c r="F626" s="2055"/>
      <c r="G626" s="2055"/>
      <c r="H626" s="2055"/>
      <c r="I626" s="2055"/>
      <c r="J626" s="2056"/>
      <c r="K626" s="2055"/>
      <c r="L626" s="2055"/>
      <c r="M626" s="2055"/>
      <c r="N626" s="2055"/>
      <c r="O626" s="2056"/>
      <c r="P626" s="2055"/>
      <c r="Q626" s="2055"/>
      <c r="R626" s="2055"/>
      <c r="S626" s="2055"/>
      <c r="T626" s="2056"/>
      <c r="U626" s="2055"/>
      <c r="V626" s="2055"/>
      <c r="W626" s="2055"/>
      <c r="X626" s="2055"/>
      <c r="Y626" s="2056"/>
      <c r="Z626" s="2279" t="s">
        <v>43</v>
      </c>
      <c r="AA626" s="2278"/>
      <c r="AB626" s="2278"/>
      <c r="AC626" s="501"/>
      <c r="AD626" s="502" t="s">
        <v>44</v>
      </c>
      <c r="AE626" s="502" t="s">
        <v>45</v>
      </c>
      <c r="AF626" s="502" t="s">
        <v>208</v>
      </c>
      <c r="AG626" s="2278" t="s">
        <v>47</v>
      </c>
      <c r="AH626" s="2278"/>
      <c r="AI626" s="2278"/>
      <c r="AJ626" s="449"/>
      <c r="AK626" s="449"/>
      <c r="AL626" s="449"/>
      <c r="AM626" s="449"/>
      <c r="AN626" s="449"/>
      <c r="AO626" s="449"/>
      <c r="AP626" s="449"/>
      <c r="AQ626" s="449"/>
      <c r="AR626" s="502" t="s">
        <v>48</v>
      </c>
      <c r="AS626" s="449"/>
      <c r="AT626" s="2138">
        <f>$AT$38</f>
        <v>464</v>
      </c>
      <c r="AU626" s="2138"/>
      <c r="AV626" s="2139" t="s">
        <v>49</v>
      </c>
      <c r="AW626" s="2139"/>
      <c r="AX626" s="449"/>
    </row>
    <row r="627" spans="1:50">
      <c r="A627" s="2137"/>
      <c r="B627" s="2055"/>
      <c r="C627" s="2055"/>
      <c r="D627" s="2055"/>
      <c r="E627" s="2056"/>
      <c r="F627" s="2055"/>
      <c r="G627" s="2055"/>
      <c r="H627" s="2055"/>
      <c r="I627" s="2055"/>
      <c r="J627" s="2056"/>
      <c r="K627" s="2055"/>
      <c r="L627" s="2055"/>
      <c r="M627" s="2055"/>
      <c r="N627" s="2055"/>
      <c r="O627" s="2056"/>
      <c r="P627" s="2055"/>
      <c r="Q627" s="2055"/>
      <c r="R627" s="2055"/>
      <c r="S627" s="2055"/>
      <c r="T627" s="2056"/>
      <c r="U627" s="2055"/>
      <c r="V627" s="2055"/>
      <c r="W627" s="2055"/>
      <c r="X627" s="2055"/>
      <c r="Y627" s="2056"/>
      <c r="Z627" s="2130" t="s">
        <v>186</v>
      </c>
      <c r="AA627" s="2131"/>
      <c r="AB627" s="2131"/>
      <c r="AC627" s="2131"/>
      <c r="AD627" s="546">
        <v>14</v>
      </c>
      <c r="AE627" s="547">
        <v>440</v>
      </c>
      <c r="AF627" s="527">
        <f>SUM($AT$38-AE627)</f>
        <v>24</v>
      </c>
      <c r="AG627" s="1977"/>
      <c r="AH627" s="1977"/>
      <c r="AI627" s="1977"/>
      <c r="AJ627" s="1977"/>
      <c r="AK627" s="1977"/>
      <c r="AL627" s="1977"/>
      <c r="AM627" s="1977"/>
      <c r="AN627" s="1977"/>
      <c r="AO627" s="1977"/>
      <c r="AP627" s="1977"/>
      <c r="AQ627" s="1086"/>
      <c r="AR627" s="2368" t="s">
        <v>50</v>
      </c>
      <c r="AS627" s="2368"/>
      <c r="AT627" s="2368"/>
      <c r="AU627" s="2368"/>
      <c r="AV627" s="2368"/>
      <c r="AW627" s="2368"/>
      <c r="AX627" s="449"/>
    </row>
    <row r="628" spans="1:50">
      <c r="A628" s="2137"/>
      <c r="B628" s="2055"/>
      <c r="C628" s="2055"/>
      <c r="D628" s="2055"/>
      <c r="E628" s="2056"/>
      <c r="F628" s="2055"/>
      <c r="G628" s="2055"/>
      <c r="H628" s="2055"/>
      <c r="I628" s="2055"/>
      <c r="J628" s="2056"/>
      <c r="K628" s="2055"/>
      <c r="L628" s="2055"/>
      <c r="M628" s="2055"/>
      <c r="N628" s="2055"/>
      <c r="O628" s="2056"/>
      <c r="P628" s="2055"/>
      <c r="Q628" s="2055"/>
      <c r="R628" s="2055"/>
      <c r="S628" s="2055"/>
      <c r="T628" s="2056"/>
      <c r="U628" s="2055"/>
      <c r="V628" s="2055"/>
      <c r="W628" s="2055"/>
      <c r="X628" s="2055"/>
      <c r="Y628" s="2056"/>
      <c r="Z628" s="2130"/>
      <c r="AA628" s="2131"/>
      <c r="AB628" s="2131"/>
      <c r="AC628" s="2131"/>
      <c r="AD628" s="546"/>
      <c r="AE628" s="547"/>
      <c r="AF628" s="527">
        <f t="shared" ref="AF628:AF637" si="12">SUM($AT$38-AE628)</f>
        <v>464</v>
      </c>
      <c r="AG628" s="1977"/>
      <c r="AH628" s="1977"/>
      <c r="AI628" s="1977"/>
      <c r="AJ628" s="1977"/>
      <c r="AK628" s="1977"/>
      <c r="AL628" s="1977"/>
      <c r="AM628" s="1977"/>
      <c r="AN628" s="1977"/>
      <c r="AO628" s="1977"/>
      <c r="AP628" s="1977"/>
      <c r="AQ628" s="1086"/>
      <c r="AR628" s="2368"/>
      <c r="AS628" s="2368"/>
      <c r="AT628" s="2368"/>
      <c r="AU628" s="2368"/>
      <c r="AV628" s="2368"/>
      <c r="AW628" s="2368"/>
      <c r="AX628" s="449"/>
    </row>
    <row r="629" spans="1:50">
      <c r="A629" s="2137"/>
      <c r="B629" s="2055"/>
      <c r="C629" s="2055"/>
      <c r="D629" s="2055"/>
      <c r="E629" s="2056"/>
      <c r="F629" s="2055"/>
      <c r="G629" s="2055"/>
      <c r="H629" s="2055"/>
      <c r="I629" s="2055"/>
      <c r="J629" s="2056"/>
      <c r="K629" s="2055"/>
      <c r="L629" s="2055"/>
      <c r="M629" s="2055"/>
      <c r="N629" s="2055"/>
      <c r="O629" s="2056"/>
      <c r="P629" s="2055"/>
      <c r="Q629" s="2055"/>
      <c r="R629" s="2055"/>
      <c r="S629" s="2055"/>
      <c r="T629" s="2056"/>
      <c r="U629" s="2055"/>
      <c r="V629" s="2055"/>
      <c r="W629" s="2055"/>
      <c r="X629" s="2055"/>
      <c r="Y629" s="2056"/>
      <c r="Z629" s="2130"/>
      <c r="AA629" s="2131"/>
      <c r="AB629" s="2131"/>
      <c r="AC629" s="2131"/>
      <c r="AD629" s="546"/>
      <c r="AE629" s="547"/>
      <c r="AF629" s="527">
        <f t="shared" si="12"/>
        <v>464</v>
      </c>
      <c r="AG629" s="1977"/>
      <c r="AH629" s="1977"/>
      <c r="AI629" s="1977"/>
      <c r="AJ629" s="1977"/>
      <c r="AK629" s="1977"/>
      <c r="AL629" s="1977"/>
      <c r="AM629" s="1977"/>
      <c r="AN629" s="1977"/>
      <c r="AO629" s="1977"/>
      <c r="AP629" s="1977"/>
      <c r="AQ629" s="1086"/>
      <c r="AR629" s="2368"/>
      <c r="AS629" s="2368"/>
      <c r="AT629" s="2368"/>
      <c r="AU629" s="2368"/>
      <c r="AV629" s="2368"/>
      <c r="AW629" s="2368"/>
      <c r="AX629" s="449"/>
    </row>
    <row r="630" spans="1:50">
      <c r="A630" s="2137"/>
      <c r="B630" s="2055"/>
      <c r="C630" s="2055"/>
      <c r="D630" s="2055"/>
      <c r="E630" s="2056"/>
      <c r="F630" s="2055"/>
      <c r="G630" s="2055"/>
      <c r="H630" s="2055"/>
      <c r="I630" s="2055"/>
      <c r="J630" s="2056"/>
      <c r="K630" s="2055"/>
      <c r="L630" s="2055"/>
      <c r="M630" s="2055"/>
      <c r="N630" s="2055"/>
      <c r="O630" s="2056"/>
      <c r="P630" s="2055"/>
      <c r="Q630" s="2055"/>
      <c r="R630" s="2055"/>
      <c r="S630" s="2055"/>
      <c r="T630" s="2056"/>
      <c r="U630" s="2055"/>
      <c r="V630" s="2055"/>
      <c r="W630" s="2055"/>
      <c r="X630" s="2055"/>
      <c r="Y630" s="2056"/>
      <c r="Z630" s="2130"/>
      <c r="AA630" s="2131"/>
      <c r="AB630" s="2131"/>
      <c r="AC630" s="2131"/>
      <c r="AD630" s="546"/>
      <c r="AE630" s="547"/>
      <c r="AF630" s="527">
        <f t="shared" si="12"/>
        <v>464</v>
      </c>
      <c r="AG630" s="1977"/>
      <c r="AH630" s="1977"/>
      <c r="AI630" s="1977"/>
      <c r="AJ630" s="1977"/>
      <c r="AK630" s="1977"/>
      <c r="AL630" s="1977"/>
      <c r="AM630" s="1977"/>
      <c r="AN630" s="1977"/>
      <c r="AO630" s="1977"/>
      <c r="AP630" s="1977"/>
      <c r="AQ630" s="1086"/>
      <c r="AR630" s="2368"/>
      <c r="AS630" s="2368"/>
      <c r="AT630" s="2368"/>
      <c r="AU630" s="2368"/>
      <c r="AV630" s="2368"/>
      <c r="AW630" s="2368"/>
      <c r="AX630" s="449"/>
    </row>
    <row r="631" spans="1:50">
      <c r="A631" s="2137"/>
      <c r="B631" s="2055"/>
      <c r="C631" s="2055"/>
      <c r="D631" s="2055"/>
      <c r="E631" s="2056"/>
      <c r="F631" s="2055"/>
      <c r="G631" s="2055"/>
      <c r="H631" s="2055"/>
      <c r="I631" s="2055"/>
      <c r="J631" s="2056"/>
      <c r="K631" s="2055"/>
      <c r="L631" s="2055"/>
      <c r="M631" s="2055"/>
      <c r="N631" s="2055"/>
      <c r="O631" s="2056"/>
      <c r="P631" s="2055"/>
      <c r="Q631" s="2055"/>
      <c r="R631" s="2055"/>
      <c r="S631" s="2055"/>
      <c r="T631" s="2056"/>
      <c r="U631" s="2055"/>
      <c r="V631" s="2055"/>
      <c r="W631" s="2055"/>
      <c r="X631" s="2055"/>
      <c r="Y631" s="2056"/>
      <c r="Z631" s="2130"/>
      <c r="AA631" s="2131"/>
      <c r="AB631" s="2131"/>
      <c r="AC631" s="2131"/>
      <c r="AD631" s="546"/>
      <c r="AE631" s="547"/>
      <c r="AF631" s="527">
        <f t="shared" si="12"/>
        <v>464</v>
      </c>
      <c r="AG631" s="1977"/>
      <c r="AH631" s="1977"/>
      <c r="AI631" s="1977"/>
      <c r="AJ631" s="1977"/>
      <c r="AK631" s="1977"/>
      <c r="AL631" s="1977"/>
      <c r="AM631" s="1977"/>
      <c r="AN631" s="1977"/>
      <c r="AO631" s="1977"/>
      <c r="AP631" s="1977"/>
      <c r="AQ631" s="1086"/>
      <c r="AR631" s="2368"/>
      <c r="AS631" s="2368"/>
      <c r="AT631" s="2368"/>
      <c r="AU631" s="2368"/>
      <c r="AV631" s="2368"/>
      <c r="AW631" s="2368"/>
      <c r="AX631" s="449"/>
    </row>
    <row r="632" spans="1:50">
      <c r="A632" s="2137"/>
      <c r="B632" s="2055"/>
      <c r="C632" s="2055"/>
      <c r="D632" s="2055"/>
      <c r="E632" s="2056"/>
      <c r="F632" s="2055"/>
      <c r="G632" s="2055"/>
      <c r="H632" s="2055"/>
      <c r="I632" s="2055"/>
      <c r="J632" s="2056"/>
      <c r="K632" s="2055"/>
      <c r="L632" s="2055"/>
      <c r="M632" s="2055"/>
      <c r="N632" s="2055"/>
      <c r="O632" s="2056"/>
      <c r="P632" s="2055"/>
      <c r="Q632" s="2055"/>
      <c r="R632" s="2055"/>
      <c r="S632" s="2055"/>
      <c r="T632" s="2056"/>
      <c r="U632" s="2055"/>
      <c r="V632" s="2055"/>
      <c r="W632" s="2055"/>
      <c r="X632" s="2055"/>
      <c r="Y632" s="2056"/>
      <c r="Z632" s="2130"/>
      <c r="AA632" s="2131"/>
      <c r="AB632" s="2131"/>
      <c r="AC632" s="2131"/>
      <c r="AD632" s="546"/>
      <c r="AE632" s="547"/>
      <c r="AF632" s="527">
        <f t="shared" si="12"/>
        <v>464</v>
      </c>
      <c r="AG632" s="1977"/>
      <c r="AH632" s="1977"/>
      <c r="AI632" s="1977"/>
      <c r="AJ632" s="1977"/>
      <c r="AK632" s="1977"/>
      <c r="AL632" s="1977"/>
      <c r="AM632" s="1977"/>
      <c r="AN632" s="1977"/>
      <c r="AO632" s="1977"/>
      <c r="AP632" s="1977"/>
      <c r="AQ632" s="1086"/>
      <c r="AR632" s="2368"/>
      <c r="AS632" s="2368"/>
      <c r="AT632" s="2368"/>
      <c r="AU632" s="2368"/>
      <c r="AV632" s="2368"/>
      <c r="AW632" s="2368"/>
      <c r="AX632" s="449"/>
    </row>
    <row r="633" spans="1:50">
      <c r="A633" s="2137"/>
      <c r="B633" s="2055"/>
      <c r="C633" s="2055"/>
      <c r="D633" s="2055"/>
      <c r="E633" s="2056"/>
      <c r="F633" s="2055"/>
      <c r="G633" s="2055"/>
      <c r="H633" s="2055"/>
      <c r="I633" s="2055"/>
      <c r="J633" s="2056"/>
      <c r="K633" s="2055"/>
      <c r="L633" s="2055"/>
      <c r="M633" s="2055"/>
      <c r="N633" s="2055"/>
      <c r="O633" s="2056"/>
      <c r="P633" s="2055"/>
      <c r="Q633" s="2055"/>
      <c r="R633" s="2055"/>
      <c r="S633" s="2055"/>
      <c r="T633" s="2056"/>
      <c r="U633" s="2055"/>
      <c r="V633" s="2055"/>
      <c r="W633" s="2055"/>
      <c r="X633" s="2055"/>
      <c r="Y633" s="2056"/>
      <c r="Z633" s="2130"/>
      <c r="AA633" s="2131"/>
      <c r="AB633" s="2131"/>
      <c r="AC633" s="2131"/>
      <c r="AD633" s="546"/>
      <c r="AE633" s="547"/>
      <c r="AF633" s="527">
        <f t="shared" si="12"/>
        <v>464</v>
      </c>
      <c r="AG633" s="1977"/>
      <c r="AH633" s="1977"/>
      <c r="AI633" s="1977"/>
      <c r="AJ633" s="1977"/>
      <c r="AK633" s="1977"/>
      <c r="AL633" s="1977"/>
      <c r="AM633" s="1977"/>
      <c r="AN633" s="1977"/>
      <c r="AO633" s="1977"/>
      <c r="AP633" s="1977"/>
      <c r="AQ633" s="1086"/>
      <c r="AR633" s="2368"/>
      <c r="AS633" s="2368"/>
      <c r="AT633" s="2368"/>
      <c r="AU633" s="2368"/>
      <c r="AV633" s="2368"/>
      <c r="AW633" s="2368"/>
      <c r="AX633" s="449"/>
    </row>
    <row r="634" spans="1:50">
      <c r="A634" s="2137"/>
      <c r="B634" s="2055"/>
      <c r="C634" s="2055"/>
      <c r="D634" s="2055"/>
      <c r="E634" s="2056"/>
      <c r="F634" s="2055"/>
      <c r="G634" s="2055"/>
      <c r="H634" s="2055"/>
      <c r="I634" s="2055"/>
      <c r="J634" s="2056"/>
      <c r="K634" s="2055"/>
      <c r="L634" s="2055"/>
      <c r="M634" s="2055"/>
      <c r="N634" s="2055"/>
      <c r="O634" s="2056"/>
      <c r="P634" s="2055"/>
      <c r="Q634" s="2055"/>
      <c r="R634" s="2055"/>
      <c r="S634" s="2055"/>
      <c r="T634" s="2056"/>
      <c r="U634" s="2055"/>
      <c r="V634" s="2055"/>
      <c r="W634" s="2055"/>
      <c r="X634" s="2055"/>
      <c r="Y634" s="2056"/>
      <c r="Z634" s="2130"/>
      <c r="AA634" s="2131"/>
      <c r="AB634" s="2131"/>
      <c r="AC634" s="2131"/>
      <c r="AD634" s="546"/>
      <c r="AE634" s="547"/>
      <c r="AF634" s="527">
        <f t="shared" si="12"/>
        <v>464</v>
      </c>
      <c r="AG634" s="1977"/>
      <c r="AH634" s="1977"/>
      <c r="AI634" s="1977"/>
      <c r="AJ634" s="1977"/>
      <c r="AK634" s="1977"/>
      <c r="AL634" s="1977"/>
      <c r="AM634" s="1977"/>
      <c r="AN634" s="1977"/>
      <c r="AO634" s="1977"/>
      <c r="AP634" s="1977"/>
      <c r="AQ634" s="1086"/>
      <c r="AR634" s="2368"/>
      <c r="AS634" s="2368"/>
      <c r="AT634" s="2368"/>
      <c r="AU634" s="2368"/>
      <c r="AV634" s="2368"/>
      <c r="AW634" s="2368"/>
      <c r="AX634" s="449"/>
    </row>
    <row r="635" spans="1:50">
      <c r="A635" s="2137"/>
      <c r="B635" s="2055"/>
      <c r="C635" s="2055"/>
      <c r="D635" s="2055"/>
      <c r="E635" s="2056"/>
      <c r="F635" s="2055"/>
      <c r="G635" s="2055"/>
      <c r="H635" s="2055"/>
      <c r="I635" s="2055"/>
      <c r="J635" s="2056"/>
      <c r="K635" s="2055"/>
      <c r="L635" s="2055"/>
      <c r="M635" s="2055"/>
      <c r="N635" s="2055"/>
      <c r="O635" s="2056"/>
      <c r="P635" s="2055"/>
      <c r="Q635" s="2055"/>
      <c r="R635" s="2055"/>
      <c r="S635" s="2055"/>
      <c r="T635" s="2056"/>
      <c r="U635" s="2055"/>
      <c r="V635" s="2055"/>
      <c r="W635" s="2055"/>
      <c r="X635" s="2055"/>
      <c r="Y635" s="2056"/>
      <c r="Z635" s="2130"/>
      <c r="AA635" s="2131"/>
      <c r="AB635" s="2131"/>
      <c r="AC635" s="2131"/>
      <c r="AD635" s="546"/>
      <c r="AE635" s="547"/>
      <c r="AF635" s="527">
        <f t="shared" si="12"/>
        <v>464</v>
      </c>
      <c r="AG635" s="1977"/>
      <c r="AH635" s="1977"/>
      <c r="AI635" s="1977"/>
      <c r="AJ635" s="1977"/>
      <c r="AK635" s="1977"/>
      <c r="AL635" s="1977"/>
      <c r="AM635" s="1977"/>
      <c r="AN635" s="1977"/>
      <c r="AO635" s="1977"/>
      <c r="AP635" s="1977"/>
      <c r="AQ635" s="1086"/>
      <c r="AR635" s="2368"/>
      <c r="AS635" s="2368"/>
      <c r="AT635" s="2368"/>
      <c r="AU635" s="2368"/>
      <c r="AV635" s="2368"/>
      <c r="AW635" s="2368"/>
      <c r="AX635" s="449"/>
    </row>
    <row r="636" spans="1:50">
      <c r="A636" s="2137"/>
      <c r="B636" s="2055"/>
      <c r="C636" s="2055"/>
      <c r="D636" s="2055"/>
      <c r="E636" s="2056"/>
      <c r="F636" s="2055"/>
      <c r="G636" s="2055"/>
      <c r="H636" s="2055"/>
      <c r="I636" s="2055"/>
      <c r="J636" s="2056"/>
      <c r="K636" s="2055"/>
      <c r="L636" s="2055"/>
      <c r="M636" s="2055"/>
      <c r="N636" s="2055"/>
      <c r="O636" s="2056"/>
      <c r="P636" s="2055"/>
      <c r="Q636" s="2055"/>
      <c r="R636" s="2055"/>
      <c r="S636" s="2055"/>
      <c r="T636" s="2056"/>
      <c r="U636" s="2055"/>
      <c r="V636" s="2055"/>
      <c r="W636" s="2055"/>
      <c r="X636" s="2055"/>
      <c r="Y636" s="2056"/>
      <c r="Z636" s="2130"/>
      <c r="AA636" s="2131"/>
      <c r="AB636" s="2131"/>
      <c r="AC636" s="2131"/>
      <c r="AD636" s="546"/>
      <c r="AE636" s="547"/>
      <c r="AF636" s="527">
        <f t="shared" si="12"/>
        <v>464</v>
      </c>
      <c r="AG636" s="1977"/>
      <c r="AH636" s="1977"/>
      <c r="AI636" s="1977"/>
      <c r="AJ636" s="1977"/>
      <c r="AK636" s="1977"/>
      <c r="AL636" s="1977"/>
      <c r="AM636" s="1977"/>
      <c r="AN636" s="1977"/>
      <c r="AO636" s="1977"/>
      <c r="AP636" s="1977"/>
      <c r="AQ636" s="1086"/>
      <c r="AR636" s="2368"/>
      <c r="AS636" s="2368"/>
      <c r="AT636" s="2368"/>
      <c r="AU636" s="2368"/>
      <c r="AV636" s="2368"/>
      <c r="AW636" s="2368"/>
      <c r="AX636" s="449"/>
    </row>
    <row r="637" spans="1:50">
      <c r="A637" s="2273"/>
      <c r="B637" s="2212"/>
      <c r="C637" s="2212"/>
      <c r="D637" s="2212"/>
      <c r="E637" s="2213"/>
      <c r="F637" s="2212"/>
      <c r="G637" s="2212"/>
      <c r="H637" s="2212"/>
      <c r="I637" s="2212"/>
      <c r="J637" s="2213"/>
      <c r="K637" s="2212"/>
      <c r="L637" s="2212"/>
      <c r="M637" s="2212"/>
      <c r="N637" s="2212"/>
      <c r="O637" s="2213"/>
      <c r="P637" s="2212"/>
      <c r="Q637" s="2212"/>
      <c r="R637" s="2212"/>
      <c r="S637" s="2212"/>
      <c r="T637" s="2213"/>
      <c r="U637" s="2212"/>
      <c r="V637" s="2212"/>
      <c r="W637" s="2212"/>
      <c r="X637" s="2212"/>
      <c r="Y637" s="2213"/>
      <c r="Z637" s="2130"/>
      <c r="AA637" s="2131"/>
      <c r="AB637" s="2131"/>
      <c r="AC637" s="2131"/>
      <c r="AD637" s="546"/>
      <c r="AE637" s="547"/>
      <c r="AF637" s="534">
        <f t="shared" si="12"/>
        <v>464</v>
      </c>
      <c r="AG637" s="579" t="s">
        <v>55</v>
      </c>
      <c r="AH637" s="450"/>
      <c r="AI637" s="450"/>
      <c r="AJ637" s="450"/>
      <c r="AK637" s="450"/>
      <c r="AL637" s="450"/>
      <c r="AM637" s="450"/>
      <c r="AN637" s="450"/>
      <c r="AO637" s="450"/>
      <c r="AP637" s="450"/>
      <c r="AQ637" s="450"/>
      <c r="AR637" s="450"/>
      <c r="AS637" s="450"/>
      <c r="AT637" s="450"/>
      <c r="AU637" s="450"/>
      <c r="AV637" s="450"/>
      <c r="AW637" s="450"/>
      <c r="AX637" s="450"/>
    </row>
    <row r="638" spans="1:50" ht="18.75">
      <c r="A638" s="2052" t="s">
        <v>0</v>
      </c>
      <c r="B638" s="2052"/>
      <c r="C638" s="2052"/>
      <c r="D638" s="2052"/>
      <c r="E638" s="2052"/>
      <c r="F638" s="2052" t="s">
        <v>1</v>
      </c>
      <c r="G638" s="2052"/>
      <c r="H638" s="2052"/>
      <c r="I638" s="2052"/>
      <c r="J638" s="2052"/>
      <c r="K638" s="2052" t="s">
        <v>2</v>
      </c>
      <c r="L638" s="2052"/>
      <c r="M638" s="2052"/>
      <c r="N638" s="2052"/>
      <c r="O638" s="2052"/>
      <c r="P638" s="2052" t="s">
        <v>3</v>
      </c>
      <c r="Q638" s="2052"/>
      <c r="R638" s="2052"/>
      <c r="S638" s="2052"/>
      <c r="T638" s="2052"/>
      <c r="U638" s="2052" t="s">
        <v>4</v>
      </c>
      <c r="V638" s="2052"/>
      <c r="W638" s="2052"/>
      <c r="X638" s="2052"/>
      <c r="Y638" s="2052"/>
      <c r="Z638" s="2052" t="s">
        <v>5</v>
      </c>
      <c r="AA638" s="2052"/>
      <c r="AB638" s="2052"/>
      <c r="AC638" s="2052"/>
      <c r="AD638" s="2052"/>
      <c r="AE638" s="2052" t="s">
        <v>6</v>
      </c>
      <c r="AF638" s="2052"/>
      <c r="AG638" s="2052"/>
      <c r="AH638" s="2052"/>
      <c r="AI638" s="2052"/>
      <c r="AJ638" s="2052" t="s">
        <v>7</v>
      </c>
      <c r="AK638" s="2052"/>
      <c r="AL638" s="2052"/>
      <c r="AM638" s="2052"/>
      <c r="AN638" s="2052"/>
      <c r="AO638" s="2052" t="s">
        <v>8</v>
      </c>
      <c r="AP638" s="2052"/>
      <c r="AQ638" s="2052"/>
      <c r="AR638" s="2052"/>
      <c r="AS638" s="2052"/>
      <c r="AT638" s="2052" t="s">
        <v>9</v>
      </c>
      <c r="AU638" s="2052"/>
      <c r="AV638" s="2052"/>
      <c r="AW638" s="2052"/>
      <c r="AX638" s="2052"/>
    </row>
    <row r="639" spans="1:50">
      <c r="A639" s="2117" t="s">
        <v>187</v>
      </c>
      <c r="B639" s="2118"/>
      <c r="C639" s="2118"/>
      <c r="D639" s="2118"/>
      <c r="E639" s="2118"/>
      <c r="F639" s="2118"/>
      <c r="G639" s="2118"/>
      <c r="H639" s="2118"/>
      <c r="I639" s="2118"/>
      <c r="J639" s="2118"/>
      <c r="K639" s="2118"/>
      <c r="L639" s="2118"/>
      <c r="M639" s="2118"/>
      <c r="N639" s="2118"/>
      <c r="O639" s="2118"/>
      <c r="P639" s="2118"/>
      <c r="Q639" s="2118"/>
      <c r="R639" s="2118"/>
      <c r="S639" s="2118"/>
      <c r="T639" s="2118"/>
      <c r="U639" s="2118"/>
      <c r="V639" s="2118"/>
      <c r="W639" s="2118"/>
      <c r="X639" s="2118"/>
      <c r="Y639" s="2118"/>
      <c r="Z639" s="503">
        <v>1</v>
      </c>
      <c r="AA639" s="451"/>
      <c r="AB639" s="451"/>
      <c r="AC639" s="451"/>
      <c r="AD639" s="452"/>
      <c r="AE639" s="451">
        <v>2</v>
      </c>
      <c r="AF639" s="451"/>
      <c r="AG639" s="451"/>
      <c r="AH639" s="451"/>
      <c r="AI639" s="452"/>
      <c r="AJ639" s="451">
        <v>3</v>
      </c>
      <c r="AK639" s="451"/>
      <c r="AL639" s="451"/>
      <c r="AM639" s="451"/>
      <c r="AN639" s="452"/>
      <c r="AO639" s="451">
        <v>4</v>
      </c>
      <c r="AP639" s="451"/>
      <c r="AQ639" s="451"/>
      <c r="AR639" s="451"/>
      <c r="AS639" s="452"/>
      <c r="AT639" s="451">
        <v>5</v>
      </c>
      <c r="AU639" s="451"/>
      <c r="AV639" s="451"/>
      <c r="AW639" s="451"/>
      <c r="AX639" s="452"/>
    </row>
    <row r="640" spans="1:50">
      <c r="A640" s="2119"/>
      <c r="B640" s="2120"/>
      <c r="C640" s="2120"/>
      <c r="D640" s="2120"/>
      <c r="E640" s="2120"/>
      <c r="F640" s="2120"/>
      <c r="G640" s="2120"/>
      <c r="H640" s="2120"/>
      <c r="I640" s="2120"/>
      <c r="J640" s="2120"/>
      <c r="K640" s="2120"/>
      <c r="L640" s="2120"/>
      <c r="M640" s="2120"/>
      <c r="N640" s="2120"/>
      <c r="O640" s="2120"/>
      <c r="P640" s="2120"/>
      <c r="Q640" s="2120"/>
      <c r="R640" s="2120"/>
      <c r="S640" s="2120"/>
      <c r="T640" s="2120"/>
      <c r="U640" s="2120"/>
      <c r="V640" s="2120"/>
      <c r="W640" s="2120"/>
      <c r="X640" s="2120"/>
      <c r="Y640" s="2120"/>
      <c r="Z640" s="2132"/>
      <c r="AA640" s="2123"/>
      <c r="AB640" s="2123"/>
      <c r="AC640" s="2123"/>
      <c r="AD640" s="2124"/>
      <c r="AE640" s="2123"/>
      <c r="AF640" s="2123"/>
      <c r="AG640" s="2123"/>
      <c r="AH640" s="2123"/>
      <c r="AI640" s="2124"/>
      <c r="AJ640" s="2123"/>
      <c r="AK640" s="2123"/>
      <c r="AL640" s="2123"/>
      <c r="AM640" s="2123"/>
      <c r="AN640" s="2124"/>
      <c r="AO640" s="2123"/>
      <c r="AP640" s="2123"/>
      <c r="AQ640" s="2123"/>
      <c r="AR640" s="2123"/>
      <c r="AS640" s="2124"/>
      <c r="AT640" s="2123"/>
      <c r="AU640" s="2123"/>
      <c r="AV640" s="2123"/>
      <c r="AW640" s="2123"/>
      <c r="AX640" s="2124"/>
    </row>
    <row r="641" spans="1:50">
      <c r="A641" s="2119"/>
      <c r="B641" s="2120"/>
      <c r="C641" s="2120"/>
      <c r="D641" s="2120"/>
      <c r="E641" s="2120"/>
      <c r="F641" s="2120"/>
      <c r="G641" s="2120"/>
      <c r="H641" s="2120"/>
      <c r="I641" s="2120"/>
      <c r="J641" s="2120"/>
      <c r="K641" s="2120"/>
      <c r="L641" s="2120"/>
      <c r="M641" s="2120"/>
      <c r="N641" s="2120"/>
      <c r="O641" s="2120"/>
      <c r="P641" s="2120"/>
      <c r="Q641" s="2120"/>
      <c r="R641" s="2120"/>
      <c r="S641" s="2120"/>
      <c r="T641" s="2120"/>
      <c r="U641" s="2120"/>
      <c r="V641" s="2120"/>
      <c r="W641" s="2120"/>
      <c r="X641" s="2120"/>
      <c r="Y641" s="2120"/>
      <c r="Z641" s="2132"/>
      <c r="AA641" s="2123"/>
      <c r="AB641" s="2123"/>
      <c r="AC641" s="2123"/>
      <c r="AD641" s="2124"/>
      <c r="AE641" s="2123"/>
      <c r="AF641" s="2123"/>
      <c r="AG641" s="2123"/>
      <c r="AH641" s="2123"/>
      <c r="AI641" s="2124"/>
      <c r="AJ641" s="2123"/>
      <c r="AK641" s="2123"/>
      <c r="AL641" s="2123"/>
      <c r="AM641" s="2123"/>
      <c r="AN641" s="2124"/>
      <c r="AO641" s="2123"/>
      <c r="AP641" s="2123"/>
      <c r="AQ641" s="2123"/>
      <c r="AR641" s="2123"/>
      <c r="AS641" s="2124"/>
      <c r="AT641" s="2123"/>
      <c r="AU641" s="2123"/>
      <c r="AV641" s="2123"/>
      <c r="AW641" s="2123"/>
      <c r="AX641" s="2124"/>
    </row>
    <row r="642" spans="1:50">
      <c r="A642" s="2119"/>
      <c r="B642" s="2120"/>
      <c r="C642" s="2120"/>
      <c r="D642" s="2120"/>
      <c r="E642" s="2120"/>
      <c r="F642" s="2120"/>
      <c r="G642" s="2120"/>
      <c r="H642" s="2120"/>
      <c r="I642" s="2120"/>
      <c r="J642" s="2120"/>
      <c r="K642" s="2120"/>
      <c r="L642" s="2120"/>
      <c r="M642" s="2120"/>
      <c r="N642" s="2120"/>
      <c r="O642" s="2120"/>
      <c r="P642" s="2120"/>
      <c r="Q642" s="2120"/>
      <c r="R642" s="2120"/>
      <c r="S642" s="2120"/>
      <c r="T642" s="2120"/>
      <c r="U642" s="2120"/>
      <c r="V642" s="2120"/>
      <c r="W642" s="2120"/>
      <c r="X642" s="2120"/>
      <c r="Y642" s="2120"/>
      <c r="Z642" s="2132"/>
      <c r="AA642" s="2123"/>
      <c r="AB642" s="2123"/>
      <c r="AC642" s="2123"/>
      <c r="AD642" s="2124"/>
      <c r="AE642" s="2123"/>
      <c r="AF642" s="2123"/>
      <c r="AG642" s="2123"/>
      <c r="AH642" s="2123"/>
      <c r="AI642" s="2124"/>
      <c r="AJ642" s="2123"/>
      <c r="AK642" s="2123"/>
      <c r="AL642" s="2123"/>
      <c r="AM642" s="2123"/>
      <c r="AN642" s="2124"/>
      <c r="AO642" s="2123"/>
      <c r="AP642" s="2123"/>
      <c r="AQ642" s="2123"/>
      <c r="AR642" s="2123"/>
      <c r="AS642" s="2124"/>
      <c r="AT642" s="2123"/>
      <c r="AU642" s="2123"/>
      <c r="AV642" s="2123"/>
      <c r="AW642" s="2123"/>
      <c r="AX642" s="2124"/>
    </row>
    <row r="643" spans="1:50" ht="15.75">
      <c r="A643" s="2133" t="s">
        <v>43</v>
      </c>
      <c r="B643" s="2134"/>
      <c r="C643" s="2134"/>
      <c r="D643" s="504"/>
      <c r="E643" s="505" t="s">
        <v>44</v>
      </c>
      <c r="F643" s="505" t="s">
        <v>45</v>
      </c>
      <c r="G643" s="505" t="s">
        <v>208</v>
      </c>
      <c r="H643" s="2134" t="s">
        <v>47</v>
      </c>
      <c r="I643" s="2134"/>
      <c r="J643" s="2134"/>
      <c r="K643" s="453"/>
      <c r="L643" s="453"/>
      <c r="M643" s="453"/>
      <c r="N643" s="453"/>
      <c r="O643" s="453"/>
      <c r="P643" s="453"/>
      <c r="Q643" s="453"/>
      <c r="R643" s="453"/>
      <c r="S643" s="505" t="s">
        <v>48</v>
      </c>
      <c r="T643" s="453"/>
      <c r="U643" s="2191">
        <f>$AT$38</f>
        <v>464</v>
      </c>
      <c r="V643" s="2191"/>
      <c r="W643" s="2192" t="s">
        <v>49</v>
      </c>
      <c r="X643" s="2192"/>
      <c r="Y643" s="453"/>
      <c r="Z643" s="2132"/>
      <c r="AA643" s="2123"/>
      <c r="AB643" s="2123"/>
      <c r="AC643" s="2123"/>
      <c r="AD643" s="2124"/>
      <c r="AE643" s="2123"/>
      <c r="AF643" s="2123"/>
      <c r="AG643" s="2123"/>
      <c r="AH643" s="2123"/>
      <c r="AI643" s="2124"/>
      <c r="AJ643" s="2123"/>
      <c r="AK643" s="2123"/>
      <c r="AL643" s="2123"/>
      <c r="AM643" s="2123"/>
      <c r="AN643" s="2124"/>
      <c r="AO643" s="2123"/>
      <c r="AP643" s="2123"/>
      <c r="AQ643" s="2123"/>
      <c r="AR643" s="2123"/>
      <c r="AS643" s="2124"/>
      <c r="AT643" s="2123"/>
      <c r="AU643" s="2123"/>
      <c r="AV643" s="2123"/>
      <c r="AW643" s="2123"/>
      <c r="AX643" s="2124"/>
    </row>
    <row r="644" spans="1:50">
      <c r="A644" s="2121" t="s">
        <v>189</v>
      </c>
      <c r="B644" s="2122"/>
      <c r="C644" s="2122"/>
      <c r="D644" s="2122"/>
      <c r="E644" s="544">
        <v>10</v>
      </c>
      <c r="F644" s="545">
        <v>438</v>
      </c>
      <c r="G644" s="527">
        <f>SUM($AT$38-F644)</f>
        <v>26</v>
      </c>
      <c r="H644" s="1977"/>
      <c r="I644" s="1977"/>
      <c r="J644" s="1977"/>
      <c r="K644" s="1977"/>
      <c r="L644" s="1977"/>
      <c r="M644" s="1977"/>
      <c r="N644" s="1977"/>
      <c r="O644" s="1977"/>
      <c r="P644" s="1977"/>
      <c r="Q644" s="1977"/>
      <c r="R644" s="1086"/>
      <c r="S644" s="2368" t="s">
        <v>50</v>
      </c>
      <c r="T644" s="2368"/>
      <c r="U644" s="2368"/>
      <c r="V644" s="2368"/>
      <c r="W644" s="2368"/>
      <c r="X644" s="2368"/>
      <c r="Y644" s="453"/>
      <c r="Z644" s="2132"/>
      <c r="AA644" s="2123"/>
      <c r="AB644" s="2123"/>
      <c r="AC644" s="2123"/>
      <c r="AD644" s="2124"/>
      <c r="AE644" s="2123"/>
      <c r="AF644" s="2123"/>
      <c r="AG644" s="2123"/>
      <c r="AH644" s="2123"/>
      <c r="AI644" s="2124"/>
      <c r="AJ644" s="2123"/>
      <c r="AK644" s="2123"/>
      <c r="AL644" s="2123"/>
      <c r="AM644" s="2123"/>
      <c r="AN644" s="2124"/>
      <c r="AO644" s="2123"/>
      <c r="AP644" s="2123"/>
      <c r="AQ644" s="2123"/>
      <c r="AR644" s="2123"/>
      <c r="AS644" s="2124"/>
      <c r="AT644" s="2123"/>
      <c r="AU644" s="2123"/>
      <c r="AV644" s="2123"/>
      <c r="AW644" s="2123"/>
      <c r="AX644" s="2124"/>
    </row>
    <row r="645" spans="1:50">
      <c r="A645" s="2121" t="s">
        <v>190</v>
      </c>
      <c r="B645" s="2122"/>
      <c r="C645" s="2122"/>
      <c r="D645" s="2122"/>
      <c r="E645" s="544">
        <v>1</v>
      </c>
      <c r="F645" s="545">
        <v>440</v>
      </c>
      <c r="G645" s="527">
        <f t="shared" ref="G645:G654" si="13">SUM($AT$38-F645)</f>
        <v>24</v>
      </c>
      <c r="H645" s="1977"/>
      <c r="I645" s="1977"/>
      <c r="J645" s="1977"/>
      <c r="K645" s="1977"/>
      <c r="L645" s="1977"/>
      <c r="M645" s="1977"/>
      <c r="N645" s="1977"/>
      <c r="O645" s="1977"/>
      <c r="P645" s="1977"/>
      <c r="Q645" s="1977"/>
      <c r="R645" s="1086"/>
      <c r="S645" s="2368"/>
      <c r="T645" s="2368"/>
      <c r="U645" s="2368"/>
      <c r="V645" s="2368"/>
      <c r="W645" s="2368"/>
      <c r="X645" s="2368"/>
      <c r="Y645" s="453"/>
      <c r="Z645" s="2132"/>
      <c r="AA645" s="2123"/>
      <c r="AB645" s="2123"/>
      <c r="AC645" s="2123"/>
      <c r="AD645" s="2124"/>
      <c r="AE645" s="2123"/>
      <c r="AF645" s="2123"/>
      <c r="AG645" s="2123"/>
      <c r="AH645" s="2123"/>
      <c r="AI645" s="2124"/>
      <c r="AJ645" s="2123"/>
      <c r="AK645" s="2123"/>
      <c r="AL645" s="2123"/>
      <c r="AM645" s="2123"/>
      <c r="AN645" s="2124"/>
      <c r="AO645" s="2123"/>
      <c r="AP645" s="2123"/>
      <c r="AQ645" s="2123"/>
      <c r="AR645" s="2123"/>
      <c r="AS645" s="2124"/>
      <c r="AT645" s="2123"/>
      <c r="AU645" s="2123"/>
      <c r="AV645" s="2123"/>
      <c r="AW645" s="2123"/>
      <c r="AX645" s="2124"/>
    </row>
    <row r="646" spans="1:50">
      <c r="A646" s="2121"/>
      <c r="B646" s="2122"/>
      <c r="C646" s="2122"/>
      <c r="D646" s="2122"/>
      <c r="E646" s="544"/>
      <c r="F646" s="545"/>
      <c r="G646" s="527">
        <f t="shared" si="13"/>
        <v>464</v>
      </c>
      <c r="H646" s="1977"/>
      <c r="I646" s="1977"/>
      <c r="J646" s="1977"/>
      <c r="K646" s="1977"/>
      <c r="L646" s="1977"/>
      <c r="M646" s="1977"/>
      <c r="N646" s="1977"/>
      <c r="O646" s="1977"/>
      <c r="P646" s="1977"/>
      <c r="Q646" s="1977"/>
      <c r="R646" s="1086"/>
      <c r="S646" s="2368"/>
      <c r="T646" s="2368"/>
      <c r="U646" s="2368"/>
      <c r="V646" s="2368"/>
      <c r="W646" s="2368"/>
      <c r="X646" s="2368"/>
      <c r="Y646" s="453"/>
      <c r="Z646" s="2132"/>
      <c r="AA646" s="2123"/>
      <c r="AB646" s="2123"/>
      <c r="AC646" s="2123"/>
      <c r="AD646" s="2124"/>
      <c r="AE646" s="2123"/>
      <c r="AF646" s="2123"/>
      <c r="AG646" s="2123"/>
      <c r="AH646" s="2123"/>
      <c r="AI646" s="2124"/>
      <c r="AJ646" s="2123"/>
      <c r="AK646" s="2123"/>
      <c r="AL646" s="2123"/>
      <c r="AM646" s="2123"/>
      <c r="AN646" s="2124"/>
      <c r="AO646" s="2123"/>
      <c r="AP646" s="2123"/>
      <c r="AQ646" s="2123"/>
      <c r="AR646" s="2123"/>
      <c r="AS646" s="2124"/>
      <c r="AT646" s="2123"/>
      <c r="AU646" s="2123"/>
      <c r="AV646" s="2123"/>
      <c r="AW646" s="2123"/>
      <c r="AX646" s="2124"/>
    </row>
    <row r="647" spans="1:50">
      <c r="A647" s="2121"/>
      <c r="B647" s="2122"/>
      <c r="C647" s="2122"/>
      <c r="D647" s="2122"/>
      <c r="E647" s="544"/>
      <c r="F647" s="545"/>
      <c r="G647" s="527">
        <f t="shared" si="13"/>
        <v>464</v>
      </c>
      <c r="H647" s="1977"/>
      <c r="I647" s="1977"/>
      <c r="J647" s="1977"/>
      <c r="K647" s="1977"/>
      <c r="L647" s="1977"/>
      <c r="M647" s="1977"/>
      <c r="N647" s="1977"/>
      <c r="O647" s="1977"/>
      <c r="P647" s="1977"/>
      <c r="Q647" s="1977"/>
      <c r="R647" s="1086"/>
      <c r="S647" s="2368"/>
      <c r="T647" s="2368"/>
      <c r="U647" s="2368"/>
      <c r="V647" s="2368"/>
      <c r="W647" s="2368"/>
      <c r="X647" s="2368"/>
      <c r="Y647" s="453"/>
      <c r="Z647" s="2132"/>
      <c r="AA647" s="2123"/>
      <c r="AB647" s="2123"/>
      <c r="AC647" s="2123"/>
      <c r="AD647" s="2124"/>
      <c r="AE647" s="2123"/>
      <c r="AF647" s="2123"/>
      <c r="AG647" s="2123"/>
      <c r="AH647" s="2123"/>
      <c r="AI647" s="2124"/>
      <c r="AJ647" s="2123"/>
      <c r="AK647" s="2123"/>
      <c r="AL647" s="2123"/>
      <c r="AM647" s="2123"/>
      <c r="AN647" s="2124"/>
      <c r="AO647" s="2123"/>
      <c r="AP647" s="2123"/>
      <c r="AQ647" s="2123"/>
      <c r="AR647" s="2123"/>
      <c r="AS647" s="2124"/>
      <c r="AT647" s="2123"/>
      <c r="AU647" s="2123"/>
      <c r="AV647" s="2123"/>
      <c r="AW647" s="2123"/>
      <c r="AX647" s="2124"/>
    </row>
    <row r="648" spans="1:50">
      <c r="A648" s="2121"/>
      <c r="B648" s="2122"/>
      <c r="C648" s="2122"/>
      <c r="D648" s="2122"/>
      <c r="E648" s="544"/>
      <c r="F648" s="545"/>
      <c r="G648" s="527">
        <f t="shared" si="13"/>
        <v>464</v>
      </c>
      <c r="H648" s="1977"/>
      <c r="I648" s="1977"/>
      <c r="J648" s="1977"/>
      <c r="K648" s="1977"/>
      <c r="L648" s="1977"/>
      <c r="M648" s="1977"/>
      <c r="N648" s="1977"/>
      <c r="O648" s="1977"/>
      <c r="P648" s="1977"/>
      <c r="Q648" s="1977"/>
      <c r="R648" s="1086"/>
      <c r="S648" s="2368"/>
      <c r="T648" s="2368"/>
      <c r="U648" s="2368"/>
      <c r="V648" s="2368"/>
      <c r="W648" s="2368"/>
      <c r="X648" s="2368"/>
      <c r="Y648" s="453"/>
      <c r="Z648" s="2132"/>
      <c r="AA648" s="2123"/>
      <c r="AB648" s="2123"/>
      <c r="AC648" s="2123"/>
      <c r="AD648" s="2124"/>
      <c r="AE648" s="2123"/>
      <c r="AF648" s="2123"/>
      <c r="AG648" s="2123"/>
      <c r="AH648" s="2123"/>
      <c r="AI648" s="2124"/>
      <c r="AJ648" s="2123"/>
      <c r="AK648" s="2123"/>
      <c r="AL648" s="2123"/>
      <c r="AM648" s="2123"/>
      <c r="AN648" s="2124"/>
      <c r="AO648" s="2123"/>
      <c r="AP648" s="2123"/>
      <c r="AQ648" s="2123"/>
      <c r="AR648" s="2123"/>
      <c r="AS648" s="2124"/>
      <c r="AT648" s="2123"/>
      <c r="AU648" s="2123"/>
      <c r="AV648" s="2123"/>
      <c r="AW648" s="2123"/>
      <c r="AX648" s="2124"/>
    </row>
    <row r="649" spans="1:50">
      <c r="A649" s="2121"/>
      <c r="B649" s="2122"/>
      <c r="C649" s="2122"/>
      <c r="D649" s="2122"/>
      <c r="E649" s="544"/>
      <c r="F649" s="545"/>
      <c r="G649" s="527">
        <f t="shared" si="13"/>
        <v>464</v>
      </c>
      <c r="H649" s="1977"/>
      <c r="I649" s="1977"/>
      <c r="J649" s="1977"/>
      <c r="K649" s="1977"/>
      <c r="L649" s="1977"/>
      <c r="M649" s="1977"/>
      <c r="N649" s="1977"/>
      <c r="O649" s="1977"/>
      <c r="P649" s="1977"/>
      <c r="Q649" s="1977"/>
      <c r="R649" s="1086"/>
      <c r="S649" s="2368"/>
      <c r="T649" s="2368"/>
      <c r="U649" s="2368"/>
      <c r="V649" s="2368"/>
      <c r="W649" s="2368"/>
      <c r="X649" s="2368"/>
      <c r="Y649" s="453"/>
      <c r="Z649" s="2132"/>
      <c r="AA649" s="2123"/>
      <c r="AB649" s="2123"/>
      <c r="AC649" s="2123"/>
      <c r="AD649" s="2124"/>
      <c r="AE649" s="2123"/>
      <c r="AF649" s="2123"/>
      <c r="AG649" s="2123"/>
      <c r="AH649" s="2123"/>
      <c r="AI649" s="2124"/>
      <c r="AJ649" s="2123"/>
      <c r="AK649" s="2123"/>
      <c r="AL649" s="2123"/>
      <c r="AM649" s="2123"/>
      <c r="AN649" s="2124"/>
      <c r="AO649" s="2123"/>
      <c r="AP649" s="2123"/>
      <c r="AQ649" s="2123"/>
      <c r="AR649" s="2123"/>
      <c r="AS649" s="2124"/>
      <c r="AT649" s="2123"/>
      <c r="AU649" s="2123"/>
      <c r="AV649" s="2123"/>
      <c r="AW649" s="2123"/>
      <c r="AX649" s="2124"/>
    </row>
    <row r="650" spans="1:50">
      <c r="A650" s="2121"/>
      <c r="B650" s="2122"/>
      <c r="C650" s="2122"/>
      <c r="D650" s="2122"/>
      <c r="E650" s="544"/>
      <c r="F650" s="545"/>
      <c r="G650" s="527">
        <f t="shared" si="13"/>
        <v>464</v>
      </c>
      <c r="H650" s="1977"/>
      <c r="I650" s="1977"/>
      <c r="J650" s="1977"/>
      <c r="K650" s="1977"/>
      <c r="L650" s="1977"/>
      <c r="M650" s="1977"/>
      <c r="N650" s="1977"/>
      <c r="O650" s="1977"/>
      <c r="P650" s="1977"/>
      <c r="Q650" s="1977"/>
      <c r="R650" s="1086"/>
      <c r="S650" s="2368"/>
      <c r="T650" s="2368"/>
      <c r="U650" s="2368"/>
      <c r="V650" s="2368"/>
      <c r="W650" s="2368"/>
      <c r="X650" s="2368"/>
      <c r="Y650" s="453"/>
      <c r="Z650" s="2132"/>
      <c r="AA650" s="2123"/>
      <c r="AB650" s="2123"/>
      <c r="AC650" s="2123"/>
      <c r="AD650" s="2124"/>
      <c r="AE650" s="2123"/>
      <c r="AF650" s="2123"/>
      <c r="AG650" s="2123"/>
      <c r="AH650" s="2123"/>
      <c r="AI650" s="2124"/>
      <c r="AJ650" s="2123"/>
      <c r="AK650" s="2123"/>
      <c r="AL650" s="2123"/>
      <c r="AM650" s="2123"/>
      <c r="AN650" s="2124"/>
      <c r="AO650" s="2123"/>
      <c r="AP650" s="2123"/>
      <c r="AQ650" s="2123"/>
      <c r="AR650" s="2123"/>
      <c r="AS650" s="2124"/>
      <c r="AT650" s="2123"/>
      <c r="AU650" s="2123"/>
      <c r="AV650" s="2123"/>
      <c r="AW650" s="2123"/>
      <c r="AX650" s="2124"/>
    </row>
    <row r="651" spans="1:50">
      <c r="A651" s="2121"/>
      <c r="B651" s="2122"/>
      <c r="C651" s="2122"/>
      <c r="D651" s="2122"/>
      <c r="E651" s="544"/>
      <c r="F651" s="545"/>
      <c r="G651" s="527">
        <f t="shared" si="13"/>
        <v>464</v>
      </c>
      <c r="H651" s="1977"/>
      <c r="I651" s="1977"/>
      <c r="J651" s="1977"/>
      <c r="K651" s="1977"/>
      <c r="L651" s="1977"/>
      <c r="M651" s="1977"/>
      <c r="N651" s="1977"/>
      <c r="O651" s="1977"/>
      <c r="P651" s="1977"/>
      <c r="Q651" s="1977"/>
      <c r="R651" s="1086"/>
      <c r="S651" s="2368"/>
      <c r="T651" s="2368"/>
      <c r="U651" s="2368"/>
      <c r="V651" s="2368"/>
      <c r="W651" s="2368"/>
      <c r="X651" s="2368"/>
      <c r="Y651" s="453"/>
      <c r="Z651" s="2132"/>
      <c r="AA651" s="2123"/>
      <c r="AB651" s="2123"/>
      <c r="AC651" s="2123"/>
      <c r="AD651" s="2124"/>
      <c r="AE651" s="2123"/>
      <c r="AF651" s="2123"/>
      <c r="AG651" s="2123"/>
      <c r="AH651" s="2123"/>
      <c r="AI651" s="2124"/>
      <c r="AJ651" s="2123"/>
      <c r="AK651" s="2123"/>
      <c r="AL651" s="2123"/>
      <c r="AM651" s="2123"/>
      <c r="AN651" s="2124"/>
      <c r="AO651" s="2123"/>
      <c r="AP651" s="2123"/>
      <c r="AQ651" s="2123"/>
      <c r="AR651" s="2123"/>
      <c r="AS651" s="2124"/>
      <c r="AT651" s="2123"/>
      <c r="AU651" s="2123"/>
      <c r="AV651" s="2123"/>
      <c r="AW651" s="2123"/>
      <c r="AX651" s="2124"/>
    </row>
    <row r="652" spans="1:50">
      <c r="A652" s="2121"/>
      <c r="B652" s="2122"/>
      <c r="C652" s="2122"/>
      <c r="D652" s="2122"/>
      <c r="E652" s="544"/>
      <c r="F652" s="545"/>
      <c r="G652" s="527">
        <f t="shared" si="13"/>
        <v>464</v>
      </c>
      <c r="H652" s="1977"/>
      <c r="I652" s="1977"/>
      <c r="J652" s="1977"/>
      <c r="K652" s="1977"/>
      <c r="L652" s="1977"/>
      <c r="M652" s="1977"/>
      <c r="N652" s="1977"/>
      <c r="O652" s="1977"/>
      <c r="P652" s="1977"/>
      <c r="Q652" s="1977"/>
      <c r="R652" s="1086"/>
      <c r="S652" s="2368"/>
      <c r="T652" s="2368"/>
      <c r="U652" s="2368"/>
      <c r="V652" s="2368"/>
      <c r="W652" s="2368"/>
      <c r="X652" s="2368"/>
      <c r="Y652" s="453"/>
      <c r="Z652" s="2132"/>
      <c r="AA652" s="2123"/>
      <c r="AB652" s="2123"/>
      <c r="AC652" s="2123"/>
      <c r="AD652" s="2124"/>
      <c r="AE652" s="2123"/>
      <c r="AF652" s="2123"/>
      <c r="AG652" s="2123"/>
      <c r="AH652" s="2123"/>
      <c r="AI652" s="2124"/>
      <c r="AJ652" s="2123"/>
      <c r="AK652" s="2123"/>
      <c r="AL652" s="2123"/>
      <c r="AM652" s="2123"/>
      <c r="AN652" s="2124"/>
      <c r="AO652" s="2123"/>
      <c r="AP652" s="2123"/>
      <c r="AQ652" s="2123"/>
      <c r="AR652" s="2123"/>
      <c r="AS652" s="2124"/>
      <c r="AT652" s="2123"/>
      <c r="AU652" s="2123"/>
      <c r="AV652" s="2123"/>
      <c r="AW652" s="2123"/>
      <c r="AX652" s="2124"/>
    </row>
    <row r="653" spans="1:50">
      <c r="A653" s="2121"/>
      <c r="B653" s="2122"/>
      <c r="C653" s="2122"/>
      <c r="D653" s="2122"/>
      <c r="E653" s="544"/>
      <c r="F653" s="545"/>
      <c r="G653" s="527">
        <f t="shared" si="13"/>
        <v>464</v>
      </c>
      <c r="H653" s="1977"/>
      <c r="I653" s="1977"/>
      <c r="J653" s="1977"/>
      <c r="K653" s="1977"/>
      <c r="L653" s="1977"/>
      <c r="M653" s="1977"/>
      <c r="N653" s="1977"/>
      <c r="O653" s="1977"/>
      <c r="P653" s="1977"/>
      <c r="Q653" s="1977"/>
      <c r="R653" s="1086"/>
      <c r="S653" s="2368"/>
      <c r="T653" s="2368"/>
      <c r="U653" s="2368"/>
      <c r="V653" s="2368"/>
      <c r="W653" s="2368"/>
      <c r="X653" s="2368"/>
      <c r="Y653" s="453"/>
      <c r="Z653" s="2132"/>
      <c r="AA653" s="2123"/>
      <c r="AB653" s="2123"/>
      <c r="AC653" s="2123"/>
      <c r="AD653" s="2124"/>
      <c r="AE653" s="2123"/>
      <c r="AF653" s="2123"/>
      <c r="AG653" s="2123"/>
      <c r="AH653" s="2123"/>
      <c r="AI653" s="2124"/>
      <c r="AJ653" s="2123"/>
      <c r="AK653" s="2123"/>
      <c r="AL653" s="2123"/>
      <c r="AM653" s="2123"/>
      <c r="AN653" s="2124"/>
      <c r="AO653" s="2123"/>
      <c r="AP653" s="2123"/>
      <c r="AQ653" s="2123"/>
      <c r="AR653" s="2123"/>
      <c r="AS653" s="2124"/>
      <c r="AT653" s="2123"/>
      <c r="AU653" s="2123"/>
      <c r="AV653" s="2123"/>
      <c r="AW653" s="2123"/>
      <c r="AX653" s="2124"/>
    </row>
    <row r="654" spans="1:50">
      <c r="A654" s="2121"/>
      <c r="B654" s="2122"/>
      <c r="C654" s="2122"/>
      <c r="D654" s="2122"/>
      <c r="E654" s="544"/>
      <c r="F654" s="545"/>
      <c r="G654" s="534">
        <f t="shared" si="13"/>
        <v>464</v>
      </c>
      <c r="H654" s="580" t="s">
        <v>55</v>
      </c>
      <c r="I654" s="455"/>
      <c r="J654" s="455"/>
      <c r="K654" s="455"/>
      <c r="L654" s="455"/>
      <c r="M654" s="455"/>
      <c r="N654" s="455"/>
      <c r="O654" s="455"/>
      <c r="P654" s="455"/>
      <c r="Q654" s="455"/>
      <c r="R654" s="455"/>
      <c r="S654" s="455"/>
      <c r="T654" s="455"/>
      <c r="U654" s="455"/>
      <c r="V654" s="455"/>
      <c r="W654" s="455"/>
      <c r="X654" s="455"/>
      <c r="Y654" s="455"/>
      <c r="Z654" s="2204"/>
      <c r="AA654" s="2125"/>
      <c r="AB654" s="2125"/>
      <c r="AC654" s="2125"/>
      <c r="AD654" s="2126"/>
      <c r="AE654" s="2125"/>
      <c r="AF654" s="2125"/>
      <c r="AG654" s="2125"/>
      <c r="AH654" s="2125"/>
      <c r="AI654" s="2126"/>
      <c r="AJ654" s="2125"/>
      <c r="AK654" s="2125"/>
      <c r="AL654" s="2125"/>
      <c r="AM654" s="2125"/>
      <c r="AN654" s="2126"/>
      <c r="AO654" s="2125"/>
      <c r="AP654" s="2125"/>
      <c r="AQ654" s="2125"/>
      <c r="AR654" s="2125"/>
      <c r="AS654" s="2126"/>
      <c r="AT654" s="2125"/>
      <c r="AU654" s="2125"/>
      <c r="AV654" s="2125"/>
      <c r="AW654" s="2125"/>
      <c r="AX654" s="2126"/>
    </row>
    <row r="655" spans="1:50">
      <c r="A655" s="453">
        <v>6</v>
      </c>
      <c r="B655" s="453"/>
      <c r="C655" s="453"/>
      <c r="D655" s="453"/>
      <c r="E655" s="452"/>
      <c r="F655" s="451">
        <v>7</v>
      </c>
      <c r="G655" s="451"/>
      <c r="H655" s="451"/>
      <c r="I655" s="451"/>
      <c r="J655" s="452"/>
      <c r="K655" s="451">
        <v>8</v>
      </c>
      <c r="L655" s="451"/>
      <c r="M655" s="451"/>
      <c r="N655" s="451"/>
      <c r="O655" s="452"/>
      <c r="P655" s="451">
        <v>9</v>
      </c>
      <c r="Q655" s="451"/>
      <c r="R655" s="451"/>
      <c r="S655" s="451"/>
      <c r="T655" s="452"/>
      <c r="U655" s="451">
        <v>10</v>
      </c>
      <c r="V655" s="451"/>
      <c r="W655" s="451"/>
      <c r="X655" s="451"/>
      <c r="Y655" s="452"/>
      <c r="Z655" s="453">
        <v>11</v>
      </c>
      <c r="AA655" s="453"/>
      <c r="AB655" s="453"/>
      <c r="AC655" s="453"/>
      <c r="AD655" s="454"/>
      <c r="AE655" s="453">
        <v>12</v>
      </c>
      <c r="AF655" s="453"/>
      <c r="AG655" s="453"/>
      <c r="AH655" s="453"/>
      <c r="AI655" s="454"/>
      <c r="AJ655" s="453">
        <v>13</v>
      </c>
      <c r="AK655" s="453"/>
      <c r="AL655" s="453"/>
      <c r="AM655" s="453"/>
      <c r="AN655" s="454"/>
      <c r="AO655" s="453">
        <v>14</v>
      </c>
      <c r="AP655" s="453"/>
      <c r="AQ655" s="453"/>
      <c r="AR655" s="453"/>
      <c r="AS655" s="454"/>
      <c r="AT655" s="453">
        <v>15</v>
      </c>
      <c r="AU655" s="453"/>
      <c r="AV655" s="453"/>
      <c r="AW655" s="453"/>
      <c r="AX655" s="454"/>
    </row>
    <row r="656" spans="1:50">
      <c r="A656" s="2123"/>
      <c r="B656" s="2123"/>
      <c r="C656" s="2123"/>
      <c r="D656" s="2123"/>
      <c r="E656" s="2124"/>
      <c r="F656" s="2123"/>
      <c r="G656" s="2123"/>
      <c r="H656" s="2123"/>
      <c r="I656" s="2123"/>
      <c r="J656" s="2124"/>
      <c r="K656" s="2123" t="s">
        <v>3723</v>
      </c>
      <c r="L656" s="2123"/>
      <c r="M656" s="2123"/>
      <c r="N656" s="2123"/>
      <c r="O656" s="2124"/>
      <c r="P656" s="2123" t="s">
        <v>3729</v>
      </c>
      <c r="Q656" s="2123"/>
      <c r="R656" s="2123"/>
      <c r="S656" s="2123"/>
      <c r="T656" s="2124"/>
      <c r="U656" s="2123" t="s">
        <v>3727</v>
      </c>
      <c r="V656" s="2123"/>
      <c r="W656" s="2123"/>
      <c r="X656" s="2123"/>
      <c r="Y656" s="2124"/>
      <c r="Z656" s="2132" t="s">
        <v>3905</v>
      </c>
      <c r="AA656" s="2123"/>
      <c r="AB656" s="2123"/>
      <c r="AC656" s="2123"/>
      <c r="AD656" s="2124"/>
      <c r="AE656" s="2123"/>
      <c r="AF656" s="2123"/>
      <c r="AG656" s="2123"/>
      <c r="AH656" s="2123"/>
      <c r="AI656" s="2124"/>
      <c r="AJ656" s="2123"/>
      <c r="AK656" s="2123"/>
      <c r="AL656" s="2123"/>
      <c r="AM656" s="2123"/>
      <c r="AN656" s="2124"/>
      <c r="AO656" s="2123"/>
      <c r="AP656" s="2123"/>
      <c r="AQ656" s="2123"/>
      <c r="AR656" s="2123"/>
      <c r="AS656" s="2124"/>
      <c r="AT656" s="2123" t="s">
        <v>3803</v>
      </c>
      <c r="AU656" s="2123"/>
      <c r="AV656" s="2123"/>
      <c r="AW656" s="2123"/>
      <c r="AX656" s="2124"/>
    </row>
    <row r="657" spans="1:50">
      <c r="A657" s="2123"/>
      <c r="B657" s="2123"/>
      <c r="C657" s="2123"/>
      <c r="D657" s="2123"/>
      <c r="E657" s="2124"/>
      <c r="F657" s="2123"/>
      <c r="G657" s="2123"/>
      <c r="H657" s="2123"/>
      <c r="I657" s="2123"/>
      <c r="J657" s="2124"/>
      <c r="K657" s="2123"/>
      <c r="L657" s="2123"/>
      <c r="M657" s="2123"/>
      <c r="N657" s="2123"/>
      <c r="O657" s="2124"/>
      <c r="P657" s="2123"/>
      <c r="Q657" s="2123"/>
      <c r="R657" s="2123"/>
      <c r="S657" s="2123"/>
      <c r="T657" s="2124"/>
      <c r="U657" s="2123"/>
      <c r="V657" s="2123"/>
      <c r="W657" s="2123"/>
      <c r="X657" s="2123"/>
      <c r="Y657" s="2124"/>
      <c r="Z657" s="2132"/>
      <c r="AA657" s="2123"/>
      <c r="AB657" s="2123"/>
      <c r="AC657" s="2123"/>
      <c r="AD657" s="2124"/>
      <c r="AE657" s="2123"/>
      <c r="AF657" s="2123"/>
      <c r="AG657" s="2123"/>
      <c r="AH657" s="2123"/>
      <c r="AI657" s="2124"/>
      <c r="AJ657" s="2123"/>
      <c r="AK657" s="2123"/>
      <c r="AL657" s="2123"/>
      <c r="AM657" s="2123"/>
      <c r="AN657" s="2124"/>
      <c r="AO657" s="2123"/>
      <c r="AP657" s="2123"/>
      <c r="AQ657" s="2123"/>
      <c r="AR657" s="2123"/>
      <c r="AS657" s="2124"/>
      <c r="AT657" s="2123"/>
      <c r="AU657" s="2123"/>
      <c r="AV657" s="2123"/>
      <c r="AW657" s="2123"/>
      <c r="AX657" s="2124"/>
    </row>
    <row r="658" spans="1:50">
      <c r="A658" s="2123"/>
      <c r="B658" s="2123"/>
      <c r="C658" s="2123"/>
      <c r="D658" s="2123"/>
      <c r="E658" s="2124"/>
      <c r="F658" s="2123"/>
      <c r="G658" s="2123"/>
      <c r="H658" s="2123"/>
      <c r="I658" s="2123"/>
      <c r="J658" s="2124"/>
      <c r="K658" s="2123"/>
      <c r="L658" s="2123"/>
      <c r="M658" s="2123"/>
      <c r="N658" s="2123"/>
      <c r="O658" s="2124"/>
      <c r="P658" s="2123"/>
      <c r="Q658" s="2123"/>
      <c r="R658" s="2123"/>
      <c r="S658" s="2123"/>
      <c r="T658" s="2124"/>
      <c r="U658" s="2123"/>
      <c r="V658" s="2123"/>
      <c r="W658" s="2123"/>
      <c r="X658" s="2123"/>
      <c r="Y658" s="2124"/>
      <c r="Z658" s="2132"/>
      <c r="AA658" s="2123"/>
      <c r="AB658" s="2123"/>
      <c r="AC658" s="2123"/>
      <c r="AD658" s="2124"/>
      <c r="AE658" s="2123"/>
      <c r="AF658" s="2123"/>
      <c r="AG658" s="2123"/>
      <c r="AH658" s="2123"/>
      <c r="AI658" s="2124"/>
      <c r="AJ658" s="2123"/>
      <c r="AK658" s="2123"/>
      <c r="AL658" s="2123"/>
      <c r="AM658" s="2123"/>
      <c r="AN658" s="2124"/>
      <c r="AO658" s="2123"/>
      <c r="AP658" s="2123"/>
      <c r="AQ658" s="2123"/>
      <c r="AR658" s="2123"/>
      <c r="AS658" s="2124"/>
      <c r="AT658" s="2123"/>
      <c r="AU658" s="2123"/>
      <c r="AV658" s="2123"/>
      <c r="AW658" s="2123"/>
      <c r="AX658" s="2124"/>
    </row>
    <row r="659" spans="1:50">
      <c r="A659" s="2123"/>
      <c r="B659" s="2123"/>
      <c r="C659" s="2123"/>
      <c r="D659" s="2123"/>
      <c r="E659" s="2124"/>
      <c r="F659" s="2123"/>
      <c r="G659" s="2123"/>
      <c r="H659" s="2123"/>
      <c r="I659" s="2123"/>
      <c r="J659" s="2124"/>
      <c r="K659" s="2123"/>
      <c r="L659" s="2123"/>
      <c r="M659" s="2123"/>
      <c r="N659" s="2123"/>
      <c r="O659" s="2124"/>
      <c r="P659" s="2123"/>
      <c r="Q659" s="2123"/>
      <c r="R659" s="2123"/>
      <c r="S659" s="2123"/>
      <c r="T659" s="2124"/>
      <c r="U659" s="2123"/>
      <c r="V659" s="2123"/>
      <c r="W659" s="2123"/>
      <c r="X659" s="2123"/>
      <c r="Y659" s="2124"/>
      <c r="Z659" s="2132"/>
      <c r="AA659" s="2123"/>
      <c r="AB659" s="2123"/>
      <c r="AC659" s="2123"/>
      <c r="AD659" s="2124"/>
      <c r="AE659" s="2123"/>
      <c r="AF659" s="2123"/>
      <c r="AG659" s="2123"/>
      <c r="AH659" s="2123"/>
      <c r="AI659" s="2124"/>
      <c r="AJ659" s="2123"/>
      <c r="AK659" s="2123"/>
      <c r="AL659" s="2123"/>
      <c r="AM659" s="2123"/>
      <c r="AN659" s="2124"/>
      <c r="AO659" s="2123"/>
      <c r="AP659" s="2123"/>
      <c r="AQ659" s="2123"/>
      <c r="AR659" s="2123"/>
      <c r="AS659" s="2124"/>
      <c r="AT659" s="2123"/>
      <c r="AU659" s="2123"/>
      <c r="AV659" s="2123"/>
      <c r="AW659" s="2123"/>
      <c r="AX659" s="2124"/>
    </row>
    <row r="660" spans="1:50">
      <c r="A660" s="2123"/>
      <c r="B660" s="2123"/>
      <c r="C660" s="2123"/>
      <c r="D660" s="2123"/>
      <c r="E660" s="2124"/>
      <c r="F660" s="2123"/>
      <c r="G660" s="2123"/>
      <c r="H660" s="2123"/>
      <c r="I660" s="2123"/>
      <c r="J660" s="2124"/>
      <c r="K660" s="2123"/>
      <c r="L660" s="2123"/>
      <c r="M660" s="2123"/>
      <c r="N660" s="2123"/>
      <c r="O660" s="2124"/>
      <c r="P660" s="2123"/>
      <c r="Q660" s="2123"/>
      <c r="R660" s="2123"/>
      <c r="S660" s="2123"/>
      <c r="T660" s="2124"/>
      <c r="U660" s="2123"/>
      <c r="V660" s="2123"/>
      <c r="W660" s="2123"/>
      <c r="X660" s="2123"/>
      <c r="Y660" s="2124"/>
      <c r="Z660" s="2132"/>
      <c r="AA660" s="2123"/>
      <c r="AB660" s="2123"/>
      <c r="AC660" s="2123"/>
      <c r="AD660" s="2124"/>
      <c r="AE660" s="2123"/>
      <c r="AF660" s="2123"/>
      <c r="AG660" s="2123"/>
      <c r="AH660" s="2123"/>
      <c r="AI660" s="2124"/>
      <c r="AJ660" s="2123"/>
      <c r="AK660" s="2123"/>
      <c r="AL660" s="2123"/>
      <c r="AM660" s="2123"/>
      <c r="AN660" s="2124"/>
      <c r="AO660" s="2123"/>
      <c r="AP660" s="2123"/>
      <c r="AQ660" s="2123"/>
      <c r="AR660" s="2123"/>
      <c r="AS660" s="2124"/>
      <c r="AT660" s="2123"/>
      <c r="AU660" s="2123"/>
      <c r="AV660" s="2123"/>
      <c r="AW660" s="2123"/>
      <c r="AX660" s="2124"/>
    </row>
    <row r="661" spans="1:50">
      <c r="A661" s="2123"/>
      <c r="B661" s="2123"/>
      <c r="C661" s="2123"/>
      <c r="D661" s="2123"/>
      <c r="E661" s="2124"/>
      <c r="F661" s="2123"/>
      <c r="G661" s="2123"/>
      <c r="H661" s="2123"/>
      <c r="I661" s="2123"/>
      <c r="J661" s="2124"/>
      <c r="K661" s="2123" t="s">
        <v>3724</v>
      </c>
      <c r="L661" s="2123"/>
      <c r="M661" s="2123"/>
      <c r="N661" s="2123"/>
      <c r="O661" s="2124"/>
      <c r="P661" s="2123" t="s">
        <v>3726</v>
      </c>
      <c r="Q661" s="2123"/>
      <c r="R661" s="2123"/>
      <c r="S661" s="2123"/>
      <c r="T661" s="2124"/>
      <c r="U661" s="2123" t="s">
        <v>3798</v>
      </c>
      <c r="V661" s="2123"/>
      <c r="W661" s="2123"/>
      <c r="X661" s="2123"/>
      <c r="Y661" s="2124"/>
      <c r="Z661" s="2132" t="s">
        <v>3799</v>
      </c>
      <c r="AA661" s="2123"/>
      <c r="AB661" s="2123"/>
      <c r="AC661" s="2123"/>
      <c r="AD661" s="2124"/>
      <c r="AE661" s="2123" t="s">
        <v>3799</v>
      </c>
      <c r="AF661" s="2123"/>
      <c r="AG661" s="2123"/>
      <c r="AH661" s="2123"/>
      <c r="AI661" s="2124"/>
      <c r="AJ661" s="2123" t="s">
        <v>3799</v>
      </c>
      <c r="AK661" s="2123"/>
      <c r="AL661" s="2123"/>
      <c r="AM661" s="2123"/>
      <c r="AN661" s="2124"/>
      <c r="AO661" s="2123" t="s">
        <v>3800</v>
      </c>
      <c r="AP661" s="2123"/>
      <c r="AQ661" s="2123"/>
      <c r="AR661" s="2123"/>
      <c r="AS661" s="2124"/>
      <c r="AT661" s="2123" t="s">
        <v>3806</v>
      </c>
      <c r="AU661" s="2123"/>
      <c r="AV661" s="2123"/>
      <c r="AW661" s="2123"/>
      <c r="AX661" s="2124"/>
    </row>
    <row r="662" spans="1:50">
      <c r="A662" s="2123"/>
      <c r="B662" s="2123"/>
      <c r="C662" s="2123"/>
      <c r="D662" s="2123"/>
      <c r="E662" s="2124"/>
      <c r="F662" s="2123"/>
      <c r="G662" s="2123"/>
      <c r="H662" s="2123"/>
      <c r="I662" s="2123"/>
      <c r="J662" s="2124"/>
      <c r="K662" s="2123"/>
      <c r="L662" s="2123"/>
      <c r="M662" s="2123"/>
      <c r="N662" s="2123"/>
      <c r="O662" s="2124"/>
      <c r="P662" s="2123"/>
      <c r="Q662" s="2123"/>
      <c r="R662" s="2123"/>
      <c r="S662" s="2123"/>
      <c r="T662" s="2124"/>
      <c r="U662" s="2123"/>
      <c r="V662" s="2123"/>
      <c r="W662" s="2123"/>
      <c r="X662" s="2123"/>
      <c r="Y662" s="2124"/>
      <c r="Z662" s="2132"/>
      <c r="AA662" s="2123"/>
      <c r="AB662" s="2123"/>
      <c r="AC662" s="2123"/>
      <c r="AD662" s="2124"/>
      <c r="AE662" s="2123"/>
      <c r="AF662" s="2123"/>
      <c r="AG662" s="2123"/>
      <c r="AH662" s="2123"/>
      <c r="AI662" s="2124"/>
      <c r="AJ662" s="2123"/>
      <c r="AK662" s="2123"/>
      <c r="AL662" s="2123"/>
      <c r="AM662" s="2123"/>
      <c r="AN662" s="2124"/>
      <c r="AO662" s="2123"/>
      <c r="AP662" s="2123"/>
      <c r="AQ662" s="2123"/>
      <c r="AR662" s="2123"/>
      <c r="AS662" s="2124"/>
      <c r="AT662" s="2123"/>
      <c r="AU662" s="2123"/>
      <c r="AV662" s="2123"/>
      <c r="AW662" s="2123"/>
      <c r="AX662" s="2124"/>
    </row>
    <row r="663" spans="1:50">
      <c r="A663" s="2123"/>
      <c r="B663" s="2123"/>
      <c r="C663" s="2123"/>
      <c r="D663" s="2123"/>
      <c r="E663" s="2124"/>
      <c r="F663" s="2123"/>
      <c r="G663" s="2123"/>
      <c r="H663" s="2123"/>
      <c r="I663" s="2123"/>
      <c r="J663" s="2124"/>
      <c r="K663" s="2123"/>
      <c r="L663" s="2123"/>
      <c r="M663" s="2123"/>
      <c r="N663" s="2123"/>
      <c r="O663" s="2124"/>
      <c r="P663" s="2123"/>
      <c r="Q663" s="2123"/>
      <c r="R663" s="2123"/>
      <c r="S663" s="2123"/>
      <c r="T663" s="2124"/>
      <c r="U663" s="2123"/>
      <c r="V663" s="2123"/>
      <c r="W663" s="2123"/>
      <c r="X663" s="2123"/>
      <c r="Y663" s="2124"/>
      <c r="Z663" s="2132"/>
      <c r="AA663" s="2123"/>
      <c r="AB663" s="2123"/>
      <c r="AC663" s="2123"/>
      <c r="AD663" s="2124"/>
      <c r="AE663" s="2123"/>
      <c r="AF663" s="2123"/>
      <c r="AG663" s="2123"/>
      <c r="AH663" s="2123"/>
      <c r="AI663" s="2124"/>
      <c r="AJ663" s="2123"/>
      <c r="AK663" s="2123"/>
      <c r="AL663" s="2123"/>
      <c r="AM663" s="2123"/>
      <c r="AN663" s="2124"/>
      <c r="AO663" s="2123"/>
      <c r="AP663" s="2123"/>
      <c r="AQ663" s="2123"/>
      <c r="AR663" s="2123"/>
      <c r="AS663" s="2124"/>
      <c r="AT663" s="2123"/>
      <c r="AU663" s="2123"/>
      <c r="AV663" s="2123"/>
      <c r="AW663" s="2123"/>
      <c r="AX663" s="2124"/>
    </row>
    <row r="664" spans="1:50">
      <c r="A664" s="2123"/>
      <c r="B664" s="2123"/>
      <c r="C664" s="2123"/>
      <c r="D664" s="2123"/>
      <c r="E664" s="2124"/>
      <c r="F664" s="2123"/>
      <c r="G664" s="2123"/>
      <c r="H664" s="2123"/>
      <c r="I664" s="2123"/>
      <c r="J664" s="2124"/>
      <c r="K664" s="2123"/>
      <c r="L664" s="2123"/>
      <c r="M664" s="2123"/>
      <c r="N664" s="2123"/>
      <c r="O664" s="2124"/>
      <c r="P664" s="2123"/>
      <c r="Q664" s="2123"/>
      <c r="R664" s="2123"/>
      <c r="S664" s="2123"/>
      <c r="T664" s="2124"/>
      <c r="U664" s="2123"/>
      <c r="V664" s="2123"/>
      <c r="W664" s="2123"/>
      <c r="X664" s="2123"/>
      <c r="Y664" s="2124"/>
      <c r="Z664" s="2132"/>
      <c r="AA664" s="2123"/>
      <c r="AB664" s="2123"/>
      <c r="AC664" s="2123"/>
      <c r="AD664" s="2124"/>
      <c r="AE664" s="2123"/>
      <c r="AF664" s="2123"/>
      <c r="AG664" s="2123"/>
      <c r="AH664" s="2123"/>
      <c r="AI664" s="2124"/>
      <c r="AJ664" s="2123"/>
      <c r="AK664" s="2123"/>
      <c r="AL664" s="2123"/>
      <c r="AM664" s="2123"/>
      <c r="AN664" s="2124"/>
      <c r="AO664" s="2123"/>
      <c r="AP664" s="2123"/>
      <c r="AQ664" s="2123"/>
      <c r="AR664" s="2123"/>
      <c r="AS664" s="2124"/>
      <c r="AT664" s="2123"/>
      <c r="AU664" s="2123"/>
      <c r="AV664" s="2123"/>
      <c r="AW664" s="2123"/>
      <c r="AX664" s="2124"/>
    </row>
    <row r="665" spans="1:50">
      <c r="A665" s="2123"/>
      <c r="B665" s="2123"/>
      <c r="C665" s="2123"/>
      <c r="D665" s="2123"/>
      <c r="E665" s="2124"/>
      <c r="F665" s="2123"/>
      <c r="G665" s="2123"/>
      <c r="H665" s="2123"/>
      <c r="I665" s="2123"/>
      <c r="J665" s="2124"/>
      <c r="K665" s="2123"/>
      <c r="L665" s="2123"/>
      <c r="M665" s="2123"/>
      <c r="N665" s="2123"/>
      <c r="O665" s="2124"/>
      <c r="P665" s="2123"/>
      <c r="Q665" s="2123"/>
      <c r="R665" s="2123"/>
      <c r="S665" s="2123"/>
      <c r="T665" s="2124"/>
      <c r="U665" s="2123"/>
      <c r="V665" s="2123"/>
      <c r="W665" s="2123"/>
      <c r="X665" s="2123"/>
      <c r="Y665" s="2124"/>
      <c r="Z665" s="2132"/>
      <c r="AA665" s="2123"/>
      <c r="AB665" s="2123"/>
      <c r="AC665" s="2123"/>
      <c r="AD665" s="2124"/>
      <c r="AE665" s="2123"/>
      <c r="AF665" s="2123"/>
      <c r="AG665" s="2123"/>
      <c r="AH665" s="2123"/>
      <c r="AI665" s="2124"/>
      <c r="AJ665" s="2123"/>
      <c r="AK665" s="2123"/>
      <c r="AL665" s="2123"/>
      <c r="AM665" s="2123"/>
      <c r="AN665" s="2124"/>
      <c r="AO665" s="2123"/>
      <c r="AP665" s="2123"/>
      <c r="AQ665" s="2123"/>
      <c r="AR665" s="2123"/>
      <c r="AS665" s="2124"/>
      <c r="AT665" s="2123"/>
      <c r="AU665" s="2123"/>
      <c r="AV665" s="2123"/>
      <c r="AW665" s="2123"/>
      <c r="AX665" s="2124"/>
    </row>
    <row r="666" spans="1:50">
      <c r="A666" s="2123"/>
      <c r="B666" s="2123"/>
      <c r="C666" s="2123"/>
      <c r="D666" s="2123"/>
      <c r="E666" s="2124"/>
      <c r="F666" s="2123" t="s">
        <v>3722</v>
      </c>
      <c r="G666" s="2123"/>
      <c r="H666" s="2123"/>
      <c r="I666" s="2123"/>
      <c r="J666" s="2124"/>
      <c r="K666" s="2123" t="s">
        <v>3728</v>
      </c>
      <c r="L666" s="2123"/>
      <c r="M666" s="2123"/>
      <c r="N666" s="2123"/>
      <c r="O666" s="2124"/>
      <c r="P666" s="2123" t="s">
        <v>3725</v>
      </c>
      <c r="Q666" s="2123"/>
      <c r="R666" s="2123"/>
      <c r="S666" s="2123"/>
      <c r="T666" s="2124"/>
      <c r="U666" s="2123"/>
      <c r="V666" s="2123"/>
      <c r="W666" s="2123"/>
      <c r="X666" s="2123"/>
      <c r="Y666" s="2124"/>
      <c r="Z666" s="2132"/>
      <c r="AA666" s="2123"/>
      <c r="AB666" s="2123"/>
      <c r="AC666" s="2123"/>
      <c r="AD666" s="2124"/>
      <c r="AE666" s="2123"/>
      <c r="AF666" s="2123"/>
      <c r="AG666" s="2123"/>
      <c r="AH666" s="2123"/>
      <c r="AI666" s="2124"/>
      <c r="AJ666" s="2123"/>
      <c r="AK666" s="2123"/>
      <c r="AL666" s="2123"/>
      <c r="AM666" s="2123"/>
      <c r="AN666" s="2124"/>
      <c r="AO666" s="2123" t="s">
        <v>3802</v>
      </c>
      <c r="AP666" s="2123"/>
      <c r="AQ666" s="2123"/>
      <c r="AR666" s="2123"/>
      <c r="AS666" s="2124"/>
      <c r="AT666" s="2123"/>
      <c r="AU666" s="2123"/>
      <c r="AV666" s="2123"/>
      <c r="AW666" s="2123"/>
      <c r="AX666" s="2124"/>
    </row>
    <row r="667" spans="1:50">
      <c r="A667" s="2123"/>
      <c r="B667" s="2123"/>
      <c r="C667" s="2123"/>
      <c r="D667" s="2123"/>
      <c r="E667" s="2124"/>
      <c r="F667" s="2123"/>
      <c r="G667" s="2123"/>
      <c r="H667" s="2123"/>
      <c r="I667" s="2123"/>
      <c r="J667" s="2124"/>
      <c r="K667" s="2123"/>
      <c r="L667" s="2123"/>
      <c r="M667" s="2123"/>
      <c r="N667" s="2123"/>
      <c r="O667" s="2124"/>
      <c r="P667" s="2123"/>
      <c r="Q667" s="2123"/>
      <c r="R667" s="2123"/>
      <c r="S667" s="2123"/>
      <c r="T667" s="2124"/>
      <c r="U667" s="2123"/>
      <c r="V667" s="2123"/>
      <c r="W667" s="2123"/>
      <c r="X667" s="2123"/>
      <c r="Y667" s="2124"/>
      <c r="Z667" s="2132"/>
      <c r="AA667" s="2123"/>
      <c r="AB667" s="2123"/>
      <c r="AC667" s="2123"/>
      <c r="AD667" s="2124"/>
      <c r="AE667" s="2123"/>
      <c r="AF667" s="2123"/>
      <c r="AG667" s="2123"/>
      <c r="AH667" s="2123"/>
      <c r="AI667" s="2124"/>
      <c r="AJ667" s="2123"/>
      <c r="AK667" s="2123"/>
      <c r="AL667" s="2123"/>
      <c r="AM667" s="2123"/>
      <c r="AN667" s="2124"/>
      <c r="AO667" s="2123"/>
      <c r="AP667" s="2123"/>
      <c r="AQ667" s="2123"/>
      <c r="AR667" s="2123"/>
      <c r="AS667" s="2124"/>
      <c r="AT667" s="2123"/>
      <c r="AU667" s="2123"/>
      <c r="AV667" s="2123"/>
      <c r="AW667" s="2123"/>
      <c r="AX667" s="2124"/>
    </row>
    <row r="668" spans="1:50">
      <c r="A668" s="2123"/>
      <c r="B668" s="2123"/>
      <c r="C668" s="2123"/>
      <c r="D668" s="2123"/>
      <c r="E668" s="2124"/>
      <c r="F668" s="2123"/>
      <c r="G668" s="2123"/>
      <c r="H668" s="2123"/>
      <c r="I668" s="2123"/>
      <c r="J668" s="2124"/>
      <c r="K668" s="2123"/>
      <c r="L668" s="2123"/>
      <c r="M668" s="2123"/>
      <c r="N668" s="2123"/>
      <c r="O668" s="2124"/>
      <c r="P668" s="2123"/>
      <c r="Q668" s="2123"/>
      <c r="R668" s="2123"/>
      <c r="S668" s="2123"/>
      <c r="T668" s="2124"/>
      <c r="U668" s="2123"/>
      <c r="V668" s="2123"/>
      <c r="W668" s="2123"/>
      <c r="X668" s="2123"/>
      <c r="Y668" s="2124"/>
      <c r="Z668" s="2132"/>
      <c r="AA668" s="2123"/>
      <c r="AB668" s="2123"/>
      <c r="AC668" s="2123"/>
      <c r="AD668" s="2124"/>
      <c r="AE668" s="2123"/>
      <c r="AF668" s="2123"/>
      <c r="AG668" s="2123"/>
      <c r="AH668" s="2123"/>
      <c r="AI668" s="2124"/>
      <c r="AJ668" s="2123"/>
      <c r="AK668" s="2123"/>
      <c r="AL668" s="2123"/>
      <c r="AM668" s="2123"/>
      <c r="AN668" s="2124"/>
      <c r="AO668" s="2123"/>
      <c r="AP668" s="2123"/>
      <c r="AQ668" s="2123"/>
      <c r="AR668" s="2123"/>
      <c r="AS668" s="2124"/>
      <c r="AT668" s="2123"/>
      <c r="AU668" s="2123"/>
      <c r="AV668" s="2123"/>
      <c r="AW668" s="2123"/>
      <c r="AX668" s="2124"/>
    </row>
    <row r="669" spans="1:50">
      <c r="A669" s="2123"/>
      <c r="B669" s="2123"/>
      <c r="C669" s="2123"/>
      <c r="D669" s="2123"/>
      <c r="E669" s="2124"/>
      <c r="F669" s="2123"/>
      <c r="G669" s="2123"/>
      <c r="H669" s="2123"/>
      <c r="I669" s="2123"/>
      <c r="J669" s="2124"/>
      <c r="K669" s="2123"/>
      <c r="L669" s="2123"/>
      <c r="M669" s="2123"/>
      <c r="N669" s="2123"/>
      <c r="O669" s="2124"/>
      <c r="P669" s="2123"/>
      <c r="Q669" s="2123"/>
      <c r="R669" s="2123"/>
      <c r="S669" s="2123"/>
      <c r="T669" s="2124"/>
      <c r="U669" s="2123"/>
      <c r="V669" s="2123"/>
      <c r="W669" s="2123"/>
      <c r="X669" s="2123"/>
      <c r="Y669" s="2124"/>
      <c r="Z669" s="2132"/>
      <c r="AA669" s="2123"/>
      <c r="AB669" s="2123"/>
      <c r="AC669" s="2123"/>
      <c r="AD669" s="2124"/>
      <c r="AE669" s="2123"/>
      <c r="AF669" s="2123"/>
      <c r="AG669" s="2123"/>
      <c r="AH669" s="2123"/>
      <c r="AI669" s="2124"/>
      <c r="AJ669" s="2123"/>
      <c r="AK669" s="2123"/>
      <c r="AL669" s="2123"/>
      <c r="AM669" s="2123"/>
      <c r="AN669" s="2124"/>
      <c r="AO669" s="2123"/>
      <c r="AP669" s="2123"/>
      <c r="AQ669" s="2123"/>
      <c r="AR669" s="2123"/>
      <c r="AS669" s="2124"/>
      <c r="AT669" s="2123"/>
      <c r="AU669" s="2123"/>
      <c r="AV669" s="2123"/>
      <c r="AW669" s="2123"/>
      <c r="AX669" s="2124"/>
    </row>
    <row r="670" spans="1:50">
      <c r="A670" s="2125"/>
      <c r="B670" s="2125"/>
      <c r="C670" s="2125"/>
      <c r="D670" s="2125"/>
      <c r="E670" s="2126"/>
      <c r="F670" s="2125"/>
      <c r="G670" s="2125"/>
      <c r="H670" s="2125"/>
      <c r="I670" s="2125"/>
      <c r="J670" s="2126"/>
      <c r="K670" s="2125"/>
      <c r="L670" s="2125"/>
      <c r="M670" s="2125"/>
      <c r="N670" s="2125"/>
      <c r="O670" s="2126"/>
      <c r="P670" s="2125"/>
      <c r="Q670" s="2125"/>
      <c r="R670" s="2125"/>
      <c r="S670" s="2125"/>
      <c r="T670" s="2126"/>
      <c r="U670" s="2125"/>
      <c r="V670" s="2125"/>
      <c r="W670" s="2125"/>
      <c r="X670" s="2125"/>
      <c r="Y670" s="2126"/>
      <c r="Z670" s="2217" t="s">
        <v>200</v>
      </c>
      <c r="AA670" s="2218"/>
      <c r="AB670" s="2218"/>
      <c r="AC670" s="2218"/>
      <c r="AD670" s="2219"/>
      <c r="AE670" s="2125"/>
      <c r="AF670" s="2125"/>
      <c r="AG670" s="2125"/>
      <c r="AH670" s="2125"/>
      <c r="AI670" s="2126"/>
      <c r="AJ670" s="2125"/>
      <c r="AK670" s="2125"/>
      <c r="AL670" s="2125"/>
      <c r="AM670" s="2125"/>
      <c r="AN670" s="2126"/>
      <c r="AO670" s="2125"/>
      <c r="AP670" s="2125"/>
      <c r="AQ670" s="2125"/>
      <c r="AR670" s="2125"/>
      <c r="AS670" s="2126"/>
      <c r="AT670" s="2125"/>
      <c r="AU670" s="2125"/>
      <c r="AV670" s="2125"/>
      <c r="AW670" s="2125"/>
      <c r="AX670" s="2126"/>
    </row>
    <row r="671" spans="1:50">
      <c r="A671" s="453">
        <v>16</v>
      </c>
      <c r="B671" s="453"/>
      <c r="C671" s="453"/>
      <c r="D671" s="453"/>
      <c r="E671" s="454"/>
      <c r="F671" s="453">
        <v>17</v>
      </c>
      <c r="G671" s="453"/>
      <c r="H671" s="453"/>
      <c r="I671" s="453"/>
      <c r="J671" s="454"/>
      <c r="K671" s="453">
        <v>18</v>
      </c>
      <c r="L671" s="453"/>
      <c r="M671" s="453"/>
      <c r="N671" s="453"/>
      <c r="O671" s="454"/>
      <c r="P671" s="453">
        <v>19</v>
      </c>
      <c r="Q671" s="453"/>
      <c r="R671" s="453"/>
      <c r="S671" s="453"/>
      <c r="T671" s="454"/>
      <c r="U671" s="453">
        <v>20</v>
      </c>
      <c r="V671" s="453"/>
      <c r="W671" s="453"/>
      <c r="X671" s="453"/>
      <c r="Y671" s="454"/>
      <c r="Z671" s="453">
        <v>21</v>
      </c>
      <c r="AA671" s="453"/>
      <c r="AB671" s="453"/>
      <c r="AC671" s="453"/>
      <c r="AD671" s="454"/>
      <c r="AE671" s="453">
        <v>22</v>
      </c>
      <c r="AF671" s="453"/>
      <c r="AG671" s="453"/>
      <c r="AH671" s="453"/>
      <c r="AI671" s="454"/>
      <c r="AJ671" s="453">
        <v>23</v>
      </c>
      <c r="AK671" s="453"/>
      <c r="AL671" s="453"/>
      <c r="AM671" s="453"/>
      <c r="AN671" s="454"/>
      <c r="AO671" s="453">
        <v>24</v>
      </c>
      <c r="AP671" s="453"/>
      <c r="AQ671" s="453"/>
      <c r="AR671" s="453"/>
      <c r="AS671" s="454"/>
      <c r="AT671" s="453">
        <v>25</v>
      </c>
      <c r="AU671" s="453"/>
      <c r="AV671" s="453"/>
      <c r="AW671" s="453"/>
      <c r="AX671" s="454"/>
    </row>
    <row r="672" spans="1:50">
      <c r="A672" s="2123" t="s">
        <v>3807</v>
      </c>
      <c r="B672" s="2123"/>
      <c r="C672" s="2123"/>
      <c r="D672" s="2123"/>
      <c r="E672" s="2124"/>
      <c r="F672" s="2123"/>
      <c r="G672" s="2123"/>
      <c r="H672" s="2123"/>
      <c r="I672" s="2123"/>
      <c r="J672" s="2124"/>
      <c r="K672" s="2123" t="s">
        <v>3902</v>
      </c>
      <c r="L672" s="2123"/>
      <c r="M672" s="2123"/>
      <c r="N672" s="2123"/>
      <c r="O672" s="2124"/>
      <c r="P672" s="2123"/>
      <c r="Q672" s="2123"/>
      <c r="R672" s="2123"/>
      <c r="S672" s="2123"/>
      <c r="T672" s="2124"/>
      <c r="U672" s="2123"/>
      <c r="V672" s="2123"/>
      <c r="W672" s="2123"/>
      <c r="X672" s="2123"/>
      <c r="Y672" s="2124"/>
      <c r="Z672" s="2371" t="s">
        <v>3908</v>
      </c>
      <c r="AA672" s="2371"/>
      <c r="AB672" s="2371"/>
      <c r="AC672" s="2371"/>
      <c r="AD672" s="2372"/>
      <c r="AE672" s="2123"/>
      <c r="AF672" s="2123"/>
      <c r="AG672" s="2123"/>
      <c r="AH672" s="2123"/>
      <c r="AI672" s="2124"/>
      <c r="AJ672" s="2123" t="s">
        <v>3907</v>
      </c>
      <c r="AK672" s="2123"/>
      <c r="AL672" s="2123"/>
      <c r="AM672" s="2123"/>
      <c r="AN672" s="2124"/>
      <c r="AO672" s="2123"/>
      <c r="AP672" s="2123"/>
      <c r="AQ672" s="2123"/>
      <c r="AR672" s="2123"/>
      <c r="AS672" s="2124"/>
      <c r="AT672" s="2123"/>
      <c r="AU672" s="2123"/>
      <c r="AV672" s="2123"/>
      <c r="AW672" s="2123"/>
      <c r="AX672" s="2124"/>
    </row>
    <row r="673" spans="1:50">
      <c r="A673" s="2123"/>
      <c r="B673" s="2123"/>
      <c r="C673" s="2123"/>
      <c r="D673" s="2123"/>
      <c r="E673" s="2124"/>
      <c r="F673" s="2123"/>
      <c r="G673" s="2123"/>
      <c r="H673" s="2123"/>
      <c r="I673" s="2123"/>
      <c r="J673" s="2124"/>
      <c r="K673" s="2123"/>
      <c r="L673" s="2123"/>
      <c r="M673" s="2123"/>
      <c r="N673" s="2123"/>
      <c r="O673" s="2124"/>
      <c r="P673" s="2123"/>
      <c r="Q673" s="2123"/>
      <c r="R673" s="2123"/>
      <c r="S673" s="2123"/>
      <c r="T673" s="2124"/>
      <c r="U673" s="2123"/>
      <c r="V673" s="2123"/>
      <c r="W673" s="2123"/>
      <c r="X673" s="2123"/>
      <c r="Y673" s="2124"/>
      <c r="Z673" s="2371"/>
      <c r="AA673" s="2371"/>
      <c r="AB673" s="2371"/>
      <c r="AC673" s="2371"/>
      <c r="AD673" s="2372"/>
      <c r="AE673" s="2123"/>
      <c r="AF673" s="2123"/>
      <c r="AG673" s="2123"/>
      <c r="AH673" s="2123"/>
      <c r="AI673" s="2124"/>
      <c r="AJ673" s="2123"/>
      <c r="AK673" s="2123"/>
      <c r="AL673" s="2123"/>
      <c r="AM673" s="2123"/>
      <c r="AN673" s="2124"/>
      <c r="AO673" s="2123"/>
      <c r="AP673" s="2123"/>
      <c r="AQ673" s="2123"/>
      <c r="AR673" s="2123"/>
      <c r="AS673" s="2124"/>
      <c r="AT673" s="2123"/>
      <c r="AU673" s="2123"/>
      <c r="AV673" s="2123"/>
      <c r="AW673" s="2123"/>
      <c r="AX673" s="2124"/>
    </row>
    <row r="674" spans="1:50">
      <c r="A674" s="2123"/>
      <c r="B674" s="2123"/>
      <c r="C674" s="2123"/>
      <c r="D674" s="2123"/>
      <c r="E674" s="2124"/>
      <c r="F674" s="2123"/>
      <c r="G674" s="2123"/>
      <c r="H674" s="2123"/>
      <c r="I674" s="2123"/>
      <c r="J674" s="2124"/>
      <c r="K674" s="2123"/>
      <c r="L674" s="2123"/>
      <c r="M674" s="2123"/>
      <c r="N674" s="2123"/>
      <c r="O674" s="2124"/>
      <c r="P674" s="2123"/>
      <c r="Q674" s="2123"/>
      <c r="R674" s="2123"/>
      <c r="S674" s="2123"/>
      <c r="T674" s="2124"/>
      <c r="U674" s="2123"/>
      <c r="V674" s="2123"/>
      <c r="W674" s="2123"/>
      <c r="X674" s="2123"/>
      <c r="Y674" s="2124"/>
      <c r="Z674" s="2371"/>
      <c r="AA674" s="2371"/>
      <c r="AB674" s="2371"/>
      <c r="AC674" s="2371"/>
      <c r="AD674" s="2372"/>
      <c r="AE674" s="2123"/>
      <c r="AF674" s="2123"/>
      <c r="AG674" s="2123"/>
      <c r="AH674" s="2123"/>
      <c r="AI674" s="2124"/>
      <c r="AJ674" s="2123"/>
      <c r="AK674" s="2123"/>
      <c r="AL674" s="2123"/>
      <c r="AM674" s="2123"/>
      <c r="AN674" s="2124"/>
      <c r="AO674" s="2123"/>
      <c r="AP674" s="2123"/>
      <c r="AQ674" s="2123"/>
      <c r="AR674" s="2123"/>
      <c r="AS674" s="2124"/>
      <c r="AT674" s="2123"/>
      <c r="AU674" s="2123"/>
      <c r="AV674" s="2123"/>
      <c r="AW674" s="2123"/>
      <c r="AX674" s="2124"/>
    </row>
    <row r="675" spans="1:50">
      <c r="A675" s="2123"/>
      <c r="B675" s="2123"/>
      <c r="C675" s="2123"/>
      <c r="D675" s="2123"/>
      <c r="E675" s="2124"/>
      <c r="F675" s="2123"/>
      <c r="G675" s="2123"/>
      <c r="H675" s="2123"/>
      <c r="I675" s="2123"/>
      <c r="J675" s="2124"/>
      <c r="K675" s="2123"/>
      <c r="L675" s="2123"/>
      <c r="M675" s="2123"/>
      <c r="N675" s="2123"/>
      <c r="O675" s="2124"/>
      <c r="P675" s="2123"/>
      <c r="Q675" s="2123"/>
      <c r="R675" s="2123"/>
      <c r="S675" s="2123"/>
      <c r="T675" s="2124"/>
      <c r="U675" s="2123"/>
      <c r="V675" s="2123"/>
      <c r="W675" s="2123"/>
      <c r="X675" s="2123"/>
      <c r="Y675" s="2124"/>
      <c r="Z675" s="2371"/>
      <c r="AA675" s="2371"/>
      <c r="AB675" s="2371"/>
      <c r="AC675" s="2371"/>
      <c r="AD675" s="2372"/>
      <c r="AE675" s="2123"/>
      <c r="AF675" s="2123"/>
      <c r="AG675" s="2123"/>
      <c r="AH675" s="2123"/>
      <c r="AI675" s="2124"/>
      <c r="AJ675" s="2123"/>
      <c r="AK675" s="2123"/>
      <c r="AL675" s="2123"/>
      <c r="AM675" s="2123"/>
      <c r="AN675" s="2124"/>
      <c r="AO675" s="2123"/>
      <c r="AP675" s="2123"/>
      <c r="AQ675" s="2123"/>
      <c r="AR675" s="2123"/>
      <c r="AS675" s="2124"/>
      <c r="AT675" s="2123"/>
      <c r="AU675" s="2123"/>
      <c r="AV675" s="2123"/>
      <c r="AW675" s="2123"/>
      <c r="AX675" s="2124"/>
    </row>
    <row r="676" spans="1:50">
      <c r="A676" s="2123"/>
      <c r="B676" s="2123"/>
      <c r="C676" s="2123"/>
      <c r="D676" s="2123"/>
      <c r="E676" s="2124"/>
      <c r="F676" s="2123"/>
      <c r="G676" s="2123"/>
      <c r="H676" s="2123"/>
      <c r="I676" s="2123"/>
      <c r="J676" s="2124"/>
      <c r="K676" s="2123"/>
      <c r="L676" s="2123"/>
      <c r="M676" s="2123"/>
      <c r="N676" s="2123"/>
      <c r="O676" s="2124"/>
      <c r="P676" s="2123"/>
      <c r="Q676" s="2123"/>
      <c r="R676" s="2123"/>
      <c r="S676" s="2123"/>
      <c r="T676" s="2124"/>
      <c r="U676" s="2123"/>
      <c r="V676" s="2123"/>
      <c r="W676" s="2123"/>
      <c r="X676" s="2123"/>
      <c r="Y676" s="2124"/>
      <c r="Z676" s="2371"/>
      <c r="AA676" s="2371"/>
      <c r="AB676" s="2371"/>
      <c r="AC676" s="2371"/>
      <c r="AD676" s="2372"/>
      <c r="AE676" s="2123"/>
      <c r="AF676" s="2123"/>
      <c r="AG676" s="2123"/>
      <c r="AH676" s="2123"/>
      <c r="AI676" s="2124"/>
      <c r="AJ676" s="2123"/>
      <c r="AK676" s="2123"/>
      <c r="AL676" s="2123"/>
      <c r="AM676" s="2123"/>
      <c r="AN676" s="2124"/>
      <c r="AO676" s="2123"/>
      <c r="AP676" s="2123"/>
      <c r="AQ676" s="2123"/>
      <c r="AR676" s="2123"/>
      <c r="AS676" s="2124"/>
      <c r="AT676" s="2123"/>
      <c r="AU676" s="2123"/>
      <c r="AV676" s="2123"/>
      <c r="AW676" s="2123"/>
      <c r="AX676" s="2124"/>
    </row>
    <row r="677" spans="1:50">
      <c r="A677" s="2123" t="s">
        <v>3810</v>
      </c>
      <c r="B677" s="2123"/>
      <c r="C677" s="2123"/>
      <c r="D677" s="2123"/>
      <c r="E677" s="2124"/>
      <c r="F677" s="2123" t="s">
        <v>3809</v>
      </c>
      <c r="G677" s="2123"/>
      <c r="H677" s="2123"/>
      <c r="I677" s="2123"/>
      <c r="J677" s="2124"/>
      <c r="K677" s="2123" t="s">
        <v>3903</v>
      </c>
      <c r="L677" s="2123"/>
      <c r="M677" s="2123"/>
      <c r="N677" s="2123"/>
      <c r="O677" s="2124"/>
      <c r="P677" s="2123" t="s">
        <v>3900</v>
      </c>
      <c r="Q677" s="2123"/>
      <c r="R677" s="2123"/>
      <c r="S677" s="2123"/>
      <c r="T677" s="2124"/>
      <c r="U677" s="2123"/>
      <c r="V677" s="2123"/>
      <c r="W677" s="2123"/>
      <c r="X677" s="2123"/>
      <c r="Y677" s="2124"/>
      <c r="Z677" s="2123"/>
      <c r="AA677" s="2123"/>
      <c r="AB677" s="2123"/>
      <c r="AC677" s="2123"/>
      <c r="AD677" s="2124"/>
      <c r="AE677" s="2123"/>
      <c r="AF677" s="2123"/>
      <c r="AG677" s="2123"/>
      <c r="AH677" s="2123"/>
      <c r="AI677" s="2124"/>
      <c r="AJ677" s="2123" t="s">
        <v>3909</v>
      </c>
      <c r="AK677" s="2123"/>
      <c r="AL677" s="2123"/>
      <c r="AM677" s="2123"/>
      <c r="AN677" s="2124"/>
      <c r="AO677" s="2123"/>
      <c r="AP677" s="2123"/>
      <c r="AQ677" s="2123"/>
      <c r="AR677" s="2123"/>
      <c r="AS677" s="2124"/>
      <c r="AT677" s="2123"/>
      <c r="AU677" s="2123"/>
      <c r="AV677" s="2123"/>
      <c r="AW677" s="2123"/>
      <c r="AX677" s="2124"/>
    </row>
    <row r="678" spans="1:50">
      <c r="A678" s="2123"/>
      <c r="B678" s="2123"/>
      <c r="C678" s="2123"/>
      <c r="D678" s="2123"/>
      <c r="E678" s="2124"/>
      <c r="F678" s="2123"/>
      <c r="G678" s="2123"/>
      <c r="H678" s="2123"/>
      <c r="I678" s="2123"/>
      <c r="J678" s="2124"/>
      <c r="K678" s="2123"/>
      <c r="L678" s="2123"/>
      <c r="M678" s="2123"/>
      <c r="N678" s="2123"/>
      <c r="O678" s="2124"/>
      <c r="P678" s="2123"/>
      <c r="Q678" s="2123"/>
      <c r="R678" s="2123"/>
      <c r="S678" s="2123"/>
      <c r="T678" s="2124"/>
      <c r="U678" s="2123"/>
      <c r="V678" s="2123"/>
      <c r="W678" s="2123"/>
      <c r="X678" s="2123"/>
      <c r="Y678" s="2124"/>
      <c r="Z678" s="2123"/>
      <c r="AA678" s="2123"/>
      <c r="AB678" s="2123"/>
      <c r="AC678" s="2123"/>
      <c r="AD678" s="2124"/>
      <c r="AE678" s="2123"/>
      <c r="AF678" s="2123"/>
      <c r="AG678" s="2123"/>
      <c r="AH678" s="2123"/>
      <c r="AI678" s="2124"/>
      <c r="AJ678" s="2123"/>
      <c r="AK678" s="2123"/>
      <c r="AL678" s="2123"/>
      <c r="AM678" s="2123"/>
      <c r="AN678" s="2124"/>
      <c r="AO678" s="2123"/>
      <c r="AP678" s="2123"/>
      <c r="AQ678" s="2123"/>
      <c r="AR678" s="2123"/>
      <c r="AS678" s="2124"/>
      <c r="AT678" s="2123"/>
      <c r="AU678" s="2123"/>
      <c r="AV678" s="2123"/>
      <c r="AW678" s="2123"/>
      <c r="AX678" s="2124"/>
    </row>
    <row r="679" spans="1:50">
      <c r="A679" s="2123"/>
      <c r="B679" s="2123"/>
      <c r="C679" s="2123"/>
      <c r="D679" s="2123"/>
      <c r="E679" s="2124"/>
      <c r="F679" s="2123"/>
      <c r="G679" s="2123"/>
      <c r="H679" s="2123"/>
      <c r="I679" s="2123"/>
      <c r="J679" s="2124"/>
      <c r="K679" s="2123"/>
      <c r="L679" s="2123"/>
      <c r="M679" s="2123"/>
      <c r="N679" s="2123"/>
      <c r="O679" s="2124"/>
      <c r="P679" s="2123"/>
      <c r="Q679" s="2123"/>
      <c r="R679" s="2123"/>
      <c r="S679" s="2123"/>
      <c r="T679" s="2124"/>
      <c r="U679" s="2123"/>
      <c r="V679" s="2123"/>
      <c r="W679" s="2123"/>
      <c r="X679" s="2123"/>
      <c r="Y679" s="2124"/>
      <c r="Z679" s="2123"/>
      <c r="AA679" s="2123"/>
      <c r="AB679" s="2123"/>
      <c r="AC679" s="2123"/>
      <c r="AD679" s="2124"/>
      <c r="AE679" s="2123"/>
      <c r="AF679" s="2123"/>
      <c r="AG679" s="2123"/>
      <c r="AH679" s="2123"/>
      <c r="AI679" s="2124"/>
      <c r="AJ679" s="2123"/>
      <c r="AK679" s="2123"/>
      <c r="AL679" s="2123"/>
      <c r="AM679" s="2123"/>
      <c r="AN679" s="2124"/>
      <c r="AO679" s="2123"/>
      <c r="AP679" s="2123"/>
      <c r="AQ679" s="2123"/>
      <c r="AR679" s="2123"/>
      <c r="AS679" s="2124"/>
      <c r="AT679" s="2123"/>
      <c r="AU679" s="2123"/>
      <c r="AV679" s="2123"/>
      <c r="AW679" s="2123"/>
      <c r="AX679" s="2124"/>
    </row>
    <row r="680" spans="1:50">
      <c r="A680" s="2123"/>
      <c r="B680" s="2123"/>
      <c r="C680" s="2123"/>
      <c r="D680" s="2123"/>
      <c r="E680" s="2124"/>
      <c r="F680" s="2123"/>
      <c r="G680" s="2123"/>
      <c r="H680" s="2123"/>
      <c r="I680" s="2123"/>
      <c r="J680" s="2124"/>
      <c r="K680" s="2123"/>
      <c r="L680" s="2123"/>
      <c r="M680" s="2123"/>
      <c r="N680" s="2123"/>
      <c r="O680" s="2124"/>
      <c r="P680" s="2123"/>
      <c r="Q680" s="2123"/>
      <c r="R680" s="2123"/>
      <c r="S680" s="2123"/>
      <c r="T680" s="2124"/>
      <c r="U680" s="2123"/>
      <c r="V680" s="2123"/>
      <c r="W680" s="2123"/>
      <c r="X680" s="2123"/>
      <c r="Y680" s="2124"/>
      <c r="Z680" s="2123"/>
      <c r="AA680" s="2123"/>
      <c r="AB680" s="2123"/>
      <c r="AC680" s="2123"/>
      <c r="AD680" s="2124"/>
      <c r="AE680" s="2123"/>
      <c r="AF680" s="2123"/>
      <c r="AG680" s="2123"/>
      <c r="AH680" s="2123"/>
      <c r="AI680" s="2124"/>
      <c r="AJ680" s="2123"/>
      <c r="AK680" s="2123"/>
      <c r="AL680" s="2123"/>
      <c r="AM680" s="2123"/>
      <c r="AN680" s="2124"/>
      <c r="AO680" s="2123"/>
      <c r="AP680" s="2123"/>
      <c r="AQ680" s="2123"/>
      <c r="AR680" s="2123"/>
      <c r="AS680" s="2124"/>
      <c r="AT680" s="2123"/>
      <c r="AU680" s="2123"/>
      <c r="AV680" s="2123"/>
      <c r="AW680" s="2123"/>
      <c r="AX680" s="2124"/>
    </row>
    <row r="681" spans="1:50">
      <c r="A681" s="2123"/>
      <c r="B681" s="2123"/>
      <c r="C681" s="2123"/>
      <c r="D681" s="2123"/>
      <c r="E681" s="2124"/>
      <c r="F681" s="2123"/>
      <c r="G681" s="2123"/>
      <c r="H681" s="2123"/>
      <c r="I681" s="2123"/>
      <c r="J681" s="2124"/>
      <c r="K681" s="2123"/>
      <c r="L681" s="2123"/>
      <c r="M681" s="2123"/>
      <c r="N681" s="2123"/>
      <c r="O681" s="2124"/>
      <c r="P681" s="2123"/>
      <c r="Q681" s="2123"/>
      <c r="R681" s="2123"/>
      <c r="S681" s="2123"/>
      <c r="T681" s="2124"/>
      <c r="U681" s="2123"/>
      <c r="V681" s="2123"/>
      <c r="W681" s="2123"/>
      <c r="X681" s="2123"/>
      <c r="Y681" s="2124"/>
      <c r="Z681" s="2123"/>
      <c r="AA681" s="2123"/>
      <c r="AB681" s="2123"/>
      <c r="AC681" s="2123"/>
      <c r="AD681" s="2124"/>
      <c r="AE681" s="2123"/>
      <c r="AF681" s="2123"/>
      <c r="AG681" s="2123"/>
      <c r="AH681" s="2123"/>
      <c r="AI681" s="2124"/>
      <c r="AJ681" s="2123"/>
      <c r="AK681" s="2123"/>
      <c r="AL681" s="2123"/>
      <c r="AM681" s="2123"/>
      <c r="AN681" s="2124"/>
      <c r="AO681" s="2123"/>
      <c r="AP681" s="2123"/>
      <c r="AQ681" s="2123"/>
      <c r="AR681" s="2123"/>
      <c r="AS681" s="2124"/>
      <c r="AT681" s="2123"/>
      <c r="AU681" s="2123"/>
      <c r="AV681" s="2123"/>
      <c r="AW681" s="2123"/>
      <c r="AX681" s="2124"/>
    </row>
    <row r="682" spans="1:50">
      <c r="A682" s="2123"/>
      <c r="B682" s="2123"/>
      <c r="C682" s="2123"/>
      <c r="D682" s="2123"/>
      <c r="E682" s="2124"/>
      <c r="F682" s="2123" t="s">
        <v>3901</v>
      </c>
      <c r="G682" s="2123"/>
      <c r="H682" s="2123"/>
      <c r="I682" s="2123"/>
      <c r="J682" s="2124"/>
      <c r="K682" s="2123" t="s">
        <v>3258</v>
      </c>
      <c r="L682" s="2123"/>
      <c r="M682" s="2123"/>
      <c r="N682" s="2123"/>
      <c r="O682" s="2124"/>
      <c r="P682" s="2123"/>
      <c r="Q682" s="2123"/>
      <c r="R682" s="2123"/>
      <c r="S682" s="2123"/>
      <c r="T682" s="2124"/>
      <c r="U682" s="2123"/>
      <c r="V682" s="2123"/>
      <c r="W682" s="2123"/>
      <c r="X682" s="2123"/>
      <c r="Y682" s="2124"/>
      <c r="Z682" s="2123"/>
      <c r="AA682" s="2123"/>
      <c r="AB682" s="2123"/>
      <c r="AC682" s="2123"/>
      <c r="AD682" s="2124"/>
      <c r="AE682" s="2123"/>
      <c r="AF682" s="2123"/>
      <c r="AG682" s="2123"/>
      <c r="AH682" s="2123"/>
      <c r="AI682" s="2124"/>
      <c r="AJ682" s="2123"/>
      <c r="AK682" s="2123"/>
      <c r="AL682" s="2123"/>
      <c r="AM682" s="2123"/>
      <c r="AN682" s="2124"/>
      <c r="AO682" s="2123"/>
      <c r="AP682" s="2123"/>
      <c r="AQ682" s="2123"/>
      <c r="AR682" s="2123"/>
      <c r="AS682" s="2124"/>
      <c r="AT682" s="2123"/>
      <c r="AU682" s="2123"/>
      <c r="AV682" s="2123"/>
      <c r="AW682" s="2123"/>
      <c r="AX682" s="2124"/>
    </row>
    <row r="683" spans="1:50">
      <c r="A683" s="2123"/>
      <c r="B683" s="2123"/>
      <c r="C683" s="2123"/>
      <c r="D683" s="2123"/>
      <c r="E683" s="2124"/>
      <c r="F683" s="2123"/>
      <c r="G683" s="2123"/>
      <c r="H683" s="2123"/>
      <c r="I683" s="2123"/>
      <c r="J683" s="2124"/>
      <c r="K683" s="2123"/>
      <c r="L683" s="2123"/>
      <c r="M683" s="2123"/>
      <c r="N683" s="2123"/>
      <c r="O683" s="2124"/>
      <c r="P683" s="2123"/>
      <c r="Q683" s="2123"/>
      <c r="R683" s="2123"/>
      <c r="S683" s="2123"/>
      <c r="T683" s="2124"/>
      <c r="U683" s="2123"/>
      <c r="V683" s="2123"/>
      <c r="W683" s="2123"/>
      <c r="X683" s="2123"/>
      <c r="Y683" s="2124"/>
      <c r="Z683" s="2123"/>
      <c r="AA683" s="2123"/>
      <c r="AB683" s="2123"/>
      <c r="AC683" s="2123"/>
      <c r="AD683" s="2124"/>
      <c r="AE683" s="2123"/>
      <c r="AF683" s="2123"/>
      <c r="AG683" s="2123"/>
      <c r="AH683" s="2123"/>
      <c r="AI683" s="2124"/>
      <c r="AJ683" s="2123"/>
      <c r="AK683" s="2123"/>
      <c r="AL683" s="2123"/>
      <c r="AM683" s="2123"/>
      <c r="AN683" s="2124"/>
      <c r="AO683" s="2123"/>
      <c r="AP683" s="2123"/>
      <c r="AQ683" s="2123"/>
      <c r="AR683" s="2123"/>
      <c r="AS683" s="2124"/>
      <c r="AT683" s="2123"/>
      <c r="AU683" s="2123"/>
      <c r="AV683" s="2123"/>
      <c r="AW683" s="2123"/>
      <c r="AX683" s="2124"/>
    </row>
    <row r="684" spans="1:50">
      <c r="A684" s="2123"/>
      <c r="B684" s="2123"/>
      <c r="C684" s="2123"/>
      <c r="D684" s="2123"/>
      <c r="E684" s="2124"/>
      <c r="F684" s="2123"/>
      <c r="G684" s="2123"/>
      <c r="H684" s="2123"/>
      <c r="I684" s="2123"/>
      <c r="J684" s="2124"/>
      <c r="K684" s="2123"/>
      <c r="L684" s="2123"/>
      <c r="M684" s="2123"/>
      <c r="N684" s="2123"/>
      <c r="O684" s="2124"/>
      <c r="P684" s="2123"/>
      <c r="Q684" s="2123"/>
      <c r="R684" s="2123"/>
      <c r="S684" s="2123"/>
      <c r="T684" s="2124"/>
      <c r="U684" s="2123"/>
      <c r="V684" s="2123"/>
      <c r="W684" s="2123"/>
      <c r="X684" s="2123"/>
      <c r="Y684" s="2124"/>
      <c r="Z684" s="2123"/>
      <c r="AA684" s="2123"/>
      <c r="AB684" s="2123"/>
      <c r="AC684" s="2123"/>
      <c r="AD684" s="2124"/>
      <c r="AE684" s="2123"/>
      <c r="AF684" s="2123"/>
      <c r="AG684" s="2123"/>
      <c r="AH684" s="2123"/>
      <c r="AI684" s="2124"/>
      <c r="AJ684" s="2123"/>
      <c r="AK684" s="2123"/>
      <c r="AL684" s="2123"/>
      <c r="AM684" s="2123"/>
      <c r="AN684" s="2124"/>
      <c r="AO684" s="2123"/>
      <c r="AP684" s="2123"/>
      <c r="AQ684" s="2123"/>
      <c r="AR684" s="2123"/>
      <c r="AS684" s="2124"/>
      <c r="AT684" s="2123"/>
      <c r="AU684" s="2123"/>
      <c r="AV684" s="2123"/>
      <c r="AW684" s="2123"/>
      <c r="AX684" s="2124"/>
    </row>
    <row r="685" spans="1:50">
      <c r="A685" s="2123"/>
      <c r="B685" s="2123"/>
      <c r="C685" s="2123"/>
      <c r="D685" s="2123"/>
      <c r="E685" s="2124"/>
      <c r="F685" s="2123"/>
      <c r="G685" s="2123"/>
      <c r="H685" s="2123"/>
      <c r="I685" s="2123"/>
      <c r="J685" s="2124"/>
      <c r="K685" s="2123"/>
      <c r="L685" s="2123"/>
      <c r="M685" s="2123"/>
      <c r="N685" s="2123"/>
      <c r="O685" s="2124"/>
      <c r="P685" s="2123"/>
      <c r="Q685" s="2123"/>
      <c r="R685" s="2123"/>
      <c r="S685" s="2123"/>
      <c r="T685" s="2124"/>
      <c r="U685" s="2123"/>
      <c r="V685" s="2123"/>
      <c r="W685" s="2123"/>
      <c r="X685" s="2123"/>
      <c r="Y685" s="2124"/>
      <c r="Z685" s="2123"/>
      <c r="AA685" s="2123"/>
      <c r="AB685" s="2123"/>
      <c r="AC685" s="2123"/>
      <c r="AD685" s="2124"/>
      <c r="AE685" s="2123"/>
      <c r="AF685" s="2123"/>
      <c r="AG685" s="2123"/>
      <c r="AH685" s="2123"/>
      <c r="AI685" s="2124"/>
      <c r="AJ685" s="2123"/>
      <c r="AK685" s="2123"/>
      <c r="AL685" s="2123"/>
      <c r="AM685" s="2123"/>
      <c r="AN685" s="2124"/>
      <c r="AO685" s="2123"/>
      <c r="AP685" s="2123"/>
      <c r="AQ685" s="2123"/>
      <c r="AR685" s="2123"/>
      <c r="AS685" s="2124"/>
      <c r="AT685" s="2123"/>
      <c r="AU685" s="2123"/>
      <c r="AV685" s="2123"/>
      <c r="AW685" s="2123"/>
      <c r="AX685" s="2124"/>
    </row>
    <row r="686" spans="1:50">
      <c r="A686" s="2125"/>
      <c r="B686" s="2125"/>
      <c r="C686" s="2125"/>
      <c r="D686" s="2125"/>
      <c r="E686" s="2126"/>
      <c r="F686" s="2125"/>
      <c r="G686" s="2125"/>
      <c r="H686" s="2125"/>
      <c r="I686" s="2125"/>
      <c r="J686" s="2126"/>
      <c r="K686" s="2125"/>
      <c r="L686" s="2125"/>
      <c r="M686" s="2125"/>
      <c r="N686" s="2125"/>
      <c r="O686" s="2126"/>
      <c r="P686" s="2125"/>
      <c r="Q686" s="2125"/>
      <c r="R686" s="2125"/>
      <c r="S686" s="2125"/>
      <c r="T686" s="2126"/>
      <c r="U686" s="2125"/>
      <c r="V686" s="2125"/>
      <c r="W686" s="2125"/>
      <c r="X686" s="2125"/>
      <c r="Y686" s="2126"/>
      <c r="Z686" s="2125"/>
      <c r="AA686" s="2125"/>
      <c r="AB686" s="2125"/>
      <c r="AC686" s="2125"/>
      <c r="AD686" s="2126"/>
      <c r="AE686" s="2125"/>
      <c r="AF686" s="2125"/>
      <c r="AG686" s="2125"/>
      <c r="AH686" s="2125"/>
      <c r="AI686" s="2126"/>
      <c r="AJ686" s="2125"/>
      <c r="AK686" s="2125"/>
      <c r="AL686" s="2125"/>
      <c r="AM686" s="2125"/>
      <c r="AN686" s="2126"/>
      <c r="AO686" s="2125"/>
      <c r="AP686" s="2125"/>
      <c r="AQ686" s="2125"/>
      <c r="AR686" s="2125"/>
      <c r="AS686" s="2126"/>
      <c r="AT686" s="2125"/>
      <c r="AU686" s="2125"/>
      <c r="AV686" s="2125"/>
      <c r="AW686" s="2125"/>
      <c r="AX686" s="2126"/>
    </row>
    <row r="687" spans="1:50" ht="18.75">
      <c r="A687" s="2051" t="s">
        <v>0</v>
      </c>
      <c r="B687" s="2051"/>
      <c r="C687" s="2051"/>
      <c r="D687" s="2051"/>
      <c r="E687" s="2051"/>
      <c r="F687" s="2051" t="s">
        <v>1</v>
      </c>
      <c r="G687" s="2051"/>
      <c r="H687" s="2051"/>
      <c r="I687" s="2051"/>
      <c r="J687" s="2051"/>
      <c r="K687" s="2051" t="s">
        <v>2</v>
      </c>
      <c r="L687" s="2051"/>
      <c r="M687" s="2051"/>
      <c r="N687" s="2051"/>
      <c r="O687" s="2051"/>
      <c r="P687" s="2051" t="s">
        <v>3</v>
      </c>
      <c r="Q687" s="2051"/>
      <c r="R687" s="2051"/>
      <c r="S687" s="2051"/>
      <c r="T687" s="2051"/>
      <c r="U687" s="2051" t="s">
        <v>4</v>
      </c>
      <c r="V687" s="2051"/>
      <c r="W687" s="2051"/>
      <c r="X687" s="2051"/>
      <c r="Y687" s="2051"/>
      <c r="Z687" s="2051" t="s">
        <v>5</v>
      </c>
      <c r="AA687" s="2051"/>
      <c r="AB687" s="2051"/>
      <c r="AC687" s="2051"/>
      <c r="AD687" s="2051"/>
      <c r="AE687" s="2051" t="s">
        <v>6</v>
      </c>
      <c r="AF687" s="2051"/>
      <c r="AG687" s="2051"/>
      <c r="AH687" s="2051"/>
      <c r="AI687" s="2051"/>
      <c r="AJ687" s="2051" t="s">
        <v>7</v>
      </c>
      <c r="AK687" s="2051"/>
      <c r="AL687" s="2051"/>
      <c r="AM687" s="2051"/>
      <c r="AN687" s="2051"/>
      <c r="AO687" s="2051" t="s">
        <v>8</v>
      </c>
      <c r="AP687" s="2051"/>
      <c r="AQ687" s="2051"/>
      <c r="AR687" s="2051"/>
      <c r="AS687" s="2051"/>
      <c r="AT687" s="2051" t="s">
        <v>9</v>
      </c>
      <c r="AU687" s="2051"/>
      <c r="AV687" s="2051"/>
      <c r="AW687" s="2051"/>
      <c r="AX687" s="2051"/>
    </row>
    <row r="688" spans="1:50">
      <c r="A688" s="506">
        <v>1</v>
      </c>
      <c r="B688" s="507"/>
      <c r="C688" s="507"/>
      <c r="D688" s="507"/>
      <c r="E688" s="508"/>
      <c r="F688" s="506">
        <v>2</v>
      </c>
      <c r="G688" s="507"/>
      <c r="H688" s="507"/>
      <c r="I688" s="507"/>
      <c r="J688" s="508"/>
      <c r="K688" s="506">
        <v>3</v>
      </c>
      <c r="L688" s="507"/>
      <c r="M688" s="507"/>
      <c r="N688" s="507"/>
      <c r="O688" s="508"/>
      <c r="P688" s="506">
        <v>4</v>
      </c>
      <c r="Q688" s="507"/>
      <c r="R688" s="507"/>
      <c r="S688" s="507"/>
      <c r="T688" s="508"/>
      <c r="U688" s="506">
        <v>5</v>
      </c>
      <c r="V688" s="507"/>
      <c r="W688" s="507"/>
      <c r="X688" s="507"/>
      <c r="Y688" s="508"/>
      <c r="Z688" s="506">
        <v>6</v>
      </c>
      <c r="AA688" s="507"/>
      <c r="AB688" s="507"/>
      <c r="AC688" s="507"/>
      <c r="AD688" s="508"/>
      <c r="AE688" s="506">
        <v>7</v>
      </c>
      <c r="AF688" s="507"/>
      <c r="AG688" s="507"/>
      <c r="AH688" s="507"/>
      <c r="AI688" s="508"/>
      <c r="AJ688" s="506">
        <v>8</v>
      </c>
      <c r="AK688" s="507"/>
      <c r="AL688" s="507"/>
      <c r="AM688" s="507"/>
      <c r="AN688" s="508"/>
      <c r="AO688" s="506">
        <v>9</v>
      </c>
      <c r="AP688" s="507"/>
      <c r="AQ688" s="507"/>
      <c r="AR688" s="507"/>
      <c r="AS688" s="508"/>
      <c r="AT688" s="506">
        <v>10</v>
      </c>
      <c r="AU688" s="507"/>
      <c r="AV688" s="507"/>
      <c r="AW688" s="507"/>
      <c r="AX688" s="508"/>
    </row>
    <row r="689" spans="1:50">
      <c r="A689" s="2128"/>
      <c r="B689" s="2128"/>
      <c r="C689" s="2128"/>
      <c r="D689" s="2128"/>
      <c r="E689" s="2129"/>
      <c r="F689" s="2128"/>
      <c r="G689" s="2128"/>
      <c r="H689" s="2128"/>
      <c r="I689" s="2128"/>
      <c r="J689" s="2129"/>
      <c r="K689" s="2128"/>
      <c r="L689" s="2128"/>
      <c r="M689" s="2128"/>
      <c r="N689" s="2128"/>
      <c r="O689" s="2129"/>
      <c r="P689" s="2128"/>
      <c r="Q689" s="2128"/>
      <c r="R689" s="2128"/>
      <c r="S689" s="2128"/>
      <c r="T689" s="2129"/>
      <c r="U689" s="2128" t="s">
        <v>3924</v>
      </c>
      <c r="V689" s="2128"/>
      <c r="W689" s="2128"/>
      <c r="X689" s="2128"/>
      <c r="Y689" s="2129"/>
      <c r="Z689" s="2128" t="s">
        <v>3924</v>
      </c>
      <c r="AA689" s="2128"/>
      <c r="AB689" s="2128"/>
      <c r="AC689" s="2128"/>
      <c r="AD689" s="2129"/>
      <c r="AE689" s="2128" t="s">
        <v>3924</v>
      </c>
      <c r="AF689" s="2128"/>
      <c r="AG689" s="2128"/>
      <c r="AH689" s="2128"/>
      <c r="AI689" s="2129"/>
      <c r="AJ689" s="2128"/>
      <c r="AK689" s="2128"/>
      <c r="AL689" s="2128"/>
      <c r="AM689" s="2128"/>
      <c r="AN689" s="2129"/>
      <c r="AO689" s="2128"/>
      <c r="AP689" s="2128"/>
      <c r="AQ689" s="2128"/>
      <c r="AR689" s="2128"/>
      <c r="AS689" s="2129"/>
      <c r="AT689" s="2128"/>
      <c r="AU689" s="2128"/>
      <c r="AV689" s="2128"/>
      <c r="AW689" s="2128"/>
      <c r="AX689" s="2129"/>
    </row>
    <row r="690" spans="1:50">
      <c r="A690" s="2128"/>
      <c r="B690" s="2128"/>
      <c r="C690" s="2128"/>
      <c r="D690" s="2128"/>
      <c r="E690" s="2129"/>
      <c r="F690" s="2128"/>
      <c r="G690" s="2128"/>
      <c r="H690" s="2128"/>
      <c r="I690" s="2128"/>
      <c r="J690" s="2129"/>
      <c r="K690" s="2128"/>
      <c r="L690" s="2128"/>
      <c r="M690" s="2128"/>
      <c r="N690" s="2128"/>
      <c r="O690" s="2129"/>
      <c r="P690" s="2128"/>
      <c r="Q690" s="2128"/>
      <c r="R690" s="2128"/>
      <c r="S690" s="2128"/>
      <c r="T690" s="2129"/>
      <c r="U690" s="2128"/>
      <c r="V690" s="2128"/>
      <c r="W690" s="2128"/>
      <c r="X690" s="2128"/>
      <c r="Y690" s="2129"/>
      <c r="Z690" s="2128"/>
      <c r="AA690" s="2128"/>
      <c r="AB690" s="2128"/>
      <c r="AC690" s="2128"/>
      <c r="AD690" s="2129"/>
      <c r="AE690" s="2128"/>
      <c r="AF690" s="2128"/>
      <c r="AG690" s="2128"/>
      <c r="AH690" s="2128"/>
      <c r="AI690" s="2129"/>
      <c r="AJ690" s="2128"/>
      <c r="AK690" s="2128"/>
      <c r="AL690" s="2128"/>
      <c r="AM690" s="2128"/>
      <c r="AN690" s="2129"/>
      <c r="AO690" s="2128"/>
      <c r="AP690" s="2128"/>
      <c r="AQ690" s="2128"/>
      <c r="AR690" s="2128"/>
      <c r="AS690" s="2129"/>
      <c r="AT690" s="2128"/>
      <c r="AU690" s="2128"/>
      <c r="AV690" s="2128"/>
      <c r="AW690" s="2128"/>
      <c r="AX690" s="2129"/>
    </row>
    <row r="691" spans="1:50">
      <c r="A691" s="2128"/>
      <c r="B691" s="2128"/>
      <c r="C691" s="2128"/>
      <c r="D691" s="2128"/>
      <c r="E691" s="2129"/>
      <c r="F691" s="2128"/>
      <c r="G691" s="2128"/>
      <c r="H691" s="2128"/>
      <c r="I691" s="2128"/>
      <c r="J691" s="2129"/>
      <c r="K691" s="2128"/>
      <c r="L691" s="2128"/>
      <c r="M691" s="2128"/>
      <c r="N691" s="2128"/>
      <c r="O691" s="2129"/>
      <c r="P691" s="2128"/>
      <c r="Q691" s="2128"/>
      <c r="R691" s="2128"/>
      <c r="S691" s="2128"/>
      <c r="T691" s="2129"/>
      <c r="U691" s="2128"/>
      <c r="V691" s="2128"/>
      <c r="W691" s="2128"/>
      <c r="X691" s="2128"/>
      <c r="Y691" s="2129"/>
      <c r="Z691" s="2128"/>
      <c r="AA691" s="2128"/>
      <c r="AB691" s="2128"/>
      <c r="AC691" s="2128"/>
      <c r="AD691" s="2129"/>
      <c r="AE691" s="2128"/>
      <c r="AF691" s="2128"/>
      <c r="AG691" s="2128"/>
      <c r="AH691" s="2128"/>
      <c r="AI691" s="2129"/>
      <c r="AJ691" s="2128"/>
      <c r="AK691" s="2128"/>
      <c r="AL691" s="2128"/>
      <c r="AM691" s="2128"/>
      <c r="AN691" s="2129"/>
      <c r="AO691" s="2128"/>
      <c r="AP691" s="2128"/>
      <c r="AQ691" s="2128"/>
      <c r="AR691" s="2128"/>
      <c r="AS691" s="2129"/>
      <c r="AT691" s="2128"/>
      <c r="AU691" s="2128"/>
      <c r="AV691" s="2128"/>
      <c r="AW691" s="2128"/>
      <c r="AX691" s="2129"/>
    </row>
    <row r="692" spans="1:50">
      <c r="A692" s="2128"/>
      <c r="B692" s="2128"/>
      <c r="C692" s="2128"/>
      <c r="D692" s="2128"/>
      <c r="E692" s="2129"/>
      <c r="F692" s="2128"/>
      <c r="G692" s="2128"/>
      <c r="H692" s="2128"/>
      <c r="I692" s="2128"/>
      <c r="J692" s="2129"/>
      <c r="K692" s="2128"/>
      <c r="L692" s="2128"/>
      <c r="M692" s="2128"/>
      <c r="N692" s="2128"/>
      <c r="O692" s="2129"/>
      <c r="P692" s="2128"/>
      <c r="Q692" s="2128"/>
      <c r="R692" s="2128"/>
      <c r="S692" s="2128"/>
      <c r="T692" s="2129"/>
      <c r="U692" s="2128"/>
      <c r="V692" s="2128"/>
      <c r="W692" s="2128"/>
      <c r="X692" s="2128"/>
      <c r="Y692" s="2129"/>
      <c r="Z692" s="2128"/>
      <c r="AA692" s="2128"/>
      <c r="AB692" s="2128"/>
      <c r="AC692" s="2128"/>
      <c r="AD692" s="2129"/>
      <c r="AE692" s="2128"/>
      <c r="AF692" s="2128"/>
      <c r="AG692" s="2128"/>
      <c r="AH692" s="2128"/>
      <c r="AI692" s="2129"/>
      <c r="AJ692" s="2128"/>
      <c r="AK692" s="2128"/>
      <c r="AL692" s="2128"/>
      <c r="AM692" s="2128"/>
      <c r="AN692" s="2129"/>
      <c r="AO692" s="2128"/>
      <c r="AP692" s="2128"/>
      <c r="AQ692" s="2128"/>
      <c r="AR692" s="2128"/>
      <c r="AS692" s="2129"/>
      <c r="AT692" s="2128"/>
      <c r="AU692" s="2128"/>
      <c r="AV692" s="2128"/>
      <c r="AW692" s="2128"/>
      <c r="AX692" s="2129"/>
    </row>
    <row r="693" spans="1:50">
      <c r="A693" s="2128"/>
      <c r="B693" s="2128"/>
      <c r="C693" s="2128"/>
      <c r="D693" s="2128"/>
      <c r="E693" s="2129"/>
      <c r="F693" s="2128"/>
      <c r="G693" s="2128"/>
      <c r="H693" s="2128"/>
      <c r="I693" s="2128"/>
      <c r="J693" s="2129"/>
      <c r="K693" s="2128"/>
      <c r="L693" s="2128"/>
      <c r="M693" s="2128"/>
      <c r="N693" s="2128"/>
      <c r="O693" s="2129"/>
      <c r="P693" s="2128"/>
      <c r="Q693" s="2128"/>
      <c r="R693" s="2128"/>
      <c r="S693" s="2128"/>
      <c r="T693" s="2129"/>
      <c r="U693" s="2128"/>
      <c r="V693" s="2128"/>
      <c r="W693" s="2128"/>
      <c r="X693" s="2128"/>
      <c r="Y693" s="2129"/>
      <c r="Z693" s="2128"/>
      <c r="AA693" s="2128"/>
      <c r="AB693" s="2128"/>
      <c r="AC693" s="2128"/>
      <c r="AD693" s="2129"/>
      <c r="AE693" s="2128"/>
      <c r="AF693" s="2128"/>
      <c r="AG693" s="2128"/>
      <c r="AH693" s="2128"/>
      <c r="AI693" s="2129"/>
      <c r="AJ693" s="2128"/>
      <c r="AK693" s="2128"/>
      <c r="AL693" s="2128"/>
      <c r="AM693" s="2128"/>
      <c r="AN693" s="2129"/>
      <c r="AO693" s="2128"/>
      <c r="AP693" s="2128"/>
      <c r="AQ693" s="2128"/>
      <c r="AR693" s="2128"/>
      <c r="AS693" s="2129"/>
      <c r="AT693" s="2128"/>
      <c r="AU693" s="2128"/>
      <c r="AV693" s="2128"/>
      <c r="AW693" s="2128"/>
      <c r="AX693" s="2129"/>
    </row>
    <row r="694" spans="1:50">
      <c r="A694" s="2128"/>
      <c r="B694" s="2128"/>
      <c r="C694" s="2128"/>
      <c r="D694" s="2128"/>
      <c r="E694" s="2129"/>
      <c r="F694" s="2128"/>
      <c r="G694" s="2128"/>
      <c r="H694" s="2128"/>
      <c r="I694" s="2128"/>
      <c r="J694" s="2129"/>
      <c r="K694" s="2128"/>
      <c r="L694" s="2128"/>
      <c r="M694" s="2128"/>
      <c r="N694" s="2128"/>
      <c r="O694" s="2129"/>
      <c r="P694" s="2128" t="s">
        <v>3904</v>
      </c>
      <c r="Q694" s="2128"/>
      <c r="R694" s="2128"/>
      <c r="S694" s="2128"/>
      <c r="T694" s="2129"/>
      <c r="U694" s="2128"/>
      <c r="V694" s="2128"/>
      <c r="W694" s="2128"/>
      <c r="X694" s="2128"/>
      <c r="Y694" s="2129"/>
      <c r="Z694" s="2128"/>
      <c r="AA694" s="2128"/>
      <c r="AB694" s="2128"/>
      <c r="AC694" s="2128"/>
      <c r="AD694" s="2129"/>
      <c r="AE694" s="2128"/>
      <c r="AF694" s="2128"/>
      <c r="AG694" s="2128"/>
      <c r="AH694" s="2128"/>
      <c r="AI694" s="2129"/>
      <c r="AJ694" s="2128"/>
      <c r="AK694" s="2128"/>
      <c r="AL694" s="2128"/>
      <c r="AM694" s="2128"/>
      <c r="AN694" s="2129"/>
      <c r="AO694" s="2128"/>
      <c r="AP694" s="2128"/>
      <c r="AQ694" s="2128"/>
      <c r="AR694" s="2128"/>
      <c r="AS694" s="2129"/>
      <c r="AT694" s="2128"/>
      <c r="AU694" s="2128"/>
      <c r="AV694" s="2128"/>
      <c r="AW694" s="2128"/>
      <c r="AX694" s="2129"/>
    </row>
    <row r="695" spans="1:50">
      <c r="A695" s="2128"/>
      <c r="B695" s="2128"/>
      <c r="C695" s="2128"/>
      <c r="D695" s="2128"/>
      <c r="E695" s="2129"/>
      <c r="F695" s="2128"/>
      <c r="G695" s="2128"/>
      <c r="H695" s="2128"/>
      <c r="I695" s="2128"/>
      <c r="J695" s="2129"/>
      <c r="K695" s="2128"/>
      <c r="L695" s="2128"/>
      <c r="M695" s="2128"/>
      <c r="N695" s="2128"/>
      <c r="O695" s="2129"/>
      <c r="P695" s="2128"/>
      <c r="Q695" s="2128"/>
      <c r="R695" s="2128"/>
      <c r="S695" s="2128"/>
      <c r="T695" s="2129"/>
      <c r="U695" s="2128"/>
      <c r="V695" s="2128"/>
      <c r="W695" s="2128"/>
      <c r="X695" s="2128"/>
      <c r="Y695" s="2129"/>
      <c r="Z695" s="2128"/>
      <c r="AA695" s="2128"/>
      <c r="AB695" s="2128"/>
      <c r="AC695" s="2128"/>
      <c r="AD695" s="2129"/>
      <c r="AE695" s="2128"/>
      <c r="AF695" s="2128"/>
      <c r="AG695" s="2128"/>
      <c r="AH695" s="2128"/>
      <c r="AI695" s="2129"/>
      <c r="AJ695" s="2128"/>
      <c r="AK695" s="2128"/>
      <c r="AL695" s="2128"/>
      <c r="AM695" s="2128"/>
      <c r="AN695" s="2129"/>
      <c r="AO695" s="2128"/>
      <c r="AP695" s="2128"/>
      <c r="AQ695" s="2128"/>
      <c r="AR695" s="2128"/>
      <c r="AS695" s="2129"/>
      <c r="AT695" s="2128"/>
      <c r="AU695" s="2128"/>
      <c r="AV695" s="2128"/>
      <c r="AW695" s="2128"/>
      <c r="AX695" s="2129"/>
    </row>
    <row r="696" spans="1:50">
      <c r="A696" s="2128"/>
      <c r="B696" s="2128"/>
      <c r="C696" s="2128"/>
      <c r="D696" s="2128"/>
      <c r="E696" s="2129"/>
      <c r="F696" s="2128"/>
      <c r="G696" s="2128"/>
      <c r="H696" s="2128"/>
      <c r="I696" s="2128"/>
      <c r="J696" s="2129"/>
      <c r="K696" s="2128"/>
      <c r="L696" s="2128"/>
      <c r="M696" s="2128"/>
      <c r="N696" s="2128"/>
      <c r="O696" s="2129"/>
      <c r="P696" s="2128"/>
      <c r="Q696" s="2128"/>
      <c r="R696" s="2128"/>
      <c r="S696" s="2128"/>
      <c r="T696" s="2129"/>
      <c r="U696" s="2128"/>
      <c r="V696" s="2128"/>
      <c r="W696" s="2128"/>
      <c r="X696" s="2128"/>
      <c r="Y696" s="2129"/>
      <c r="Z696" s="2128"/>
      <c r="AA696" s="2128"/>
      <c r="AB696" s="2128"/>
      <c r="AC696" s="2128"/>
      <c r="AD696" s="2129"/>
      <c r="AE696" s="2128"/>
      <c r="AF696" s="2128"/>
      <c r="AG696" s="2128"/>
      <c r="AH696" s="2128"/>
      <c r="AI696" s="2129"/>
      <c r="AJ696" s="2128"/>
      <c r="AK696" s="2128"/>
      <c r="AL696" s="2128"/>
      <c r="AM696" s="2128"/>
      <c r="AN696" s="2129"/>
      <c r="AO696" s="2128"/>
      <c r="AP696" s="2128"/>
      <c r="AQ696" s="2128"/>
      <c r="AR696" s="2128"/>
      <c r="AS696" s="2129"/>
      <c r="AT696" s="2128"/>
      <c r="AU696" s="2128"/>
      <c r="AV696" s="2128"/>
      <c r="AW696" s="2128"/>
      <c r="AX696" s="2129"/>
    </row>
    <row r="697" spans="1:50">
      <c r="A697" s="2128"/>
      <c r="B697" s="2128"/>
      <c r="C697" s="2128"/>
      <c r="D697" s="2128"/>
      <c r="E697" s="2129"/>
      <c r="F697" s="2128"/>
      <c r="G697" s="2128"/>
      <c r="H697" s="2128"/>
      <c r="I697" s="2128"/>
      <c r="J697" s="2129"/>
      <c r="K697" s="2128"/>
      <c r="L697" s="2128"/>
      <c r="M697" s="2128"/>
      <c r="N697" s="2128"/>
      <c r="O697" s="2129"/>
      <c r="P697" s="2128"/>
      <c r="Q697" s="2128"/>
      <c r="R697" s="2128"/>
      <c r="S697" s="2128"/>
      <c r="T697" s="2129"/>
      <c r="U697" s="2128"/>
      <c r="V697" s="2128"/>
      <c r="W697" s="2128"/>
      <c r="X697" s="2128"/>
      <c r="Y697" s="2129"/>
      <c r="Z697" s="2128"/>
      <c r="AA697" s="2128"/>
      <c r="AB697" s="2128"/>
      <c r="AC697" s="2128"/>
      <c r="AD697" s="2129"/>
      <c r="AE697" s="2128"/>
      <c r="AF697" s="2128"/>
      <c r="AG697" s="2128"/>
      <c r="AH697" s="2128"/>
      <c r="AI697" s="2129"/>
      <c r="AJ697" s="2128"/>
      <c r="AK697" s="2128"/>
      <c r="AL697" s="2128"/>
      <c r="AM697" s="2128"/>
      <c r="AN697" s="2129"/>
      <c r="AO697" s="2128"/>
      <c r="AP697" s="2128"/>
      <c r="AQ697" s="2128"/>
      <c r="AR697" s="2128"/>
      <c r="AS697" s="2129"/>
      <c r="AT697" s="2128"/>
      <c r="AU697" s="2128"/>
      <c r="AV697" s="2128"/>
      <c r="AW697" s="2128"/>
      <c r="AX697" s="2129"/>
    </row>
    <row r="698" spans="1:50">
      <c r="A698" s="2128"/>
      <c r="B698" s="2128"/>
      <c r="C698" s="2128"/>
      <c r="D698" s="2128"/>
      <c r="E698" s="2129"/>
      <c r="F698" s="2128"/>
      <c r="G698" s="2128"/>
      <c r="H698" s="2128"/>
      <c r="I698" s="2128"/>
      <c r="J698" s="2129"/>
      <c r="K698" s="2128"/>
      <c r="L698" s="2128"/>
      <c r="M698" s="2128"/>
      <c r="N698" s="2128"/>
      <c r="O698" s="2129"/>
      <c r="P698" s="2128"/>
      <c r="Q698" s="2128"/>
      <c r="R698" s="2128"/>
      <c r="S698" s="2128"/>
      <c r="T698" s="2129"/>
      <c r="U698" s="2128"/>
      <c r="V698" s="2128"/>
      <c r="W698" s="2128"/>
      <c r="X698" s="2128"/>
      <c r="Y698" s="2129"/>
      <c r="Z698" s="2128"/>
      <c r="AA698" s="2128"/>
      <c r="AB698" s="2128"/>
      <c r="AC698" s="2128"/>
      <c r="AD698" s="2129"/>
      <c r="AE698" s="2128"/>
      <c r="AF698" s="2128"/>
      <c r="AG698" s="2128"/>
      <c r="AH698" s="2128"/>
      <c r="AI698" s="2129"/>
      <c r="AJ698" s="2128"/>
      <c r="AK698" s="2128"/>
      <c r="AL698" s="2128"/>
      <c r="AM698" s="2128"/>
      <c r="AN698" s="2129"/>
      <c r="AO698" s="2128"/>
      <c r="AP698" s="2128"/>
      <c r="AQ698" s="2128"/>
      <c r="AR698" s="2128"/>
      <c r="AS698" s="2129"/>
      <c r="AT698" s="2128"/>
      <c r="AU698" s="2128"/>
      <c r="AV698" s="2128"/>
      <c r="AW698" s="2128"/>
      <c r="AX698" s="2129"/>
    </row>
    <row r="699" spans="1:50">
      <c r="A699" s="2128"/>
      <c r="B699" s="2128"/>
      <c r="C699" s="2128"/>
      <c r="D699" s="2128"/>
      <c r="E699" s="2129"/>
      <c r="F699" s="2128"/>
      <c r="G699" s="2128"/>
      <c r="H699" s="2128"/>
      <c r="I699" s="2128"/>
      <c r="J699" s="2129"/>
      <c r="K699" s="2128"/>
      <c r="L699" s="2128"/>
      <c r="M699" s="2128"/>
      <c r="N699" s="2128"/>
      <c r="O699" s="2129"/>
      <c r="P699" s="2128"/>
      <c r="Q699" s="2128"/>
      <c r="R699" s="2128"/>
      <c r="S699" s="2128"/>
      <c r="T699" s="2129"/>
      <c r="U699" s="2128"/>
      <c r="V699" s="2128"/>
      <c r="W699" s="2128"/>
      <c r="X699" s="2128"/>
      <c r="Y699" s="2129"/>
      <c r="Z699" s="2128"/>
      <c r="AA699" s="2128"/>
      <c r="AB699" s="2128"/>
      <c r="AC699" s="2128"/>
      <c r="AD699" s="2129"/>
      <c r="AE699" s="2128"/>
      <c r="AF699" s="2128"/>
      <c r="AG699" s="2128"/>
      <c r="AH699" s="2128"/>
      <c r="AI699" s="2129"/>
      <c r="AJ699" s="2128"/>
      <c r="AK699" s="2128"/>
      <c r="AL699" s="2128"/>
      <c r="AM699" s="2128"/>
      <c r="AN699" s="2129"/>
      <c r="AO699" s="2128"/>
      <c r="AP699" s="2128"/>
      <c r="AQ699" s="2128"/>
      <c r="AR699" s="2128"/>
      <c r="AS699" s="2129"/>
      <c r="AT699" s="2128"/>
      <c r="AU699" s="2128"/>
      <c r="AV699" s="2128"/>
      <c r="AW699" s="2128"/>
      <c r="AX699" s="2129"/>
    </row>
    <row r="700" spans="1:50">
      <c r="A700" s="2128"/>
      <c r="B700" s="2128"/>
      <c r="C700" s="2128"/>
      <c r="D700" s="2128"/>
      <c r="E700" s="2129"/>
      <c r="F700" s="2128"/>
      <c r="G700" s="2128"/>
      <c r="H700" s="2128"/>
      <c r="I700" s="2128"/>
      <c r="J700" s="2129"/>
      <c r="K700" s="2128"/>
      <c r="L700" s="2128"/>
      <c r="M700" s="2128"/>
      <c r="N700" s="2128"/>
      <c r="O700" s="2129"/>
      <c r="P700" s="2128"/>
      <c r="Q700" s="2128"/>
      <c r="R700" s="2128"/>
      <c r="S700" s="2128"/>
      <c r="T700" s="2129"/>
      <c r="U700" s="2128"/>
      <c r="V700" s="2128"/>
      <c r="W700" s="2128"/>
      <c r="X700" s="2128"/>
      <c r="Y700" s="2129"/>
      <c r="Z700" s="2128"/>
      <c r="AA700" s="2128"/>
      <c r="AB700" s="2128"/>
      <c r="AC700" s="2128"/>
      <c r="AD700" s="2129"/>
      <c r="AE700" s="2128"/>
      <c r="AF700" s="2128"/>
      <c r="AG700" s="2128"/>
      <c r="AH700" s="2128"/>
      <c r="AI700" s="2129"/>
      <c r="AJ700" s="2128"/>
      <c r="AK700" s="2128"/>
      <c r="AL700" s="2128"/>
      <c r="AM700" s="2128"/>
      <c r="AN700" s="2129"/>
      <c r="AO700" s="2128"/>
      <c r="AP700" s="2128"/>
      <c r="AQ700" s="2128"/>
      <c r="AR700" s="2128"/>
      <c r="AS700" s="2129"/>
      <c r="AT700" s="2128"/>
      <c r="AU700" s="2128"/>
      <c r="AV700" s="2128"/>
      <c r="AW700" s="2128"/>
      <c r="AX700" s="2129"/>
    </row>
    <row r="701" spans="1:50">
      <c r="A701" s="2128"/>
      <c r="B701" s="2128"/>
      <c r="C701" s="2128"/>
      <c r="D701" s="2128"/>
      <c r="E701" s="2129"/>
      <c r="F701" s="2128"/>
      <c r="G701" s="2128"/>
      <c r="H701" s="2128"/>
      <c r="I701" s="2128"/>
      <c r="J701" s="2129"/>
      <c r="K701" s="2128"/>
      <c r="L701" s="2128"/>
      <c r="M701" s="2128"/>
      <c r="N701" s="2128"/>
      <c r="O701" s="2129"/>
      <c r="P701" s="2128"/>
      <c r="Q701" s="2128"/>
      <c r="R701" s="2128"/>
      <c r="S701" s="2128"/>
      <c r="T701" s="2129"/>
      <c r="U701" s="2128"/>
      <c r="V701" s="2128"/>
      <c r="W701" s="2128"/>
      <c r="X701" s="2128"/>
      <c r="Y701" s="2129"/>
      <c r="Z701" s="2128"/>
      <c r="AA701" s="2128"/>
      <c r="AB701" s="2128"/>
      <c r="AC701" s="2128"/>
      <c r="AD701" s="2129"/>
      <c r="AE701" s="2128"/>
      <c r="AF701" s="2128"/>
      <c r="AG701" s="2128"/>
      <c r="AH701" s="2128"/>
      <c r="AI701" s="2129"/>
      <c r="AJ701" s="2128"/>
      <c r="AK701" s="2128"/>
      <c r="AL701" s="2128"/>
      <c r="AM701" s="2128"/>
      <c r="AN701" s="2129"/>
      <c r="AO701" s="2128"/>
      <c r="AP701" s="2128"/>
      <c r="AQ701" s="2128"/>
      <c r="AR701" s="2128"/>
      <c r="AS701" s="2129"/>
      <c r="AT701" s="2128"/>
      <c r="AU701" s="2128"/>
      <c r="AV701" s="2128"/>
      <c r="AW701" s="2128"/>
      <c r="AX701" s="2129"/>
    </row>
    <row r="702" spans="1:50">
      <c r="A702" s="2128"/>
      <c r="B702" s="2128"/>
      <c r="C702" s="2128"/>
      <c r="D702" s="2128"/>
      <c r="E702" s="2129"/>
      <c r="F702" s="2128"/>
      <c r="G702" s="2128"/>
      <c r="H702" s="2128"/>
      <c r="I702" s="2128"/>
      <c r="J702" s="2129"/>
      <c r="K702" s="2128"/>
      <c r="L702" s="2128"/>
      <c r="M702" s="2128"/>
      <c r="N702" s="2128"/>
      <c r="O702" s="2129"/>
      <c r="P702" s="2128"/>
      <c r="Q702" s="2128"/>
      <c r="R702" s="2128"/>
      <c r="S702" s="2128"/>
      <c r="T702" s="2129"/>
      <c r="U702" s="2128"/>
      <c r="V702" s="2128"/>
      <c r="W702" s="2128"/>
      <c r="X702" s="2128"/>
      <c r="Y702" s="2129"/>
      <c r="Z702" s="2128"/>
      <c r="AA702" s="2128"/>
      <c r="AB702" s="2128"/>
      <c r="AC702" s="2128"/>
      <c r="AD702" s="2129"/>
      <c r="AE702" s="2128"/>
      <c r="AF702" s="2128"/>
      <c r="AG702" s="2128"/>
      <c r="AH702" s="2128"/>
      <c r="AI702" s="2129"/>
      <c r="AJ702" s="2128"/>
      <c r="AK702" s="2128"/>
      <c r="AL702" s="2128"/>
      <c r="AM702" s="2128"/>
      <c r="AN702" s="2129"/>
      <c r="AO702" s="2128"/>
      <c r="AP702" s="2128"/>
      <c r="AQ702" s="2128"/>
      <c r="AR702" s="2128"/>
      <c r="AS702" s="2129"/>
      <c r="AT702" s="2128"/>
      <c r="AU702" s="2128"/>
      <c r="AV702" s="2128"/>
      <c r="AW702" s="2128"/>
      <c r="AX702" s="2129"/>
    </row>
    <row r="703" spans="1:50">
      <c r="A703" s="2135"/>
      <c r="B703" s="2135"/>
      <c r="C703" s="2135"/>
      <c r="D703" s="2135"/>
      <c r="E703" s="2136"/>
      <c r="F703" s="2135"/>
      <c r="G703" s="2135"/>
      <c r="H703" s="2135"/>
      <c r="I703" s="2135"/>
      <c r="J703" s="2136"/>
      <c r="K703" s="2135"/>
      <c r="L703" s="2135"/>
      <c r="M703" s="2135"/>
      <c r="N703" s="2135"/>
      <c r="O703" s="2136"/>
      <c r="P703" s="2135"/>
      <c r="Q703" s="2135"/>
      <c r="R703" s="2135"/>
      <c r="S703" s="2135"/>
      <c r="T703" s="2136"/>
      <c r="U703" s="2135"/>
      <c r="V703" s="2135"/>
      <c r="W703" s="2135"/>
      <c r="X703" s="2135"/>
      <c r="Y703" s="2136"/>
      <c r="Z703" s="2135"/>
      <c r="AA703" s="2135"/>
      <c r="AB703" s="2135"/>
      <c r="AC703" s="2135"/>
      <c r="AD703" s="2136"/>
      <c r="AE703" s="2135"/>
      <c r="AF703" s="2135"/>
      <c r="AG703" s="2135"/>
      <c r="AH703" s="2135"/>
      <c r="AI703" s="2136"/>
      <c r="AJ703" s="2135"/>
      <c r="AK703" s="2135"/>
      <c r="AL703" s="2135"/>
      <c r="AM703" s="2135"/>
      <c r="AN703" s="2136"/>
      <c r="AO703" s="2135"/>
      <c r="AP703" s="2135"/>
      <c r="AQ703" s="2135"/>
      <c r="AR703" s="2135"/>
      <c r="AS703" s="2136"/>
      <c r="AT703" s="2135"/>
      <c r="AU703" s="2135"/>
      <c r="AV703" s="2135"/>
      <c r="AW703" s="2135"/>
      <c r="AX703" s="2136"/>
    </row>
    <row r="704" spans="1:50">
      <c r="A704" s="506">
        <v>11</v>
      </c>
      <c r="B704" s="507"/>
      <c r="C704" s="507"/>
      <c r="D704" s="507"/>
      <c r="E704" s="508"/>
      <c r="F704" s="506">
        <v>12</v>
      </c>
      <c r="G704" s="507"/>
      <c r="H704" s="507"/>
      <c r="I704" s="507"/>
      <c r="J704" s="508"/>
      <c r="K704" s="506">
        <v>13</v>
      </c>
      <c r="L704" s="507"/>
      <c r="M704" s="507"/>
      <c r="N704" s="507"/>
      <c r="O704" s="508"/>
      <c r="P704" s="506">
        <v>14</v>
      </c>
      <c r="Q704" s="507"/>
      <c r="R704" s="507"/>
      <c r="S704" s="507"/>
      <c r="T704" s="508"/>
      <c r="U704" s="506">
        <v>15</v>
      </c>
      <c r="V704" s="507"/>
      <c r="W704" s="507"/>
      <c r="X704" s="507"/>
      <c r="Y704" s="508"/>
      <c r="Z704" s="506">
        <v>16</v>
      </c>
      <c r="AA704" s="507"/>
      <c r="AB704" s="507"/>
      <c r="AC704" s="507"/>
      <c r="AD704" s="508"/>
      <c r="AE704" s="506">
        <v>17</v>
      </c>
      <c r="AF704" s="507"/>
      <c r="AG704" s="507"/>
      <c r="AH704" s="507"/>
      <c r="AI704" s="508"/>
      <c r="AJ704" s="506">
        <v>18</v>
      </c>
      <c r="AK704" s="507"/>
      <c r="AL704" s="507"/>
      <c r="AM704" s="507"/>
      <c r="AN704" s="508"/>
      <c r="AO704" s="506">
        <v>19</v>
      </c>
      <c r="AP704" s="507"/>
      <c r="AQ704" s="507"/>
      <c r="AR704" s="507"/>
      <c r="AS704" s="508"/>
      <c r="AT704" s="506">
        <v>20</v>
      </c>
      <c r="AU704" s="507"/>
      <c r="AV704" s="507"/>
      <c r="AW704" s="507"/>
      <c r="AX704" s="508"/>
    </row>
    <row r="705" spans="1:50">
      <c r="A705" s="2128"/>
      <c r="B705" s="2128"/>
      <c r="C705" s="2128"/>
      <c r="D705" s="2128"/>
      <c r="E705" s="2129"/>
      <c r="F705" s="2128"/>
      <c r="G705" s="2128"/>
      <c r="H705" s="2128"/>
      <c r="I705" s="2128"/>
      <c r="J705" s="2129"/>
      <c r="K705" s="2128"/>
      <c r="L705" s="2128"/>
      <c r="M705" s="2128"/>
      <c r="N705" s="2128"/>
      <c r="O705" s="2129"/>
      <c r="P705" s="2128"/>
      <c r="Q705" s="2128"/>
      <c r="R705" s="2128"/>
      <c r="S705" s="2128"/>
      <c r="T705" s="2129"/>
      <c r="U705" s="2128"/>
      <c r="V705" s="2128"/>
      <c r="W705" s="2128"/>
      <c r="X705" s="2128"/>
      <c r="Y705" s="2129"/>
      <c r="Z705" s="2128"/>
      <c r="AA705" s="2128"/>
      <c r="AB705" s="2128"/>
      <c r="AC705" s="2128"/>
      <c r="AD705" s="2129"/>
      <c r="AE705" s="2128"/>
      <c r="AF705" s="2128"/>
      <c r="AG705" s="2128"/>
      <c r="AH705" s="2128"/>
      <c r="AI705" s="2129"/>
      <c r="AJ705" s="2127"/>
      <c r="AK705" s="2128"/>
      <c r="AL705" s="2128"/>
      <c r="AM705" s="2128"/>
      <c r="AN705" s="2129"/>
      <c r="AO705" s="2127"/>
      <c r="AP705" s="2128"/>
      <c r="AQ705" s="2128"/>
      <c r="AR705" s="2128"/>
      <c r="AS705" s="2129"/>
      <c r="AT705" s="2127"/>
      <c r="AU705" s="2128"/>
      <c r="AV705" s="2128"/>
      <c r="AW705" s="2128"/>
      <c r="AX705" s="2129"/>
    </row>
    <row r="706" spans="1:50">
      <c r="A706" s="2128"/>
      <c r="B706" s="2128"/>
      <c r="C706" s="2128"/>
      <c r="D706" s="2128"/>
      <c r="E706" s="2129"/>
      <c r="F706" s="2128"/>
      <c r="G706" s="2128"/>
      <c r="H706" s="2128"/>
      <c r="I706" s="2128"/>
      <c r="J706" s="2129"/>
      <c r="K706" s="2128"/>
      <c r="L706" s="2128"/>
      <c r="M706" s="2128"/>
      <c r="N706" s="2128"/>
      <c r="O706" s="2129"/>
      <c r="P706" s="2128"/>
      <c r="Q706" s="2128"/>
      <c r="R706" s="2128"/>
      <c r="S706" s="2128"/>
      <c r="T706" s="2129"/>
      <c r="U706" s="2128"/>
      <c r="V706" s="2128"/>
      <c r="W706" s="2128"/>
      <c r="X706" s="2128"/>
      <c r="Y706" s="2129"/>
      <c r="Z706" s="2128"/>
      <c r="AA706" s="2128"/>
      <c r="AB706" s="2128"/>
      <c r="AC706" s="2128"/>
      <c r="AD706" s="2129"/>
      <c r="AE706" s="2128"/>
      <c r="AF706" s="2128"/>
      <c r="AG706" s="2128"/>
      <c r="AH706" s="2128"/>
      <c r="AI706" s="2129"/>
      <c r="AJ706" s="2127"/>
      <c r="AK706" s="2128"/>
      <c r="AL706" s="2128"/>
      <c r="AM706" s="2128"/>
      <c r="AN706" s="2129"/>
      <c r="AO706" s="2127"/>
      <c r="AP706" s="2128"/>
      <c r="AQ706" s="2128"/>
      <c r="AR706" s="2128"/>
      <c r="AS706" s="2129"/>
      <c r="AT706" s="2127"/>
      <c r="AU706" s="2128"/>
      <c r="AV706" s="2128"/>
      <c r="AW706" s="2128"/>
      <c r="AX706" s="2129"/>
    </row>
    <row r="707" spans="1:50">
      <c r="A707" s="2128"/>
      <c r="B707" s="2128"/>
      <c r="C707" s="2128"/>
      <c r="D707" s="2128"/>
      <c r="E707" s="2129"/>
      <c r="F707" s="2128"/>
      <c r="G707" s="2128"/>
      <c r="H707" s="2128"/>
      <c r="I707" s="2128"/>
      <c r="J707" s="2129"/>
      <c r="K707" s="2128"/>
      <c r="L707" s="2128"/>
      <c r="M707" s="2128"/>
      <c r="N707" s="2128"/>
      <c r="O707" s="2129"/>
      <c r="P707" s="2128"/>
      <c r="Q707" s="2128"/>
      <c r="R707" s="2128"/>
      <c r="S707" s="2128"/>
      <c r="T707" s="2129"/>
      <c r="U707" s="2128"/>
      <c r="V707" s="2128"/>
      <c r="W707" s="2128"/>
      <c r="X707" s="2128"/>
      <c r="Y707" s="2129"/>
      <c r="Z707" s="2128"/>
      <c r="AA707" s="2128"/>
      <c r="AB707" s="2128"/>
      <c r="AC707" s="2128"/>
      <c r="AD707" s="2129"/>
      <c r="AE707" s="2128"/>
      <c r="AF707" s="2128"/>
      <c r="AG707" s="2128"/>
      <c r="AH707" s="2128"/>
      <c r="AI707" s="2129"/>
      <c r="AJ707" s="2127"/>
      <c r="AK707" s="2128"/>
      <c r="AL707" s="2128"/>
      <c r="AM707" s="2128"/>
      <c r="AN707" s="2129"/>
      <c r="AO707" s="2127"/>
      <c r="AP707" s="2128"/>
      <c r="AQ707" s="2128"/>
      <c r="AR707" s="2128"/>
      <c r="AS707" s="2129"/>
      <c r="AT707" s="2127"/>
      <c r="AU707" s="2128"/>
      <c r="AV707" s="2128"/>
      <c r="AW707" s="2128"/>
      <c r="AX707" s="2129"/>
    </row>
    <row r="708" spans="1:50">
      <c r="A708" s="2128"/>
      <c r="B708" s="2128"/>
      <c r="C708" s="2128"/>
      <c r="D708" s="2128"/>
      <c r="E708" s="2129"/>
      <c r="F708" s="2128"/>
      <c r="G708" s="2128"/>
      <c r="H708" s="2128"/>
      <c r="I708" s="2128"/>
      <c r="J708" s="2129"/>
      <c r="K708" s="2128"/>
      <c r="L708" s="2128"/>
      <c r="M708" s="2128"/>
      <c r="N708" s="2128"/>
      <c r="O708" s="2129"/>
      <c r="P708" s="2128"/>
      <c r="Q708" s="2128"/>
      <c r="R708" s="2128"/>
      <c r="S708" s="2128"/>
      <c r="T708" s="2129"/>
      <c r="U708" s="2128"/>
      <c r="V708" s="2128"/>
      <c r="W708" s="2128"/>
      <c r="X708" s="2128"/>
      <c r="Y708" s="2129"/>
      <c r="Z708" s="2128"/>
      <c r="AA708" s="2128"/>
      <c r="AB708" s="2128"/>
      <c r="AC708" s="2128"/>
      <c r="AD708" s="2129"/>
      <c r="AE708" s="2128"/>
      <c r="AF708" s="2128"/>
      <c r="AG708" s="2128"/>
      <c r="AH708" s="2128"/>
      <c r="AI708" s="2129"/>
      <c r="AJ708" s="2127"/>
      <c r="AK708" s="2128"/>
      <c r="AL708" s="2128"/>
      <c r="AM708" s="2128"/>
      <c r="AN708" s="2129"/>
      <c r="AO708" s="2127"/>
      <c r="AP708" s="2128"/>
      <c r="AQ708" s="2128"/>
      <c r="AR708" s="2128"/>
      <c r="AS708" s="2129"/>
      <c r="AT708" s="2127"/>
      <c r="AU708" s="2128"/>
      <c r="AV708" s="2128"/>
      <c r="AW708" s="2128"/>
      <c r="AX708" s="2129"/>
    </row>
    <row r="709" spans="1:50">
      <c r="A709" s="2128"/>
      <c r="B709" s="2128"/>
      <c r="C709" s="2128"/>
      <c r="D709" s="2128"/>
      <c r="E709" s="2129"/>
      <c r="F709" s="2128"/>
      <c r="G709" s="2128"/>
      <c r="H709" s="2128"/>
      <c r="I709" s="2128"/>
      <c r="J709" s="2129"/>
      <c r="K709" s="2128"/>
      <c r="L709" s="2128"/>
      <c r="M709" s="2128"/>
      <c r="N709" s="2128"/>
      <c r="O709" s="2129"/>
      <c r="P709" s="2128"/>
      <c r="Q709" s="2128"/>
      <c r="R709" s="2128"/>
      <c r="S709" s="2128"/>
      <c r="T709" s="2129"/>
      <c r="U709" s="2128"/>
      <c r="V709" s="2128"/>
      <c r="W709" s="2128"/>
      <c r="X709" s="2128"/>
      <c r="Y709" s="2129"/>
      <c r="Z709" s="2128"/>
      <c r="AA709" s="2128"/>
      <c r="AB709" s="2128"/>
      <c r="AC709" s="2128"/>
      <c r="AD709" s="2129"/>
      <c r="AE709" s="2128"/>
      <c r="AF709" s="2128"/>
      <c r="AG709" s="2128"/>
      <c r="AH709" s="2128"/>
      <c r="AI709" s="2129"/>
      <c r="AJ709" s="2127"/>
      <c r="AK709" s="2128"/>
      <c r="AL709" s="2128"/>
      <c r="AM709" s="2128"/>
      <c r="AN709" s="2129"/>
      <c r="AO709" s="2127"/>
      <c r="AP709" s="2128"/>
      <c r="AQ709" s="2128"/>
      <c r="AR709" s="2128"/>
      <c r="AS709" s="2129"/>
      <c r="AT709" s="2127"/>
      <c r="AU709" s="2128"/>
      <c r="AV709" s="2128"/>
      <c r="AW709" s="2128"/>
      <c r="AX709" s="2129"/>
    </row>
    <row r="710" spans="1:50">
      <c r="A710" s="2128"/>
      <c r="B710" s="2128"/>
      <c r="C710" s="2128"/>
      <c r="D710" s="2128"/>
      <c r="E710" s="2129"/>
      <c r="F710" s="2128"/>
      <c r="G710" s="2128"/>
      <c r="H710" s="2128"/>
      <c r="I710" s="2128"/>
      <c r="J710" s="2129"/>
      <c r="K710" s="2128"/>
      <c r="L710" s="2128"/>
      <c r="M710" s="2128"/>
      <c r="N710" s="2128"/>
      <c r="O710" s="2129"/>
      <c r="P710" s="2128"/>
      <c r="Q710" s="2128"/>
      <c r="R710" s="2128"/>
      <c r="S710" s="2128"/>
      <c r="T710" s="2129"/>
      <c r="U710" s="2128"/>
      <c r="V710" s="2128"/>
      <c r="W710" s="2128"/>
      <c r="X710" s="2128"/>
      <c r="Y710" s="2129"/>
      <c r="Z710" s="2128"/>
      <c r="AA710" s="2128"/>
      <c r="AB710" s="2128"/>
      <c r="AC710" s="2128"/>
      <c r="AD710" s="2129"/>
      <c r="AE710" s="2128"/>
      <c r="AF710" s="2128"/>
      <c r="AG710" s="2128"/>
      <c r="AH710" s="2128"/>
      <c r="AI710" s="2129"/>
      <c r="AJ710" s="2127"/>
      <c r="AK710" s="2128"/>
      <c r="AL710" s="2128"/>
      <c r="AM710" s="2128"/>
      <c r="AN710" s="2129"/>
      <c r="AO710" s="2127"/>
      <c r="AP710" s="2128"/>
      <c r="AQ710" s="2128"/>
      <c r="AR710" s="2128"/>
      <c r="AS710" s="2129"/>
      <c r="AT710" s="2127"/>
      <c r="AU710" s="2128"/>
      <c r="AV710" s="2128"/>
      <c r="AW710" s="2128"/>
      <c r="AX710" s="2129"/>
    </row>
    <row r="711" spans="1:50">
      <c r="A711" s="2128"/>
      <c r="B711" s="2128"/>
      <c r="C711" s="2128"/>
      <c r="D711" s="2128"/>
      <c r="E711" s="2129"/>
      <c r="F711" s="2128"/>
      <c r="G711" s="2128"/>
      <c r="H711" s="2128"/>
      <c r="I711" s="2128"/>
      <c r="J711" s="2129"/>
      <c r="K711" s="2128"/>
      <c r="L711" s="2128"/>
      <c r="M711" s="2128"/>
      <c r="N711" s="2128"/>
      <c r="O711" s="2129"/>
      <c r="P711" s="2128"/>
      <c r="Q711" s="2128"/>
      <c r="R711" s="2128"/>
      <c r="S711" s="2128"/>
      <c r="T711" s="2129"/>
      <c r="U711" s="2128"/>
      <c r="V711" s="2128"/>
      <c r="W711" s="2128"/>
      <c r="X711" s="2128"/>
      <c r="Y711" s="2129"/>
      <c r="Z711" s="2128"/>
      <c r="AA711" s="2128"/>
      <c r="AB711" s="2128"/>
      <c r="AC711" s="2128"/>
      <c r="AD711" s="2129"/>
      <c r="AE711" s="2128"/>
      <c r="AF711" s="2128"/>
      <c r="AG711" s="2128"/>
      <c r="AH711" s="2128"/>
      <c r="AI711" s="2129"/>
      <c r="AJ711" s="2127"/>
      <c r="AK711" s="2128"/>
      <c r="AL711" s="2128"/>
      <c r="AM711" s="2128"/>
      <c r="AN711" s="2129"/>
      <c r="AO711" s="2127"/>
      <c r="AP711" s="2128"/>
      <c r="AQ711" s="2128"/>
      <c r="AR711" s="2128"/>
      <c r="AS711" s="2129"/>
      <c r="AT711" s="2127"/>
      <c r="AU711" s="2128"/>
      <c r="AV711" s="2128"/>
      <c r="AW711" s="2128"/>
      <c r="AX711" s="2129"/>
    </row>
    <row r="712" spans="1:50">
      <c r="A712" s="2128"/>
      <c r="B712" s="2128"/>
      <c r="C712" s="2128"/>
      <c r="D712" s="2128"/>
      <c r="E712" s="2129"/>
      <c r="F712" s="2128"/>
      <c r="G712" s="2128"/>
      <c r="H712" s="2128"/>
      <c r="I712" s="2128"/>
      <c r="J712" s="2129"/>
      <c r="K712" s="2128"/>
      <c r="L712" s="2128"/>
      <c r="M712" s="2128"/>
      <c r="N712" s="2128"/>
      <c r="O712" s="2129"/>
      <c r="P712" s="2128"/>
      <c r="Q712" s="2128"/>
      <c r="R712" s="2128"/>
      <c r="S712" s="2128"/>
      <c r="T712" s="2129"/>
      <c r="U712" s="2128"/>
      <c r="V712" s="2128"/>
      <c r="W712" s="2128"/>
      <c r="X712" s="2128"/>
      <c r="Y712" s="2129"/>
      <c r="Z712" s="2128"/>
      <c r="AA712" s="2128"/>
      <c r="AB712" s="2128"/>
      <c r="AC712" s="2128"/>
      <c r="AD712" s="2129"/>
      <c r="AE712" s="2128"/>
      <c r="AF712" s="2128"/>
      <c r="AG712" s="2128"/>
      <c r="AH712" s="2128"/>
      <c r="AI712" s="2129"/>
      <c r="AJ712" s="2127"/>
      <c r="AK712" s="2128"/>
      <c r="AL712" s="2128"/>
      <c r="AM712" s="2128"/>
      <c r="AN712" s="2129"/>
      <c r="AO712" s="2127"/>
      <c r="AP712" s="2128"/>
      <c r="AQ712" s="2128"/>
      <c r="AR712" s="2128"/>
      <c r="AS712" s="2129"/>
      <c r="AT712" s="2127"/>
      <c r="AU712" s="2128"/>
      <c r="AV712" s="2128"/>
      <c r="AW712" s="2128"/>
      <c r="AX712" s="2129"/>
    </row>
    <row r="713" spans="1:50">
      <c r="A713" s="2128"/>
      <c r="B713" s="2128"/>
      <c r="C713" s="2128"/>
      <c r="D713" s="2128"/>
      <c r="E713" s="2129"/>
      <c r="F713" s="2128"/>
      <c r="G713" s="2128"/>
      <c r="H713" s="2128"/>
      <c r="I713" s="2128"/>
      <c r="J713" s="2129"/>
      <c r="K713" s="2128"/>
      <c r="L713" s="2128"/>
      <c r="M713" s="2128"/>
      <c r="N713" s="2128"/>
      <c r="O713" s="2129"/>
      <c r="P713" s="2128"/>
      <c r="Q713" s="2128"/>
      <c r="R713" s="2128"/>
      <c r="S713" s="2128"/>
      <c r="T713" s="2129"/>
      <c r="U713" s="2128"/>
      <c r="V713" s="2128"/>
      <c r="W713" s="2128"/>
      <c r="X713" s="2128"/>
      <c r="Y713" s="2129"/>
      <c r="Z713" s="2128"/>
      <c r="AA713" s="2128"/>
      <c r="AB713" s="2128"/>
      <c r="AC713" s="2128"/>
      <c r="AD713" s="2129"/>
      <c r="AE713" s="2128"/>
      <c r="AF713" s="2128"/>
      <c r="AG713" s="2128"/>
      <c r="AH713" s="2128"/>
      <c r="AI713" s="2129"/>
      <c r="AJ713" s="2127"/>
      <c r="AK713" s="2128"/>
      <c r="AL713" s="2128"/>
      <c r="AM713" s="2128"/>
      <c r="AN713" s="2129"/>
      <c r="AO713" s="2127"/>
      <c r="AP713" s="2128"/>
      <c r="AQ713" s="2128"/>
      <c r="AR713" s="2128"/>
      <c r="AS713" s="2129"/>
      <c r="AT713" s="2127"/>
      <c r="AU713" s="2128"/>
      <c r="AV713" s="2128"/>
      <c r="AW713" s="2128"/>
      <c r="AX713" s="2129"/>
    </row>
    <row r="714" spans="1:50">
      <c r="A714" s="2128"/>
      <c r="B714" s="2128"/>
      <c r="C714" s="2128"/>
      <c r="D714" s="2128"/>
      <c r="E714" s="2129"/>
      <c r="F714" s="2128"/>
      <c r="G714" s="2128"/>
      <c r="H714" s="2128"/>
      <c r="I714" s="2128"/>
      <c r="J714" s="2129"/>
      <c r="K714" s="2128"/>
      <c r="L714" s="2128"/>
      <c r="M714" s="2128"/>
      <c r="N714" s="2128"/>
      <c r="O714" s="2129"/>
      <c r="P714" s="2128"/>
      <c r="Q714" s="2128"/>
      <c r="R714" s="2128"/>
      <c r="S714" s="2128"/>
      <c r="T714" s="2129"/>
      <c r="U714" s="2128"/>
      <c r="V714" s="2128"/>
      <c r="W714" s="2128"/>
      <c r="X714" s="2128"/>
      <c r="Y714" s="2129"/>
      <c r="Z714" s="2128"/>
      <c r="AA714" s="2128"/>
      <c r="AB714" s="2128"/>
      <c r="AC714" s="2128"/>
      <c r="AD714" s="2129"/>
      <c r="AE714" s="2128"/>
      <c r="AF714" s="2128"/>
      <c r="AG714" s="2128"/>
      <c r="AH714" s="2128"/>
      <c r="AI714" s="2129"/>
      <c r="AJ714" s="2127"/>
      <c r="AK714" s="2128"/>
      <c r="AL714" s="2128"/>
      <c r="AM714" s="2128"/>
      <c r="AN714" s="2129"/>
      <c r="AO714" s="2127"/>
      <c r="AP714" s="2128"/>
      <c r="AQ714" s="2128"/>
      <c r="AR714" s="2128"/>
      <c r="AS714" s="2129"/>
      <c r="AT714" s="2127"/>
      <c r="AU714" s="2128"/>
      <c r="AV714" s="2128"/>
      <c r="AW714" s="2128"/>
      <c r="AX714" s="2129"/>
    </row>
    <row r="715" spans="1:50">
      <c r="A715" s="2128"/>
      <c r="B715" s="2128"/>
      <c r="C715" s="2128"/>
      <c r="D715" s="2128"/>
      <c r="E715" s="2129"/>
      <c r="F715" s="2128"/>
      <c r="G715" s="2128"/>
      <c r="H715" s="2128"/>
      <c r="I715" s="2128"/>
      <c r="J715" s="2129"/>
      <c r="K715" s="2128"/>
      <c r="L715" s="2128"/>
      <c r="M715" s="2128"/>
      <c r="N715" s="2128"/>
      <c r="O715" s="2129"/>
      <c r="P715" s="2128"/>
      <c r="Q715" s="2128"/>
      <c r="R715" s="2128"/>
      <c r="S715" s="2128"/>
      <c r="T715" s="2129"/>
      <c r="U715" s="2128"/>
      <c r="V715" s="2128"/>
      <c r="W715" s="2128"/>
      <c r="X715" s="2128"/>
      <c r="Y715" s="2129"/>
      <c r="Z715" s="2128"/>
      <c r="AA715" s="2128"/>
      <c r="AB715" s="2128"/>
      <c r="AC715" s="2128"/>
      <c r="AD715" s="2129"/>
      <c r="AE715" s="2128"/>
      <c r="AF715" s="2128"/>
      <c r="AG715" s="2128"/>
      <c r="AH715" s="2128"/>
      <c r="AI715" s="2129"/>
      <c r="AJ715" s="2127"/>
      <c r="AK715" s="2128"/>
      <c r="AL715" s="2128"/>
      <c r="AM715" s="2128"/>
      <c r="AN715" s="2129"/>
      <c r="AO715" s="2127"/>
      <c r="AP715" s="2128"/>
      <c r="AQ715" s="2128"/>
      <c r="AR715" s="2128"/>
      <c r="AS715" s="2129"/>
      <c r="AT715" s="2127"/>
      <c r="AU715" s="2128"/>
      <c r="AV715" s="2128"/>
      <c r="AW715" s="2128"/>
      <c r="AX715" s="2129"/>
    </row>
    <row r="716" spans="1:50">
      <c r="A716" s="2128"/>
      <c r="B716" s="2128"/>
      <c r="C716" s="2128"/>
      <c r="D716" s="2128"/>
      <c r="E716" s="2129"/>
      <c r="F716" s="2128"/>
      <c r="G716" s="2128"/>
      <c r="H716" s="2128"/>
      <c r="I716" s="2128"/>
      <c r="J716" s="2129"/>
      <c r="K716" s="2128"/>
      <c r="L716" s="2128"/>
      <c r="M716" s="2128"/>
      <c r="N716" s="2128"/>
      <c r="O716" s="2129"/>
      <c r="P716" s="2128"/>
      <c r="Q716" s="2128"/>
      <c r="R716" s="2128"/>
      <c r="S716" s="2128"/>
      <c r="T716" s="2129"/>
      <c r="U716" s="2128"/>
      <c r="V716" s="2128"/>
      <c r="W716" s="2128"/>
      <c r="X716" s="2128"/>
      <c r="Y716" s="2129"/>
      <c r="Z716" s="2128"/>
      <c r="AA716" s="2128"/>
      <c r="AB716" s="2128"/>
      <c r="AC716" s="2128"/>
      <c r="AD716" s="2129"/>
      <c r="AE716" s="2128"/>
      <c r="AF716" s="2128"/>
      <c r="AG716" s="2128"/>
      <c r="AH716" s="2128"/>
      <c r="AI716" s="2129"/>
      <c r="AJ716" s="2127"/>
      <c r="AK716" s="2128"/>
      <c r="AL716" s="2128"/>
      <c r="AM716" s="2128"/>
      <c r="AN716" s="2129"/>
      <c r="AO716" s="2127"/>
      <c r="AP716" s="2128"/>
      <c r="AQ716" s="2128"/>
      <c r="AR716" s="2128"/>
      <c r="AS716" s="2129"/>
      <c r="AT716" s="2127"/>
      <c r="AU716" s="2128"/>
      <c r="AV716" s="2128"/>
      <c r="AW716" s="2128"/>
      <c r="AX716" s="2129"/>
    </row>
    <row r="717" spans="1:50">
      <c r="A717" s="2128"/>
      <c r="B717" s="2128"/>
      <c r="C717" s="2128"/>
      <c r="D717" s="2128"/>
      <c r="E717" s="2129"/>
      <c r="F717" s="2128"/>
      <c r="G717" s="2128"/>
      <c r="H717" s="2128"/>
      <c r="I717" s="2128"/>
      <c r="J717" s="2129"/>
      <c r="K717" s="2128"/>
      <c r="L717" s="2128"/>
      <c r="M717" s="2128"/>
      <c r="N717" s="2128"/>
      <c r="O717" s="2129"/>
      <c r="P717" s="2128"/>
      <c r="Q717" s="2128"/>
      <c r="R717" s="2128"/>
      <c r="S717" s="2128"/>
      <c r="T717" s="2129"/>
      <c r="U717" s="2128"/>
      <c r="V717" s="2128"/>
      <c r="W717" s="2128"/>
      <c r="X717" s="2128"/>
      <c r="Y717" s="2129"/>
      <c r="Z717" s="2128"/>
      <c r="AA717" s="2128"/>
      <c r="AB717" s="2128"/>
      <c r="AC717" s="2128"/>
      <c r="AD717" s="2129"/>
      <c r="AE717" s="2128"/>
      <c r="AF717" s="2128"/>
      <c r="AG717" s="2128"/>
      <c r="AH717" s="2128"/>
      <c r="AI717" s="2129"/>
      <c r="AJ717" s="2127"/>
      <c r="AK717" s="2128"/>
      <c r="AL717" s="2128"/>
      <c r="AM717" s="2128"/>
      <c r="AN717" s="2129"/>
      <c r="AO717" s="2127"/>
      <c r="AP717" s="2128"/>
      <c r="AQ717" s="2128"/>
      <c r="AR717" s="2128"/>
      <c r="AS717" s="2129"/>
      <c r="AT717" s="2127"/>
      <c r="AU717" s="2128"/>
      <c r="AV717" s="2128"/>
      <c r="AW717" s="2128"/>
      <c r="AX717" s="2129"/>
    </row>
    <row r="718" spans="1:50">
      <c r="A718" s="2128"/>
      <c r="B718" s="2128"/>
      <c r="C718" s="2128"/>
      <c r="D718" s="2128"/>
      <c r="E718" s="2129"/>
      <c r="F718" s="2128"/>
      <c r="G718" s="2128"/>
      <c r="H718" s="2128"/>
      <c r="I718" s="2128"/>
      <c r="J718" s="2129"/>
      <c r="K718" s="2128"/>
      <c r="L718" s="2128"/>
      <c r="M718" s="2128"/>
      <c r="N718" s="2128"/>
      <c r="O718" s="2129"/>
      <c r="P718" s="2128"/>
      <c r="Q718" s="2128"/>
      <c r="R718" s="2128"/>
      <c r="S718" s="2128"/>
      <c r="T718" s="2129"/>
      <c r="U718" s="2128"/>
      <c r="V718" s="2128"/>
      <c r="W718" s="2128"/>
      <c r="X718" s="2128"/>
      <c r="Y718" s="2129"/>
      <c r="Z718" s="2128"/>
      <c r="AA718" s="2128"/>
      <c r="AB718" s="2128"/>
      <c r="AC718" s="2128"/>
      <c r="AD718" s="2129"/>
      <c r="AE718" s="2128"/>
      <c r="AF718" s="2128"/>
      <c r="AG718" s="2128"/>
      <c r="AH718" s="2128"/>
      <c r="AI718" s="2129"/>
      <c r="AJ718" s="2127"/>
      <c r="AK718" s="2128"/>
      <c r="AL718" s="2128"/>
      <c r="AM718" s="2128"/>
      <c r="AN718" s="2129"/>
      <c r="AO718" s="2127"/>
      <c r="AP718" s="2128"/>
      <c r="AQ718" s="2128"/>
      <c r="AR718" s="2128"/>
      <c r="AS718" s="2129"/>
      <c r="AT718" s="2127"/>
      <c r="AU718" s="2128"/>
      <c r="AV718" s="2128"/>
      <c r="AW718" s="2128"/>
      <c r="AX718" s="2129"/>
    </row>
    <row r="719" spans="1:50">
      <c r="A719" s="2135"/>
      <c r="B719" s="2135"/>
      <c r="C719" s="2135"/>
      <c r="D719" s="2135"/>
      <c r="E719" s="2136"/>
      <c r="F719" s="2135"/>
      <c r="G719" s="2135"/>
      <c r="H719" s="2135"/>
      <c r="I719" s="2135"/>
      <c r="J719" s="2136"/>
      <c r="K719" s="2135"/>
      <c r="L719" s="2135"/>
      <c r="M719" s="2135"/>
      <c r="N719" s="2135"/>
      <c r="O719" s="2136"/>
      <c r="P719" s="2135"/>
      <c r="Q719" s="2135"/>
      <c r="R719" s="2135"/>
      <c r="S719" s="2135"/>
      <c r="T719" s="2136"/>
      <c r="U719" s="2135"/>
      <c r="V719" s="2135"/>
      <c r="W719" s="2135"/>
      <c r="X719" s="2135"/>
      <c r="Y719" s="2136"/>
      <c r="Z719" s="2135"/>
      <c r="AA719" s="2135"/>
      <c r="AB719" s="2135"/>
      <c r="AC719" s="2135"/>
      <c r="AD719" s="2136"/>
      <c r="AE719" s="2135"/>
      <c r="AF719" s="2135"/>
      <c r="AG719" s="2135"/>
      <c r="AH719" s="2135"/>
      <c r="AI719" s="2136"/>
      <c r="AJ719" s="2220" t="s">
        <v>203</v>
      </c>
      <c r="AK719" s="2221"/>
      <c r="AL719" s="2221"/>
      <c r="AM719" s="2221"/>
      <c r="AN719" s="2222"/>
      <c r="AO719" s="2220" t="s">
        <v>204</v>
      </c>
      <c r="AP719" s="2221"/>
      <c r="AQ719" s="2221"/>
      <c r="AR719" s="2221"/>
      <c r="AS719" s="2222"/>
      <c r="AT719" s="2220" t="s">
        <v>205</v>
      </c>
      <c r="AU719" s="2221"/>
      <c r="AV719" s="2221"/>
      <c r="AW719" s="2221"/>
      <c r="AX719" s="2222"/>
    </row>
    <row r="720" spans="1:50">
      <c r="A720" s="506">
        <v>21</v>
      </c>
      <c r="B720" s="507"/>
      <c r="C720" s="507"/>
      <c r="D720" s="507"/>
      <c r="E720" s="508"/>
      <c r="F720" s="506">
        <v>22</v>
      </c>
      <c r="G720" s="507"/>
      <c r="H720" s="507"/>
      <c r="I720" s="507"/>
      <c r="J720" s="508"/>
      <c r="K720" s="506">
        <v>23</v>
      </c>
      <c r="L720" s="507"/>
      <c r="M720" s="507"/>
      <c r="N720" s="507"/>
      <c r="O720" s="508"/>
      <c r="P720" s="506">
        <v>24</v>
      </c>
      <c r="Q720" s="507"/>
      <c r="R720" s="507"/>
      <c r="S720" s="507"/>
      <c r="T720" s="508"/>
      <c r="U720" s="506">
        <v>25</v>
      </c>
      <c r="V720" s="507"/>
      <c r="W720" s="507"/>
      <c r="X720" s="507"/>
      <c r="Y720" s="508"/>
      <c r="Z720" s="2199" t="s">
        <v>206</v>
      </c>
      <c r="AA720" s="2200"/>
      <c r="AB720" s="2200"/>
      <c r="AC720" s="2200"/>
      <c r="AD720" s="2200"/>
      <c r="AE720" s="2200"/>
      <c r="AF720" s="2200"/>
      <c r="AG720" s="2200"/>
      <c r="AH720" s="2200"/>
      <c r="AI720" s="2200"/>
      <c r="AJ720" s="2200"/>
      <c r="AK720" s="2200"/>
      <c r="AL720" s="2200"/>
      <c r="AM720" s="2200"/>
      <c r="AN720" s="2200"/>
      <c r="AO720" s="2200"/>
      <c r="AP720" s="2200"/>
      <c r="AQ720" s="2200"/>
      <c r="AR720" s="2200"/>
      <c r="AS720" s="2200"/>
      <c r="AT720" s="2200"/>
      <c r="AU720" s="2200"/>
      <c r="AV720" s="2200"/>
      <c r="AW720" s="2200"/>
      <c r="AX720" s="2200"/>
    </row>
    <row r="721" spans="1:50">
      <c r="A721" s="2127"/>
      <c r="B721" s="2128"/>
      <c r="C721" s="2128"/>
      <c r="D721" s="2128"/>
      <c r="E721" s="2129"/>
      <c r="F721" s="2128"/>
      <c r="G721" s="2128"/>
      <c r="H721" s="2128"/>
      <c r="I721" s="2128"/>
      <c r="J721" s="2129"/>
      <c r="K721" s="2128"/>
      <c r="L721" s="2128"/>
      <c r="M721" s="2128"/>
      <c r="N721" s="2128"/>
      <c r="O721" s="2129"/>
      <c r="P721" s="2128"/>
      <c r="Q721" s="2128"/>
      <c r="R721" s="2128"/>
      <c r="S721" s="2128"/>
      <c r="T721" s="2129"/>
      <c r="U721" s="2128" t="s">
        <v>3925</v>
      </c>
      <c r="V721" s="2128"/>
      <c r="W721" s="2128"/>
      <c r="X721" s="2128"/>
      <c r="Y721" s="2129"/>
      <c r="Z721" s="2201"/>
      <c r="AA721" s="2202"/>
      <c r="AB721" s="2202"/>
      <c r="AC721" s="2202"/>
      <c r="AD721" s="2202"/>
      <c r="AE721" s="2202"/>
      <c r="AF721" s="2202"/>
      <c r="AG721" s="2202"/>
      <c r="AH721" s="2202"/>
      <c r="AI721" s="2202"/>
      <c r="AJ721" s="2202"/>
      <c r="AK721" s="2202"/>
      <c r="AL721" s="2202"/>
      <c r="AM721" s="2202"/>
      <c r="AN721" s="2202"/>
      <c r="AO721" s="2202"/>
      <c r="AP721" s="2202"/>
      <c r="AQ721" s="2202"/>
      <c r="AR721" s="2202"/>
      <c r="AS721" s="2202"/>
      <c r="AT721" s="2202"/>
      <c r="AU721" s="2202"/>
      <c r="AV721" s="2202"/>
      <c r="AW721" s="2202"/>
      <c r="AX721" s="2202"/>
    </row>
    <row r="722" spans="1:50">
      <c r="A722" s="2127"/>
      <c r="B722" s="2128"/>
      <c r="C722" s="2128"/>
      <c r="D722" s="2128"/>
      <c r="E722" s="2129"/>
      <c r="F722" s="2128"/>
      <c r="G722" s="2128"/>
      <c r="H722" s="2128"/>
      <c r="I722" s="2128"/>
      <c r="J722" s="2129"/>
      <c r="K722" s="2128"/>
      <c r="L722" s="2128"/>
      <c r="M722" s="2128"/>
      <c r="N722" s="2128"/>
      <c r="O722" s="2129"/>
      <c r="P722" s="2128"/>
      <c r="Q722" s="2128"/>
      <c r="R722" s="2128"/>
      <c r="S722" s="2128"/>
      <c r="T722" s="2129"/>
      <c r="U722" s="2128"/>
      <c r="V722" s="2128"/>
      <c r="W722" s="2128"/>
      <c r="X722" s="2128"/>
      <c r="Y722" s="2129"/>
      <c r="Z722" s="2201"/>
      <c r="AA722" s="2202"/>
      <c r="AB722" s="2202"/>
      <c r="AC722" s="2202"/>
      <c r="AD722" s="2202"/>
      <c r="AE722" s="2202"/>
      <c r="AF722" s="2202"/>
      <c r="AG722" s="2202"/>
      <c r="AH722" s="2202"/>
      <c r="AI722" s="2202"/>
      <c r="AJ722" s="2202"/>
      <c r="AK722" s="2202"/>
      <c r="AL722" s="2202"/>
      <c r="AM722" s="2202"/>
      <c r="AN722" s="2202"/>
      <c r="AO722" s="2202"/>
      <c r="AP722" s="2202"/>
      <c r="AQ722" s="2202"/>
      <c r="AR722" s="2202"/>
      <c r="AS722" s="2202"/>
      <c r="AT722" s="2202"/>
      <c r="AU722" s="2202"/>
      <c r="AV722" s="2202"/>
      <c r="AW722" s="2202"/>
      <c r="AX722" s="2202"/>
    </row>
    <row r="723" spans="1:50">
      <c r="A723" s="2127"/>
      <c r="B723" s="2128"/>
      <c r="C723" s="2128"/>
      <c r="D723" s="2128"/>
      <c r="E723" s="2129"/>
      <c r="F723" s="2128"/>
      <c r="G723" s="2128"/>
      <c r="H723" s="2128"/>
      <c r="I723" s="2128"/>
      <c r="J723" s="2129"/>
      <c r="K723" s="2128"/>
      <c r="L723" s="2128"/>
      <c r="M723" s="2128"/>
      <c r="N723" s="2128"/>
      <c r="O723" s="2129"/>
      <c r="P723" s="2128"/>
      <c r="Q723" s="2128"/>
      <c r="R723" s="2128"/>
      <c r="S723" s="2128"/>
      <c r="T723" s="2129"/>
      <c r="U723" s="2128"/>
      <c r="V723" s="2128"/>
      <c r="W723" s="2128"/>
      <c r="X723" s="2128"/>
      <c r="Y723" s="2129"/>
      <c r="Z723" s="2201"/>
      <c r="AA723" s="2202"/>
      <c r="AB723" s="2202"/>
      <c r="AC723" s="2202"/>
      <c r="AD723" s="2202"/>
      <c r="AE723" s="2202"/>
      <c r="AF723" s="2202"/>
      <c r="AG723" s="2202"/>
      <c r="AH723" s="2202"/>
      <c r="AI723" s="2202"/>
      <c r="AJ723" s="2202"/>
      <c r="AK723" s="2202"/>
      <c r="AL723" s="2202"/>
      <c r="AM723" s="2202"/>
      <c r="AN723" s="2202"/>
      <c r="AO723" s="2202"/>
      <c r="AP723" s="2202"/>
      <c r="AQ723" s="2202"/>
      <c r="AR723" s="2202"/>
      <c r="AS723" s="2202"/>
      <c r="AT723" s="2202"/>
      <c r="AU723" s="2202"/>
      <c r="AV723" s="2202"/>
      <c r="AW723" s="2202"/>
      <c r="AX723" s="2202"/>
    </row>
    <row r="724" spans="1:50" ht="15.75">
      <c r="A724" s="2127"/>
      <c r="B724" s="2128"/>
      <c r="C724" s="2128"/>
      <c r="D724" s="2128"/>
      <c r="E724" s="2129"/>
      <c r="F724" s="2128"/>
      <c r="G724" s="2128"/>
      <c r="H724" s="2128"/>
      <c r="I724" s="2128"/>
      <c r="J724" s="2129"/>
      <c r="K724" s="2128"/>
      <c r="L724" s="2128"/>
      <c r="M724" s="2128"/>
      <c r="N724" s="2128"/>
      <c r="O724" s="2129"/>
      <c r="P724" s="2128"/>
      <c r="Q724" s="2128"/>
      <c r="R724" s="2128"/>
      <c r="S724" s="2128"/>
      <c r="T724" s="2129"/>
      <c r="U724" s="2128"/>
      <c r="V724" s="2128"/>
      <c r="W724" s="2128"/>
      <c r="X724" s="2128"/>
      <c r="Y724" s="2129"/>
      <c r="Z724" s="2283" t="s">
        <v>43</v>
      </c>
      <c r="AA724" s="2284"/>
      <c r="AB724" s="2284"/>
      <c r="AC724" s="509"/>
      <c r="AD724" s="511" t="s">
        <v>44</v>
      </c>
      <c r="AE724" s="511" t="s">
        <v>45</v>
      </c>
      <c r="AF724" s="511" t="s">
        <v>208</v>
      </c>
      <c r="AG724" s="2284" t="s">
        <v>47</v>
      </c>
      <c r="AH724" s="2284"/>
      <c r="AI724" s="2284"/>
      <c r="AJ724" s="510"/>
      <c r="AK724" s="510"/>
      <c r="AL724" s="510"/>
      <c r="AM724" s="510"/>
      <c r="AN724" s="510"/>
      <c r="AO724" s="510"/>
      <c r="AP724" s="510"/>
      <c r="AQ724" s="510"/>
      <c r="AR724" s="511" t="s">
        <v>48</v>
      </c>
      <c r="AS724" s="510"/>
      <c r="AT724" s="2203">
        <f>$AT$38</f>
        <v>464</v>
      </c>
      <c r="AU724" s="2203"/>
      <c r="AV724" s="2233" t="s">
        <v>49</v>
      </c>
      <c r="AW724" s="2233"/>
      <c r="AX724" s="510"/>
    </row>
    <row r="725" spans="1:50">
      <c r="A725" s="2127"/>
      <c r="B725" s="2128"/>
      <c r="C725" s="2128"/>
      <c r="D725" s="2128"/>
      <c r="E725" s="2129"/>
      <c r="F725" s="2128"/>
      <c r="G725" s="2128"/>
      <c r="H725" s="2128"/>
      <c r="I725" s="2128"/>
      <c r="J725" s="2129"/>
      <c r="K725" s="2128"/>
      <c r="L725" s="2128"/>
      <c r="M725" s="2128"/>
      <c r="N725" s="2128"/>
      <c r="O725" s="2129"/>
      <c r="P725" s="2128"/>
      <c r="Q725" s="2128"/>
      <c r="R725" s="2128"/>
      <c r="S725" s="2128"/>
      <c r="T725" s="2129"/>
      <c r="U725" s="2128"/>
      <c r="V725" s="2128"/>
      <c r="W725" s="2128"/>
      <c r="X725" s="2128"/>
      <c r="Y725" s="2129"/>
      <c r="Z725" s="2189" t="s">
        <v>380</v>
      </c>
      <c r="AA725" s="2190"/>
      <c r="AB725" s="2190"/>
      <c r="AC725" s="2190"/>
      <c r="AD725" s="542">
        <v>14</v>
      </c>
      <c r="AE725" s="543">
        <v>403</v>
      </c>
      <c r="AF725" s="527">
        <f>SUM($AT$38-AE725)</f>
        <v>61</v>
      </c>
      <c r="AG725" s="1977"/>
      <c r="AH725" s="1977"/>
      <c r="AI725" s="1977"/>
      <c r="AJ725" s="1977"/>
      <c r="AK725" s="1977"/>
      <c r="AL725" s="1977"/>
      <c r="AM725" s="1977"/>
      <c r="AN725" s="1977"/>
      <c r="AO725" s="1977"/>
      <c r="AP725" s="1977"/>
      <c r="AQ725" s="1086"/>
      <c r="AR725" s="2368" t="s">
        <v>50</v>
      </c>
      <c r="AS725" s="2368"/>
      <c r="AT725" s="2368"/>
      <c r="AU725" s="2368"/>
      <c r="AV725" s="2368"/>
      <c r="AW725" s="2368"/>
      <c r="AX725" s="510"/>
    </row>
    <row r="726" spans="1:50">
      <c r="A726" s="2127"/>
      <c r="B726" s="2128"/>
      <c r="C726" s="2128"/>
      <c r="D726" s="2128"/>
      <c r="E726" s="2129"/>
      <c r="F726" s="2128"/>
      <c r="G726" s="2128"/>
      <c r="H726" s="2128"/>
      <c r="I726" s="2128"/>
      <c r="J726" s="2129"/>
      <c r="K726" s="2128"/>
      <c r="L726" s="2128"/>
      <c r="M726" s="2128"/>
      <c r="N726" s="2128"/>
      <c r="O726" s="2129"/>
      <c r="P726" s="2128"/>
      <c r="Q726" s="2128"/>
      <c r="R726" s="2128"/>
      <c r="S726" s="2128"/>
      <c r="T726" s="2129"/>
      <c r="U726" s="2128"/>
      <c r="V726" s="2128"/>
      <c r="W726" s="2128"/>
      <c r="X726" s="2128"/>
      <c r="Y726" s="2129"/>
      <c r="Z726" s="2189" t="s">
        <v>622</v>
      </c>
      <c r="AA726" s="2190"/>
      <c r="AB726" s="2190"/>
      <c r="AC726" s="2190"/>
      <c r="AD726" s="542">
        <v>20</v>
      </c>
      <c r="AE726" s="543">
        <v>391</v>
      </c>
      <c r="AF726" s="527">
        <f t="shared" ref="AF726:AF735" si="14">SUM($AT$38-AE726)</f>
        <v>73</v>
      </c>
      <c r="AG726" s="1977"/>
      <c r="AH726" s="1977"/>
      <c r="AI726" s="1977"/>
      <c r="AJ726" s="1977"/>
      <c r="AK726" s="1977"/>
      <c r="AL726" s="1977"/>
      <c r="AM726" s="1977"/>
      <c r="AN726" s="1977"/>
      <c r="AO726" s="1977"/>
      <c r="AP726" s="1977"/>
      <c r="AQ726" s="1086"/>
      <c r="AR726" s="2368"/>
      <c r="AS726" s="2368"/>
      <c r="AT726" s="2368"/>
      <c r="AU726" s="2368"/>
      <c r="AV726" s="2368"/>
      <c r="AW726" s="2368"/>
      <c r="AX726" s="510"/>
    </row>
    <row r="727" spans="1:50">
      <c r="A727" s="2127"/>
      <c r="B727" s="2128"/>
      <c r="C727" s="2128"/>
      <c r="D727" s="2128"/>
      <c r="E727" s="2129"/>
      <c r="F727" s="2128"/>
      <c r="G727" s="2128"/>
      <c r="H727" s="2128"/>
      <c r="I727" s="2128"/>
      <c r="J727" s="2129"/>
      <c r="K727" s="2128"/>
      <c r="L727" s="2128"/>
      <c r="M727" s="2128"/>
      <c r="N727" s="2128"/>
      <c r="O727" s="2129"/>
      <c r="P727" s="2128"/>
      <c r="Q727" s="2128"/>
      <c r="R727" s="2128"/>
      <c r="S727" s="2128"/>
      <c r="T727" s="2129"/>
      <c r="U727" s="2128"/>
      <c r="V727" s="2128"/>
      <c r="W727" s="2128"/>
      <c r="X727" s="2128"/>
      <c r="Y727" s="2129"/>
      <c r="Z727" s="2189"/>
      <c r="AA727" s="2190"/>
      <c r="AB727" s="2190"/>
      <c r="AC727" s="2190"/>
      <c r="AD727" s="542"/>
      <c r="AE727" s="543"/>
      <c r="AF727" s="527">
        <f t="shared" si="14"/>
        <v>464</v>
      </c>
      <c r="AG727" s="1977"/>
      <c r="AH727" s="1977"/>
      <c r="AI727" s="1977"/>
      <c r="AJ727" s="1977"/>
      <c r="AK727" s="1977"/>
      <c r="AL727" s="1977"/>
      <c r="AM727" s="1977"/>
      <c r="AN727" s="1977"/>
      <c r="AO727" s="1977"/>
      <c r="AP727" s="1977"/>
      <c r="AQ727" s="1086"/>
      <c r="AR727" s="2368"/>
      <c r="AS727" s="2368"/>
      <c r="AT727" s="2368"/>
      <c r="AU727" s="2368"/>
      <c r="AV727" s="2368"/>
      <c r="AW727" s="2368"/>
      <c r="AX727" s="510"/>
    </row>
    <row r="728" spans="1:50">
      <c r="A728" s="2127"/>
      <c r="B728" s="2128"/>
      <c r="C728" s="2128"/>
      <c r="D728" s="2128"/>
      <c r="E728" s="2129"/>
      <c r="F728" s="2128"/>
      <c r="G728" s="2128"/>
      <c r="H728" s="2128"/>
      <c r="I728" s="2128"/>
      <c r="J728" s="2129"/>
      <c r="K728" s="2128"/>
      <c r="L728" s="2128"/>
      <c r="M728" s="2128"/>
      <c r="N728" s="2128"/>
      <c r="O728" s="2129"/>
      <c r="P728" s="2128"/>
      <c r="Q728" s="2128"/>
      <c r="R728" s="2128"/>
      <c r="S728" s="2128"/>
      <c r="T728" s="2129"/>
      <c r="U728" s="2128"/>
      <c r="V728" s="2128"/>
      <c r="W728" s="2128"/>
      <c r="X728" s="2128"/>
      <c r="Y728" s="2129"/>
      <c r="Z728" s="2189"/>
      <c r="AA728" s="2190"/>
      <c r="AB728" s="2190"/>
      <c r="AC728" s="2190"/>
      <c r="AD728" s="542"/>
      <c r="AE728" s="543"/>
      <c r="AF728" s="527">
        <f t="shared" si="14"/>
        <v>464</v>
      </c>
      <c r="AG728" s="1977"/>
      <c r="AH728" s="1977"/>
      <c r="AI728" s="1977"/>
      <c r="AJ728" s="1977"/>
      <c r="AK728" s="1977"/>
      <c r="AL728" s="1977"/>
      <c r="AM728" s="1977"/>
      <c r="AN728" s="1977"/>
      <c r="AO728" s="1977"/>
      <c r="AP728" s="1977"/>
      <c r="AQ728" s="1086"/>
      <c r="AR728" s="2368"/>
      <c r="AS728" s="2368"/>
      <c r="AT728" s="2368"/>
      <c r="AU728" s="2368"/>
      <c r="AV728" s="2368"/>
      <c r="AW728" s="2368"/>
      <c r="AX728" s="510"/>
    </row>
    <row r="729" spans="1:50">
      <c r="A729" s="2127"/>
      <c r="B729" s="2128"/>
      <c r="C729" s="2128"/>
      <c r="D729" s="2128"/>
      <c r="E729" s="2129"/>
      <c r="F729" s="2128"/>
      <c r="G729" s="2128"/>
      <c r="H729" s="2128"/>
      <c r="I729" s="2128"/>
      <c r="J729" s="2129"/>
      <c r="K729" s="2128"/>
      <c r="L729" s="2128"/>
      <c r="M729" s="2128"/>
      <c r="N729" s="2128"/>
      <c r="O729" s="2129"/>
      <c r="P729" s="2128"/>
      <c r="Q729" s="2128"/>
      <c r="R729" s="2128"/>
      <c r="S729" s="2128"/>
      <c r="T729" s="2129"/>
      <c r="U729" s="2128"/>
      <c r="V729" s="2128"/>
      <c r="W729" s="2128"/>
      <c r="X729" s="2128"/>
      <c r="Y729" s="2129"/>
      <c r="Z729" s="2189"/>
      <c r="AA729" s="2190"/>
      <c r="AB729" s="2190"/>
      <c r="AC729" s="2190"/>
      <c r="AD729" s="542"/>
      <c r="AE729" s="543"/>
      <c r="AF729" s="527">
        <f t="shared" si="14"/>
        <v>464</v>
      </c>
      <c r="AG729" s="1977"/>
      <c r="AH729" s="1977"/>
      <c r="AI729" s="1977"/>
      <c r="AJ729" s="1977"/>
      <c r="AK729" s="1977"/>
      <c r="AL729" s="1977"/>
      <c r="AM729" s="1977"/>
      <c r="AN729" s="1977"/>
      <c r="AO729" s="1977"/>
      <c r="AP729" s="1977"/>
      <c r="AQ729" s="1086"/>
      <c r="AR729" s="2368"/>
      <c r="AS729" s="2368"/>
      <c r="AT729" s="2368"/>
      <c r="AU729" s="2368"/>
      <c r="AV729" s="2368"/>
      <c r="AW729" s="2368"/>
      <c r="AX729" s="510"/>
    </row>
    <row r="730" spans="1:50">
      <c r="A730" s="2127"/>
      <c r="B730" s="2128"/>
      <c r="C730" s="2128"/>
      <c r="D730" s="2128"/>
      <c r="E730" s="2129"/>
      <c r="F730" s="2128"/>
      <c r="G730" s="2128"/>
      <c r="H730" s="2128"/>
      <c r="I730" s="2128"/>
      <c r="J730" s="2129"/>
      <c r="K730" s="2128"/>
      <c r="L730" s="2128"/>
      <c r="M730" s="2128"/>
      <c r="N730" s="2128"/>
      <c r="O730" s="2129"/>
      <c r="P730" s="2128"/>
      <c r="Q730" s="2128"/>
      <c r="R730" s="2128"/>
      <c r="S730" s="2128"/>
      <c r="T730" s="2129"/>
      <c r="U730" s="2128"/>
      <c r="V730" s="2128"/>
      <c r="W730" s="2128"/>
      <c r="X730" s="2128"/>
      <c r="Y730" s="2129"/>
      <c r="Z730" s="2189"/>
      <c r="AA730" s="2190"/>
      <c r="AB730" s="2190"/>
      <c r="AC730" s="2190"/>
      <c r="AD730" s="542"/>
      <c r="AE730" s="543"/>
      <c r="AF730" s="527">
        <f t="shared" si="14"/>
        <v>464</v>
      </c>
      <c r="AG730" s="1977"/>
      <c r="AH730" s="1977"/>
      <c r="AI730" s="1977"/>
      <c r="AJ730" s="1977"/>
      <c r="AK730" s="1977"/>
      <c r="AL730" s="1977"/>
      <c r="AM730" s="1977"/>
      <c r="AN730" s="1977"/>
      <c r="AO730" s="1977"/>
      <c r="AP730" s="1977"/>
      <c r="AQ730" s="1086"/>
      <c r="AR730" s="2368"/>
      <c r="AS730" s="2368"/>
      <c r="AT730" s="2368"/>
      <c r="AU730" s="2368"/>
      <c r="AV730" s="2368"/>
      <c r="AW730" s="2368"/>
      <c r="AX730" s="510"/>
    </row>
    <row r="731" spans="1:50">
      <c r="A731" s="2127"/>
      <c r="B731" s="2128"/>
      <c r="C731" s="2128"/>
      <c r="D731" s="2128"/>
      <c r="E731" s="2129"/>
      <c r="F731" s="2128"/>
      <c r="G731" s="2128"/>
      <c r="H731" s="2128"/>
      <c r="I731" s="2128"/>
      <c r="J731" s="2129"/>
      <c r="K731" s="2128"/>
      <c r="L731" s="2128"/>
      <c r="M731" s="2128"/>
      <c r="N731" s="2128"/>
      <c r="O731" s="2129"/>
      <c r="P731" s="2128"/>
      <c r="Q731" s="2128"/>
      <c r="R731" s="2128"/>
      <c r="S731" s="2128"/>
      <c r="T731" s="2129"/>
      <c r="U731" s="2128"/>
      <c r="V731" s="2128"/>
      <c r="W731" s="2128"/>
      <c r="X731" s="2128"/>
      <c r="Y731" s="2129"/>
      <c r="Z731" s="2189"/>
      <c r="AA731" s="2190"/>
      <c r="AB731" s="2190"/>
      <c r="AC731" s="2190"/>
      <c r="AD731" s="542"/>
      <c r="AE731" s="543"/>
      <c r="AF731" s="527">
        <f t="shared" si="14"/>
        <v>464</v>
      </c>
      <c r="AG731" s="1977"/>
      <c r="AH731" s="1977"/>
      <c r="AI731" s="1977"/>
      <c r="AJ731" s="1977"/>
      <c r="AK731" s="1977"/>
      <c r="AL731" s="1977"/>
      <c r="AM731" s="1977"/>
      <c r="AN731" s="1977"/>
      <c r="AO731" s="1977"/>
      <c r="AP731" s="1977"/>
      <c r="AQ731" s="1086"/>
      <c r="AR731" s="2368"/>
      <c r="AS731" s="2368"/>
      <c r="AT731" s="2368"/>
      <c r="AU731" s="2368"/>
      <c r="AV731" s="2368"/>
      <c r="AW731" s="2368"/>
      <c r="AX731" s="510"/>
    </row>
    <row r="732" spans="1:50">
      <c r="A732" s="2127"/>
      <c r="B732" s="2128"/>
      <c r="C732" s="2128"/>
      <c r="D732" s="2128"/>
      <c r="E732" s="2129"/>
      <c r="F732" s="2128"/>
      <c r="G732" s="2128"/>
      <c r="H732" s="2128"/>
      <c r="I732" s="2128"/>
      <c r="J732" s="2129"/>
      <c r="K732" s="2128"/>
      <c r="L732" s="2128"/>
      <c r="M732" s="2128"/>
      <c r="N732" s="2128"/>
      <c r="O732" s="2129"/>
      <c r="P732" s="2128"/>
      <c r="Q732" s="2128"/>
      <c r="R732" s="2128"/>
      <c r="S732" s="2128"/>
      <c r="T732" s="2129"/>
      <c r="U732" s="2128"/>
      <c r="V732" s="2128"/>
      <c r="W732" s="2128"/>
      <c r="X732" s="2128"/>
      <c r="Y732" s="2129"/>
      <c r="Z732" s="2189"/>
      <c r="AA732" s="2190"/>
      <c r="AB732" s="2190"/>
      <c r="AC732" s="2190"/>
      <c r="AD732" s="542"/>
      <c r="AE732" s="543"/>
      <c r="AF732" s="527">
        <f t="shared" si="14"/>
        <v>464</v>
      </c>
      <c r="AG732" s="1977"/>
      <c r="AH732" s="1977"/>
      <c r="AI732" s="1977"/>
      <c r="AJ732" s="1977"/>
      <c r="AK732" s="1977"/>
      <c r="AL732" s="1977"/>
      <c r="AM732" s="1977"/>
      <c r="AN732" s="1977"/>
      <c r="AO732" s="1977"/>
      <c r="AP732" s="1977"/>
      <c r="AQ732" s="1086"/>
      <c r="AR732" s="2368"/>
      <c r="AS732" s="2368"/>
      <c r="AT732" s="2368"/>
      <c r="AU732" s="2368"/>
      <c r="AV732" s="2368"/>
      <c r="AW732" s="2368"/>
      <c r="AX732" s="510"/>
    </row>
    <row r="733" spans="1:50">
      <c r="A733" s="2127"/>
      <c r="B733" s="2128"/>
      <c r="C733" s="2128"/>
      <c r="D733" s="2128"/>
      <c r="E733" s="2129"/>
      <c r="F733" s="2128"/>
      <c r="G733" s="2128"/>
      <c r="H733" s="2128"/>
      <c r="I733" s="2128"/>
      <c r="J733" s="2129"/>
      <c r="K733" s="2128"/>
      <c r="L733" s="2128"/>
      <c r="M733" s="2128"/>
      <c r="N733" s="2128"/>
      <c r="O733" s="2129"/>
      <c r="P733" s="2128"/>
      <c r="Q733" s="2128"/>
      <c r="R733" s="2128"/>
      <c r="S733" s="2128"/>
      <c r="T733" s="2129"/>
      <c r="U733" s="2128"/>
      <c r="V733" s="2128"/>
      <c r="W733" s="2128"/>
      <c r="X733" s="2128"/>
      <c r="Y733" s="2129"/>
      <c r="Z733" s="2189"/>
      <c r="AA733" s="2190"/>
      <c r="AB733" s="2190"/>
      <c r="AC733" s="2190"/>
      <c r="AD733" s="542"/>
      <c r="AE733" s="543"/>
      <c r="AF733" s="527">
        <f t="shared" si="14"/>
        <v>464</v>
      </c>
      <c r="AG733" s="1977"/>
      <c r="AH733" s="1977"/>
      <c r="AI733" s="1977"/>
      <c r="AJ733" s="1977"/>
      <c r="AK733" s="1977"/>
      <c r="AL733" s="1977"/>
      <c r="AM733" s="1977"/>
      <c r="AN733" s="1977"/>
      <c r="AO733" s="1977"/>
      <c r="AP733" s="1977"/>
      <c r="AQ733" s="1086"/>
      <c r="AR733" s="2368"/>
      <c r="AS733" s="2368"/>
      <c r="AT733" s="2368"/>
      <c r="AU733" s="2368"/>
      <c r="AV733" s="2368"/>
      <c r="AW733" s="2368"/>
      <c r="AX733" s="510"/>
    </row>
    <row r="734" spans="1:50">
      <c r="A734" s="2127"/>
      <c r="B734" s="2128"/>
      <c r="C734" s="2128"/>
      <c r="D734" s="2128"/>
      <c r="E734" s="2129"/>
      <c r="F734" s="2128"/>
      <c r="G734" s="2128"/>
      <c r="H734" s="2128"/>
      <c r="I734" s="2128"/>
      <c r="J734" s="2129"/>
      <c r="K734" s="2128"/>
      <c r="L734" s="2128"/>
      <c r="M734" s="2128"/>
      <c r="N734" s="2128"/>
      <c r="O734" s="2129"/>
      <c r="P734" s="2128"/>
      <c r="Q734" s="2128"/>
      <c r="R734" s="2128"/>
      <c r="S734" s="2128"/>
      <c r="T734" s="2129"/>
      <c r="U734" s="2128"/>
      <c r="V734" s="2128"/>
      <c r="W734" s="2128"/>
      <c r="X734" s="2128"/>
      <c r="Y734" s="2129"/>
      <c r="Z734" s="2189"/>
      <c r="AA734" s="2190"/>
      <c r="AB734" s="2190"/>
      <c r="AC734" s="2190"/>
      <c r="AD734" s="542"/>
      <c r="AE734" s="543"/>
      <c r="AF734" s="527">
        <f t="shared" si="14"/>
        <v>464</v>
      </c>
      <c r="AG734" s="1977"/>
      <c r="AH734" s="1977"/>
      <c r="AI734" s="1977"/>
      <c r="AJ734" s="1977"/>
      <c r="AK734" s="1977"/>
      <c r="AL734" s="1977"/>
      <c r="AM734" s="1977"/>
      <c r="AN734" s="1977"/>
      <c r="AO734" s="1977"/>
      <c r="AP734" s="1977"/>
      <c r="AQ734" s="1086"/>
      <c r="AR734" s="2368"/>
      <c r="AS734" s="2368"/>
      <c r="AT734" s="2368"/>
      <c r="AU734" s="2368"/>
      <c r="AV734" s="2368"/>
      <c r="AW734" s="2368"/>
      <c r="AX734" s="510"/>
    </row>
    <row r="735" spans="1:50">
      <c r="A735" s="2282"/>
      <c r="B735" s="2135"/>
      <c r="C735" s="2135"/>
      <c r="D735" s="2135"/>
      <c r="E735" s="2136"/>
      <c r="F735" s="2135"/>
      <c r="G735" s="2135"/>
      <c r="H735" s="2135"/>
      <c r="I735" s="2135"/>
      <c r="J735" s="2136"/>
      <c r="K735" s="2135"/>
      <c r="L735" s="2135"/>
      <c r="M735" s="2135"/>
      <c r="N735" s="2135"/>
      <c r="O735" s="2136"/>
      <c r="P735" s="2135"/>
      <c r="Q735" s="2135"/>
      <c r="R735" s="2135"/>
      <c r="S735" s="2135"/>
      <c r="T735" s="2136"/>
      <c r="U735" s="2135"/>
      <c r="V735" s="2135"/>
      <c r="W735" s="2135"/>
      <c r="X735" s="2135"/>
      <c r="Y735" s="2136"/>
      <c r="Z735" s="2189"/>
      <c r="AA735" s="2190"/>
      <c r="AB735" s="2190"/>
      <c r="AC735" s="2190"/>
      <c r="AD735" s="542"/>
      <c r="AE735" s="543"/>
      <c r="AF735" s="534">
        <f t="shared" si="14"/>
        <v>464</v>
      </c>
      <c r="AG735" s="581" t="s">
        <v>55</v>
      </c>
      <c r="AH735" s="512"/>
      <c r="AI735" s="512"/>
      <c r="AJ735" s="512"/>
      <c r="AK735" s="512"/>
      <c r="AL735" s="512"/>
      <c r="AM735" s="512"/>
      <c r="AN735" s="512"/>
      <c r="AO735" s="512"/>
      <c r="AP735" s="512"/>
      <c r="AQ735" s="512"/>
      <c r="AR735" s="512"/>
      <c r="AS735" s="512"/>
      <c r="AT735" s="512"/>
      <c r="AU735" s="512"/>
      <c r="AV735" s="512"/>
      <c r="AW735" s="512"/>
      <c r="AX735" s="512"/>
    </row>
    <row r="736" spans="1:50" ht="18.75">
      <c r="A736" s="2050" t="s">
        <v>0</v>
      </c>
      <c r="B736" s="2050"/>
      <c r="C736" s="2050"/>
      <c r="D736" s="2050"/>
      <c r="E736" s="2050"/>
      <c r="F736" s="2050" t="s">
        <v>1</v>
      </c>
      <c r="G736" s="2050"/>
      <c r="H736" s="2050"/>
      <c r="I736" s="2050"/>
      <c r="J736" s="2050"/>
      <c r="K736" s="2050" t="s">
        <v>2</v>
      </c>
      <c r="L736" s="2050"/>
      <c r="M736" s="2050"/>
      <c r="N736" s="2050"/>
      <c r="O736" s="2050"/>
      <c r="P736" s="2050" t="s">
        <v>3</v>
      </c>
      <c r="Q736" s="2050"/>
      <c r="R736" s="2050"/>
      <c r="S736" s="2050"/>
      <c r="T736" s="2050"/>
      <c r="U736" s="2050" t="s">
        <v>4</v>
      </c>
      <c r="V736" s="2050"/>
      <c r="W736" s="2050"/>
      <c r="X736" s="2050"/>
      <c r="Y736" s="2050"/>
      <c r="Z736" s="2050" t="s">
        <v>5</v>
      </c>
      <c r="AA736" s="2050"/>
      <c r="AB736" s="2050"/>
      <c r="AC736" s="2050"/>
      <c r="AD736" s="2050"/>
      <c r="AE736" s="2050" t="s">
        <v>6</v>
      </c>
      <c r="AF736" s="2050"/>
      <c r="AG736" s="2050"/>
      <c r="AH736" s="2050"/>
      <c r="AI736" s="2050"/>
      <c r="AJ736" s="2050" t="s">
        <v>7</v>
      </c>
      <c r="AK736" s="2050"/>
      <c r="AL736" s="2050"/>
      <c r="AM736" s="2050"/>
      <c r="AN736" s="2050"/>
      <c r="AO736" s="2050" t="s">
        <v>8</v>
      </c>
      <c r="AP736" s="2050"/>
      <c r="AQ736" s="2050"/>
      <c r="AR736" s="2050"/>
      <c r="AS736" s="2050"/>
      <c r="AT736" s="2050" t="s">
        <v>9</v>
      </c>
      <c r="AU736" s="2050"/>
      <c r="AV736" s="2050"/>
      <c r="AW736" s="2050"/>
      <c r="AX736" s="2050"/>
    </row>
    <row r="737" spans="1:50">
      <c r="A737" s="2287" t="s">
        <v>207</v>
      </c>
      <c r="B737" s="2288"/>
      <c r="C737" s="2288"/>
      <c r="D737" s="2288"/>
      <c r="E737" s="2288"/>
      <c r="F737" s="2288"/>
      <c r="G737" s="2288"/>
      <c r="H737" s="2288"/>
      <c r="I737" s="2288"/>
      <c r="J737" s="2288"/>
      <c r="K737" s="2288"/>
      <c r="L737" s="2288"/>
      <c r="M737" s="2288"/>
      <c r="N737" s="2288"/>
      <c r="O737" s="2288"/>
      <c r="P737" s="2288"/>
      <c r="Q737" s="2288"/>
      <c r="R737" s="2288"/>
      <c r="S737" s="2288"/>
      <c r="T737" s="2288"/>
      <c r="U737" s="2288"/>
      <c r="V737" s="2288"/>
      <c r="W737" s="2288"/>
      <c r="X737" s="2288"/>
      <c r="Y737" s="2288"/>
      <c r="Z737" s="513">
        <v>1</v>
      </c>
      <c r="AA737" s="514"/>
      <c r="AB737" s="514"/>
      <c r="AC737" s="514"/>
      <c r="AD737" s="515"/>
      <c r="AE737" s="514">
        <v>2</v>
      </c>
      <c r="AF737" s="514"/>
      <c r="AG737" s="514"/>
      <c r="AH737" s="514"/>
      <c r="AI737" s="515"/>
      <c r="AJ737" s="514">
        <v>3</v>
      </c>
      <c r="AK737" s="514"/>
      <c r="AL737" s="514"/>
      <c r="AM737" s="514"/>
      <c r="AN737" s="515"/>
      <c r="AO737" s="514">
        <v>4</v>
      </c>
      <c r="AP737" s="514"/>
      <c r="AQ737" s="514"/>
      <c r="AR737" s="514"/>
      <c r="AS737" s="515"/>
      <c r="AT737" s="514">
        <v>5</v>
      </c>
      <c r="AU737" s="514"/>
      <c r="AV737" s="514"/>
      <c r="AW737" s="514"/>
      <c r="AX737" s="515"/>
    </row>
    <row r="738" spans="1:50">
      <c r="A738" s="2289"/>
      <c r="B738" s="2290"/>
      <c r="C738" s="2290"/>
      <c r="D738" s="2290"/>
      <c r="E738" s="2290"/>
      <c r="F738" s="2290"/>
      <c r="G738" s="2290"/>
      <c r="H738" s="2290"/>
      <c r="I738" s="2290"/>
      <c r="J738" s="2290"/>
      <c r="K738" s="2290"/>
      <c r="L738" s="2290"/>
      <c r="M738" s="2290"/>
      <c r="N738" s="2290"/>
      <c r="O738" s="2290"/>
      <c r="P738" s="2290"/>
      <c r="Q738" s="2290"/>
      <c r="R738" s="2290"/>
      <c r="S738" s="2290"/>
      <c r="T738" s="2290"/>
      <c r="U738" s="2290"/>
      <c r="V738" s="2290"/>
      <c r="W738" s="2290"/>
      <c r="X738" s="2290"/>
      <c r="Y738" s="2290"/>
      <c r="Z738" s="2302" t="s">
        <v>3906</v>
      </c>
      <c r="AA738" s="2280"/>
      <c r="AB738" s="2280"/>
      <c r="AC738" s="2280"/>
      <c r="AD738" s="2281"/>
      <c r="AE738" s="2280"/>
      <c r="AF738" s="2280"/>
      <c r="AG738" s="2280"/>
      <c r="AH738" s="2280"/>
      <c r="AI738" s="2281"/>
      <c r="AJ738" s="2280"/>
      <c r="AK738" s="2280"/>
      <c r="AL738" s="2280"/>
      <c r="AM738" s="2280"/>
      <c r="AN738" s="2281"/>
      <c r="AO738" s="2280"/>
      <c r="AP738" s="2280"/>
      <c r="AQ738" s="2280"/>
      <c r="AR738" s="2280"/>
      <c r="AS738" s="2281"/>
      <c r="AT738" s="2280"/>
      <c r="AU738" s="2280"/>
      <c r="AV738" s="2280"/>
      <c r="AW738" s="2280"/>
      <c r="AX738" s="2281"/>
    </row>
    <row r="739" spans="1:50">
      <c r="A739" s="2289"/>
      <c r="B739" s="2290"/>
      <c r="C739" s="2290"/>
      <c r="D739" s="2290"/>
      <c r="E739" s="2290"/>
      <c r="F739" s="2290"/>
      <c r="G739" s="2290"/>
      <c r="H739" s="2290"/>
      <c r="I739" s="2290"/>
      <c r="J739" s="2290"/>
      <c r="K739" s="2290"/>
      <c r="L739" s="2290"/>
      <c r="M739" s="2290"/>
      <c r="N739" s="2290"/>
      <c r="O739" s="2290"/>
      <c r="P739" s="2290"/>
      <c r="Q739" s="2290"/>
      <c r="R739" s="2290"/>
      <c r="S739" s="2290"/>
      <c r="T739" s="2290"/>
      <c r="U739" s="2290"/>
      <c r="V739" s="2290"/>
      <c r="W739" s="2290"/>
      <c r="X739" s="2290"/>
      <c r="Y739" s="2290"/>
      <c r="Z739" s="2302"/>
      <c r="AA739" s="2280"/>
      <c r="AB739" s="2280"/>
      <c r="AC739" s="2280"/>
      <c r="AD739" s="2281"/>
      <c r="AE739" s="2280"/>
      <c r="AF739" s="2280"/>
      <c r="AG739" s="2280"/>
      <c r="AH739" s="2280"/>
      <c r="AI739" s="2281"/>
      <c r="AJ739" s="2280"/>
      <c r="AK739" s="2280"/>
      <c r="AL739" s="2280"/>
      <c r="AM739" s="2280"/>
      <c r="AN739" s="2281"/>
      <c r="AO739" s="2280"/>
      <c r="AP739" s="2280"/>
      <c r="AQ739" s="2280"/>
      <c r="AR739" s="2280"/>
      <c r="AS739" s="2281"/>
      <c r="AT739" s="2280"/>
      <c r="AU739" s="2280"/>
      <c r="AV739" s="2280"/>
      <c r="AW739" s="2280"/>
      <c r="AX739" s="2281"/>
    </row>
    <row r="740" spans="1:50">
      <c r="A740" s="2289"/>
      <c r="B740" s="2290"/>
      <c r="C740" s="2290"/>
      <c r="D740" s="2290"/>
      <c r="E740" s="2290"/>
      <c r="F740" s="2290"/>
      <c r="G740" s="2290"/>
      <c r="H740" s="2290"/>
      <c r="I740" s="2290"/>
      <c r="J740" s="2290"/>
      <c r="K740" s="2290"/>
      <c r="L740" s="2290"/>
      <c r="M740" s="2290"/>
      <c r="N740" s="2290"/>
      <c r="O740" s="2290"/>
      <c r="P740" s="2290"/>
      <c r="Q740" s="2290"/>
      <c r="R740" s="2290"/>
      <c r="S740" s="2290"/>
      <c r="T740" s="2290"/>
      <c r="U740" s="2290"/>
      <c r="V740" s="2290"/>
      <c r="W740" s="2290"/>
      <c r="X740" s="2290"/>
      <c r="Y740" s="2290"/>
      <c r="Z740" s="2302"/>
      <c r="AA740" s="2280"/>
      <c r="AB740" s="2280"/>
      <c r="AC740" s="2280"/>
      <c r="AD740" s="2281"/>
      <c r="AE740" s="2280"/>
      <c r="AF740" s="2280"/>
      <c r="AG740" s="2280"/>
      <c r="AH740" s="2280"/>
      <c r="AI740" s="2281"/>
      <c r="AJ740" s="2280"/>
      <c r="AK740" s="2280"/>
      <c r="AL740" s="2280"/>
      <c r="AM740" s="2280"/>
      <c r="AN740" s="2281"/>
      <c r="AO740" s="2280"/>
      <c r="AP740" s="2280"/>
      <c r="AQ740" s="2280"/>
      <c r="AR740" s="2280"/>
      <c r="AS740" s="2281"/>
      <c r="AT740" s="2280"/>
      <c r="AU740" s="2280"/>
      <c r="AV740" s="2280"/>
      <c r="AW740" s="2280"/>
      <c r="AX740" s="2281"/>
    </row>
    <row r="741" spans="1:50" ht="15.75">
      <c r="A741" s="2196" t="s">
        <v>43</v>
      </c>
      <c r="B741" s="2197"/>
      <c r="C741" s="2197"/>
      <c r="D741" s="516"/>
      <c r="E741" s="518" t="s">
        <v>44</v>
      </c>
      <c r="F741" s="518" t="s">
        <v>45</v>
      </c>
      <c r="G741" s="518" t="s">
        <v>208</v>
      </c>
      <c r="H741" s="2197" t="s">
        <v>47</v>
      </c>
      <c r="I741" s="2197"/>
      <c r="J741" s="2197"/>
      <c r="K741" s="517"/>
      <c r="L741" s="517"/>
      <c r="M741" s="517"/>
      <c r="N741" s="517"/>
      <c r="O741" s="517"/>
      <c r="P741" s="517"/>
      <c r="Q741" s="517"/>
      <c r="R741" s="517"/>
      <c r="S741" s="518" t="s">
        <v>48</v>
      </c>
      <c r="T741" s="517"/>
      <c r="U741" s="2285">
        <f>$AT$38</f>
        <v>464</v>
      </c>
      <c r="V741" s="2285"/>
      <c r="W741" s="2286" t="s">
        <v>49</v>
      </c>
      <c r="X741" s="2286"/>
      <c r="Y741" s="517"/>
      <c r="Z741" s="2302"/>
      <c r="AA741" s="2280"/>
      <c r="AB741" s="2280"/>
      <c r="AC741" s="2280"/>
      <c r="AD741" s="2281"/>
      <c r="AE741" s="2280"/>
      <c r="AF741" s="2280"/>
      <c r="AG741" s="2280"/>
      <c r="AH741" s="2280"/>
      <c r="AI741" s="2281"/>
      <c r="AJ741" s="2280"/>
      <c r="AK741" s="2280"/>
      <c r="AL741" s="2280"/>
      <c r="AM741" s="2280"/>
      <c r="AN741" s="2281"/>
      <c r="AO741" s="2280"/>
      <c r="AP741" s="2280"/>
      <c r="AQ741" s="2280"/>
      <c r="AR741" s="2280"/>
      <c r="AS741" s="2281"/>
      <c r="AT741" s="2280"/>
      <c r="AU741" s="2280"/>
      <c r="AV741" s="2280"/>
      <c r="AW741" s="2280"/>
      <c r="AX741" s="2281"/>
    </row>
    <row r="742" spans="1:50">
      <c r="A742" s="2194"/>
      <c r="B742" s="2195"/>
      <c r="C742" s="2195"/>
      <c r="D742" s="2195"/>
      <c r="E742" s="540"/>
      <c r="F742" s="541"/>
      <c r="G742" s="527">
        <f>SUM($AT$38-F742)</f>
        <v>464</v>
      </c>
      <c r="H742" s="1977"/>
      <c r="I742" s="1977"/>
      <c r="J742" s="1977"/>
      <c r="K742" s="1977"/>
      <c r="L742" s="1977"/>
      <c r="M742" s="1977"/>
      <c r="N742" s="1977"/>
      <c r="O742" s="1977"/>
      <c r="P742" s="1977"/>
      <c r="Q742" s="1977"/>
      <c r="R742" s="1086"/>
      <c r="S742" s="2368" t="s">
        <v>50</v>
      </c>
      <c r="T742" s="2368"/>
      <c r="U742" s="2368"/>
      <c r="V742" s="2368"/>
      <c r="W742" s="2368"/>
      <c r="X742" s="2368"/>
      <c r="Y742" s="517"/>
      <c r="Z742" s="2302"/>
      <c r="AA742" s="2280"/>
      <c r="AB742" s="2280"/>
      <c r="AC742" s="2280"/>
      <c r="AD742" s="2281"/>
      <c r="AE742" s="2280"/>
      <c r="AF742" s="2280"/>
      <c r="AG742" s="2280"/>
      <c r="AH742" s="2280"/>
      <c r="AI742" s="2281"/>
      <c r="AJ742" s="2280"/>
      <c r="AK742" s="2280"/>
      <c r="AL742" s="2280"/>
      <c r="AM742" s="2280"/>
      <c r="AN742" s="2281"/>
      <c r="AO742" s="2280"/>
      <c r="AP742" s="2280"/>
      <c r="AQ742" s="2280"/>
      <c r="AR742" s="2280"/>
      <c r="AS742" s="2281"/>
      <c r="AT742" s="2280"/>
      <c r="AU742" s="2280"/>
      <c r="AV742" s="2280"/>
      <c r="AW742" s="2280"/>
      <c r="AX742" s="2281"/>
    </row>
    <row r="743" spans="1:50">
      <c r="A743" s="2194"/>
      <c r="B743" s="2195"/>
      <c r="C743" s="2195"/>
      <c r="D743" s="2195"/>
      <c r="E743" s="540"/>
      <c r="F743" s="541"/>
      <c r="G743" s="527">
        <f t="shared" ref="G743:G752" si="15">SUM($AT$38-F743)</f>
        <v>464</v>
      </c>
      <c r="H743" s="1977"/>
      <c r="I743" s="1977"/>
      <c r="J743" s="1977"/>
      <c r="K743" s="1977"/>
      <c r="L743" s="1977"/>
      <c r="M743" s="1977"/>
      <c r="N743" s="1977"/>
      <c r="O743" s="1977"/>
      <c r="P743" s="1977"/>
      <c r="Q743" s="1977"/>
      <c r="R743" s="1086"/>
      <c r="S743" s="2368"/>
      <c r="T743" s="2368"/>
      <c r="U743" s="2368"/>
      <c r="V743" s="2368"/>
      <c r="W743" s="2368"/>
      <c r="X743" s="2368"/>
      <c r="Y743" s="517"/>
      <c r="Z743" s="2302"/>
      <c r="AA743" s="2280"/>
      <c r="AB743" s="2280"/>
      <c r="AC743" s="2280"/>
      <c r="AD743" s="2281"/>
      <c r="AE743" s="2280"/>
      <c r="AF743" s="2280"/>
      <c r="AG743" s="2280"/>
      <c r="AH743" s="2280"/>
      <c r="AI743" s="2281"/>
      <c r="AJ743" s="2280"/>
      <c r="AK743" s="2280"/>
      <c r="AL743" s="2280"/>
      <c r="AM743" s="2280"/>
      <c r="AN743" s="2281"/>
      <c r="AO743" s="2280"/>
      <c r="AP743" s="2280"/>
      <c r="AQ743" s="2280"/>
      <c r="AR743" s="2280"/>
      <c r="AS743" s="2281"/>
      <c r="AT743" s="2280"/>
      <c r="AU743" s="2280"/>
      <c r="AV743" s="2280"/>
      <c r="AW743" s="2280"/>
      <c r="AX743" s="2281"/>
    </row>
    <row r="744" spans="1:50">
      <c r="A744" s="2194"/>
      <c r="B744" s="2195"/>
      <c r="C744" s="2195"/>
      <c r="D744" s="2195"/>
      <c r="E744" s="540"/>
      <c r="F744" s="541"/>
      <c r="G744" s="527">
        <f t="shared" si="15"/>
        <v>464</v>
      </c>
      <c r="H744" s="1977"/>
      <c r="I744" s="1977"/>
      <c r="J744" s="1977"/>
      <c r="K744" s="1977"/>
      <c r="L744" s="1977"/>
      <c r="M744" s="1977"/>
      <c r="N744" s="1977"/>
      <c r="O744" s="1977"/>
      <c r="P744" s="1977"/>
      <c r="Q744" s="1977"/>
      <c r="R744" s="1086"/>
      <c r="S744" s="2368"/>
      <c r="T744" s="2368"/>
      <c r="U744" s="2368"/>
      <c r="V744" s="2368"/>
      <c r="W744" s="2368"/>
      <c r="X744" s="2368"/>
      <c r="Y744" s="517"/>
      <c r="Z744" s="2302"/>
      <c r="AA744" s="2280"/>
      <c r="AB744" s="2280"/>
      <c r="AC744" s="2280"/>
      <c r="AD744" s="2281"/>
      <c r="AE744" s="2280"/>
      <c r="AF744" s="2280"/>
      <c r="AG744" s="2280"/>
      <c r="AH744" s="2280"/>
      <c r="AI744" s="2281"/>
      <c r="AJ744" s="2280"/>
      <c r="AK744" s="2280"/>
      <c r="AL744" s="2280"/>
      <c r="AM744" s="2280"/>
      <c r="AN744" s="2281"/>
      <c r="AO744" s="2280"/>
      <c r="AP744" s="2280"/>
      <c r="AQ744" s="2280"/>
      <c r="AR744" s="2280"/>
      <c r="AS744" s="2281"/>
      <c r="AT744" s="2280"/>
      <c r="AU744" s="2280"/>
      <c r="AV744" s="2280"/>
      <c r="AW744" s="2280"/>
      <c r="AX744" s="2281"/>
    </row>
    <row r="745" spans="1:50">
      <c r="A745" s="2194"/>
      <c r="B745" s="2195"/>
      <c r="C745" s="2195"/>
      <c r="D745" s="2195"/>
      <c r="E745" s="540"/>
      <c r="F745" s="541"/>
      <c r="G745" s="527">
        <f t="shared" si="15"/>
        <v>464</v>
      </c>
      <c r="H745" s="1977"/>
      <c r="I745" s="1977"/>
      <c r="J745" s="1977"/>
      <c r="K745" s="1977"/>
      <c r="L745" s="1977"/>
      <c r="M745" s="1977"/>
      <c r="N745" s="1977"/>
      <c r="O745" s="1977"/>
      <c r="P745" s="1977"/>
      <c r="Q745" s="1977"/>
      <c r="R745" s="1086"/>
      <c r="S745" s="2368"/>
      <c r="T745" s="2368"/>
      <c r="U745" s="2368"/>
      <c r="V745" s="2368"/>
      <c r="W745" s="2368"/>
      <c r="X745" s="2368"/>
      <c r="Y745" s="517"/>
      <c r="Z745" s="2302"/>
      <c r="AA745" s="2280"/>
      <c r="AB745" s="2280"/>
      <c r="AC745" s="2280"/>
      <c r="AD745" s="2281"/>
      <c r="AE745" s="2280"/>
      <c r="AF745" s="2280"/>
      <c r="AG745" s="2280"/>
      <c r="AH745" s="2280"/>
      <c r="AI745" s="2281"/>
      <c r="AJ745" s="2280"/>
      <c r="AK745" s="2280"/>
      <c r="AL745" s="2280"/>
      <c r="AM745" s="2280"/>
      <c r="AN745" s="2281"/>
      <c r="AO745" s="2280"/>
      <c r="AP745" s="2280"/>
      <c r="AQ745" s="2280"/>
      <c r="AR745" s="2280"/>
      <c r="AS745" s="2281"/>
      <c r="AT745" s="2280"/>
      <c r="AU745" s="2280"/>
      <c r="AV745" s="2280"/>
      <c r="AW745" s="2280"/>
      <c r="AX745" s="2281"/>
    </row>
    <row r="746" spans="1:50">
      <c r="A746" s="2194"/>
      <c r="B746" s="2195"/>
      <c r="C746" s="2195"/>
      <c r="D746" s="2195"/>
      <c r="E746" s="540"/>
      <c r="F746" s="541"/>
      <c r="G746" s="527">
        <f t="shared" si="15"/>
        <v>464</v>
      </c>
      <c r="H746" s="1977"/>
      <c r="I746" s="1977"/>
      <c r="J746" s="1977"/>
      <c r="K746" s="1977"/>
      <c r="L746" s="1977"/>
      <c r="M746" s="1977"/>
      <c r="N746" s="1977"/>
      <c r="O746" s="1977"/>
      <c r="P746" s="1977"/>
      <c r="Q746" s="1977"/>
      <c r="R746" s="1086"/>
      <c r="S746" s="2368"/>
      <c r="T746" s="2368"/>
      <c r="U746" s="2368"/>
      <c r="V746" s="2368"/>
      <c r="W746" s="2368"/>
      <c r="X746" s="2368"/>
      <c r="Y746" s="517"/>
      <c r="Z746" s="2302"/>
      <c r="AA746" s="2280"/>
      <c r="AB746" s="2280"/>
      <c r="AC746" s="2280"/>
      <c r="AD746" s="2281"/>
      <c r="AE746" s="2280"/>
      <c r="AF746" s="2280"/>
      <c r="AG746" s="2280"/>
      <c r="AH746" s="2280"/>
      <c r="AI746" s="2281"/>
      <c r="AJ746" s="2280"/>
      <c r="AK746" s="2280"/>
      <c r="AL746" s="2280"/>
      <c r="AM746" s="2280"/>
      <c r="AN746" s="2281"/>
      <c r="AO746" s="2280"/>
      <c r="AP746" s="2280"/>
      <c r="AQ746" s="2280"/>
      <c r="AR746" s="2280"/>
      <c r="AS746" s="2281"/>
      <c r="AT746" s="2280"/>
      <c r="AU746" s="2280"/>
      <c r="AV746" s="2280"/>
      <c r="AW746" s="2280"/>
      <c r="AX746" s="2281"/>
    </row>
    <row r="747" spans="1:50">
      <c r="A747" s="2194"/>
      <c r="B747" s="2195"/>
      <c r="C747" s="2195"/>
      <c r="D747" s="2195"/>
      <c r="E747" s="540"/>
      <c r="F747" s="541"/>
      <c r="G747" s="527">
        <f t="shared" si="15"/>
        <v>464</v>
      </c>
      <c r="H747" s="1977"/>
      <c r="I747" s="1977"/>
      <c r="J747" s="1977"/>
      <c r="K747" s="1977"/>
      <c r="L747" s="1977"/>
      <c r="M747" s="1977"/>
      <c r="N747" s="1977"/>
      <c r="O747" s="1977"/>
      <c r="P747" s="1977"/>
      <c r="Q747" s="1977"/>
      <c r="R747" s="1086"/>
      <c r="S747" s="2368"/>
      <c r="T747" s="2368"/>
      <c r="U747" s="2368"/>
      <c r="V747" s="2368"/>
      <c r="W747" s="2368"/>
      <c r="X747" s="2368"/>
      <c r="Y747" s="517"/>
      <c r="Z747" s="2302"/>
      <c r="AA747" s="2280"/>
      <c r="AB747" s="2280"/>
      <c r="AC747" s="2280"/>
      <c r="AD747" s="2281"/>
      <c r="AE747" s="2280"/>
      <c r="AF747" s="2280"/>
      <c r="AG747" s="2280"/>
      <c r="AH747" s="2280"/>
      <c r="AI747" s="2281"/>
      <c r="AJ747" s="2280"/>
      <c r="AK747" s="2280"/>
      <c r="AL747" s="2280"/>
      <c r="AM747" s="2280"/>
      <c r="AN747" s="2281"/>
      <c r="AO747" s="2280"/>
      <c r="AP747" s="2280"/>
      <c r="AQ747" s="2280"/>
      <c r="AR747" s="2280"/>
      <c r="AS747" s="2281"/>
      <c r="AT747" s="2280"/>
      <c r="AU747" s="2280"/>
      <c r="AV747" s="2280"/>
      <c r="AW747" s="2280"/>
      <c r="AX747" s="2281"/>
    </row>
    <row r="748" spans="1:50">
      <c r="A748" s="2194"/>
      <c r="B748" s="2195"/>
      <c r="C748" s="2195"/>
      <c r="D748" s="2195"/>
      <c r="E748" s="540"/>
      <c r="F748" s="541"/>
      <c r="G748" s="527">
        <f t="shared" si="15"/>
        <v>464</v>
      </c>
      <c r="H748" s="1977"/>
      <c r="I748" s="1977"/>
      <c r="J748" s="1977"/>
      <c r="K748" s="1977"/>
      <c r="L748" s="1977"/>
      <c r="M748" s="1977"/>
      <c r="N748" s="1977"/>
      <c r="O748" s="1977"/>
      <c r="P748" s="1977"/>
      <c r="Q748" s="1977"/>
      <c r="R748" s="1086"/>
      <c r="S748" s="2368"/>
      <c r="T748" s="2368"/>
      <c r="U748" s="2368"/>
      <c r="V748" s="2368"/>
      <c r="W748" s="2368"/>
      <c r="X748" s="2368"/>
      <c r="Y748" s="517"/>
      <c r="Z748" s="2302"/>
      <c r="AA748" s="2280"/>
      <c r="AB748" s="2280"/>
      <c r="AC748" s="2280"/>
      <c r="AD748" s="2281"/>
      <c r="AE748" s="2280"/>
      <c r="AF748" s="2280"/>
      <c r="AG748" s="2280"/>
      <c r="AH748" s="2280"/>
      <c r="AI748" s="2281"/>
      <c r="AJ748" s="2280"/>
      <c r="AK748" s="2280"/>
      <c r="AL748" s="2280"/>
      <c r="AM748" s="2280"/>
      <c r="AN748" s="2281"/>
      <c r="AO748" s="2280"/>
      <c r="AP748" s="2280"/>
      <c r="AQ748" s="2280"/>
      <c r="AR748" s="2280"/>
      <c r="AS748" s="2281"/>
      <c r="AT748" s="2280"/>
      <c r="AU748" s="2280"/>
      <c r="AV748" s="2280"/>
      <c r="AW748" s="2280"/>
      <c r="AX748" s="2281"/>
    </row>
    <row r="749" spans="1:50">
      <c r="A749" s="2194"/>
      <c r="B749" s="2195"/>
      <c r="C749" s="2195"/>
      <c r="D749" s="2195"/>
      <c r="E749" s="540"/>
      <c r="F749" s="541"/>
      <c r="G749" s="527">
        <f t="shared" si="15"/>
        <v>464</v>
      </c>
      <c r="H749" s="1977"/>
      <c r="I749" s="1977"/>
      <c r="J749" s="1977"/>
      <c r="K749" s="1977"/>
      <c r="L749" s="1977"/>
      <c r="M749" s="1977"/>
      <c r="N749" s="1977"/>
      <c r="O749" s="1977"/>
      <c r="P749" s="1977"/>
      <c r="Q749" s="1977"/>
      <c r="R749" s="1086"/>
      <c r="S749" s="2368"/>
      <c r="T749" s="2368"/>
      <c r="U749" s="2368"/>
      <c r="V749" s="2368"/>
      <c r="W749" s="2368"/>
      <c r="X749" s="2368"/>
      <c r="Y749" s="517"/>
      <c r="Z749" s="2302"/>
      <c r="AA749" s="2280"/>
      <c r="AB749" s="2280"/>
      <c r="AC749" s="2280"/>
      <c r="AD749" s="2281"/>
      <c r="AE749" s="2280"/>
      <c r="AF749" s="2280"/>
      <c r="AG749" s="2280"/>
      <c r="AH749" s="2280"/>
      <c r="AI749" s="2281"/>
      <c r="AJ749" s="2280"/>
      <c r="AK749" s="2280"/>
      <c r="AL749" s="2280"/>
      <c r="AM749" s="2280"/>
      <c r="AN749" s="2281"/>
      <c r="AO749" s="2280"/>
      <c r="AP749" s="2280"/>
      <c r="AQ749" s="2280"/>
      <c r="AR749" s="2280"/>
      <c r="AS749" s="2281"/>
      <c r="AT749" s="2280"/>
      <c r="AU749" s="2280"/>
      <c r="AV749" s="2280"/>
      <c r="AW749" s="2280"/>
      <c r="AX749" s="2281"/>
    </row>
    <row r="750" spans="1:50">
      <c r="A750" s="2194"/>
      <c r="B750" s="2195"/>
      <c r="C750" s="2195"/>
      <c r="D750" s="2195"/>
      <c r="E750" s="540"/>
      <c r="F750" s="541"/>
      <c r="G750" s="527">
        <f t="shared" si="15"/>
        <v>464</v>
      </c>
      <c r="H750" s="1977"/>
      <c r="I750" s="1977"/>
      <c r="J750" s="1977"/>
      <c r="K750" s="1977"/>
      <c r="L750" s="1977"/>
      <c r="M750" s="1977"/>
      <c r="N750" s="1977"/>
      <c r="O750" s="1977"/>
      <c r="P750" s="1977"/>
      <c r="Q750" s="1977"/>
      <c r="R750" s="1086"/>
      <c r="S750" s="2368"/>
      <c r="T750" s="2368"/>
      <c r="U750" s="2368"/>
      <c r="V750" s="2368"/>
      <c r="W750" s="2368"/>
      <c r="X750" s="2368"/>
      <c r="Y750" s="517"/>
      <c r="Z750" s="2302"/>
      <c r="AA750" s="2280"/>
      <c r="AB750" s="2280"/>
      <c r="AC750" s="2280"/>
      <c r="AD750" s="2281"/>
      <c r="AE750" s="2280"/>
      <c r="AF750" s="2280"/>
      <c r="AG750" s="2280"/>
      <c r="AH750" s="2280"/>
      <c r="AI750" s="2281"/>
      <c r="AJ750" s="2280"/>
      <c r="AK750" s="2280"/>
      <c r="AL750" s="2280"/>
      <c r="AM750" s="2280"/>
      <c r="AN750" s="2281"/>
      <c r="AO750" s="2280"/>
      <c r="AP750" s="2280"/>
      <c r="AQ750" s="2280"/>
      <c r="AR750" s="2280"/>
      <c r="AS750" s="2281"/>
      <c r="AT750" s="2280"/>
      <c r="AU750" s="2280"/>
      <c r="AV750" s="2280"/>
      <c r="AW750" s="2280"/>
      <c r="AX750" s="2281"/>
    </row>
    <row r="751" spans="1:50">
      <c r="A751" s="2194"/>
      <c r="B751" s="2195"/>
      <c r="C751" s="2195"/>
      <c r="D751" s="2195"/>
      <c r="E751" s="540"/>
      <c r="F751" s="541"/>
      <c r="G751" s="527">
        <f t="shared" si="15"/>
        <v>464</v>
      </c>
      <c r="H751" s="1977"/>
      <c r="I751" s="1977"/>
      <c r="J751" s="1977"/>
      <c r="K751" s="1977"/>
      <c r="L751" s="1977"/>
      <c r="M751" s="1977"/>
      <c r="N751" s="1977"/>
      <c r="O751" s="1977"/>
      <c r="P751" s="1977"/>
      <c r="Q751" s="1977"/>
      <c r="R751" s="1086"/>
      <c r="S751" s="2368"/>
      <c r="T751" s="2368"/>
      <c r="U751" s="2368"/>
      <c r="V751" s="2368"/>
      <c r="W751" s="2368"/>
      <c r="X751" s="2368"/>
      <c r="Y751" s="517"/>
      <c r="Z751" s="2302"/>
      <c r="AA751" s="2280"/>
      <c r="AB751" s="2280"/>
      <c r="AC751" s="2280"/>
      <c r="AD751" s="2281"/>
      <c r="AE751" s="2280"/>
      <c r="AF751" s="2280"/>
      <c r="AG751" s="2280"/>
      <c r="AH751" s="2280"/>
      <c r="AI751" s="2281"/>
      <c r="AJ751" s="2280"/>
      <c r="AK751" s="2280"/>
      <c r="AL751" s="2280"/>
      <c r="AM751" s="2280"/>
      <c r="AN751" s="2281"/>
      <c r="AO751" s="2280"/>
      <c r="AP751" s="2280"/>
      <c r="AQ751" s="2280"/>
      <c r="AR751" s="2280"/>
      <c r="AS751" s="2281"/>
      <c r="AT751" s="2280"/>
      <c r="AU751" s="2280"/>
      <c r="AV751" s="2280"/>
      <c r="AW751" s="2280"/>
      <c r="AX751" s="2281"/>
    </row>
    <row r="752" spans="1:50">
      <c r="A752" s="2194"/>
      <c r="B752" s="2195"/>
      <c r="C752" s="2195"/>
      <c r="D752" s="2195"/>
      <c r="E752" s="540"/>
      <c r="F752" s="541"/>
      <c r="G752" s="534">
        <f t="shared" si="15"/>
        <v>464</v>
      </c>
      <c r="H752" s="582" t="s">
        <v>55</v>
      </c>
      <c r="I752" s="519"/>
      <c r="J752" s="519"/>
      <c r="K752" s="519"/>
      <c r="L752" s="519"/>
      <c r="M752" s="519"/>
      <c r="N752" s="519"/>
      <c r="O752" s="519"/>
      <c r="P752" s="519"/>
      <c r="Q752" s="519"/>
      <c r="R752" s="519"/>
      <c r="S752" s="519"/>
      <c r="T752" s="519"/>
      <c r="U752" s="519"/>
      <c r="V752" s="519"/>
      <c r="W752" s="519"/>
      <c r="X752" s="519"/>
      <c r="Y752" s="519"/>
      <c r="Z752" s="2223" t="s">
        <v>209</v>
      </c>
      <c r="AA752" s="2224"/>
      <c r="AB752" s="2224"/>
      <c r="AC752" s="2224"/>
      <c r="AD752" s="2225"/>
      <c r="AE752" s="2291"/>
      <c r="AF752" s="2291"/>
      <c r="AG752" s="2291"/>
      <c r="AH752" s="2291"/>
      <c r="AI752" s="2292"/>
      <c r="AJ752" s="2291"/>
      <c r="AK752" s="2291"/>
      <c r="AL752" s="2291"/>
      <c r="AM752" s="2291"/>
      <c r="AN752" s="2292"/>
      <c r="AO752" s="2291"/>
      <c r="AP752" s="2291"/>
      <c r="AQ752" s="2291"/>
      <c r="AR752" s="2291"/>
      <c r="AS752" s="2292"/>
      <c r="AT752" s="2291"/>
      <c r="AU752" s="2291"/>
      <c r="AV752" s="2291"/>
      <c r="AW752" s="2291"/>
      <c r="AX752" s="2292"/>
    </row>
    <row r="753" spans="1:50">
      <c r="A753" s="517">
        <v>6</v>
      </c>
      <c r="B753" s="517"/>
      <c r="C753" s="517"/>
      <c r="D753" s="517"/>
      <c r="E753" s="515"/>
      <c r="F753" s="514">
        <v>7</v>
      </c>
      <c r="G753" s="514"/>
      <c r="H753" s="514"/>
      <c r="I753" s="514"/>
      <c r="J753" s="515"/>
      <c r="K753" s="514">
        <v>8</v>
      </c>
      <c r="L753" s="514"/>
      <c r="M753" s="514"/>
      <c r="N753" s="514"/>
      <c r="O753" s="515"/>
      <c r="P753" s="514">
        <v>9</v>
      </c>
      <c r="Q753" s="514"/>
      <c r="R753" s="514"/>
      <c r="S753" s="514"/>
      <c r="T753" s="515"/>
      <c r="U753" s="514">
        <v>10</v>
      </c>
      <c r="V753" s="514"/>
      <c r="W753" s="514"/>
      <c r="X753" s="514"/>
      <c r="Y753" s="515"/>
      <c r="Z753" s="517">
        <v>11</v>
      </c>
      <c r="AA753" s="517"/>
      <c r="AB753" s="517"/>
      <c r="AC753" s="517"/>
      <c r="AD753" s="520"/>
      <c r="AE753" s="517">
        <v>12</v>
      </c>
      <c r="AF753" s="517"/>
      <c r="AG753" s="517"/>
      <c r="AH753" s="517"/>
      <c r="AI753" s="520"/>
      <c r="AJ753" s="517">
        <v>13</v>
      </c>
      <c r="AK753" s="517"/>
      <c r="AL753" s="517"/>
      <c r="AM753" s="517"/>
      <c r="AN753" s="520"/>
      <c r="AO753" s="517">
        <v>14</v>
      </c>
      <c r="AP753" s="517"/>
      <c r="AQ753" s="517"/>
      <c r="AR753" s="517"/>
      <c r="AS753" s="520"/>
      <c r="AT753" s="517">
        <v>15</v>
      </c>
      <c r="AU753" s="517"/>
      <c r="AV753" s="517"/>
      <c r="AW753" s="517"/>
      <c r="AX753" s="520"/>
    </row>
    <row r="754" spans="1:50">
      <c r="A754" s="2280"/>
      <c r="B754" s="2280"/>
      <c r="C754" s="2280"/>
      <c r="D754" s="2280"/>
      <c r="E754" s="2281"/>
      <c r="F754" s="2280" t="s">
        <v>3926</v>
      </c>
      <c r="G754" s="2280"/>
      <c r="H754" s="2280"/>
      <c r="I754" s="2280"/>
      <c r="J754" s="2281"/>
      <c r="K754" s="2280"/>
      <c r="L754" s="2280"/>
      <c r="M754" s="2280"/>
      <c r="N754" s="2280"/>
      <c r="O754" s="2281"/>
      <c r="P754" s="2280"/>
      <c r="Q754" s="2280"/>
      <c r="R754" s="2280"/>
      <c r="S754" s="2280"/>
      <c r="T754" s="2281"/>
      <c r="U754" s="2280"/>
      <c r="V754" s="2280"/>
      <c r="W754" s="2280"/>
      <c r="X754" s="2280"/>
      <c r="Y754" s="2281"/>
      <c r="Z754" s="2280"/>
      <c r="AA754" s="2280"/>
      <c r="AB754" s="2280"/>
      <c r="AC754" s="2280"/>
      <c r="AD754" s="2281"/>
      <c r="AE754" s="2280"/>
      <c r="AF754" s="2280"/>
      <c r="AG754" s="2280"/>
      <c r="AH754" s="2280"/>
      <c r="AI754" s="2281"/>
      <c r="AJ754" s="2280"/>
      <c r="AK754" s="2280"/>
      <c r="AL754" s="2280"/>
      <c r="AM754" s="2280"/>
      <c r="AN754" s="2281"/>
      <c r="AO754" s="2280"/>
      <c r="AP754" s="2280"/>
      <c r="AQ754" s="2280"/>
      <c r="AR754" s="2280"/>
      <c r="AS754" s="2281"/>
      <c r="AT754" s="2280"/>
      <c r="AU754" s="2280"/>
      <c r="AV754" s="2280"/>
      <c r="AW754" s="2280"/>
      <c r="AX754" s="2281"/>
    </row>
    <row r="755" spans="1:50">
      <c r="A755" s="2280"/>
      <c r="B755" s="2280"/>
      <c r="C755" s="2280"/>
      <c r="D755" s="2280"/>
      <c r="E755" s="2281"/>
      <c r="F755" s="2280"/>
      <c r="G755" s="2280"/>
      <c r="H755" s="2280"/>
      <c r="I755" s="2280"/>
      <c r="J755" s="2281"/>
      <c r="K755" s="2280"/>
      <c r="L755" s="2280"/>
      <c r="M755" s="2280"/>
      <c r="N755" s="2280"/>
      <c r="O755" s="2281"/>
      <c r="P755" s="2280"/>
      <c r="Q755" s="2280"/>
      <c r="R755" s="2280"/>
      <c r="S755" s="2280"/>
      <c r="T755" s="2281"/>
      <c r="U755" s="2280"/>
      <c r="V755" s="2280"/>
      <c r="W755" s="2280"/>
      <c r="X755" s="2280"/>
      <c r="Y755" s="2281"/>
      <c r="Z755" s="2280"/>
      <c r="AA755" s="2280"/>
      <c r="AB755" s="2280"/>
      <c r="AC755" s="2280"/>
      <c r="AD755" s="2281"/>
      <c r="AE755" s="2280"/>
      <c r="AF755" s="2280"/>
      <c r="AG755" s="2280"/>
      <c r="AH755" s="2280"/>
      <c r="AI755" s="2281"/>
      <c r="AJ755" s="2280"/>
      <c r="AK755" s="2280"/>
      <c r="AL755" s="2280"/>
      <c r="AM755" s="2280"/>
      <c r="AN755" s="2281"/>
      <c r="AO755" s="2280"/>
      <c r="AP755" s="2280"/>
      <c r="AQ755" s="2280"/>
      <c r="AR755" s="2280"/>
      <c r="AS755" s="2281"/>
      <c r="AT755" s="2280"/>
      <c r="AU755" s="2280"/>
      <c r="AV755" s="2280"/>
      <c r="AW755" s="2280"/>
      <c r="AX755" s="2281"/>
    </row>
    <row r="756" spans="1:50">
      <c r="A756" s="2280"/>
      <c r="B756" s="2280"/>
      <c r="C756" s="2280"/>
      <c r="D756" s="2280"/>
      <c r="E756" s="2281"/>
      <c r="F756" s="2280"/>
      <c r="G756" s="2280"/>
      <c r="H756" s="2280"/>
      <c r="I756" s="2280"/>
      <c r="J756" s="2281"/>
      <c r="K756" s="2280"/>
      <c r="L756" s="2280"/>
      <c r="M756" s="2280"/>
      <c r="N756" s="2280"/>
      <c r="O756" s="2281"/>
      <c r="P756" s="2280"/>
      <c r="Q756" s="2280"/>
      <c r="R756" s="2280"/>
      <c r="S756" s="2280"/>
      <c r="T756" s="2281"/>
      <c r="U756" s="2280"/>
      <c r="V756" s="2280"/>
      <c r="W756" s="2280"/>
      <c r="X756" s="2280"/>
      <c r="Y756" s="2281"/>
      <c r="Z756" s="2280"/>
      <c r="AA756" s="2280"/>
      <c r="AB756" s="2280"/>
      <c r="AC756" s="2280"/>
      <c r="AD756" s="2281"/>
      <c r="AE756" s="2280"/>
      <c r="AF756" s="2280"/>
      <c r="AG756" s="2280"/>
      <c r="AH756" s="2280"/>
      <c r="AI756" s="2281"/>
      <c r="AJ756" s="2280"/>
      <c r="AK756" s="2280"/>
      <c r="AL756" s="2280"/>
      <c r="AM756" s="2280"/>
      <c r="AN756" s="2281"/>
      <c r="AO756" s="2280"/>
      <c r="AP756" s="2280"/>
      <c r="AQ756" s="2280"/>
      <c r="AR756" s="2280"/>
      <c r="AS756" s="2281"/>
      <c r="AT756" s="2280"/>
      <c r="AU756" s="2280"/>
      <c r="AV756" s="2280"/>
      <c r="AW756" s="2280"/>
      <c r="AX756" s="2281"/>
    </row>
    <row r="757" spans="1:50">
      <c r="A757" s="2280"/>
      <c r="B757" s="2280"/>
      <c r="C757" s="2280"/>
      <c r="D757" s="2280"/>
      <c r="E757" s="2281"/>
      <c r="F757" s="2280"/>
      <c r="G757" s="2280"/>
      <c r="H757" s="2280"/>
      <c r="I757" s="2280"/>
      <c r="J757" s="2281"/>
      <c r="K757" s="2280"/>
      <c r="L757" s="2280"/>
      <c r="M757" s="2280"/>
      <c r="N757" s="2280"/>
      <c r="O757" s="2281"/>
      <c r="P757" s="2280"/>
      <c r="Q757" s="2280"/>
      <c r="R757" s="2280"/>
      <c r="S757" s="2280"/>
      <c r="T757" s="2281"/>
      <c r="U757" s="2280"/>
      <c r="V757" s="2280"/>
      <c r="W757" s="2280"/>
      <c r="X757" s="2280"/>
      <c r="Y757" s="2281"/>
      <c r="Z757" s="2280"/>
      <c r="AA757" s="2280"/>
      <c r="AB757" s="2280"/>
      <c r="AC757" s="2280"/>
      <c r="AD757" s="2281"/>
      <c r="AE757" s="2280"/>
      <c r="AF757" s="2280"/>
      <c r="AG757" s="2280"/>
      <c r="AH757" s="2280"/>
      <c r="AI757" s="2281"/>
      <c r="AJ757" s="2280"/>
      <c r="AK757" s="2280"/>
      <c r="AL757" s="2280"/>
      <c r="AM757" s="2280"/>
      <c r="AN757" s="2281"/>
      <c r="AO757" s="2280"/>
      <c r="AP757" s="2280"/>
      <c r="AQ757" s="2280"/>
      <c r="AR757" s="2280"/>
      <c r="AS757" s="2281"/>
      <c r="AT757" s="2280"/>
      <c r="AU757" s="2280"/>
      <c r="AV757" s="2280"/>
      <c r="AW757" s="2280"/>
      <c r="AX757" s="2281"/>
    </row>
    <row r="758" spans="1:50">
      <c r="A758" s="2280"/>
      <c r="B758" s="2280"/>
      <c r="C758" s="2280"/>
      <c r="D758" s="2280"/>
      <c r="E758" s="2281"/>
      <c r="F758" s="2280"/>
      <c r="G758" s="2280"/>
      <c r="H758" s="2280"/>
      <c r="I758" s="2280"/>
      <c r="J758" s="2281"/>
      <c r="K758" s="2280"/>
      <c r="L758" s="2280"/>
      <c r="M758" s="2280"/>
      <c r="N758" s="2280"/>
      <c r="O758" s="2281"/>
      <c r="P758" s="2280"/>
      <c r="Q758" s="2280"/>
      <c r="R758" s="2280"/>
      <c r="S758" s="2280"/>
      <c r="T758" s="2281"/>
      <c r="U758" s="2280"/>
      <c r="V758" s="2280"/>
      <c r="W758" s="2280"/>
      <c r="X758" s="2280"/>
      <c r="Y758" s="2281"/>
      <c r="Z758" s="2280"/>
      <c r="AA758" s="2280"/>
      <c r="AB758" s="2280"/>
      <c r="AC758" s="2280"/>
      <c r="AD758" s="2281"/>
      <c r="AE758" s="2280"/>
      <c r="AF758" s="2280"/>
      <c r="AG758" s="2280"/>
      <c r="AH758" s="2280"/>
      <c r="AI758" s="2281"/>
      <c r="AJ758" s="2280"/>
      <c r="AK758" s="2280"/>
      <c r="AL758" s="2280"/>
      <c r="AM758" s="2280"/>
      <c r="AN758" s="2281"/>
      <c r="AO758" s="2280"/>
      <c r="AP758" s="2280"/>
      <c r="AQ758" s="2280"/>
      <c r="AR758" s="2280"/>
      <c r="AS758" s="2281"/>
      <c r="AT758" s="2280"/>
      <c r="AU758" s="2280"/>
      <c r="AV758" s="2280"/>
      <c r="AW758" s="2280"/>
      <c r="AX758" s="2281"/>
    </row>
    <row r="759" spans="1:50">
      <c r="A759" s="2280" t="s">
        <v>3922</v>
      </c>
      <c r="B759" s="2280"/>
      <c r="C759" s="2280"/>
      <c r="D759" s="2280"/>
      <c r="E759" s="2281"/>
      <c r="F759" s="2280"/>
      <c r="G759" s="2280"/>
      <c r="H759" s="2280"/>
      <c r="I759" s="2280"/>
      <c r="J759" s="2281"/>
      <c r="K759" s="2280"/>
      <c r="L759" s="2280"/>
      <c r="M759" s="2280"/>
      <c r="N759" s="2280"/>
      <c r="O759" s="2281"/>
      <c r="P759" s="2280"/>
      <c r="Q759" s="2280"/>
      <c r="R759" s="2280"/>
      <c r="S759" s="2280"/>
      <c r="T759" s="2281"/>
      <c r="U759" s="2280"/>
      <c r="V759" s="2280"/>
      <c r="W759" s="2280"/>
      <c r="X759" s="2280"/>
      <c r="Y759" s="2281"/>
      <c r="Z759" s="2280"/>
      <c r="AA759" s="2280"/>
      <c r="AB759" s="2280"/>
      <c r="AC759" s="2280"/>
      <c r="AD759" s="2281"/>
      <c r="AE759" s="2280"/>
      <c r="AF759" s="2280"/>
      <c r="AG759" s="2280"/>
      <c r="AH759" s="2280"/>
      <c r="AI759" s="2281"/>
      <c r="AJ759" s="2280"/>
      <c r="AK759" s="2280"/>
      <c r="AL759" s="2280"/>
      <c r="AM759" s="2280"/>
      <c r="AN759" s="2281"/>
      <c r="AO759" s="2280"/>
      <c r="AP759" s="2280"/>
      <c r="AQ759" s="2280"/>
      <c r="AR759" s="2280"/>
      <c r="AS759" s="2281"/>
      <c r="AT759" s="2280"/>
      <c r="AU759" s="2280"/>
      <c r="AV759" s="2280"/>
      <c r="AW759" s="2280"/>
      <c r="AX759" s="2281"/>
    </row>
    <row r="760" spans="1:50">
      <c r="A760" s="2280"/>
      <c r="B760" s="2280"/>
      <c r="C760" s="2280"/>
      <c r="D760" s="2280"/>
      <c r="E760" s="2281"/>
      <c r="F760" s="2280"/>
      <c r="G760" s="2280"/>
      <c r="H760" s="2280"/>
      <c r="I760" s="2280"/>
      <c r="J760" s="2281"/>
      <c r="K760" s="2280"/>
      <c r="L760" s="2280"/>
      <c r="M760" s="2280"/>
      <c r="N760" s="2280"/>
      <c r="O760" s="2281"/>
      <c r="P760" s="2280"/>
      <c r="Q760" s="2280"/>
      <c r="R760" s="2280"/>
      <c r="S760" s="2280"/>
      <c r="T760" s="2281"/>
      <c r="U760" s="2280"/>
      <c r="V760" s="2280"/>
      <c r="W760" s="2280"/>
      <c r="X760" s="2280"/>
      <c r="Y760" s="2281"/>
      <c r="Z760" s="2280"/>
      <c r="AA760" s="2280"/>
      <c r="AB760" s="2280"/>
      <c r="AC760" s="2280"/>
      <c r="AD760" s="2281"/>
      <c r="AE760" s="2280"/>
      <c r="AF760" s="2280"/>
      <c r="AG760" s="2280"/>
      <c r="AH760" s="2280"/>
      <c r="AI760" s="2281"/>
      <c r="AJ760" s="2280"/>
      <c r="AK760" s="2280"/>
      <c r="AL760" s="2280"/>
      <c r="AM760" s="2280"/>
      <c r="AN760" s="2281"/>
      <c r="AO760" s="2280"/>
      <c r="AP760" s="2280"/>
      <c r="AQ760" s="2280"/>
      <c r="AR760" s="2280"/>
      <c r="AS760" s="2281"/>
      <c r="AT760" s="2280"/>
      <c r="AU760" s="2280"/>
      <c r="AV760" s="2280"/>
      <c r="AW760" s="2280"/>
      <c r="AX760" s="2281"/>
    </row>
    <row r="761" spans="1:50">
      <c r="A761" s="2280"/>
      <c r="B761" s="2280"/>
      <c r="C761" s="2280"/>
      <c r="D761" s="2280"/>
      <c r="E761" s="2281"/>
      <c r="F761" s="2280"/>
      <c r="G761" s="2280"/>
      <c r="H761" s="2280"/>
      <c r="I761" s="2280"/>
      <c r="J761" s="2281"/>
      <c r="K761" s="2280"/>
      <c r="L761" s="2280"/>
      <c r="M761" s="2280"/>
      <c r="N761" s="2280"/>
      <c r="O761" s="2281"/>
      <c r="P761" s="2280"/>
      <c r="Q761" s="2280"/>
      <c r="R761" s="2280"/>
      <c r="S761" s="2280"/>
      <c r="T761" s="2281"/>
      <c r="U761" s="2280"/>
      <c r="V761" s="2280"/>
      <c r="W761" s="2280"/>
      <c r="X761" s="2280"/>
      <c r="Y761" s="2281"/>
      <c r="Z761" s="2280"/>
      <c r="AA761" s="2280"/>
      <c r="AB761" s="2280"/>
      <c r="AC761" s="2280"/>
      <c r="AD761" s="2281"/>
      <c r="AE761" s="2280"/>
      <c r="AF761" s="2280"/>
      <c r="AG761" s="2280"/>
      <c r="AH761" s="2280"/>
      <c r="AI761" s="2281"/>
      <c r="AJ761" s="2280"/>
      <c r="AK761" s="2280"/>
      <c r="AL761" s="2280"/>
      <c r="AM761" s="2280"/>
      <c r="AN761" s="2281"/>
      <c r="AO761" s="2280"/>
      <c r="AP761" s="2280"/>
      <c r="AQ761" s="2280"/>
      <c r="AR761" s="2280"/>
      <c r="AS761" s="2281"/>
      <c r="AT761" s="2280"/>
      <c r="AU761" s="2280"/>
      <c r="AV761" s="2280"/>
      <c r="AW761" s="2280"/>
      <c r="AX761" s="2281"/>
    </row>
    <row r="762" spans="1:50">
      <c r="A762" s="2280"/>
      <c r="B762" s="2280"/>
      <c r="C762" s="2280"/>
      <c r="D762" s="2280"/>
      <c r="E762" s="2281"/>
      <c r="F762" s="2280"/>
      <c r="G762" s="2280"/>
      <c r="H762" s="2280"/>
      <c r="I762" s="2280"/>
      <c r="J762" s="2281"/>
      <c r="K762" s="2280"/>
      <c r="L762" s="2280"/>
      <c r="M762" s="2280"/>
      <c r="N762" s="2280"/>
      <c r="O762" s="2281"/>
      <c r="P762" s="2280"/>
      <c r="Q762" s="2280"/>
      <c r="R762" s="2280"/>
      <c r="S762" s="2280"/>
      <c r="T762" s="2281"/>
      <c r="U762" s="2280"/>
      <c r="V762" s="2280"/>
      <c r="W762" s="2280"/>
      <c r="X762" s="2280"/>
      <c r="Y762" s="2281"/>
      <c r="Z762" s="2280"/>
      <c r="AA762" s="2280"/>
      <c r="AB762" s="2280"/>
      <c r="AC762" s="2280"/>
      <c r="AD762" s="2281"/>
      <c r="AE762" s="2280"/>
      <c r="AF762" s="2280"/>
      <c r="AG762" s="2280"/>
      <c r="AH762" s="2280"/>
      <c r="AI762" s="2281"/>
      <c r="AJ762" s="2280"/>
      <c r="AK762" s="2280"/>
      <c r="AL762" s="2280"/>
      <c r="AM762" s="2280"/>
      <c r="AN762" s="2281"/>
      <c r="AO762" s="2280"/>
      <c r="AP762" s="2280"/>
      <c r="AQ762" s="2280"/>
      <c r="AR762" s="2280"/>
      <c r="AS762" s="2281"/>
      <c r="AT762" s="2280"/>
      <c r="AU762" s="2280"/>
      <c r="AV762" s="2280"/>
      <c r="AW762" s="2280"/>
      <c r="AX762" s="2281"/>
    </row>
    <row r="763" spans="1:50">
      <c r="A763" s="2280"/>
      <c r="B763" s="2280"/>
      <c r="C763" s="2280"/>
      <c r="D763" s="2280"/>
      <c r="E763" s="2281"/>
      <c r="F763" s="2280"/>
      <c r="G763" s="2280"/>
      <c r="H763" s="2280"/>
      <c r="I763" s="2280"/>
      <c r="J763" s="2281"/>
      <c r="K763" s="2280"/>
      <c r="L763" s="2280"/>
      <c r="M763" s="2280"/>
      <c r="N763" s="2280"/>
      <c r="O763" s="2281"/>
      <c r="P763" s="2280"/>
      <c r="Q763" s="2280"/>
      <c r="R763" s="2280"/>
      <c r="S763" s="2280"/>
      <c r="T763" s="2281"/>
      <c r="U763" s="2280"/>
      <c r="V763" s="2280"/>
      <c r="W763" s="2280"/>
      <c r="X763" s="2280"/>
      <c r="Y763" s="2281"/>
      <c r="Z763" s="2280"/>
      <c r="AA763" s="2280"/>
      <c r="AB763" s="2280"/>
      <c r="AC763" s="2280"/>
      <c r="AD763" s="2281"/>
      <c r="AE763" s="2280"/>
      <c r="AF763" s="2280"/>
      <c r="AG763" s="2280"/>
      <c r="AH763" s="2280"/>
      <c r="AI763" s="2281"/>
      <c r="AJ763" s="2280"/>
      <c r="AK763" s="2280"/>
      <c r="AL763" s="2280"/>
      <c r="AM763" s="2280"/>
      <c r="AN763" s="2281"/>
      <c r="AO763" s="2280"/>
      <c r="AP763" s="2280"/>
      <c r="AQ763" s="2280"/>
      <c r="AR763" s="2280"/>
      <c r="AS763" s="2281"/>
      <c r="AT763" s="2280"/>
      <c r="AU763" s="2280"/>
      <c r="AV763" s="2280"/>
      <c r="AW763" s="2280"/>
      <c r="AX763" s="2281"/>
    </row>
    <row r="764" spans="1:50">
      <c r="A764" s="2280"/>
      <c r="B764" s="2280"/>
      <c r="C764" s="2280"/>
      <c r="D764" s="2280"/>
      <c r="E764" s="2281"/>
      <c r="F764" s="2280"/>
      <c r="G764" s="2280"/>
      <c r="H764" s="2280"/>
      <c r="I764" s="2280"/>
      <c r="J764" s="2281"/>
      <c r="K764" s="2280"/>
      <c r="L764" s="2280"/>
      <c r="M764" s="2280"/>
      <c r="N764" s="2280"/>
      <c r="O764" s="2281"/>
      <c r="P764" s="2280"/>
      <c r="Q764" s="2280"/>
      <c r="R764" s="2280"/>
      <c r="S764" s="2280"/>
      <c r="T764" s="2281"/>
      <c r="U764" s="2280"/>
      <c r="V764" s="2280"/>
      <c r="W764" s="2280"/>
      <c r="X764" s="2280"/>
      <c r="Y764" s="2281"/>
      <c r="Z764" s="2280"/>
      <c r="AA764" s="2280"/>
      <c r="AB764" s="2280"/>
      <c r="AC764" s="2280"/>
      <c r="AD764" s="2281"/>
      <c r="AE764" s="2280"/>
      <c r="AF764" s="2280"/>
      <c r="AG764" s="2280"/>
      <c r="AH764" s="2280"/>
      <c r="AI764" s="2281"/>
      <c r="AJ764" s="2280"/>
      <c r="AK764" s="2280"/>
      <c r="AL764" s="2280"/>
      <c r="AM764" s="2280"/>
      <c r="AN764" s="2281"/>
      <c r="AO764" s="2280"/>
      <c r="AP764" s="2280"/>
      <c r="AQ764" s="2280"/>
      <c r="AR764" s="2280"/>
      <c r="AS764" s="2281"/>
      <c r="AT764" s="2280"/>
      <c r="AU764" s="2280"/>
      <c r="AV764" s="2280"/>
      <c r="AW764" s="2280"/>
      <c r="AX764" s="2281"/>
    </row>
    <row r="765" spans="1:50">
      <c r="A765" s="2280"/>
      <c r="B765" s="2280"/>
      <c r="C765" s="2280"/>
      <c r="D765" s="2280"/>
      <c r="E765" s="2281"/>
      <c r="F765" s="2280"/>
      <c r="G765" s="2280"/>
      <c r="H765" s="2280"/>
      <c r="I765" s="2280"/>
      <c r="J765" s="2281"/>
      <c r="K765" s="2280"/>
      <c r="L765" s="2280"/>
      <c r="M765" s="2280"/>
      <c r="N765" s="2280"/>
      <c r="O765" s="2281"/>
      <c r="P765" s="2280"/>
      <c r="Q765" s="2280"/>
      <c r="R765" s="2280"/>
      <c r="S765" s="2280"/>
      <c r="T765" s="2281"/>
      <c r="U765" s="2280"/>
      <c r="V765" s="2280"/>
      <c r="W765" s="2280"/>
      <c r="X765" s="2280"/>
      <c r="Y765" s="2281"/>
      <c r="Z765" s="2280"/>
      <c r="AA765" s="2280"/>
      <c r="AB765" s="2280"/>
      <c r="AC765" s="2280"/>
      <c r="AD765" s="2281"/>
      <c r="AE765" s="2280"/>
      <c r="AF765" s="2280"/>
      <c r="AG765" s="2280"/>
      <c r="AH765" s="2280"/>
      <c r="AI765" s="2281"/>
      <c r="AJ765" s="2280"/>
      <c r="AK765" s="2280"/>
      <c r="AL765" s="2280"/>
      <c r="AM765" s="2280"/>
      <c r="AN765" s="2281"/>
      <c r="AO765" s="2280"/>
      <c r="AP765" s="2280"/>
      <c r="AQ765" s="2280"/>
      <c r="AR765" s="2280"/>
      <c r="AS765" s="2281"/>
      <c r="AT765" s="2280"/>
      <c r="AU765" s="2280"/>
      <c r="AV765" s="2280"/>
      <c r="AW765" s="2280"/>
      <c r="AX765" s="2281"/>
    </row>
    <row r="766" spans="1:50">
      <c r="A766" s="2280"/>
      <c r="B766" s="2280"/>
      <c r="C766" s="2280"/>
      <c r="D766" s="2280"/>
      <c r="E766" s="2281"/>
      <c r="F766" s="2280"/>
      <c r="G766" s="2280"/>
      <c r="H766" s="2280"/>
      <c r="I766" s="2280"/>
      <c r="J766" s="2281"/>
      <c r="K766" s="2280"/>
      <c r="L766" s="2280"/>
      <c r="M766" s="2280"/>
      <c r="N766" s="2280"/>
      <c r="O766" s="2281"/>
      <c r="P766" s="2280"/>
      <c r="Q766" s="2280"/>
      <c r="R766" s="2280"/>
      <c r="S766" s="2280"/>
      <c r="T766" s="2281"/>
      <c r="U766" s="2280"/>
      <c r="V766" s="2280"/>
      <c r="W766" s="2280"/>
      <c r="X766" s="2280"/>
      <c r="Y766" s="2281"/>
      <c r="Z766" s="2280"/>
      <c r="AA766" s="2280"/>
      <c r="AB766" s="2280"/>
      <c r="AC766" s="2280"/>
      <c r="AD766" s="2281"/>
      <c r="AE766" s="2280"/>
      <c r="AF766" s="2280"/>
      <c r="AG766" s="2280"/>
      <c r="AH766" s="2280"/>
      <c r="AI766" s="2281"/>
      <c r="AJ766" s="2280"/>
      <c r="AK766" s="2280"/>
      <c r="AL766" s="2280"/>
      <c r="AM766" s="2280"/>
      <c r="AN766" s="2281"/>
      <c r="AO766" s="2280"/>
      <c r="AP766" s="2280"/>
      <c r="AQ766" s="2280"/>
      <c r="AR766" s="2280"/>
      <c r="AS766" s="2281"/>
      <c r="AT766" s="2280"/>
      <c r="AU766" s="2280"/>
      <c r="AV766" s="2280"/>
      <c r="AW766" s="2280"/>
      <c r="AX766" s="2281"/>
    </row>
    <row r="767" spans="1:50">
      <c r="A767" s="2280"/>
      <c r="B767" s="2280"/>
      <c r="C767" s="2280"/>
      <c r="D767" s="2280"/>
      <c r="E767" s="2281"/>
      <c r="F767" s="2280"/>
      <c r="G767" s="2280"/>
      <c r="H767" s="2280"/>
      <c r="I767" s="2280"/>
      <c r="J767" s="2281"/>
      <c r="K767" s="2280"/>
      <c r="L767" s="2280"/>
      <c r="M767" s="2280"/>
      <c r="N767" s="2280"/>
      <c r="O767" s="2281"/>
      <c r="P767" s="2280"/>
      <c r="Q767" s="2280"/>
      <c r="R767" s="2280"/>
      <c r="S767" s="2280"/>
      <c r="T767" s="2281"/>
      <c r="U767" s="2280"/>
      <c r="V767" s="2280"/>
      <c r="W767" s="2280"/>
      <c r="X767" s="2280"/>
      <c r="Y767" s="2281"/>
      <c r="Z767" s="2280"/>
      <c r="AA767" s="2280"/>
      <c r="AB767" s="2280"/>
      <c r="AC767" s="2280"/>
      <c r="AD767" s="2281"/>
      <c r="AE767" s="2280"/>
      <c r="AF767" s="2280"/>
      <c r="AG767" s="2280"/>
      <c r="AH767" s="2280"/>
      <c r="AI767" s="2281"/>
      <c r="AJ767" s="2280"/>
      <c r="AK767" s="2280"/>
      <c r="AL767" s="2280"/>
      <c r="AM767" s="2280"/>
      <c r="AN767" s="2281"/>
      <c r="AO767" s="2280"/>
      <c r="AP767" s="2280"/>
      <c r="AQ767" s="2280"/>
      <c r="AR767" s="2280"/>
      <c r="AS767" s="2281"/>
      <c r="AT767" s="2280"/>
      <c r="AU767" s="2280"/>
      <c r="AV767" s="2280"/>
      <c r="AW767" s="2280"/>
      <c r="AX767" s="2281"/>
    </row>
    <row r="768" spans="1:50">
      <c r="A768" s="2291"/>
      <c r="B768" s="2291"/>
      <c r="C768" s="2291"/>
      <c r="D768" s="2291"/>
      <c r="E768" s="2292"/>
      <c r="F768" s="2291"/>
      <c r="G768" s="2291"/>
      <c r="H768" s="2291"/>
      <c r="I768" s="2291"/>
      <c r="J768" s="2292"/>
      <c r="K768" s="2291"/>
      <c r="L768" s="2291"/>
      <c r="M768" s="2291"/>
      <c r="N768" s="2291"/>
      <c r="O768" s="2292"/>
      <c r="P768" s="2291"/>
      <c r="Q768" s="2291"/>
      <c r="R768" s="2291"/>
      <c r="S768" s="2291"/>
      <c r="T768" s="2292"/>
      <c r="U768" s="2291"/>
      <c r="V768" s="2291"/>
      <c r="W768" s="2291"/>
      <c r="X768" s="2291"/>
      <c r="Y768" s="2292"/>
      <c r="Z768" s="2291"/>
      <c r="AA768" s="2291"/>
      <c r="AB768" s="2291"/>
      <c r="AC768" s="2291"/>
      <c r="AD768" s="2292"/>
      <c r="AE768" s="2291"/>
      <c r="AF768" s="2291"/>
      <c r="AG768" s="2291"/>
      <c r="AH768" s="2291"/>
      <c r="AI768" s="2292"/>
      <c r="AJ768" s="2291"/>
      <c r="AK768" s="2291"/>
      <c r="AL768" s="2291"/>
      <c r="AM768" s="2291"/>
      <c r="AN768" s="2292"/>
      <c r="AO768" s="2291"/>
      <c r="AP768" s="2291"/>
      <c r="AQ768" s="2291"/>
      <c r="AR768" s="2291"/>
      <c r="AS768" s="2292"/>
      <c r="AT768" s="2291"/>
      <c r="AU768" s="2291"/>
      <c r="AV768" s="2291"/>
      <c r="AW768" s="2291"/>
      <c r="AX768" s="2292"/>
    </row>
    <row r="769" spans="1:50">
      <c r="A769" s="517">
        <v>16</v>
      </c>
      <c r="B769" s="517"/>
      <c r="C769" s="517"/>
      <c r="D769" s="517"/>
      <c r="E769" s="520"/>
      <c r="F769" s="517">
        <v>17</v>
      </c>
      <c r="G769" s="517"/>
      <c r="H769" s="517"/>
      <c r="I769" s="517"/>
      <c r="J769" s="520"/>
      <c r="K769" s="517">
        <v>18</v>
      </c>
      <c r="L769" s="517"/>
      <c r="M769" s="517"/>
      <c r="N769" s="517"/>
      <c r="O769" s="520"/>
      <c r="P769" s="517">
        <v>19</v>
      </c>
      <c r="Q769" s="517"/>
      <c r="R769" s="517"/>
      <c r="S769" s="517"/>
      <c r="T769" s="520"/>
      <c r="U769" s="517">
        <v>20</v>
      </c>
      <c r="V769" s="517"/>
      <c r="W769" s="517"/>
      <c r="X769" s="517"/>
      <c r="Y769" s="520"/>
      <c r="Z769" s="517">
        <v>21</v>
      </c>
      <c r="AA769" s="517"/>
      <c r="AB769" s="517"/>
      <c r="AC769" s="517"/>
      <c r="AD769" s="520"/>
      <c r="AE769" s="517">
        <v>22</v>
      </c>
      <c r="AF769" s="517"/>
      <c r="AG769" s="517"/>
      <c r="AH769" s="517"/>
      <c r="AI769" s="520"/>
      <c r="AJ769" s="517">
        <v>23</v>
      </c>
      <c r="AK769" s="517"/>
      <c r="AL769" s="517"/>
      <c r="AM769" s="517"/>
      <c r="AN769" s="520"/>
      <c r="AO769" s="517">
        <v>24</v>
      </c>
      <c r="AP769" s="517"/>
      <c r="AQ769" s="517"/>
      <c r="AR769" s="517"/>
      <c r="AS769" s="520"/>
      <c r="AT769" s="517">
        <v>25</v>
      </c>
      <c r="AU769" s="517"/>
      <c r="AV769" s="517"/>
      <c r="AW769" s="517"/>
      <c r="AX769" s="520"/>
    </row>
    <row r="770" spans="1:50">
      <c r="A770" s="2280"/>
      <c r="B770" s="2280"/>
      <c r="C770" s="2280"/>
      <c r="D770" s="2280"/>
      <c r="E770" s="2281"/>
      <c r="F770" s="2280"/>
      <c r="G770" s="2280"/>
      <c r="H770" s="2280"/>
      <c r="I770" s="2280"/>
      <c r="J770" s="2281"/>
      <c r="K770" s="2280"/>
      <c r="L770" s="2280"/>
      <c r="M770" s="2280"/>
      <c r="N770" s="2280"/>
      <c r="O770" s="2281"/>
      <c r="P770" s="2280"/>
      <c r="Q770" s="2280"/>
      <c r="R770" s="2280"/>
      <c r="S770" s="2280"/>
      <c r="T770" s="2281"/>
      <c r="U770" s="2280"/>
      <c r="V770" s="2280"/>
      <c r="W770" s="2280"/>
      <c r="X770" s="2280"/>
      <c r="Y770" s="2281"/>
      <c r="Z770" s="2280"/>
      <c r="AA770" s="2280"/>
      <c r="AB770" s="2280"/>
      <c r="AC770" s="2280"/>
      <c r="AD770" s="2281"/>
      <c r="AE770" s="2280"/>
      <c r="AF770" s="2280"/>
      <c r="AG770" s="2280"/>
      <c r="AH770" s="2280"/>
      <c r="AI770" s="2281"/>
      <c r="AJ770" s="2280"/>
      <c r="AK770" s="2280"/>
      <c r="AL770" s="2280"/>
      <c r="AM770" s="2280"/>
      <c r="AN770" s="2281"/>
      <c r="AO770" s="2280"/>
      <c r="AP770" s="2280"/>
      <c r="AQ770" s="2280"/>
      <c r="AR770" s="2280"/>
      <c r="AS770" s="2281"/>
      <c r="AT770" s="2280"/>
      <c r="AU770" s="2280"/>
      <c r="AV770" s="2280"/>
      <c r="AW770" s="2280"/>
      <c r="AX770" s="2281"/>
    </row>
    <row r="771" spans="1:50">
      <c r="A771" s="2280"/>
      <c r="B771" s="2280"/>
      <c r="C771" s="2280"/>
      <c r="D771" s="2280"/>
      <c r="E771" s="2281"/>
      <c r="F771" s="2280"/>
      <c r="G771" s="2280"/>
      <c r="H771" s="2280"/>
      <c r="I771" s="2280"/>
      <c r="J771" s="2281"/>
      <c r="K771" s="2280"/>
      <c r="L771" s="2280"/>
      <c r="M771" s="2280"/>
      <c r="N771" s="2280"/>
      <c r="O771" s="2281"/>
      <c r="P771" s="2280"/>
      <c r="Q771" s="2280"/>
      <c r="R771" s="2280"/>
      <c r="S771" s="2280"/>
      <c r="T771" s="2281"/>
      <c r="U771" s="2280"/>
      <c r="V771" s="2280"/>
      <c r="W771" s="2280"/>
      <c r="X771" s="2280"/>
      <c r="Y771" s="2281"/>
      <c r="Z771" s="2280"/>
      <c r="AA771" s="2280"/>
      <c r="AB771" s="2280"/>
      <c r="AC771" s="2280"/>
      <c r="AD771" s="2281"/>
      <c r="AE771" s="2280"/>
      <c r="AF771" s="2280"/>
      <c r="AG771" s="2280"/>
      <c r="AH771" s="2280"/>
      <c r="AI771" s="2281"/>
      <c r="AJ771" s="2280"/>
      <c r="AK771" s="2280"/>
      <c r="AL771" s="2280"/>
      <c r="AM771" s="2280"/>
      <c r="AN771" s="2281"/>
      <c r="AO771" s="2280"/>
      <c r="AP771" s="2280"/>
      <c r="AQ771" s="2280"/>
      <c r="AR771" s="2280"/>
      <c r="AS771" s="2281"/>
      <c r="AT771" s="2280"/>
      <c r="AU771" s="2280"/>
      <c r="AV771" s="2280"/>
      <c r="AW771" s="2280"/>
      <c r="AX771" s="2281"/>
    </row>
    <row r="772" spans="1:50">
      <c r="A772" s="2280"/>
      <c r="B772" s="2280"/>
      <c r="C772" s="2280"/>
      <c r="D772" s="2280"/>
      <c r="E772" s="2281"/>
      <c r="F772" s="2280"/>
      <c r="G772" s="2280"/>
      <c r="H772" s="2280"/>
      <c r="I772" s="2280"/>
      <c r="J772" s="2281"/>
      <c r="K772" s="2280"/>
      <c r="L772" s="2280"/>
      <c r="M772" s="2280"/>
      <c r="N772" s="2280"/>
      <c r="O772" s="2281"/>
      <c r="P772" s="2280"/>
      <c r="Q772" s="2280"/>
      <c r="R772" s="2280"/>
      <c r="S772" s="2280"/>
      <c r="T772" s="2281"/>
      <c r="U772" s="2280"/>
      <c r="V772" s="2280"/>
      <c r="W772" s="2280"/>
      <c r="X772" s="2280"/>
      <c r="Y772" s="2281"/>
      <c r="Z772" s="2280"/>
      <c r="AA772" s="2280"/>
      <c r="AB772" s="2280"/>
      <c r="AC772" s="2280"/>
      <c r="AD772" s="2281"/>
      <c r="AE772" s="2280"/>
      <c r="AF772" s="2280"/>
      <c r="AG772" s="2280"/>
      <c r="AH772" s="2280"/>
      <c r="AI772" s="2281"/>
      <c r="AJ772" s="2280"/>
      <c r="AK772" s="2280"/>
      <c r="AL772" s="2280"/>
      <c r="AM772" s="2280"/>
      <c r="AN772" s="2281"/>
      <c r="AO772" s="2280"/>
      <c r="AP772" s="2280"/>
      <c r="AQ772" s="2280"/>
      <c r="AR772" s="2280"/>
      <c r="AS772" s="2281"/>
      <c r="AT772" s="2280"/>
      <c r="AU772" s="2280"/>
      <c r="AV772" s="2280"/>
      <c r="AW772" s="2280"/>
      <c r="AX772" s="2281"/>
    </row>
    <row r="773" spans="1:50">
      <c r="A773" s="2280"/>
      <c r="B773" s="2280"/>
      <c r="C773" s="2280"/>
      <c r="D773" s="2280"/>
      <c r="E773" s="2281"/>
      <c r="F773" s="2280"/>
      <c r="G773" s="2280"/>
      <c r="H773" s="2280"/>
      <c r="I773" s="2280"/>
      <c r="J773" s="2281"/>
      <c r="K773" s="2280"/>
      <c r="L773" s="2280"/>
      <c r="M773" s="2280"/>
      <c r="N773" s="2280"/>
      <c r="O773" s="2281"/>
      <c r="P773" s="2280"/>
      <c r="Q773" s="2280"/>
      <c r="R773" s="2280"/>
      <c r="S773" s="2280"/>
      <c r="T773" s="2281"/>
      <c r="U773" s="2280"/>
      <c r="V773" s="2280"/>
      <c r="W773" s="2280"/>
      <c r="X773" s="2280"/>
      <c r="Y773" s="2281"/>
      <c r="Z773" s="2280"/>
      <c r="AA773" s="2280"/>
      <c r="AB773" s="2280"/>
      <c r="AC773" s="2280"/>
      <c r="AD773" s="2281"/>
      <c r="AE773" s="2280"/>
      <c r="AF773" s="2280"/>
      <c r="AG773" s="2280"/>
      <c r="AH773" s="2280"/>
      <c r="AI773" s="2281"/>
      <c r="AJ773" s="2280"/>
      <c r="AK773" s="2280"/>
      <c r="AL773" s="2280"/>
      <c r="AM773" s="2280"/>
      <c r="AN773" s="2281"/>
      <c r="AO773" s="2280"/>
      <c r="AP773" s="2280"/>
      <c r="AQ773" s="2280"/>
      <c r="AR773" s="2280"/>
      <c r="AS773" s="2281"/>
      <c r="AT773" s="2280"/>
      <c r="AU773" s="2280"/>
      <c r="AV773" s="2280"/>
      <c r="AW773" s="2280"/>
      <c r="AX773" s="2281"/>
    </row>
    <row r="774" spans="1:50">
      <c r="A774" s="2280"/>
      <c r="B774" s="2280"/>
      <c r="C774" s="2280"/>
      <c r="D774" s="2280"/>
      <c r="E774" s="2281"/>
      <c r="F774" s="2280"/>
      <c r="G774" s="2280"/>
      <c r="H774" s="2280"/>
      <c r="I774" s="2280"/>
      <c r="J774" s="2281"/>
      <c r="K774" s="2280"/>
      <c r="L774" s="2280"/>
      <c r="M774" s="2280"/>
      <c r="N774" s="2280"/>
      <c r="O774" s="2281"/>
      <c r="P774" s="2280"/>
      <c r="Q774" s="2280"/>
      <c r="R774" s="2280"/>
      <c r="S774" s="2280"/>
      <c r="T774" s="2281"/>
      <c r="U774" s="2280"/>
      <c r="V774" s="2280"/>
      <c r="W774" s="2280"/>
      <c r="X774" s="2280"/>
      <c r="Y774" s="2281"/>
      <c r="Z774" s="2280"/>
      <c r="AA774" s="2280"/>
      <c r="AB774" s="2280"/>
      <c r="AC774" s="2280"/>
      <c r="AD774" s="2281"/>
      <c r="AE774" s="2280"/>
      <c r="AF774" s="2280"/>
      <c r="AG774" s="2280"/>
      <c r="AH774" s="2280"/>
      <c r="AI774" s="2281"/>
      <c r="AJ774" s="2280"/>
      <c r="AK774" s="2280"/>
      <c r="AL774" s="2280"/>
      <c r="AM774" s="2280"/>
      <c r="AN774" s="2281"/>
      <c r="AO774" s="2280"/>
      <c r="AP774" s="2280"/>
      <c r="AQ774" s="2280"/>
      <c r="AR774" s="2280"/>
      <c r="AS774" s="2281"/>
      <c r="AT774" s="2280"/>
      <c r="AU774" s="2280"/>
      <c r="AV774" s="2280"/>
      <c r="AW774" s="2280"/>
      <c r="AX774" s="2281"/>
    </row>
    <row r="775" spans="1:50">
      <c r="A775" s="2280"/>
      <c r="B775" s="2280"/>
      <c r="C775" s="2280"/>
      <c r="D775" s="2280"/>
      <c r="E775" s="2281"/>
      <c r="F775" s="2280"/>
      <c r="G775" s="2280"/>
      <c r="H775" s="2280"/>
      <c r="I775" s="2280"/>
      <c r="J775" s="2281"/>
      <c r="K775" s="2280"/>
      <c r="L775" s="2280"/>
      <c r="M775" s="2280"/>
      <c r="N775" s="2280"/>
      <c r="O775" s="2281"/>
      <c r="P775" s="2280"/>
      <c r="Q775" s="2280"/>
      <c r="R775" s="2280"/>
      <c r="S775" s="2280"/>
      <c r="T775" s="2281"/>
      <c r="U775" s="2280"/>
      <c r="V775" s="2280"/>
      <c r="W775" s="2280"/>
      <c r="X775" s="2280"/>
      <c r="Y775" s="2281"/>
      <c r="Z775" s="2280"/>
      <c r="AA775" s="2280"/>
      <c r="AB775" s="2280"/>
      <c r="AC775" s="2280"/>
      <c r="AD775" s="2281"/>
      <c r="AE775" s="2280"/>
      <c r="AF775" s="2280"/>
      <c r="AG775" s="2280"/>
      <c r="AH775" s="2280"/>
      <c r="AI775" s="2281"/>
      <c r="AJ775" s="2280"/>
      <c r="AK775" s="2280"/>
      <c r="AL775" s="2280"/>
      <c r="AM775" s="2280"/>
      <c r="AN775" s="2281"/>
      <c r="AO775" s="2280"/>
      <c r="AP775" s="2280"/>
      <c r="AQ775" s="2280"/>
      <c r="AR775" s="2280"/>
      <c r="AS775" s="2281"/>
      <c r="AT775" s="2280"/>
      <c r="AU775" s="2280"/>
      <c r="AV775" s="2280"/>
      <c r="AW775" s="2280"/>
      <c r="AX775" s="2281"/>
    </row>
    <row r="776" spans="1:50">
      <c r="A776" s="2280"/>
      <c r="B776" s="2280"/>
      <c r="C776" s="2280"/>
      <c r="D776" s="2280"/>
      <c r="E776" s="2281"/>
      <c r="F776" s="2280"/>
      <c r="G776" s="2280"/>
      <c r="H776" s="2280"/>
      <c r="I776" s="2280"/>
      <c r="J776" s="2281"/>
      <c r="K776" s="2280"/>
      <c r="L776" s="2280"/>
      <c r="M776" s="2280"/>
      <c r="N776" s="2280"/>
      <c r="O776" s="2281"/>
      <c r="P776" s="2280"/>
      <c r="Q776" s="2280"/>
      <c r="R776" s="2280"/>
      <c r="S776" s="2280"/>
      <c r="T776" s="2281"/>
      <c r="U776" s="2280"/>
      <c r="V776" s="2280"/>
      <c r="W776" s="2280"/>
      <c r="X776" s="2280"/>
      <c r="Y776" s="2281"/>
      <c r="Z776" s="2280"/>
      <c r="AA776" s="2280"/>
      <c r="AB776" s="2280"/>
      <c r="AC776" s="2280"/>
      <c r="AD776" s="2281"/>
      <c r="AE776" s="2280"/>
      <c r="AF776" s="2280"/>
      <c r="AG776" s="2280"/>
      <c r="AH776" s="2280"/>
      <c r="AI776" s="2281"/>
      <c r="AJ776" s="2280"/>
      <c r="AK776" s="2280"/>
      <c r="AL776" s="2280"/>
      <c r="AM776" s="2280"/>
      <c r="AN776" s="2281"/>
      <c r="AO776" s="2280"/>
      <c r="AP776" s="2280"/>
      <c r="AQ776" s="2280"/>
      <c r="AR776" s="2280"/>
      <c r="AS776" s="2281"/>
      <c r="AT776" s="2280"/>
      <c r="AU776" s="2280"/>
      <c r="AV776" s="2280"/>
      <c r="AW776" s="2280"/>
      <c r="AX776" s="2281"/>
    </row>
    <row r="777" spans="1:50">
      <c r="A777" s="2280"/>
      <c r="B777" s="2280"/>
      <c r="C777" s="2280"/>
      <c r="D777" s="2280"/>
      <c r="E777" s="2281"/>
      <c r="F777" s="2280"/>
      <c r="G777" s="2280"/>
      <c r="H777" s="2280"/>
      <c r="I777" s="2280"/>
      <c r="J777" s="2281"/>
      <c r="K777" s="2280"/>
      <c r="L777" s="2280"/>
      <c r="M777" s="2280"/>
      <c r="N777" s="2280"/>
      <c r="O777" s="2281"/>
      <c r="P777" s="2280"/>
      <c r="Q777" s="2280"/>
      <c r="R777" s="2280"/>
      <c r="S777" s="2280"/>
      <c r="T777" s="2281"/>
      <c r="U777" s="2280"/>
      <c r="V777" s="2280"/>
      <c r="W777" s="2280"/>
      <c r="X777" s="2280"/>
      <c r="Y777" s="2281"/>
      <c r="Z777" s="2280"/>
      <c r="AA777" s="2280"/>
      <c r="AB777" s="2280"/>
      <c r="AC777" s="2280"/>
      <c r="AD777" s="2281"/>
      <c r="AE777" s="2280"/>
      <c r="AF777" s="2280"/>
      <c r="AG777" s="2280"/>
      <c r="AH777" s="2280"/>
      <c r="AI777" s="2281"/>
      <c r="AJ777" s="2280"/>
      <c r="AK777" s="2280"/>
      <c r="AL777" s="2280"/>
      <c r="AM777" s="2280"/>
      <c r="AN777" s="2281"/>
      <c r="AO777" s="2280"/>
      <c r="AP777" s="2280"/>
      <c r="AQ777" s="2280"/>
      <c r="AR777" s="2280"/>
      <c r="AS777" s="2281"/>
      <c r="AT777" s="2280"/>
      <c r="AU777" s="2280"/>
      <c r="AV777" s="2280"/>
      <c r="AW777" s="2280"/>
      <c r="AX777" s="2281"/>
    </row>
    <row r="778" spans="1:50">
      <c r="A778" s="2280"/>
      <c r="B778" s="2280"/>
      <c r="C778" s="2280"/>
      <c r="D778" s="2280"/>
      <c r="E778" s="2281"/>
      <c r="F778" s="2280"/>
      <c r="G778" s="2280"/>
      <c r="H778" s="2280"/>
      <c r="I778" s="2280"/>
      <c r="J778" s="2281"/>
      <c r="K778" s="2280"/>
      <c r="L778" s="2280"/>
      <c r="M778" s="2280"/>
      <c r="N778" s="2280"/>
      <c r="O778" s="2281"/>
      <c r="P778" s="2280"/>
      <c r="Q778" s="2280"/>
      <c r="R778" s="2280"/>
      <c r="S778" s="2280"/>
      <c r="T778" s="2281"/>
      <c r="U778" s="2280"/>
      <c r="V778" s="2280"/>
      <c r="W778" s="2280"/>
      <c r="X778" s="2280"/>
      <c r="Y778" s="2281"/>
      <c r="Z778" s="2280"/>
      <c r="AA778" s="2280"/>
      <c r="AB778" s="2280"/>
      <c r="AC778" s="2280"/>
      <c r="AD778" s="2281"/>
      <c r="AE778" s="2280"/>
      <c r="AF778" s="2280"/>
      <c r="AG778" s="2280"/>
      <c r="AH778" s="2280"/>
      <c r="AI778" s="2281"/>
      <c r="AJ778" s="2280"/>
      <c r="AK778" s="2280"/>
      <c r="AL778" s="2280"/>
      <c r="AM778" s="2280"/>
      <c r="AN778" s="2281"/>
      <c r="AO778" s="2280"/>
      <c r="AP778" s="2280"/>
      <c r="AQ778" s="2280"/>
      <c r="AR778" s="2280"/>
      <c r="AS778" s="2281"/>
      <c r="AT778" s="2280"/>
      <c r="AU778" s="2280"/>
      <c r="AV778" s="2280"/>
      <c r="AW778" s="2280"/>
      <c r="AX778" s="2281"/>
    </row>
    <row r="779" spans="1:50">
      <c r="A779" s="2280"/>
      <c r="B779" s="2280"/>
      <c r="C779" s="2280"/>
      <c r="D779" s="2280"/>
      <c r="E779" s="2281"/>
      <c r="F779" s="2280"/>
      <c r="G779" s="2280"/>
      <c r="H779" s="2280"/>
      <c r="I779" s="2280"/>
      <c r="J779" s="2281"/>
      <c r="K779" s="2280"/>
      <c r="L779" s="2280"/>
      <c r="M779" s="2280"/>
      <c r="N779" s="2280"/>
      <c r="O779" s="2281"/>
      <c r="P779" s="2280"/>
      <c r="Q779" s="2280"/>
      <c r="R779" s="2280"/>
      <c r="S779" s="2280"/>
      <c r="T779" s="2281"/>
      <c r="U779" s="2280"/>
      <c r="V779" s="2280"/>
      <c r="W779" s="2280"/>
      <c r="X779" s="2280"/>
      <c r="Y779" s="2281"/>
      <c r="Z779" s="2280"/>
      <c r="AA779" s="2280"/>
      <c r="AB779" s="2280"/>
      <c r="AC779" s="2280"/>
      <c r="AD779" s="2281"/>
      <c r="AE779" s="2280"/>
      <c r="AF779" s="2280"/>
      <c r="AG779" s="2280"/>
      <c r="AH779" s="2280"/>
      <c r="AI779" s="2281"/>
      <c r="AJ779" s="2280"/>
      <c r="AK779" s="2280"/>
      <c r="AL779" s="2280"/>
      <c r="AM779" s="2280"/>
      <c r="AN779" s="2281"/>
      <c r="AO779" s="2280"/>
      <c r="AP779" s="2280"/>
      <c r="AQ779" s="2280"/>
      <c r="AR779" s="2280"/>
      <c r="AS779" s="2281"/>
      <c r="AT779" s="2280"/>
      <c r="AU779" s="2280"/>
      <c r="AV779" s="2280"/>
      <c r="AW779" s="2280"/>
      <c r="AX779" s="2281"/>
    </row>
    <row r="780" spans="1:50">
      <c r="A780" s="2280"/>
      <c r="B780" s="2280"/>
      <c r="C780" s="2280"/>
      <c r="D780" s="2280"/>
      <c r="E780" s="2281"/>
      <c r="F780" s="2280"/>
      <c r="G780" s="2280"/>
      <c r="H780" s="2280"/>
      <c r="I780" s="2280"/>
      <c r="J780" s="2281"/>
      <c r="K780" s="2280"/>
      <c r="L780" s="2280"/>
      <c r="M780" s="2280"/>
      <c r="N780" s="2280"/>
      <c r="O780" s="2281"/>
      <c r="P780" s="2280"/>
      <c r="Q780" s="2280"/>
      <c r="R780" s="2280"/>
      <c r="S780" s="2280"/>
      <c r="T780" s="2281"/>
      <c r="U780" s="2280"/>
      <c r="V780" s="2280"/>
      <c r="W780" s="2280"/>
      <c r="X780" s="2280"/>
      <c r="Y780" s="2281"/>
      <c r="Z780" s="2280"/>
      <c r="AA780" s="2280"/>
      <c r="AB780" s="2280"/>
      <c r="AC780" s="2280"/>
      <c r="AD780" s="2281"/>
      <c r="AE780" s="2280"/>
      <c r="AF780" s="2280"/>
      <c r="AG780" s="2280"/>
      <c r="AH780" s="2280"/>
      <c r="AI780" s="2281"/>
      <c r="AJ780" s="2280"/>
      <c r="AK780" s="2280"/>
      <c r="AL780" s="2280"/>
      <c r="AM780" s="2280"/>
      <c r="AN780" s="2281"/>
      <c r="AO780" s="2280"/>
      <c r="AP780" s="2280"/>
      <c r="AQ780" s="2280"/>
      <c r="AR780" s="2280"/>
      <c r="AS780" s="2281"/>
      <c r="AT780" s="2280"/>
      <c r="AU780" s="2280"/>
      <c r="AV780" s="2280"/>
      <c r="AW780" s="2280"/>
      <c r="AX780" s="2281"/>
    </row>
    <row r="781" spans="1:50">
      <c r="A781" s="2280"/>
      <c r="B781" s="2280"/>
      <c r="C781" s="2280"/>
      <c r="D781" s="2280"/>
      <c r="E781" s="2281"/>
      <c r="F781" s="2280"/>
      <c r="G781" s="2280"/>
      <c r="H781" s="2280"/>
      <c r="I781" s="2280"/>
      <c r="J781" s="2281"/>
      <c r="K781" s="2280"/>
      <c r="L781" s="2280"/>
      <c r="M781" s="2280"/>
      <c r="N781" s="2280"/>
      <c r="O781" s="2281"/>
      <c r="P781" s="2280"/>
      <c r="Q781" s="2280"/>
      <c r="R781" s="2280"/>
      <c r="S781" s="2280"/>
      <c r="T781" s="2281"/>
      <c r="U781" s="2280"/>
      <c r="V781" s="2280"/>
      <c r="W781" s="2280"/>
      <c r="X781" s="2280"/>
      <c r="Y781" s="2281"/>
      <c r="Z781" s="2280"/>
      <c r="AA781" s="2280"/>
      <c r="AB781" s="2280"/>
      <c r="AC781" s="2280"/>
      <c r="AD781" s="2281"/>
      <c r="AE781" s="2280"/>
      <c r="AF781" s="2280"/>
      <c r="AG781" s="2280"/>
      <c r="AH781" s="2280"/>
      <c r="AI781" s="2281"/>
      <c r="AJ781" s="2280"/>
      <c r="AK781" s="2280"/>
      <c r="AL781" s="2280"/>
      <c r="AM781" s="2280"/>
      <c r="AN781" s="2281"/>
      <c r="AO781" s="2280"/>
      <c r="AP781" s="2280"/>
      <c r="AQ781" s="2280"/>
      <c r="AR781" s="2280"/>
      <c r="AS781" s="2281"/>
      <c r="AT781" s="2280"/>
      <c r="AU781" s="2280"/>
      <c r="AV781" s="2280"/>
      <c r="AW781" s="2280"/>
      <c r="AX781" s="2281"/>
    </row>
    <row r="782" spans="1:50">
      <c r="A782" s="2280"/>
      <c r="B782" s="2280"/>
      <c r="C782" s="2280"/>
      <c r="D782" s="2280"/>
      <c r="E782" s="2281"/>
      <c r="F782" s="2280"/>
      <c r="G782" s="2280"/>
      <c r="H782" s="2280"/>
      <c r="I782" s="2280"/>
      <c r="J782" s="2281"/>
      <c r="K782" s="2280"/>
      <c r="L782" s="2280"/>
      <c r="M782" s="2280"/>
      <c r="N782" s="2280"/>
      <c r="O782" s="2281"/>
      <c r="P782" s="2280"/>
      <c r="Q782" s="2280"/>
      <c r="R782" s="2280"/>
      <c r="S782" s="2280"/>
      <c r="T782" s="2281"/>
      <c r="U782" s="2280"/>
      <c r="V782" s="2280"/>
      <c r="W782" s="2280"/>
      <c r="X782" s="2280"/>
      <c r="Y782" s="2281"/>
      <c r="Z782" s="2280"/>
      <c r="AA782" s="2280"/>
      <c r="AB782" s="2280"/>
      <c r="AC782" s="2280"/>
      <c r="AD782" s="2281"/>
      <c r="AE782" s="2280"/>
      <c r="AF782" s="2280"/>
      <c r="AG782" s="2280"/>
      <c r="AH782" s="2280"/>
      <c r="AI782" s="2281"/>
      <c r="AJ782" s="2280"/>
      <c r="AK782" s="2280"/>
      <c r="AL782" s="2280"/>
      <c r="AM782" s="2280"/>
      <c r="AN782" s="2281"/>
      <c r="AO782" s="2280"/>
      <c r="AP782" s="2280"/>
      <c r="AQ782" s="2280"/>
      <c r="AR782" s="2280"/>
      <c r="AS782" s="2281"/>
      <c r="AT782" s="2280"/>
      <c r="AU782" s="2280"/>
      <c r="AV782" s="2280"/>
      <c r="AW782" s="2280"/>
      <c r="AX782" s="2281"/>
    </row>
    <row r="783" spans="1:50">
      <c r="A783" s="2280"/>
      <c r="B783" s="2280"/>
      <c r="C783" s="2280"/>
      <c r="D783" s="2280"/>
      <c r="E783" s="2281"/>
      <c r="F783" s="2280"/>
      <c r="G783" s="2280"/>
      <c r="H783" s="2280"/>
      <c r="I783" s="2280"/>
      <c r="J783" s="2281"/>
      <c r="K783" s="2280"/>
      <c r="L783" s="2280"/>
      <c r="M783" s="2280"/>
      <c r="N783" s="2280"/>
      <c r="O783" s="2281"/>
      <c r="P783" s="2280"/>
      <c r="Q783" s="2280"/>
      <c r="R783" s="2280"/>
      <c r="S783" s="2280"/>
      <c r="T783" s="2281"/>
      <c r="U783" s="2280"/>
      <c r="V783" s="2280"/>
      <c r="W783" s="2280"/>
      <c r="X783" s="2280"/>
      <c r="Y783" s="2281"/>
      <c r="Z783" s="2280"/>
      <c r="AA783" s="2280"/>
      <c r="AB783" s="2280"/>
      <c r="AC783" s="2280"/>
      <c r="AD783" s="2281"/>
      <c r="AE783" s="2280"/>
      <c r="AF783" s="2280"/>
      <c r="AG783" s="2280"/>
      <c r="AH783" s="2280"/>
      <c r="AI783" s="2281"/>
      <c r="AJ783" s="2280"/>
      <c r="AK783" s="2280"/>
      <c r="AL783" s="2280"/>
      <c r="AM783" s="2280"/>
      <c r="AN783" s="2281"/>
      <c r="AO783" s="2280"/>
      <c r="AP783" s="2280"/>
      <c r="AQ783" s="2280"/>
      <c r="AR783" s="2280"/>
      <c r="AS783" s="2281"/>
      <c r="AT783" s="2280"/>
      <c r="AU783" s="2280"/>
      <c r="AV783" s="2280"/>
      <c r="AW783" s="2280"/>
      <c r="AX783" s="2281"/>
    </row>
    <row r="784" spans="1:50">
      <c r="A784" s="2291"/>
      <c r="B784" s="2291"/>
      <c r="C784" s="2291"/>
      <c r="D784" s="2291"/>
      <c r="E784" s="2292"/>
      <c r="F784" s="2291"/>
      <c r="G784" s="2291"/>
      <c r="H784" s="2291"/>
      <c r="I784" s="2291"/>
      <c r="J784" s="2292"/>
      <c r="K784" s="2291"/>
      <c r="L784" s="2291"/>
      <c r="M784" s="2291"/>
      <c r="N784" s="2291"/>
      <c r="O784" s="2292"/>
      <c r="P784" s="2291"/>
      <c r="Q784" s="2291"/>
      <c r="R784" s="2291"/>
      <c r="S784" s="2291"/>
      <c r="T784" s="2292"/>
      <c r="U784" s="2291"/>
      <c r="V784" s="2291"/>
      <c r="W784" s="2291"/>
      <c r="X784" s="2291"/>
      <c r="Y784" s="2292"/>
      <c r="Z784" s="2291"/>
      <c r="AA784" s="2291"/>
      <c r="AB784" s="2291"/>
      <c r="AC784" s="2291"/>
      <c r="AD784" s="2292"/>
      <c r="AE784" s="2291"/>
      <c r="AF784" s="2291"/>
      <c r="AG784" s="2291"/>
      <c r="AH784" s="2291"/>
      <c r="AI784" s="2292"/>
      <c r="AJ784" s="2291"/>
      <c r="AK784" s="2291"/>
      <c r="AL784" s="2291"/>
      <c r="AM784" s="2291"/>
      <c r="AN784" s="2292"/>
      <c r="AO784" s="2291"/>
      <c r="AP784" s="2291"/>
      <c r="AQ784" s="2291"/>
      <c r="AR784" s="2291"/>
      <c r="AS784" s="2292"/>
      <c r="AT784" s="2291"/>
      <c r="AU784" s="2291"/>
      <c r="AV784" s="2291"/>
      <c r="AW784" s="2291"/>
      <c r="AX784" s="2292"/>
    </row>
    <row r="785" spans="1:50" ht="18.75">
      <c r="A785" s="2049" t="s">
        <v>0</v>
      </c>
      <c r="B785" s="2049"/>
      <c r="C785" s="2049"/>
      <c r="D785" s="2049"/>
      <c r="E785" s="2049"/>
      <c r="F785" s="2049" t="s">
        <v>1</v>
      </c>
      <c r="G785" s="2049"/>
      <c r="H785" s="2049"/>
      <c r="I785" s="2049"/>
      <c r="J785" s="2049"/>
      <c r="K785" s="2049" t="s">
        <v>2</v>
      </c>
      <c r="L785" s="2049"/>
      <c r="M785" s="2049"/>
      <c r="N785" s="2049"/>
      <c r="O785" s="2049"/>
      <c r="P785" s="2049" t="s">
        <v>3</v>
      </c>
      <c r="Q785" s="2049"/>
      <c r="R785" s="2049"/>
      <c r="S785" s="2049"/>
      <c r="T785" s="2049"/>
      <c r="U785" s="2049" t="s">
        <v>4</v>
      </c>
      <c r="V785" s="2049"/>
      <c r="W785" s="2049"/>
      <c r="X785" s="2049"/>
      <c r="Y785" s="2049"/>
      <c r="Z785" s="2049" t="s">
        <v>5</v>
      </c>
      <c r="AA785" s="2049"/>
      <c r="AB785" s="2049"/>
      <c r="AC785" s="2049"/>
      <c r="AD785" s="2049"/>
      <c r="AE785" s="2049" t="s">
        <v>6</v>
      </c>
      <c r="AF785" s="2049"/>
      <c r="AG785" s="2049"/>
      <c r="AH785" s="2049"/>
      <c r="AI785" s="2049"/>
      <c r="AJ785" s="2049" t="s">
        <v>7</v>
      </c>
      <c r="AK785" s="2049"/>
      <c r="AL785" s="2049"/>
      <c r="AM785" s="2049"/>
      <c r="AN785" s="2049"/>
      <c r="AO785" s="2049" t="s">
        <v>8</v>
      </c>
      <c r="AP785" s="2049"/>
      <c r="AQ785" s="2049"/>
      <c r="AR785" s="2049"/>
      <c r="AS785" s="2049"/>
      <c r="AT785" s="2049" t="s">
        <v>9</v>
      </c>
      <c r="AU785" s="2049"/>
      <c r="AV785" s="2049"/>
      <c r="AW785" s="2049"/>
      <c r="AX785" s="2049"/>
    </row>
    <row r="786" spans="1:50">
      <c r="A786" s="442">
        <v>1</v>
      </c>
      <c r="B786" s="443"/>
      <c r="C786" s="443"/>
      <c r="D786" s="443"/>
      <c r="E786" s="444"/>
      <c r="F786" s="442">
        <v>2</v>
      </c>
      <c r="G786" s="443"/>
      <c r="H786" s="443"/>
      <c r="I786" s="443"/>
      <c r="J786" s="444"/>
      <c r="K786" s="442">
        <v>3</v>
      </c>
      <c r="L786" s="443"/>
      <c r="M786" s="443"/>
      <c r="N786" s="443"/>
      <c r="O786" s="444"/>
      <c r="P786" s="442">
        <v>4</v>
      </c>
      <c r="Q786" s="443"/>
      <c r="R786" s="443"/>
      <c r="S786" s="443"/>
      <c r="T786" s="444"/>
      <c r="U786" s="442">
        <v>5</v>
      </c>
      <c r="V786" s="443"/>
      <c r="W786" s="443"/>
      <c r="X786" s="443"/>
      <c r="Y786" s="444"/>
      <c r="Z786" s="442">
        <v>6</v>
      </c>
      <c r="AA786" s="443"/>
      <c r="AB786" s="443"/>
      <c r="AC786" s="443"/>
      <c r="AD786" s="444"/>
      <c r="AE786" s="442">
        <v>7</v>
      </c>
      <c r="AF786" s="443"/>
      <c r="AG786" s="443"/>
      <c r="AH786" s="443"/>
      <c r="AI786" s="444"/>
      <c r="AJ786" s="442">
        <v>8</v>
      </c>
      <c r="AK786" s="443"/>
      <c r="AL786" s="443"/>
      <c r="AM786" s="443"/>
      <c r="AN786" s="444"/>
      <c r="AO786" s="442">
        <v>9</v>
      </c>
      <c r="AP786" s="443"/>
      <c r="AQ786" s="443"/>
      <c r="AR786" s="443"/>
      <c r="AS786" s="444"/>
      <c r="AT786" s="442">
        <v>10</v>
      </c>
      <c r="AU786" s="443"/>
      <c r="AV786" s="443"/>
      <c r="AW786" s="443"/>
      <c r="AX786" s="444"/>
    </row>
    <row r="787" spans="1:50">
      <c r="A787" s="2143" t="s">
        <v>3923</v>
      </c>
      <c r="B787" s="2143"/>
      <c r="C787" s="2143"/>
      <c r="D787" s="2143"/>
      <c r="E787" s="2144"/>
      <c r="F787" s="2143"/>
      <c r="G787" s="2143"/>
      <c r="H787" s="2143"/>
      <c r="I787" s="2143"/>
      <c r="J787" s="2144"/>
      <c r="K787" s="2143"/>
      <c r="L787" s="2143"/>
      <c r="M787" s="2143"/>
      <c r="N787" s="2143"/>
      <c r="O787" s="2144"/>
      <c r="P787" s="2143"/>
      <c r="Q787" s="2143"/>
      <c r="R787" s="2143"/>
      <c r="S787" s="2143"/>
      <c r="T787" s="2144"/>
      <c r="U787" s="2143"/>
      <c r="V787" s="2143"/>
      <c r="W787" s="2143"/>
      <c r="X787" s="2143"/>
      <c r="Y787" s="2144"/>
      <c r="Z787" s="2143"/>
      <c r="AA787" s="2143"/>
      <c r="AB787" s="2143"/>
      <c r="AC787" s="2143"/>
      <c r="AD787" s="2144"/>
      <c r="AE787" s="2143"/>
      <c r="AF787" s="2143"/>
      <c r="AG787" s="2143"/>
      <c r="AH787" s="2143"/>
      <c r="AI787" s="2144"/>
      <c r="AJ787" s="2143"/>
      <c r="AK787" s="2143"/>
      <c r="AL787" s="2143"/>
      <c r="AM787" s="2143"/>
      <c r="AN787" s="2144"/>
      <c r="AO787" s="2143"/>
      <c r="AP787" s="2143"/>
      <c r="AQ787" s="2143"/>
      <c r="AR787" s="2143"/>
      <c r="AS787" s="2144"/>
      <c r="AT787" s="2143"/>
      <c r="AU787" s="2143"/>
      <c r="AV787" s="2143"/>
      <c r="AW787" s="2143"/>
      <c r="AX787" s="2144"/>
    </row>
    <row r="788" spans="1:50">
      <c r="A788" s="2143"/>
      <c r="B788" s="2143"/>
      <c r="C788" s="2143"/>
      <c r="D788" s="2143"/>
      <c r="E788" s="2144"/>
      <c r="F788" s="2143"/>
      <c r="G788" s="2143"/>
      <c r="H788" s="2143"/>
      <c r="I788" s="2143"/>
      <c r="J788" s="2144"/>
      <c r="K788" s="2143"/>
      <c r="L788" s="2143"/>
      <c r="M788" s="2143"/>
      <c r="N788" s="2143"/>
      <c r="O788" s="2144"/>
      <c r="P788" s="2143"/>
      <c r="Q788" s="2143"/>
      <c r="R788" s="2143"/>
      <c r="S788" s="2143"/>
      <c r="T788" s="2144"/>
      <c r="U788" s="2143"/>
      <c r="V788" s="2143"/>
      <c r="W788" s="2143"/>
      <c r="X788" s="2143"/>
      <c r="Y788" s="2144"/>
      <c r="Z788" s="2143"/>
      <c r="AA788" s="2143"/>
      <c r="AB788" s="2143"/>
      <c r="AC788" s="2143"/>
      <c r="AD788" s="2144"/>
      <c r="AE788" s="2143"/>
      <c r="AF788" s="2143"/>
      <c r="AG788" s="2143"/>
      <c r="AH788" s="2143"/>
      <c r="AI788" s="2144"/>
      <c r="AJ788" s="2143"/>
      <c r="AK788" s="2143"/>
      <c r="AL788" s="2143"/>
      <c r="AM788" s="2143"/>
      <c r="AN788" s="2144"/>
      <c r="AO788" s="2143"/>
      <c r="AP788" s="2143"/>
      <c r="AQ788" s="2143"/>
      <c r="AR788" s="2143"/>
      <c r="AS788" s="2144"/>
      <c r="AT788" s="2143"/>
      <c r="AU788" s="2143"/>
      <c r="AV788" s="2143"/>
      <c r="AW788" s="2143"/>
      <c r="AX788" s="2144"/>
    </row>
    <row r="789" spans="1:50">
      <c r="A789" s="2143"/>
      <c r="B789" s="2143"/>
      <c r="C789" s="2143"/>
      <c r="D789" s="2143"/>
      <c r="E789" s="2144"/>
      <c r="F789" s="2143"/>
      <c r="G789" s="2143"/>
      <c r="H789" s="2143"/>
      <c r="I789" s="2143"/>
      <c r="J789" s="2144"/>
      <c r="K789" s="2143"/>
      <c r="L789" s="2143"/>
      <c r="M789" s="2143"/>
      <c r="N789" s="2143"/>
      <c r="O789" s="2144"/>
      <c r="P789" s="2143"/>
      <c r="Q789" s="2143"/>
      <c r="R789" s="2143"/>
      <c r="S789" s="2143"/>
      <c r="T789" s="2144"/>
      <c r="U789" s="2143"/>
      <c r="V789" s="2143"/>
      <c r="W789" s="2143"/>
      <c r="X789" s="2143"/>
      <c r="Y789" s="2144"/>
      <c r="Z789" s="2143"/>
      <c r="AA789" s="2143"/>
      <c r="AB789" s="2143"/>
      <c r="AC789" s="2143"/>
      <c r="AD789" s="2144"/>
      <c r="AE789" s="2143"/>
      <c r="AF789" s="2143"/>
      <c r="AG789" s="2143"/>
      <c r="AH789" s="2143"/>
      <c r="AI789" s="2144"/>
      <c r="AJ789" s="2143"/>
      <c r="AK789" s="2143"/>
      <c r="AL789" s="2143"/>
      <c r="AM789" s="2143"/>
      <c r="AN789" s="2144"/>
      <c r="AO789" s="2143"/>
      <c r="AP789" s="2143"/>
      <c r="AQ789" s="2143"/>
      <c r="AR789" s="2143"/>
      <c r="AS789" s="2144"/>
      <c r="AT789" s="2143"/>
      <c r="AU789" s="2143"/>
      <c r="AV789" s="2143"/>
      <c r="AW789" s="2143"/>
      <c r="AX789" s="2144"/>
    </row>
    <row r="790" spans="1:50">
      <c r="A790" s="2143"/>
      <c r="B790" s="2143"/>
      <c r="C790" s="2143"/>
      <c r="D790" s="2143"/>
      <c r="E790" s="2144"/>
      <c r="F790" s="2143"/>
      <c r="G790" s="2143"/>
      <c r="H790" s="2143"/>
      <c r="I790" s="2143"/>
      <c r="J790" s="2144"/>
      <c r="K790" s="2143"/>
      <c r="L790" s="2143"/>
      <c r="M790" s="2143"/>
      <c r="N790" s="2143"/>
      <c r="O790" s="2144"/>
      <c r="P790" s="2143"/>
      <c r="Q790" s="2143"/>
      <c r="R790" s="2143"/>
      <c r="S790" s="2143"/>
      <c r="T790" s="2144"/>
      <c r="U790" s="2143"/>
      <c r="V790" s="2143"/>
      <c r="W790" s="2143"/>
      <c r="X790" s="2143"/>
      <c r="Y790" s="2144"/>
      <c r="Z790" s="2143"/>
      <c r="AA790" s="2143"/>
      <c r="AB790" s="2143"/>
      <c r="AC790" s="2143"/>
      <c r="AD790" s="2144"/>
      <c r="AE790" s="2143"/>
      <c r="AF790" s="2143"/>
      <c r="AG790" s="2143"/>
      <c r="AH790" s="2143"/>
      <c r="AI790" s="2144"/>
      <c r="AJ790" s="2143"/>
      <c r="AK790" s="2143"/>
      <c r="AL790" s="2143"/>
      <c r="AM790" s="2143"/>
      <c r="AN790" s="2144"/>
      <c r="AO790" s="2143"/>
      <c r="AP790" s="2143"/>
      <c r="AQ790" s="2143"/>
      <c r="AR790" s="2143"/>
      <c r="AS790" s="2144"/>
      <c r="AT790" s="2143"/>
      <c r="AU790" s="2143"/>
      <c r="AV790" s="2143"/>
      <c r="AW790" s="2143"/>
      <c r="AX790" s="2144"/>
    </row>
    <row r="791" spans="1:50">
      <c r="A791" s="2143"/>
      <c r="B791" s="2143"/>
      <c r="C791" s="2143"/>
      <c r="D791" s="2143"/>
      <c r="E791" s="2144"/>
      <c r="F791" s="2143"/>
      <c r="G791" s="2143"/>
      <c r="H791" s="2143"/>
      <c r="I791" s="2143"/>
      <c r="J791" s="2144"/>
      <c r="K791" s="2143"/>
      <c r="L791" s="2143"/>
      <c r="M791" s="2143"/>
      <c r="N791" s="2143"/>
      <c r="O791" s="2144"/>
      <c r="P791" s="2143"/>
      <c r="Q791" s="2143"/>
      <c r="R791" s="2143"/>
      <c r="S791" s="2143"/>
      <c r="T791" s="2144"/>
      <c r="U791" s="2143"/>
      <c r="V791" s="2143"/>
      <c r="W791" s="2143"/>
      <c r="X791" s="2143"/>
      <c r="Y791" s="2144"/>
      <c r="Z791" s="2143"/>
      <c r="AA791" s="2143"/>
      <c r="AB791" s="2143"/>
      <c r="AC791" s="2143"/>
      <c r="AD791" s="2144"/>
      <c r="AE791" s="2143"/>
      <c r="AF791" s="2143"/>
      <c r="AG791" s="2143"/>
      <c r="AH791" s="2143"/>
      <c r="AI791" s="2144"/>
      <c r="AJ791" s="2143"/>
      <c r="AK791" s="2143"/>
      <c r="AL791" s="2143"/>
      <c r="AM791" s="2143"/>
      <c r="AN791" s="2144"/>
      <c r="AO791" s="2143"/>
      <c r="AP791" s="2143"/>
      <c r="AQ791" s="2143"/>
      <c r="AR791" s="2143"/>
      <c r="AS791" s="2144"/>
      <c r="AT791" s="2143"/>
      <c r="AU791" s="2143"/>
      <c r="AV791" s="2143"/>
      <c r="AW791" s="2143"/>
      <c r="AX791" s="2144"/>
    </row>
    <row r="792" spans="1:50">
      <c r="A792" s="2143"/>
      <c r="B792" s="2143"/>
      <c r="C792" s="2143"/>
      <c r="D792" s="2143"/>
      <c r="E792" s="2144"/>
      <c r="F792" s="2143"/>
      <c r="G792" s="2143"/>
      <c r="H792" s="2143"/>
      <c r="I792" s="2143"/>
      <c r="J792" s="2144"/>
      <c r="K792" s="2143"/>
      <c r="L792" s="2143"/>
      <c r="M792" s="2143"/>
      <c r="N792" s="2143"/>
      <c r="O792" s="2144"/>
      <c r="P792" s="2143"/>
      <c r="Q792" s="2143"/>
      <c r="R792" s="2143"/>
      <c r="S792" s="2143"/>
      <c r="T792" s="2144"/>
      <c r="U792" s="2143"/>
      <c r="V792" s="2143"/>
      <c r="W792" s="2143"/>
      <c r="X792" s="2143"/>
      <c r="Y792" s="2144"/>
      <c r="Z792" s="2143"/>
      <c r="AA792" s="2143"/>
      <c r="AB792" s="2143"/>
      <c r="AC792" s="2143"/>
      <c r="AD792" s="2144"/>
      <c r="AE792" s="2143"/>
      <c r="AF792" s="2143"/>
      <c r="AG792" s="2143"/>
      <c r="AH792" s="2143"/>
      <c r="AI792" s="2144"/>
      <c r="AJ792" s="2143"/>
      <c r="AK792" s="2143"/>
      <c r="AL792" s="2143"/>
      <c r="AM792" s="2143"/>
      <c r="AN792" s="2144"/>
      <c r="AO792" s="2143"/>
      <c r="AP792" s="2143"/>
      <c r="AQ792" s="2143"/>
      <c r="AR792" s="2143"/>
      <c r="AS792" s="2144"/>
      <c r="AT792" s="2143"/>
      <c r="AU792" s="2143"/>
      <c r="AV792" s="2143"/>
      <c r="AW792" s="2143"/>
      <c r="AX792" s="2144"/>
    </row>
    <row r="793" spans="1:50">
      <c r="A793" s="2143"/>
      <c r="B793" s="2143"/>
      <c r="C793" s="2143"/>
      <c r="D793" s="2143"/>
      <c r="E793" s="2144"/>
      <c r="F793" s="2143"/>
      <c r="G793" s="2143"/>
      <c r="H793" s="2143"/>
      <c r="I793" s="2143"/>
      <c r="J793" s="2144"/>
      <c r="K793" s="2143"/>
      <c r="L793" s="2143"/>
      <c r="M793" s="2143"/>
      <c r="N793" s="2143"/>
      <c r="O793" s="2144"/>
      <c r="P793" s="2143"/>
      <c r="Q793" s="2143"/>
      <c r="R793" s="2143"/>
      <c r="S793" s="2143"/>
      <c r="T793" s="2144"/>
      <c r="U793" s="2143"/>
      <c r="V793" s="2143"/>
      <c r="W793" s="2143"/>
      <c r="X793" s="2143"/>
      <c r="Y793" s="2144"/>
      <c r="Z793" s="2143"/>
      <c r="AA793" s="2143"/>
      <c r="AB793" s="2143"/>
      <c r="AC793" s="2143"/>
      <c r="AD793" s="2144"/>
      <c r="AE793" s="2143"/>
      <c r="AF793" s="2143"/>
      <c r="AG793" s="2143"/>
      <c r="AH793" s="2143"/>
      <c r="AI793" s="2144"/>
      <c r="AJ793" s="2143"/>
      <c r="AK793" s="2143"/>
      <c r="AL793" s="2143"/>
      <c r="AM793" s="2143"/>
      <c r="AN793" s="2144"/>
      <c r="AO793" s="2143"/>
      <c r="AP793" s="2143"/>
      <c r="AQ793" s="2143"/>
      <c r="AR793" s="2143"/>
      <c r="AS793" s="2144"/>
      <c r="AT793" s="2143"/>
      <c r="AU793" s="2143"/>
      <c r="AV793" s="2143"/>
      <c r="AW793" s="2143"/>
      <c r="AX793" s="2144"/>
    </row>
    <row r="794" spans="1:50">
      <c r="A794" s="2143"/>
      <c r="B794" s="2143"/>
      <c r="C794" s="2143"/>
      <c r="D794" s="2143"/>
      <c r="E794" s="2144"/>
      <c r="F794" s="2143"/>
      <c r="G794" s="2143"/>
      <c r="H794" s="2143"/>
      <c r="I794" s="2143"/>
      <c r="J794" s="2144"/>
      <c r="K794" s="2143"/>
      <c r="L794" s="2143"/>
      <c r="M794" s="2143"/>
      <c r="N794" s="2143"/>
      <c r="O794" s="2144"/>
      <c r="P794" s="2143"/>
      <c r="Q794" s="2143"/>
      <c r="R794" s="2143"/>
      <c r="S794" s="2143"/>
      <c r="T794" s="2144"/>
      <c r="U794" s="2143"/>
      <c r="V794" s="2143"/>
      <c r="W794" s="2143"/>
      <c r="X794" s="2143"/>
      <c r="Y794" s="2144"/>
      <c r="Z794" s="2143"/>
      <c r="AA794" s="2143"/>
      <c r="AB794" s="2143"/>
      <c r="AC794" s="2143"/>
      <c r="AD794" s="2144"/>
      <c r="AE794" s="2143"/>
      <c r="AF794" s="2143"/>
      <c r="AG794" s="2143"/>
      <c r="AH794" s="2143"/>
      <c r="AI794" s="2144"/>
      <c r="AJ794" s="2143"/>
      <c r="AK794" s="2143"/>
      <c r="AL794" s="2143"/>
      <c r="AM794" s="2143"/>
      <c r="AN794" s="2144"/>
      <c r="AO794" s="2143"/>
      <c r="AP794" s="2143"/>
      <c r="AQ794" s="2143"/>
      <c r="AR794" s="2143"/>
      <c r="AS794" s="2144"/>
      <c r="AT794" s="2143"/>
      <c r="AU794" s="2143"/>
      <c r="AV794" s="2143"/>
      <c r="AW794" s="2143"/>
      <c r="AX794" s="2144"/>
    </row>
    <row r="795" spans="1:50">
      <c r="A795" s="2143"/>
      <c r="B795" s="2143"/>
      <c r="C795" s="2143"/>
      <c r="D795" s="2143"/>
      <c r="E795" s="2144"/>
      <c r="F795" s="2143"/>
      <c r="G795" s="2143"/>
      <c r="H795" s="2143"/>
      <c r="I795" s="2143"/>
      <c r="J795" s="2144"/>
      <c r="K795" s="2143"/>
      <c r="L795" s="2143"/>
      <c r="M795" s="2143"/>
      <c r="N795" s="2143"/>
      <c r="O795" s="2144"/>
      <c r="P795" s="2143"/>
      <c r="Q795" s="2143"/>
      <c r="R795" s="2143"/>
      <c r="S795" s="2143"/>
      <c r="T795" s="2144"/>
      <c r="U795" s="2143"/>
      <c r="V795" s="2143"/>
      <c r="W795" s="2143"/>
      <c r="X795" s="2143"/>
      <c r="Y795" s="2144"/>
      <c r="Z795" s="2143"/>
      <c r="AA795" s="2143"/>
      <c r="AB795" s="2143"/>
      <c r="AC795" s="2143"/>
      <c r="AD795" s="2144"/>
      <c r="AE795" s="2143"/>
      <c r="AF795" s="2143"/>
      <c r="AG795" s="2143"/>
      <c r="AH795" s="2143"/>
      <c r="AI795" s="2144"/>
      <c r="AJ795" s="2143"/>
      <c r="AK795" s="2143"/>
      <c r="AL795" s="2143"/>
      <c r="AM795" s="2143"/>
      <c r="AN795" s="2144"/>
      <c r="AO795" s="2143"/>
      <c r="AP795" s="2143"/>
      <c r="AQ795" s="2143"/>
      <c r="AR795" s="2143"/>
      <c r="AS795" s="2144"/>
      <c r="AT795" s="2143"/>
      <c r="AU795" s="2143"/>
      <c r="AV795" s="2143"/>
      <c r="AW795" s="2143"/>
      <c r="AX795" s="2144"/>
    </row>
    <row r="796" spans="1:50">
      <c r="A796" s="2143"/>
      <c r="B796" s="2143"/>
      <c r="C796" s="2143"/>
      <c r="D796" s="2143"/>
      <c r="E796" s="2144"/>
      <c r="F796" s="2143"/>
      <c r="G796" s="2143"/>
      <c r="H796" s="2143"/>
      <c r="I796" s="2143"/>
      <c r="J796" s="2144"/>
      <c r="K796" s="2143"/>
      <c r="L796" s="2143"/>
      <c r="M796" s="2143"/>
      <c r="N796" s="2143"/>
      <c r="O796" s="2144"/>
      <c r="P796" s="2143"/>
      <c r="Q796" s="2143"/>
      <c r="R796" s="2143"/>
      <c r="S796" s="2143"/>
      <c r="T796" s="2144"/>
      <c r="U796" s="2143"/>
      <c r="V796" s="2143"/>
      <c r="W796" s="2143"/>
      <c r="X796" s="2143"/>
      <c r="Y796" s="2144"/>
      <c r="Z796" s="2143"/>
      <c r="AA796" s="2143"/>
      <c r="AB796" s="2143"/>
      <c r="AC796" s="2143"/>
      <c r="AD796" s="2144"/>
      <c r="AE796" s="2143"/>
      <c r="AF796" s="2143"/>
      <c r="AG796" s="2143"/>
      <c r="AH796" s="2143"/>
      <c r="AI796" s="2144"/>
      <c r="AJ796" s="2143"/>
      <c r="AK796" s="2143"/>
      <c r="AL796" s="2143"/>
      <c r="AM796" s="2143"/>
      <c r="AN796" s="2144"/>
      <c r="AO796" s="2143"/>
      <c r="AP796" s="2143"/>
      <c r="AQ796" s="2143"/>
      <c r="AR796" s="2143"/>
      <c r="AS796" s="2144"/>
      <c r="AT796" s="2143"/>
      <c r="AU796" s="2143"/>
      <c r="AV796" s="2143"/>
      <c r="AW796" s="2143"/>
      <c r="AX796" s="2144"/>
    </row>
    <row r="797" spans="1:50">
      <c r="A797" s="2143"/>
      <c r="B797" s="2143"/>
      <c r="C797" s="2143"/>
      <c r="D797" s="2143"/>
      <c r="E797" s="2144"/>
      <c r="F797" s="2143"/>
      <c r="G797" s="2143"/>
      <c r="H797" s="2143"/>
      <c r="I797" s="2143"/>
      <c r="J797" s="2144"/>
      <c r="K797" s="2143"/>
      <c r="L797" s="2143"/>
      <c r="M797" s="2143"/>
      <c r="N797" s="2143"/>
      <c r="O797" s="2144"/>
      <c r="P797" s="2143"/>
      <c r="Q797" s="2143"/>
      <c r="R797" s="2143"/>
      <c r="S797" s="2143"/>
      <c r="T797" s="2144"/>
      <c r="U797" s="2143"/>
      <c r="V797" s="2143"/>
      <c r="W797" s="2143"/>
      <c r="X797" s="2143"/>
      <c r="Y797" s="2144"/>
      <c r="Z797" s="2143"/>
      <c r="AA797" s="2143"/>
      <c r="AB797" s="2143"/>
      <c r="AC797" s="2143"/>
      <c r="AD797" s="2144"/>
      <c r="AE797" s="2143"/>
      <c r="AF797" s="2143"/>
      <c r="AG797" s="2143"/>
      <c r="AH797" s="2143"/>
      <c r="AI797" s="2144"/>
      <c r="AJ797" s="2143"/>
      <c r="AK797" s="2143"/>
      <c r="AL797" s="2143"/>
      <c r="AM797" s="2143"/>
      <c r="AN797" s="2144"/>
      <c r="AO797" s="2143"/>
      <c r="AP797" s="2143"/>
      <c r="AQ797" s="2143"/>
      <c r="AR797" s="2143"/>
      <c r="AS797" s="2144"/>
      <c r="AT797" s="2143"/>
      <c r="AU797" s="2143"/>
      <c r="AV797" s="2143"/>
      <c r="AW797" s="2143"/>
      <c r="AX797" s="2144"/>
    </row>
    <row r="798" spans="1:50">
      <c r="A798" s="2143"/>
      <c r="B798" s="2143"/>
      <c r="C798" s="2143"/>
      <c r="D798" s="2143"/>
      <c r="E798" s="2144"/>
      <c r="F798" s="2143"/>
      <c r="G798" s="2143"/>
      <c r="H798" s="2143"/>
      <c r="I798" s="2143"/>
      <c r="J798" s="2144"/>
      <c r="K798" s="2143"/>
      <c r="L798" s="2143"/>
      <c r="M798" s="2143"/>
      <c r="N798" s="2143"/>
      <c r="O798" s="2144"/>
      <c r="P798" s="2143"/>
      <c r="Q798" s="2143"/>
      <c r="R798" s="2143"/>
      <c r="S798" s="2143"/>
      <c r="T798" s="2144"/>
      <c r="U798" s="2143"/>
      <c r="V798" s="2143"/>
      <c r="W798" s="2143"/>
      <c r="X798" s="2143"/>
      <c r="Y798" s="2144"/>
      <c r="Z798" s="2143"/>
      <c r="AA798" s="2143"/>
      <c r="AB798" s="2143"/>
      <c r="AC798" s="2143"/>
      <c r="AD798" s="2144"/>
      <c r="AE798" s="2143"/>
      <c r="AF798" s="2143"/>
      <c r="AG798" s="2143"/>
      <c r="AH798" s="2143"/>
      <c r="AI798" s="2144"/>
      <c r="AJ798" s="2143"/>
      <c r="AK798" s="2143"/>
      <c r="AL798" s="2143"/>
      <c r="AM798" s="2143"/>
      <c r="AN798" s="2144"/>
      <c r="AO798" s="2143"/>
      <c r="AP798" s="2143"/>
      <c r="AQ798" s="2143"/>
      <c r="AR798" s="2143"/>
      <c r="AS798" s="2144"/>
      <c r="AT798" s="2143"/>
      <c r="AU798" s="2143"/>
      <c r="AV798" s="2143"/>
      <c r="AW798" s="2143"/>
      <c r="AX798" s="2144"/>
    </row>
    <row r="799" spans="1:50">
      <c r="A799" s="2143"/>
      <c r="B799" s="2143"/>
      <c r="C799" s="2143"/>
      <c r="D799" s="2143"/>
      <c r="E799" s="2144"/>
      <c r="F799" s="2143"/>
      <c r="G799" s="2143"/>
      <c r="H799" s="2143"/>
      <c r="I799" s="2143"/>
      <c r="J799" s="2144"/>
      <c r="K799" s="2143"/>
      <c r="L799" s="2143"/>
      <c r="M799" s="2143"/>
      <c r="N799" s="2143"/>
      <c r="O799" s="2144"/>
      <c r="P799" s="2143"/>
      <c r="Q799" s="2143"/>
      <c r="R799" s="2143"/>
      <c r="S799" s="2143"/>
      <c r="T799" s="2144"/>
      <c r="U799" s="2143"/>
      <c r="V799" s="2143"/>
      <c r="W799" s="2143"/>
      <c r="X799" s="2143"/>
      <c r="Y799" s="2144"/>
      <c r="Z799" s="2143"/>
      <c r="AA799" s="2143"/>
      <c r="AB799" s="2143"/>
      <c r="AC799" s="2143"/>
      <c r="AD799" s="2144"/>
      <c r="AE799" s="2143"/>
      <c r="AF799" s="2143"/>
      <c r="AG799" s="2143"/>
      <c r="AH799" s="2143"/>
      <c r="AI799" s="2144"/>
      <c r="AJ799" s="2143"/>
      <c r="AK799" s="2143"/>
      <c r="AL799" s="2143"/>
      <c r="AM799" s="2143"/>
      <c r="AN799" s="2144"/>
      <c r="AO799" s="2143"/>
      <c r="AP799" s="2143"/>
      <c r="AQ799" s="2143"/>
      <c r="AR799" s="2143"/>
      <c r="AS799" s="2144"/>
      <c r="AT799" s="2143"/>
      <c r="AU799" s="2143"/>
      <c r="AV799" s="2143"/>
      <c r="AW799" s="2143"/>
      <c r="AX799" s="2144"/>
    </row>
    <row r="800" spans="1:50">
      <c r="A800" s="2143"/>
      <c r="B800" s="2143"/>
      <c r="C800" s="2143"/>
      <c r="D800" s="2143"/>
      <c r="E800" s="2144"/>
      <c r="F800" s="2143"/>
      <c r="G800" s="2143"/>
      <c r="H800" s="2143"/>
      <c r="I800" s="2143"/>
      <c r="J800" s="2144"/>
      <c r="K800" s="2143"/>
      <c r="L800" s="2143"/>
      <c r="M800" s="2143"/>
      <c r="N800" s="2143"/>
      <c r="O800" s="2144"/>
      <c r="P800" s="2143"/>
      <c r="Q800" s="2143"/>
      <c r="R800" s="2143"/>
      <c r="S800" s="2143"/>
      <c r="T800" s="2144"/>
      <c r="U800" s="2143"/>
      <c r="V800" s="2143"/>
      <c r="W800" s="2143"/>
      <c r="X800" s="2143"/>
      <c r="Y800" s="2144"/>
      <c r="Z800" s="2143"/>
      <c r="AA800" s="2143"/>
      <c r="AB800" s="2143"/>
      <c r="AC800" s="2143"/>
      <c r="AD800" s="2144"/>
      <c r="AE800" s="2143"/>
      <c r="AF800" s="2143"/>
      <c r="AG800" s="2143"/>
      <c r="AH800" s="2143"/>
      <c r="AI800" s="2144"/>
      <c r="AJ800" s="2143"/>
      <c r="AK800" s="2143"/>
      <c r="AL800" s="2143"/>
      <c r="AM800" s="2143"/>
      <c r="AN800" s="2144"/>
      <c r="AO800" s="2143"/>
      <c r="AP800" s="2143"/>
      <c r="AQ800" s="2143"/>
      <c r="AR800" s="2143"/>
      <c r="AS800" s="2144"/>
      <c r="AT800" s="2143"/>
      <c r="AU800" s="2143"/>
      <c r="AV800" s="2143"/>
      <c r="AW800" s="2143"/>
      <c r="AX800" s="2144"/>
    </row>
    <row r="801" spans="1:50">
      <c r="A801" s="2146"/>
      <c r="B801" s="2146"/>
      <c r="C801" s="2146"/>
      <c r="D801" s="2146"/>
      <c r="E801" s="2147"/>
      <c r="F801" s="2146"/>
      <c r="G801" s="2146"/>
      <c r="H801" s="2146"/>
      <c r="I801" s="2146"/>
      <c r="J801" s="2147"/>
      <c r="K801" s="2146"/>
      <c r="L801" s="2146"/>
      <c r="M801" s="2146"/>
      <c r="N801" s="2146"/>
      <c r="O801" s="2147"/>
      <c r="P801" s="2146"/>
      <c r="Q801" s="2146"/>
      <c r="R801" s="2146"/>
      <c r="S801" s="2146"/>
      <c r="T801" s="2147"/>
      <c r="U801" s="2146"/>
      <c r="V801" s="2146"/>
      <c r="W801" s="2146"/>
      <c r="X801" s="2146"/>
      <c r="Y801" s="2147"/>
      <c r="Z801" s="2146"/>
      <c r="AA801" s="2146"/>
      <c r="AB801" s="2146"/>
      <c r="AC801" s="2146"/>
      <c r="AD801" s="2147"/>
      <c r="AE801" s="2146"/>
      <c r="AF801" s="2146"/>
      <c r="AG801" s="2146"/>
      <c r="AH801" s="2146"/>
      <c r="AI801" s="2147"/>
      <c r="AJ801" s="2146"/>
      <c r="AK801" s="2146"/>
      <c r="AL801" s="2146"/>
      <c r="AM801" s="2146"/>
      <c r="AN801" s="2147"/>
      <c r="AO801" s="2146"/>
      <c r="AP801" s="2146"/>
      <c r="AQ801" s="2146"/>
      <c r="AR801" s="2146"/>
      <c r="AS801" s="2147"/>
      <c r="AT801" s="2146"/>
      <c r="AU801" s="2146"/>
      <c r="AV801" s="2146"/>
      <c r="AW801" s="2146"/>
      <c r="AX801" s="2147"/>
    </row>
    <row r="802" spans="1:50">
      <c r="A802" s="442">
        <v>11</v>
      </c>
      <c r="B802" s="443"/>
      <c r="C802" s="443"/>
      <c r="D802" s="443"/>
      <c r="E802" s="444"/>
      <c r="F802" s="442">
        <v>12</v>
      </c>
      <c r="G802" s="443"/>
      <c r="H802" s="443"/>
      <c r="I802" s="443"/>
      <c r="J802" s="444"/>
      <c r="K802" s="442">
        <v>13</v>
      </c>
      <c r="L802" s="443"/>
      <c r="M802" s="443"/>
      <c r="N802" s="443"/>
      <c r="O802" s="444"/>
      <c r="P802" s="442">
        <v>14</v>
      </c>
      <c r="Q802" s="443"/>
      <c r="R802" s="443"/>
      <c r="S802" s="443"/>
      <c r="T802" s="444"/>
      <c r="U802" s="442">
        <v>15</v>
      </c>
      <c r="V802" s="443"/>
      <c r="W802" s="443"/>
      <c r="X802" s="443"/>
      <c r="Y802" s="444"/>
      <c r="Z802" s="442">
        <v>16</v>
      </c>
      <c r="AA802" s="443"/>
      <c r="AB802" s="443"/>
      <c r="AC802" s="443"/>
      <c r="AD802" s="444"/>
      <c r="AE802" s="442">
        <v>17</v>
      </c>
      <c r="AF802" s="443"/>
      <c r="AG802" s="443"/>
      <c r="AH802" s="443"/>
      <c r="AI802" s="444"/>
      <c r="AJ802" s="442">
        <v>18</v>
      </c>
      <c r="AK802" s="443"/>
      <c r="AL802" s="443"/>
      <c r="AM802" s="443"/>
      <c r="AN802" s="444"/>
      <c r="AO802" s="442">
        <v>19</v>
      </c>
      <c r="AP802" s="443"/>
      <c r="AQ802" s="443"/>
      <c r="AR802" s="443"/>
      <c r="AS802" s="444"/>
      <c r="AT802" s="442">
        <v>20</v>
      </c>
      <c r="AU802" s="443"/>
      <c r="AV802" s="443"/>
      <c r="AW802" s="443"/>
      <c r="AX802" s="444"/>
    </row>
    <row r="803" spans="1:50">
      <c r="A803" s="2143"/>
      <c r="B803" s="2143"/>
      <c r="C803" s="2143"/>
      <c r="D803" s="2143"/>
      <c r="E803" s="2144"/>
      <c r="F803" s="2143"/>
      <c r="G803" s="2143"/>
      <c r="H803" s="2143"/>
      <c r="I803" s="2143"/>
      <c r="J803" s="2144"/>
      <c r="K803" s="2143"/>
      <c r="L803" s="2143"/>
      <c r="M803" s="2143"/>
      <c r="N803" s="2143"/>
      <c r="O803" s="2144"/>
      <c r="P803" s="2142"/>
      <c r="Q803" s="2143"/>
      <c r="R803" s="2143"/>
      <c r="S803" s="2143"/>
      <c r="T803" s="2144"/>
      <c r="U803" s="2143"/>
      <c r="V803" s="2143"/>
      <c r="W803" s="2143"/>
      <c r="X803" s="2143"/>
      <c r="Y803" s="2144"/>
      <c r="Z803" s="2143"/>
      <c r="AA803" s="2143"/>
      <c r="AB803" s="2143"/>
      <c r="AC803" s="2143"/>
      <c r="AD803" s="2144"/>
      <c r="AE803" s="2143"/>
      <c r="AF803" s="2143"/>
      <c r="AG803" s="2143"/>
      <c r="AH803" s="2143"/>
      <c r="AI803" s="2144"/>
      <c r="AJ803" s="2143"/>
      <c r="AK803" s="2143"/>
      <c r="AL803" s="2143"/>
      <c r="AM803" s="2143"/>
      <c r="AN803" s="2144"/>
      <c r="AO803" s="2143"/>
      <c r="AP803" s="2143"/>
      <c r="AQ803" s="2143"/>
      <c r="AR803" s="2143"/>
      <c r="AS803" s="2144"/>
      <c r="AT803" s="2143"/>
      <c r="AU803" s="2143"/>
      <c r="AV803" s="2143"/>
      <c r="AW803" s="2143"/>
      <c r="AX803" s="2144"/>
    </row>
    <row r="804" spans="1:50">
      <c r="A804" s="2143"/>
      <c r="B804" s="2143"/>
      <c r="C804" s="2143"/>
      <c r="D804" s="2143"/>
      <c r="E804" s="2144"/>
      <c r="F804" s="2143"/>
      <c r="G804" s="2143"/>
      <c r="H804" s="2143"/>
      <c r="I804" s="2143"/>
      <c r="J804" s="2144"/>
      <c r="K804" s="2143"/>
      <c r="L804" s="2143"/>
      <c r="M804" s="2143"/>
      <c r="N804" s="2143"/>
      <c r="O804" s="2144"/>
      <c r="P804" s="2142"/>
      <c r="Q804" s="2143"/>
      <c r="R804" s="2143"/>
      <c r="S804" s="2143"/>
      <c r="T804" s="2144"/>
      <c r="U804" s="2143"/>
      <c r="V804" s="2143"/>
      <c r="W804" s="2143"/>
      <c r="X804" s="2143"/>
      <c r="Y804" s="2144"/>
      <c r="Z804" s="2143"/>
      <c r="AA804" s="2143"/>
      <c r="AB804" s="2143"/>
      <c r="AC804" s="2143"/>
      <c r="AD804" s="2144"/>
      <c r="AE804" s="2143"/>
      <c r="AF804" s="2143"/>
      <c r="AG804" s="2143"/>
      <c r="AH804" s="2143"/>
      <c r="AI804" s="2144"/>
      <c r="AJ804" s="2143"/>
      <c r="AK804" s="2143"/>
      <c r="AL804" s="2143"/>
      <c r="AM804" s="2143"/>
      <c r="AN804" s="2144"/>
      <c r="AO804" s="2143"/>
      <c r="AP804" s="2143"/>
      <c r="AQ804" s="2143"/>
      <c r="AR804" s="2143"/>
      <c r="AS804" s="2144"/>
      <c r="AT804" s="2143"/>
      <c r="AU804" s="2143"/>
      <c r="AV804" s="2143"/>
      <c r="AW804" s="2143"/>
      <c r="AX804" s="2144"/>
    </row>
    <row r="805" spans="1:50">
      <c r="A805" s="2143"/>
      <c r="B805" s="2143"/>
      <c r="C805" s="2143"/>
      <c r="D805" s="2143"/>
      <c r="E805" s="2144"/>
      <c r="F805" s="2143"/>
      <c r="G805" s="2143"/>
      <c r="H805" s="2143"/>
      <c r="I805" s="2143"/>
      <c r="J805" s="2144"/>
      <c r="K805" s="2143"/>
      <c r="L805" s="2143"/>
      <c r="M805" s="2143"/>
      <c r="N805" s="2143"/>
      <c r="O805" s="2144"/>
      <c r="P805" s="2142"/>
      <c r="Q805" s="2143"/>
      <c r="R805" s="2143"/>
      <c r="S805" s="2143"/>
      <c r="T805" s="2144"/>
      <c r="U805" s="2143"/>
      <c r="V805" s="2143"/>
      <c r="W805" s="2143"/>
      <c r="X805" s="2143"/>
      <c r="Y805" s="2144"/>
      <c r="Z805" s="2143"/>
      <c r="AA805" s="2143"/>
      <c r="AB805" s="2143"/>
      <c r="AC805" s="2143"/>
      <c r="AD805" s="2144"/>
      <c r="AE805" s="2143"/>
      <c r="AF805" s="2143"/>
      <c r="AG805" s="2143"/>
      <c r="AH805" s="2143"/>
      <c r="AI805" s="2144"/>
      <c r="AJ805" s="2143"/>
      <c r="AK805" s="2143"/>
      <c r="AL805" s="2143"/>
      <c r="AM805" s="2143"/>
      <c r="AN805" s="2144"/>
      <c r="AO805" s="2143"/>
      <c r="AP805" s="2143"/>
      <c r="AQ805" s="2143"/>
      <c r="AR805" s="2143"/>
      <c r="AS805" s="2144"/>
      <c r="AT805" s="2143"/>
      <c r="AU805" s="2143"/>
      <c r="AV805" s="2143"/>
      <c r="AW805" s="2143"/>
      <c r="AX805" s="2144"/>
    </row>
    <row r="806" spans="1:50">
      <c r="A806" s="2143"/>
      <c r="B806" s="2143"/>
      <c r="C806" s="2143"/>
      <c r="D806" s="2143"/>
      <c r="E806" s="2144"/>
      <c r="F806" s="2143"/>
      <c r="G806" s="2143"/>
      <c r="H806" s="2143"/>
      <c r="I806" s="2143"/>
      <c r="J806" s="2144"/>
      <c r="K806" s="2143"/>
      <c r="L806" s="2143"/>
      <c r="M806" s="2143"/>
      <c r="N806" s="2143"/>
      <c r="O806" s="2144"/>
      <c r="P806" s="2142"/>
      <c r="Q806" s="2143"/>
      <c r="R806" s="2143"/>
      <c r="S806" s="2143"/>
      <c r="T806" s="2144"/>
      <c r="U806" s="2143"/>
      <c r="V806" s="2143"/>
      <c r="W806" s="2143"/>
      <c r="X806" s="2143"/>
      <c r="Y806" s="2144"/>
      <c r="Z806" s="2143"/>
      <c r="AA806" s="2143"/>
      <c r="AB806" s="2143"/>
      <c r="AC806" s="2143"/>
      <c r="AD806" s="2144"/>
      <c r="AE806" s="2143"/>
      <c r="AF806" s="2143"/>
      <c r="AG806" s="2143"/>
      <c r="AH806" s="2143"/>
      <c r="AI806" s="2144"/>
      <c r="AJ806" s="2143"/>
      <c r="AK806" s="2143"/>
      <c r="AL806" s="2143"/>
      <c r="AM806" s="2143"/>
      <c r="AN806" s="2144"/>
      <c r="AO806" s="2143"/>
      <c r="AP806" s="2143"/>
      <c r="AQ806" s="2143"/>
      <c r="AR806" s="2143"/>
      <c r="AS806" s="2144"/>
      <c r="AT806" s="2143"/>
      <c r="AU806" s="2143"/>
      <c r="AV806" s="2143"/>
      <c r="AW806" s="2143"/>
      <c r="AX806" s="2144"/>
    </row>
    <row r="807" spans="1:50">
      <c r="A807" s="2143"/>
      <c r="B807" s="2143"/>
      <c r="C807" s="2143"/>
      <c r="D807" s="2143"/>
      <c r="E807" s="2144"/>
      <c r="F807" s="2143"/>
      <c r="G807" s="2143"/>
      <c r="H807" s="2143"/>
      <c r="I807" s="2143"/>
      <c r="J807" s="2144"/>
      <c r="K807" s="2143"/>
      <c r="L807" s="2143"/>
      <c r="M807" s="2143"/>
      <c r="N807" s="2143"/>
      <c r="O807" s="2144"/>
      <c r="P807" s="2142"/>
      <c r="Q807" s="2143"/>
      <c r="R807" s="2143"/>
      <c r="S807" s="2143"/>
      <c r="T807" s="2144"/>
      <c r="U807" s="2143"/>
      <c r="V807" s="2143"/>
      <c r="W807" s="2143"/>
      <c r="X807" s="2143"/>
      <c r="Y807" s="2144"/>
      <c r="Z807" s="2143"/>
      <c r="AA807" s="2143"/>
      <c r="AB807" s="2143"/>
      <c r="AC807" s="2143"/>
      <c r="AD807" s="2144"/>
      <c r="AE807" s="2143"/>
      <c r="AF807" s="2143"/>
      <c r="AG807" s="2143"/>
      <c r="AH807" s="2143"/>
      <c r="AI807" s="2144"/>
      <c r="AJ807" s="2143"/>
      <c r="AK807" s="2143"/>
      <c r="AL807" s="2143"/>
      <c r="AM807" s="2143"/>
      <c r="AN807" s="2144"/>
      <c r="AO807" s="2143"/>
      <c r="AP807" s="2143"/>
      <c r="AQ807" s="2143"/>
      <c r="AR807" s="2143"/>
      <c r="AS807" s="2144"/>
      <c r="AT807" s="2143"/>
      <c r="AU807" s="2143"/>
      <c r="AV807" s="2143"/>
      <c r="AW807" s="2143"/>
      <c r="AX807" s="2144"/>
    </row>
    <row r="808" spans="1:50">
      <c r="A808" s="2143"/>
      <c r="B808" s="2143"/>
      <c r="C808" s="2143"/>
      <c r="D808" s="2143"/>
      <c r="E808" s="2144"/>
      <c r="F808" s="2143"/>
      <c r="G808" s="2143"/>
      <c r="H808" s="2143"/>
      <c r="I808" s="2143"/>
      <c r="J808" s="2144"/>
      <c r="K808" s="2143"/>
      <c r="L808" s="2143"/>
      <c r="M808" s="2143"/>
      <c r="N808" s="2143"/>
      <c r="O808" s="2144"/>
      <c r="P808" s="2142"/>
      <c r="Q808" s="2143"/>
      <c r="R808" s="2143"/>
      <c r="S808" s="2143"/>
      <c r="T808" s="2144"/>
      <c r="U808" s="2143"/>
      <c r="V808" s="2143"/>
      <c r="W808" s="2143"/>
      <c r="X808" s="2143"/>
      <c r="Y808" s="2144"/>
      <c r="Z808" s="2143"/>
      <c r="AA808" s="2143"/>
      <c r="AB808" s="2143"/>
      <c r="AC808" s="2143"/>
      <c r="AD808" s="2144"/>
      <c r="AE808" s="2143"/>
      <c r="AF808" s="2143"/>
      <c r="AG808" s="2143"/>
      <c r="AH808" s="2143"/>
      <c r="AI808" s="2144"/>
      <c r="AJ808" s="2143"/>
      <c r="AK808" s="2143"/>
      <c r="AL808" s="2143"/>
      <c r="AM808" s="2143"/>
      <c r="AN808" s="2144"/>
      <c r="AO808" s="2143"/>
      <c r="AP808" s="2143"/>
      <c r="AQ808" s="2143"/>
      <c r="AR808" s="2143"/>
      <c r="AS808" s="2144"/>
      <c r="AT808" s="2143"/>
      <c r="AU808" s="2143"/>
      <c r="AV808" s="2143"/>
      <c r="AW808" s="2143"/>
      <c r="AX808" s="2144"/>
    </row>
    <row r="809" spans="1:50">
      <c r="A809" s="2143"/>
      <c r="B809" s="2143"/>
      <c r="C809" s="2143"/>
      <c r="D809" s="2143"/>
      <c r="E809" s="2144"/>
      <c r="F809" s="2143"/>
      <c r="G809" s="2143"/>
      <c r="H809" s="2143"/>
      <c r="I809" s="2143"/>
      <c r="J809" s="2144"/>
      <c r="K809" s="2143"/>
      <c r="L809" s="2143"/>
      <c r="M809" s="2143"/>
      <c r="N809" s="2143"/>
      <c r="O809" s="2144"/>
      <c r="P809" s="2142"/>
      <c r="Q809" s="2143"/>
      <c r="R809" s="2143"/>
      <c r="S809" s="2143"/>
      <c r="T809" s="2144"/>
      <c r="U809" s="2143"/>
      <c r="V809" s="2143"/>
      <c r="W809" s="2143"/>
      <c r="X809" s="2143"/>
      <c r="Y809" s="2144"/>
      <c r="Z809" s="2143"/>
      <c r="AA809" s="2143"/>
      <c r="AB809" s="2143"/>
      <c r="AC809" s="2143"/>
      <c r="AD809" s="2144"/>
      <c r="AE809" s="2143"/>
      <c r="AF809" s="2143"/>
      <c r="AG809" s="2143"/>
      <c r="AH809" s="2143"/>
      <c r="AI809" s="2144"/>
      <c r="AJ809" s="2143"/>
      <c r="AK809" s="2143"/>
      <c r="AL809" s="2143"/>
      <c r="AM809" s="2143"/>
      <c r="AN809" s="2144"/>
      <c r="AO809" s="2143"/>
      <c r="AP809" s="2143"/>
      <c r="AQ809" s="2143"/>
      <c r="AR809" s="2143"/>
      <c r="AS809" s="2144"/>
      <c r="AT809" s="2143"/>
      <c r="AU809" s="2143"/>
      <c r="AV809" s="2143"/>
      <c r="AW809" s="2143"/>
      <c r="AX809" s="2144"/>
    </row>
    <row r="810" spans="1:50">
      <c r="A810" s="2143"/>
      <c r="B810" s="2143"/>
      <c r="C810" s="2143"/>
      <c r="D810" s="2143"/>
      <c r="E810" s="2144"/>
      <c r="F810" s="2143"/>
      <c r="G810" s="2143"/>
      <c r="H810" s="2143"/>
      <c r="I810" s="2143"/>
      <c r="J810" s="2144"/>
      <c r="K810" s="2143"/>
      <c r="L810" s="2143"/>
      <c r="M810" s="2143"/>
      <c r="N810" s="2143"/>
      <c r="O810" s="2144"/>
      <c r="P810" s="2142"/>
      <c r="Q810" s="2143"/>
      <c r="R810" s="2143"/>
      <c r="S810" s="2143"/>
      <c r="T810" s="2144"/>
      <c r="U810" s="2143"/>
      <c r="V810" s="2143"/>
      <c r="W810" s="2143"/>
      <c r="X810" s="2143"/>
      <c r="Y810" s="2144"/>
      <c r="Z810" s="2143"/>
      <c r="AA810" s="2143"/>
      <c r="AB810" s="2143"/>
      <c r="AC810" s="2143"/>
      <c r="AD810" s="2144"/>
      <c r="AE810" s="2143"/>
      <c r="AF810" s="2143"/>
      <c r="AG810" s="2143"/>
      <c r="AH810" s="2143"/>
      <c r="AI810" s="2144"/>
      <c r="AJ810" s="2143"/>
      <c r="AK810" s="2143"/>
      <c r="AL810" s="2143"/>
      <c r="AM810" s="2143"/>
      <c r="AN810" s="2144"/>
      <c r="AO810" s="2143"/>
      <c r="AP810" s="2143"/>
      <c r="AQ810" s="2143"/>
      <c r="AR810" s="2143"/>
      <c r="AS810" s="2144"/>
      <c r="AT810" s="2143"/>
      <c r="AU810" s="2143"/>
      <c r="AV810" s="2143"/>
      <c r="AW810" s="2143"/>
      <c r="AX810" s="2144"/>
    </row>
    <row r="811" spans="1:50">
      <c r="A811" s="2143"/>
      <c r="B811" s="2143"/>
      <c r="C811" s="2143"/>
      <c r="D811" s="2143"/>
      <c r="E811" s="2144"/>
      <c r="F811" s="2143"/>
      <c r="G811" s="2143"/>
      <c r="H811" s="2143"/>
      <c r="I811" s="2143"/>
      <c r="J811" s="2144"/>
      <c r="K811" s="2143"/>
      <c r="L811" s="2143"/>
      <c r="M811" s="2143"/>
      <c r="N811" s="2143"/>
      <c r="O811" s="2144"/>
      <c r="P811" s="2142"/>
      <c r="Q811" s="2143"/>
      <c r="R811" s="2143"/>
      <c r="S811" s="2143"/>
      <c r="T811" s="2144"/>
      <c r="U811" s="2143"/>
      <c r="V811" s="2143"/>
      <c r="W811" s="2143"/>
      <c r="X811" s="2143"/>
      <c r="Y811" s="2144"/>
      <c r="Z811" s="2143"/>
      <c r="AA811" s="2143"/>
      <c r="AB811" s="2143"/>
      <c r="AC811" s="2143"/>
      <c r="AD811" s="2144"/>
      <c r="AE811" s="2143"/>
      <c r="AF811" s="2143"/>
      <c r="AG811" s="2143"/>
      <c r="AH811" s="2143"/>
      <c r="AI811" s="2144"/>
      <c r="AJ811" s="2143"/>
      <c r="AK811" s="2143"/>
      <c r="AL811" s="2143"/>
      <c r="AM811" s="2143"/>
      <c r="AN811" s="2144"/>
      <c r="AO811" s="2143"/>
      <c r="AP811" s="2143"/>
      <c r="AQ811" s="2143"/>
      <c r="AR811" s="2143"/>
      <c r="AS811" s="2144"/>
      <c r="AT811" s="2143"/>
      <c r="AU811" s="2143"/>
      <c r="AV811" s="2143"/>
      <c r="AW811" s="2143"/>
      <c r="AX811" s="2144"/>
    </row>
    <row r="812" spans="1:50">
      <c r="A812" s="2143"/>
      <c r="B812" s="2143"/>
      <c r="C812" s="2143"/>
      <c r="D812" s="2143"/>
      <c r="E812" s="2144"/>
      <c r="F812" s="2143"/>
      <c r="G812" s="2143"/>
      <c r="H812" s="2143"/>
      <c r="I812" s="2143"/>
      <c r="J812" s="2144"/>
      <c r="K812" s="2143"/>
      <c r="L812" s="2143"/>
      <c r="M812" s="2143"/>
      <c r="N812" s="2143"/>
      <c r="O812" s="2144"/>
      <c r="P812" s="2142"/>
      <c r="Q812" s="2143"/>
      <c r="R812" s="2143"/>
      <c r="S812" s="2143"/>
      <c r="T812" s="2144"/>
      <c r="U812" s="2143"/>
      <c r="V812" s="2143"/>
      <c r="W812" s="2143"/>
      <c r="X812" s="2143"/>
      <c r="Y812" s="2144"/>
      <c r="Z812" s="2143"/>
      <c r="AA812" s="2143"/>
      <c r="AB812" s="2143"/>
      <c r="AC812" s="2143"/>
      <c r="AD812" s="2144"/>
      <c r="AE812" s="2143"/>
      <c r="AF812" s="2143"/>
      <c r="AG812" s="2143"/>
      <c r="AH812" s="2143"/>
      <c r="AI812" s="2144"/>
      <c r="AJ812" s="2143"/>
      <c r="AK812" s="2143"/>
      <c r="AL812" s="2143"/>
      <c r="AM812" s="2143"/>
      <c r="AN812" s="2144"/>
      <c r="AO812" s="2143"/>
      <c r="AP812" s="2143"/>
      <c r="AQ812" s="2143"/>
      <c r="AR812" s="2143"/>
      <c r="AS812" s="2144"/>
      <c r="AT812" s="2143"/>
      <c r="AU812" s="2143"/>
      <c r="AV812" s="2143"/>
      <c r="AW812" s="2143"/>
      <c r="AX812" s="2144"/>
    </row>
    <row r="813" spans="1:50">
      <c r="A813" s="2143"/>
      <c r="B813" s="2143"/>
      <c r="C813" s="2143"/>
      <c r="D813" s="2143"/>
      <c r="E813" s="2144"/>
      <c r="F813" s="2143"/>
      <c r="G813" s="2143"/>
      <c r="H813" s="2143"/>
      <c r="I813" s="2143"/>
      <c r="J813" s="2144"/>
      <c r="K813" s="2143"/>
      <c r="L813" s="2143"/>
      <c r="M813" s="2143"/>
      <c r="N813" s="2143"/>
      <c r="O813" s="2144"/>
      <c r="P813" s="2142"/>
      <c r="Q813" s="2143"/>
      <c r="R813" s="2143"/>
      <c r="S813" s="2143"/>
      <c r="T813" s="2144"/>
      <c r="U813" s="2143"/>
      <c r="V813" s="2143"/>
      <c r="W813" s="2143"/>
      <c r="X813" s="2143"/>
      <c r="Y813" s="2144"/>
      <c r="Z813" s="2143"/>
      <c r="AA813" s="2143"/>
      <c r="AB813" s="2143"/>
      <c r="AC813" s="2143"/>
      <c r="AD813" s="2144"/>
      <c r="AE813" s="2143"/>
      <c r="AF813" s="2143"/>
      <c r="AG813" s="2143"/>
      <c r="AH813" s="2143"/>
      <c r="AI813" s="2144"/>
      <c r="AJ813" s="2143"/>
      <c r="AK813" s="2143"/>
      <c r="AL813" s="2143"/>
      <c r="AM813" s="2143"/>
      <c r="AN813" s="2144"/>
      <c r="AO813" s="2143"/>
      <c r="AP813" s="2143"/>
      <c r="AQ813" s="2143"/>
      <c r="AR813" s="2143"/>
      <c r="AS813" s="2144"/>
      <c r="AT813" s="2143"/>
      <c r="AU813" s="2143"/>
      <c r="AV813" s="2143"/>
      <c r="AW813" s="2143"/>
      <c r="AX813" s="2144"/>
    </row>
    <row r="814" spans="1:50">
      <c r="A814" s="2143"/>
      <c r="B814" s="2143"/>
      <c r="C814" s="2143"/>
      <c r="D814" s="2143"/>
      <c r="E814" s="2144"/>
      <c r="F814" s="2143"/>
      <c r="G814" s="2143"/>
      <c r="H814" s="2143"/>
      <c r="I814" s="2143"/>
      <c r="J814" s="2144"/>
      <c r="K814" s="2143"/>
      <c r="L814" s="2143"/>
      <c r="M814" s="2143"/>
      <c r="N814" s="2143"/>
      <c r="O814" s="2144"/>
      <c r="P814" s="2142"/>
      <c r="Q814" s="2143"/>
      <c r="R814" s="2143"/>
      <c r="S814" s="2143"/>
      <c r="T814" s="2144"/>
      <c r="U814" s="2143"/>
      <c r="V814" s="2143"/>
      <c r="W814" s="2143"/>
      <c r="X814" s="2143"/>
      <c r="Y814" s="2144"/>
      <c r="Z814" s="2143"/>
      <c r="AA814" s="2143"/>
      <c r="AB814" s="2143"/>
      <c r="AC814" s="2143"/>
      <c r="AD814" s="2144"/>
      <c r="AE814" s="2143"/>
      <c r="AF814" s="2143"/>
      <c r="AG814" s="2143"/>
      <c r="AH814" s="2143"/>
      <c r="AI814" s="2144"/>
      <c r="AJ814" s="2143"/>
      <c r="AK814" s="2143"/>
      <c r="AL814" s="2143"/>
      <c r="AM814" s="2143"/>
      <c r="AN814" s="2144"/>
      <c r="AO814" s="2143"/>
      <c r="AP814" s="2143"/>
      <c r="AQ814" s="2143"/>
      <c r="AR814" s="2143"/>
      <c r="AS814" s="2144"/>
      <c r="AT814" s="2143"/>
      <c r="AU814" s="2143"/>
      <c r="AV814" s="2143"/>
      <c r="AW814" s="2143"/>
      <c r="AX814" s="2144"/>
    </row>
    <row r="815" spans="1:50">
      <c r="A815" s="2143"/>
      <c r="B815" s="2143"/>
      <c r="C815" s="2143"/>
      <c r="D815" s="2143"/>
      <c r="E815" s="2144"/>
      <c r="F815" s="2143"/>
      <c r="G815" s="2143"/>
      <c r="H815" s="2143"/>
      <c r="I815" s="2143"/>
      <c r="J815" s="2144"/>
      <c r="K815" s="2143"/>
      <c r="L815" s="2143"/>
      <c r="M815" s="2143"/>
      <c r="N815" s="2143"/>
      <c r="O815" s="2144"/>
      <c r="P815" s="2142"/>
      <c r="Q815" s="2143"/>
      <c r="R815" s="2143"/>
      <c r="S815" s="2143"/>
      <c r="T815" s="2144"/>
      <c r="U815" s="2143"/>
      <c r="V815" s="2143"/>
      <c r="W815" s="2143"/>
      <c r="X815" s="2143"/>
      <c r="Y815" s="2144"/>
      <c r="Z815" s="2143"/>
      <c r="AA815" s="2143"/>
      <c r="AB815" s="2143"/>
      <c r="AC815" s="2143"/>
      <c r="AD815" s="2144"/>
      <c r="AE815" s="2143"/>
      <c r="AF815" s="2143"/>
      <c r="AG815" s="2143"/>
      <c r="AH815" s="2143"/>
      <c r="AI815" s="2144"/>
      <c r="AJ815" s="2143"/>
      <c r="AK815" s="2143"/>
      <c r="AL815" s="2143"/>
      <c r="AM815" s="2143"/>
      <c r="AN815" s="2144"/>
      <c r="AO815" s="2143"/>
      <c r="AP815" s="2143"/>
      <c r="AQ815" s="2143"/>
      <c r="AR815" s="2143"/>
      <c r="AS815" s="2144"/>
      <c r="AT815" s="2143"/>
      <c r="AU815" s="2143"/>
      <c r="AV815" s="2143"/>
      <c r="AW815" s="2143"/>
      <c r="AX815" s="2144"/>
    </row>
    <row r="816" spans="1:50">
      <c r="A816" s="2143"/>
      <c r="B816" s="2143"/>
      <c r="C816" s="2143"/>
      <c r="D816" s="2143"/>
      <c r="E816" s="2144"/>
      <c r="F816" s="2143"/>
      <c r="G816" s="2143"/>
      <c r="H816" s="2143"/>
      <c r="I816" s="2143"/>
      <c r="J816" s="2144"/>
      <c r="K816" s="2143"/>
      <c r="L816" s="2143"/>
      <c r="M816" s="2143"/>
      <c r="N816" s="2143"/>
      <c r="O816" s="2144"/>
      <c r="P816" s="2142"/>
      <c r="Q816" s="2143"/>
      <c r="R816" s="2143"/>
      <c r="S816" s="2143"/>
      <c r="T816" s="2144"/>
      <c r="U816" s="2143"/>
      <c r="V816" s="2143"/>
      <c r="W816" s="2143"/>
      <c r="X816" s="2143"/>
      <c r="Y816" s="2144"/>
      <c r="Z816" s="2143"/>
      <c r="AA816" s="2143"/>
      <c r="AB816" s="2143"/>
      <c r="AC816" s="2143"/>
      <c r="AD816" s="2144"/>
      <c r="AE816" s="2143"/>
      <c r="AF816" s="2143"/>
      <c r="AG816" s="2143"/>
      <c r="AH816" s="2143"/>
      <c r="AI816" s="2144"/>
      <c r="AJ816" s="2143"/>
      <c r="AK816" s="2143"/>
      <c r="AL816" s="2143"/>
      <c r="AM816" s="2143"/>
      <c r="AN816" s="2144"/>
      <c r="AO816" s="2143"/>
      <c r="AP816" s="2143"/>
      <c r="AQ816" s="2143"/>
      <c r="AR816" s="2143"/>
      <c r="AS816" s="2144"/>
      <c r="AT816" s="2143"/>
      <c r="AU816" s="2143"/>
      <c r="AV816" s="2143"/>
      <c r="AW816" s="2143"/>
      <c r="AX816" s="2144"/>
    </row>
    <row r="817" spans="1:50">
      <c r="A817" s="2146"/>
      <c r="B817" s="2146"/>
      <c r="C817" s="2146"/>
      <c r="D817" s="2146"/>
      <c r="E817" s="2147"/>
      <c r="F817" s="2146"/>
      <c r="G817" s="2146"/>
      <c r="H817" s="2146"/>
      <c r="I817" s="2146"/>
      <c r="J817" s="2147"/>
      <c r="K817" s="2146"/>
      <c r="L817" s="2146"/>
      <c r="M817" s="2146"/>
      <c r="N817" s="2146"/>
      <c r="O817" s="2147"/>
      <c r="P817" s="2226" t="s">
        <v>210</v>
      </c>
      <c r="Q817" s="2227"/>
      <c r="R817" s="2227"/>
      <c r="S817" s="2227"/>
      <c r="T817" s="2228"/>
      <c r="U817" s="2146"/>
      <c r="V817" s="2146"/>
      <c r="W817" s="2146"/>
      <c r="X817" s="2146"/>
      <c r="Y817" s="2147"/>
      <c r="Z817" s="2146"/>
      <c r="AA817" s="2146"/>
      <c r="AB817" s="2146"/>
      <c r="AC817" s="2146"/>
      <c r="AD817" s="2147"/>
      <c r="AE817" s="2146"/>
      <c r="AF817" s="2146"/>
      <c r="AG817" s="2146"/>
      <c r="AH817" s="2146"/>
      <c r="AI817" s="2147"/>
      <c r="AJ817" s="2146"/>
      <c r="AK817" s="2146"/>
      <c r="AL817" s="2146"/>
      <c r="AM817" s="2146"/>
      <c r="AN817" s="2147"/>
      <c r="AO817" s="2146"/>
      <c r="AP817" s="2146"/>
      <c r="AQ817" s="2146"/>
      <c r="AR817" s="2146"/>
      <c r="AS817" s="2147"/>
      <c r="AT817" s="2146"/>
      <c r="AU817" s="2146"/>
      <c r="AV817" s="2146"/>
      <c r="AW817" s="2146"/>
      <c r="AX817" s="2147"/>
    </row>
    <row r="818" spans="1:50">
      <c r="A818" s="442">
        <v>21</v>
      </c>
      <c r="B818" s="443"/>
      <c r="C818" s="443"/>
      <c r="D818" s="443"/>
      <c r="E818" s="444"/>
      <c r="F818" s="442">
        <v>22</v>
      </c>
      <c r="G818" s="443"/>
      <c r="H818" s="443"/>
      <c r="I818" s="443"/>
      <c r="J818" s="444"/>
      <c r="K818" s="442">
        <v>23</v>
      </c>
      <c r="L818" s="443"/>
      <c r="M818" s="443"/>
      <c r="N818" s="443"/>
      <c r="O818" s="444"/>
      <c r="P818" s="442">
        <v>24</v>
      </c>
      <c r="Q818" s="443"/>
      <c r="R818" s="443"/>
      <c r="S818" s="443"/>
      <c r="T818" s="444"/>
      <c r="U818" s="442">
        <v>25</v>
      </c>
      <c r="V818" s="443"/>
      <c r="W818" s="443"/>
      <c r="X818" s="443"/>
      <c r="Y818" s="444"/>
      <c r="Z818" s="2293" t="s">
        <v>211</v>
      </c>
      <c r="AA818" s="2294"/>
      <c r="AB818" s="2294"/>
      <c r="AC818" s="2294"/>
      <c r="AD818" s="2294"/>
      <c r="AE818" s="2294"/>
      <c r="AF818" s="2294"/>
      <c r="AG818" s="2294"/>
      <c r="AH818" s="2294"/>
      <c r="AI818" s="2294"/>
      <c r="AJ818" s="2294"/>
      <c r="AK818" s="2294"/>
      <c r="AL818" s="2294"/>
      <c r="AM818" s="2294"/>
      <c r="AN818" s="2294"/>
      <c r="AO818" s="2294"/>
      <c r="AP818" s="2294"/>
      <c r="AQ818" s="2294"/>
      <c r="AR818" s="2294"/>
      <c r="AS818" s="2294"/>
      <c r="AT818" s="2294"/>
      <c r="AU818" s="2294"/>
      <c r="AV818" s="2294"/>
      <c r="AW818" s="2294"/>
      <c r="AX818" s="2294"/>
    </row>
    <row r="819" spans="1:50">
      <c r="A819" s="2142"/>
      <c r="B819" s="2143"/>
      <c r="C819" s="2143"/>
      <c r="D819" s="2143"/>
      <c r="E819" s="2144"/>
      <c r="F819" s="2143"/>
      <c r="G819" s="2143"/>
      <c r="H819" s="2143"/>
      <c r="I819" s="2143"/>
      <c r="J819" s="2144"/>
      <c r="K819" s="2143"/>
      <c r="L819" s="2143"/>
      <c r="M819" s="2143"/>
      <c r="N819" s="2143"/>
      <c r="O819" s="2144"/>
      <c r="P819" s="2143"/>
      <c r="Q819" s="2143"/>
      <c r="R819" s="2143"/>
      <c r="S819" s="2143"/>
      <c r="T819" s="2144"/>
      <c r="U819" s="2143"/>
      <c r="V819" s="2143"/>
      <c r="W819" s="2143"/>
      <c r="X819" s="2143"/>
      <c r="Y819" s="2144"/>
      <c r="Z819" s="2295"/>
      <c r="AA819" s="2296"/>
      <c r="AB819" s="2296"/>
      <c r="AC819" s="2296"/>
      <c r="AD819" s="2296"/>
      <c r="AE819" s="2296"/>
      <c r="AF819" s="2296"/>
      <c r="AG819" s="2296"/>
      <c r="AH819" s="2296"/>
      <c r="AI819" s="2296"/>
      <c r="AJ819" s="2296"/>
      <c r="AK819" s="2296"/>
      <c r="AL819" s="2296"/>
      <c r="AM819" s="2296"/>
      <c r="AN819" s="2296"/>
      <c r="AO819" s="2296"/>
      <c r="AP819" s="2296"/>
      <c r="AQ819" s="2296"/>
      <c r="AR819" s="2296"/>
      <c r="AS819" s="2296"/>
      <c r="AT819" s="2296"/>
      <c r="AU819" s="2296"/>
      <c r="AV819" s="2296"/>
      <c r="AW819" s="2296"/>
      <c r="AX819" s="2296"/>
    </row>
    <row r="820" spans="1:50">
      <c r="A820" s="2142"/>
      <c r="B820" s="2143"/>
      <c r="C820" s="2143"/>
      <c r="D820" s="2143"/>
      <c r="E820" s="2144"/>
      <c r="F820" s="2143"/>
      <c r="G820" s="2143"/>
      <c r="H820" s="2143"/>
      <c r="I820" s="2143"/>
      <c r="J820" s="2144"/>
      <c r="K820" s="2143"/>
      <c r="L820" s="2143"/>
      <c r="M820" s="2143"/>
      <c r="N820" s="2143"/>
      <c r="O820" s="2144"/>
      <c r="P820" s="2143"/>
      <c r="Q820" s="2143"/>
      <c r="R820" s="2143"/>
      <c r="S820" s="2143"/>
      <c r="T820" s="2144"/>
      <c r="U820" s="2143"/>
      <c r="V820" s="2143"/>
      <c r="W820" s="2143"/>
      <c r="X820" s="2143"/>
      <c r="Y820" s="2144"/>
      <c r="Z820" s="2295"/>
      <c r="AA820" s="2296"/>
      <c r="AB820" s="2296"/>
      <c r="AC820" s="2296"/>
      <c r="AD820" s="2296"/>
      <c r="AE820" s="2296"/>
      <c r="AF820" s="2296"/>
      <c r="AG820" s="2296"/>
      <c r="AH820" s="2296"/>
      <c r="AI820" s="2296"/>
      <c r="AJ820" s="2296"/>
      <c r="AK820" s="2296"/>
      <c r="AL820" s="2296"/>
      <c r="AM820" s="2296"/>
      <c r="AN820" s="2296"/>
      <c r="AO820" s="2296"/>
      <c r="AP820" s="2296"/>
      <c r="AQ820" s="2296"/>
      <c r="AR820" s="2296"/>
      <c r="AS820" s="2296"/>
      <c r="AT820" s="2296"/>
      <c r="AU820" s="2296"/>
      <c r="AV820" s="2296"/>
      <c r="AW820" s="2296"/>
      <c r="AX820" s="2296"/>
    </row>
    <row r="821" spans="1:50">
      <c r="A821" s="2142"/>
      <c r="B821" s="2143"/>
      <c r="C821" s="2143"/>
      <c r="D821" s="2143"/>
      <c r="E821" s="2144"/>
      <c r="F821" s="2143"/>
      <c r="G821" s="2143"/>
      <c r="H821" s="2143"/>
      <c r="I821" s="2143"/>
      <c r="J821" s="2144"/>
      <c r="K821" s="2143"/>
      <c r="L821" s="2143"/>
      <c r="M821" s="2143"/>
      <c r="N821" s="2143"/>
      <c r="O821" s="2144"/>
      <c r="P821" s="2143"/>
      <c r="Q821" s="2143"/>
      <c r="R821" s="2143"/>
      <c r="S821" s="2143"/>
      <c r="T821" s="2144"/>
      <c r="U821" s="2143"/>
      <c r="V821" s="2143"/>
      <c r="W821" s="2143"/>
      <c r="X821" s="2143"/>
      <c r="Y821" s="2144"/>
      <c r="Z821" s="2295"/>
      <c r="AA821" s="2296"/>
      <c r="AB821" s="2296"/>
      <c r="AC821" s="2296"/>
      <c r="AD821" s="2296"/>
      <c r="AE821" s="2296"/>
      <c r="AF821" s="2296"/>
      <c r="AG821" s="2296"/>
      <c r="AH821" s="2296"/>
      <c r="AI821" s="2296"/>
      <c r="AJ821" s="2296"/>
      <c r="AK821" s="2296"/>
      <c r="AL821" s="2296"/>
      <c r="AM821" s="2296"/>
      <c r="AN821" s="2296"/>
      <c r="AO821" s="2296"/>
      <c r="AP821" s="2296"/>
      <c r="AQ821" s="2296"/>
      <c r="AR821" s="2296"/>
      <c r="AS821" s="2296"/>
      <c r="AT821" s="2296"/>
      <c r="AU821" s="2296"/>
      <c r="AV821" s="2296"/>
      <c r="AW821" s="2296"/>
      <c r="AX821" s="2296"/>
    </row>
    <row r="822" spans="1:50" ht="15.75">
      <c r="A822" s="2142"/>
      <c r="B822" s="2143"/>
      <c r="C822" s="2143"/>
      <c r="D822" s="2143"/>
      <c r="E822" s="2144"/>
      <c r="F822" s="2143"/>
      <c r="G822" s="2143"/>
      <c r="H822" s="2143"/>
      <c r="I822" s="2143"/>
      <c r="J822" s="2144"/>
      <c r="K822" s="2143"/>
      <c r="L822" s="2143"/>
      <c r="M822" s="2143"/>
      <c r="N822" s="2143"/>
      <c r="O822" s="2144"/>
      <c r="P822" s="2143"/>
      <c r="Q822" s="2143"/>
      <c r="R822" s="2143"/>
      <c r="S822" s="2143"/>
      <c r="T822" s="2144"/>
      <c r="U822" s="2143"/>
      <c r="V822" s="2143"/>
      <c r="W822" s="2143"/>
      <c r="X822" s="2143"/>
      <c r="Y822" s="2144"/>
      <c r="Z822" s="2231" t="s">
        <v>43</v>
      </c>
      <c r="AA822" s="2232"/>
      <c r="AB822" s="2232"/>
      <c r="AC822" s="521"/>
      <c r="AD822" s="522" t="s">
        <v>44</v>
      </c>
      <c r="AE822" s="522" t="s">
        <v>45</v>
      </c>
      <c r="AF822" s="522" t="s">
        <v>208</v>
      </c>
      <c r="AG822" s="2232" t="s">
        <v>47</v>
      </c>
      <c r="AH822" s="2232"/>
      <c r="AI822" s="2232"/>
      <c r="AJ822" s="445"/>
      <c r="AK822" s="445"/>
      <c r="AL822" s="445"/>
      <c r="AM822" s="445"/>
      <c r="AN822" s="445"/>
      <c r="AO822" s="445"/>
      <c r="AP822" s="445"/>
      <c r="AQ822" s="445"/>
      <c r="AR822" s="522" t="s">
        <v>48</v>
      </c>
      <c r="AS822" s="445"/>
      <c r="AT822" s="2229">
        <f>$AT$38</f>
        <v>464</v>
      </c>
      <c r="AU822" s="2229"/>
      <c r="AV822" s="2230" t="s">
        <v>49</v>
      </c>
      <c r="AW822" s="2230"/>
      <c r="AX822" s="445"/>
    </row>
    <row r="823" spans="1:50">
      <c r="A823" s="2142"/>
      <c r="B823" s="2143"/>
      <c r="C823" s="2143"/>
      <c r="D823" s="2143"/>
      <c r="E823" s="2144"/>
      <c r="F823" s="2143"/>
      <c r="G823" s="2143"/>
      <c r="H823" s="2143"/>
      <c r="I823" s="2143"/>
      <c r="J823" s="2144"/>
      <c r="K823" s="2143"/>
      <c r="L823" s="2143"/>
      <c r="M823" s="2143"/>
      <c r="N823" s="2143"/>
      <c r="O823" s="2144"/>
      <c r="P823" s="2143"/>
      <c r="Q823" s="2143"/>
      <c r="R823" s="2143"/>
      <c r="S823" s="2143"/>
      <c r="T823" s="2144"/>
      <c r="U823" s="2143"/>
      <c r="V823" s="2143"/>
      <c r="W823" s="2143"/>
      <c r="X823" s="2143"/>
      <c r="Y823" s="2144"/>
      <c r="Z823" s="2140" t="s">
        <v>213</v>
      </c>
      <c r="AA823" s="2141"/>
      <c r="AB823" s="2141"/>
      <c r="AC823" s="2141"/>
      <c r="AD823" s="538">
        <v>11</v>
      </c>
      <c r="AE823" s="539">
        <v>426</v>
      </c>
      <c r="AF823" s="527">
        <f>SUM($AT$38-AE823)</f>
        <v>38</v>
      </c>
      <c r="AG823" s="1977"/>
      <c r="AH823" s="1977"/>
      <c r="AI823" s="1977"/>
      <c r="AJ823" s="1977"/>
      <c r="AK823" s="1977"/>
      <c r="AL823" s="1977"/>
      <c r="AM823" s="1977"/>
      <c r="AN823" s="1977"/>
      <c r="AO823" s="1977"/>
      <c r="AP823" s="1977"/>
      <c r="AQ823" s="1086"/>
      <c r="AR823" s="2368" t="s">
        <v>50</v>
      </c>
      <c r="AS823" s="2368"/>
      <c r="AT823" s="2368"/>
      <c r="AU823" s="2368"/>
      <c r="AV823" s="2368"/>
      <c r="AW823" s="2368"/>
      <c r="AX823" s="445"/>
    </row>
    <row r="824" spans="1:50">
      <c r="A824" s="2142"/>
      <c r="B824" s="2143"/>
      <c r="C824" s="2143"/>
      <c r="D824" s="2143"/>
      <c r="E824" s="2144"/>
      <c r="F824" s="2143"/>
      <c r="G824" s="2143"/>
      <c r="H824" s="2143"/>
      <c r="I824" s="2143"/>
      <c r="J824" s="2144"/>
      <c r="K824" s="2143"/>
      <c r="L824" s="2143"/>
      <c r="M824" s="2143"/>
      <c r="N824" s="2143"/>
      <c r="O824" s="2144"/>
      <c r="P824" s="2143"/>
      <c r="Q824" s="2143"/>
      <c r="R824" s="2143"/>
      <c r="S824" s="2143"/>
      <c r="T824" s="2144"/>
      <c r="U824" s="2143"/>
      <c r="V824" s="2143"/>
      <c r="W824" s="2143"/>
      <c r="X824" s="2143"/>
      <c r="Y824" s="2144"/>
      <c r="Z824" s="2140" t="s">
        <v>3383</v>
      </c>
      <c r="AA824" s="2141"/>
      <c r="AB824" s="2141"/>
      <c r="AC824" s="2141"/>
      <c r="AD824" s="538">
        <v>13</v>
      </c>
      <c r="AE824" s="539">
        <v>439</v>
      </c>
      <c r="AF824" s="527">
        <f t="shared" ref="AF824:AF833" si="16">SUM($AT$38-AE824)</f>
        <v>25</v>
      </c>
      <c r="AG824" s="1977"/>
      <c r="AH824" s="1977"/>
      <c r="AI824" s="1977"/>
      <c r="AJ824" s="1977"/>
      <c r="AK824" s="1977"/>
      <c r="AL824" s="1977"/>
      <c r="AM824" s="1977"/>
      <c r="AN824" s="1977"/>
      <c r="AO824" s="1977"/>
      <c r="AP824" s="1977"/>
      <c r="AQ824" s="1086"/>
      <c r="AR824" s="2368"/>
      <c r="AS824" s="2368"/>
      <c r="AT824" s="2368"/>
      <c r="AU824" s="2368"/>
      <c r="AV824" s="2368"/>
      <c r="AW824" s="2368"/>
      <c r="AX824" s="445"/>
    </row>
    <row r="825" spans="1:50">
      <c r="A825" s="2142"/>
      <c r="B825" s="2143"/>
      <c r="C825" s="2143"/>
      <c r="D825" s="2143"/>
      <c r="E825" s="2144"/>
      <c r="F825" s="2143"/>
      <c r="G825" s="2143"/>
      <c r="H825" s="2143"/>
      <c r="I825" s="2143"/>
      <c r="J825" s="2144"/>
      <c r="K825" s="2143"/>
      <c r="L825" s="2143"/>
      <c r="M825" s="2143"/>
      <c r="N825" s="2143"/>
      <c r="O825" s="2144"/>
      <c r="P825" s="2143"/>
      <c r="Q825" s="2143"/>
      <c r="R825" s="2143"/>
      <c r="S825" s="2143"/>
      <c r="T825" s="2144"/>
      <c r="U825" s="2143"/>
      <c r="V825" s="2143"/>
      <c r="W825" s="2143"/>
      <c r="X825" s="2143"/>
      <c r="Y825" s="2144"/>
      <c r="Z825" s="2140" t="s">
        <v>3585</v>
      </c>
      <c r="AA825" s="2141"/>
      <c r="AB825" s="2141"/>
      <c r="AC825" s="2141"/>
      <c r="AD825" s="538">
        <v>1</v>
      </c>
      <c r="AE825" s="539">
        <v>438</v>
      </c>
      <c r="AF825" s="527">
        <f t="shared" si="16"/>
        <v>26</v>
      </c>
      <c r="AG825" s="1977"/>
      <c r="AH825" s="1977"/>
      <c r="AI825" s="1977"/>
      <c r="AJ825" s="1977"/>
      <c r="AK825" s="1977"/>
      <c r="AL825" s="1977"/>
      <c r="AM825" s="1977"/>
      <c r="AN825" s="1977"/>
      <c r="AO825" s="1977"/>
      <c r="AP825" s="1977"/>
      <c r="AQ825" s="1086"/>
      <c r="AR825" s="2368"/>
      <c r="AS825" s="2368"/>
      <c r="AT825" s="2368"/>
      <c r="AU825" s="2368"/>
      <c r="AV825" s="2368"/>
      <c r="AW825" s="2368"/>
      <c r="AX825" s="445"/>
    </row>
    <row r="826" spans="1:50">
      <c r="A826" s="2142"/>
      <c r="B826" s="2143"/>
      <c r="C826" s="2143"/>
      <c r="D826" s="2143"/>
      <c r="E826" s="2144"/>
      <c r="F826" s="2143"/>
      <c r="G826" s="2143"/>
      <c r="H826" s="2143"/>
      <c r="I826" s="2143"/>
      <c r="J826" s="2144"/>
      <c r="K826" s="2143"/>
      <c r="L826" s="2143"/>
      <c r="M826" s="2143"/>
      <c r="N826" s="2143"/>
      <c r="O826" s="2144"/>
      <c r="P826" s="2143"/>
      <c r="Q826" s="2143"/>
      <c r="R826" s="2143"/>
      <c r="S826" s="2143"/>
      <c r="T826" s="2144"/>
      <c r="U826" s="2143"/>
      <c r="V826" s="2143"/>
      <c r="W826" s="2143"/>
      <c r="X826" s="2143"/>
      <c r="Y826" s="2144"/>
      <c r="Z826" s="2140"/>
      <c r="AA826" s="2141"/>
      <c r="AB826" s="2141"/>
      <c r="AC826" s="2141"/>
      <c r="AD826" s="538"/>
      <c r="AE826" s="539"/>
      <c r="AF826" s="527">
        <f t="shared" si="16"/>
        <v>464</v>
      </c>
      <c r="AG826" s="1977"/>
      <c r="AH826" s="1977"/>
      <c r="AI826" s="1977"/>
      <c r="AJ826" s="1977"/>
      <c r="AK826" s="1977"/>
      <c r="AL826" s="1977"/>
      <c r="AM826" s="1977"/>
      <c r="AN826" s="1977"/>
      <c r="AO826" s="1977"/>
      <c r="AP826" s="1977"/>
      <c r="AQ826" s="1086"/>
      <c r="AR826" s="2368"/>
      <c r="AS826" s="2368"/>
      <c r="AT826" s="2368"/>
      <c r="AU826" s="2368"/>
      <c r="AV826" s="2368"/>
      <c r="AW826" s="2368"/>
      <c r="AX826" s="445"/>
    </row>
    <row r="827" spans="1:50">
      <c r="A827" s="2142"/>
      <c r="B827" s="2143"/>
      <c r="C827" s="2143"/>
      <c r="D827" s="2143"/>
      <c r="E827" s="2144"/>
      <c r="F827" s="2143"/>
      <c r="G827" s="2143"/>
      <c r="H827" s="2143"/>
      <c r="I827" s="2143"/>
      <c r="J827" s="2144"/>
      <c r="K827" s="2143"/>
      <c r="L827" s="2143"/>
      <c r="M827" s="2143"/>
      <c r="N827" s="2143"/>
      <c r="O827" s="2144"/>
      <c r="P827" s="2143"/>
      <c r="Q827" s="2143"/>
      <c r="R827" s="2143"/>
      <c r="S827" s="2143"/>
      <c r="T827" s="2144"/>
      <c r="U827" s="2143"/>
      <c r="V827" s="2143"/>
      <c r="W827" s="2143"/>
      <c r="X827" s="2143"/>
      <c r="Y827" s="2144"/>
      <c r="Z827" s="2140"/>
      <c r="AA827" s="2141"/>
      <c r="AB827" s="2141"/>
      <c r="AC827" s="2141"/>
      <c r="AD827" s="538"/>
      <c r="AE827" s="539"/>
      <c r="AF827" s="527">
        <f t="shared" si="16"/>
        <v>464</v>
      </c>
      <c r="AG827" s="1977"/>
      <c r="AH827" s="1977"/>
      <c r="AI827" s="1977"/>
      <c r="AJ827" s="1977"/>
      <c r="AK827" s="1977"/>
      <c r="AL827" s="1977"/>
      <c r="AM827" s="1977"/>
      <c r="AN827" s="1977"/>
      <c r="AO827" s="1977"/>
      <c r="AP827" s="1977"/>
      <c r="AQ827" s="1086"/>
      <c r="AR827" s="2368"/>
      <c r="AS827" s="2368"/>
      <c r="AT827" s="2368"/>
      <c r="AU827" s="2368"/>
      <c r="AV827" s="2368"/>
      <c r="AW827" s="2368"/>
      <c r="AX827" s="445"/>
    </row>
    <row r="828" spans="1:50">
      <c r="A828" s="2142"/>
      <c r="B828" s="2143"/>
      <c r="C828" s="2143"/>
      <c r="D828" s="2143"/>
      <c r="E828" s="2144"/>
      <c r="F828" s="2143"/>
      <c r="G828" s="2143"/>
      <c r="H828" s="2143"/>
      <c r="I828" s="2143"/>
      <c r="J828" s="2144"/>
      <c r="K828" s="2143"/>
      <c r="L828" s="2143"/>
      <c r="M828" s="2143"/>
      <c r="N828" s="2143"/>
      <c r="O828" s="2144"/>
      <c r="P828" s="2143"/>
      <c r="Q828" s="2143"/>
      <c r="R828" s="2143"/>
      <c r="S828" s="2143"/>
      <c r="T828" s="2144"/>
      <c r="U828" s="2143"/>
      <c r="V828" s="2143"/>
      <c r="W828" s="2143"/>
      <c r="X828" s="2143"/>
      <c r="Y828" s="2144"/>
      <c r="Z828" s="2140"/>
      <c r="AA828" s="2141"/>
      <c r="AB828" s="2141"/>
      <c r="AC828" s="2141"/>
      <c r="AD828" s="538"/>
      <c r="AE828" s="539"/>
      <c r="AF828" s="527">
        <f t="shared" si="16"/>
        <v>464</v>
      </c>
      <c r="AG828" s="1977"/>
      <c r="AH828" s="1977"/>
      <c r="AI828" s="1977"/>
      <c r="AJ828" s="1977"/>
      <c r="AK828" s="1977"/>
      <c r="AL828" s="1977"/>
      <c r="AM828" s="1977"/>
      <c r="AN828" s="1977"/>
      <c r="AO828" s="1977"/>
      <c r="AP828" s="1977"/>
      <c r="AQ828" s="1086"/>
      <c r="AR828" s="2368"/>
      <c r="AS828" s="2368"/>
      <c r="AT828" s="2368"/>
      <c r="AU828" s="2368"/>
      <c r="AV828" s="2368"/>
      <c r="AW828" s="2368"/>
      <c r="AX828" s="445"/>
    </row>
    <row r="829" spans="1:50">
      <c r="A829" s="2142"/>
      <c r="B829" s="2143"/>
      <c r="C829" s="2143"/>
      <c r="D829" s="2143"/>
      <c r="E829" s="2144"/>
      <c r="F829" s="2143"/>
      <c r="G829" s="2143"/>
      <c r="H829" s="2143"/>
      <c r="I829" s="2143"/>
      <c r="J829" s="2144"/>
      <c r="K829" s="2143"/>
      <c r="L829" s="2143"/>
      <c r="M829" s="2143"/>
      <c r="N829" s="2143"/>
      <c r="O829" s="2144"/>
      <c r="P829" s="2143"/>
      <c r="Q829" s="2143"/>
      <c r="R829" s="2143"/>
      <c r="S829" s="2143"/>
      <c r="T829" s="2144"/>
      <c r="U829" s="2143"/>
      <c r="V829" s="2143"/>
      <c r="W829" s="2143"/>
      <c r="X829" s="2143"/>
      <c r="Y829" s="2144"/>
      <c r="Z829" s="2140"/>
      <c r="AA829" s="2141"/>
      <c r="AB829" s="2141"/>
      <c r="AC829" s="2141"/>
      <c r="AD829" s="538"/>
      <c r="AE829" s="539"/>
      <c r="AF829" s="527">
        <f t="shared" si="16"/>
        <v>464</v>
      </c>
      <c r="AG829" s="1977"/>
      <c r="AH829" s="1977"/>
      <c r="AI829" s="1977"/>
      <c r="AJ829" s="1977"/>
      <c r="AK829" s="1977"/>
      <c r="AL829" s="1977"/>
      <c r="AM829" s="1977"/>
      <c r="AN829" s="1977"/>
      <c r="AO829" s="1977"/>
      <c r="AP829" s="1977"/>
      <c r="AQ829" s="1086"/>
      <c r="AR829" s="2368"/>
      <c r="AS829" s="2368"/>
      <c r="AT829" s="2368"/>
      <c r="AU829" s="2368"/>
      <c r="AV829" s="2368"/>
      <c r="AW829" s="2368"/>
      <c r="AX829" s="445"/>
    </row>
    <row r="830" spans="1:50">
      <c r="A830" s="2142"/>
      <c r="B830" s="2143"/>
      <c r="C830" s="2143"/>
      <c r="D830" s="2143"/>
      <c r="E830" s="2144"/>
      <c r="F830" s="2143"/>
      <c r="G830" s="2143"/>
      <c r="H830" s="2143"/>
      <c r="I830" s="2143"/>
      <c r="J830" s="2144"/>
      <c r="K830" s="2143"/>
      <c r="L830" s="2143"/>
      <c r="M830" s="2143"/>
      <c r="N830" s="2143"/>
      <c r="O830" s="2144"/>
      <c r="P830" s="2143"/>
      <c r="Q830" s="2143"/>
      <c r="R830" s="2143"/>
      <c r="S830" s="2143"/>
      <c r="T830" s="2144"/>
      <c r="U830" s="2143"/>
      <c r="V830" s="2143"/>
      <c r="W830" s="2143"/>
      <c r="X830" s="2143"/>
      <c r="Y830" s="2144"/>
      <c r="Z830" s="2140"/>
      <c r="AA830" s="2141"/>
      <c r="AB830" s="2141"/>
      <c r="AC830" s="2141"/>
      <c r="AD830" s="538"/>
      <c r="AE830" s="539"/>
      <c r="AF830" s="527">
        <f t="shared" si="16"/>
        <v>464</v>
      </c>
      <c r="AG830" s="1977"/>
      <c r="AH830" s="1977"/>
      <c r="AI830" s="1977"/>
      <c r="AJ830" s="1977"/>
      <c r="AK830" s="1977"/>
      <c r="AL830" s="1977"/>
      <c r="AM830" s="1977"/>
      <c r="AN830" s="1977"/>
      <c r="AO830" s="1977"/>
      <c r="AP830" s="1977"/>
      <c r="AQ830" s="1086"/>
      <c r="AR830" s="2368"/>
      <c r="AS830" s="2368"/>
      <c r="AT830" s="2368"/>
      <c r="AU830" s="2368"/>
      <c r="AV830" s="2368"/>
      <c r="AW830" s="2368"/>
      <c r="AX830" s="445"/>
    </row>
    <row r="831" spans="1:50">
      <c r="A831" s="2142"/>
      <c r="B831" s="2143"/>
      <c r="C831" s="2143"/>
      <c r="D831" s="2143"/>
      <c r="E831" s="2144"/>
      <c r="F831" s="2143"/>
      <c r="G831" s="2143"/>
      <c r="H831" s="2143"/>
      <c r="I831" s="2143"/>
      <c r="J831" s="2144"/>
      <c r="K831" s="2143"/>
      <c r="L831" s="2143"/>
      <c r="M831" s="2143"/>
      <c r="N831" s="2143"/>
      <c r="O831" s="2144"/>
      <c r="P831" s="2143"/>
      <c r="Q831" s="2143"/>
      <c r="R831" s="2143"/>
      <c r="S831" s="2143"/>
      <c r="T831" s="2144"/>
      <c r="U831" s="2143"/>
      <c r="V831" s="2143"/>
      <c r="W831" s="2143"/>
      <c r="X831" s="2143"/>
      <c r="Y831" s="2144"/>
      <c r="Z831" s="2140"/>
      <c r="AA831" s="2141"/>
      <c r="AB831" s="2141"/>
      <c r="AC831" s="2141"/>
      <c r="AD831" s="538"/>
      <c r="AE831" s="539"/>
      <c r="AF831" s="527">
        <f t="shared" si="16"/>
        <v>464</v>
      </c>
      <c r="AG831" s="1977"/>
      <c r="AH831" s="1977"/>
      <c r="AI831" s="1977"/>
      <c r="AJ831" s="1977"/>
      <c r="AK831" s="1977"/>
      <c r="AL831" s="1977"/>
      <c r="AM831" s="1977"/>
      <c r="AN831" s="1977"/>
      <c r="AO831" s="1977"/>
      <c r="AP831" s="1977"/>
      <c r="AQ831" s="1086"/>
      <c r="AR831" s="2368"/>
      <c r="AS831" s="2368"/>
      <c r="AT831" s="2368"/>
      <c r="AU831" s="2368"/>
      <c r="AV831" s="2368"/>
      <c r="AW831" s="2368"/>
      <c r="AX831" s="445"/>
    </row>
    <row r="832" spans="1:50">
      <c r="A832" s="2142"/>
      <c r="B832" s="2143"/>
      <c r="C832" s="2143"/>
      <c r="D832" s="2143"/>
      <c r="E832" s="2144"/>
      <c r="F832" s="2143"/>
      <c r="G832" s="2143"/>
      <c r="H832" s="2143"/>
      <c r="I832" s="2143"/>
      <c r="J832" s="2144"/>
      <c r="K832" s="2143"/>
      <c r="L832" s="2143"/>
      <c r="M832" s="2143"/>
      <c r="N832" s="2143"/>
      <c r="O832" s="2144"/>
      <c r="P832" s="2143"/>
      <c r="Q832" s="2143"/>
      <c r="R832" s="2143"/>
      <c r="S832" s="2143"/>
      <c r="T832" s="2144"/>
      <c r="U832" s="2143"/>
      <c r="V832" s="2143"/>
      <c r="W832" s="2143"/>
      <c r="X832" s="2143"/>
      <c r="Y832" s="2144"/>
      <c r="Z832" s="2140"/>
      <c r="AA832" s="2141"/>
      <c r="AB832" s="2141"/>
      <c r="AC832" s="2141"/>
      <c r="AD832" s="538"/>
      <c r="AE832" s="539"/>
      <c r="AF832" s="527">
        <f t="shared" si="16"/>
        <v>464</v>
      </c>
      <c r="AG832" s="1977"/>
      <c r="AH832" s="1977"/>
      <c r="AI832" s="1977"/>
      <c r="AJ832" s="1977"/>
      <c r="AK832" s="1977"/>
      <c r="AL832" s="1977"/>
      <c r="AM832" s="1977"/>
      <c r="AN832" s="1977"/>
      <c r="AO832" s="1977"/>
      <c r="AP832" s="1977"/>
      <c r="AQ832" s="1086"/>
      <c r="AR832" s="2368"/>
      <c r="AS832" s="2368"/>
      <c r="AT832" s="2368"/>
      <c r="AU832" s="2368"/>
      <c r="AV832" s="2368"/>
      <c r="AW832" s="2368"/>
      <c r="AX832" s="445"/>
    </row>
    <row r="833" spans="1:50">
      <c r="A833" s="2145"/>
      <c r="B833" s="2146"/>
      <c r="C833" s="2146"/>
      <c r="D833" s="2146"/>
      <c r="E833" s="2147"/>
      <c r="F833" s="2146"/>
      <c r="G833" s="2146"/>
      <c r="H833" s="2146"/>
      <c r="I833" s="2146"/>
      <c r="J833" s="2147"/>
      <c r="K833" s="2146"/>
      <c r="L833" s="2146"/>
      <c r="M833" s="2146"/>
      <c r="N833" s="2146"/>
      <c r="O833" s="2147"/>
      <c r="P833" s="2146"/>
      <c r="Q833" s="2146"/>
      <c r="R833" s="2146"/>
      <c r="S833" s="2146"/>
      <c r="T833" s="2147"/>
      <c r="U833" s="2146"/>
      <c r="V833" s="2146"/>
      <c r="W833" s="2146"/>
      <c r="X833" s="2146"/>
      <c r="Y833" s="2147"/>
      <c r="Z833" s="2140"/>
      <c r="AA833" s="2141"/>
      <c r="AB833" s="2141"/>
      <c r="AC833" s="2141"/>
      <c r="AD833" s="538"/>
      <c r="AE833" s="539"/>
      <c r="AF833" s="534">
        <f t="shared" si="16"/>
        <v>464</v>
      </c>
      <c r="AG833" s="583" t="s">
        <v>55</v>
      </c>
      <c r="AH833" s="446"/>
      <c r="AI833" s="446"/>
      <c r="AJ833" s="446"/>
      <c r="AK833" s="446"/>
      <c r="AL833" s="446"/>
      <c r="AM833" s="446"/>
      <c r="AN833" s="446"/>
      <c r="AO833" s="446"/>
      <c r="AP833" s="446"/>
      <c r="AQ833" s="446"/>
      <c r="AR833" s="446"/>
      <c r="AS833" s="446"/>
      <c r="AT833" s="446"/>
      <c r="AU833" s="446"/>
      <c r="AV833" s="446"/>
      <c r="AW833" s="446"/>
      <c r="AX833" s="446"/>
    </row>
    <row r="834" spans="1:50" ht="18.75">
      <c r="A834" s="1972" t="s">
        <v>0</v>
      </c>
      <c r="B834" s="1972"/>
      <c r="C834" s="1972"/>
      <c r="D834" s="1972"/>
      <c r="E834" s="1972"/>
      <c r="F834" s="1972" t="s">
        <v>1</v>
      </c>
      <c r="G834" s="1972"/>
      <c r="H834" s="1972"/>
      <c r="I834" s="1972"/>
      <c r="J834" s="1972"/>
      <c r="K834" s="1972" t="s">
        <v>2</v>
      </c>
      <c r="L834" s="1972"/>
      <c r="M834" s="1972"/>
      <c r="N834" s="1972"/>
      <c r="O834" s="1972"/>
      <c r="P834" s="1972" t="s">
        <v>3</v>
      </c>
      <c r="Q834" s="1972"/>
      <c r="R834" s="1972"/>
      <c r="S834" s="1972"/>
      <c r="T834" s="1972"/>
      <c r="U834" s="1972" t="s">
        <v>4</v>
      </c>
      <c r="V834" s="1972"/>
      <c r="W834" s="1972"/>
      <c r="X834" s="1972"/>
      <c r="Y834" s="1972"/>
      <c r="Z834" s="1972" t="s">
        <v>5</v>
      </c>
      <c r="AA834" s="1972"/>
      <c r="AB834" s="1972"/>
      <c r="AC834" s="1972"/>
      <c r="AD834" s="1972"/>
      <c r="AE834" s="1972" t="s">
        <v>6</v>
      </c>
      <c r="AF834" s="1972"/>
      <c r="AG834" s="1972"/>
      <c r="AH834" s="1972"/>
      <c r="AI834" s="1972"/>
      <c r="AJ834" s="1972" t="s">
        <v>7</v>
      </c>
      <c r="AK834" s="1972"/>
      <c r="AL834" s="1972"/>
      <c r="AM834" s="1972"/>
      <c r="AN834" s="1972"/>
      <c r="AO834" s="1972" t="s">
        <v>8</v>
      </c>
      <c r="AP834" s="1972"/>
      <c r="AQ834" s="1972"/>
      <c r="AR834" s="1972"/>
      <c r="AS834" s="1972"/>
      <c r="AT834" s="1972" t="s">
        <v>9</v>
      </c>
      <c r="AU834" s="1972"/>
      <c r="AV834" s="1972"/>
      <c r="AW834" s="1972"/>
      <c r="AX834" s="1972"/>
    </row>
    <row r="835" spans="1:50">
      <c r="A835" s="2033" t="s">
        <v>214</v>
      </c>
      <c r="B835" s="2034"/>
      <c r="C835" s="2034"/>
      <c r="D835" s="2034"/>
      <c r="E835" s="2034"/>
      <c r="F835" s="2034"/>
      <c r="G835" s="2034"/>
      <c r="H835" s="2034"/>
      <c r="I835" s="2034"/>
      <c r="J835" s="2034"/>
      <c r="K835" s="2034"/>
      <c r="L835" s="2034"/>
      <c r="M835" s="2034"/>
      <c r="N835" s="2034"/>
      <c r="O835" s="2034"/>
      <c r="P835" s="2034"/>
      <c r="Q835" s="2034"/>
      <c r="R835" s="2034"/>
      <c r="S835" s="2034"/>
      <c r="T835" s="2034"/>
      <c r="U835" s="2034"/>
      <c r="V835" s="2034"/>
      <c r="W835" s="2034"/>
      <c r="X835" s="2034"/>
      <c r="Y835" s="2034"/>
      <c r="Z835" s="523">
        <v>1</v>
      </c>
      <c r="AA835" s="524"/>
      <c r="AB835" s="524"/>
      <c r="AC835" s="524"/>
      <c r="AD835" s="525"/>
      <c r="AE835" s="524">
        <v>2</v>
      </c>
      <c r="AF835" s="524"/>
      <c r="AG835" s="524"/>
      <c r="AH835" s="524"/>
      <c r="AI835" s="525"/>
      <c r="AJ835" s="524">
        <v>3</v>
      </c>
      <c r="AK835" s="524"/>
      <c r="AL835" s="524"/>
      <c r="AM835" s="524"/>
      <c r="AN835" s="525"/>
      <c r="AO835" s="524">
        <v>4</v>
      </c>
      <c r="AP835" s="524"/>
      <c r="AQ835" s="524"/>
      <c r="AR835" s="524"/>
      <c r="AS835" s="525"/>
      <c r="AT835" s="524">
        <v>5</v>
      </c>
      <c r="AU835" s="524"/>
      <c r="AV835" s="524"/>
      <c r="AW835" s="524"/>
      <c r="AX835" s="525"/>
    </row>
    <row r="836" spans="1:50">
      <c r="A836" s="2035"/>
      <c r="B836" s="2036"/>
      <c r="C836" s="2036"/>
      <c r="D836" s="2036"/>
      <c r="E836" s="2036"/>
      <c r="F836" s="2036"/>
      <c r="G836" s="2036"/>
      <c r="H836" s="2036"/>
      <c r="I836" s="2036"/>
      <c r="J836" s="2036"/>
      <c r="K836" s="2036"/>
      <c r="L836" s="2036"/>
      <c r="M836" s="2036"/>
      <c r="N836" s="2036"/>
      <c r="O836" s="2036"/>
      <c r="P836" s="2036"/>
      <c r="Q836" s="2036"/>
      <c r="R836" s="2036"/>
      <c r="S836" s="2036"/>
      <c r="T836" s="2036"/>
      <c r="U836" s="2036"/>
      <c r="V836" s="2036"/>
      <c r="W836" s="2036"/>
      <c r="X836" s="2036"/>
      <c r="Y836" s="2036"/>
      <c r="Z836" s="2148"/>
      <c r="AA836" s="1977"/>
      <c r="AB836" s="1977"/>
      <c r="AC836" s="1977"/>
      <c r="AD836" s="1978"/>
      <c r="AE836" s="1977"/>
      <c r="AF836" s="1977"/>
      <c r="AG836" s="1977"/>
      <c r="AH836" s="1977"/>
      <c r="AI836" s="1978"/>
      <c r="AJ836" s="1977"/>
      <c r="AK836" s="1977"/>
      <c r="AL836" s="1977"/>
      <c r="AM836" s="1977"/>
      <c r="AN836" s="1978"/>
      <c r="AO836" s="1977" t="s">
        <v>3929</v>
      </c>
      <c r="AP836" s="1977"/>
      <c r="AQ836" s="1977"/>
      <c r="AR836" s="1977"/>
      <c r="AS836" s="1978"/>
      <c r="AT836" s="1977"/>
      <c r="AU836" s="1977"/>
      <c r="AV836" s="1977"/>
      <c r="AW836" s="1977"/>
      <c r="AX836" s="1978"/>
    </row>
    <row r="837" spans="1:50">
      <c r="A837" s="2035"/>
      <c r="B837" s="2036"/>
      <c r="C837" s="2036"/>
      <c r="D837" s="2036"/>
      <c r="E837" s="2036"/>
      <c r="F837" s="2036"/>
      <c r="G837" s="2036"/>
      <c r="H837" s="2036"/>
      <c r="I837" s="2036"/>
      <c r="J837" s="2036"/>
      <c r="K837" s="2036"/>
      <c r="L837" s="2036"/>
      <c r="M837" s="2036"/>
      <c r="N837" s="2036"/>
      <c r="O837" s="2036"/>
      <c r="P837" s="2036"/>
      <c r="Q837" s="2036"/>
      <c r="R837" s="2036"/>
      <c r="S837" s="2036"/>
      <c r="T837" s="2036"/>
      <c r="U837" s="2036"/>
      <c r="V837" s="2036"/>
      <c r="W837" s="2036"/>
      <c r="X837" s="2036"/>
      <c r="Y837" s="2036"/>
      <c r="Z837" s="2148"/>
      <c r="AA837" s="1977"/>
      <c r="AB837" s="1977"/>
      <c r="AC837" s="1977"/>
      <c r="AD837" s="1978"/>
      <c r="AE837" s="1977"/>
      <c r="AF837" s="1977"/>
      <c r="AG837" s="1977"/>
      <c r="AH837" s="1977"/>
      <c r="AI837" s="1978"/>
      <c r="AJ837" s="1977"/>
      <c r="AK837" s="1977"/>
      <c r="AL837" s="1977"/>
      <c r="AM837" s="1977"/>
      <c r="AN837" s="1978"/>
      <c r="AO837" s="1977"/>
      <c r="AP837" s="1977"/>
      <c r="AQ837" s="1977"/>
      <c r="AR837" s="1977"/>
      <c r="AS837" s="1978"/>
      <c r="AT837" s="1977"/>
      <c r="AU837" s="1977"/>
      <c r="AV837" s="1977"/>
      <c r="AW837" s="1977"/>
      <c r="AX837" s="1978"/>
    </row>
    <row r="838" spans="1:50">
      <c r="A838" s="2035"/>
      <c r="B838" s="2036"/>
      <c r="C838" s="2036"/>
      <c r="D838" s="2036"/>
      <c r="E838" s="2036"/>
      <c r="F838" s="2036"/>
      <c r="G838" s="2036"/>
      <c r="H838" s="2036"/>
      <c r="I838" s="2036"/>
      <c r="J838" s="2036"/>
      <c r="K838" s="2036"/>
      <c r="L838" s="2036"/>
      <c r="M838" s="2036"/>
      <c r="N838" s="2036"/>
      <c r="O838" s="2036"/>
      <c r="P838" s="2036"/>
      <c r="Q838" s="2036"/>
      <c r="R838" s="2036"/>
      <c r="S838" s="2036"/>
      <c r="T838" s="2036"/>
      <c r="U838" s="2036"/>
      <c r="V838" s="2036"/>
      <c r="W838" s="2036"/>
      <c r="X838" s="2036"/>
      <c r="Y838" s="2036"/>
      <c r="Z838" s="2148"/>
      <c r="AA838" s="1977"/>
      <c r="AB838" s="1977"/>
      <c r="AC838" s="1977"/>
      <c r="AD838" s="1978"/>
      <c r="AE838" s="1977"/>
      <c r="AF838" s="1977"/>
      <c r="AG838" s="1977"/>
      <c r="AH838" s="1977"/>
      <c r="AI838" s="1978"/>
      <c r="AJ838" s="1977"/>
      <c r="AK838" s="1977"/>
      <c r="AL838" s="1977"/>
      <c r="AM838" s="1977"/>
      <c r="AN838" s="1978"/>
      <c r="AO838" s="1977"/>
      <c r="AP838" s="1977"/>
      <c r="AQ838" s="1977"/>
      <c r="AR838" s="1977"/>
      <c r="AS838" s="1978"/>
      <c r="AT838" s="1977"/>
      <c r="AU838" s="1977"/>
      <c r="AV838" s="1977"/>
      <c r="AW838" s="1977"/>
      <c r="AX838" s="1978"/>
    </row>
    <row r="839" spans="1:50" ht="15.75">
      <c r="A839" s="2061" t="s">
        <v>43</v>
      </c>
      <c r="B839" s="1976"/>
      <c r="C839" s="1976"/>
      <c r="D839" s="526"/>
      <c r="E839" s="528" t="s">
        <v>44</v>
      </c>
      <c r="F839" s="528" t="s">
        <v>45</v>
      </c>
      <c r="G839" s="528" t="s">
        <v>208</v>
      </c>
      <c r="H839" s="1976" t="s">
        <v>47</v>
      </c>
      <c r="I839" s="1976"/>
      <c r="J839" s="1976"/>
      <c r="K839" s="527"/>
      <c r="L839" s="527"/>
      <c r="M839" s="527"/>
      <c r="N839" s="527"/>
      <c r="O839" s="527"/>
      <c r="P839" s="527"/>
      <c r="Q839" s="527"/>
      <c r="R839" s="527"/>
      <c r="S839" s="528" t="s">
        <v>48</v>
      </c>
      <c r="T839" s="527"/>
      <c r="U839" s="2065">
        <f>$AT$38</f>
        <v>464</v>
      </c>
      <c r="V839" s="2065"/>
      <c r="W839" s="2064" t="s">
        <v>49</v>
      </c>
      <c r="X839" s="2064"/>
      <c r="Y839" s="527"/>
      <c r="Z839" s="2148"/>
      <c r="AA839" s="1977"/>
      <c r="AB839" s="1977"/>
      <c r="AC839" s="1977"/>
      <c r="AD839" s="1978"/>
      <c r="AE839" s="1977"/>
      <c r="AF839" s="1977"/>
      <c r="AG839" s="1977"/>
      <c r="AH839" s="1977"/>
      <c r="AI839" s="1978"/>
      <c r="AJ839" s="1977"/>
      <c r="AK839" s="1977"/>
      <c r="AL839" s="1977"/>
      <c r="AM839" s="1977"/>
      <c r="AN839" s="1978"/>
      <c r="AO839" s="1977"/>
      <c r="AP839" s="1977"/>
      <c r="AQ839" s="1977"/>
      <c r="AR839" s="1977"/>
      <c r="AS839" s="1978"/>
      <c r="AT839" s="1977"/>
      <c r="AU839" s="1977"/>
      <c r="AV839" s="1977"/>
      <c r="AW839" s="1977"/>
      <c r="AX839" s="1978"/>
    </row>
    <row r="840" spans="1:50">
      <c r="A840" s="1974"/>
      <c r="B840" s="1975"/>
      <c r="C840" s="1975"/>
      <c r="D840" s="1975"/>
      <c r="E840" s="532"/>
      <c r="F840" s="533"/>
      <c r="G840" s="527">
        <f>SUM($AT$38-F840)</f>
        <v>464</v>
      </c>
      <c r="H840" s="1977"/>
      <c r="I840" s="1977"/>
      <c r="J840" s="1977"/>
      <c r="K840" s="1977"/>
      <c r="L840" s="1977"/>
      <c r="M840" s="1977"/>
      <c r="N840" s="1977"/>
      <c r="O840" s="1977"/>
      <c r="P840" s="1977"/>
      <c r="Q840" s="1977"/>
      <c r="R840" s="1086"/>
      <c r="S840" s="2368" t="s">
        <v>50</v>
      </c>
      <c r="T840" s="2368"/>
      <c r="U840" s="2368"/>
      <c r="V840" s="2368"/>
      <c r="W840" s="2368"/>
      <c r="X840" s="2368"/>
      <c r="Y840" s="527"/>
      <c r="Z840" s="2148"/>
      <c r="AA840" s="1977"/>
      <c r="AB840" s="1977"/>
      <c r="AC840" s="1977"/>
      <c r="AD840" s="1978"/>
      <c r="AE840" s="1977"/>
      <c r="AF840" s="1977"/>
      <c r="AG840" s="1977"/>
      <c r="AH840" s="1977"/>
      <c r="AI840" s="1978"/>
      <c r="AJ840" s="1977"/>
      <c r="AK840" s="1977"/>
      <c r="AL840" s="1977"/>
      <c r="AM840" s="1977"/>
      <c r="AN840" s="1978"/>
      <c r="AO840" s="1977"/>
      <c r="AP840" s="1977"/>
      <c r="AQ840" s="1977"/>
      <c r="AR840" s="1977"/>
      <c r="AS840" s="1978"/>
      <c r="AT840" s="1977"/>
      <c r="AU840" s="1977"/>
      <c r="AV840" s="1977"/>
      <c r="AW840" s="1977"/>
      <c r="AX840" s="1978"/>
    </row>
    <row r="841" spans="1:50">
      <c r="A841" s="1974"/>
      <c r="B841" s="1975"/>
      <c r="C841" s="1975"/>
      <c r="D841" s="1975"/>
      <c r="E841" s="532"/>
      <c r="F841" s="533"/>
      <c r="G841" s="527">
        <f t="shared" ref="G841:G850" si="17">SUM($AT$38-F841)</f>
        <v>464</v>
      </c>
      <c r="H841" s="1977"/>
      <c r="I841" s="1977"/>
      <c r="J841" s="1977"/>
      <c r="K841" s="1977"/>
      <c r="L841" s="1977"/>
      <c r="M841" s="1977"/>
      <c r="N841" s="1977"/>
      <c r="O841" s="1977"/>
      <c r="P841" s="1977"/>
      <c r="Q841" s="1977"/>
      <c r="R841" s="1086"/>
      <c r="S841" s="2368"/>
      <c r="T841" s="2368"/>
      <c r="U841" s="2368"/>
      <c r="V841" s="2368"/>
      <c r="W841" s="2368"/>
      <c r="X841" s="2368"/>
      <c r="Y841" s="527"/>
      <c r="Z841" s="2148"/>
      <c r="AA841" s="1977"/>
      <c r="AB841" s="1977"/>
      <c r="AC841" s="1977"/>
      <c r="AD841" s="1978"/>
      <c r="AE841" s="1977"/>
      <c r="AF841" s="1977"/>
      <c r="AG841" s="1977"/>
      <c r="AH841" s="1977"/>
      <c r="AI841" s="1978"/>
      <c r="AJ841" s="1977"/>
      <c r="AK841" s="1977"/>
      <c r="AL841" s="1977"/>
      <c r="AM841" s="1977"/>
      <c r="AN841" s="1978"/>
      <c r="AO841" s="1977"/>
      <c r="AP841" s="1977"/>
      <c r="AQ841" s="1977"/>
      <c r="AR841" s="1977"/>
      <c r="AS841" s="1978"/>
      <c r="AT841" s="1977"/>
      <c r="AU841" s="1977"/>
      <c r="AV841" s="1977"/>
      <c r="AW841" s="1977"/>
      <c r="AX841" s="1978"/>
    </row>
    <row r="842" spans="1:50">
      <c r="A842" s="1974"/>
      <c r="B842" s="1975"/>
      <c r="C842" s="1975"/>
      <c r="D842" s="1975"/>
      <c r="E842" s="532"/>
      <c r="F842" s="533"/>
      <c r="G842" s="527">
        <f t="shared" si="17"/>
        <v>464</v>
      </c>
      <c r="H842" s="1977"/>
      <c r="I842" s="1977"/>
      <c r="J842" s="1977"/>
      <c r="K842" s="1977"/>
      <c r="L842" s="1977"/>
      <c r="M842" s="1977"/>
      <c r="N842" s="1977"/>
      <c r="O842" s="1977"/>
      <c r="P842" s="1977"/>
      <c r="Q842" s="1977"/>
      <c r="R842" s="1086"/>
      <c r="S842" s="2368"/>
      <c r="T842" s="2368"/>
      <c r="U842" s="2368"/>
      <c r="V842" s="2368"/>
      <c r="W842" s="2368"/>
      <c r="X842" s="2368"/>
      <c r="Y842" s="527"/>
      <c r="Z842" s="2148"/>
      <c r="AA842" s="1977"/>
      <c r="AB842" s="1977"/>
      <c r="AC842" s="1977"/>
      <c r="AD842" s="1978"/>
      <c r="AE842" s="1977"/>
      <c r="AF842" s="1977"/>
      <c r="AG842" s="1977"/>
      <c r="AH842" s="1977"/>
      <c r="AI842" s="1978"/>
      <c r="AJ842" s="1977"/>
      <c r="AK842" s="1977"/>
      <c r="AL842" s="1977"/>
      <c r="AM842" s="1977"/>
      <c r="AN842" s="1978"/>
      <c r="AO842" s="1977"/>
      <c r="AP842" s="1977"/>
      <c r="AQ842" s="1977"/>
      <c r="AR842" s="1977"/>
      <c r="AS842" s="1978"/>
      <c r="AT842" s="1977"/>
      <c r="AU842" s="1977"/>
      <c r="AV842" s="1977"/>
      <c r="AW842" s="1977"/>
      <c r="AX842" s="1978"/>
    </row>
    <row r="843" spans="1:50">
      <c r="A843" s="1974"/>
      <c r="B843" s="1975"/>
      <c r="C843" s="1975"/>
      <c r="D843" s="1975"/>
      <c r="E843" s="532"/>
      <c r="F843" s="533"/>
      <c r="G843" s="527">
        <f t="shared" si="17"/>
        <v>464</v>
      </c>
      <c r="H843" s="1977"/>
      <c r="I843" s="1977"/>
      <c r="J843" s="1977"/>
      <c r="K843" s="1977"/>
      <c r="L843" s="1977"/>
      <c r="M843" s="1977"/>
      <c r="N843" s="1977"/>
      <c r="O843" s="1977"/>
      <c r="P843" s="1977"/>
      <c r="Q843" s="1977"/>
      <c r="R843" s="1086"/>
      <c r="S843" s="2368"/>
      <c r="T843" s="2368"/>
      <c r="U843" s="2368"/>
      <c r="V843" s="2368"/>
      <c r="W843" s="2368"/>
      <c r="X843" s="2368"/>
      <c r="Y843" s="527"/>
      <c r="Z843" s="2148"/>
      <c r="AA843" s="1977"/>
      <c r="AB843" s="1977"/>
      <c r="AC843" s="1977"/>
      <c r="AD843" s="1978"/>
      <c r="AE843" s="1977"/>
      <c r="AF843" s="1977"/>
      <c r="AG843" s="1977"/>
      <c r="AH843" s="1977"/>
      <c r="AI843" s="1978"/>
      <c r="AJ843" s="1977"/>
      <c r="AK843" s="1977"/>
      <c r="AL843" s="1977"/>
      <c r="AM843" s="1977"/>
      <c r="AN843" s="1978"/>
      <c r="AO843" s="1977"/>
      <c r="AP843" s="1977"/>
      <c r="AQ843" s="1977"/>
      <c r="AR843" s="1977"/>
      <c r="AS843" s="1978"/>
      <c r="AT843" s="1977"/>
      <c r="AU843" s="1977"/>
      <c r="AV843" s="1977"/>
      <c r="AW843" s="1977"/>
      <c r="AX843" s="1978"/>
    </row>
    <row r="844" spans="1:50">
      <c r="A844" s="1974"/>
      <c r="B844" s="1975"/>
      <c r="C844" s="1975"/>
      <c r="D844" s="1975"/>
      <c r="E844" s="532"/>
      <c r="F844" s="533"/>
      <c r="G844" s="527">
        <f t="shared" si="17"/>
        <v>464</v>
      </c>
      <c r="H844" s="1977"/>
      <c r="I844" s="1977"/>
      <c r="J844" s="1977"/>
      <c r="K844" s="1977"/>
      <c r="L844" s="1977"/>
      <c r="M844" s="1977"/>
      <c r="N844" s="1977"/>
      <c r="O844" s="1977"/>
      <c r="P844" s="1977"/>
      <c r="Q844" s="1977"/>
      <c r="R844" s="1086"/>
      <c r="S844" s="2368"/>
      <c r="T844" s="2368"/>
      <c r="U844" s="2368"/>
      <c r="V844" s="2368"/>
      <c r="W844" s="2368"/>
      <c r="X844" s="2368"/>
      <c r="Y844" s="527"/>
      <c r="Z844" s="2148"/>
      <c r="AA844" s="1977"/>
      <c r="AB844" s="1977"/>
      <c r="AC844" s="1977"/>
      <c r="AD844" s="1978"/>
      <c r="AE844" s="1977"/>
      <c r="AF844" s="1977"/>
      <c r="AG844" s="1977"/>
      <c r="AH844" s="1977"/>
      <c r="AI844" s="1978"/>
      <c r="AJ844" s="1977"/>
      <c r="AK844" s="1977"/>
      <c r="AL844" s="1977"/>
      <c r="AM844" s="1977"/>
      <c r="AN844" s="1978"/>
      <c r="AO844" s="1977"/>
      <c r="AP844" s="1977"/>
      <c r="AQ844" s="1977"/>
      <c r="AR844" s="1977"/>
      <c r="AS844" s="1978"/>
      <c r="AT844" s="1977"/>
      <c r="AU844" s="1977"/>
      <c r="AV844" s="1977"/>
      <c r="AW844" s="1977"/>
      <c r="AX844" s="1978"/>
    </row>
    <row r="845" spans="1:50">
      <c r="A845" s="1974"/>
      <c r="B845" s="1975"/>
      <c r="C845" s="1975"/>
      <c r="D845" s="1975"/>
      <c r="E845" s="532"/>
      <c r="F845" s="533"/>
      <c r="G845" s="527">
        <f t="shared" si="17"/>
        <v>464</v>
      </c>
      <c r="H845" s="1977"/>
      <c r="I845" s="1977"/>
      <c r="J845" s="1977"/>
      <c r="K845" s="1977"/>
      <c r="L845" s="1977"/>
      <c r="M845" s="1977"/>
      <c r="N845" s="1977"/>
      <c r="O845" s="1977"/>
      <c r="P845" s="1977"/>
      <c r="Q845" s="1977"/>
      <c r="R845" s="1086"/>
      <c r="S845" s="2368"/>
      <c r="T845" s="2368"/>
      <c r="U845" s="2368"/>
      <c r="V845" s="2368"/>
      <c r="W845" s="2368"/>
      <c r="X845" s="2368"/>
      <c r="Y845" s="527"/>
      <c r="Z845" s="2148"/>
      <c r="AA845" s="1977"/>
      <c r="AB845" s="1977"/>
      <c r="AC845" s="1977"/>
      <c r="AD845" s="1978"/>
      <c r="AE845" s="1977"/>
      <c r="AF845" s="1977"/>
      <c r="AG845" s="1977"/>
      <c r="AH845" s="1977"/>
      <c r="AI845" s="1978"/>
      <c r="AJ845" s="1977"/>
      <c r="AK845" s="1977"/>
      <c r="AL845" s="1977"/>
      <c r="AM845" s="1977"/>
      <c r="AN845" s="1978"/>
      <c r="AO845" s="1977"/>
      <c r="AP845" s="1977"/>
      <c r="AQ845" s="1977"/>
      <c r="AR845" s="1977"/>
      <c r="AS845" s="1978"/>
      <c r="AT845" s="1977"/>
      <c r="AU845" s="1977"/>
      <c r="AV845" s="1977"/>
      <c r="AW845" s="1977"/>
      <c r="AX845" s="1978"/>
    </row>
    <row r="846" spans="1:50">
      <c r="A846" s="1974"/>
      <c r="B846" s="1975"/>
      <c r="C846" s="1975"/>
      <c r="D846" s="1975"/>
      <c r="E846" s="532"/>
      <c r="F846" s="533"/>
      <c r="G846" s="527">
        <f t="shared" si="17"/>
        <v>464</v>
      </c>
      <c r="H846" s="1977"/>
      <c r="I846" s="1977"/>
      <c r="J846" s="1977"/>
      <c r="K846" s="1977"/>
      <c r="L846" s="1977"/>
      <c r="M846" s="1977"/>
      <c r="N846" s="1977"/>
      <c r="O846" s="1977"/>
      <c r="P846" s="1977"/>
      <c r="Q846" s="1977"/>
      <c r="R846" s="1086"/>
      <c r="S846" s="2368"/>
      <c r="T846" s="2368"/>
      <c r="U846" s="2368"/>
      <c r="V846" s="2368"/>
      <c r="W846" s="2368"/>
      <c r="X846" s="2368"/>
      <c r="Y846" s="527"/>
      <c r="Z846" s="2148"/>
      <c r="AA846" s="1977"/>
      <c r="AB846" s="1977"/>
      <c r="AC846" s="1977"/>
      <c r="AD846" s="1978"/>
      <c r="AE846" s="1977"/>
      <c r="AF846" s="1977"/>
      <c r="AG846" s="1977"/>
      <c r="AH846" s="1977"/>
      <c r="AI846" s="1978"/>
      <c r="AJ846" s="1977"/>
      <c r="AK846" s="1977"/>
      <c r="AL846" s="1977"/>
      <c r="AM846" s="1977"/>
      <c r="AN846" s="1978"/>
      <c r="AO846" s="1977"/>
      <c r="AP846" s="1977"/>
      <c r="AQ846" s="1977"/>
      <c r="AR846" s="1977"/>
      <c r="AS846" s="1978"/>
      <c r="AT846" s="1977"/>
      <c r="AU846" s="1977"/>
      <c r="AV846" s="1977"/>
      <c r="AW846" s="1977"/>
      <c r="AX846" s="1978"/>
    </row>
    <row r="847" spans="1:50">
      <c r="A847" s="1974"/>
      <c r="B847" s="1975"/>
      <c r="C847" s="1975"/>
      <c r="D847" s="1975"/>
      <c r="E847" s="532"/>
      <c r="F847" s="533"/>
      <c r="G847" s="527">
        <f t="shared" si="17"/>
        <v>464</v>
      </c>
      <c r="H847" s="1977"/>
      <c r="I847" s="1977"/>
      <c r="J847" s="1977"/>
      <c r="K847" s="1977"/>
      <c r="L847" s="1977"/>
      <c r="M847" s="1977"/>
      <c r="N847" s="1977"/>
      <c r="O847" s="1977"/>
      <c r="P847" s="1977"/>
      <c r="Q847" s="1977"/>
      <c r="R847" s="1086"/>
      <c r="S847" s="2368"/>
      <c r="T847" s="2368"/>
      <c r="U847" s="2368"/>
      <c r="V847" s="2368"/>
      <c r="W847" s="2368"/>
      <c r="X847" s="2368"/>
      <c r="Y847" s="527"/>
      <c r="Z847" s="2148"/>
      <c r="AA847" s="1977"/>
      <c r="AB847" s="1977"/>
      <c r="AC847" s="1977"/>
      <c r="AD847" s="1978"/>
      <c r="AE847" s="1977"/>
      <c r="AF847" s="1977"/>
      <c r="AG847" s="1977"/>
      <c r="AH847" s="1977"/>
      <c r="AI847" s="1978"/>
      <c r="AJ847" s="1977"/>
      <c r="AK847" s="1977"/>
      <c r="AL847" s="1977"/>
      <c r="AM847" s="1977"/>
      <c r="AN847" s="1978"/>
      <c r="AO847" s="1977"/>
      <c r="AP847" s="1977"/>
      <c r="AQ847" s="1977"/>
      <c r="AR847" s="1977"/>
      <c r="AS847" s="1978"/>
      <c r="AT847" s="1977"/>
      <c r="AU847" s="1977"/>
      <c r="AV847" s="1977"/>
      <c r="AW847" s="1977"/>
      <c r="AX847" s="1978"/>
    </row>
    <row r="848" spans="1:50">
      <c r="A848" s="1974"/>
      <c r="B848" s="1975"/>
      <c r="C848" s="1975"/>
      <c r="D848" s="1975"/>
      <c r="E848" s="532"/>
      <c r="F848" s="533"/>
      <c r="G848" s="527">
        <f t="shared" si="17"/>
        <v>464</v>
      </c>
      <c r="H848" s="1977"/>
      <c r="I848" s="1977"/>
      <c r="J848" s="1977"/>
      <c r="K848" s="1977"/>
      <c r="L848" s="1977"/>
      <c r="M848" s="1977"/>
      <c r="N848" s="1977"/>
      <c r="O848" s="1977"/>
      <c r="P848" s="1977"/>
      <c r="Q848" s="1977"/>
      <c r="R848" s="1086"/>
      <c r="S848" s="2368"/>
      <c r="T848" s="2368"/>
      <c r="U848" s="2368"/>
      <c r="V848" s="2368"/>
      <c r="W848" s="2368"/>
      <c r="X848" s="2368"/>
      <c r="Y848" s="527"/>
      <c r="Z848" s="2148"/>
      <c r="AA848" s="1977"/>
      <c r="AB848" s="1977"/>
      <c r="AC848" s="1977"/>
      <c r="AD848" s="1978"/>
      <c r="AE848" s="1977"/>
      <c r="AF848" s="1977"/>
      <c r="AG848" s="1977"/>
      <c r="AH848" s="1977"/>
      <c r="AI848" s="1978"/>
      <c r="AJ848" s="1977"/>
      <c r="AK848" s="1977"/>
      <c r="AL848" s="1977"/>
      <c r="AM848" s="1977"/>
      <c r="AN848" s="1978"/>
      <c r="AO848" s="1977"/>
      <c r="AP848" s="1977"/>
      <c r="AQ848" s="1977"/>
      <c r="AR848" s="1977"/>
      <c r="AS848" s="1978"/>
      <c r="AT848" s="1977"/>
      <c r="AU848" s="1977"/>
      <c r="AV848" s="1977"/>
      <c r="AW848" s="1977"/>
      <c r="AX848" s="1978"/>
    </row>
    <row r="849" spans="1:50">
      <c r="A849" s="1974"/>
      <c r="B849" s="1975"/>
      <c r="C849" s="1975"/>
      <c r="D849" s="1975"/>
      <c r="E849" s="532"/>
      <c r="F849" s="533"/>
      <c r="G849" s="527">
        <f t="shared" si="17"/>
        <v>464</v>
      </c>
      <c r="H849" s="1977"/>
      <c r="I849" s="1977"/>
      <c r="J849" s="1977"/>
      <c r="K849" s="1977"/>
      <c r="L849" s="1977"/>
      <c r="M849" s="1977"/>
      <c r="N849" s="1977"/>
      <c r="O849" s="1977"/>
      <c r="P849" s="1977"/>
      <c r="Q849" s="1977"/>
      <c r="R849" s="1086"/>
      <c r="S849" s="2368"/>
      <c r="T849" s="2368"/>
      <c r="U849" s="2368"/>
      <c r="V849" s="2368"/>
      <c r="W849" s="2368"/>
      <c r="X849" s="2368"/>
      <c r="Y849" s="527"/>
      <c r="Z849" s="2148"/>
      <c r="AA849" s="1977"/>
      <c r="AB849" s="1977"/>
      <c r="AC849" s="1977"/>
      <c r="AD849" s="1978"/>
      <c r="AE849" s="1977"/>
      <c r="AF849" s="1977"/>
      <c r="AG849" s="1977"/>
      <c r="AH849" s="1977"/>
      <c r="AI849" s="1978"/>
      <c r="AJ849" s="1977"/>
      <c r="AK849" s="1977"/>
      <c r="AL849" s="1977"/>
      <c r="AM849" s="1977"/>
      <c r="AN849" s="1978"/>
      <c r="AO849" s="1977"/>
      <c r="AP849" s="1977"/>
      <c r="AQ849" s="1977"/>
      <c r="AR849" s="1977"/>
      <c r="AS849" s="1978"/>
      <c r="AT849" s="1977"/>
      <c r="AU849" s="1977"/>
      <c r="AV849" s="1977"/>
      <c r="AW849" s="1977"/>
      <c r="AX849" s="1978"/>
    </row>
    <row r="850" spans="1:50">
      <c r="A850" s="1974"/>
      <c r="B850" s="1975"/>
      <c r="C850" s="1975"/>
      <c r="D850" s="1975"/>
      <c r="E850" s="532"/>
      <c r="F850" s="533"/>
      <c r="G850" s="534">
        <f t="shared" si="17"/>
        <v>464</v>
      </c>
      <c r="H850" s="535" t="s">
        <v>55</v>
      </c>
      <c r="I850" s="529"/>
      <c r="J850" s="529"/>
      <c r="K850" s="529"/>
      <c r="L850" s="529"/>
      <c r="M850" s="529"/>
      <c r="N850" s="529"/>
      <c r="O850" s="529"/>
      <c r="P850" s="529"/>
      <c r="Q850" s="529"/>
      <c r="R850" s="529"/>
      <c r="S850" s="529"/>
      <c r="T850" s="529"/>
      <c r="U850" s="529"/>
      <c r="V850" s="529"/>
      <c r="W850" s="529"/>
      <c r="X850" s="529"/>
      <c r="Y850" s="529"/>
      <c r="Z850" s="2149"/>
      <c r="AA850" s="1979"/>
      <c r="AB850" s="1979"/>
      <c r="AC850" s="1979"/>
      <c r="AD850" s="1980"/>
      <c r="AE850" s="1979"/>
      <c r="AF850" s="1979"/>
      <c r="AG850" s="1979"/>
      <c r="AH850" s="1979"/>
      <c r="AI850" s="1980"/>
      <c r="AJ850" s="1979"/>
      <c r="AK850" s="1979"/>
      <c r="AL850" s="1979"/>
      <c r="AM850" s="1979"/>
      <c r="AN850" s="1980"/>
      <c r="AO850" s="1979"/>
      <c r="AP850" s="1979"/>
      <c r="AQ850" s="1979"/>
      <c r="AR850" s="1979"/>
      <c r="AS850" s="1980"/>
      <c r="AT850" s="1979"/>
      <c r="AU850" s="1979"/>
      <c r="AV850" s="1979"/>
      <c r="AW850" s="1979"/>
      <c r="AX850" s="1980"/>
    </row>
    <row r="851" spans="1:50">
      <c r="A851" s="527">
        <v>6</v>
      </c>
      <c r="B851" s="527"/>
      <c r="C851" s="527"/>
      <c r="D851" s="527"/>
      <c r="E851" s="525"/>
      <c r="F851" s="524">
        <v>7</v>
      </c>
      <c r="G851" s="524"/>
      <c r="H851" s="524"/>
      <c r="I851" s="524"/>
      <c r="J851" s="525"/>
      <c r="K851" s="524">
        <v>8</v>
      </c>
      <c r="L851" s="524"/>
      <c r="M851" s="524"/>
      <c r="N851" s="524"/>
      <c r="O851" s="525"/>
      <c r="P851" s="524">
        <v>9</v>
      </c>
      <c r="Q851" s="524"/>
      <c r="R851" s="524"/>
      <c r="S851" s="524"/>
      <c r="T851" s="525"/>
      <c r="U851" s="524">
        <v>10</v>
      </c>
      <c r="V851" s="524"/>
      <c r="W851" s="524"/>
      <c r="X851" s="524"/>
      <c r="Y851" s="525"/>
      <c r="Z851" s="527">
        <v>11</v>
      </c>
      <c r="AA851" s="527"/>
      <c r="AB851" s="527"/>
      <c r="AC851" s="527"/>
      <c r="AD851" s="530"/>
      <c r="AE851" s="527">
        <v>12</v>
      </c>
      <c r="AF851" s="527"/>
      <c r="AG851" s="527"/>
      <c r="AH851" s="527"/>
      <c r="AI851" s="530"/>
      <c r="AJ851" s="527">
        <v>13</v>
      </c>
      <c r="AK851" s="527"/>
      <c r="AL851" s="527"/>
      <c r="AM851" s="527"/>
      <c r="AN851" s="530"/>
      <c r="AO851" s="527">
        <v>14</v>
      </c>
      <c r="AP851" s="527"/>
      <c r="AQ851" s="527"/>
      <c r="AR851" s="527"/>
      <c r="AS851" s="530"/>
      <c r="AT851" s="527">
        <v>15</v>
      </c>
      <c r="AU851" s="527"/>
      <c r="AV851" s="527"/>
      <c r="AW851" s="527"/>
      <c r="AX851" s="530"/>
    </row>
    <row r="852" spans="1:50">
      <c r="A852" s="1977"/>
      <c r="B852" s="1977"/>
      <c r="C852" s="1977"/>
      <c r="D852" s="1977"/>
      <c r="E852" s="1978"/>
      <c r="F852" s="1977"/>
      <c r="G852" s="1977"/>
      <c r="H852" s="1977"/>
      <c r="I852" s="1977"/>
      <c r="J852" s="1978"/>
      <c r="K852" s="1977"/>
      <c r="L852" s="1977"/>
      <c r="M852" s="1977"/>
      <c r="N852" s="1977"/>
      <c r="O852" s="1978"/>
      <c r="P852" s="1977"/>
      <c r="Q852" s="1977"/>
      <c r="R852" s="1977"/>
      <c r="S852" s="1977"/>
      <c r="T852" s="1978"/>
      <c r="U852" s="1977"/>
      <c r="V852" s="1977"/>
      <c r="W852" s="1977"/>
      <c r="X852" s="1977"/>
      <c r="Y852" s="1978"/>
      <c r="Z852" s="1977"/>
      <c r="AA852" s="1977"/>
      <c r="AB852" s="1977"/>
      <c r="AC852" s="1977"/>
      <c r="AD852" s="1978"/>
      <c r="AE852" s="1977"/>
      <c r="AF852" s="1977"/>
      <c r="AG852" s="1977"/>
      <c r="AH852" s="1977"/>
      <c r="AI852" s="1978"/>
      <c r="AJ852" s="1977"/>
      <c r="AK852" s="1977"/>
      <c r="AL852" s="1977"/>
      <c r="AM852" s="1977"/>
      <c r="AN852" s="1978"/>
      <c r="AO852" s="1977"/>
      <c r="AP852" s="1977"/>
      <c r="AQ852" s="1977"/>
      <c r="AR852" s="1977"/>
      <c r="AS852" s="1978"/>
      <c r="AT852" s="1977"/>
      <c r="AU852" s="1977"/>
      <c r="AV852" s="1977"/>
      <c r="AW852" s="1977"/>
      <c r="AX852" s="1978"/>
    </row>
    <row r="853" spans="1:50">
      <c r="A853" s="1977"/>
      <c r="B853" s="1977"/>
      <c r="C853" s="1977"/>
      <c r="D853" s="1977"/>
      <c r="E853" s="1978"/>
      <c r="F853" s="1977"/>
      <c r="G853" s="1977"/>
      <c r="H853" s="1977"/>
      <c r="I853" s="1977"/>
      <c r="J853" s="1978"/>
      <c r="K853" s="1977"/>
      <c r="L853" s="1977"/>
      <c r="M853" s="1977"/>
      <c r="N853" s="1977"/>
      <c r="O853" s="1978"/>
      <c r="P853" s="1977"/>
      <c r="Q853" s="1977"/>
      <c r="R853" s="1977"/>
      <c r="S853" s="1977"/>
      <c r="T853" s="1978"/>
      <c r="U853" s="1977"/>
      <c r="V853" s="1977"/>
      <c r="W853" s="1977"/>
      <c r="X853" s="1977"/>
      <c r="Y853" s="1978"/>
      <c r="Z853" s="1977"/>
      <c r="AA853" s="1977"/>
      <c r="AB853" s="1977"/>
      <c r="AC853" s="1977"/>
      <c r="AD853" s="1978"/>
      <c r="AE853" s="1977"/>
      <c r="AF853" s="1977"/>
      <c r="AG853" s="1977"/>
      <c r="AH853" s="1977"/>
      <c r="AI853" s="1978"/>
      <c r="AJ853" s="1977"/>
      <c r="AK853" s="1977"/>
      <c r="AL853" s="1977"/>
      <c r="AM853" s="1977"/>
      <c r="AN853" s="1978"/>
      <c r="AO853" s="1977"/>
      <c r="AP853" s="1977"/>
      <c r="AQ853" s="1977"/>
      <c r="AR853" s="1977"/>
      <c r="AS853" s="1978"/>
      <c r="AT853" s="1977"/>
      <c r="AU853" s="1977"/>
      <c r="AV853" s="1977"/>
      <c r="AW853" s="1977"/>
      <c r="AX853" s="1978"/>
    </row>
    <row r="854" spans="1:50">
      <c r="A854" s="1977"/>
      <c r="B854" s="1977"/>
      <c r="C854" s="1977"/>
      <c r="D854" s="1977"/>
      <c r="E854" s="1978"/>
      <c r="F854" s="1977"/>
      <c r="G854" s="1977"/>
      <c r="H854" s="1977"/>
      <c r="I854" s="1977"/>
      <c r="J854" s="1978"/>
      <c r="K854" s="1977"/>
      <c r="L854" s="1977"/>
      <c r="M854" s="1977"/>
      <c r="N854" s="1977"/>
      <c r="O854" s="1978"/>
      <c r="P854" s="1977"/>
      <c r="Q854" s="1977"/>
      <c r="R854" s="1977"/>
      <c r="S854" s="1977"/>
      <c r="T854" s="1978"/>
      <c r="U854" s="1977"/>
      <c r="V854" s="1977"/>
      <c r="W854" s="1977"/>
      <c r="X854" s="1977"/>
      <c r="Y854" s="1978"/>
      <c r="Z854" s="1977"/>
      <c r="AA854" s="1977"/>
      <c r="AB854" s="1977"/>
      <c r="AC854" s="1977"/>
      <c r="AD854" s="1978"/>
      <c r="AE854" s="1977"/>
      <c r="AF854" s="1977"/>
      <c r="AG854" s="1977"/>
      <c r="AH854" s="1977"/>
      <c r="AI854" s="1978"/>
      <c r="AJ854" s="1977"/>
      <c r="AK854" s="1977"/>
      <c r="AL854" s="1977"/>
      <c r="AM854" s="1977"/>
      <c r="AN854" s="1978"/>
      <c r="AO854" s="1977"/>
      <c r="AP854" s="1977"/>
      <c r="AQ854" s="1977"/>
      <c r="AR854" s="1977"/>
      <c r="AS854" s="1978"/>
      <c r="AT854" s="1977"/>
      <c r="AU854" s="1977"/>
      <c r="AV854" s="1977"/>
      <c r="AW854" s="1977"/>
      <c r="AX854" s="1978"/>
    </row>
    <row r="855" spans="1:50">
      <c r="A855" s="1977"/>
      <c r="B855" s="1977"/>
      <c r="C855" s="1977"/>
      <c r="D855" s="1977"/>
      <c r="E855" s="1978"/>
      <c r="F855" s="1977"/>
      <c r="G855" s="1977"/>
      <c r="H855" s="1977"/>
      <c r="I855" s="1977"/>
      <c r="J855" s="1978"/>
      <c r="K855" s="1977"/>
      <c r="L855" s="1977"/>
      <c r="M855" s="1977"/>
      <c r="N855" s="1977"/>
      <c r="O855" s="1978"/>
      <c r="P855" s="1977"/>
      <c r="Q855" s="1977"/>
      <c r="R855" s="1977"/>
      <c r="S855" s="1977"/>
      <c r="T855" s="1978"/>
      <c r="U855" s="1977"/>
      <c r="V855" s="1977"/>
      <c r="W855" s="1977"/>
      <c r="X855" s="1977"/>
      <c r="Y855" s="1978"/>
      <c r="Z855" s="1977"/>
      <c r="AA855" s="1977"/>
      <c r="AB855" s="1977"/>
      <c r="AC855" s="1977"/>
      <c r="AD855" s="1978"/>
      <c r="AE855" s="1977"/>
      <c r="AF855" s="1977"/>
      <c r="AG855" s="1977"/>
      <c r="AH855" s="1977"/>
      <c r="AI855" s="1978"/>
      <c r="AJ855" s="1977"/>
      <c r="AK855" s="1977"/>
      <c r="AL855" s="1977"/>
      <c r="AM855" s="1977"/>
      <c r="AN855" s="1978"/>
      <c r="AO855" s="1977"/>
      <c r="AP855" s="1977"/>
      <c r="AQ855" s="1977"/>
      <c r="AR855" s="1977"/>
      <c r="AS855" s="1978"/>
      <c r="AT855" s="1977"/>
      <c r="AU855" s="1977"/>
      <c r="AV855" s="1977"/>
      <c r="AW855" s="1977"/>
      <c r="AX855" s="1978"/>
    </row>
    <row r="856" spans="1:50">
      <c r="A856" s="1977"/>
      <c r="B856" s="1977"/>
      <c r="C856" s="1977"/>
      <c r="D856" s="1977"/>
      <c r="E856" s="1978"/>
      <c r="F856" s="1977"/>
      <c r="G856" s="1977"/>
      <c r="H856" s="1977"/>
      <c r="I856" s="1977"/>
      <c r="J856" s="1978"/>
      <c r="K856" s="1977"/>
      <c r="L856" s="1977"/>
      <c r="M856" s="1977"/>
      <c r="N856" s="1977"/>
      <c r="O856" s="1978"/>
      <c r="P856" s="1977"/>
      <c r="Q856" s="1977"/>
      <c r="R856" s="1977"/>
      <c r="S856" s="1977"/>
      <c r="T856" s="1978"/>
      <c r="U856" s="1977"/>
      <c r="V856" s="1977"/>
      <c r="W856" s="1977"/>
      <c r="X856" s="1977"/>
      <c r="Y856" s="1978"/>
      <c r="Z856" s="1977"/>
      <c r="AA856" s="1977"/>
      <c r="AB856" s="1977"/>
      <c r="AC856" s="1977"/>
      <c r="AD856" s="1978"/>
      <c r="AE856" s="1977"/>
      <c r="AF856" s="1977"/>
      <c r="AG856" s="1977"/>
      <c r="AH856" s="1977"/>
      <c r="AI856" s="1978"/>
      <c r="AJ856" s="1977"/>
      <c r="AK856" s="1977"/>
      <c r="AL856" s="1977"/>
      <c r="AM856" s="1977"/>
      <c r="AN856" s="1978"/>
      <c r="AO856" s="1977"/>
      <c r="AP856" s="1977"/>
      <c r="AQ856" s="1977"/>
      <c r="AR856" s="1977"/>
      <c r="AS856" s="1978"/>
      <c r="AT856" s="1977"/>
      <c r="AU856" s="1977"/>
      <c r="AV856" s="1977"/>
      <c r="AW856" s="1977"/>
      <c r="AX856" s="1978"/>
    </row>
    <row r="857" spans="1:50">
      <c r="A857" s="1977"/>
      <c r="B857" s="1977"/>
      <c r="C857" s="1977"/>
      <c r="D857" s="1977"/>
      <c r="E857" s="1978"/>
      <c r="F857" s="1977"/>
      <c r="G857" s="1977"/>
      <c r="H857" s="1977"/>
      <c r="I857" s="1977"/>
      <c r="J857" s="1978"/>
      <c r="K857" s="1977"/>
      <c r="L857" s="1977"/>
      <c r="M857" s="1977"/>
      <c r="N857" s="1977"/>
      <c r="O857" s="1978"/>
      <c r="P857" s="1977"/>
      <c r="Q857" s="1977"/>
      <c r="R857" s="1977"/>
      <c r="S857" s="1977"/>
      <c r="T857" s="1978"/>
      <c r="U857" s="1977"/>
      <c r="V857" s="1977"/>
      <c r="W857" s="1977"/>
      <c r="X857" s="1977"/>
      <c r="Y857" s="1978"/>
      <c r="Z857" s="1977"/>
      <c r="AA857" s="1977"/>
      <c r="AB857" s="1977"/>
      <c r="AC857" s="1977"/>
      <c r="AD857" s="1978"/>
      <c r="AE857" s="1977"/>
      <c r="AF857" s="1977"/>
      <c r="AG857" s="1977"/>
      <c r="AH857" s="1977"/>
      <c r="AI857" s="1978"/>
      <c r="AJ857" s="1977"/>
      <c r="AK857" s="1977"/>
      <c r="AL857" s="1977"/>
      <c r="AM857" s="1977"/>
      <c r="AN857" s="1978"/>
      <c r="AO857" s="1977"/>
      <c r="AP857" s="1977"/>
      <c r="AQ857" s="1977"/>
      <c r="AR857" s="1977"/>
      <c r="AS857" s="1978"/>
      <c r="AT857" s="1977"/>
      <c r="AU857" s="1977"/>
      <c r="AV857" s="1977"/>
      <c r="AW857" s="1977"/>
      <c r="AX857" s="1978"/>
    </row>
    <row r="858" spans="1:50">
      <c r="A858" s="1977"/>
      <c r="B858" s="1977"/>
      <c r="C858" s="1977"/>
      <c r="D858" s="1977"/>
      <c r="E858" s="1978"/>
      <c r="F858" s="1977"/>
      <c r="G858" s="1977"/>
      <c r="H858" s="1977"/>
      <c r="I858" s="1977"/>
      <c r="J858" s="1978"/>
      <c r="K858" s="1977"/>
      <c r="L858" s="1977"/>
      <c r="M858" s="1977"/>
      <c r="N858" s="1977"/>
      <c r="O858" s="1978"/>
      <c r="P858" s="1977"/>
      <c r="Q858" s="1977"/>
      <c r="R858" s="1977"/>
      <c r="S858" s="1977"/>
      <c r="T858" s="1978"/>
      <c r="U858" s="1977"/>
      <c r="V858" s="1977"/>
      <c r="W858" s="1977"/>
      <c r="X858" s="1977"/>
      <c r="Y858" s="1978"/>
      <c r="Z858" s="1977"/>
      <c r="AA858" s="1977"/>
      <c r="AB858" s="1977"/>
      <c r="AC858" s="1977"/>
      <c r="AD858" s="1978"/>
      <c r="AE858" s="1977"/>
      <c r="AF858" s="1977"/>
      <c r="AG858" s="1977"/>
      <c r="AH858" s="1977"/>
      <c r="AI858" s="1978"/>
      <c r="AJ858" s="1977"/>
      <c r="AK858" s="1977"/>
      <c r="AL858" s="1977"/>
      <c r="AM858" s="1977"/>
      <c r="AN858" s="1978"/>
      <c r="AO858" s="1977"/>
      <c r="AP858" s="1977"/>
      <c r="AQ858" s="1977"/>
      <c r="AR858" s="1977"/>
      <c r="AS858" s="1978"/>
      <c r="AT858" s="1977"/>
      <c r="AU858" s="1977"/>
      <c r="AV858" s="1977"/>
      <c r="AW858" s="1977"/>
      <c r="AX858" s="1978"/>
    </row>
    <row r="859" spans="1:50">
      <c r="A859" s="1977"/>
      <c r="B859" s="1977"/>
      <c r="C859" s="1977"/>
      <c r="D859" s="1977"/>
      <c r="E859" s="1978"/>
      <c r="F859" s="1977"/>
      <c r="G859" s="1977"/>
      <c r="H859" s="1977"/>
      <c r="I859" s="1977"/>
      <c r="J859" s="1978"/>
      <c r="K859" s="1977"/>
      <c r="L859" s="1977"/>
      <c r="M859" s="1977"/>
      <c r="N859" s="1977"/>
      <c r="O859" s="1978"/>
      <c r="P859" s="1977"/>
      <c r="Q859" s="1977"/>
      <c r="R859" s="1977"/>
      <c r="S859" s="1977"/>
      <c r="T859" s="1978"/>
      <c r="U859" s="1977"/>
      <c r="V859" s="1977"/>
      <c r="W859" s="1977"/>
      <c r="X859" s="1977"/>
      <c r="Y859" s="1978"/>
      <c r="Z859" s="1977"/>
      <c r="AA859" s="1977"/>
      <c r="AB859" s="1977"/>
      <c r="AC859" s="1977"/>
      <c r="AD859" s="1978"/>
      <c r="AE859" s="1977"/>
      <c r="AF859" s="1977"/>
      <c r="AG859" s="1977"/>
      <c r="AH859" s="1977"/>
      <c r="AI859" s="1978"/>
      <c r="AJ859" s="1977"/>
      <c r="AK859" s="1977"/>
      <c r="AL859" s="1977"/>
      <c r="AM859" s="1977"/>
      <c r="AN859" s="1978"/>
      <c r="AO859" s="1977"/>
      <c r="AP859" s="1977"/>
      <c r="AQ859" s="1977"/>
      <c r="AR859" s="1977"/>
      <c r="AS859" s="1978"/>
      <c r="AT859" s="1977"/>
      <c r="AU859" s="1977"/>
      <c r="AV859" s="1977"/>
      <c r="AW859" s="1977"/>
      <c r="AX859" s="1978"/>
    </row>
    <row r="860" spans="1:50">
      <c r="A860" s="1977"/>
      <c r="B860" s="1977"/>
      <c r="C860" s="1977"/>
      <c r="D860" s="1977"/>
      <c r="E860" s="1978"/>
      <c r="F860" s="1977"/>
      <c r="G860" s="1977"/>
      <c r="H860" s="1977"/>
      <c r="I860" s="1977"/>
      <c r="J860" s="1978"/>
      <c r="K860" s="1977"/>
      <c r="L860" s="1977"/>
      <c r="M860" s="1977"/>
      <c r="N860" s="1977"/>
      <c r="O860" s="1978"/>
      <c r="P860" s="1977"/>
      <c r="Q860" s="1977"/>
      <c r="R860" s="1977"/>
      <c r="S860" s="1977"/>
      <c r="T860" s="1978"/>
      <c r="U860" s="1977"/>
      <c r="V860" s="1977"/>
      <c r="W860" s="1977"/>
      <c r="X860" s="1977"/>
      <c r="Y860" s="1978"/>
      <c r="Z860" s="1977"/>
      <c r="AA860" s="1977"/>
      <c r="AB860" s="1977"/>
      <c r="AC860" s="1977"/>
      <c r="AD860" s="1978"/>
      <c r="AE860" s="1977"/>
      <c r="AF860" s="1977"/>
      <c r="AG860" s="1977"/>
      <c r="AH860" s="1977"/>
      <c r="AI860" s="1978"/>
      <c r="AJ860" s="1977"/>
      <c r="AK860" s="1977"/>
      <c r="AL860" s="1977"/>
      <c r="AM860" s="1977"/>
      <c r="AN860" s="1978"/>
      <c r="AO860" s="1977"/>
      <c r="AP860" s="1977"/>
      <c r="AQ860" s="1977"/>
      <c r="AR860" s="1977"/>
      <c r="AS860" s="1978"/>
      <c r="AT860" s="1977"/>
      <c r="AU860" s="1977"/>
      <c r="AV860" s="1977"/>
      <c r="AW860" s="1977"/>
      <c r="AX860" s="1978"/>
    </row>
    <row r="861" spans="1:50">
      <c r="A861" s="1977"/>
      <c r="B861" s="1977"/>
      <c r="C861" s="1977"/>
      <c r="D861" s="1977"/>
      <c r="E861" s="1978"/>
      <c r="F861" s="1977"/>
      <c r="G861" s="1977"/>
      <c r="H861" s="1977"/>
      <c r="I861" s="1977"/>
      <c r="J861" s="1978"/>
      <c r="K861" s="1977"/>
      <c r="L861" s="1977"/>
      <c r="M861" s="1977"/>
      <c r="N861" s="1977"/>
      <c r="O861" s="1978"/>
      <c r="P861" s="1977"/>
      <c r="Q861" s="1977"/>
      <c r="R861" s="1977"/>
      <c r="S861" s="1977"/>
      <c r="T861" s="1978"/>
      <c r="U861" s="1977"/>
      <c r="V861" s="1977"/>
      <c r="W861" s="1977"/>
      <c r="X861" s="1977"/>
      <c r="Y861" s="1978"/>
      <c r="Z861" s="1977"/>
      <c r="AA861" s="1977"/>
      <c r="AB861" s="1977"/>
      <c r="AC861" s="1977"/>
      <c r="AD861" s="1978"/>
      <c r="AE861" s="1977"/>
      <c r="AF861" s="1977"/>
      <c r="AG861" s="1977"/>
      <c r="AH861" s="1977"/>
      <c r="AI861" s="1978"/>
      <c r="AJ861" s="1977"/>
      <c r="AK861" s="1977"/>
      <c r="AL861" s="1977"/>
      <c r="AM861" s="1977"/>
      <c r="AN861" s="1978"/>
      <c r="AO861" s="1977"/>
      <c r="AP861" s="1977"/>
      <c r="AQ861" s="1977"/>
      <c r="AR861" s="1977"/>
      <c r="AS861" s="1978"/>
      <c r="AT861" s="1977"/>
      <c r="AU861" s="1977"/>
      <c r="AV861" s="1977"/>
      <c r="AW861" s="1977"/>
      <c r="AX861" s="1978"/>
    </row>
    <row r="862" spans="1:50">
      <c r="A862" s="1977"/>
      <c r="B862" s="1977"/>
      <c r="C862" s="1977"/>
      <c r="D862" s="1977"/>
      <c r="E862" s="1978"/>
      <c r="F862" s="1977"/>
      <c r="G862" s="1977"/>
      <c r="H862" s="1977"/>
      <c r="I862" s="1977"/>
      <c r="J862" s="1978"/>
      <c r="K862" s="1977"/>
      <c r="L862" s="1977"/>
      <c r="M862" s="1977"/>
      <c r="N862" s="1977"/>
      <c r="O862" s="1978"/>
      <c r="P862" s="1977"/>
      <c r="Q862" s="1977"/>
      <c r="R862" s="1977"/>
      <c r="S862" s="1977"/>
      <c r="T862" s="1978"/>
      <c r="U862" s="1977"/>
      <c r="V862" s="1977"/>
      <c r="W862" s="1977"/>
      <c r="X862" s="1977"/>
      <c r="Y862" s="1978"/>
      <c r="Z862" s="1977"/>
      <c r="AA862" s="1977"/>
      <c r="AB862" s="1977"/>
      <c r="AC862" s="1977"/>
      <c r="AD862" s="1978"/>
      <c r="AE862" s="1977"/>
      <c r="AF862" s="1977"/>
      <c r="AG862" s="1977"/>
      <c r="AH862" s="1977"/>
      <c r="AI862" s="1978"/>
      <c r="AJ862" s="1977"/>
      <c r="AK862" s="1977"/>
      <c r="AL862" s="1977"/>
      <c r="AM862" s="1977"/>
      <c r="AN862" s="1978"/>
      <c r="AO862" s="1977"/>
      <c r="AP862" s="1977"/>
      <c r="AQ862" s="1977"/>
      <c r="AR862" s="1977"/>
      <c r="AS862" s="1978"/>
      <c r="AT862" s="1977"/>
      <c r="AU862" s="1977"/>
      <c r="AV862" s="1977"/>
      <c r="AW862" s="1977"/>
      <c r="AX862" s="1978"/>
    </row>
    <row r="863" spans="1:50">
      <c r="A863" s="1977"/>
      <c r="B863" s="1977"/>
      <c r="C863" s="1977"/>
      <c r="D863" s="1977"/>
      <c r="E863" s="1978"/>
      <c r="F863" s="1977"/>
      <c r="G863" s="1977"/>
      <c r="H863" s="1977"/>
      <c r="I863" s="1977"/>
      <c r="J863" s="1978"/>
      <c r="K863" s="1977"/>
      <c r="L863" s="1977"/>
      <c r="M863" s="1977"/>
      <c r="N863" s="1977"/>
      <c r="O863" s="1978"/>
      <c r="P863" s="1977"/>
      <c r="Q863" s="1977"/>
      <c r="R863" s="1977"/>
      <c r="S863" s="1977"/>
      <c r="T863" s="1978"/>
      <c r="U863" s="1977"/>
      <c r="V863" s="1977"/>
      <c r="W863" s="1977"/>
      <c r="X863" s="1977"/>
      <c r="Y863" s="1978"/>
      <c r="Z863" s="1977"/>
      <c r="AA863" s="1977"/>
      <c r="AB863" s="1977"/>
      <c r="AC863" s="1977"/>
      <c r="AD863" s="1978"/>
      <c r="AE863" s="1977"/>
      <c r="AF863" s="1977"/>
      <c r="AG863" s="1977"/>
      <c r="AH863" s="1977"/>
      <c r="AI863" s="1978"/>
      <c r="AJ863" s="1977"/>
      <c r="AK863" s="1977"/>
      <c r="AL863" s="1977"/>
      <c r="AM863" s="1977"/>
      <c r="AN863" s="1978"/>
      <c r="AO863" s="1977"/>
      <c r="AP863" s="1977"/>
      <c r="AQ863" s="1977"/>
      <c r="AR863" s="1977"/>
      <c r="AS863" s="1978"/>
      <c r="AT863" s="1977"/>
      <c r="AU863" s="1977"/>
      <c r="AV863" s="1977"/>
      <c r="AW863" s="1977"/>
      <c r="AX863" s="1978"/>
    </row>
    <row r="864" spans="1:50">
      <c r="A864" s="1977"/>
      <c r="B864" s="1977"/>
      <c r="C864" s="1977"/>
      <c r="D864" s="1977"/>
      <c r="E864" s="1978"/>
      <c r="F864" s="1977"/>
      <c r="G864" s="1977"/>
      <c r="H864" s="1977"/>
      <c r="I864" s="1977"/>
      <c r="J864" s="1978"/>
      <c r="K864" s="1977"/>
      <c r="L864" s="1977"/>
      <c r="M864" s="1977"/>
      <c r="N864" s="1977"/>
      <c r="O864" s="1978"/>
      <c r="P864" s="1977"/>
      <c r="Q864" s="1977"/>
      <c r="R864" s="1977"/>
      <c r="S864" s="1977"/>
      <c r="T864" s="1978"/>
      <c r="U864" s="1977"/>
      <c r="V864" s="1977"/>
      <c r="W864" s="1977"/>
      <c r="X864" s="1977"/>
      <c r="Y864" s="1978"/>
      <c r="Z864" s="1977"/>
      <c r="AA864" s="1977"/>
      <c r="AB864" s="1977"/>
      <c r="AC864" s="1977"/>
      <c r="AD864" s="1978"/>
      <c r="AE864" s="1977"/>
      <c r="AF864" s="1977"/>
      <c r="AG864" s="1977"/>
      <c r="AH864" s="1977"/>
      <c r="AI864" s="1978"/>
      <c r="AJ864" s="1977"/>
      <c r="AK864" s="1977"/>
      <c r="AL864" s="1977"/>
      <c r="AM864" s="1977"/>
      <c r="AN864" s="1978"/>
      <c r="AO864" s="1977"/>
      <c r="AP864" s="1977"/>
      <c r="AQ864" s="1977"/>
      <c r="AR864" s="1977"/>
      <c r="AS864" s="1978"/>
      <c r="AT864" s="1977"/>
      <c r="AU864" s="1977"/>
      <c r="AV864" s="1977"/>
      <c r="AW864" s="1977"/>
      <c r="AX864" s="1978"/>
    </row>
    <row r="865" spans="1:50">
      <c r="A865" s="1977"/>
      <c r="B865" s="1977"/>
      <c r="C865" s="1977"/>
      <c r="D865" s="1977"/>
      <c r="E865" s="1978"/>
      <c r="F865" s="1977"/>
      <c r="G865" s="1977"/>
      <c r="H865" s="1977"/>
      <c r="I865" s="1977"/>
      <c r="J865" s="1978"/>
      <c r="K865" s="1977"/>
      <c r="L865" s="1977"/>
      <c r="M865" s="1977"/>
      <c r="N865" s="1977"/>
      <c r="O865" s="1978"/>
      <c r="P865" s="1977"/>
      <c r="Q865" s="1977"/>
      <c r="R865" s="1977"/>
      <c r="S865" s="1977"/>
      <c r="T865" s="1978"/>
      <c r="U865" s="1977"/>
      <c r="V865" s="1977"/>
      <c r="W865" s="1977"/>
      <c r="X865" s="1977"/>
      <c r="Y865" s="1978"/>
      <c r="Z865" s="1977"/>
      <c r="AA865" s="1977"/>
      <c r="AB865" s="1977"/>
      <c r="AC865" s="1977"/>
      <c r="AD865" s="1978"/>
      <c r="AE865" s="1977"/>
      <c r="AF865" s="1977"/>
      <c r="AG865" s="1977"/>
      <c r="AH865" s="1977"/>
      <c r="AI865" s="1978"/>
      <c r="AJ865" s="1977"/>
      <c r="AK865" s="1977"/>
      <c r="AL865" s="1977"/>
      <c r="AM865" s="1977"/>
      <c r="AN865" s="1978"/>
      <c r="AO865" s="1977"/>
      <c r="AP865" s="1977"/>
      <c r="AQ865" s="1977"/>
      <c r="AR865" s="1977"/>
      <c r="AS865" s="1978"/>
      <c r="AT865" s="1977"/>
      <c r="AU865" s="1977"/>
      <c r="AV865" s="1977"/>
      <c r="AW865" s="1977"/>
      <c r="AX865" s="1978"/>
    </row>
    <row r="866" spans="1:50">
      <c r="A866" s="1979"/>
      <c r="B866" s="1979"/>
      <c r="C866" s="1979"/>
      <c r="D866" s="1979"/>
      <c r="E866" s="1980"/>
      <c r="F866" s="1979"/>
      <c r="G866" s="1979"/>
      <c r="H866" s="1979"/>
      <c r="I866" s="1979"/>
      <c r="J866" s="1980"/>
      <c r="K866" s="1979"/>
      <c r="L866" s="1979"/>
      <c r="M866" s="1979"/>
      <c r="N866" s="1979"/>
      <c r="O866" s="1980"/>
      <c r="P866" s="1979"/>
      <c r="Q866" s="1979"/>
      <c r="R866" s="1979"/>
      <c r="S866" s="1979"/>
      <c r="T866" s="1980"/>
      <c r="U866" s="1979"/>
      <c r="V866" s="1979"/>
      <c r="W866" s="1979"/>
      <c r="X866" s="1979"/>
      <c r="Y866" s="1980"/>
      <c r="Z866" s="1979"/>
      <c r="AA866" s="1979"/>
      <c r="AB866" s="1979"/>
      <c r="AC866" s="1979"/>
      <c r="AD866" s="1980"/>
      <c r="AE866" s="1979"/>
      <c r="AF866" s="1979"/>
      <c r="AG866" s="1979"/>
      <c r="AH866" s="1979"/>
      <c r="AI866" s="1980"/>
      <c r="AJ866" s="1979"/>
      <c r="AK866" s="1979"/>
      <c r="AL866" s="1979"/>
      <c r="AM866" s="1979"/>
      <c r="AN866" s="1980"/>
      <c r="AO866" s="1979"/>
      <c r="AP866" s="1979"/>
      <c r="AQ866" s="1979"/>
      <c r="AR866" s="1979"/>
      <c r="AS866" s="1980"/>
      <c r="AT866" s="1979"/>
      <c r="AU866" s="1979"/>
      <c r="AV866" s="1979"/>
      <c r="AW866" s="1979"/>
      <c r="AX866" s="1980"/>
    </row>
    <row r="867" spans="1:50">
      <c r="A867" s="527">
        <v>16</v>
      </c>
      <c r="B867" s="527"/>
      <c r="C867" s="527"/>
      <c r="D867" s="527"/>
      <c r="E867" s="530"/>
      <c r="F867" s="527">
        <v>17</v>
      </c>
      <c r="G867" s="527"/>
      <c r="H867" s="527"/>
      <c r="I867" s="527"/>
      <c r="J867" s="530"/>
      <c r="K867" s="527">
        <v>18</v>
      </c>
      <c r="L867" s="527"/>
      <c r="M867" s="527"/>
      <c r="N867" s="527"/>
      <c r="O867" s="530"/>
      <c r="P867" s="527">
        <v>19</v>
      </c>
      <c r="Q867" s="527"/>
      <c r="R867" s="527"/>
      <c r="S867" s="527"/>
      <c r="T867" s="530"/>
      <c r="U867" s="527">
        <v>20</v>
      </c>
      <c r="V867" s="527"/>
      <c r="W867" s="527"/>
      <c r="X867" s="527"/>
      <c r="Y867" s="530"/>
      <c r="Z867" s="527">
        <v>21</v>
      </c>
      <c r="AA867" s="527"/>
      <c r="AB867" s="527"/>
      <c r="AC867" s="527"/>
      <c r="AD867" s="530"/>
      <c r="AE867" s="527">
        <v>22</v>
      </c>
      <c r="AF867" s="527"/>
      <c r="AG867" s="527"/>
      <c r="AH867" s="527"/>
      <c r="AI867" s="530"/>
      <c r="AJ867" s="527">
        <v>23</v>
      </c>
      <c r="AK867" s="527"/>
      <c r="AL867" s="527"/>
      <c r="AM867" s="527"/>
      <c r="AN867" s="530"/>
      <c r="AO867" s="527">
        <v>24</v>
      </c>
      <c r="AP867" s="527"/>
      <c r="AQ867" s="527"/>
      <c r="AR867" s="527"/>
      <c r="AS867" s="530"/>
      <c r="AT867" s="527">
        <v>25</v>
      </c>
      <c r="AU867" s="527"/>
      <c r="AV867" s="527"/>
      <c r="AW867" s="527"/>
      <c r="AX867" s="530"/>
    </row>
    <row r="868" spans="1:50">
      <c r="A868" s="1977"/>
      <c r="B868" s="1977"/>
      <c r="C868" s="1977"/>
      <c r="D868" s="1977"/>
      <c r="E868" s="1978"/>
      <c r="F868" s="1977"/>
      <c r="G868" s="1977"/>
      <c r="H868" s="1977"/>
      <c r="I868" s="1977"/>
      <c r="J868" s="1978"/>
      <c r="K868" s="1977"/>
      <c r="L868" s="1977"/>
      <c r="M868" s="1977"/>
      <c r="N868" s="1977"/>
      <c r="O868" s="1978"/>
      <c r="P868" s="1977"/>
      <c r="Q868" s="1977"/>
      <c r="R868" s="1977"/>
      <c r="S868" s="1977"/>
      <c r="T868" s="1978"/>
      <c r="U868" s="1977"/>
      <c r="V868" s="1977"/>
      <c r="W868" s="1977"/>
      <c r="X868" s="1977"/>
      <c r="Y868" s="1978"/>
      <c r="Z868" s="1977"/>
      <c r="AA868" s="1977"/>
      <c r="AB868" s="1977"/>
      <c r="AC868" s="1977"/>
      <c r="AD868" s="1978"/>
      <c r="AE868" s="1977"/>
      <c r="AF868" s="1977"/>
      <c r="AG868" s="1977"/>
      <c r="AH868" s="1977"/>
      <c r="AI868" s="1978"/>
      <c r="AJ868" s="2148"/>
      <c r="AK868" s="1977"/>
      <c r="AL868" s="1977"/>
      <c r="AM868" s="1977"/>
      <c r="AN868" s="1978"/>
      <c r="AO868" s="1977"/>
      <c r="AP868" s="1977"/>
      <c r="AQ868" s="1977"/>
      <c r="AR868" s="1977"/>
      <c r="AS868" s="1978"/>
      <c r="AT868" s="1977" t="s">
        <v>3933</v>
      </c>
      <c r="AU868" s="1977"/>
      <c r="AV868" s="1977"/>
      <c r="AW868" s="1977"/>
      <c r="AX868" s="1978"/>
    </row>
    <row r="869" spans="1:50">
      <c r="A869" s="1977"/>
      <c r="B869" s="1977"/>
      <c r="C869" s="1977"/>
      <c r="D869" s="1977"/>
      <c r="E869" s="1978"/>
      <c r="F869" s="1977"/>
      <c r="G869" s="1977"/>
      <c r="H869" s="1977"/>
      <c r="I869" s="1977"/>
      <c r="J869" s="1978"/>
      <c r="K869" s="1977"/>
      <c r="L869" s="1977"/>
      <c r="M869" s="1977"/>
      <c r="N869" s="1977"/>
      <c r="O869" s="1978"/>
      <c r="P869" s="1977"/>
      <c r="Q869" s="1977"/>
      <c r="R869" s="1977"/>
      <c r="S869" s="1977"/>
      <c r="T869" s="1978"/>
      <c r="U869" s="1977"/>
      <c r="V869" s="1977"/>
      <c r="W869" s="1977"/>
      <c r="X869" s="1977"/>
      <c r="Y869" s="1978"/>
      <c r="Z869" s="1977"/>
      <c r="AA869" s="1977"/>
      <c r="AB869" s="1977"/>
      <c r="AC869" s="1977"/>
      <c r="AD869" s="1978"/>
      <c r="AE869" s="1977"/>
      <c r="AF869" s="1977"/>
      <c r="AG869" s="1977"/>
      <c r="AH869" s="1977"/>
      <c r="AI869" s="1978"/>
      <c r="AJ869" s="2148"/>
      <c r="AK869" s="1977"/>
      <c r="AL869" s="1977"/>
      <c r="AM869" s="1977"/>
      <c r="AN869" s="1978"/>
      <c r="AO869" s="1977"/>
      <c r="AP869" s="1977"/>
      <c r="AQ869" s="1977"/>
      <c r="AR869" s="1977"/>
      <c r="AS869" s="1978"/>
      <c r="AT869" s="1977"/>
      <c r="AU869" s="1977"/>
      <c r="AV869" s="1977"/>
      <c r="AW869" s="1977"/>
      <c r="AX869" s="1978"/>
    </row>
    <row r="870" spans="1:50">
      <c r="A870" s="1977"/>
      <c r="B870" s="1977"/>
      <c r="C870" s="1977"/>
      <c r="D870" s="1977"/>
      <c r="E870" s="1978"/>
      <c r="F870" s="1977"/>
      <c r="G870" s="1977"/>
      <c r="H870" s="1977"/>
      <c r="I870" s="1977"/>
      <c r="J870" s="1978"/>
      <c r="K870" s="1977"/>
      <c r="L870" s="1977"/>
      <c r="M870" s="1977"/>
      <c r="N870" s="1977"/>
      <c r="O870" s="1978"/>
      <c r="P870" s="1977"/>
      <c r="Q870" s="1977"/>
      <c r="R870" s="1977"/>
      <c r="S870" s="1977"/>
      <c r="T870" s="1978"/>
      <c r="U870" s="1977"/>
      <c r="V870" s="1977"/>
      <c r="W870" s="1977"/>
      <c r="X870" s="1977"/>
      <c r="Y870" s="1978"/>
      <c r="Z870" s="1977"/>
      <c r="AA870" s="1977"/>
      <c r="AB870" s="1977"/>
      <c r="AC870" s="1977"/>
      <c r="AD870" s="1978"/>
      <c r="AE870" s="1977"/>
      <c r="AF870" s="1977"/>
      <c r="AG870" s="1977"/>
      <c r="AH870" s="1977"/>
      <c r="AI870" s="1978"/>
      <c r="AJ870" s="2148"/>
      <c r="AK870" s="1977"/>
      <c r="AL870" s="1977"/>
      <c r="AM870" s="1977"/>
      <c r="AN870" s="1978"/>
      <c r="AO870" s="1977"/>
      <c r="AP870" s="1977"/>
      <c r="AQ870" s="1977"/>
      <c r="AR870" s="1977"/>
      <c r="AS870" s="1978"/>
      <c r="AT870" s="1977"/>
      <c r="AU870" s="1977"/>
      <c r="AV870" s="1977"/>
      <c r="AW870" s="1977"/>
      <c r="AX870" s="1978"/>
    </row>
    <row r="871" spans="1:50">
      <c r="A871" s="1977"/>
      <c r="B871" s="1977"/>
      <c r="C871" s="1977"/>
      <c r="D871" s="1977"/>
      <c r="E871" s="1978"/>
      <c r="F871" s="1977"/>
      <c r="G871" s="1977"/>
      <c r="H871" s="1977"/>
      <c r="I871" s="1977"/>
      <c r="J871" s="1978"/>
      <c r="K871" s="1977"/>
      <c r="L871" s="1977"/>
      <c r="M871" s="1977"/>
      <c r="N871" s="1977"/>
      <c r="O871" s="1978"/>
      <c r="P871" s="1977"/>
      <c r="Q871" s="1977"/>
      <c r="R871" s="1977"/>
      <c r="S871" s="1977"/>
      <c r="T871" s="1978"/>
      <c r="U871" s="1977"/>
      <c r="V871" s="1977"/>
      <c r="W871" s="1977"/>
      <c r="X871" s="1977"/>
      <c r="Y871" s="1978"/>
      <c r="Z871" s="1977"/>
      <c r="AA871" s="1977"/>
      <c r="AB871" s="1977"/>
      <c r="AC871" s="1977"/>
      <c r="AD871" s="1978"/>
      <c r="AE871" s="1977"/>
      <c r="AF871" s="1977"/>
      <c r="AG871" s="1977"/>
      <c r="AH871" s="1977"/>
      <c r="AI871" s="1978"/>
      <c r="AJ871" s="2148"/>
      <c r="AK871" s="1977"/>
      <c r="AL871" s="1977"/>
      <c r="AM871" s="1977"/>
      <c r="AN871" s="1978"/>
      <c r="AO871" s="1977"/>
      <c r="AP871" s="1977"/>
      <c r="AQ871" s="1977"/>
      <c r="AR871" s="1977"/>
      <c r="AS871" s="1978"/>
      <c r="AT871" s="1977"/>
      <c r="AU871" s="1977"/>
      <c r="AV871" s="1977"/>
      <c r="AW871" s="1977"/>
      <c r="AX871" s="1978"/>
    </row>
    <row r="872" spans="1:50">
      <c r="A872" s="1977"/>
      <c r="B872" s="1977"/>
      <c r="C872" s="1977"/>
      <c r="D872" s="1977"/>
      <c r="E872" s="1978"/>
      <c r="F872" s="1977"/>
      <c r="G872" s="1977"/>
      <c r="H872" s="1977"/>
      <c r="I872" s="1977"/>
      <c r="J872" s="1978"/>
      <c r="K872" s="1977"/>
      <c r="L872" s="1977"/>
      <c r="M872" s="1977"/>
      <c r="N872" s="1977"/>
      <c r="O872" s="1978"/>
      <c r="P872" s="1977"/>
      <c r="Q872" s="1977"/>
      <c r="R872" s="1977"/>
      <c r="S872" s="1977"/>
      <c r="T872" s="1978"/>
      <c r="U872" s="1977"/>
      <c r="V872" s="1977"/>
      <c r="W872" s="1977"/>
      <c r="X872" s="1977"/>
      <c r="Y872" s="1978"/>
      <c r="Z872" s="1977"/>
      <c r="AA872" s="1977"/>
      <c r="AB872" s="1977"/>
      <c r="AC872" s="1977"/>
      <c r="AD872" s="1978"/>
      <c r="AE872" s="1977"/>
      <c r="AF872" s="1977"/>
      <c r="AG872" s="1977"/>
      <c r="AH872" s="1977"/>
      <c r="AI872" s="1978"/>
      <c r="AJ872" s="2148"/>
      <c r="AK872" s="1977"/>
      <c r="AL872" s="1977"/>
      <c r="AM872" s="1977"/>
      <c r="AN872" s="1978"/>
      <c r="AO872" s="1977"/>
      <c r="AP872" s="1977"/>
      <c r="AQ872" s="1977"/>
      <c r="AR872" s="1977"/>
      <c r="AS872" s="1978"/>
      <c r="AT872" s="1977"/>
      <c r="AU872" s="1977"/>
      <c r="AV872" s="1977"/>
      <c r="AW872" s="1977"/>
      <c r="AX872" s="1978"/>
    </row>
    <row r="873" spans="1:50">
      <c r="A873" s="1977"/>
      <c r="B873" s="1977"/>
      <c r="C873" s="1977"/>
      <c r="D873" s="1977"/>
      <c r="E873" s="1978"/>
      <c r="F873" s="1977"/>
      <c r="G873" s="1977"/>
      <c r="H873" s="1977"/>
      <c r="I873" s="1977"/>
      <c r="J873" s="1978"/>
      <c r="K873" s="1977"/>
      <c r="L873" s="1977"/>
      <c r="M873" s="1977"/>
      <c r="N873" s="1977"/>
      <c r="O873" s="1978"/>
      <c r="P873" s="1977"/>
      <c r="Q873" s="1977"/>
      <c r="R873" s="1977"/>
      <c r="S873" s="1977"/>
      <c r="T873" s="1978"/>
      <c r="U873" s="1977"/>
      <c r="V873" s="1977"/>
      <c r="W873" s="1977"/>
      <c r="X873" s="1977"/>
      <c r="Y873" s="1978"/>
      <c r="Z873" s="1977"/>
      <c r="AA873" s="1977"/>
      <c r="AB873" s="1977"/>
      <c r="AC873" s="1977"/>
      <c r="AD873" s="1978"/>
      <c r="AE873" s="1977"/>
      <c r="AF873" s="1977"/>
      <c r="AG873" s="1977"/>
      <c r="AH873" s="1977"/>
      <c r="AI873" s="1978"/>
      <c r="AJ873" s="2148"/>
      <c r="AK873" s="1977"/>
      <c r="AL873" s="1977"/>
      <c r="AM873" s="1977"/>
      <c r="AN873" s="1978"/>
      <c r="AO873" s="1977"/>
      <c r="AP873" s="1977"/>
      <c r="AQ873" s="1977"/>
      <c r="AR873" s="1977"/>
      <c r="AS873" s="1978"/>
      <c r="AT873" s="1977"/>
      <c r="AU873" s="1977"/>
      <c r="AV873" s="1977"/>
      <c r="AW873" s="1977"/>
      <c r="AX873" s="1978"/>
    </row>
    <row r="874" spans="1:50">
      <c r="A874" s="1977"/>
      <c r="B874" s="1977"/>
      <c r="C874" s="1977"/>
      <c r="D874" s="1977"/>
      <c r="E874" s="1978"/>
      <c r="F874" s="1977"/>
      <c r="G874" s="1977"/>
      <c r="H874" s="1977"/>
      <c r="I874" s="1977"/>
      <c r="J874" s="1978"/>
      <c r="K874" s="1977"/>
      <c r="L874" s="1977"/>
      <c r="M874" s="1977"/>
      <c r="N874" s="1977"/>
      <c r="O874" s="1978"/>
      <c r="P874" s="1977"/>
      <c r="Q874" s="1977"/>
      <c r="R874" s="1977"/>
      <c r="S874" s="1977"/>
      <c r="T874" s="1978"/>
      <c r="U874" s="1977"/>
      <c r="V874" s="1977"/>
      <c r="W874" s="1977"/>
      <c r="X874" s="1977"/>
      <c r="Y874" s="1978"/>
      <c r="Z874" s="1977"/>
      <c r="AA874" s="1977"/>
      <c r="AB874" s="1977"/>
      <c r="AC874" s="1977"/>
      <c r="AD874" s="1978"/>
      <c r="AE874" s="1977"/>
      <c r="AF874" s="1977"/>
      <c r="AG874" s="1977"/>
      <c r="AH874" s="1977"/>
      <c r="AI874" s="1978"/>
      <c r="AJ874" s="2148"/>
      <c r="AK874" s="1977"/>
      <c r="AL874" s="1977"/>
      <c r="AM874" s="1977"/>
      <c r="AN874" s="1978"/>
      <c r="AO874" s="1977"/>
      <c r="AP874" s="1977"/>
      <c r="AQ874" s="1977"/>
      <c r="AR874" s="1977"/>
      <c r="AS874" s="1978"/>
      <c r="AT874" s="1977"/>
      <c r="AU874" s="1977"/>
      <c r="AV874" s="1977"/>
      <c r="AW874" s="1977"/>
      <c r="AX874" s="1978"/>
    </row>
    <row r="875" spans="1:50">
      <c r="A875" s="1977"/>
      <c r="B875" s="1977"/>
      <c r="C875" s="1977"/>
      <c r="D875" s="1977"/>
      <c r="E875" s="1978"/>
      <c r="F875" s="1977"/>
      <c r="G875" s="1977"/>
      <c r="H875" s="1977"/>
      <c r="I875" s="1977"/>
      <c r="J875" s="1978"/>
      <c r="K875" s="1977"/>
      <c r="L875" s="1977"/>
      <c r="M875" s="1977"/>
      <c r="N875" s="1977"/>
      <c r="O875" s="1978"/>
      <c r="P875" s="1977"/>
      <c r="Q875" s="1977"/>
      <c r="R875" s="1977"/>
      <c r="S875" s="1977"/>
      <c r="T875" s="1978"/>
      <c r="U875" s="1977"/>
      <c r="V875" s="1977"/>
      <c r="W875" s="1977"/>
      <c r="X875" s="1977"/>
      <c r="Y875" s="1978"/>
      <c r="Z875" s="1977"/>
      <c r="AA875" s="1977"/>
      <c r="AB875" s="1977"/>
      <c r="AC875" s="1977"/>
      <c r="AD875" s="1978"/>
      <c r="AE875" s="1977"/>
      <c r="AF875" s="1977"/>
      <c r="AG875" s="1977"/>
      <c r="AH875" s="1977"/>
      <c r="AI875" s="1978"/>
      <c r="AJ875" s="2148"/>
      <c r="AK875" s="1977"/>
      <c r="AL875" s="1977"/>
      <c r="AM875" s="1977"/>
      <c r="AN875" s="1978"/>
      <c r="AO875" s="1977"/>
      <c r="AP875" s="1977"/>
      <c r="AQ875" s="1977"/>
      <c r="AR875" s="1977"/>
      <c r="AS875" s="1978"/>
      <c r="AT875" s="1977"/>
      <c r="AU875" s="1977"/>
      <c r="AV875" s="1977"/>
      <c r="AW875" s="1977"/>
      <c r="AX875" s="1978"/>
    </row>
    <row r="876" spans="1:50">
      <c r="A876" s="1977"/>
      <c r="B876" s="1977"/>
      <c r="C876" s="1977"/>
      <c r="D876" s="1977"/>
      <c r="E876" s="1978"/>
      <c r="F876" s="1977"/>
      <c r="G876" s="1977"/>
      <c r="H876" s="1977"/>
      <c r="I876" s="1977"/>
      <c r="J876" s="1978"/>
      <c r="K876" s="1977"/>
      <c r="L876" s="1977"/>
      <c r="M876" s="1977"/>
      <c r="N876" s="1977"/>
      <c r="O876" s="1978"/>
      <c r="P876" s="1977"/>
      <c r="Q876" s="1977"/>
      <c r="R876" s="1977"/>
      <c r="S876" s="1977"/>
      <c r="T876" s="1978"/>
      <c r="U876" s="1977"/>
      <c r="V876" s="1977"/>
      <c r="W876" s="1977"/>
      <c r="X876" s="1977"/>
      <c r="Y876" s="1978"/>
      <c r="Z876" s="1977"/>
      <c r="AA876" s="1977"/>
      <c r="AB876" s="1977"/>
      <c r="AC876" s="1977"/>
      <c r="AD876" s="1978"/>
      <c r="AE876" s="1977"/>
      <c r="AF876" s="1977"/>
      <c r="AG876" s="1977"/>
      <c r="AH876" s="1977"/>
      <c r="AI876" s="1978"/>
      <c r="AJ876" s="2148"/>
      <c r="AK876" s="1977"/>
      <c r="AL876" s="1977"/>
      <c r="AM876" s="1977"/>
      <c r="AN876" s="1978"/>
      <c r="AO876" s="1977"/>
      <c r="AP876" s="1977"/>
      <c r="AQ876" s="1977"/>
      <c r="AR876" s="1977"/>
      <c r="AS876" s="1978"/>
      <c r="AT876" s="1977"/>
      <c r="AU876" s="1977"/>
      <c r="AV876" s="1977"/>
      <c r="AW876" s="1977"/>
      <c r="AX876" s="1978"/>
    </row>
    <row r="877" spans="1:50">
      <c r="A877" s="1977"/>
      <c r="B877" s="1977"/>
      <c r="C877" s="1977"/>
      <c r="D877" s="1977"/>
      <c r="E877" s="1978"/>
      <c r="F877" s="1977"/>
      <c r="G877" s="1977"/>
      <c r="H877" s="1977"/>
      <c r="I877" s="1977"/>
      <c r="J877" s="1978"/>
      <c r="K877" s="1977"/>
      <c r="L877" s="1977"/>
      <c r="M877" s="1977"/>
      <c r="N877" s="1977"/>
      <c r="O877" s="1978"/>
      <c r="P877" s="1977"/>
      <c r="Q877" s="1977"/>
      <c r="R877" s="1977"/>
      <c r="S877" s="1977"/>
      <c r="T877" s="1978"/>
      <c r="U877" s="1977"/>
      <c r="V877" s="1977"/>
      <c r="W877" s="1977"/>
      <c r="X877" s="1977"/>
      <c r="Y877" s="1978"/>
      <c r="Z877" s="1977"/>
      <c r="AA877" s="1977"/>
      <c r="AB877" s="1977"/>
      <c r="AC877" s="1977"/>
      <c r="AD877" s="1978"/>
      <c r="AE877" s="1977"/>
      <c r="AF877" s="1977"/>
      <c r="AG877" s="1977"/>
      <c r="AH877" s="1977"/>
      <c r="AI877" s="1978"/>
      <c r="AJ877" s="2148"/>
      <c r="AK877" s="1977"/>
      <c r="AL877" s="1977"/>
      <c r="AM877" s="1977"/>
      <c r="AN877" s="1978"/>
      <c r="AO877" s="1977"/>
      <c r="AP877" s="1977"/>
      <c r="AQ877" s="1977"/>
      <c r="AR877" s="1977"/>
      <c r="AS877" s="1978"/>
      <c r="AT877" s="1977"/>
      <c r="AU877" s="1977"/>
      <c r="AV877" s="1977"/>
      <c r="AW877" s="1977"/>
      <c r="AX877" s="1978"/>
    </row>
    <row r="878" spans="1:50">
      <c r="A878" s="1977"/>
      <c r="B878" s="1977"/>
      <c r="C878" s="1977"/>
      <c r="D878" s="1977"/>
      <c r="E878" s="1978"/>
      <c r="F878" s="1977"/>
      <c r="G878" s="1977"/>
      <c r="H878" s="1977"/>
      <c r="I878" s="1977"/>
      <c r="J878" s="1978"/>
      <c r="K878" s="1977"/>
      <c r="L878" s="1977"/>
      <c r="M878" s="1977"/>
      <c r="N878" s="1977"/>
      <c r="O878" s="1978"/>
      <c r="P878" s="1977"/>
      <c r="Q878" s="1977"/>
      <c r="R878" s="1977"/>
      <c r="S878" s="1977"/>
      <c r="T878" s="1978"/>
      <c r="U878" s="1977"/>
      <c r="V878" s="1977"/>
      <c r="W878" s="1977"/>
      <c r="X878" s="1977"/>
      <c r="Y878" s="1978"/>
      <c r="Z878" s="1977"/>
      <c r="AA878" s="1977"/>
      <c r="AB878" s="1977"/>
      <c r="AC878" s="1977"/>
      <c r="AD878" s="1978"/>
      <c r="AE878" s="1977"/>
      <c r="AF878" s="1977"/>
      <c r="AG878" s="1977"/>
      <c r="AH878" s="1977"/>
      <c r="AI878" s="1978"/>
      <c r="AJ878" s="2148"/>
      <c r="AK878" s="1977"/>
      <c r="AL878" s="1977"/>
      <c r="AM878" s="1977"/>
      <c r="AN878" s="1978"/>
      <c r="AO878" s="1977"/>
      <c r="AP878" s="1977"/>
      <c r="AQ878" s="1977"/>
      <c r="AR878" s="1977"/>
      <c r="AS878" s="1978"/>
      <c r="AT878" s="1977"/>
      <c r="AU878" s="1977"/>
      <c r="AV878" s="1977"/>
      <c r="AW878" s="1977"/>
      <c r="AX878" s="1978"/>
    </row>
    <row r="879" spans="1:50">
      <c r="A879" s="1977"/>
      <c r="B879" s="1977"/>
      <c r="C879" s="1977"/>
      <c r="D879" s="1977"/>
      <c r="E879" s="1978"/>
      <c r="F879" s="1977"/>
      <c r="G879" s="1977"/>
      <c r="H879" s="1977"/>
      <c r="I879" s="1977"/>
      <c r="J879" s="1978"/>
      <c r="K879" s="1977"/>
      <c r="L879" s="1977"/>
      <c r="M879" s="1977"/>
      <c r="N879" s="1977"/>
      <c r="O879" s="1978"/>
      <c r="P879" s="1977"/>
      <c r="Q879" s="1977"/>
      <c r="R879" s="1977"/>
      <c r="S879" s="1977"/>
      <c r="T879" s="1978"/>
      <c r="U879" s="1977"/>
      <c r="V879" s="1977"/>
      <c r="W879" s="1977"/>
      <c r="X879" s="1977"/>
      <c r="Y879" s="1978"/>
      <c r="Z879" s="1977"/>
      <c r="AA879" s="1977"/>
      <c r="AB879" s="1977"/>
      <c r="AC879" s="1977"/>
      <c r="AD879" s="1978"/>
      <c r="AE879" s="1977"/>
      <c r="AF879" s="1977"/>
      <c r="AG879" s="1977"/>
      <c r="AH879" s="1977"/>
      <c r="AI879" s="1978"/>
      <c r="AJ879" s="2148"/>
      <c r="AK879" s="1977"/>
      <c r="AL879" s="1977"/>
      <c r="AM879" s="1977"/>
      <c r="AN879" s="1978"/>
      <c r="AO879" s="1977"/>
      <c r="AP879" s="1977"/>
      <c r="AQ879" s="1977"/>
      <c r="AR879" s="1977"/>
      <c r="AS879" s="1978"/>
      <c r="AT879" s="1977"/>
      <c r="AU879" s="1977"/>
      <c r="AV879" s="1977"/>
      <c r="AW879" s="1977"/>
      <c r="AX879" s="1978"/>
    </row>
    <row r="880" spans="1:50">
      <c r="A880" s="1977"/>
      <c r="B880" s="1977"/>
      <c r="C880" s="1977"/>
      <c r="D880" s="1977"/>
      <c r="E880" s="1978"/>
      <c r="F880" s="1977"/>
      <c r="G880" s="1977"/>
      <c r="H880" s="1977"/>
      <c r="I880" s="1977"/>
      <c r="J880" s="1978"/>
      <c r="K880" s="1977"/>
      <c r="L880" s="1977"/>
      <c r="M880" s="1977"/>
      <c r="N880" s="1977"/>
      <c r="O880" s="1978"/>
      <c r="P880" s="1977"/>
      <c r="Q880" s="1977"/>
      <c r="R880" s="1977"/>
      <c r="S880" s="1977"/>
      <c r="T880" s="1978"/>
      <c r="U880" s="1977"/>
      <c r="V880" s="1977"/>
      <c r="W880" s="1977"/>
      <c r="X880" s="1977"/>
      <c r="Y880" s="1978"/>
      <c r="Z880" s="1977"/>
      <c r="AA880" s="1977"/>
      <c r="AB880" s="1977"/>
      <c r="AC880" s="1977"/>
      <c r="AD880" s="1978"/>
      <c r="AE880" s="1977"/>
      <c r="AF880" s="1977"/>
      <c r="AG880" s="1977"/>
      <c r="AH880" s="1977"/>
      <c r="AI880" s="1978"/>
      <c r="AJ880" s="2148"/>
      <c r="AK880" s="1977"/>
      <c r="AL880" s="1977"/>
      <c r="AM880" s="1977"/>
      <c r="AN880" s="1978"/>
      <c r="AO880" s="1977"/>
      <c r="AP880" s="1977"/>
      <c r="AQ880" s="1977"/>
      <c r="AR880" s="1977"/>
      <c r="AS880" s="1978"/>
      <c r="AT880" s="1977"/>
      <c r="AU880" s="1977"/>
      <c r="AV880" s="1977"/>
      <c r="AW880" s="1977"/>
      <c r="AX880" s="1978"/>
    </row>
    <row r="881" spans="1:50">
      <c r="A881" s="1977"/>
      <c r="B881" s="1977"/>
      <c r="C881" s="1977"/>
      <c r="D881" s="1977"/>
      <c r="E881" s="1978"/>
      <c r="F881" s="1977"/>
      <c r="G881" s="1977"/>
      <c r="H881" s="1977"/>
      <c r="I881" s="1977"/>
      <c r="J881" s="1978"/>
      <c r="K881" s="1977"/>
      <c r="L881" s="1977"/>
      <c r="M881" s="1977"/>
      <c r="N881" s="1977"/>
      <c r="O881" s="1978"/>
      <c r="P881" s="1977"/>
      <c r="Q881" s="1977"/>
      <c r="R881" s="1977"/>
      <c r="S881" s="1977"/>
      <c r="T881" s="1978"/>
      <c r="U881" s="1977"/>
      <c r="V881" s="1977"/>
      <c r="W881" s="1977"/>
      <c r="X881" s="1977"/>
      <c r="Y881" s="1978"/>
      <c r="Z881" s="1977"/>
      <c r="AA881" s="1977"/>
      <c r="AB881" s="1977"/>
      <c r="AC881" s="1977"/>
      <c r="AD881" s="1978"/>
      <c r="AE881" s="1977"/>
      <c r="AF881" s="1977"/>
      <c r="AG881" s="1977"/>
      <c r="AH881" s="1977"/>
      <c r="AI881" s="1978"/>
      <c r="AJ881" s="2148"/>
      <c r="AK881" s="1977"/>
      <c r="AL881" s="1977"/>
      <c r="AM881" s="1977"/>
      <c r="AN881" s="1978"/>
      <c r="AO881" s="1977"/>
      <c r="AP881" s="1977"/>
      <c r="AQ881" s="1977"/>
      <c r="AR881" s="1977"/>
      <c r="AS881" s="1978"/>
      <c r="AT881" s="1977"/>
      <c r="AU881" s="1977"/>
      <c r="AV881" s="1977"/>
      <c r="AW881" s="1977"/>
      <c r="AX881" s="1978"/>
    </row>
    <row r="882" spans="1:50">
      <c r="A882" s="1979"/>
      <c r="B882" s="1979"/>
      <c r="C882" s="1979"/>
      <c r="D882" s="1979"/>
      <c r="E882" s="1980"/>
      <c r="F882" s="1979"/>
      <c r="G882" s="1979"/>
      <c r="H882" s="1979"/>
      <c r="I882" s="1979"/>
      <c r="J882" s="1980"/>
      <c r="K882" s="1979"/>
      <c r="L882" s="1979"/>
      <c r="M882" s="1979"/>
      <c r="N882" s="1979"/>
      <c r="O882" s="1980"/>
      <c r="P882" s="1979"/>
      <c r="Q882" s="1979"/>
      <c r="R882" s="1979"/>
      <c r="S882" s="1979"/>
      <c r="T882" s="1980"/>
      <c r="U882" s="1979"/>
      <c r="V882" s="1979"/>
      <c r="W882" s="1979"/>
      <c r="X882" s="1979"/>
      <c r="Y882" s="1980"/>
      <c r="Z882" s="1979"/>
      <c r="AA882" s="1979"/>
      <c r="AB882" s="1979"/>
      <c r="AC882" s="1979"/>
      <c r="AD882" s="1980"/>
      <c r="AE882" s="1979"/>
      <c r="AF882" s="1979"/>
      <c r="AG882" s="1979"/>
      <c r="AH882" s="1979"/>
      <c r="AI882" s="1980"/>
      <c r="AJ882" s="2214" t="s">
        <v>216</v>
      </c>
      <c r="AK882" s="2215"/>
      <c r="AL882" s="2215"/>
      <c r="AM882" s="2215"/>
      <c r="AN882" s="2216"/>
      <c r="AO882" s="1979"/>
      <c r="AP882" s="1979"/>
      <c r="AQ882" s="1979"/>
      <c r="AR882" s="1979"/>
      <c r="AS882" s="1980"/>
      <c r="AT882" s="1979"/>
      <c r="AU882" s="1979"/>
      <c r="AV882" s="1979"/>
      <c r="AW882" s="1979"/>
      <c r="AX882" s="1980"/>
    </row>
    <row r="883" spans="1:50" ht="18.75">
      <c r="A883" s="2029" t="s">
        <v>0</v>
      </c>
      <c r="B883" s="2029"/>
      <c r="C883" s="2029"/>
      <c r="D883" s="2029"/>
      <c r="E883" s="2029"/>
      <c r="F883" s="2029" t="s">
        <v>1</v>
      </c>
      <c r="G883" s="2029"/>
      <c r="H883" s="2029"/>
      <c r="I883" s="2029"/>
      <c r="J883" s="2029"/>
      <c r="K883" s="2029" t="s">
        <v>2</v>
      </c>
      <c r="L883" s="2029"/>
      <c r="M883" s="2029"/>
      <c r="N883" s="2029"/>
      <c r="O883" s="2029"/>
      <c r="P883" s="2029" t="s">
        <v>3</v>
      </c>
      <c r="Q883" s="2029"/>
      <c r="R883" s="2029"/>
      <c r="S883" s="2029"/>
      <c r="T883" s="2029"/>
      <c r="U883" s="2029" t="s">
        <v>4</v>
      </c>
      <c r="V883" s="2029"/>
      <c r="W883" s="2029"/>
      <c r="X883" s="2029"/>
      <c r="Y883" s="2029"/>
      <c r="Z883" s="2029" t="s">
        <v>5</v>
      </c>
      <c r="AA883" s="2029"/>
      <c r="AB883" s="2029"/>
      <c r="AC883" s="2029"/>
      <c r="AD883" s="2029"/>
      <c r="AE883" s="2029" t="s">
        <v>6</v>
      </c>
      <c r="AF883" s="2029"/>
      <c r="AG883" s="2029"/>
      <c r="AH883" s="2029"/>
      <c r="AI883" s="2029"/>
      <c r="AJ883" s="2029" t="s">
        <v>7</v>
      </c>
      <c r="AK883" s="2029"/>
      <c r="AL883" s="2029"/>
      <c r="AM883" s="2029"/>
      <c r="AN883" s="2029"/>
      <c r="AO883" s="2029" t="s">
        <v>8</v>
      </c>
      <c r="AP883" s="2029"/>
      <c r="AQ883" s="2029"/>
      <c r="AR883" s="2029"/>
      <c r="AS883" s="2029"/>
      <c r="AT883" s="2029" t="s">
        <v>9</v>
      </c>
      <c r="AU883" s="2029"/>
      <c r="AV883" s="2029"/>
      <c r="AW883" s="2029"/>
      <c r="AX883" s="2029"/>
    </row>
    <row r="884" spans="1:50">
      <c r="A884" s="392">
        <v>1</v>
      </c>
      <c r="B884" s="386"/>
      <c r="C884" s="386"/>
      <c r="D884" s="386"/>
      <c r="E884" s="393"/>
      <c r="F884" s="392">
        <v>2</v>
      </c>
      <c r="G884" s="386"/>
      <c r="H884" s="386"/>
      <c r="I884" s="386"/>
      <c r="J884" s="393"/>
      <c r="K884" s="392">
        <v>3</v>
      </c>
      <c r="L884" s="386"/>
      <c r="M884" s="386"/>
      <c r="N884" s="386"/>
      <c r="O884" s="393"/>
      <c r="P884" s="392">
        <v>4</v>
      </c>
      <c r="Q884" s="386"/>
      <c r="R884" s="386"/>
      <c r="S884" s="386"/>
      <c r="T884" s="393"/>
      <c r="U884" s="392">
        <v>5</v>
      </c>
      <c r="V884" s="386"/>
      <c r="W884" s="386"/>
      <c r="X884" s="386"/>
      <c r="Y884" s="393"/>
      <c r="Z884" s="392">
        <v>6</v>
      </c>
      <c r="AA884" s="386"/>
      <c r="AB884" s="386"/>
      <c r="AC884" s="386"/>
      <c r="AD884" s="393"/>
      <c r="AE884" s="392">
        <v>7</v>
      </c>
      <c r="AF884" s="386"/>
      <c r="AG884" s="386"/>
      <c r="AH884" s="386"/>
      <c r="AI884" s="393"/>
      <c r="AJ884" s="392">
        <v>8</v>
      </c>
      <c r="AK884" s="386"/>
      <c r="AL884" s="386"/>
      <c r="AM884" s="386"/>
      <c r="AN884" s="393"/>
      <c r="AO884" s="392">
        <v>9</v>
      </c>
      <c r="AP884" s="386"/>
      <c r="AQ884" s="386"/>
      <c r="AR884" s="386"/>
      <c r="AS884" s="393"/>
      <c r="AT884" s="392">
        <v>10</v>
      </c>
      <c r="AU884" s="386"/>
      <c r="AV884" s="386"/>
      <c r="AW884" s="386"/>
      <c r="AX884" s="393"/>
    </row>
    <row r="885" spans="1:50">
      <c r="A885" s="391"/>
      <c r="B885" s="391"/>
      <c r="C885" s="391"/>
      <c r="D885" s="391"/>
      <c r="E885" s="394"/>
      <c r="F885" s="391"/>
      <c r="G885" s="391"/>
      <c r="H885" s="391"/>
      <c r="I885" s="391"/>
      <c r="J885" s="394"/>
      <c r="K885" s="391"/>
      <c r="L885" s="391"/>
      <c r="M885" s="391"/>
      <c r="N885" s="391"/>
      <c r="O885" s="394"/>
      <c r="P885" s="391"/>
      <c r="Q885" s="391"/>
      <c r="R885" s="391"/>
      <c r="S885" s="391"/>
      <c r="T885" s="394"/>
      <c r="U885" s="391"/>
      <c r="V885" s="391"/>
      <c r="W885" s="391"/>
      <c r="X885" s="391"/>
      <c r="Y885" s="394"/>
      <c r="Z885" s="391"/>
      <c r="AA885" s="391"/>
      <c r="AB885" s="391"/>
      <c r="AC885" s="391"/>
      <c r="AD885" s="394"/>
      <c r="AE885" s="391"/>
      <c r="AF885" s="391"/>
      <c r="AG885" s="391"/>
      <c r="AH885" s="391"/>
      <c r="AI885" s="394"/>
      <c r="AJ885" s="391"/>
      <c r="AK885" s="391"/>
      <c r="AL885" s="391"/>
      <c r="AM885" s="391"/>
      <c r="AN885" s="394"/>
      <c r="AO885" s="391"/>
      <c r="AP885" s="391"/>
      <c r="AQ885" s="391"/>
      <c r="AR885" s="391"/>
      <c r="AS885" s="394"/>
      <c r="AT885" s="391"/>
      <c r="AU885" s="391"/>
      <c r="AV885" s="391"/>
      <c r="AW885" s="391"/>
      <c r="AX885" s="394"/>
    </row>
    <row r="886" spans="1:50">
      <c r="A886" s="391"/>
      <c r="B886" s="391"/>
      <c r="C886" s="391"/>
      <c r="D886" s="391"/>
      <c r="E886" s="394"/>
      <c r="F886" s="391"/>
      <c r="G886" s="391"/>
      <c r="H886" s="391"/>
      <c r="I886" s="391"/>
      <c r="J886" s="394"/>
      <c r="K886" s="391"/>
      <c r="L886" s="391"/>
      <c r="M886" s="391"/>
      <c r="N886" s="391"/>
      <c r="O886" s="394"/>
      <c r="P886" s="391"/>
      <c r="Q886" s="391"/>
      <c r="R886" s="391"/>
      <c r="S886" s="391"/>
      <c r="T886" s="394"/>
      <c r="U886" s="391"/>
      <c r="V886" s="391"/>
      <c r="W886" s="391"/>
      <c r="X886" s="391"/>
      <c r="Y886" s="394"/>
      <c r="Z886" s="391"/>
      <c r="AA886" s="391"/>
      <c r="AB886" s="391"/>
      <c r="AC886" s="391"/>
      <c r="AD886" s="394"/>
      <c r="AE886" s="391"/>
      <c r="AF886" s="391"/>
      <c r="AG886" s="391"/>
      <c r="AH886" s="391"/>
      <c r="AI886" s="394"/>
      <c r="AJ886" s="391"/>
      <c r="AK886" s="391"/>
      <c r="AL886" s="391"/>
      <c r="AM886" s="391"/>
      <c r="AN886" s="394"/>
      <c r="AO886" s="391"/>
      <c r="AP886" s="391"/>
      <c r="AQ886" s="391"/>
      <c r="AR886" s="391"/>
      <c r="AS886" s="394"/>
      <c r="AT886" s="391"/>
      <c r="AU886" s="391"/>
      <c r="AV886" s="391"/>
      <c r="AW886" s="391"/>
      <c r="AX886" s="394"/>
    </row>
    <row r="887" spans="1:50">
      <c r="A887" s="391"/>
      <c r="B887" s="391"/>
      <c r="C887" s="391"/>
      <c r="D887" s="391"/>
      <c r="E887" s="394"/>
      <c r="F887" s="391"/>
      <c r="G887" s="391"/>
      <c r="H887" s="391"/>
      <c r="I887" s="391"/>
      <c r="J887" s="394"/>
      <c r="K887" s="391"/>
      <c r="L887" s="391"/>
      <c r="M887" s="391"/>
      <c r="N887" s="391"/>
      <c r="O887" s="394"/>
      <c r="P887" s="391"/>
      <c r="Q887" s="391"/>
      <c r="R887" s="391"/>
      <c r="S887" s="391"/>
      <c r="T887" s="394"/>
      <c r="U887" s="391"/>
      <c r="V887" s="391"/>
      <c r="W887" s="391"/>
      <c r="X887" s="391"/>
      <c r="Y887" s="394"/>
      <c r="Z887" s="391"/>
      <c r="AA887" s="391"/>
      <c r="AB887" s="391"/>
      <c r="AC887" s="391"/>
      <c r="AD887" s="394"/>
      <c r="AE887" s="391"/>
      <c r="AF887" s="391"/>
      <c r="AG887" s="391"/>
      <c r="AH887" s="391"/>
      <c r="AI887" s="394"/>
      <c r="AJ887" s="391"/>
      <c r="AK887" s="391"/>
      <c r="AL887" s="391"/>
      <c r="AM887" s="391"/>
      <c r="AN887" s="394"/>
      <c r="AO887" s="391"/>
      <c r="AP887" s="391"/>
      <c r="AQ887" s="391"/>
      <c r="AR887" s="391"/>
      <c r="AS887" s="394"/>
      <c r="AT887" s="391"/>
      <c r="AU887" s="391"/>
      <c r="AV887" s="391"/>
      <c r="AW887" s="391"/>
      <c r="AX887" s="394"/>
    </row>
    <row r="888" spans="1:50">
      <c r="A888" s="391"/>
      <c r="B888" s="391"/>
      <c r="C888" s="391"/>
      <c r="D888" s="391"/>
      <c r="E888" s="394"/>
      <c r="F888" s="391"/>
      <c r="G888" s="391"/>
      <c r="H888" s="391"/>
      <c r="I888" s="391"/>
      <c r="J888" s="394"/>
      <c r="K888" s="391"/>
      <c r="L888" s="391"/>
      <c r="M888" s="391"/>
      <c r="N888" s="391"/>
      <c r="O888" s="394"/>
      <c r="P888" s="391"/>
      <c r="Q888" s="391"/>
      <c r="R888" s="391"/>
      <c r="S888" s="391"/>
      <c r="T888" s="394"/>
      <c r="U888" s="391"/>
      <c r="V888" s="391"/>
      <c r="W888" s="391"/>
      <c r="X888" s="391"/>
      <c r="Y888" s="394"/>
      <c r="Z888" s="391"/>
      <c r="AA888" s="391"/>
      <c r="AB888" s="391"/>
      <c r="AC888" s="391"/>
      <c r="AD888" s="394"/>
      <c r="AE888" s="391"/>
      <c r="AF888" s="391"/>
      <c r="AG888" s="391"/>
      <c r="AH888" s="391"/>
      <c r="AI888" s="394"/>
      <c r="AJ888" s="391"/>
      <c r="AK888" s="391"/>
      <c r="AL888" s="391"/>
      <c r="AM888" s="391"/>
      <c r="AN888" s="394"/>
      <c r="AO888" s="391"/>
      <c r="AP888" s="391"/>
      <c r="AQ888" s="391"/>
      <c r="AR888" s="391"/>
      <c r="AS888" s="394"/>
      <c r="AT888" s="391"/>
      <c r="AU888" s="391"/>
      <c r="AV888" s="391"/>
      <c r="AW888" s="391"/>
      <c r="AX888" s="394"/>
    </row>
    <row r="889" spans="1:50">
      <c r="A889" s="391"/>
      <c r="B889" s="391"/>
      <c r="C889" s="391"/>
      <c r="D889" s="391"/>
      <c r="E889" s="394"/>
      <c r="F889" s="391"/>
      <c r="G889" s="391"/>
      <c r="H889" s="391"/>
      <c r="I889" s="391"/>
      <c r="J889" s="394"/>
      <c r="K889" s="391"/>
      <c r="L889" s="391"/>
      <c r="M889" s="391"/>
      <c r="N889" s="391"/>
      <c r="O889" s="394"/>
      <c r="P889" s="391"/>
      <c r="Q889" s="391"/>
      <c r="R889" s="391"/>
      <c r="S889" s="391"/>
      <c r="T889" s="394"/>
      <c r="U889" s="391"/>
      <c r="V889" s="391"/>
      <c r="W889" s="391"/>
      <c r="X889" s="391"/>
      <c r="Y889" s="394"/>
      <c r="Z889" s="391"/>
      <c r="AA889" s="391"/>
      <c r="AB889" s="391"/>
      <c r="AC889" s="391"/>
      <c r="AD889" s="394"/>
      <c r="AE889" s="391"/>
      <c r="AF889" s="391"/>
      <c r="AG889" s="391"/>
      <c r="AH889" s="391"/>
      <c r="AI889" s="394"/>
      <c r="AJ889" s="391"/>
      <c r="AK889" s="391"/>
      <c r="AL889" s="391"/>
      <c r="AM889" s="391"/>
      <c r="AN889" s="394"/>
      <c r="AO889" s="391"/>
      <c r="AP889" s="391"/>
      <c r="AQ889" s="391"/>
      <c r="AR889" s="391"/>
      <c r="AS889" s="394"/>
      <c r="AT889" s="391"/>
      <c r="AU889" s="391"/>
      <c r="AV889" s="391"/>
      <c r="AW889" s="391"/>
      <c r="AX889" s="394"/>
    </row>
    <row r="890" spans="1:50">
      <c r="A890" s="391"/>
      <c r="B890" s="391"/>
      <c r="C890" s="391"/>
      <c r="D890" s="391"/>
      <c r="E890" s="394"/>
      <c r="F890" s="391"/>
      <c r="G890" s="391"/>
      <c r="H890" s="391"/>
      <c r="I890" s="391"/>
      <c r="J890" s="394"/>
      <c r="K890" s="391"/>
      <c r="L890" s="391"/>
      <c r="M890" s="391"/>
      <c r="N890" s="391"/>
      <c r="O890" s="394"/>
      <c r="P890" s="391"/>
      <c r="Q890" s="391"/>
      <c r="R890" s="391"/>
      <c r="S890" s="391"/>
      <c r="T890" s="394"/>
      <c r="U890" s="391"/>
      <c r="V890" s="391"/>
      <c r="W890" s="391"/>
      <c r="X890" s="391"/>
      <c r="Y890" s="394"/>
      <c r="Z890" s="391"/>
      <c r="AA890" s="391"/>
      <c r="AB890" s="391"/>
      <c r="AC890" s="391"/>
      <c r="AD890" s="394"/>
      <c r="AE890" s="391"/>
      <c r="AF890" s="391"/>
      <c r="AG890" s="391"/>
      <c r="AH890" s="391"/>
      <c r="AI890" s="394"/>
      <c r="AJ890" s="391"/>
      <c r="AK890" s="391"/>
      <c r="AL890" s="391"/>
      <c r="AM890" s="391"/>
      <c r="AN890" s="394"/>
      <c r="AO890" s="391"/>
      <c r="AP890" s="391"/>
      <c r="AQ890" s="391"/>
      <c r="AR890" s="391"/>
      <c r="AS890" s="394"/>
      <c r="AT890" s="391"/>
      <c r="AU890" s="391"/>
      <c r="AV890" s="391"/>
      <c r="AW890" s="391"/>
      <c r="AX890" s="394"/>
    </row>
    <row r="891" spans="1:50">
      <c r="A891" s="391"/>
      <c r="B891" s="391"/>
      <c r="C891" s="391"/>
      <c r="D891" s="391"/>
      <c r="E891" s="394"/>
      <c r="F891" s="391"/>
      <c r="G891" s="391"/>
      <c r="H891" s="391"/>
      <c r="I891" s="391"/>
      <c r="J891" s="394"/>
      <c r="K891" s="391"/>
      <c r="L891" s="391"/>
      <c r="M891" s="391"/>
      <c r="N891" s="391"/>
      <c r="O891" s="394"/>
      <c r="P891" s="391"/>
      <c r="Q891" s="391"/>
      <c r="R891" s="391"/>
      <c r="S891" s="391"/>
      <c r="T891" s="394"/>
      <c r="U891" s="391"/>
      <c r="V891" s="391"/>
      <c r="W891" s="391"/>
      <c r="X891" s="391"/>
      <c r="Y891" s="394"/>
      <c r="Z891" s="391"/>
      <c r="AA891" s="391"/>
      <c r="AB891" s="391"/>
      <c r="AC891" s="391"/>
      <c r="AD891" s="394"/>
      <c r="AE891" s="391"/>
      <c r="AF891" s="391"/>
      <c r="AG891" s="391"/>
      <c r="AH891" s="391"/>
      <c r="AI891" s="394"/>
      <c r="AJ891" s="391"/>
      <c r="AK891" s="391"/>
      <c r="AL891" s="391"/>
      <c r="AM891" s="391"/>
      <c r="AN891" s="394"/>
      <c r="AO891" s="391"/>
      <c r="AP891" s="391"/>
      <c r="AQ891" s="391"/>
      <c r="AR891" s="391"/>
      <c r="AS891" s="394"/>
      <c r="AT891" s="391"/>
      <c r="AU891" s="391"/>
      <c r="AV891" s="391"/>
      <c r="AW891" s="391"/>
      <c r="AX891" s="394"/>
    </row>
    <row r="892" spans="1:50">
      <c r="A892" s="391"/>
      <c r="B892" s="391"/>
      <c r="C892" s="391"/>
      <c r="D892" s="391"/>
      <c r="E892" s="394"/>
      <c r="F892" s="391"/>
      <c r="G892" s="391"/>
      <c r="H892" s="391"/>
      <c r="I892" s="391"/>
      <c r="J892" s="394"/>
      <c r="K892" s="391"/>
      <c r="L892" s="391"/>
      <c r="M892" s="391"/>
      <c r="N892" s="391"/>
      <c r="O892" s="394"/>
      <c r="P892" s="391"/>
      <c r="Q892" s="391"/>
      <c r="R892" s="391"/>
      <c r="S892" s="391"/>
      <c r="T892" s="394"/>
      <c r="U892" s="391"/>
      <c r="V892" s="391"/>
      <c r="W892" s="391"/>
      <c r="X892" s="391"/>
      <c r="Y892" s="394"/>
      <c r="Z892" s="391"/>
      <c r="AA892" s="391"/>
      <c r="AB892" s="391"/>
      <c r="AC892" s="391"/>
      <c r="AD892" s="394"/>
      <c r="AE892" s="391"/>
      <c r="AF892" s="391"/>
      <c r="AG892" s="391"/>
      <c r="AH892" s="391"/>
      <c r="AI892" s="394"/>
      <c r="AJ892" s="391"/>
      <c r="AK892" s="391"/>
      <c r="AL892" s="391"/>
      <c r="AM892" s="391"/>
      <c r="AN892" s="394"/>
      <c r="AO892" s="391"/>
      <c r="AP892" s="391"/>
      <c r="AQ892" s="391"/>
      <c r="AR892" s="391"/>
      <c r="AS892" s="394"/>
      <c r="AT892" s="391"/>
      <c r="AU892" s="391"/>
      <c r="AV892" s="391"/>
      <c r="AW892" s="391"/>
      <c r="AX892" s="394"/>
    </row>
    <row r="893" spans="1:50">
      <c r="A893" s="391"/>
      <c r="B893" s="391"/>
      <c r="C893" s="391"/>
      <c r="D893" s="391"/>
      <c r="E893" s="394"/>
      <c r="F893" s="391"/>
      <c r="G893" s="391"/>
      <c r="H893" s="391"/>
      <c r="I893" s="391"/>
      <c r="J893" s="394"/>
      <c r="K893" s="391"/>
      <c r="L893" s="391"/>
      <c r="M893" s="391"/>
      <c r="N893" s="391"/>
      <c r="O893" s="394"/>
      <c r="P893" s="391"/>
      <c r="Q893" s="391"/>
      <c r="R893" s="391"/>
      <c r="S893" s="391"/>
      <c r="T893" s="394"/>
      <c r="U893" s="391"/>
      <c r="V893" s="391"/>
      <c r="W893" s="391"/>
      <c r="X893" s="391"/>
      <c r="Y893" s="394"/>
      <c r="Z893" s="391"/>
      <c r="AA893" s="391"/>
      <c r="AB893" s="391"/>
      <c r="AC893" s="391"/>
      <c r="AD893" s="394"/>
      <c r="AE893" s="391"/>
      <c r="AF893" s="391"/>
      <c r="AG893" s="391"/>
      <c r="AH893" s="391"/>
      <c r="AI893" s="394"/>
      <c r="AJ893" s="391"/>
      <c r="AK893" s="391"/>
      <c r="AL893" s="391"/>
      <c r="AM893" s="391"/>
      <c r="AN893" s="394"/>
      <c r="AO893" s="391"/>
      <c r="AP893" s="391"/>
      <c r="AQ893" s="391"/>
      <c r="AR893" s="391"/>
      <c r="AS893" s="394"/>
      <c r="AT893" s="391"/>
      <c r="AU893" s="391"/>
      <c r="AV893" s="391"/>
      <c r="AW893" s="391"/>
      <c r="AX893" s="394"/>
    </row>
    <row r="894" spans="1:50">
      <c r="A894" s="391"/>
      <c r="B894" s="391"/>
      <c r="C894" s="391"/>
      <c r="D894" s="391"/>
      <c r="E894" s="394"/>
      <c r="F894" s="391"/>
      <c r="G894" s="391"/>
      <c r="H894" s="391"/>
      <c r="I894" s="391"/>
      <c r="J894" s="394"/>
      <c r="K894" s="391"/>
      <c r="L894" s="391"/>
      <c r="M894" s="391"/>
      <c r="N894" s="391"/>
      <c r="O894" s="394"/>
      <c r="P894" s="391"/>
      <c r="Q894" s="391"/>
      <c r="R894" s="391"/>
      <c r="S894" s="391"/>
      <c r="T894" s="394"/>
      <c r="U894" s="391"/>
      <c r="V894" s="391"/>
      <c r="W894" s="391"/>
      <c r="X894" s="391"/>
      <c r="Y894" s="394"/>
      <c r="Z894" s="391"/>
      <c r="AA894" s="391"/>
      <c r="AB894" s="391"/>
      <c r="AC894" s="391"/>
      <c r="AD894" s="394"/>
      <c r="AE894" s="391"/>
      <c r="AF894" s="391"/>
      <c r="AG894" s="391"/>
      <c r="AH894" s="391"/>
      <c r="AI894" s="394"/>
      <c r="AJ894" s="391"/>
      <c r="AK894" s="391"/>
      <c r="AL894" s="391"/>
      <c r="AM894" s="391"/>
      <c r="AN894" s="394"/>
      <c r="AO894" s="391"/>
      <c r="AP894" s="391"/>
      <c r="AQ894" s="391"/>
      <c r="AR894" s="391"/>
      <c r="AS894" s="394"/>
      <c r="AT894" s="391"/>
      <c r="AU894" s="391"/>
      <c r="AV894" s="391"/>
      <c r="AW894" s="391"/>
      <c r="AX894" s="394"/>
    </row>
    <row r="895" spans="1:50">
      <c r="A895" s="391"/>
      <c r="B895" s="391"/>
      <c r="C895" s="391"/>
      <c r="D895" s="391"/>
      <c r="E895" s="394"/>
      <c r="F895" s="391"/>
      <c r="G895" s="391"/>
      <c r="H895" s="391"/>
      <c r="I895" s="391"/>
      <c r="J895" s="394"/>
      <c r="K895" s="391"/>
      <c r="L895" s="391"/>
      <c r="M895" s="391"/>
      <c r="N895" s="391"/>
      <c r="O895" s="394"/>
      <c r="P895" s="391"/>
      <c r="Q895" s="391"/>
      <c r="R895" s="391"/>
      <c r="S895" s="391"/>
      <c r="T895" s="394"/>
      <c r="U895" s="391"/>
      <c r="V895" s="391"/>
      <c r="W895" s="391"/>
      <c r="X895" s="391"/>
      <c r="Y895" s="394"/>
      <c r="Z895" s="391"/>
      <c r="AA895" s="391"/>
      <c r="AB895" s="391"/>
      <c r="AC895" s="391"/>
      <c r="AD895" s="394"/>
      <c r="AE895" s="391"/>
      <c r="AF895" s="391"/>
      <c r="AG895" s="391"/>
      <c r="AH895" s="391"/>
      <c r="AI895" s="394"/>
      <c r="AJ895" s="391"/>
      <c r="AK895" s="391"/>
      <c r="AL895" s="391"/>
      <c r="AM895" s="391"/>
      <c r="AN895" s="394"/>
      <c r="AO895" s="391"/>
      <c r="AP895" s="391"/>
      <c r="AQ895" s="391"/>
      <c r="AR895" s="391"/>
      <c r="AS895" s="394"/>
      <c r="AT895" s="391"/>
      <c r="AU895" s="391"/>
      <c r="AV895" s="391"/>
      <c r="AW895" s="391"/>
      <c r="AX895" s="394"/>
    </row>
    <row r="896" spans="1:50">
      <c r="A896" s="391"/>
      <c r="B896" s="391"/>
      <c r="C896" s="391"/>
      <c r="D896" s="391"/>
      <c r="E896" s="394"/>
      <c r="F896" s="391"/>
      <c r="G896" s="391"/>
      <c r="H896" s="391"/>
      <c r="I896" s="391"/>
      <c r="J896" s="394"/>
      <c r="K896" s="391"/>
      <c r="L896" s="391"/>
      <c r="M896" s="391"/>
      <c r="N896" s="391"/>
      <c r="O896" s="394"/>
      <c r="P896" s="391"/>
      <c r="Q896" s="391"/>
      <c r="R896" s="391"/>
      <c r="S896" s="391"/>
      <c r="T896" s="394"/>
      <c r="U896" s="391"/>
      <c r="V896" s="391"/>
      <c r="W896" s="391"/>
      <c r="X896" s="391"/>
      <c r="Y896" s="394"/>
      <c r="Z896" s="391"/>
      <c r="AA896" s="391"/>
      <c r="AB896" s="391"/>
      <c r="AC896" s="391"/>
      <c r="AD896" s="394"/>
      <c r="AE896" s="391"/>
      <c r="AF896" s="391"/>
      <c r="AG896" s="391"/>
      <c r="AH896" s="391"/>
      <c r="AI896" s="394"/>
      <c r="AJ896" s="391"/>
      <c r="AK896" s="391"/>
      <c r="AL896" s="391"/>
      <c r="AM896" s="391"/>
      <c r="AN896" s="394"/>
      <c r="AO896" s="391"/>
      <c r="AP896" s="391"/>
      <c r="AQ896" s="391"/>
      <c r="AR896" s="391"/>
      <c r="AS896" s="394"/>
      <c r="AT896" s="391"/>
      <c r="AU896" s="391"/>
      <c r="AV896" s="391"/>
      <c r="AW896" s="391"/>
      <c r="AX896" s="394"/>
    </row>
    <row r="897" spans="1:50">
      <c r="A897" s="391"/>
      <c r="B897" s="391"/>
      <c r="C897" s="391"/>
      <c r="D897" s="391"/>
      <c r="E897" s="394"/>
      <c r="F897" s="391"/>
      <c r="G897" s="391"/>
      <c r="H897" s="391"/>
      <c r="I897" s="391"/>
      <c r="J897" s="394"/>
      <c r="K897" s="391"/>
      <c r="L897" s="391"/>
      <c r="M897" s="391"/>
      <c r="N897" s="391"/>
      <c r="O897" s="394"/>
      <c r="P897" s="391"/>
      <c r="Q897" s="391"/>
      <c r="R897" s="391"/>
      <c r="S897" s="391"/>
      <c r="T897" s="394"/>
      <c r="U897" s="391"/>
      <c r="V897" s="391"/>
      <c r="W897" s="391"/>
      <c r="X897" s="391"/>
      <c r="Y897" s="394"/>
      <c r="Z897" s="391"/>
      <c r="AA897" s="391"/>
      <c r="AB897" s="391"/>
      <c r="AC897" s="391"/>
      <c r="AD897" s="394"/>
      <c r="AE897" s="391"/>
      <c r="AF897" s="391"/>
      <c r="AG897" s="391"/>
      <c r="AH897" s="391"/>
      <c r="AI897" s="394"/>
      <c r="AJ897" s="391"/>
      <c r="AK897" s="391"/>
      <c r="AL897" s="391"/>
      <c r="AM897" s="391"/>
      <c r="AN897" s="394"/>
      <c r="AO897" s="391"/>
      <c r="AP897" s="391"/>
      <c r="AQ897" s="391"/>
      <c r="AR897" s="391"/>
      <c r="AS897" s="394"/>
      <c r="AT897" s="391"/>
      <c r="AU897" s="391"/>
      <c r="AV897" s="391"/>
      <c r="AW897" s="391"/>
      <c r="AX897" s="394"/>
    </row>
    <row r="898" spans="1:50">
      <c r="A898" s="391"/>
      <c r="B898" s="391"/>
      <c r="C898" s="391"/>
      <c r="D898" s="391"/>
      <c r="E898" s="394"/>
      <c r="F898" s="391"/>
      <c r="G898" s="391"/>
      <c r="H898" s="391"/>
      <c r="I898" s="391"/>
      <c r="J898" s="394"/>
      <c r="K898" s="391"/>
      <c r="L898" s="391"/>
      <c r="M898" s="391"/>
      <c r="N898" s="391"/>
      <c r="O898" s="394"/>
      <c r="P898" s="391"/>
      <c r="Q898" s="391"/>
      <c r="R898" s="391"/>
      <c r="S898" s="391"/>
      <c r="T898" s="394"/>
      <c r="U898" s="391"/>
      <c r="V898" s="391"/>
      <c r="W898" s="391"/>
      <c r="X898" s="391"/>
      <c r="Y898" s="394"/>
      <c r="Z898" s="391"/>
      <c r="AA898" s="391"/>
      <c r="AB898" s="391"/>
      <c r="AC898" s="391"/>
      <c r="AD898" s="394"/>
      <c r="AE898" s="391"/>
      <c r="AF898" s="391"/>
      <c r="AG898" s="391"/>
      <c r="AH898" s="391"/>
      <c r="AI898" s="394"/>
      <c r="AJ898" s="391"/>
      <c r="AK898" s="391"/>
      <c r="AL898" s="391"/>
      <c r="AM898" s="391"/>
      <c r="AN898" s="394"/>
      <c r="AO898" s="391"/>
      <c r="AP898" s="391"/>
      <c r="AQ898" s="391"/>
      <c r="AR898" s="391"/>
      <c r="AS898" s="394"/>
      <c r="AT898" s="391"/>
      <c r="AU898" s="391"/>
      <c r="AV898" s="391"/>
      <c r="AW898" s="391"/>
      <c r="AX898" s="394"/>
    </row>
    <row r="899" spans="1:50">
      <c r="A899" s="391"/>
      <c r="B899" s="391"/>
      <c r="C899" s="391"/>
      <c r="D899" s="391"/>
      <c r="E899" s="394"/>
      <c r="F899" s="391"/>
      <c r="G899" s="391"/>
      <c r="H899" s="391"/>
      <c r="I899" s="391"/>
      <c r="J899" s="394"/>
      <c r="K899" s="391"/>
      <c r="L899" s="391"/>
      <c r="M899" s="391"/>
      <c r="N899" s="391"/>
      <c r="O899" s="394"/>
      <c r="P899" s="391"/>
      <c r="Q899" s="391"/>
      <c r="R899" s="391"/>
      <c r="S899" s="391"/>
      <c r="T899" s="394"/>
      <c r="U899" s="391"/>
      <c r="V899" s="391"/>
      <c r="W899" s="391"/>
      <c r="X899" s="391"/>
      <c r="Y899" s="394"/>
      <c r="Z899" s="391"/>
      <c r="AA899" s="391"/>
      <c r="AB899" s="391"/>
      <c r="AC899" s="391"/>
      <c r="AD899" s="394"/>
      <c r="AE899" s="391"/>
      <c r="AF899" s="391"/>
      <c r="AG899" s="391"/>
      <c r="AH899" s="391"/>
      <c r="AI899" s="394"/>
      <c r="AJ899" s="391"/>
      <c r="AK899" s="391"/>
      <c r="AL899" s="391"/>
      <c r="AM899" s="391"/>
      <c r="AN899" s="394"/>
      <c r="AO899" s="391"/>
      <c r="AP899" s="391"/>
      <c r="AQ899" s="391"/>
      <c r="AR899" s="391"/>
      <c r="AS899" s="394"/>
      <c r="AT899" s="391"/>
      <c r="AU899" s="391"/>
      <c r="AV899" s="391"/>
      <c r="AW899" s="391"/>
      <c r="AX899" s="394"/>
    </row>
    <row r="900" spans="1:50">
      <c r="A900" s="392">
        <v>11</v>
      </c>
      <c r="B900" s="386"/>
      <c r="C900" s="386"/>
      <c r="D900" s="386"/>
      <c r="E900" s="393"/>
      <c r="F900" s="392">
        <v>12</v>
      </c>
      <c r="G900" s="386"/>
      <c r="H900" s="386"/>
      <c r="I900" s="386"/>
      <c r="J900" s="393"/>
      <c r="K900" s="392">
        <v>13</v>
      </c>
      <c r="L900" s="386"/>
      <c r="M900" s="386"/>
      <c r="N900" s="386"/>
      <c r="O900" s="393"/>
      <c r="P900" s="392">
        <v>14</v>
      </c>
      <c r="Q900" s="386"/>
      <c r="R900" s="386"/>
      <c r="S900" s="386"/>
      <c r="T900" s="393"/>
      <c r="U900" s="392">
        <v>15</v>
      </c>
      <c r="V900" s="386"/>
      <c r="W900" s="386"/>
      <c r="X900" s="386"/>
      <c r="Y900" s="393"/>
      <c r="Z900" s="392">
        <v>16</v>
      </c>
      <c r="AA900" s="386"/>
      <c r="AB900" s="386"/>
      <c r="AC900" s="386"/>
      <c r="AD900" s="393"/>
      <c r="AE900" s="392">
        <v>17</v>
      </c>
      <c r="AF900" s="386"/>
      <c r="AG900" s="386"/>
      <c r="AH900" s="386"/>
      <c r="AI900" s="393"/>
      <c r="AJ900" s="392">
        <v>18</v>
      </c>
      <c r="AK900" s="386"/>
      <c r="AL900" s="386"/>
      <c r="AM900" s="386"/>
      <c r="AN900" s="393"/>
      <c r="AO900" s="392">
        <v>19</v>
      </c>
      <c r="AP900" s="386"/>
      <c r="AQ900" s="386"/>
      <c r="AR900" s="386"/>
      <c r="AS900" s="393"/>
      <c r="AT900" s="392">
        <v>20</v>
      </c>
      <c r="AU900" s="386"/>
      <c r="AV900" s="386"/>
      <c r="AW900" s="386"/>
      <c r="AX900" s="393"/>
    </row>
    <row r="901" spans="1:50">
      <c r="A901" s="391"/>
      <c r="B901" s="391"/>
      <c r="C901" s="391"/>
      <c r="D901" s="391"/>
      <c r="E901" s="394"/>
      <c r="F901" s="391"/>
      <c r="G901" s="391"/>
      <c r="H901" s="391"/>
      <c r="I901" s="391"/>
      <c r="J901" s="394"/>
      <c r="K901" s="391"/>
      <c r="L901" s="391"/>
      <c r="M901" s="391"/>
      <c r="N901" s="391"/>
      <c r="O901" s="394"/>
      <c r="P901" s="391"/>
      <c r="Q901" s="391"/>
      <c r="R901" s="391"/>
      <c r="S901" s="391"/>
      <c r="T901" s="394"/>
      <c r="U901" s="391"/>
      <c r="V901" s="391"/>
      <c r="W901" s="391"/>
      <c r="X901" s="391"/>
      <c r="Y901" s="394"/>
      <c r="Z901" s="391"/>
      <c r="AA901" s="391"/>
      <c r="AB901" s="391"/>
      <c r="AC901" s="391"/>
      <c r="AD901" s="394"/>
      <c r="AE901" s="391"/>
      <c r="AF901" s="391"/>
      <c r="AG901" s="391"/>
      <c r="AH901" s="391"/>
      <c r="AI901" s="394"/>
      <c r="AJ901" s="391"/>
      <c r="AK901" s="391"/>
      <c r="AL901" s="391"/>
      <c r="AM901" s="391"/>
      <c r="AN901" s="394"/>
      <c r="AO901" s="391"/>
      <c r="AP901" s="391"/>
      <c r="AQ901" s="391"/>
      <c r="AR901" s="391"/>
      <c r="AS901" s="394"/>
      <c r="AT901" s="391"/>
      <c r="AU901" s="391"/>
      <c r="AV901" s="391"/>
      <c r="AW901" s="391"/>
      <c r="AX901" s="394"/>
    </row>
    <row r="902" spans="1:50">
      <c r="A902" s="391"/>
      <c r="B902" s="391"/>
      <c r="C902" s="391"/>
      <c r="D902" s="391"/>
      <c r="E902" s="394"/>
      <c r="F902" s="391"/>
      <c r="G902" s="391"/>
      <c r="H902" s="391"/>
      <c r="I902" s="391"/>
      <c r="J902" s="394"/>
      <c r="K902" s="391"/>
      <c r="L902" s="391"/>
      <c r="M902" s="391"/>
      <c r="N902" s="391"/>
      <c r="O902" s="394"/>
      <c r="P902" s="391"/>
      <c r="Q902" s="391"/>
      <c r="R902" s="391"/>
      <c r="S902" s="391"/>
      <c r="T902" s="394"/>
      <c r="U902" s="391"/>
      <c r="V902" s="391"/>
      <c r="W902" s="391"/>
      <c r="X902" s="391"/>
      <c r="Y902" s="394"/>
      <c r="Z902" s="391"/>
      <c r="AA902" s="391"/>
      <c r="AB902" s="391"/>
      <c r="AC902" s="391"/>
      <c r="AD902" s="394"/>
      <c r="AE902" s="391"/>
      <c r="AF902" s="391"/>
      <c r="AG902" s="391"/>
      <c r="AH902" s="391"/>
      <c r="AI902" s="394"/>
      <c r="AJ902" s="391"/>
      <c r="AK902" s="391"/>
      <c r="AL902" s="391"/>
      <c r="AM902" s="391"/>
      <c r="AN902" s="394"/>
      <c r="AO902" s="391"/>
      <c r="AP902" s="391"/>
      <c r="AQ902" s="391"/>
      <c r="AR902" s="391"/>
      <c r="AS902" s="394"/>
      <c r="AT902" s="391"/>
      <c r="AU902" s="391"/>
      <c r="AV902" s="391"/>
      <c r="AW902" s="391"/>
      <c r="AX902" s="394"/>
    </row>
    <row r="903" spans="1:50">
      <c r="A903" s="391"/>
      <c r="B903" s="391"/>
      <c r="C903" s="391"/>
      <c r="D903" s="391"/>
      <c r="E903" s="394"/>
      <c r="F903" s="391"/>
      <c r="G903" s="391"/>
      <c r="H903" s="391"/>
      <c r="I903" s="391"/>
      <c r="J903" s="394"/>
      <c r="K903" s="391"/>
      <c r="L903" s="391"/>
      <c r="M903" s="391"/>
      <c r="N903" s="391"/>
      <c r="O903" s="394"/>
      <c r="P903" s="391"/>
      <c r="Q903" s="391"/>
      <c r="R903" s="391"/>
      <c r="S903" s="391"/>
      <c r="T903" s="394"/>
      <c r="U903" s="391"/>
      <c r="V903" s="391"/>
      <c r="W903" s="391"/>
      <c r="X903" s="391"/>
      <c r="Y903" s="394"/>
      <c r="Z903" s="391"/>
      <c r="AA903" s="391"/>
      <c r="AB903" s="391"/>
      <c r="AC903" s="391"/>
      <c r="AD903" s="394"/>
      <c r="AE903" s="391"/>
      <c r="AF903" s="391"/>
      <c r="AG903" s="391"/>
      <c r="AH903" s="391"/>
      <c r="AI903" s="394"/>
      <c r="AJ903" s="391"/>
      <c r="AK903" s="391"/>
      <c r="AL903" s="391"/>
      <c r="AM903" s="391"/>
      <c r="AN903" s="394"/>
      <c r="AO903" s="391"/>
      <c r="AP903" s="391"/>
      <c r="AQ903" s="391"/>
      <c r="AR903" s="391"/>
      <c r="AS903" s="394"/>
      <c r="AT903" s="391"/>
      <c r="AU903" s="391"/>
      <c r="AV903" s="391"/>
      <c r="AW903" s="391"/>
      <c r="AX903" s="394"/>
    </row>
    <row r="904" spans="1:50">
      <c r="A904" s="391"/>
      <c r="B904" s="391"/>
      <c r="C904" s="391"/>
      <c r="D904" s="391"/>
      <c r="E904" s="394"/>
      <c r="F904" s="391"/>
      <c r="G904" s="391"/>
      <c r="H904" s="391"/>
      <c r="I904" s="391"/>
      <c r="J904" s="394"/>
      <c r="K904" s="391"/>
      <c r="L904" s="391"/>
      <c r="M904" s="391"/>
      <c r="N904" s="391"/>
      <c r="O904" s="394"/>
      <c r="P904" s="391"/>
      <c r="Q904" s="391"/>
      <c r="R904" s="391"/>
      <c r="S904" s="391"/>
      <c r="T904" s="394"/>
      <c r="U904" s="391"/>
      <c r="V904" s="391"/>
      <c r="W904" s="391"/>
      <c r="X904" s="391"/>
      <c r="Y904" s="394"/>
      <c r="Z904" s="391"/>
      <c r="AA904" s="391"/>
      <c r="AB904" s="391"/>
      <c r="AC904" s="391"/>
      <c r="AD904" s="394"/>
      <c r="AE904" s="391"/>
      <c r="AF904" s="391"/>
      <c r="AG904" s="391"/>
      <c r="AH904" s="391"/>
      <c r="AI904" s="394"/>
      <c r="AJ904" s="391"/>
      <c r="AK904" s="391"/>
      <c r="AL904" s="391"/>
      <c r="AM904" s="391"/>
      <c r="AN904" s="394"/>
      <c r="AO904" s="391"/>
      <c r="AP904" s="391"/>
      <c r="AQ904" s="391"/>
      <c r="AR904" s="391"/>
      <c r="AS904" s="394"/>
      <c r="AT904" s="391"/>
      <c r="AU904" s="391"/>
      <c r="AV904" s="391"/>
      <c r="AW904" s="391"/>
      <c r="AX904" s="394"/>
    </row>
    <row r="905" spans="1:50">
      <c r="A905" s="391"/>
      <c r="B905" s="391"/>
      <c r="C905" s="391"/>
      <c r="D905" s="391"/>
      <c r="E905" s="394"/>
      <c r="F905" s="391"/>
      <c r="G905" s="391"/>
      <c r="H905" s="391"/>
      <c r="I905" s="391"/>
      <c r="J905" s="394"/>
      <c r="K905" s="391"/>
      <c r="L905" s="391"/>
      <c r="M905" s="391"/>
      <c r="N905" s="391"/>
      <c r="O905" s="394"/>
      <c r="P905" s="391"/>
      <c r="Q905" s="391"/>
      <c r="R905" s="391"/>
      <c r="S905" s="391"/>
      <c r="T905" s="394"/>
      <c r="U905" s="391"/>
      <c r="V905" s="391"/>
      <c r="W905" s="391"/>
      <c r="X905" s="391"/>
      <c r="Y905" s="394"/>
      <c r="Z905" s="391"/>
      <c r="AA905" s="391"/>
      <c r="AB905" s="391"/>
      <c r="AC905" s="391"/>
      <c r="AD905" s="394"/>
      <c r="AE905" s="391"/>
      <c r="AF905" s="391"/>
      <c r="AG905" s="391"/>
      <c r="AH905" s="391"/>
      <c r="AI905" s="394"/>
      <c r="AJ905" s="391"/>
      <c r="AK905" s="391"/>
      <c r="AL905" s="391"/>
      <c r="AM905" s="391"/>
      <c r="AN905" s="394"/>
      <c r="AO905" s="391"/>
      <c r="AP905" s="391"/>
      <c r="AQ905" s="391"/>
      <c r="AR905" s="391"/>
      <c r="AS905" s="394"/>
      <c r="AT905" s="391"/>
      <c r="AU905" s="391"/>
      <c r="AV905" s="391"/>
      <c r="AW905" s="391"/>
      <c r="AX905" s="394"/>
    </row>
    <row r="906" spans="1:50">
      <c r="A906" s="391"/>
      <c r="B906" s="391"/>
      <c r="C906" s="391"/>
      <c r="D906" s="391"/>
      <c r="E906" s="394"/>
      <c r="F906" s="391"/>
      <c r="G906" s="391"/>
      <c r="H906" s="391"/>
      <c r="I906" s="391"/>
      <c r="J906" s="394"/>
      <c r="K906" s="391"/>
      <c r="L906" s="391"/>
      <c r="M906" s="391"/>
      <c r="N906" s="391"/>
      <c r="O906" s="394"/>
      <c r="P906" s="391"/>
      <c r="Q906" s="391"/>
      <c r="R906" s="391"/>
      <c r="S906" s="391"/>
      <c r="T906" s="394"/>
      <c r="U906" s="391"/>
      <c r="V906" s="391"/>
      <c r="W906" s="391"/>
      <c r="X906" s="391"/>
      <c r="Y906" s="394"/>
      <c r="Z906" s="391"/>
      <c r="AA906" s="391"/>
      <c r="AB906" s="391"/>
      <c r="AC906" s="391"/>
      <c r="AD906" s="394"/>
      <c r="AE906" s="391"/>
      <c r="AF906" s="391"/>
      <c r="AG906" s="391"/>
      <c r="AH906" s="391"/>
      <c r="AI906" s="394"/>
      <c r="AJ906" s="391"/>
      <c r="AK906" s="391"/>
      <c r="AL906" s="391"/>
      <c r="AM906" s="391"/>
      <c r="AN906" s="394"/>
      <c r="AO906" s="391"/>
      <c r="AP906" s="391"/>
      <c r="AQ906" s="391"/>
      <c r="AR906" s="391"/>
      <c r="AS906" s="394"/>
      <c r="AT906" s="391"/>
      <c r="AU906" s="391"/>
      <c r="AV906" s="391"/>
      <c r="AW906" s="391"/>
      <c r="AX906" s="394"/>
    </row>
    <row r="907" spans="1:50">
      <c r="A907" s="391"/>
      <c r="B907" s="391"/>
      <c r="C907" s="391"/>
      <c r="D907" s="391"/>
      <c r="E907" s="394"/>
      <c r="F907" s="391"/>
      <c r="G907" s="391"/>
      <c r="H907" s="391"/>
      <c r="I907" s="391"/>
      <c r="J907" s="394"/>
      <c r="K907" s="391"/>
      <c r="L907" s="391"/>
      <c r="M907" s="391"/>
      <c r="N907" s="391"/>
      <c r="O907" s="394"/>
      <c r="P907" s="391"/>
      <c r="Q907" s="391"/>
      <c r="R907" s="391"/>
      <c r="S907" s="391"/>
      <c r="T907" s="394"/>
      <c r="U907" s="391"/>
      <c r="V907" s="391"/>
      <c r="W907" s="391"/>
      <c r="X907" s="391"/>
      <c r="Y907" s="394"/>
      <c r="Z907" s="391"/>
      <c r="AA907" s="391"/>
      <c r="AB907" s="391"/>
      <c r="AC907" s="391"/>
      <c r="AD907" s="394"/>
      <c r="AE907" s="391"/>
      <c r="AF907" s="391"/>
      <c r="AG907" s="391"/>
      <c r="AH907" s="391"/>
      <c r="AI907" s="394"/>
      <c r="AJ907" s="391"/>
      <c r="AK907" s="391"/>
      <c r="AL907" s="391"/>
      <c r="AM907" s="391"/>
      <c r="AN907" s="394"/>
      <c r="AO907" s="391"/>
      <c r="AP907" s="391"/>
      <c r="AQ907" s="391"/>
      <c r="AR907" s="391"/>
      <c r="AS907" s="394"/>
      <c r="AT907" s="391"/>
      <c r="AU907" s="391"/>
      <c r="AV907" s="391"/>
      <c r="AW907" s="391"/>
      <c r="AX907" s="394"/>
    </row>
    <row r="908" spans="1:50">
      <c r="A908" s="391"/>
      <c r="B908" s="391"/>
      <c r="C908" s="391"/>
      <c r="D908" s="391"/>
      <c r="E908" s="394"/>
      <c r="F908" s="391"/>
      <c r="G908" s="391"/>
      <c r="H908" s="391"/>
      <c r="I908" s="391"/>
      <c r="J908" s="394"/>
      <c r="K908" s="391"/>
      <c r="L908" s="391"/>
      <c r="M908" s="391"/>
      <c r="N908" s="391"/>
      <c r="O908" s="394"/>
      <c r="P908" s="391"/>
      <c r="Q908" s="391"/>
      <c r="R908" s="391"/>
      <c r="S908" s="391"/>
      <c r="T908" s="394"/>
      <c r="U908" s="391"/>
      <c r="V908" s="391"/>
      <c r="W908" s="391"/>
      <c r="X908" s="391"/>
      <c r="Y908" s="394"/>
      <c r="Z908" s="391"/>
      <c r="AA908" s="391"/>
      <c r="AB908" s="391"/>
      <c r="AC908" s="391"/>
      <c r="AD908" s="394"/>
      <c r="AE908" s="391"/>
      <c r="AF908" s="391"/>
      <c r="AG908" s="391"/>
      <c r="AH908" s="391"/>
      <c r="AI908" s="394"/>
      <c r="AJ908" s="391"/>
      <c r="AK908" s="391"/>
      <c r="AL908" s="391"/>
      <c r="AM908" s="391"/>
      <c r="AN908" s="394"/>
      <c r="AO908" s="391"/>
      <c r="AP908" s="391"/>
      <c r="AQ908" s="391"/>
      <c r="AR908" s="391"/>
      <c r="AS908" s="394"/>
      <c r="AT908" s="391"/>
      <c r="AU908" s="391"/>
      <c r="AV908" s="391"/>
      <c r="AW908" s="391"/>
      <c r="AX908" s="394"/>
    </row>
    <row r="909" spans="1:50">
      <c r="A909" s="391"/>
      <c r="B909" s="391"/>
      <c r="C909" s="391"/>
      <c r="D909" s="391"/>
      <c r="E909" s="394"/>
      <c r="F909" s="391"/>
      <c r="G909" s="391"/>
      <c r="H909" s="391"/>
      <c r="I909" s="391"/>
      <c r="J909" s="394"/>
      <c r="K909" s="391"/>
      <c r="L909" s="391"/>
      <c r="M909" s="391"/>
      <c r="N909" s="391"/>
      <c r="O909" s="394"/>
      <c r="P909" s="391"/>
      <c r="Q909" s="391"/>
      <c r="R909" s="391"/>
      <c r="S909" s="391"/>
      <c r="T909" s="394"/>
      <c r="U909" s="391"/>
      <c r="V909" s="391"/>
      <c r="W909" s="391"/>
      <c r="X909" s="391"/>
      <c r="Y909" s="394"/>
      <c r="Z909" s="391"/>
      <c r="AA909" s="391"/>
      <c r="AB909" s="391"/>
      <c r="AC909" s="391"/>
      <c r="AD909" s="394"/>
      <c r="AE909" s="391"/>
      <c r="AF909" s="391"/>
      <c r="AG909" s="391"/>
      <c r="AH909" s="391"/>
      <c r="AI909" s="394"/>
      <c r="AJ909" s="391"/>
      <c r="AK909" s="391"/>
      <c r="AL909" s="391"/>
      <c r="AM909" s="391"/>
      <c r="AN909" s="394"/>
      <c r="AO909" s="391"/>
      <c r="AP909" s="391"/>
      <c r="AQ909" s="391"/>
      <c r="AR909" s="391"/>
      <c r="AS909" s="394"/>
      <c r="AT909" s="391"/>
      <c r="AU909" s="391"/>
      <c r="AV909" s="391"/>
      <c r="AW909" s="391"/>
      <c r="AX909" s="394"/>
    </row>
    <row r="910" spans="1:50">
      <c r="A910" s="391"/>
      <c r="B910" s="391"/>
      <c r="C910" s="391"/>
      <c r="D910" s="391"/>
      <c r="E910" s="394"/>
      <c r="F910" s="391"/>
      <c r="G910" s="391"/>
      <c r="H910" s="391"/>
      <c r="I910" s="391"/>
      <c r="J910" s="394"/>
      <c r="K910" s="391"/>
      <c r="L910" s="391"/>
      <c r="M910" s="391"/>
      <c r="N910" s="391"/>
      <c r="O910" s="394"/>
      <c r="P910" s="391"/>
      <c r="Q910" s="391"/>
      <c r="R910" s="391"/>
      <c r="S910" s="391"/>
      <c r="T910" s="394"/>
      <c r="U910" s="391"/>
      <c r="V910" s="391"/>
      <c r="W910" s="391"/>
      <c r="X910" s="391"/>
      <c r="Y910" s="394"/>
      <c r="Z910" s="391"/>
      <c r="AA910" s="391"/>
      <c r="AB910" s="391"/>
      <c r="AC910" s="391"/>
      <c r="AD910" s="394"/>
      <c r="AE910" s="391"/>
      <c r="AF910" s="391"/>
      <c r="AG910" s="391"/>
      <c r="AH910" s="391"/>
      <c r="AI910" s="394"/>
      <c r="AJ910" s="391"/>
      <c r="AK910" s="391"/>
      <c r="AL910" s="391"/>
      <c r="AM910" s="391"/>
      <c r="AN910" s="394"/>
      <c r="AO910" s="391"/>
      <c r="AP910" s="391"/>
      <c r="AQ910" s="391"/>
      <c r="AR910" s="391"/>
      <c r="AS910" s="394"/>
      <c r="AT910" s="391"/>
      <c r="AU910" s="391"/>
      <c r="AV910" s="391"/>
      <c r="AW910" s="391"/>
      <c r="AX910" s="394"/>
    </row>
    <row r="911" spans="1:50">
      <c r="A911" s="391"/>
      <c r="B911" s="391"/>
      <c r="C911" s="391"/>
      <c r="D911" s="391"/>
      <c r="E911" s="394"/>
      <c r="F911" s="391"/>
      <c r="G911" s="391"/>
      <c r="H911" s="391"/>
      <c r="I911" s="391"/>
      <c r="J911" s="394"/>
      <c r="K911" s="391"/>
      <c r="L911" s="391"/>
      <c r="M911" s="391"/>
      <c r="N911" s="391"/>
      <c r="O911" s="394"/>
      <c r="P911" s="391"/>
      <c r="Q911" s="391"/>
      <c r="R911" s="391"/>
      <c r="S911" s="391"/>
      <c r="T911" s="394"/>
      <c r="U911" s="391"/>
      <c r="V911" s="391"/>
      <c r="W911" s="391"/>
      <c r="X911" s="391"/>
      <c r="Y911" s="394"/>
      <c r="Z911" s="391"/>
      <c r="AA911" s="391"/>
      <c r="AB911" s="391"/>
      <c r="AC911" s="391"/>
      <c r="AD911" s="394"/>
      <c r="AE911" s="391"/>
      <c r="AF911" s="391"/>
      <c r="AG911" s="391"/>
      <c r="AH911" s="391"/>
      <c r="AI911" s="394"/>
      <c r="AJ911" s="391"/>
      <c r="AK911" s="391"/>
      <c r="AL911" s="391"/>
      <c r="AM911" s="391"/>
      <c r="AN911" s="394"/>
      <c r="AO911" s="391"/>
      <c r="AP911" s="391"/>
      <c r="AQ911" s="391"/>
      <c r="AR911" s="391"/>
      <c r="AS911" s="394"/>
      <c r="AT911" s="391"/>
      <c r="AU911" s="391"/>
      <c r="AV911" s="391"/>
      <c r="AW911" s="391"/>
      <c r="AX911" s="394"/>
    </row>
    <row r="912" spans="1:50">
      <c r="A912" s="391"/>
      <c r="B912" s="391"/>
      <c r="C912" s="391"/>
      <c r="D912" s="391"/>
      <c r="E912" s="394"/>
      <c r="F912" s="391"/>
      <c r="G912" s="391"/>
      <c r="H912" s="391"/>
      <c r="I912" s="391"/>
      <c r="J912" s="394"/>
      <c r="K912" s="391"/>
      <c r="L912" s="391"/>
      <c r="M912" s="391"/>
      <c r="N912" s="391"/>
      <c r="O912" s="394"/>
      <c r="P912" s="391"/>
      <c r="Q912" s="391"/>
      <c r="R912" s="391"/>
      <c r="S912" s="391"/>
      <c r="T912" s="394"/>
      <c r="U912" s="391"/>
      <c r="V912" s="391"/>
      <c r="W912" s="391"/>
      <c r="X912" s="391"/>
      <c r="Y912" s="394"/>
      <c r="Z912" s="391"/>
      <c r="AA912" s="391"/>
      <c r="AB912" s="391"/>
      <c r="AC912" s="391"/>
      <c r="AD912" s="394"/>
      <c r="AE912" s="391"/>
      <c r="AF912" s="391"/>
      <c r="AG912" s="391"/>
      <c r="AH912" s="391"/>
      <c r="AI912" s="394"/>
      <c r="AJ912" s="391"/>
      <c r="AK912" s="391"/>
      <c r="AL912" s="391"/>
      <c r="AM912" s="391"/>
      <c r="AN912" s="394"/>
      <c r="AO912" s="391"/>
      <c r="AP912" s="391"/>
      <c r="AQ912" s="391"/>
      <c r="AR912" s="391"/>
      <c r="AS912" s="394"/>
      <c r="AT912" s="391"/>
      <c r="AU912" s="391"/>
      <c r="AV912" s="391"/>
      <c r="AW912" s="391"/>
      <c r="AX912" s="394"/>
    </row>
    <row r="913" spans="1:50">
      <c r="A913" s="391"/>
      <c r="B913" s="391"/>
      <c r="C913" s="391"/>
      <c r="D913" s="391"/>
      <c r="E913" s="394"/>
      <c r="F913" s="391"/>
      <c r="G913" s="391"/>
      <c r="H913" s="391"/>
      <c r="I913" s="391"/>
      <c r="J913" s="394"/>
      <c r="K913" s="391"/>
      <c r="L913" s="391"/>
      <c r="M913" s="391"/>
      <c r="N913" s="391"/>
      <c r="O913" s="394"/>
      <c r="P913" s="391"/>
      <c r="Q913" s="391"/>
      <c r="R913" s="391"/>
      <c r="S913" s="391"/>
      <c r="T913" s="394"/>
      <c r="U913" s="391"/>
      <c r="V913" s="391"/>
      <c r="W913" s="391"/>
      <c r="X913" s="391"/>
      <c r="Y913" s="394"/>
      <c r="Z913" s="391"/>
      <c r="AA913" s="391"/>
      <c r="AB913" s="391"/>
      <c r="AC913" s="391"/>
      <c r="AD913" s="394"/>
      <c r="AE913" s="391"/>
      <c r="AF913" s="391"/>
      <c r="AG913" s="391"/>
      <c r="AH913" s="391"/>
      <c r="AI913" s="394"/>
      <c r="AJ913" s="391"/>
      <c r="AK913" s="391"/>
      <c r="AL913" s="391"/>
      <c r="AM913" s="391"/>
      <c r="AN913" s="394"/>
      <c r="AO913" s="391"/>
      <c r="AP913" s="391"/>
      <c r="AQ913" s="391"/>
      <c r="AR913" s="391"/>
      <c r="AS913" s="394"/>
      <c r="AT913" s="391"/>
      <c r="AU913" s="391"/>
      <c r="AV913" s="391"/>
      <c r="AW913" s="391"/>
      <c r="AX913" s="394"/>
    </row>
    <row r="914" spans="1:50">
      <c r="A914" s="391"/>
      <c r="B914" s="391"/>
      <c r="C914" s="391"/>
      <c r="D914" s="391"/>
      <c r="E914" s="394"/>
      <c r="F914" s="391"/>
      <c r="G914" s="391"/>
      <c r="H914" s="391"/>
      <c r="I914" s="391"/>
      <c r="J914" s="394"/>
      <c r="K914" s="391"/>
      <c r="L914" s="391"/>
      <c r="M914" s="391"/>
      <c r="N914" s="391"/>
      <c r="O914" s="394"/>
      <c r="P914" s="391"/>
      <c r="Q914" s="391"/>
      <c r="R914" s="391"/>
      <c r="S914" s="391"/>
      <c r="T914" s="394"/>
      <c r="U914" s="391"/>
      <c r="V914" s="391"/>
      <c r="W914" s="391"/>
      <c r="X914" s="391"/>
      <c r="Y914" s="394"/>
      <c r="Z914" s="391"/>
      <c r="AA914" s="391"/>
      <c r="AB914" s="391"/>
      <c r="AC914" s="391"/>
      <c r="AD914" s="394"/>
      <c r="AE914" s="391"/>
      <c r="AF914" s="391"/>
      <c r="AG914" s="391"/>
      <c r="AH914" s="391"/>
      <c r="AI914" s="394"/>
      <c r="AJ914" s="391"/>
      <c r="AK914" s="391"/>
      <c r="AL914" s="391"/>
      <c r="AM914" s="391"/>
      <c r="AN914" s="394"/>
      <c r="AO914" s="391"/>
      <c r="AP914" s="391"/>
      <c r="AQ914" s="391"/>
      <c r="AR914" s="391"/>
      <c r="AS914" s="394"/>
      <c r="AT914" s="391"/>
      <c r="AU914" s="391"/>
      <c r="AV914" s="391"/>
      <c r="AW914" s="391"/>
      <c r="AX914" s="394"/>
    </row>
    <row r="915" spans="1:50">
      <c r="A915" s="388"/>
      <c r="B915" s="388"/>
      <c r="C915" s="388"/>
      <c r="D915" s="388"/>
      <c r="E915" s="395"/>
      <c r="F915" s="388"/>
      <c r="G915" s="388"/>
      <c r="H915" s="388"/>
      <c r="I915" s="388"/>
      <c r="J915" s="395"/>
      <c r="K915" s="388"/>
      <c r="L915" s="388"/>
      <c r="M915" s="388"/>
      <c r="N915" s="388"/>
      <c r="O915" s="395"/>
      <c r="P915" s="388"/>
      <c r="Q915" s="388"/>
      <c r="R915" s="388"/>
      <c r="S915" s="388"/>
      <c r="T915" s="395"/>
      <c r="U915" s="388"/>
      <c r="V915" s="388"/>
      <c r="W915" s="388"/>
      <c r="X915" s="388"/>
      <c r="Y915" s="395"/>
      <c r="Z915" s="396"/>
      <c r="AA915" s="388"/>
      <c r="AB915" s="388"/>
      <c r="AC915" s="388"/>
      <c r="AD915" s="395"/>
      <c r="AE915" s="388"/>
      <c r="AF915" s="388"/>
      <c r="AG915" s="388"/>
      <c r="AH915" s="388"/>
      <c r="AI915" s="395"/>
      <c r="AJ915" s="388"/>
      <c r="AK915" s="388"/>
      <c r="AL915" s="388"/>
      <c r="AM915" s="388"/>
      <c r="AN915" s="395"/>
      <c r="AO915" s="388"/>
      <c r="AP915" s="388"/>
      <c r="AQ915" s="388"/>
      <c r="AR915" s="388"/>
      <c r="AS915" s="395"/>
      <c r="AT915" s="388"/>
      <c r="AU915" s="388"/>
      <c r="AV915" s="388"/>
      <c r="AW915" s="388"/>
      <c r="AX915" s="395"/>
    </row>
    <row r="916" spans="1:50">
      <c r="A916" s="392">
        <v>21</v>
      </c>
      <c r="B916" s="386"/>
      <c r="C916" s="386"/>
      <c r="D916" s="386"/>
      <c r="E916" s="393"/>
      <c r="F916" s="392">
        <v>22</v>
      </c>
      <c r="G916" s="386"/>
      <c r="H916" s="386"/>
      <c r="I916" s="386"/>
      <c r="J916" s="393"/>
      <c r="K916" s="392">
        <v>23</v>
      </c>
      <c r="L916" s="386"/>
      <c r="M916" s="386"/>
      <c r="N916" s="386"/>
      <c r="O916" s="393"/>
      <c r="P916" s="392">
        <v>24</v>
      </c>
      <c r="Q916" s="386"/>
      <c r="R916" s="386"/>
      <c r="S916" s="386"/>
      <c r="T916" s="393"/>
      <c r="U916" s="392">
        <v>25</v>
      </c>
      <c r="V916" s="386"/>
      <c r="W916" s="386"/>
      <c r="X916" s="386"/>
      <c r="Y916" s="393"/>
      <c r="Z916" s="397"/>
      <c r="AA916" s="391"/>
      <c r="AB916" s="391"/>
      <c r="AC916" s="391"/>
      <c r="AD916" s="391"/>
      <c r="AE916" s="397"/>
      <c r="AF916" s="391"/>
      <c r="AG916" s="391"/>
      <c r="AH916" s="391"/>
      <c r="AI916" s="391"/>
      <c r="AJ916" s="397"/>
      <c r="AK916" s="391"/>
      <c r="AL916" s="391"/>
      <c r="AM916" s="391"/>
      <c r="AN916" s="391"/>
      <c r="AO916" s="397"/>
      <c r="AP916" s="391"/>
      <c r="AQ916" s="391"/>
      <c r="AR916" s="391"/>
      <c r="AS916" s="391"/>
      <c r="AT916" s="397"/>
      <c r="AU916" s="391"/>
      <c r="AV916" s="391"/>
      <c r="AW916" s="391"/>
      <c r="AX916" s="391"/>
    </row>
    <row r="917" spans="1:50">
      <c r="A917" s="391"/>
      <c r="B917" s="391"/>
      <c r="C917" s="391"/>
      <c r="D917" s="391"/>
      <c r="E917" s="394"/>
      <c r="F917" s="391"/>
      <c r="G917" s="391"/>
      <c r="H917" s="391"/>
      <c r="I917" s="391"/>
      <c r="J917" s="394"/>
      <c r="K917" s="391"/>
      <c r="L917" s="391"/>
      <c r="M917" s="391"/>
      <c r="N917" s="391"/>
      <c r="O917" s="394"/>
      <c r="P917" s="391"/>
      <c r="Q917" s="391"/>
      <c r="R917" s="391"/>
      <c r="S917" s="391"/>
      <c r="T917" s="394"/>
      <c r="U917" s="391"/>
      <c r="V917" s="391"/>
      <c r="W917" s="391"/>
      <c r="X917" s="391"/>
      <c r="Y917" s="394"/>
      <c r="Z917" s="391"/>
      <c r="AA917" s="391"/>
      <c r="AB917" s="391"/>
      <c r="AC917" s="391"/>
      <c r="AD917" s="391"/>
      <c r="AE917" s="391"/>
      <c r="AF917" s="391"/>
      <c r="AG917" s="391"/>
      <c r="AH917" s="391"/>
      <c r="AI917" s="391"/>
      <c r="AJ917" s="391"/>
      <c r="AK917" s="391"/>
      <c r="AL917" s="391"/>
      <c r="AM917" s="391"/>
      <c r="AN917" s="391"/>
      <c r="AO917" s="391"/>
      <c r="AP917" s="391"/>
      <c r="AQ917" s="391"/>
      <c r="AR917" s="391"/>
      <c r="AS917" s="391"/>
      <c r="AT917" s="391"/>
      <c r="AU917" s="391"/>
      <c r="AV917" s="391"/>
      <c r="AW917" s="391"/>
      <c r="AX917" s="391"/>
    </row>
    <row r="918" spans="1:50">
      <c r="A918" s="391"/>
      <c r="B918" s="391"/>
      <c r="C918" s="391"/>
      <c r="D918" s="391"/>
      <c r="E918" s="394"/>
      <c r="F918" s="391"/>
      <c r="G918" s="391"/>
      <c r="H918" s="391"/>
      <c r="I918" s="391"/>
      <c r="J918" s="394"/>
      <c r="K918" s="391"/>
      <c r="L918" s="391"/>
      <c r="M918" s="391"/>
      <c r="N918" s="391"/>
      <c r="O918" s="394"/>
      <c r="P918" s="391"/>
      <c r="Q918" s="391"/>
      <c r="R918" s="391"/>
      <c r="S918" s="391"/>
      <c r="T918" s="394"/>
      <c r="U918" s="391"/>
      <c r="V918" s="391"/>
      <c r="W918" s="391"/>
      <c r="X918" s="391"/>
      <c r="Y918" s="394"/>
      <c r="Z918" s="391"/>
      <c r="AA918" s="391"/>
      <c r="AB918" s="391"/>
      <c r="AC918" s="391"/>
      <c r="AD918" s="391"/>
      <c r="AE918" s="391"/>
      <c r="AF918" s="391"/>
      <c r="AG918" s="391"/>
      <c r="AH918" s="391"/>
      <c r="AI918" s="391"/>
      <c r="AJ918" s="391"/>
      <c r="AK918" s="391"/>
      <c r="AL918" s="391"/>
      <c r="AM918" s="391"/>
      <c r="AN918" s="391"/>
      <c r="AO918" s="391"/>
      <c r="AP918" s="391"/>
      <c r="AQ918" s="391"/>
      <c r="AR918" s="391"/>
      <c r="AS918" s="391"/>
      <c r="AT918" s="391"/>
      <c r="AU918" s="391"/>
      <c r="AV918" s="391"/>
      <c r="AW918" s="391"/>
      <c r="AX918" s="391"/>
    </row>
    <row r="919" spans="1:50">
      <c r="A919" s="391"/>
      <c r="B919" s="391"/>
      <c r="C919" s="391"/>
      <c r="D919" s="391"/>
      <c r="E919" s="394"/>
      <c r="F919" s="391"/>
      <c r="G919" s="391"/>
      <c r="H919" s="391"/>
      <c r="I919" s="391"/>
      <c r="J919" s="394"/>
      <c r="K919" s="391"/>
      <c r="L919" s="391"/>
      <c r="M919" s="391"/>
      <c r="N919" s="391"/>
      <c r="O919" s="394"/>
      <c r="P919" s="391"/>
      <c r="Q919" s="391"/>
      <c r="R919" s="391"/>
      <c r="S919" s="391"/>
      <c r="T919" s="394"/>
      <c r="U919" s="391"/>
      <c r="V919" s="391"/>
      <c r="W919" s="391"/>
      <c r="X919" s="391"/>
      <c r="Y919" s="394"/>
      <c r="Z919" s="391"/>
      <c r="AA919" s="391"/>
      <c r="AB919" s="391"/>
      <c r="AC919" s="391"/>
      <c r="AD919" s="391"/>
      <c r="AE919" s="391"/>
      <c r="AF919" s="391"/>
      <c r="AG919" s="391"/>
      <c r="AH919" s="391"/>
      <c r="AI919" s="391"/>
      <c r="AJ919" s="391"/>
      <c r="AK919" s="391"/>
      <c r="AL919" s="391"/>
      <c r="AM919" s="391"/>
      <c r="AN919" s="391"/>
      <c r="AO919" s="391"/>
      <c r="AP919" s="391"/>
      <c r="AQ919" s="391"/>
      <c r="AR919" s="391"/>
      <c r="AS919" s="391"/>
      <c r="AT919" s="391"/>
      <c r="AU919" s="391"/>
      <c r="AV919" s="391"/>
      <c r="AW919" s="391"/>
      <c r="AX919" s="391"/>
    </row>
    <row r="920" spans="1:50">
      <c r="A920" s="391"/>
      <c r="B920" s="391"/>
      <c r="C920" s="391"/>
      <c r="D920" s="391"/>
      <c r="E920" s="394"/>
      <c r="F920" s="391"/>
      <c r="G920" s="391"/>
      <c r="H920" s="391"/>
      <c r="I920" s="391"/>
      <c r="J920" s="394"/>
      <c r="K920" s="391"/>
      <c r="L920" s="391"/>
      <c r="M920" s="391"/>
      <c r="N920" s="391"/>
      <c r="O920" s="394"/>
      <c r="P920" s="391"/>
      <c r="Q920" s="391"/>
      <c r="R920" s="391"/>
      <c r="S920" s="391"/>
      <c r="T920" s="394"/>
      <c r="U920" s="391"/>
      <c r="V920" s="391"/>
      <c r="W920" s="391"/>
      <c r="X920" s="391"/>
      <c r="Y920" s="394"/>
      <c r="Z920" s="391"/>
      <c r="AA920" s="391"/>
      <c r="AB920" s="391"/>
      <c r="AC920" s="391"/>
      <c r="AD920" s="391"/>
      <c r="AE920" s="391"/>
      <c r="AF920" s="391"/>
      <c r="AG920" s="391"/>
      <c r="AH920" s="391"/>
      <c r="AI920" s="391"/>
      <c r="AJ920" s="391"/>
      <c r="AK920" s="391"/>
      <c r="AL920" s="391"/>
      <c r="AM920" s="391"/>
      <c r="AN920" s="391"/>
      <c r="AO920" s="391"/>
      <c r="AP920" s="391"/>
      <c r="AQ920" s="391"/>
      <c r="AR920" s="391"/>
      <c r="AS920" s="391"/>
      <c r="AT920" s="391"/>
      <c r="AU920" s="391"/>
      <c r="AV920" s="391"/>
      <c r="AW920" s="391"/>
      <c r="AX920" s="391"/>
    </row>
    <row r="921" spans="1:50">
      <c r="A921" s="391"/>
      <c r="B921" s="391"/>
      <c r="C921" s="391"/>
      <c r="D921" s="391"/>
      <c r="E921" s="394"/>
      <c r="F921" s="391"/>
      <c r="G921" s="391"/>
      <c r="H921" s="391"/>
      <c r="I921" s="391"/>
      <c r="J921" s="394"/>
      <c r="K921" s="391"/>
      <c r="L921" s="391"/>
      <c r="M921" s="391"/>
      <c r="N921" s="391"/>
      <c r="O921" s="394"/>
      <c r="P921" s="391"/>
      <c r="Q921" s="391"/>
      <c r="R921" s="391"/>
      <c r="S921" s="391"/>
      <c r="T921" s="394"/>
      <c r="U921" s="391"/>
      <c r="V921" s="391"/>
      <c r="W921" s="391"/>
      <c r="X921" s="391"/>
      <c r="Y921" s="394"/>
      <c r="Z921" s="391"/>
      <c r="AA921" s="391"/>
      <c r="AB921" s="391"/>
      <c r="AC921" s="391"/>
      <c r="AD921" s="391"/>
      <c r="AE921" s="391"/>
      <c r="AF921" s="391"/>
      <c r="AG921" s="391"/>
      <c r="AH921" s="391"/>
      <c r="AI921" s="391"/>
      <c r="AJ921" s="391"/>
      <c r="AK921" s="391"/>
      <c r="AL921" s="391"/>
      <c r="AM921" s="391"/>
      <c r="AN921" s="391"/>
      <c r="AO921" s="391"/>
      <c r="AP921" s="391"/>
      <c r="AQ921" s="391"/>
      <c r="AR921" s="391"/>
      <c r="AS921" s="391"/>
      <c r="AT921" s="391"/>
      <c r="AU921" s="391"/>
      <c r="AV921" s="391"/>
      <c r="AW921" s="391"/>
      <c r="AX921" s="391"/>
    </row>
    <row r="922" spans="1:50">
      <c r="A922" s="391"/>
      <c r="B922" s="391"/>
      <c r="C922" s="391"/>
      <c r="D922" s="391"/>
      <c r="E922" s="394"/>
      <c r="F922" s="391"/>
      <c r="G922" s="391"/>
      <c r="H922" s="391"/>
      <c r="I922" s="391"/>
      <c r="J922" s="394"/>
      <c r="K922" s="391"/>
      <c r="L922" s="391"/>
      <c r="M922" s="391"/>
      <c r="N922" s="391"/>
      <c r="O922" s="394"/>
      <c r="P922" s="391"/>
      <c r="Q922" s="391"/>
      <c r="R922" s="391"/>
      <c r="S922" s="391"/>
      <c r="T922" s="394"/>
      <c r="U922" s="391"/>
      <c r="V922" s="391"/>
      <c r="W922" s="391"/>
      <c r="X922" s="391"/>
      <c r="Y922" s="394"/>
      <c r="Z922" s="391"/>
      <c r="AA922" s="391"/>
      <c r="AB922" s="391"/>
      <c r="AC922" s="391"/>
      <c r="AD922" s="391"/>
      <c r="AE922" s="391"/>
      <c r="AF922" s="391"/>
      <c r="AG922" s="391"/>
      <c r="AH922" s="391"/>
      <c r="AI922" s="391"/>
      <c r="AJ922" s="391"/>
      <c r="AK922" s="391"/>
      <c r="AL922" s="391"/>
      <c r="AM922" s="391"/>
      <c r="AN922" s="391"/>
      <c r="AO922" s="391"/>
      <c r="AP922" s="391"/>
      <c r="AQ922" s="391"/>
      <c r="AR922" s="391"/>
      <c r="AS922" s="391"/>
      <c r="AT922" s="391"/>
      <c r="AU922" s="391"/>
      <c r="AV922" s="391"/>
      <c r="AW922" s="391"/>
      <c r="AX922" s="391"/>
    </row>
    <row r="923" spans="1:50">
      <c r="A923" s="391"/>
      <c r="B923" s="391"/>
      <c r="C923" s="391"/>
      <c r="D923" s="391"/>
      <c r="E923" s="394"/>
      <c r="F923" s="391"/>
      <c r="G923" s="391"/>
      <c r="H923" s="391"/>
      <c r="I923" s="391"/>
      <c r="J923" s="394"/>
      <c r="K923" s="391"/>
      <c r="L923" s="391"/>
      <c r="M923" s="391"/>
      <c r="N923" s="391"/>
      <c r="O923" s="394"/>
      <c r="P923" s="391"/>
      <c r="Q923" s="391"/>
      <c r="R923" s="391"/>
      <c r="S923" s="391"/>
      <c r="T923" s="394"/>
      <c r="U923" s="391"/>
      <c r="V923" s="391"/>
      <c r="W923" s="391"/>
      <c r="X923" s="391"/>
      <c r="Y923" s="394"/>
      <c r="Z923" s="391"/>
      <c r="AA923" s="391"/>
      <c r="AB923" s="391"/>
      <c r="AC923" s="391"/>
      <c r="AD923" s="391"/>
      <c r="AE923" s="391"/>
      <c r="AF923" s="391"/>
      <c r="AG923" s="391"/>
      <c r="AH923" s="391"/>
      <c r="AI923" s="391"/>
      <c r="AJ923" s="391"/>
      <c r="AK923" s="391"/>
      <c r="AL923" s="391"/>
      <c r="AM923" s="391"/>
      <c r="AN923" s="391"/>
      <c r="AO923" s="391"/>
      <c r="AP923" s="391"/>
      <c r="AQ923" s="391"/>
      <c r="AR923" s="391"/>
      <c r="AS923" s="391"/>
      <c r="AT923" s="391"/>
      <c r="AU923" s="391"/>
      <c r="AV923" s="391"/>
      <c r="AW923" s="391"/>
      <c r="AX923" s="391"/>
    </row>
    <row r="924" spans="1:50">
      <c r="A924" s="391"/>
      <c r="B924" s="391"/>
      <c r="C924" s="391"/>
      <c r="D924" s="391"/>
      <c r="E924" s="394"/>
      <c r="F924" s="391"/>
      <c r="G924" s="391"/>
      <c r="H924" s="391"/>
      <c r="I924" s="391"/>
      <c r="J924" s="394"/>
      <c r="K924" s="391"/>
      <c r="L924" s="391"/>
      <c r="M924" s="391"/>
      <c r="N924" s="391"/>
      <c r="O924" s="394"/>
      <c r="P924" s="391"/>
      <c r="Q924" s="391"/>
      <c r="R924" s="391"/>
      <c r="S924" s="391"/>
      <c r="T924" s="394"/>
      <c r="U924" s="391"/>
      <c r="V924" s="391"/>
      <c r="W924" s="391"/>
      <c r="X924" s="391"/>
      <c r="Y924" s="394"/>
      <c r="Z924" s="391"/>
      <c r="AA924" s="391"/>
      <c r="AB924" s="391"/>
      <c r="AC924" s="391"/>
      <c r="AD924" s="391"/>
      <c r="AE924" s="391"/>
      <c r="AF924" s="391"/>
      <c r="AG924" s="391"/>
      <c r="AH924" s="391"/>
      <c r="AI924" s="391"/>
      <c r="AJ924" s="391"/>
      <c r="AK924" s="391"/>
      <c r="AL924" s="391"/>
      <c r="AM924" s="391"/>
      <c r="AN924" s="391"/>
      <c r="AO924" s="391"/>
      <c r="AP924" s="391"/>
      <c r="AQ924" s="391"/>
      <c r="AR924" s="391"/>
      <c r="AS924" s="391"/>
      <c r="AT924" s="391"/>
      <c r="AU924" s="391"/>
      <c r="AV924" s="391"/>
      <c r="AW924" s="391"/>
      <c r="AX924" s="391"/>
    </row>
    <row r="925" spans="1:50">
      <c r="A925" s="391"/>
      <c r="B925" s="391"/>
      <c r="C925" s="391"/>
      <c r="D925" s="391"/>
      <c r="E925" s="394"/>
      <c r="F925" s="391"/>
      <c r="G925" s="391"/>
      <c r="H925" s="391"/>
      <c r="I925" s="391"/>
      <c r="J925" s="394"/>
      <c r="K925" s="391"/>
      <c r="L925" s="391"/>
      <c r="M925" s="391"/>
      <c r="N925" s="391"/>
      <c r="O925" s="394"/>
      <c r="P925" s="391"/>
      <c r="Q925" s="391"/>
      <c r="R925" s="391"/>
      <c r="S925" s="391"/>
      <c r="T925" s="394"/>
      <c r="U925" s="391"/>
      <c r="V925" s="391"/>
      <c r="W925" s="391"/>
      <c r="X925" s="391"/>
      <c r="Y925" s="394"/>
      <c r="Z925" s="391"/>
      <c r="AA925" s="391"/>
      <c r="AB925" s="391"/>
      <c r="AC925" s="391"/>
      <c r="AD925" s="391"/>
      <c r="AE925" s="391"/>
      <c r="AF925" s="391"/>
      <c r="AG925" s="391"/>
      <c r="AH925" s="391"/>
      <c r="AI925" s="391"/>
      <c r="AJ925" s="391"/>
      <c r="AK925" s="391"/>
      <c r="AL925" s="391"/>
      <c r="AM925" s="391"/>
      <c r="AN925" s="391"/>
      <c r="AO925" s="391"/>
      <c r="AP925" s="391"/>
      <c r="AQ925" s="391"/>
      <c r="AR925" s="391"/>
      <c r="AS925" s="391"/>
      <c r="AT925" s="391"/>
      <c r="AU925" s="391"/>
      <c r="AV925" s="391"/>
      <c r="AW925" s="391"/>
      <c r="AX925" s="391"/>
    </row>
    <row r="926" spans="1:50">
      <c r="A926" s="391"/>
      <c r="B926" s="391"/>
      <c r="C926" s="391"/>
      <c r="D926" s="391"/>
      <c r="E926" s="394"/>
      <c r="F926" s="391"/>
      <c r="G926" s="391"/>
      <c r="H926" s="391"/>
      <c r="I926" s="391"/>
      <c r="J926" s="394"/>
      <c r="K926" s="391"/>
      <c r="L926" s="391"/>
      <c r="M926" s="391"/>
      <c r="N926" s="391"/>
      <c r="O926" s="394"/>
      <c r="P926" s="391"/>
      <c r="Q926" s="391"/>
      <c r="R926" s="391"/>
      <c r="S926" s="391"/>
      <c r="T926" s="394"/>
      <c r="U926" s="391"/>
      <c r="V926" s="391"/>
      <c r="W926" s="391"/>
      <c r="X926" s="391"/>
      <c r="Y926" s="394"/>
      <c r="Z926" s="391"/>
      <c r="AA926" s="391"/>
      <c r="AB926" s="391"/>
      <c r="AC926" s="391"/>
      <c r="AD926" s="391"/>
      <c r="AE926" s="391"/>
      <c r="AF926" s="391"/>
      <c r="AG926" s="391"/>
      <c r="AH926" s="391"/>
      <c r="AI926" s="391"/>
      <c r="AJ926" s="391"/>
      <c r="AK926" s="391"/>
      <c r="AL926" s="391"/>
      <c r="AM926" s="391"/>
      <c r="AN926" s="391"/>
      <c r="AO926" s="391"/>
      <c r="AP926" s="391"/>
      <c r="AQ926" s="391"/>
      <c r="AR926" s="391"/>
      <c r="AS926" s="391"/>
      <c r="AT926" s="391"/>
      <c r="AU926" s="391"/>
      <c r="AV926" s="391"/>
      <c r="AW926" s="391"/>
      <c r="AX926" s="391"/>
    </row>
    <row r="927" spans="1:50">
      <c r="A927" s="391"/>
      <c r="B927" s="391"/>
      <c r="C927" s="391"/>
      <c r="D927" s="391"/>
      <c r="E927" s="394"/>
      <c r="F927" s="391"/>
      <c r="G927" s="391"/>
      <c r="H927" s="391"/>
      <c r="I927" s="391"/>
      <c r="J927" s="394"/>
      <c r="K927" s="391"/>
      <c r="L927" s="391"/>
      <c r="M927" s="391"/>
      <c r="N927" s="391"/>
      <c r="O927" s="394"/>
      <c r="P927" s="391"/>
      <c r="Q927" s="391"/>
      <c r="R927" s="391"/>
      <c r="S927" s="391"/>
      <c r="T927" s="394"/>
      <c r="U927" s="391"/>
      <c r="V927" s="391"/>
      <c r="W927" s="391"/>
      <c r="X927" s="391"/>
      <c r="Y927" s="394"/>
      <c r="Z927" s="391"/>
      <c r="AA927" s="391"/>
      <c r="AB927" s="391"/>
      <c r="AC927" s="391"/>
      <c r="AD927" s="391"/>
      <c r="AE927" s="391"/>
      <c r="AF927" s="391"/>
      <c r="AG927" s="391"/>
      <c r="AH927" s="391"/>
      <c r="AI927" s="391"/>
      <c r="AJ927" s="391"/>
      <c r="AK927" s="391"/>
      <c r="AL927" s="391"/>
      <c r="AM927" s="391"/>
      <c r="AN927" s="391"/>
      <c r="AO927" s="391"/>
      <c r="AP927" s="391"/>
      <c r="AQ927" s="391"/>
      <c r="AR927" s="391"/>
      <c r="AS927" s="391"/>
      <c r="AT927" s="391"/>
      <c r="AU927" s="391"/>
      <c r="AV927" s="391"/>
      <c r="AW927" s="391"/>
      <c r="AX927" s="391"/>
    </row>
    <row r="928" spans="1:50">
      <c r="A928" s="391"/>
      <c r="B928" s="391"/>
      <c r="C928" s="391"/>
      <c r="D928" s="391"/>
      <c r="E928" s="394"/>
      <c r="F928" s="391"/>
      <c r="G928" s="391"/>
      <c r="H928" s="391"/>
      <c r="I928" s="391"/>
      <c r="J928" s="394"/>
      <c r="K928" s="391"/>
      <c r="L928" s="391"/>
      <c r="M928" s="391"/>
      <c r="N928" s="391"/>
      <c r="O928" s="394"/>
      <c r="P928" s="391"/>
      <c r="Q928" s="391"/>
      <c r="R928" s="391"/>
      <c r="S928" s="391"/>
      <c r="T928" s="394"/>
      <c r="U928" s="391"/>
      <c r="V928" s="391"/>
      <c r="W928" s="391"/>
      <c r="X928" s="391"/>
      <c r="Y928" s="394"/>
      <c r="Z928" s="391"/>
      <c r="AA928" s="391"/>
      <c r="AB928" s="391"/>
      <c r="AC928" s="391"/>
      <c r="AD928" s="391"/>
      <c r="AE928" s="391"/>
      <c r="AF928" s="391"/>
      <c r="AG928" s="391"/>
      <c r="AH928" s="391"/>
      <c r="AI928" s="391"/>
      <c r="AJ928" s="391"/>
      <c r="AK928" s="391"/>
      <c r="AL928" s="391"/>
      <c r="AM928" s="391"/>
      <c r="AN928" s="391"/>
      <c r="AO928" s="391"/>
      <c r="AP928" s="391"/>
      <c r="AQ928" s="391"/>
      <c r="AR928" s="391"/>
      <c r="AS928" s="391"/>
      <c r="AT928" s="391"/>
      <c r="AU928" s="391"/>
      <c r="AV928" s="391"/>
      <c r="AW928" s="391"/>
      <c r="AX928" s="391"/>
    </row>
    <row r="929" spans="1:50">
      <c r="A929" s="391"/>
      <c r="B929" s="391"/>
      <c r="C929" s="391"/>
      <c r="D929" s="391"/>
      <c r="E929" s="394"/>
      <c r="F929" s="391"/>
      <c r="G929" s="391"/>
      <c r="H929" s="391"/>
      <c r="I929" s="391"/>
      <c r="J929" s="394"/>
      <c r="K929" s="391"/>
      <c r="L929" s="391"/>
      <c r="M929" s="391"/>
      <c r="N929" s="391"/>
      <c r="O929" s="394"/>
      <c r="P929" s="391"/>
      <c r="Q929" s="391"/>
      <c r="R929" s="391"/>
      <c r="S929" s="391"/>
      <c r="T929" s="394"/>
      <c r="U929" s="391"/>
      <c r="V929" s="391"/>
      <c r="W929" s="391"/>
      <c r="X929" s="391"/>
      <c r="Y929" s="394"/>
      <c r="Z929" s="391"/>
      <c r="AA929" s="391"/>
      <c r="AB929" s="391"/>
      <c r="AC929" s="391"/>
      <c r="AD929" s="391"/>
      <c r="AE929" s="391"/>
      <c r="AF929" s="391"/>
      <c r="AG929" s="391"/>
      <c r="AH929" s="391"/>
      <c r="AI929" s="391"/>
      <c r="AJ929" s="391"/>
      <c r="AK929" s="391"/>
      <c r="AL929" s="391"/>
      <c r="AM929" s="391"/>
      <c r="AN929" s="391"/>
      <c r="AO929" s="391"/>
      <c r="AP929" s="391"/>
      <c r="AQ929" s="391"/>
      <c r="AR929" s="391"/>
      <c r="AS929" s="391"/>
      <c r="AT929" s="391"/>
      <c r="AU929" s="391"/>
      <c r="AV929" s="391"/>
      <c r="AW929" s="391"/>
      <c r="AX929" s="391"/>
    </row>
    <row r="930" spans="1:50">
      <c r="A930" s="391"/>
      <c r="B930" s="391"/>
      <c r="C930" s="391"/>
      <c r="D930" s="391"/>
      <c r="E930" s="394"/>
      <c r="F930" s="391"/>
      <c r="G930" s="391"/>
      <c r="H930" s="391"/>
      <c r="I930" s="391"/>
      <c r="J930" s="394"/>
      <c r="K930" s="391"/>
      <c r="L930" s="391"/>
      <c r="M930" s="391"/>
      <c r="N930" s="391"/>
      <c r="O930" s="394"/>
      <c r="P930" s="391"/>
      <c r="Q930" s="391"/>
      <c r="R930" s="391"/>
      <c r="S930" s="391"/>
      <c r="T930" s="394"/>
      <c r="U930" s="391"/>
      <c r="V930" s="391"/>
      <c r="W930" s="391"/>
      <c r="X930" s="391"/>
      <c r="Y930" s="394"/>
      <c r="Z930" s="391"/>
      <c r="AA930" s="391"/>
      <c r="AB930" s="391"/>
      <c r="AC930" s="391"/>
      <c r="AD930" s="391"/>
      <c r="AE930" s="391"/>
      <c r="AF930" s="391"/>
      <c r="AG930" s="391"/>
      <c r="AH930" s="391"/>
      <c r="AI930" s="391"/>
      <c r="AJ930" s="391"/>
      <c r="AK930" s="391"/>
      <c r="AL930" s="391"/>
      <c r="AM930" s="391"/>
      <c r="AN930" s="391"/>
      <c r="AO930" s="391"/>
      <c r="AP930" s="391"/>
      <c r="AQ930" s="391"/>
      <c r="AR930" s="391"/>
      <c r="AS930" s="391"/>
      <c r="AT930" s="391"/>
      <c r="AU930" s="391"/>
      <c r="AV930" s="391"/>
      <c r="AW930" s="391"/>
      <c r="AX930" s="391"/>
    </row>
    <row r="931" spans="1:50">
      <c r="A931" s="388"/>
      <c r="B931" s="388"/>
      <c r="C931" s="388"/>
      <c r="D931" s="388"/>
      <c r="E931" s="395"/>
      <c r="F931" s="388"/>
      <c r="G931" s="388"/>
      <c r="H931" s="388"/>
      <c r="I931" s="388"/>
      <c r="J931" s="395"/>
      <c r="K931" s="388"/>
      <c r="L931" s="388"/>
      <c r="M931" s="388"/>
      <c r="N931" s="388"/>
      <c r="O931" s="395"/>
      <c r="P931" s="388"/>
      <c r="Q931" s="388"/>
      <c r="R931" s="388"/>
      <c r="S931" s="388"/>
      <c r="T931" s="395"/>
      <c r="U931" s="388"/>
      <c r="V931" s="388"/>
      <c r="W931" s="388"/>
      <c r="X931" s="388"/>
      <c r="Y931" s="395"/>
      <c r="Z931" s="396"/>
      <c r="AA931" s="388"/>
      <c r="AB931" s="388"/>
      <c r="AC931" s="388"/>
      <c r="AD931" s="388"/>
      <c r="AE931" s="388"/>
      <c r="AF931" s="388"/>
      <c r="AG931" s="388"/>
      <c r="AH931" s="388"/>
      <c r="AI931" s="388"/>
      <c r="AJ931" s="388"/>
      <c r="AK931" s="388"/>
      <c r="AL931" s="388"/>
      <c r="AM931" s="388"/>
      <c r="AN931" s="388"/>
      <c r="AO931" s="388"/>
      <c r="AP931" s="388"/>
      <c r="AQ931" s="388"/>
      <c r="AR931" s="388"/>
      <c r="AS931" s="388"/>
      <c r="AT931" s="388"/>
      <c r="AU931" s="388"/>
      <c r="AV931" s="388"/>
      <c r="AW931" s="388"/>
      <c r="AX931" s="388"/>
    </row>
    <row r="932" spans="1:50" ht="18.75">
      <c r="A932" s="2029" t="s">
        <v>0</v>
      </c>
      <c r="B932" s="2029"/>
      <c r="C932" s="2029"/>
      <c r="D932" s="2029"/>
      <c r="E932" s="2029"/>
      <c r="F932" s="2029" t="s">
        <v>1</v>
      </c>
      <c r="G932" s="2029"/>
      <c r="H932" s="2029"/>
      <c r="I932" s="2029"/>
      <c r="J932" s="2029"/>
      <c r="K932" s="2029" t="s">
        <v>2</v>
      </c>
      <c r="L932" s="2029"/>
      <c r="M932" s="2029"/>
      <c r="N932" s="2029"/>
      <c r="O932" s="2029"/>
      <c r="P932" s="2029" t="s">
        <v>3</v>
      </c>
      <c r="Q932" s="2029"/>
      <c r="R932" s="2029"/>
      <c r="S932" s="2029"/>
      <c r="T932" s="2029"/>
      <c r="U932" s="2029" t="s">
        <v>4</v>
      </c>
      <c r="V932" s="2029"/>
      <c r="W932" s="2029"/>
      <c r="X932" s="2029"/>
      <c r="Y932" s="2029"/>
      <c r="Z932" s="2029" t="s">
        <v>5</v>
      </c>
      <c r="AA932" s="2029"/>
      <c r="AB932" s="2029"/>
      <c r="AC932" s="2029"/>
      <c r="AD932" s="2029"/>
      <c r="AE932" s="2029" t="s">
        <v>6</v>
      </c>
      <c r="AF932" s="2029"/>
      <c r="AG932" s="2029"/>
      <c r="AH932" s="2029"/>
      <c r="AI932" s="2029"/>
      <c r="AJ932" s="2029" t="s">
        <v>7</v>
      </c>
      <c r="AK932" s="2029"/>
      <c r="AL932" s="2029"/>
      <c r="AM932" s="2029"/>
      <c r="AN932" s="2029"/>
      <c r="AO932" s="2029" t="s">
        <v>8</v>
      </c>
      <c r="AP932" s="2029"/>
      <c r="AQ932" s="2029"/>
      <c r="AR932" s="2029"/>
      <c r="AS932" s="2029"/>
      <c r="AT932" s="2029" t="s">
        <v>9</v>
      </c>
      <c r="AU932" s="2029"/>
      <c r="AV932" s="2029"/>
      <c r="AW932" s="2029"/>
      <c r="AX932" s="2029"/>
    </row>
    <row r="933" spans="1:50">
      <c r="A933" s="386"/>
      <c r="B933" s="386"/>
      <c r="C933" s="386"/>
      <c r="D933" s="386"/>
      <c r="E933" s="386"/>
      <c r="F933" s="386"/>
      <c r="G933" s="386"/>
      <c r="H933" s="386"/>
      <c r="I933" s="386"/>
      <c r="J933" s="386"/>
      <c r="K933" s="386"/>
      <c r="L933" s="386"/>
      <c r="M933" s="386"/>
      <c r="N933" s="386"/>
      <c r="O933" s="386"/>
      <c r="P933" s="386"/>
      <c r="Q933" s="386"/>
      <c r="R933" s="386"/>
      <c r="S933" s="386"/>
      <c r="T933" s="386"/>
      <c r="U933" s="386"/>
      <c r="V933" s="386"/>
      <c r="W933" s="386"/>
      <c r="X933" s="386"/>
      <c r="Y933" s="386"/>
      <c r="Z933" s="398">
        <v>1</v>
      </c>
      <c r="AA933" s="386"/>
      <c r="AB933" s="386"/>
      <c r="AC933" s="386"/>
      <c r="AD933" s="393"/>
      <c r="AE933" s="386">
        <v>2</v>
      </c>
      <c r="AF933" s="386"/>
      <c r="AG933" s="386"/>
      <c r="AH933" s="386"/>
      <c r="AI933" s="393"/>
      <c r="AJ933" s="386">
        <v>3</v>
      </c>
      <c r="AK933" s="386"/>
      <c r="AL933" s="386"/>
      <c r="AM933" s="386"/>
      <c r="AN933" s="393"/>
      <c r="AO933" s="386">
        <v>4</v>
      </c>
      <c r="AP933" s="386"/>
      <c r="AQ933" s="386"/>
      <c r="AR933" s="386"/>
      <c r="AS933" s="393"/>
      <c r="AT933" s="386">
        <v>5</v>
      </c>
      <c r="AU933" s="386"/>
      <c r="AV933" s="386"/>
      <c r="AW933" s="386"/>
      <c r="AX933" s="393"/>
    </row>
    <row r="934" spans="1:50">
      <c r="A934" s="391"/>
      <c r="B934" s="391"/>
      <c r="C934" s="391"/>
      <c r="D934" s="391"/>
      <c r="E934" s="391"/>
      <c r="F934" s="391"/>
      <c r="G934" s="391"/>
      <c r="H934" s="391"/>
      <c r="I934" s="391"/>
      <c r="J934" s="391"/>
      <c r="K934" s="391"/>
      <c r="L934" s="391"/>
      <c r="M934" s="391"/>
      <c r="N934" s="391"/>
      <c r="O934" s="391"/>
      <c r="P934" s="391"/>
      <c r="Q934" s="391"/>
      <c r="R934" s="391"/>
      <c r="S934" s="391"/>
      <c r="T934" s="391"/>
      <c r="U934" s="391"/>
      <c r="V934" s="391"/>
      <c r="W934" s="391"/>
      <c r="X934" s="391"/>
      <c r="Y934" s="391"/>
      <c r="Z934" s="399"/>
      <c r="AA934" s="391"/>
      <c r="AB934" s="391"/>
      <c r="AC934" s="391"/>
      <c r="AD934" s="394"/>
      <c r="AE934" s="391"/>
      <c r="AF934" s="391"/>
      <c r="AG934" s="391"/>
      <c r="AH934" s="391"/>
      <c r="AI934" s="394"/>
      <c r="AJ934" s="391"/>
      <c r="AK934" s="391"/>
      <c r="AL934" s="391"/>
      <c r="AM934" s="391"/>
      <c r="AN934" s="394"/>
      <c r="AO934" s="391"/>
      <c r="AP934" s="391"/>
      <c r="AQ934" s="391"/>
      <c r="AR934" s="391"/>
      <c r="AS934" s="394"/>
      <c r="AT934" s="391"/>
      <c r="AU934" s="391"/>
      <c r="AV934" s="391"/>
      <c r="AW934" s="391"/>
      <c r="AX934" s="394"/>
    </row>
    <row r="935" spans="1:50">
      <c r="A935" s="391"/>
      <c r="B935" s="391"/>
      <c r="C935" s="391"/>
      <c r="D935" s="391"/>
      <c r="E935" s="391"/>
      <c r="F935" s="391"/>
      <c r="G935" s="391"/>
      <c r="H935" s="391"/>
      <c r="I935" s="391"/>
      <c r="J935" s="391"/>
      <c r="K935" s="391"/>
      <c r="L935" s="391"/>
      <c r="M935" s="391"/>
      <c r="N935" s="391"/>
      <c r="O935" s="391"/>
      <c r="P935" s="391"/>
      <c r="Q935" s="391"/>
      <c r="R935" s="391"/>
      <c r="S935" s="391"/>
      <c r="T935" s="391"/>
      <c r="U935" s="391"/>
      <c r="V935" s="391"/>
      <c r="W935" s="391"/>
      <c r="X935" s="391"/>
      <c r="Y935" s="391"/>
      <c r="Z935" s="399"/>
      <c r="AA935" s="391"/>
      <c r="AB935" s="391"/>
      <c r="AC935" s="391"/>
      <c r="AD935" s="394"/>
      <c r="AE935" s="391"/>
      <c r="AF935" s="391"/>
      <c r="AG935" s="391"/>
      <c r="AH935" s="391"/>
      <c r="AI935" s="394"/>
      <c r="AJ935" s="391"/>
      <c r="AK935" s="391"/>
      <c r="AL935" s="391"/>
      <c r="AM935" s="391"/>
      <c r="AN935" s="394"/>
      <c r="AO935" s="391"/>
      <c r="AP935" s="391"/>
      <c r="AQ935" s="391"/>
      <c r="AR935" s="391"/>
      <c r="AS935" s="394"/>
      <c r="AT935" s="391"/>
      <c r="AU935" s="391"/>
      <c r="AV935" s="391"/>
      <c r="AW935" s="391"/>
      <c r="AX935" s="394"/>
    </row>
    <row r="936" spans="1:50">
      <c r="A936" s="391"/>
      <c r="B936" s="391"/>
      <c r="C936" s="391"/>
      <c r="D936" s="391"/>
      <c r="E936" s="391"/>
      <c r="F936" s="391"/>
      <c r="G936" s="391"/>
      <c r="H936" s="391"/>
      <c r="I936" s="391"/>
      <c r="J936" s="391"/>
      <c r="K936" s="391"/>
      <c r="L936" s="391"/>
      <c r="M936" s="391"/>
      <c r="N936" s="391"/>
      <c r="O936" s="391"/>
      <c r="P936" s="391"/>
      <c r="Q936" s="391"/>
      <c r="R936" s="391"/>
      <c r="S936" s="391"/>
      <c r="T936" s="391"/>
      <c r="U936" s="391"/>
      <c r="V936" s="391"/>
      <c r="W936" s="391"/>
      <c r="X936" s="391"/>
      <c r="Y936" s="391"/>
      <c r="Z936" s="399"/>
      <c r="AA936" s="391"/>
      <c r="AB936" s="391"/>
      <c r="AC936" s="391"/>
      <c r="AD936" s="394"/>
      <c r="AE936" s="391"/>
      <c r="AF936" s="391"/>
      <c r="AG936" s="391"/>
      <c r="AH936" s="391"/>
      <c r="AI936" s="394"/>
      <c r="AJ936" s="391"/>
      <c r="AK936" s="391"/>
      <c r="AL936" s="391"/>
      <c r="AM936" s="391"/>
      <c r="AN936" s="394"/>
      <c r="AO936" s="391"/>
      <c r="AP936" s="391"/>
      <c r="AQ936" s="391"/>
      <c r="AR936" s="391"/>
      <c r="AS936" s="394"/>
      <c r="AT936" s="391"/>
      <c r="AU936" s="391"/>
      <c r="AV936" s="391"/>
      <c r="AW936" s="391"/>
      <c r="AX936" s="394"/>
    </row>
    <row r="937" spans="1:50">
      <c r="A937" s="391"/>
      <c r="B937" s="391"/>
      <c r="C937" s="391"/>
      <c r="D937" s="391"/>
      <c r="E937" s="391"/>
      <c r="F937" s="391"/>
      <c r="G937" s="391"/>
      <c r="H937" s="391"/>
      <c r="I937" s="391"/>
      <c r="J937" s="391"/>
      <c r="K937" s="391"/>
      <c r="L937" s="391"/>
      <c r="M937" s="391"/>
      <c r="N937" s="391"/>
      <c r="O937" s="391"/>
      <c r="P937" s="391"/>
      <c r="Q937" s="391"/>
      <c r="R937" s="391"/>
      <c r="S937" s="391"/>
      <c r="T937" s="391"/>
      <c r="U937" s="391"/>
      <c r="V937" s="391"/>
      <c r="W937" s="391"/>
      <c r="X937" s="391"/>
      <c r="Y937" s="391"/>
      <c r="Z937" s="399"/>
      <c r="AA937" s="391"/>
      <c r="AB937" s="391"/>
      <c r="AC937" s="391"/>
      <c r="AD937" s="394"/>
      <c r="AE937" s="391"/>
      <c r="AF937" s="391"/>
      <c r="AG937" s="391"/>
      <c r="AH937" s="391"/>
      <c r="AI937" s="394"/>
      <c r="AJ937" s="391"/>
      <c r="AK937" s="391"/>
      <c r="AL937" s="391"/>
      <c r="AM937" s="391"/>
      <c r="AN937" s="394"/>
      <c r="AO937" s="391"/>
      <c r="AP937" s="391"/>
      <c r="AQ937" s="391"/>
      <c r="AR937" s="391"/>
      <c r="AS937" s="394"/>
      <c r="AT937" s="391"/>
      <c r="AU937" s="391"/>
      <c r="AV937" s="391"/>
      <c r="AW937" s="391"/>
      <c r="AX937" s="394"/>
    </row>
    <row r="938" spans="1:50">
      <c r="A938" s="391"/>
      <c r="B938" s="391"/>
      <c r="C938" s="391"/>
      <c r="D938" s="391"/>
      <c r="E938" s="391"/>
      <c r="F938" s="391"/>
      <c r="G938" s="391"/>
      <c r="H938" s="391"/>
      <c r="I938" s="391"/>
      <c r="J938" s="391"/>
      <c r="K938" s="391"/>
      <c r="L938" s="391"/>
      <c r="M938" s="391"/>
      <c r="N938" s="391"/>
      <c r="O938" s="391"/>
      <c r="P938" s="391"/>
      <c r="Q938" s="391"/>
      <c r="R938" s="391"/>
      <c r="S938" s="391"/>
      <c r="T938" s="391"/>
      <c r="U938" s="391"/>
      <c r="V938" s="391"/>
      <c r="W938" s="391"/>
      <c r="X938" s="391"/>
      <c r="Y938" s="391"/>
      <c r="Z938" s="399"/>
      <c r="AA938" s="391"/>
      <c r="AB938" s="391"/>
      <c r="AC938" s="391"/>
      <c r="AD938" s="394"/>
      <c r="AE938" s="391"/>
      <c r="AF938" s="391"/>
      <c r="AG938" s="391"/>
      <c r="AH938" s="391"/>
      <c r="AI938" s="394"/>
      <c r="AJ938" s="391"/>
      <c r="AK938" s="391"/>
      <c r="AL938" s="391"/>
      <c r="AM938" s="391"/>
      <c r="AN938" s="394"/>
      <c r="AO938" s="391"/>
      <c r="AP938" s="391"/>
      <c r="AQ938" s="391"/>
      <c r="AR938" s="391"/>
      <c r="AS938" s="394"/>
      <c r="AT938" s="391"/>
      <c r="AU938" s="391"/>
      <c r="AV938" s="391"/>
      <c r="AW938" s="391"/>
      <c r="AX938" s="394"/>
    </row>
    <row r="939" spans="1:50">
      <c r="A939" s="391"/>
      <c r="B939" s="391"/>
      <c r="C939" s="391"/>
      <c r="D939" s="391"/>
      <c r="E939" s="391"/>
      <c r="F939" s="391"/>
      <c r="G939" s="391"/>
      <c r="H939" s="391"/>
      <c r="I939" s="391"/>
      <c r="J939" s="391"/>
      <c r="K939" s="391"/>
      <c r="L939" s="391"/>
      <c r="M939" s="391"/>
      <c r="N939" s="391"/>
      <c r="O939" s="391"/>
      <c r="P939" s="391"/>
      <c r="Q939" s="391"/>
      <c r="R939" s="391"/>
      <c r="S939" s="391"/>
      <c r="T939" s="391"/>
      <c r="U939" s="391"/>
      <c r="V939" s="391"/>
      <c r="W939" s="391"/>
      <c r="X939" s="391"/>
      <c r="Y939" s="391"/>
      <c r="Z939" s="399"/>
      <c r="AA939" s="391"/>
      <c r="AB939" s="391"/>
      <c r="AC939" s="391"/>
      <c r="AD939" s="394"/>
      <c r="AE939" s="391"/>
      <c r="AF939" s="391"/>
      <c r="AG939" s="391"/>
      <c r="AH939" s="391"/>
      <c r="AI939" s="394"/>
      <c r="AJ939" s="391"/>
      <c r="AK939" s="391"/>
      <c r="AL939" s="391"/>
      <c r="AM939" s="391"/>
      <c r="AN939" s="394"/>
      <c r="AO939" s="391"/>
      <c r="AP939" s="391"/>
      <c r="AQ939" s="391"/>
      <c r="AR939" s="391"/>
      <c r="AS939" s="394"/>
      <c r="AT939" s="391"/>
      <c r="AU939" s="391"/>
      <c r="AV939" s="391"/>
      <c r="AW939" s="391"/>
      <c r="AX939" s="394"/>
    </row>
    <row r="940" spans="1:50">
      <c r="A940" s="391"/>
      <c r="B940" s="391"/>
      <c r="C940" s="391"/>
      <c r="D940" s="391"/>
      <c r="E940" s="391"/>
      <c r="F940" s="391"/>
      <c r="G940" s="391"/>
      <c r="H940" s="391"/>
      <c r="I940" s="391"/>
      <c r="J940" s="391"/>
      <c r="K940" s="391"/>
      <c r="L940" s="391"/>
      <c r="M940" s="391"/>
      <c r="N940" s="391"/>
      <c r="O940" s="391"/>
      <c r="P940" s="391"/>
      <c r="Q940" s="391"/>
      <c r="R940" s="391"/>
      <c r="S940" s="391"/>
      <c r="T940" s="391"/>
      <c r="U940" s="391"/>
      <c r="V940" s="391"/>
      <c r="W940" s="391"/>
      <c r="X940" s="391"/>
      <c r="Y940" s="391"/>
      <c r="Z940" s="399"/>
      <c r="AA940" s="391"/>
      <c r="AB940" s="391"/>
      <c r="AC940" s="391"/>
      <c r="AD940" s="394"/>
      <c r="AE940" s="391"/>
      <c r="AF940" s="391"/>
      <c r="AG940" s="391"/>
      <c r="AH940" s="391"/>
      <c r="AI940" s="394"/>
      <c r="AJ940" s="391"/>
      <c r="AK940" s="391"/>
      <c r="AL940" s="391"/>
      <c r="AM940" s="391"/>
      <c r="AN940" s="394"/>
      <c r="AO940" s="391"/>
      <c r="AP940" s="391"/>
      <c r="AQ940" s="391"/>
      <c r="AR940" s="391"/>
      <c r="AS940" s="394"/>
      <c r="AT940" s="391"/>
      <c r="AU940" s="391"/>
      <c r="AV940" s="391"/>
      <c r="AW940" s="391"/>
      <c r="AX940" s="394"/>
    </row>
    <row r="941" spans="1:50">
      <c r="A941" s="391"/>
      <c r="B941" s="391"/>
      <c r="C941" s="391"/>
      <c r="D941" s="391"/>
      <c r="E941" s="391"/>
      <c r="F941" s="391"/>
      <c r="G941" s="391"/>
      <c r="H941" s="391"/>
      <c r="I941" s="391"/>
      <c r="J941" s="391"/>
      <c r="K941" s="391"/>
      <c r="L941" s="391"/>
      <c r="M941" s="391"/>
      <c r="N941" s="391"/>
      <c r="O941" s="391"/>
      <c r="P941" s="391"/>
      <c r="Q941" s="391"/>
      <c r="R941" s="391"/>
      <c r="S941" s="391"/>
      <c r="T941" s="391"/>
      <c r="U941" s="391"/>
      <c r="V941" s="391"/>
      <c r="W941" s="391"/>
      <c r="X941" s="391"/>
      <c r="Y941" s="391"/>
      <c r="Z941" s="399"/>
      <c r="AA941" s="391"/>
      <c r="AB941" s="391"/>
      <c r="AC941" s="391"/>
      <c r="AD941" s="394"/>
      <c r="AE941" s="391"/>
      <c r="AF941" s="391"/>
      <c r="AG941" s="391"/>
      <c r="AH941" s="391"/>
      <c r="AI941" s="394"/>
      <c r="AJ941" s="391"/>
      <c r="AK941" s="391"/>
      <c r="AL941" s="391"/>
      <c r="AM941" s="391"/>
      <c r="AN941" s="394"/>
      <c r="AO941" s="391"/>
      <c r="AP941" s="391"/>
      <c r="AQ941" s="391"/>
      <c r="AR941" s="391"/>
      <c r="AS941" s="394"/>
      <c r="AT941" s="391"/>
      <c r="AU941" s="391"/>
      <c r="AV941" s="391"/>
      <c r="AW941" s="391"/>
      <c r="AX941" s="394"/>
    </row>
    <row r="942" spans="1:50">
      <c r="A942" s="391"/>
      <c r="B942" s="391"/>
      <c r="C942" s="391"/>
      <c r="D942" s="391"/>
      <c r="E942" s="391"/>
      <c r="F942" s="391"/>
      <c r="G942" s="391"/>
      <c r="H942" s="391"/>
      <c r="I942" s="391"/>
      <c r="J942" s="391"/>
      <c r="K942" s="391"/>
      <c r="L942" s="391"/>
      <c r="M942" s="391"/>
      <c r="N942" s="391"/>
      <c r="O942" s="391"/>
      <c r="P942" s="391"/>
      <c r="Q942" s="391"/>
      <c r="R942" s="391"/>
      <c r="S942" s="391"/>
      <c r="T942" s="391"/>
      <c r="U942" s="391"/>
      <c r="V942" s="391"/>
      <c r="W942" s="391"/>
      <c r="X942" s="391"/>
      <c r="Y942" s="391"/>
      <c r="Z942" s="399"/>
      <c r="AA942" s="391"/>
      <c r="AB942" s="391"/>
      <c r="AC942" s="391"/>
      <c r="AD942" s="394"/>
      <c r="AE942" s="391"/>
      <c r="AF942" s="391"/>
      <c r="AG942" s="391"/>
      <c r="AH942" s="391"/>
      <c r="AI942" s="394"/>
      <c r="AJ942" s="391"/>
      <c r="AK942" s="391"/>
      <c r="AL942" s="391"/>
      <c r="AM942" s="391"/>
      <c r="AN942" s="394"/>
      <c r="AO942" s="391"/>
      <c r="AP942" s="391"/>
      <c r="AQ942" s="391"/>
      <c r="AR942" s="391"/>
      <c r="AS942" s="394"/>
      <c r="AT942" s="391"/>
      <c r="AU942" s="391"/>
      <c r="AV942" s="391"/>
      <c r="AW942" s="391"/>
      <c r="AX942" s="394"/>
    </row>
    <row r="943" spans="1:50">
      <c r="A943" s="391"/>
      <c r="B943" s="391"/>
      <c r="C943" s="391"/>
      <c r="D943" s="391"/>
      <c r="E943" s="391"/>
      <c r="F943" s="391"/>
      <c r="G943" s="391"/>
      <c r="H943" s="391"/>
      <c r="I943" s="391"/>
      <c r="J943" s="391"/>
      <c r="K943" s="391"/>
      <c r="L943" s="391"/>
      <c r="M943" s="391"/>
      <c r="N943" s="391"/>
      <c r="O943" s="391"/>
      <c r="P943" s="391"/>
      <c r="Q943" s="391"/>
      <c r="R943" s="391"/>
      <c r="S943" s="391"/>
      <c r="T943" s="391"/>
      <c r="U943" s="391"/>
      <c r="V943" s="391"/>
      <c r="W943" s="391"/>
      <c r="X943" s="391"/>
      <c r="Y943" s="391"/>
      <c r="Z943" s="399"/>
      <c r="AA943" s="391"/>
      <c r="AB943" s="391"/>
      <c r="AC943" s="391"/>
      <c r="AD943" s="394"/>
      <c r="AE943" s="391"/>
      <c r="AF943" s="391"/>
      <c r="AG943" s="391"/>
      <c r="AH943" s="391"/>
      <c r="AI943" s="394"/>
      <c r="AJ943" s="391"/>
      <c r="AK943" s="391"/>
      <c r="AL943" s="391"/>
      <c r="AM943" s="391"/>
      <c r="AN943" s="394"/>
      <c r="AO943" s="391"/>
      <c r="AP943" s="391"/>
      <c r="AQ943" s="391"/>
      <c r="AR943" s="391"/>
      <c r="AS943" s="394"/>
      <c r="AT943" s="391"/>
      <c r="AU943" s="391"/>
      <c r="AV943" s="391"/>
      <c r="AW943" s="391"/>
      <c r="AX943" s="394"/>
    </row>
    <row r="944" spans="1:50">
      <c r="A944" s="391"/>
      <c r="B944" s="391"/>
      <c r="C944" s="391"/>
      <c r="D944" s="391"/>
      <c r="E944" s="391"/>
      <c r="F944" s="391"/>
      <c r="G944" s="391"/>
      <c r="H944" s="391"/>
      <c r="I944" s="391"/>
      <c r="J944" s="391"/>
      <c r="K944" s="391"/>
      <c r="L944" s="391"/>
      <c r="M944" s="391"/>
      <c r="N944" s="391"/>
      <c r="O944" s="391"/>
      <c r="P944" s="391"/>
      <c r="Q944" s="391"/>
      <c r="R944" s="391"/>
      <c r="S944" s="391"/>
      <c r="T944" s="391"/>
      <c r="U944" s="391"/>
      <c r="V944" s="391"/>
      <c r="W944" s="391"/>
      <c r="X944" s="391"/>
      <c r="Y944" s="391"/>
      <c r="Z944" s="399"/>
      <c r="AA944" s="391"/>
      <c r="AB944" s="391"/>
      <c r="AC944" s="391"/>
      <c r="AD944" s="394"/>
      <c r="AE944" s="391"/>
      <c r="AF944" s="391"/>
      <c r="AG944" s="391"/>
      <c r="AH944" s="391"/>
      <c r="AI944" s="394"/>
      <c r="AJ944" s="391"/>
      <c r="AK944" s="391"/>
      <c r="AL944" s="391"/>
      <c r="AM944" s="391"/>
      <c r="AN944" s="394"/>
      <c r="AO944" s="391"/>
      <c r="AP944" s="391"/>
      <c r="AQ944" s="391"/>
      <c r="AR944" s="391"/>
      <c r="AS944" s="394"/>
      <c r="AT944" s="391"/>
      <c r="AU944" s="391"/>
      <c r="AV944" s="391"/>
      <c r="AW944" s="391"/>
      <c r="AX944" s="394"/>
    </row>
    <row r="945" spans="1:50">
      <c r="A945" s="391"/>
      <c r="B945" s="391"/>
      <c r="C945" s="391"/>
      <c r="D945" s="391"/>
      <c r="E945" s="391"/>
      <c r="F945" s="391"/>
      <c r="G945" s="391"/>
      <c r="H945" s="391"/>
      <c r="I945" s="391"/>
      <c r="J945" s="391"/>
      <c r="K945" s="391"/>
      <c r="L945" s="391"/>
      <c r="M945" s="391"/>
      <c r="N945" s="391"/>
      <c r="O945" s="391"/>
      <c r="P945" s="391"/>
      <c r="Q945" s="391"/>
      <c r="R945" s="391"/>
      <c r="S945" s="391"/>
      <c r="T945" s="391"/>
      <c r="U945" s="391"/>
      <c r="V945" s="391"/>
      <c r="W945" s="391"/>
      <c r="X945" s="391"/>
      <c r="Y945" s="391"/>
      <c r="Z945" s="399"/>
      <c r="AA945" s="391"/>
      <c r="AB945" s="391"/>
      <c r="AC945" s="391"/>
      <c r="AD945" s="394"/>
      <c r="AE945" s="391"/>
      <c r="AF945" s="391"/>
      <c r="AG945" s="391"/>
      <c r="AH945" s="391"/>
      <c r="AI945" s="394"/>
      <c r="AJ945" s="391"/>
      <c r="AK945" s="391"/>
      <c r="AL945" s="391"/>
      <c r="AM945" s="391"/>
      <c r="AN945" s="394"/>
      <c r="AO945" s="391"/>
      <c r="AP945" s="391"/>
      <c r="AQ945" s="391"/>
      <c r="AR945" s="391"/>
      <c r="AS945" s="394"/>
      <c r="AT945" s="391"/>
      <c r="AU945" s="391"/>
      <c r="AV945" s="391"/>
      <c r="AW945" s="391"/>
      <c r="AX945" s="394"/>
    </row>
    <row r="946" spans="1:50">
      <c r="A946" s="391"/>
      <c r="B946" s="391"/>
      <c r="C946" s="391"/>
      <c r="D946" s="391"/>
      <c r="E946" s="391"/>
      <c r="F946" s="391"/>
      <c r="G946" s="391"/>
      <c r="H946" s="391"/>
      <c r="I946" s="391"/>
      <c r="J946" s="391"/>
      <c r="K946" s="391"/>
      <c r="L946" s="391"/>
      <c r="M946" s="391"/>
      <c r="N946" s="391"/>
      <c r="O946" s="391"/>
      <c r="P946" s="391"/>
      <c r="Q946" s="391"/>
      <c r="R946" s="391"/>
      <c r="S946" s="391"/>
      <c r="T946" s="391"/>
      <c r="U946" s="391"/>
      <c r="V946" s="391"/>
      <c r="W946" s="391"/>
      <c r="X946" s="391"/>
      <c r="Y946" s="391"/>
      <c r="Z946" s="399"/>
      <c r="AA946" s="391"/>
      <c r="AB946" s="391"/>
      <c r="AC946" s="391"/>
      <c r="AD946" s="394"/>
      <c r="AE946" s="391"/>
      <c r="AF946" s="391"/>
      <c r="AG946" s="391"/>
      <c r="AH946" s="391"/>
      <c r="AI946" s="394"/>
      <c r="AJ946" s="391"/>
      <c r="AK946" s="391"/>
      <c r="AL946" s="391"/>
      <c r="AM946" s="391"/>
      <c r="AN946" s="394"/>
      <c r="AO946" s="391"/>
      <c r="AP946" s="391"/>
      <c r="AQ946" s="391"/>
      <c r="AR946" s="391"/>
      <c r="AS946" s="394"/>
      <c r="AT946" s="391"/>
      <c r="AU946" s="391"/>
      <c r="AV946" s="391"/>
      <c r="AW946" s="391"/>
      <c r="AX946" s="394"/>
    </row>
    <row r="947" spans="1:50">
      <c r="A947" s="391"/>
      <c r="B947" s="391"/>
      <c r="C947" s="391"/>
      <c r="D947" s="391"/>
      <c r="E947" s="391"/>
      <c r="F947" s="391"/>
      <c r="G947" s="391"/>
      <c r="H947" s="391"/>
      <c r="I947" s="391"/>
      <c r="J947" s="391"/>
      <c r="K947" s="391"/>
      <c r="L947" s="391"/>
      <c r="M947" s="391"/>
      <c r="N947" s="391"/>
      <c r="O947" s="391"/>
      <c r="P947" s="391"/>
      <c r="Q947" s="391"/>
      <c r="R947" s="391"/>
      <c r="S947" s="391"/>
      <c r="T947" s="391"/>
      <c r="U947" s="391"/>
      <c r="V947" s="391"/>
      <c r="W947" s="391"/>
      <c r="X947" s="391"/>
      <c r="Y947" s="391"/>
      <c r="Z947" s="399"/>
      <c r="AA947" s="391"/>
      <c r="AB947" s="391"/>
      <c r="AC947" s="391"/>
      <c r="AD947" s="394"/>
      <c r="AE947" s="391"/>
      <c r="AF947" s="391"/>
      <c r="AG947" s="391"/>
      <c r="AH947" s="391"/>
      <c r="AI947" s="394"/>
      <c r="AJ947" s="391"/>
      <c r="AK947" s="391"/>
      <c r="AL947" s="391"/>
      <c r="AM947" s="391"/>
      <c r="AN947" s="394"/>
      <c r="AO947" s="391"/>
      <c r="AP947" s="391"/>
      <c r="AQ947" s="391"/>
      <c r="AR947" s="391"/>
      <c r="AS947" s="394"/>
      <c r="AT947" s="391"/>
      <c r="AU947" s="391"/>
      <c r="AV947" s="391"/>
      <c r="AW947" s="391"/>
      <c r="AX947" s="394"/>
    </row>
    <row r="948" spans="1:50">
      <c r="A948" s="388"/>
      <c r="B948" s="388"/>
      <c r="C948" s="388"/>
      <c r="D948" s="388"/>
      <c r="E948" s="391"/>
      <c r="F948" s="391"/>
      <c r="G948" s="391"/>
      <c r="H948" s="391"/>
      <c r="I948" s="391"/>
      <c r="J948" s="391"/>
      <c r="K948" s="391"/>
      <c r="L948" s="391"/>
      <c r="M948" s="391"/>
      <c r="N948" s="391"/>
      <c r="O948" s="391"/>
      <c r="P948" s="391"/>
      <c r="Q948" s="391"/>
      <c r="R948" s="391"/>
      <c r="S948" s="391"/>
      <c r="T948" s="391"/>
      <c r="U948" s="391"/>
      <c r="V948" s="391"/>
      <c r="W948" s="391"/>
      <c r="X948" s="391"/>
      <c r="Y948" s="391"/>
      <c r="Z948" s="396"/>
      <c r="AA948" s="388"/>
      <c r="AB948" s="388"/>
      <c r="AC948" s="388"/>
      <c r="AD948" s="395"/>
      <c r="AE948" s="388"/>
      <c r="AF948" s="388"/>
      <c r="AG948" s="388"/>
      <c r="AH948" s="388"/>
      <c r="AI948" s="395"/>
      <c r="AJ948" s="388"/>
      <c r="AK948" s="388"/>
      <c r="AL948" s="388"/>
      <c r="AM948" s="388"/>
      <c r="AN948" s="395"/>
      <c r="AO948" s="388"/>
      <c r="AP948" s="388"/>
      <c r="AQ948" s="388"/>
      <c r="AR948" s="388"/>
      <c r="AS948" s="395"/>
      <c r="AT948" s="388"/>
      <c r="AU948" s="388"/>
      <c r="AV948" s="388"/>
      <c r="AW948" s="388"/>
      <c r="AX948" s="395"/>
    </row>
    <row r="949" spans="1:50">
      <c r="A949" s="391">
        <v>6</v>
      </c>
      <c r="B949" s="391"/>
      <c r="C949" s="391"/>
      <c r="D949" s="391"/>
      <c r="E949" s="393"/>
      <c r="F949" s="386">
        <v>7</v>
      </c>
      <c r="G949" s="386"/>
      <c r="H949" s="386"/>
      <c r="I949" s="386"/>
      <c r="J949" s="393"/>
      <c r="K949" s="386">
        <v>8</v>
      </c>
      <c r="L949" s="386"/>
      <c r="M949" s="386"/>
      <c r="N949" s="386"/>
      <c r="O949" s="393"/>
      <c r="P949" s="386">
        <v>9</v>
      </c>
      <c r="Q949" s="386"/>
      <c r="R949" s="386"/>
      <c r="S949" s="386"/>
      <c r="T949" s="393"/>
      <c r="U949" s="386">
        <v>10</v>
      </c>
      <c r="V949" s="386"/>
      <c r="W949" s="386"/>
      <c r="X949" s="386"/>
      <c r="Y949" s="393"/>
      <c r="Z949" s="391">
        <v>11</v>
      </c>
      <c r="AA949" s="391"/>
      <c r="AB949" s="391"/>
      <c r="AC949" s="391"/>
      <c r="AD949" s="394"/>
      <c r="AE949" s="391">
        <v>12</v>
      </c>
      <c r="AF949" s="391"/>
      <c r="AG949" s="391"/>
      <c r="AH949" s="391"/>
      <c r="AI949" s="394"/>
      <c r="AJ949" s="391">
        <v>13</v>
      </c>
      <c r="AK949" s="391"/>
      <c r="AL949" s="391"/>
      <c r="AM949" s="391"/>
      <c r="AN949" s="394"/>
      <c r="AO949" s="391">
        <v>14</v>
      </c>
      <c r="AP949" s="391"/>
      <c r="AQ949" s="391"/>
      <c r="AR949" s="391"/>
      <c r="AS949" s="394"/>
      <c r="AT949" s="391">
        <v>15</v>
      </c>
      <c r="AU949" s="391"/>
      <c r="AV949" s="391"/>
      <c r="AW949" s="391"/>
      <c r="AX949" s="394"/>
    </row>
    <row r="950" spans="1:50">
      <c r="A950" s="391"/>
      <c r="B950" s="391"/>
      <c r="C950" s="391"/>
      <c r="D950" s="391"/>
      <c r="E950" s="394"/>
      <c r="F950" s="391"/>
      <c r="G950" s="391"/>
      <c r="H950" s="391"/>
      <c r="I950" s="391"/>
      <c r="J950" s="394"/>
      <c r="K950" s="391"/>
      <c r="L950" s="391"/>
      <c r="M950" s="391"/>
      <c r="N950" s="391"/>
      <c r="O950" s="394"/>
      <c r="P950" s="391"/>
      <c r="Q950" s="391"/>
      <c r="R950" s="391"/>
      <c r="S950" s="391"/>
      <c r="T950" s="394"/>
      <c r="U950" s="391"/>
      <c r="V950" s="391"/>
      <c r="W950" s="391"/>
      <c r="X950" s="391"/>
      <c r="Y950" s="394"/>
      <c r="Z950" s="391"/>
      <c r="AA950" s="391"/>
      <c r="AB950" s="391"/>
      <c r="AC950" s="391"/>
      <c r="AD950" s="394"/>
      <c r="AE950" s="391"/>
      <c r="AF950" s="391"/>
      <c r="AG950" s="391"/>
      <c r="AH950" s="391"/>
      <c r="AI950" s="394"/>
      <c r="AJ950" s="391"/>
      <c r="AK950" s="391"/>
      <c r="AL950" s="391"/>
      <c r="AM950" s="391"/>
      <c r="AN950" s="394"/>
      <c r="AO950" s="391"/>
      <c r="AP950" s="391"/>
      <c r="AQ950" s="391"/>
      <c r="AR950" s="391"/>
      <c r="AS950" s="394"/>
      <c r="AT950" s="391"/>
      <c r="AU950" s="391"/>
      <c r="AV950" s="391"/>
      <c r="AW950" s="391"/>
      <c r="AX950" s="394"/>
    </row>
    <row r="951" spans="1:50">
      <c r="A951" s="391"/>
      <c r="B951" s="391"/>
      <c r="C951" s="391"/>
      <c r="D951" s="391"/>
      <c r="E951" s="394"/>
      <c r="F951" s="391"/>
      <c r="G951" s="391"/>
      <c r="H951" s="391"/>
      <c r="I951" s="391"/>
      <c r="J951" s="394"/>
      <c r="K951" s="391"/>
      <c r="L951" s="391"/>
      <c r="M951" s="391"/>
      <c r="N951" s="391"/>
      <c r="O951" s="394"/>
      <c r="P951" s="391"/>
      <c r="Q951" s="391"/>
      <c r="R951" s="391"/>
      <c r="S951" s="391"/>
      <c r="T951" s="394"/>
      <c r="U951" s="391"/>
      <c r="V951" s="391"/>
      <c r="W951" s="391"/>
      <c r="X951" s="391"/>
      <c r="Y951" s="394"/>
      <c r="Z951" s="391"/>
      <c r="AA951" s="391"/>
      <c r="AB951" s="391"/>
      <c r="AC951" s="391"/>
      <c r="AD951" s="394"/>
      <c r="AE951" s="391"/>
      <c r="AF951" s="391"/>
      <c r="AG951" s="391"/>
      <c r="AH951" s="391"/>
      <c r="AI951" s="394"/>
      <c r="AJ951" s="391"/>
      <c r="AK951" s="391"/>
      <c r="AL951" s="391"/>
      <c r="AM951" s="391"/>
      <c r="AN951" s="394"/>
      <c r="AO951" s="391"/>
      <c r="AP951" s="391"/>
      <c r="AQ951" s="391"/>
      <c r="AR951" s="391"/>
      <c r="AS951" s="394"/>
      <c r="AT951" s="391"/>
      <c r="AU951" s="391"/>
      <c r="AV951" s="391"/>
      <c r="AW951" s="391"/>
      <c r="AX951" s="394"/>
    </row>
    <row r="952" spans="1:50">
      <c r="A952" s="391"/>
      <c r="B952" s="391"/>
      <c r="C952" s="391"/>
      <c r="D952" s="391"/>
      <c r="E952" s="394"/>
      <c r="F952" s="391"/>
      <c r="G952" s="391"/>
      <c r="H952" s="391"/>
      <c r="I952" s="391"/>
      <c r="J952" s="394"/>
      <c r="K952" s="391"/>
      <c r="L952" s="391"/>
      <c r="M952" s="391"/>
      <c r="N952" s="391"/>
      <c r="O952" s="394"/>
      <c r="P952" s="391"/>
      <c r="Q952" s="391"/>
      <c r="R952" s="391"/>
      <c r="S952" s="391"/>
      <c r="T952" s="394"/>
      <c r="U952" s="391"/>
      <c r="V952" s="391"/>
      <c r="W952" s="391"/>
      <c r="X952" s="391"/>
      <c r="Y952" s="394"/>
      <c r="Z952" s="391"/>
      <c r="AA952" s="391"/>
      <c r="AB952" s="391"/>
      <c r="AC952" s="391"/>
      <c r="AD952" s="394"/>
      <c r="AE952" s="391"/>
      <c r="AF952" s="391"/>
      <c r="AG952" s="391"/>
      <c r="AH952" s="391"/>
      <c r="AI952" s="394"/>
      <c r="AJ952" s="391"/>
      <c r="AK952" s="391"/>
      <c r="AL952" s="391"/>
      <c r="AM952" s="391"/>
      <c r="AN952" s="394"/>
      <c r="AO952" s="391"/>
      <c r="AP952" s="391"/>
      <c r="AQ952" s="391"/>
      <c r="AR952" s="391"/>
      <c r="AS952" s="394"/>
      <c r="AT952" s="391"/>
      <c r="AU952" s="391"/>
      <c r="AV952" s="391"/>
      <c r="AW952" s="391"/>
      <c r="AX952" s="394"/>
    </row>
    <row r="953" spans="1:50">
      <c r="A953" s="391"/>
      <c r="B953" s="391"/>
      <c r="C953" s="391"/>
      <c r="D953" s="391"/>
      <c r="E953" s="394"/>
      <c r="F953" s="391"/>
      <c r="G953" s="391"/>
      <c r="H953" s="391"/>
      <c r="I953" s="391"/>
      <c r="J953" s="394"/>
      <c r="K953" s="391"/>
      <c r="L953" s="391"/>
      <c r="M953" s="391"/>
      <c r="N953" s="391"/>
      <c r="O953" s="394"/>
      <c r="P953" s="391"/>
      <c r="Q953" s="391"/>
      <c r="R953" s="391"/>
      <c r="S953" s="391"/>
      <c r="T953" s="394"/>
      <c r="U953" s="391"/>
      <c r="V953" s="391"/>
      <c r="W953" s="391"/>
      <c r="X953" s="391"/>
      <c r="Y953" s="394"/>
      <c r="Z953" s="391"/>
      <c r="AA953" s="391"/>
      <c r="AB953" s="391"/>
      <c r="AC953" s="391"/>
      <c r="AD953" s="394"/>
      <c r="AE953" s="391"/>
      <c r="AF953" s="391"/>
      <c r="AG953" s="391"/>
      <c r="AH953" s="391"/>
      <c r="AI953" s="394"/>
      <c r="AJ953" s="391"/>
      <c r="AK953" s="391"/>
      <c r="AL953" s="391"/>
      <c r="AM953" s="391"/>
      <c r="AN953" s="394"/>
      <c r="AO953" s="391"/>
      <c r="AP953" s="391"/>
      <c r="AQ953" s="391"/>
      <c r="AR953" s="391"/>
      <c r="AS953" s="394"/>
      <c r="AT953" s="391"/>
      <c r="AU953" s="391"/>
      <c r="AV953" s="391"/>
      <c r="AW953" s="391"/>
      <c r="AX953" s="394"/>
    </row>
    <row r="954" spans="1:50">
      <c r="A954" s="391"/>
      <c r="B954" s="391"/>
      <c r="C954" s="391"/>
      <c r="D954" s="391"/>
      <c r="E954" s="394"/>
      <c r="F954" s="391"/>
      <c r="G954" s="391"/>
      <c r="H954" s="391"/>
      <c r="I954" s="391"/>
      <c r="J954" s="394"/>
      <c r="K954" s="391"/>
      <c r="L954" s="391"/>
      <c r="M954" s="391"/>
      <c r="N954" s="391"/>
      <c r="O954" s="394"/>
      <c r="P954" s="391"/>
      <c r="Q954" s="391"/>
      <c r="R954" s="391"/>
      <c r="S954" s="391"/>
      <c r="T954" s="394"/>
      <c r="U954" s="391"/>
      <c r="V954" s="391"/>
      <c r="W954" s="391"/>
      <c r="X954" s="391"/>
      <c r="Y954" s="394"/>
      <c r="Z954" s="391"/>
      <c r="AA954" s="391"/>
      <c r="AB954" s="391"/>
      <c r="AC954" s="391"/>
      <c r="AD954" s="394"/>
      <c r="AE954" s="391"/>
      <c r="AF954" s="391"/>
      <c r="AG954" s="391"/>
      <c r="AH954" s="391"/>
      <c r="AI954" s="394"/>
      <c r="AJ954" s="391"/>
      <c r="AK954" s="391"/>
      <c r="AL954" s="391"/>
      <c r="AM954" s="391"/>
      <c r="AN954" s="394"/>
      <c r="AO954" s="391"/>
      <c r="AP954" s="391"/>
      <c r="AQ954" s="391"/>
      <c r="AR954" s="391"/>
      <c r="AS954" s="394"/>
      <c r="AT954" s="391"/>
      <c r="AU954" s="391"/>
      <c r="AV954" s="391"/>
      <c r="AW954" s="391"/>
      <c r="AX954" s="394"/>
    </row>
    <row r="955" spans="1:50">
      <c r="A955" s="391"/>
      <c r="B955" s="391"/>
      <c r="C955" s="391"/>
      <c r="D955" s="391"/>
      <c r="E955" s="394"/>
      <c r="F955" s="391"/>
      <c r="G955" s="391"/>
      <c r="H955" s="391"/>
      <c r="I955" s="391"/>
      <c r="J955" s="394"/>
      <c r="K955" s="391"/>
      <c r="L955" s="391"/>
      <c r="M955" s="391"/>
      <c r="N955" s="391"/>
      <c r="O955" s="394"/>
      <c r="P955" s="391"/>
      <c r="Q955" s="391"/>
      <c r="R955" s="391"/>
      <c r="S955" s="391"/>
      <c r="T955" s="394"/>
      <c r="U955" s="391"/>
      <c r="V955" s="391"/>
      <c r="W955" s="391"/>
      <c r="X955" s="391"/>
      <c r="Y955" s="394"/>
      <c r="Z955" s="391"/>
      <c r="AA955" s="391"/>
      <c r="AB955" s="391"/>
      <c r="AC955" s="391"/>
      <c r="AD955" s="394"/>
      <c r="AE955" s="391"/>
      <c r="AF955" s="391"/>
      <c r="AG955" s="391"/>
      <c r="AH955" s="391"/>
      <c r="AI955" s="394"/>
      <c r="AJ955" s="391"/>
      <c r="AK955" s="391"/>
      <c r="AL955" s="391"/>
      <c r="AM955" s="391"/>
      <c r="AN955" s="394"/>
      <c r="AO955" s="391"/>
      <c r="AP955" s="391"/>
      <c r="AQ955" s="391"/>
      <c r="AR955" s="391"/>
      <c r="AS955" s="394"/>
      <c r="AT955" s="391"/>
      <c r="AU955" s="391"/>
      <c r="AV955" s="391"/>
      <c r="AW955" s="391"/>
      <c r="AX955" s="394"/>
    </row>
    <row r="956" spans="1:50">
      <c r="A956" s="391"/>
      <c r="B956" s="391"/>
      <c r="C956" s="391"/>
      <c r="D956" s="391"/>
      <c r="E956" s="394"/>
      <c r="F956" s="391"/>
      <c r="G956" s="391"/>
      <c r="H956" s="391"/>
      <c r="I956" s="391"/>
      <c r="J956" s="394"/>
      <c r="K956" s="391"/>
      <c r="L956" s="391"/>
      <c r="M956" s="391"/>
      <c r="N956" s="391"/>
      <c r="O956" s="394"/>
      <c r="P956" s="391"/>
      <c r="Q956" s="391"/>
      <c r="R956" s="391"/>
      <c r="S956" s="391"/>
      <c r="T956" s="394"/>
      <c r="U956" s="391"/>
      <c r="V956" s="391"/>
      <c r="W956" s="391"/>
      <c r="X956" s="391"/>
      <c r="Y956" s="394"/>
      <c r="Z956" s="391"/>
      <c r="AA956" s="391"/>
      <c r="AB956" s="391"/>
      <c r="AC956" s="391"/>
      <c r="AD956" s="394"/>
      <c r="AE956" s="391"/>
      <c r="AF956" s="391"/>
      <c r="AG956" s="391"/>
      <c r="AH956" s="391"/>
      <c r="AI956" s="394"/>
      <c r="AJ956" s="391"/>
      <c r="AK956" s="391"/>
      <c r="AL956" s="391"/>
      <c r="AM956" s="391"/>
      <c r="AN956" s="394"/>
      <c r="AO956" s="391"/>
      <c r="AP956" s="391"/>
      <c r="AQ956" s="391"/>
      <c r="AR956" s="391"/>
      <c r="AS956" s="394"/>
      <c r="AT956" s="391"/>
      <c r="AU956" s="391"/>
      <c r="AV956" s="391"/>
      <c r="AW956" s="391"/>
      <c r="AX956" s="394"/>
    </row>
    <row r="957" spans="1:50">
      <c r="A957" s="391"/>
      <c r="B957" s="391"/>
      <c r="C957" s="391"/>
      <c r="D957" s="391"/>
      <c r="E957" s="394"/>
      <c r="F957" s="391"/>
      <c r="G957" s="391"/>
      <c r="H957" s="391"/>
      <c r="I957" s="391"/>
      <c r="J957" s="394"/>
      <c r="K957" s="391"/>
      <c r="L957" s="391"/>
      <c r="M957" s="391"/>
      <c r="N957" s="391"/>
      <c r="O957" s="394"/>
      <c r="P957" s="391"/>
      <c r="Q957" s="391"/>
      <c r="R957" s="391"/>
      <c r="S957" s="391"/>
      <c r="T957" s="394"/>
      <c r="U957" s="391"/>
      <c r="V957" s="391"/>
      <c r="W957" s="391"/>
      <c r="X957" s="391"/>
      <c r="Y957" s="394"/>
      <c r="Z957" s="391"/>
      <c r="AA957" s="391"/>
      <c r="AB957" s="391"/>
      <c r="AC957" s="391"/>
      <c r="AD957" s="394"/>
      <c r="AE957" s="391"/>
      <c r="AF957" s="391"/>
      <c r="AG957" s="391"/>
      <c r="AH957" s="391"/>
      <c r="AI957" s="394"/>
      <c r="AJ957" s="391"/>
      <c r="AK957" s="391"/>
      <c r="AL957" s="391"/>
      <c r="AM957" s="391"/>
      <c r="AN957" s="394"/>
      <c r="AO957" s="391"/>
      <c r="AP957" s="391"/>
      <c r="AQ957" s="391"/>
      <c r="AR957" s="391"/>
      <c r="AS957" s="394"/>
      <c r="AT957" s="391"/>
      <c r="AU957" s="391"/>
      <c r="AV957" s="391"/>
      <c r="AW957" s="391"/>
      <c r="AX957" s="394"/>
    </row>
    <row r="958" spans="1:50">
      <c r="A958" s="391"/>
      <c r="B958" s="391"/>
      <c r="C958" s="391"/>
      <c r="D958" s="391"/>
      <c r="E958" s="394"/>
      <c r="F958" s="391"/>
      <c r="G958" s="391"/>
      <c r="H958" s="391"/>
      <c r="I958" s="391"/>
      <c r="J958" s="394"/>
      <c r="K958" s="391"/>
      <c r="L958" s="391"/>
      <c r="M958" s="391"/>
      <c r="N958" s="391"/>
      <c r="O958" s="394"/>
      <c r="P958" s="391"/>
      <c r="Q958" s="391"/>
      <c r="R958" s="391"/>
      <c r="S958" s="391"/>
      <c r="T958" s="394"/>
      <c r="U958" s="391"/>
      <c r="V958" s="391"/>
      <c r="W958" s="391"/>
      <c r="X958" s="391"/>
      <c r="Y958" s="394"/>
      <c r="Z958" s="391"/>
      <c r="AA958" s="391"/>
      <c r="AB958" s="391"/>
      <c r="AC958" s="391"/>
      <c r="AD958" s="394"/>
      <c r="AE958" s="391"/>
      <c r="AF958" s="391"/>
      <c r="AG958" s="391"/>
      <c r="AH958" s="391"/>
      <c r="AI958" s="394"/>
      <c r="AJ958" s="391"/>
      <c r="AK958" s="391"/>
      <c r="AL958" s="391"/>
      <c r="AM958" s="391"/>
      <c r="AN958" s="394"/>
      <c r="AO958" s="391"/>
      <c r="AP958" s="391"/>
      <c r="AQ958" s="391"/>
      <c r="AR958" s="391"/>
      <c r="AS958" s="394"/>
      <c r="AT958" s="391"/>
      <c r="AU958" s="391"/>
      <c r="AV958" s="391"/>
      <c r="AW958" s="391"/>
      <c r="AX958" s="394"/>
    </row>
    <row r="959" spans="1:50">
      <c r="A959" s="391"/>
      <c r="B959" s="391"/>
      <c r="C959" s="391"/>
      <c r="D959" s="391"/>
      <c r="E959" s="394"/>
      <c r="F959" s="391"/>
      <c r="G959" s="391"/>
      <c r="H959" s="391"/>
      <c r="I959" s="391"/>
      <c r="J959" s="394"/>
      <c r="K959" s="391"/>
      <c r="L959" s="391"/>
      <c r="M959" s="391"/>
      <c r="N959" s="391"/>
      <c r="O959" s="394"/>
      <c r="P959" s="391"/>
      <c r="Q959" s="391"/>
      <c r="R959" s="391"/>
      <c r="S959" s="391"/>
      <c r="T959" s="394"/>
      <c r="U959" s="391"/>
      <c r="V959" s="391"/>
      <c r="W959" s="391"/>
      <c r="X959" s="391"/>
      <c r="Y959" s="394"/>
      <c r="Z959" s="391"/>
      <c r="AA959" s="391"/>
      <c r="AB959" s="391"/>
      <c r="AC959" s="391"/>
      <c r="AD959" s="394"/>
      <c r="AE959" s="391"/>
      <c r="AF959" s="391"/>
      <c r="AG959" s="391"/>
      <c r="AH959" s="391"/>
      <c r="AI959" s="394"/>
      <c r="AJ959" s="391"/>
      <c r="AK959" s="391"/>
      <c r="AL959" s="391"/>
      <c r="AM959" s="391"/>
      <c r="AN959" s="394"/>
      <c r="AO959" s="391"/>
      <c r="AP959" s="391"/>
      <c r="AQ959" s="391"/>
      <c r="AR959" s="391"/>
      <c r="AS959" s="394"/>
      <c r="AT959" s="391"/>
      <c r="AU959" s="391"/>
      <c r="AV959" s="391"/>
      <c r="AW959" s="391"/>
      <c r="AX959" s="394"/>
    </row>
    <row r="960" spans="1:50">
      <c r="A960" s="391"/>
      <c r="B960" s="391"/>
      <c r="C960" s="391"/>
      <c r="D960" s="391"/>
      <c r="E960" s="394"/>
      <c r="F960" s="391"/>
      <c r="G960" s="391"/>
      <c r="H960" s="391"/>
      <c r="I960" s="391"/>
      <c r="J960" s="394"/>
      <c r="K960" s="391"/>
      <c r="L960" s="391"/>
      <c r="M960" s="391"/>
      <c r="N960" s="391"/>
      <c r="O960" s="394"/>
      <c r="P960" s="391"/>
      <c r="Q960" s="391"/>
      <c r="R960" s="391"/>
      <c r="S960" s="391"/>
      <c r="T960" s="394"/>
      <c r="U960" s="391"/>
      <c r="V960" s="391"/>
      <c r="W960" s="391"/>
      <c r="X960" s="391"/>
      <c r="Y960" s="394"/>
      <c r="Z960" s="391"/>
      <c r="AA960" s="391"/>
      <c r="AB960" s="391"/>
      <c r="AC960" s="391"/>
      <c r="AD960" s="394"/>
      <c r="AE960" s="391"/>
      <c r="AF960" s="391"/>
      <c r="AG960" s="391"/>
      <c r="AH960" s="391"/>
      <c r="AI960" s="394"/>
      <c r="AJ960" s="391"/>
      <c r="AK960" s="391"/>
      <c r="AL960" s="391"/>
      <c r="AM960" s="391"/>
      <c r="AN960" s="394"/>
      <c r="AO960" s="391"/>
      <c r="AP960" s="391"/>
      <c r="AQ960" s="391"/>
      <c r="AR960" s="391"/>
      <c r="AS960" s="394"/>
      <c r="AT960" s="391"/>
      <c r="AU960" s="391"/>
      <c r="AV960" s="391"/>
      <c r="AW960" s="391"/>
      <c r="AX960" s="394"/>
    </row>
    <row r="961" spans="1:50">
      <c r="A961" s="391"/>
      <c r="B961" s="391"/>
      <c r="C961" s="391"/>
      <c r="D961" s="391"/>
      <c r="E961" s="394"/>
      <c r="F961" s="391"/>
      <c r="G961" s="391"/>
      <c r="H961" s="391"/>
      <c r="I961" s="391"/>
      <c r="J961" s="394"/>
      <c r="K961" s="391"/>
      <c r="L961" s="391"/>
      <c r="M961" s="391"/>
      <c r="N961" s="391"/>
      <c r="O961" s="394"/>
      <c r="P961" s="391"/>
      <c r="Q961" s="391"/>
      <c r="R961" s="391"/>
      <c r="S961" s="391"/>
      <c r="T961" s="394"/>
      <c r="U961" s="391"/>
      <c r="V961" s="391"/>
      <c r="W961" s="391"/>
      <c r="X961" s="391"/>
      <c r="Y961" s="394"/>
      <c r="Z961" s="391"/>
      <c r="AA961" s="391"/>
      <c r="AB961" s="391"/>
      <c r="AC961" s="391"/>
      <c r="AD961" s="394"/>
      <c r="AE961" s="391"/>
      <c r="AF961" s="391"/>
      <c r="AG961" s="391"/>
      <c r="AH961" s="391"/>
      <c r="AI961" s="394"/>
      <c r="AJ961" s="391"/>
      <c r="AK961" s="391"/>
      <c r="AL961" s="391"/>
      <c r="AM961" s="391"/>
      <c r="AN961" s="394"/>
      <c r="AO961" s="391"/>
      <c r="AP961" s="391"/>
      <c r="AQ961" s="391"/>
      <c r="AR961" s="391"/>
      <c r="AS961" s="394"/>
      <c r="AT961" s="391"/>
      <c r="AU961" s="391"/>
      <c r="AV961" s="391"/>
      <c r="AW961" s="391"/>
      <c r="AX961" s="394"/>
    </row>
    <row r="962" spans="1:50">
      <c r="A962" s="391"/>
      <c r="B962" s="391"/>
      <c r="C962" s="391"/>
      <c r="D962" s="391"/>
      <c r="E962" s="394"/>
      <c r="F962" s="391"/>
      <c r="G962" s="391"/>
      <c r="H962" s="391"/>
      <c r="I962" s="391"/>
      <c r="J962" s="394"/>
      <c r="K962" s="391"/>
      <c r="L962" s="391"/>
      <c r="M962" s="391"/>
      <c r="N962" s="391"/>
      <c r="O962" s="394"/>
      <c r="P962" s="391"/>
      <c r="Q962" s="391"/>
      <c r="R962" s="391"/>
      <c r="S962" s="391"/>
      <c r="T962" s="394"/>
      <c r="U962" s="391"/>
      <c r="V962" s="391"/>
      <c r="W962" s="391"/>
      <c r="X962" s="391"/>
      <c r="Y962" s="394"/>
      <c r="Z962" s="391"/>
      <c r="AA962" s="391"/>
      <c r="AB962" s="391"/>
      <c r="AC962" s="391"/>
      <c r="AD962" s="394"/>
      <c r="AE962" s="391"/>
      <c r="AF962" s="391"/>
      <c r="AG962" s="391"/>
      <c r="AH962" s="391"/>
      <c r="AI962" s="394"/>
      <c r="AJ962" s="391"/>
      <c r="AK962" s="391"/>
      <c r="AL962" s="391"/>
      <c r="AM962" s="391"/>
      <c r="AN962" s="394"/>
      <c r="AO962" s="391"/>
      <c r="AP962" s="391"/>
      <c r="AQ962" s="391"/>
      <c r="AR962" s="391"/>
      <c r="AS962" s="394"/>
      <c r="AT962" s="391"/>
      <c r="AU962" s="391"/>
      <c r="AV962" s="391"/>
      <c r="AW962" s="391"/>
      <c r="AX962" s="394"/>
    </row>
    <row r="963" spans="1:50">
      <c r="A963" s="391"/>
      <c r="B963" s="391"/>
      <c r="C963" s="391"/>
      <c r="D963" s="391"/>
      <c r="E963" s="394"/>
      <c r="F963" s="391"/>
      <c r="G963" s="391"/>
      <c r="H963" s="391"/>
      <c r="I963" s="391"/>
      <c r="J963" s="394"/>
      <c r="K963" s="391"/>
      <c r="L963" s="391"/>
      <c r="M963" s="391"/>
      <c r="N963" s="391"/>
      <c r="O963" s="394"/>
      <c r="P963" s="391"/>
      <c r="Q963" s="391"/>
      <c r="R963" s="391"/>
      <c r="S963" s="391"/>
      <c r="T963" s="394"/>
      <c r="U963" s="391"/>
      <c r="V963" s="391"/>
      <c r="W963" s="391"/>
      <c r="X963" s="391"/>
      <c r="Y963" s="394"/>
      <c r="Z963" s="391"/>
      <c r="AA963" s="391"/>
      <c r="AB963" s="391"/>
      <c r="AC963" s="391"/>
      <c r="AD963" s="394"/>
      <c r="AE963" s="391"/>
      <c r="AF963" s="391"/>
      <c r="AG963" s="391"/>
      <c r="AH963" s="391"/>
      <c r="AI963" s="394"/>
      <c r="AJ963" s="391"/>
      <c r="AK963" s="391"/>
      <c r="AL963" s="391"/>
      <c r="AM963" s="391"/>
      <c r="AN963" s="394"/>
      <c r="AO963" s="391"/>
      <c r="AP963" s="391"/>
      <c r="AQ963" s="391"/>
      <c r="AR963" s="391"/>
      <c r="AS963" s="394"/>
      <c r="AT963" s="391"/>
      <c r="AU963" s="391"/>
      <c r="AV963" s="391"/>
      <c r="AW963" s="391"/>
      <c r="AX963" s="394"/>
    </row>
    <row r="964" spans="1:50">
      <c r="A964" s="388"/>
      <c r="B964" s="388"/>
      <c r="C964" s="388"/>
      <c r="D964" s="388"/>
      <c r="E964" s="395"/>
      <c r="F964" s="388"/>
      <c r="G964" s="388"/>
      <c r="H964" s="388"/>
      <c r="I964" s="388"/>
      <c r="J964" s="395"/>
      <c r="K964" s="388"/>
      <c r="L964" s="388"/>
      <c r="M964" s="388"/>
      <c r="N964" s="388"/>
      <c r="O964" s="395"/>
      <c r="P964" s="388"/>
      <c r="Q964" s="388"/>
      <c r="R964" s="388"/>
      <c r="S964" s="388"/>
      <c r="T964" s="395"/>
      <c r="U964" s="388"/>
      <c r="V964" s="388"/>
      <c r="W964" s="388"/>
      <c r="X964" s="388"/>
      <c r="Y964" s="395"/>
      <c r="Z964" s="388"/>
      <c r="AA964" s="388"/>
      <c r="AB964" s="388"/>
      <c r="AC964" s="388"/>
      <c r="AD964" s="395"/>
      <c r="AE964" s="388"/>
      <c r="AF964" s="388"/>
      <c r="AG964" s="388"/>
      <c r="AH964" s="388"/>
      <c r="AI964" s="395"/>
      <c r="AJ964" s="388"/>
      <c r="AK964" s="388"/>
      <c r="AL964" s="388"/>
      <c r="AM964" s="388"/>
      <c r="AN964" s="395"/>
      <c r="AO964" s="388"/>
      <c r="AP964" s="388"/>
      <c r="AQ964" s="388"/>
      <c r="AR964" s="388"/>
      <c r="AS964" s="395"/>
      <c r="AT964" s="388"/>
      <c r="AU964" s="388"/>
      <c r="AV964" s="388"/>
      <c r="AW964" s="388"/>
      <c r="AX964" s="395"/>
    </row>
    <row r="965" spans="1:50">
      <c r="A965" s="391">
        <v>16</v>
      </c>
      <c r="B965" s="391"/>
      <c r="C965" s="391"/>
      <c r="D965" s="391"/>
      <c r="E965" s="394"/>
      <c r="F965" s="391">
        <v>17</v>
      </c>
      <c r="G965" s="391"/>
      <c r="H965" s="391"/>
      <c r="I965" s="391"/>
      <c r="J965" s="394"/>
      <c r="K965" s="391">
        <v>18</v>
      </c>
      <c r="L965" s="391"/>
      <c r="M965" s="391"/>
      <c r="N965" s="391"/>
      <c r="O965" s="394"/>
      <c r="P965" s="391">
        <v>19</v>
      </c>
      <c r="Q965" s="391"/>
      <c r="R965" s="391"/>
      <c r="S965" s="391"/>
      <c r="T965" s="394"/>
      <c r="U965" s="391">
        <v>20</v>
      </c>
      <c r="V965" s="391"/>
      <c r="W965" s="391"/>
      <c r="X965" s="391"/>
      <c r="Y965" s="394"/>
      <c r="Z965" s="391">
        <v>21</v>
      </c>
      <c r="AA965" s="391"/>
      <c r="AB965" s="391"/>
      <c r="AC965" s="391"/>
      <c r="AD965" s="394"/>
      <c r="AE965" s="391">
        <v>22</v>
      </c>
      <c r="AF965" s="391"/>
      <c r="AG965" s="391"/>
      <c r="AH965" s="391"/>
      <c r="AI965" s="394"/>
      <c r="AJ965" s="391">
        <v>23</v>
      </c>
      <c r="AK965" s="391"/>
      <c r="AL965" s="391"/>
      <c r="AM965" s="391"/>
      <c r="AN965" s="394"/>
      <c r="AO965" s="391">
        <v>24</v>
      </c>
      <c r="AP965" s="391"/>
      <c r="AQ965" s="391"/>
      <c r="AR965" s="391"/>
      <c r="AS965" s="394"/>
      <c r="AT965" s="391">
        <v>25</v>
      </c>
      <c r="AU965" s="391"/>
      <c r="AV965" s="391"/>
      <c r="AW965" s="391"/>
      <c r="AX965" s="394"/>
    </row>
    <row r="966" spans="1:50">
      <c r="A966" s="391"/>
      <c r="B966" s="391"/>
      <c r="C966" s="391"/>
      <c r="D966" s="391"/>
      <c r="E966" s="394"/>
      <c r="F966" s="391"/>
      <c r="G966" s="391"/>
      <c r="H966" s="391"/>
      <c r="I966" s="391"/>
      <c r="J966" s="394"/>
      <c r="K966" s="391"/>
      <c r="L966" s="391"/>
      <c r="M966" s="391"/>
      <c r="N966" s="391"/>
      <c r="O966" s="394"/>
      <c r="P966" s="391"/>
      <c r="Q966" s="391"/>
      <c r="R966" s="391"/>
      <c r="S966" s="391"/>
      <c r="T966" s="394"/>
      <c r="U966" s="391"/>
      <c r="V966" s="391"/>
      <c r="W966" s="391"/>
      <c r="X966" s="391"/>
      <c r="Y966" s="394"/>
      <c r="Z966" s="391"/>
      <c r="AA966" s="391"/>
      <c r="AB966" s="391"/>
      <c r="AC966" s="391"/>
      <c r="AD966" s="394"/>
      <c r="AE966" s="391"/>
      <c r="AF966" s="391"/>
      <c r="AG966" s="391"/>
      <c r="AH966" s="391"/>
      <c r="AI966" s="394"/>
      <c r="AJ966" s="391"/>
      <c r="AK966" s="391"/>
      <c r="AL966" s="391"/>
      <c r="AM966" s="391"/>
      <c r="AN966" s="394"/>
      <c r="AO966" s="391"/>
      <c r="AP966" s="391"/>
      <c r="AQ966" s="391"/>
      <c r="AR966" s="391"/>
      <c r="AS966" s="394"/>
      <c r="AT966" s="391"/>
      <c r="AU966" s="391"/>
      <c r="AV966" s="391"/>
      <c r="AW966" s="391"/>
      <c r="AX966" s="394"/>
    </row>
    <row r="967" spans="1:50">
      <c r="A967" s="391"/>
      <c r="B967" s="391"/>
      <c r="C967" s="391"/>
      <c r="D967" s="391"/>
      <c r="E967" s="394"/>
      <c r="F967" s="391"/>
      <c r="G967" s="391"/>
      <c r="H967" s="391"/>
      <c r="I967" s="391"/>
      <c r="J967" s="394"/>
      <c r="K967" s="391"/>
      <c r="L967" s="391"/>
      <c r="M967" s="391"/>
      <c r="N967" s="391"/>
      <c r="O967" s="394"/>
      <c r="P967" s="391"/>
      <c r="Q967" s="391"/>
      <c r="R967" s="391"/>
      <c r="S967" s="391"/>
      <c r="T967" s="394"/>
      <c r="U967" s="391"/>
      <c r="V967" s="391"/>
      <c r="W967" s="391"/>
      <c r="X967" s="391"/>
      <c r="Y967" s="394"/>
      <c r="Z967" s="391"/>
      <c r="AA967" s="391"/>
      <c r="AB967" s="391"/>
      <c r="AC967" s="391"/>
      <c r="AD967" s="394"/>
      <c r="AE967" s="391"/>
      <c r="AF967" s="391"/>
      <c r="AG967" s="391"/>
      <c r="AH967" s="391"/>
      <c r="AI967" s="394"/>
      <c r="AJ967" s="391"/>
      <c r="AK967" s="391"/>
      <c r="AL967" s="391"/>
      <c r="AM967" s="391"/>
      <c r="AN967" s="394"/>
      <c r="AO967" s="391"/>
      <c r="AP967" s="391"/>
      <c r="AQ967" s="391"/>
      <c r="AR967" s="391"/>
      <c r="AS967" s="394"/>
      <c r="AT967" s="391"/>
      <c r="AU967" s="391"/>
      <c r="AV967" s="391"/>
      <c r="AW967" s="391"/>
      <c r="AX967" s="394"/>
    </row>
    <row r="968" spans="1:50">
      <c r="A968" s="391"/>
      <c r="B968" s="391"/>
      <c r="C968" s="391"/>
      <c r="D968" s="391"/>
      <c r="E968" s="394"/>
      <c r="F968" s="391"/>
      <c r="G968" s="391"/>
      <c r="H968" s="391"/>
      <c r="I968" s="391"/>
      <c r="J968" s="394"/>
      <c r="K968" s="391"/>
      <c r="L968" s="391"/>
      <c r="M968" s="391"/>
      <c r="N968" s="391"/>
      <c r="O968" s="394"/>
      <c r="P968" s="391"/>
      <c r="Q968" s="391"/>
      <c r="R968" s="391"/>
      <c r="S968" s="391"/>
      <c r="T968" s="394"/>
      <c r="U968" s="391"/>
      <c r="V968" s="391"/>
      <c r="W968" s="391"/>
      <c r="X968" s="391"/>
      <c r="Y968" s="394"/>
      <c r="Z968" s="391"/>
      <c r="AA968" s="391"/>
      <c r="AB968" s="391"/>
      <c r="AC968" s="391"/>
      <c r="AD968" s="394"/>
      <c r="AE968" s="391"/>
      <c r="AF968" s="391"/>
      <c r="AG968" s="391"/>
      <c r="AH968" s="391"/>
      <c r="AI968" s="394"/>
      <c r="AJ968" s="391"/>
      <c r="AK968" s="391"/>
      <c r="AL968" s="391"/>
      <c r="AM968" s="391"/>
      <c r="AN968" s="394"/>
      <c r="AO968" s="391"/>
      <c r="AP968" s="391"/>
      <c r="AQ968" s="391"/>
      <c r="AR968" s="391"/>
      <c r="AS968" s="394"/>
      <c r="AT968" s="391"/>
      <c r="AU968" s="391"/>
      <c r="AV968" s="391"/>
      <c r="AW968" s="391"/>
      <c r="AX968" s="394"/>
    </row>
    <row r="969" spans="1:50">
      <c r="A969" s="391"/>
      <c r="B969" s="391"/>
      <c r="C969" s="391"/>
      <c r="D969" s="391"/>
      <c r="E969" s="394"/>
      <c r="F969" s="391"/>
      <c r="G969" s="391"/>
      <c r="H969" s="391"/>
      <c r="I969" s="391"/>
      <c r="J969" s="394"/>
      <c r="K969" s="391"/>
      <c r="L969" s="391"/>
      <c r="M969" s="391"/>
      <c r="N969" s="391"/>
      <c r="O969" s="394"/>
      <c r="P969" s="391"/>
      <c r="Q969" s="391"/>
      <c r="R969" s="391"/>
      <c r="S969" s="391"/>
      <c r="T969" s="394"/>
      <c r="U969" s="391"/>
      <c r="V969" s="391"/>
      <c r="W969" s="391"/>
      <c r="X969" s="391"/>
      <c r="Y969" s="394"/>
      <c r="Z969" s="391"/>
      <c r="AA969" s="391"/>
      <c r="AB969" s="391"/>
      <c r="AC969" s="391"/>
      <c r="AD969" s="394"/>
      <c r="AE969" s="391"/>
      <c r="AF969" s="391"/>
      <c r="AG969" s="391"/>
      <c r="AH969" s="391"/>
      <c r="AI969" s="394"/>
      <c r="AJ969" s="391"/>
      <c r="AK969" s="391"/>
      <c r="AL969" s="391"/>
      <c r="AM969" s="391"/>
      <c r="AN969" s="394"/>
      <c r="AO969" s="391"/>
      <c r="AP969" s="391"/>
      <c r="AQ969" s="391"/>
      <c r="AR969" s="391"/>
      <c r="AS969" s="394"/>
      <c r="AT969" s="391"/>
      <c r="AU969" s="391"/>
      <c r="AV969" s="391"/>
      <c r="AW969" s="391"/>
      <c r="AX969" s="394"/>
    </row>
    <row r="970" spans="1:50">
      <c r="A970" s="391"/>
      <c r="B970" s="391"/>
      <c r="C970" s="391"/>
      <c r="D970" s="391"/>
      <c r="E970" s="394"/>
      <c r="F970" s="391"/>
      <c r="G970" s="391"/>
      <c r="H970" s="391"/>
      <c r="I970" s="391"/>
      <c r="J970" s="394"/>
      <c r="K970" s="391"/>
      <c r="L970" s="391"/>
      <c r="M970" s="391"/>
      <c r="N970" s="391"/>
      <c r="O970" s="394"/>
      <c r="P970" s="391"/>
      <c r="Q970" s="391"/>
      <c r="R970" s="391"/>
      <c r="S970" s="391"/>
      <c r="T970" s="394"/>
      <c r="U970" s="391"/>
      <c r="V970" s="391"/>
      <c r="W970" s="391"/>
      <c r="X970" s="391"/>
      <c r="Y970" s="394"/>
      <c r="Z970" s="391"/>
      <c r="AA970" s="391"/>
      <c r="AB970" s="391"/>
      <c r="AC970" s="391"/>
      <c r="AD970" s="394"/>
      <c r="AE970" s="391"/>
      <c r="AF970" s="391"/>
      <c r="AG970" s="391"/>
      <c r="AH970" s="391"/>
      <c r="AI970" s="394"/>
      <c r="AJ970" s="391"/>
      <c r="AK970" s="391"/>
      <c r="AL970" s="391"/>
      <c r="AM970" s="391"/>
      <c r="AN970" s="394"/>
      <c r="AO970" s="391"/>
      <c r="AP970" s="391"/>
      <c r="AQ970" s="391"/>
      <c r="AR970" s="391"/>
      <c r="AS970" s="394"/>
      <c r="AT970" s="391"/>
      <c r="AU970" s="391"/>
      <c r="AV970" s="391"/>
      <c r="AW970" s="391"/>
      <c r="AX970" s="394"/>
    </row>
    <row r="971" spans="1:50">
      <c r="A971" s="391"/>
      <c r="B971" s="391"/>
      <c r="C971" s="391"/>
      <c r="D971" s="391"/>
      <c r="E971" s="394"/>
      <c r="F971" s="391"/>
      <c r="G971" s="391"/>
      <c r="H971" s="391"/>
      <c r="I971" s="391"/>
      <c r="J971" s="394"/>
      <c r="K971" s="391"/>
      <c r="L971" s="391"/>
      <c r="M971" s="391"/>
      <c r="N971" s="391"/>
      <c r="O971" s="394"/>
      <c r="P971" s="391"/>
      <c r="Q971" s="391"/>
      <c r="R971" s="391"/>
      <c r="S971" s="391"/>
      <c r="T971" s="394"/>
      <c r="U971" s="391"/>
      <c r="V971" s="391"/>
      <c r="W971" s="391"/>
      <c r="X971" s="391"/>
      <c r="Y971" s="394"/>
      <c r="Z971" s="391"/>
      <c r="AA971" s="391"/>
      <c r="AB971" s="391"/>
      <c r="AC971" s="391"/>
      <c r="AD971" s="394"/>
      <c r="AE971" s="391"/>
      <c r="AF971" s="391"/>
      <c r="AG971" s="391"/>
      <c r="AH971" s="391"/>
      <c r="AI971" s="394"/>
      <c r="AJ971" s="391"/>
      <c r="AK971" s="391"/>
      <c r="AL971" s="391"/>
      <c r="AM971" s="391"/>
      <c r="AN971" s="394"/>
      <c r="AO971" s="391"/>
      <c r="AP971" s="391"/>
      <c r="AQ971" s="391"/>
      <c r="AR971" s="391"/>
      <c r="AS971" s="394"/>
      <c r="AT971" s="391"/>
      <c r="AU971" s="391"/>
      <c r="AV971" s="391"/>
      <c r="AW971" s="391"/>
      <c r="AX971" s="394"/>
    </row>
    <row r="972" spans="1:50">
      <c r="A972" s="391"/>
      <c r="B972" s="391"/>
      <c r="C972" s="391"/>
      <c r="D972" s="391"/>
      <c r="E972" s="394"/>
      <c r="F972" s="391"/>
      <c r="G972" s="391"/>
      <c r="H972" s="391"/>
      <c r="I972" s="391"/>
      <c r="J972" s="394"/>
      <c r="K972" s="391"/>
      <c r="L972" s="391"/>
      <c r="M972" s="391"/>
      <c r="N972" s="391"/>
      <c r="O972" s="394"/>
      <c r="P972" s="391"/>
      <c r="Q972" s="391"/>
      <c r="R972" s="391"/>
      <c r="S972" s="391"/>
      <c r="T972" s="394"/>
      <c r="U972" s="391"/>
      <c r="V972" s="391"/>
      <c r="W972" s="391"/>
      <c r="X972" s="391"/>
      <c r="Y972" s="394"/>
      <c r="Z972" s="391"/>
      <c r="AA972" s="391"/>
      <c r="AB972" s="391"/>
      <c r="AC972" s="391"/>
      <c r="AD972" s="394"/>
      <c r="AE972" s="391"/>
      <c r="AF972" s="391"/>
      <c r="AG972" s="391"/>
      <c r="AH972" s="391"/>
      <c r="AI972" s="394"/>
      <c r="AJ972" s="391"/>
      <c r="AK972" s="391"/>
      <c r="AL972" s="391"/>
      <c r="AM972" s="391"/>
      <c r="AN972" s="394"/>
      <c r="AO972" s="391"/>
      <c r="AP972" s="391"/>
      <c r="AQ972" s="391"/>
      <c r="AR972" s="391"/>
      <c r="AS972" s="394"/>
      <c r="AT972" s="391"/>
      <c r="AU972" s="391"/>
      <c r="AV972" s="391"/>
      <c r="AW972" s="391"/>
      <c r="AX972" s="394"/>
    </row>
    <row r="973" spans="1:50">
      <c r="A973" s="391"/>
      <c r="B973" s="391"/>
      <c r="C973" s="391"/>
      <c r="D973" s="391"/>
      <c r="E973" s="394"/>
      <c r="F973" s="391"/>
      <c r="G973" s="391"/>
      <c r="H973" s="391"/>
      <c r="I973" s="391"/>
      <c r="J973" s="394"/>
      <c r="K973" s="391"/>
      <c r="L973" s="391"/>
      <c r="M973" s="391"/>
      <c r="N973" s="391"/>
      <c r="O973" s="394"/>
      <c r="P973" s="391"/>
      <c r="Q973" s="391"/>
      <c r="R973" s="391"/>
      <c r="S973" s="391"/>
      <c r="T973" s="394"/>
      <c r="U973" s="391"/>
      <c r="V973" s="391"/>
      <c r="W973" s="391"/>
      <c r="X973" s="391"/>
      <c r="Y973" s="394"/>
      <c r="Z973" s="391"/>
      <c r="AA973" s="391"/>
      <c r="AB973" s="391"/>
      <c r="AC973" s="391"/>
      <c r="AD973" s="394"/>
      <c r="AE973" s="391"/>
      <c r="AF973" s="391"/>
      <c r="AG973" s="391"/>
      <c r="AH973" s="391"/>
      <c r="AI973" s="394"/>
      <c r="AJ973" s="391"/>
      <c r="AK973" s="391"/>
      <c r="AL973" s="391"/>
      <c r="AM973" s="391"/>
      <c r="AN973" s="394"/>
      <c r="AO973" s="391"/>
      <c r="AP973" s="391"/>
      <c r="AQ973" s="391"/>
      <c r="AR973" s="391"/>
      <c r="AS973" s="394"/>
      <c r="AT973" s="391"/>
      <c r="AU973" s="391"/>
      <c r="AV973" s="391"/>
      <c r="AW973" s="391"/>
      <c r="AX973" s="394"/>
    </row>
    <row r="974" spans="1:50">
      <c r="A974" s="391"/>
      <c r="B974" s="391"/>
      <c r="C974" s="391"/>
      <c r="D974" s="391"/>
      <c r="E974" s="394"/>
      <c r="F974" s="391"/>
      <c r="G974" s="391"/>
      <c r="H974" s="391"/>
      <c r="I974" s="391"/>
      <c r="J974" s="394"/>
      <c r="K974" s="391"/>
      <c r="L974" s="391"/>
      <c r="M974" s="391"/>
      <c r="N974" s="391"/>
      <c r="O974" s="394"/>
      <c r="P974" s="391"/>
      <c r="Q974" s="391"/>
      <c r="R974" s="391"/>
      <c r="S974" s="391"/>
      <c r="T974" s="394"/>
      <c r="U974" s="391"/>
      <c r="V974" s="391"/>
      <c r="W974" s="391"/>
      <c r="X974" s="391"/>
      <c r="Y974" s="394"/>
      <c r="Z974" s="391"/>
      <c r="AA974" s="391"/>
      <c r="AB974" s="391"/>
      <c r="AC974" s="391"/>
      <c r="AD974" s="394"/>
      <c r="AE974" s="391"/>
      <c r="AF974" s="391"/>
      <c r="AG974" s="391"/>
      <c r="AH974" s="391"/>
      <c r="AI974" s="394"/>
      <c r="AJ974" s="391"/>
      <c r="AK974" s="391"/>
      <c r="AL974" s="391"/>
      <c r="AM974" s="391"/>
      <c r="AN974" s="394"/>
      <c r="AO974" s="391"/>
      <c r="AP974" s="391"/>
      <c r="AQ974" s="391"/>
      <c r="AR974" s="391"/>
      <c r="AS974" s="394"/>
      <c r="AT974" s="391"/>
      <c r="AU974" s="391"/>
      <c r="AV974" s="391"/>
      <c r="AW974" s="391"/>
      <c r="AX974" s="394"/>
    </row>
    <row r="975" spans="1:50">
      <c r="A975" s="391"/>
      <c r="B975" s="391"/>
      <c r="C975" s="391"/>
      <c r="D975" s="391"/>
      <c r="E975" s="394"/>
      <c r="F975" s="391"/>
      <c r="G975" s="391"/>
      <c r="H975" s="391"/>
      <c r="I975" s="391"/>
      <c r="J975" s="394"/>
      <c r="K975" s="391"/>
      <c r="L975" s="391"/>
      <c r="M975" s="391"/>
      <c r="N975" s="391"/>
      <c r="O975" s="394"/>
      <c r="P975" s="391"/>
      <c r="Q975" s="391"/>
      <c r="R975" s="391"/>
      <c r="S975" s="391"/>
      <c r="T975" s="394"/>
      <c r="U975" s="391"/>
      <c r="V975" s="391"/>
      <c r="W975" s="391"/>
      <c r="X975" s="391"/>
      <c r="Y975" s="394"/>
      <c r="Z975" s="391"/>
      <c r="AA975" s="391"/>
      <c r="AB975" s="391"/>
      <c r="AC975" s="391"/>
      <c r="AD975" s="394"/>
      <c r="AE975" s="391"/>
      <c r="AF975" s="391"/>
      <c r="AG975" s="391"/>
      <c r="AH975" s="391"/>
      <c r="AI975" s="394"/>
      <c r="AJ975" s="391"/>
      <c r="AK975" s="391"/>
      <c r="AL975" s="391"/>
      <c r="AM975" s="391"/>
      <c r="AN975" s="394"/>
      <c r="AO975" s="391"/>
      <c r="AP975" s="391"/>
      <c r="AQ975" s="391"/>
      <c r="AR975" s="391"/>
      <c r="AS975" s="394"/>
      <c r="AT975" s="391"/>
      <c r="AU975" s="391"/>
      <c r="AV975" s="391"/>
      <c r="AW975" s="391"/>
      <c r="AX975" s="394"/>
    </row>
    <row r="976" spans="1:50">
      <c r="A976" s="391"/>
      <c r="B976" s="391"/>
      <c r="C976" s="391"/>
      <c r="D976" s="391"/>
      <c r="E976" s="394"/>
      <c r="F976" s="391"/>
      <c r="G976" s="391"/>
      <c r="H976" s="391"/>
      <c r="I976" s="391"/>
      <c r="J976" s="394"/>
      <c r="K976" s="391"/>
      <c r="L976" s="391"/>
      <c r="M976" s="391"/>
      <c r="N976" s="391"/>
      <c r="O976" s="394"/>
      <c r="P976" s="391"/>
      <c r="Q976" s="391"/>
      <c r="R976" s="391"/>
      <c r="S976" s="391"/>
      <c r="T976" s="394"/>
      <c r="U976" s="391"/>
      <c r="V976" s="391"/>
      <c r="W976" s="391"/>
      <c r="X976" s="391"/>
      <c r="Y976" s="394"/>
      <c r="Z976" s="391"/>
      <c r="AA976" s="391"/>
      <c r="AB976" s="391"/>
      <c r="AC976" s="391"/>
      <c r="AD976" s="394"/>
      <c r="AE976" s="391"/>
      <c r="AF976" s="391"/>
      <c r="AG976" s="391"/>
      <c r="AH976" s="391"/>
      <c r="AI976" s="394"/>
      <c r="AJ976" s="391"/>
      <c r="AK976" s="391"/>
      <c r="AL976" s="391"/>
      <c r="AM976" s="391"/>
      <c r="AN976" s="394"/>
      <c r="AO976" s="391"/>
      <c r="AP976" s="391"/>
      <c r="AQ976" s="391"/>
      <c r="AR976" s="391"/>
      <c r="AS976" s="394"/>
      <c r="AT976" s="391"/>
      <c r="AU976" s="391"/>
      <c r="AV976" s="391"/>
      <c r="AW976" s="391"/>
      <c r="AX976" s="394"/>
    </row>
    <row r="977" spans="1:50">
      <c r="A977" s="391"/>
      <c r="B977" s="391"/>
      <c r="C977" s="391"/>
      <c r="D977" s="391"/>
      <c r="E977" s="394"/>
      <c r="F977" s="391"/>
      <c r="G977" s="391"/>
      <c r="H977" s="391"/>
      <c r="I977" s="391"/>
      <c r="J977" s="394"/>
      <c r="K977" s="391"/>
      <c r="L977" s="391"/>
      <c r="M977" s="391"/>
      <c r="N977" s="391"/>
      <c r="O977" s="394"/>
      <c r="P977" s="391"/>
      <c r="Q977" s="391"/>
      <c r="R977" s="391"/>
      <c r="S977" s="391"/>
      <c r="T977" s="394"/>
      <c r="U977" s="391"/>
      <c r="V977" s="391"/>
      <c r="W977" s="391"/>
      <c r="X977" s="391"/>
      <c r="Y977" s="394"/>
      <c r="Z977" s="391"/>
      <c r="AA977" s="391"/>
      <c r="AB977" s="391"/>
      <c r="AC977" s="391"/>
      <c r="AD977" s="394"/>
      <c r="AE977" s="391"/>
      <c r="AF977" s="391"/>
      <c r="AG977" s="391"/>
      <c r="AH977" s="391"/>
      <c r="AI977" s="394"/>
      <c r="AJ977" s="391"/>
      <c r="AK977" s="391"/>
      <c r="AL977" s="391"/>
      <c r="AM977" s="391"/>
      <c r="AN977" s="394"/>
      <c r="AO977" s="391"/>
      <c r="AP977" s="391"/>
      <c r="AQ977" s="391"/>
      <c r="AR977" s="391"/>
      <c r="AS977" s="394"/>
      <c r="AT977" s="391"/>
      <c r="AU977" s="391"/>
      <c r="AV977" s="391"/>
      <c r="AW977" s="391"/>
      <c r="AX977" s="394"/>
    </row>
    <row r="978" spans="1:50">
      <c r="A978" s="391"/>
      <c r="B978" s="391"/>
      <c r="C978" s="391"/>
      <c r="D978" s="391"/>
      <c r="E978" s="394"/>
      <c r="F978" s="391"/>
      <c r="G978" s="391"/>
      <c r="H978" s="391"/>
      <c r="I978" s="391"/>
      <c r="J978" s="394"/>
      <c r="K978" s="391"/>
      <c r="L978" s="391"/>
      <c r="M978" s="391"/>
      <c r="N978" s="391"/>
      <c r="O978" s="394"/>
      <c r="P978" s="391"/>
      <c r="Q978" s="391"/>
      <c r="R978" s="391"/>
      <c r="S978" s="391"/>
      <c r="T978" s="394"/>
      <c r="U978" s="391"/>
      <c r="V978" s="391"/>
      <c r="W978" s="391"/>
      <c r="X978" s="391"/>
      <c r="Y978" s="394"/>
      <c r="Z978" s="391"/>
      <c r="AA978" s="391"/>
      <c r="AB978" s="391"/>
      <c r="AC978" s="391"/>
      <c r="AD978" s="394"/>
      <c r="AE978" s="391"/>
      <c r="AF978" s="391"/>
      <c r="AG978" s="391"/>
      <c r="AH978" s="391"/>
      <c r="AI978" s="394"/>
      <c r="AJ978" s="391"/>
      <c r="AK978" s="391"/>
      <c r="AL978" s="391"/>
      <c r="AM978" s="391"/>
      <c r="AN978" s="394"/>
      <c r="AO978" s="391"/>
      <c r="AP978" s="391"/>
      <c r="AQ978" s="391"/>
      <c r="AR978" s="391"/>
      <c r="AS978" s="394"/>
      <c r="AT978" s="391"/>
      <c r="AU978" s="391"/>
      <c r="AV978" s="391"/>
      <c r="AW978" s="391"/>
      <c r="AX978" s="394"/>
    </row>
    <row r="979" spans="1:50">
      <c r="A979" s="391"/>
      <c r="B979" s="391"/>
      <c r="C979" s="391"/>
      <c r="D979" s="391"/>
      <c r="E979" s="394"/>
      <c r="F979" s="391"/>
      <c r="G979" s="391"/>
      <c r="H979" s="391"/>
      <c r="I979" s="391"/>
      <c r="J979" s="394"/>
      <c r="K979" s="391"/>
      <c r="L979" s="391"/>
      <c r="M979" s="391"/>
      <c r="N979" s="391"/>
      <c r="O979" s="394"/>
      <c r="P979" s="391"/>
      <c r="Q979" s="391"/>
      <c r="R979" s="391"/>
      <c r="S979" s="391"/>
      <c r="T979" s="394"/>
      <c r="U979" s="391"/>
      <c r="V979" s="391"/>
      <c r="W979" s="391"/>
      <c r="X979" s="391"/>
      <c r="Y979" s="394"/>
      <c r="Z979" s="391"/>
      <c r="AA979" s="391"/>
      <c r="AB979" s="391"/>
      <c r="AC979" s="391"/>
      <c r="AD979" s="394"/>
      <c r="AE979" s="391"/>
      <c r="AF979" s="391"/>
      <c r="AG979" s="391"/>
      <c r="AH979" s="391"/>
      <c r="AI979" s="394"/>
      <c r="AJ979" s="391"/>
      <c r="AK979" s="391"/>
      <c r="AL979" s="391"/>
      <c r="AM979" s="391"/>
      <c r="AN979" s="394"/>
      <c r="AO979" s="391"/>
      <c r="AP979" s="391"/>
      <c r="AQ979" s="391"/>
      <c r="AR979" s="391"/>
      <c r="AS979" s="394"/>
      <c r="AT979" s="391"/>
      <c r="AU979" s="391"/>
      <c r="AV979" s="391"/>
      <c r="AW979" s="391"/>
      <c r="AX979" s="394"/>
    </row>
    <row r="980" spans="1:50">
      <c r="A980" s="388"/>
      <c r="B980" s="388"/>
      <c r="C980" s="388"/>
      <c r="D980" s="388"/>
      <c r="E980" s="395"/>
      <c r="F980" s="388"/>
      <c r="G980" s="388"/>
      <c r="H980" s="388"/>
      <c r="I980" s="388"/>
      <c r="J980" s="395"/>
      <c r="K980" s="388"/>
      <c r="L980" s="388"/>
      <c r="M980" s="388"/>
      <c r="N980" s="388"/>
      <c r="O980" s="395"/>
      <c r="P980" s="388"/>
      <c r="Q980" s="388"/>
      <c r="R980" s="388"/>
      <c r="S980" s="388"/>
      <c r="T980" s="395"/>
      <c r="U980" s="388"/>
      <c r="V980" s="388"/>
      <c r="W980" s="388"/>
      <c r="X980" s="388"/>
      <c r="Y980" s="395"/>
      <c r="Z980" s="388"/>
      <c r="AA980" s="388"/>
      <c r="AB980" s="388"/>
      <c r="AC980" s="388"/>
      <c r="AD980" s="395"/>
      <c r="AE980" s="388"/>
      <c r="AF980" s="388"/>
      <c r="AG980" s="388"/>
      <c r="AH980" s="388"/>
      <c r="AI980" s="395"/>
      <c r="AJ980" s="388"/>
      <c r="AK980" s="388"/>
      <c r="AL980" s="388"/>
      <c r="AM980" s="388"/>
      <c r="AN980" s="395"/>
      <c r="AO980" s="388"/>
      <c r="AP980" s="388"/>
      <c r="AQ980" s="388"/>
      <c r="AR980" s="388"/>
      <c r="AS980" s="395"/>
      <c r="AT980" s="388"/>
      <c r="AU980" s="388"/>
      <c r="AV980" s="388"/>
      <c r="AW980" s="388"/>
      <c r="AX980" s="395"/>
    </row>
  </sheetData>
  <mergeCells count="1892">
    <mergeCell ref="E17:AT17"/>
    <mergeCell ref="A19:E23"/>
    <mergeCell ref="F19:J23"/>
    <mergeCell ref="K19:O23"/>
    <mergeCell ref="P19:T23"/>
    <mergeCell ref="U19:Y23"/>
    <mergeCell ref="A13:E16"/>
    <mergeCell ref="F13:J16"/>
    <mergeCell ref="K13:O16"/>
    <mergeCell ref="P13:T16"/>
    <mergeCell ref="U13:Y16"/>
    <mergeCell ref="Z13:AD16"/>
    <mergeCell ref="AE13:AI16"/>
    <mergeCell ref="AJ13:AN16"/>
    <mergeCell ref="AT8:AX12"/>
    <mergeCell ref="AE3:AI7"/>
    <mergeCell ref="AJ3:AN7"/>
    <mergeCell ref="AO3:AS7"/>
    <mergeCell ref="AT3:AX7"/>
    <mergeCell ref="A8:E12"/>
    <mergeCell ref="F8:J12"/>
    <mergeCell ref="K8:O12"/>
    <mergeCell ref="P8:T12"/>
    <mergeCell ref="U8:Y12"/>
    <mergeCell ref="Z8:AD12"/>
    <mergeCell ref="AO13:AS16"/>
    <mergeCell ref="AT13:AX16"/>
    <mergeCell ref="AE1:AI1"/>
    <mergeCell ref="AJ1:AN1"/>
    <mergeCell ref="AO1:AS1"/>
    <mergeCell ref="AT1:AX1"/>
    <mergeCell ref="A3:E7"/>
    <mergeCell ref="F3:J7"/>
    <mergeCell ref="K3:O7"/>
    <mergeCell ref="P3:T7"/>
    <mergeCell ref="U3:Y7"/>
    <mergeCell ref="Z3:AD7"/>
    <mergeCell ref="A1:E1"/>
    <mergeCell ref="F1:J1"/>
    <mergeCell ref="K1:O1"/>
    <mergeCell ref="P1:T1"/>
    <mergeCell ref="U1:Y1"/>
    <mergeCell ref="Z1:AD1"/>
    <mergeCell ref="AE8:AI12"/>
    <mergeCell ref="AJ8:AN12"/>
    <mergeCell ref="AO8:AS12"/>
    <mergeCell ref="Z24:AD28"/>
    <mergeCell ref="AE24:AI28"/>
    <mergeCell ref="AJ24:AN28"/>
    <mergeCell ref="AO24:AS28"/>
    <mergeCell ref="AT24:AX28"/>
    <mergeCell ref="A29:E33"/>
    <mergeCell ref="F29:J33"/>
    <mergeCell ref="K29:O33"/>
    <mergeCell ref="P29:T33"/>
    <mergeCell ref="U29:Y33"/>
    <mergeCell ref="Z19:AD23"/>
    <mergeCell ref="AE19:AI23"/>
    <mergeCell ref="AJ19:AN23"/>
    <mergeCell ref="AO19:AS23"/>
    <mergeCell ref="AT19:AX23"/>
    <mergeCell ref="A24:E28"/>
    <mergeCell ref="F24:J28"/>
    <mergeCell ref="K24:O28"/>
    <mergeCell ref="P24:T28"/>
    <mergeCell ref="U24:Y28"/>
    <mergeCell ref="Z29:AD33"/>
    <mergeCell ref="AE29:AI33"/>
    <mergeCell ref="AJ29:AN33"/>
    <mergeCell ref="AO29:AS33"/>
    <mergeCell ref="AT29:AX33"/>
    <mergeCell ref="Z50:AD50"/>
    <mergeCell ref="AE50:AI50"/>
    <mergeCell ref="AJ50:AN50"/>
    <mergeCell ref="AO50:AS50"/>
    <mergeCell ref="AT50:AX50"/>
    <mergeCell ref="A51:Y54"/>
    <mergeCell ref="AG38:AI38"/>
    <mergeCell ref="AT38:AU38"/>
    <mergeCell ref="AV38:AW38"/>
    <mergeCell ref="Z39:AC39"/>
    <mergeCell ref="A40:E44"/>
    <mergeCell ref="F40:J44"/>
    <mergeCell ref="K40:O44"/>
    <mergeCell ref="P40:T44"/>
    <mergeCell ref="U40:Y44"/>
    <mergeCell ref="A35:E39"/>
    <mergeCell ref="F35:J39"/>
    <mergeCell ref="K35:O39"/>
    <mergeCell ref="P35:T39"/>
    <mergeCell ref="U35:Y39"/>
    <mergeCell ref="Z38:AB38"/>
    <mergeCell ref="Z34:AX37"/>
    <mergeCell ref="Z45:AC45"/>
    <mergeCell ref="Z46:AC46"/>
    <mergeCell ref="Z47:AC47"/>
    <mergeCell ref="Z48:AC48"/>
    <mergeCell ref="AG39:AP48"/>
    <mergeCell ref="AR39:AW48"/>
    <mergeCell ref="AT57:AX61"/>
    <mergeCell ref="A58:D58"/>
    <mergeCell ref="A59:D59"/>
    <mergeCell ref="A60:D60"/>
    <mergeCell ref="A61:D61"/>
    <mergeCell ref="H56:Q65"/>
    <mergeCell ref="S56:X65"/>
    <mergeCell ref="Z49:AC49"/>
    <mergeCell ref="A50:E50"/>
    <mergeCell ref="F50:J50"/>
    <mergeCell ref="K50:O50"/>
    <mergeCell ref="P50:T50"/>
    <mergeCell ref="U50:Y50"/>
    <mergeCell ref="Z40:AC40"/>
    <mergeCell ref="Z41:AC41"/>
    <mergeCell ref="Z42:AC42"/>
    <mergeCell ref="Z43:AC43"/>
    <mergeCell ref="Z44:AC44"/>
    <mergeCell ref="A45:E49"/>
    <mergeCell ref="F45:J49"/>
    <mergeCell ref="K45:O49"/>
    <mergeCell ref="P45:T49"/>
    <mergeCell ref="U45:Y49"/>
    <mergeCell ref="AT52:AX56"/>
    <mergeCell ref="A55:C55"/>
    <mergeCell ref="H55:J55"/>
    <mergeCell ref="U55:V55"/>
    <mergeCell ref="W55:X55"/>
    <mergeCell ref="A56:D56"/>
    <mergeCell ref="A57:D57"/>
    <mergeCell ref="Z57:AD61"/>
    <mergeCell ref="AE57:AI61"/>
    <mergeCell ref="AE68:AI72"/>
    <mergeCell ref="AJ68:AN72"/>
    <mergeCell ref="AO68:AS72"/>
    <mergeCell ref="AT68:AX72"/>
    <mergeCell ref="A73:E77"/>
    <mergeCell ref="F73:J77"/>
    <mergeCell ref="K73:O77"/>
    <mergeCell ref="P73:T77"/>
    <mergeCell ref="U73:Y77"/>
    <mergeCell ref="Z73:AD77"/>
    <mergeCell ref="A68:E72"/>
    <mergeCell ref="F68:J72"/>
    <mergeCell ref="K68:O72"/>
    <mergeCell ref="P68:T72"/>
    <mergeCell ref="U68:Y72"/>
    <mergeCell ref="Z68:AD72"/>
    <mergeCell ref="Z52:AD56"/>
    <mergeCell ref="AE52:AI56"/>
    <mergeCell ref="AJ52:AN56"/>
    <mergeCell ref="AO52:AS56"/>
    <mergeCell ref="A62:D62"/>
    <mergeCell ref="Z62:AD66"/>
    <mergeCell ref="AE62:AI66"/>
    <mergeCell ref="AJ62:AN66"/>
    <mergeCell ref="AO62:AS66"/>
    <mergeCell ref="AT62:AX66"/>
    <mergeCell ref="A63:D63"/>
    <mergeCell ref="A64:D64"/>
    <mergeCell ref="A65:D65"/>
    <mergeCell ref="A66:D66"/>
    <mergeCell ref="AJ57:AN61"/>
    <mergeCell ref="AO57:AS61"/>
    <mergeCell ref="AE78:AI82"/>
    <mergeCell ref="AJ78:AN82"/>
    <mergeCell ref="AO78:AS82"/>
    <mergeCell ref="AT78:AX82"/>
    <mergeCell ref="A84:E88"/>
    <mergeCell ref="F84:J88"/>
    <mergeCell ref="K84:O88"/>
    <mergeCell ref="P84:T88"/>
    <mergeCell ref="U84:Y88"/>
    <mergeCell ref="Z84:AD88"/>
    <mergeCell ref="AE73:AI77"/>
    <mergeCell ref="AJ73:AN77"/>
    <mergeCell ref="AO73:AS77"/>
    <mergeCell ref="AT73:AX77"/>
    <mergeCell ref="A78:E82"/>
    <mergeCell ref="F78:J82"/>
    <mergeCell ref="K78:O82"/>
    <mergeCell ref="P78:T82"/>
    <mergeCell ref="U78:Y82"/>
    <mergeCell ref="Z78:AD82"/>
    <mergeCell ref="AE89:AI93"/>
    <mergeCell ref="AJ89:AN93"/>
    <mergeCell ref="AO89:AS93"/>
    <mergeCell ref="AT89:AX93"/>
    <mergeCell ref="A94:E98"/>
    <mergeCell ref="F94:J98"/>
    <mergeCell ref="K94:O98"/>
    <mergeCell ref="P94:T98"/>
    <mergeCell ref="U94:Y98"/>
    <mergeCell ref="Z94:AD98"/>
    <mergeCell ref="AE84:AI88"/>
    <mergeCell ref="AJ84:AN88"/>
    <mergeCell ref="AO84:AS88"/>
    <mergeCell ref="AT84:AX88"/>
    <mergeCell ref="A89:E93"/>
    <mergeCell ref="F89:J93"/>
    <mergeCell ref="K89:O93"/>
    <mergeCell ref="P89:T93"/>
    <mergeCell ref="U89:Y93"/>
    <mergeCell ref="Z89:AD93"/>
    <mergeCell ref="AE99:AI99"/>
    <mergeCell ref="AJ99:AN99"/>
    <mergeCell ref="AO99:AS99"/>
    <mergeCell ref="AT99:AX99"/>
    <mergeCell ref="A101:E105"/>
    <mergeCell ref="F101:J105"/>
    <mergeCell ref="K101:O105"/>
    <mergeCell ref="P101:T105"/>
    <mergeCell ref="U101:Y105"/>
    <mergeCell ref="Z101:AD105"/>
    <mergeCell ref="AE94:AI98"/>
    <mergeCell ref="AJ94:AN98"/>
    <mergeCell ref="AO94:AS98"/>
    <mergeCell ref="AT94:AX98"/>
    <mergeCell ref="A99:E99"/>
    <mergeCell ref="F99:J99"/>
    <mergeCell ref="K99:O99"/>
    <mergeCell ref="P99:T99"/>
    <mergeCell ref="U99:Y99"/>
    <mergeCell ref="Z99:AD99"/>
    <mergeCell ref="AE106:AI110"/>
    <mergeCell ref="AJ106:AN110"/>
    <mergeCell ref="AO106:AS110"/>
    <mergeCell ref="AT106:AX110"/>
    <mergeCell ref="A111:E115"/>
    <mergeCell ref="F111:J115"/>
    <mergeCell ref="K111:O115"/>
    <mergeCell ref="P111:T115"/>
    <mergeCell ref="U111:Y115"/>
    <mergeCell ref="Z111:AD115"/>
    <mergeCell ref="AE101:AI105"/>
    <mergeCell ref="AJ101:AN105"/>
    <mergeCell ref="AO101:AS105"/>
    <mergeCell ref="AT101:AX105"/>
    <mergeCell ref="A106:E110"/>
    <mergeCell ref="F106:J110"/>
    <mergeCell ref="K106:O110"/>
    <mergeCell ref="P106:T110"/>
    <mergeCell ref="U106:Y110"/>
    <mergeCell ref="Z106:AD110"/>
    <mergeCell ref="AE117:AI121"/>
    <mergeCell ref="AJ117:AN121"/>
    <mergeCell ref="AO117:AS121"/>
    <mergeCell ref="AT117:AX121"/>
    <mergeCell ref="A122:E126"/>
    <mergeCell ref="F122:J126"/>
    <mergeCell ref="K122:O126"/>
    <mergeCell ref="P122:T126"/>
    <mergeCell ref="U122:Y126"/>
    <mergeCell ref="Z122:AD126"/>
    <mergeCell ref="AE111:AI115"/>
    <mergeCell ref="AJ111:AN115"/>
    <mergeCell ref="AO111:AS115"/>
    <mergeCell ref="AT111:AX115"/>
    <mergeCell ref="A117:E121"/>
    <mergeCell ref="F117:J121"/>
    <mergeCell ref="K117:O121"/>
    <mergeCell ref="P117:T121"/>
    <mergeCell ref="U117:Y121"/>
    <mergeCell ref="Z117:AD121"/>
    <mergeCell ref="Z136:AB136"/>
    <mergeCell ref="AG136:AI136"/>
    <mergeCell ref="AT136:AU136"/>
    <mergeCell ref="AV136:AW136"/>
    <mergeCell ref="Z137:AC137"/>
    <mergeCell ref="AE127:AI131"/>
    <mergeCell ref="AJ127:AN131"/>
    <mergeCell ref="AO127:AS131"/>
    <mergeCell ref="AT127:AX131"/>
    <mergeCell ref="Z132:AX135"/>
    <mergeCell ref="A133:E137"/>
    <mergeCell ref="F133:J137"/>
    <mergeCell ref="K133:O137"/>
    <mergeCell ref="P133:T137"/>
    <mergeCell ref="U133:Y137"/>
    <mergeCell ref="AE122:AI126"/>
    <mergeCell ref="AJ122:AN126"/>
    <mergeCell ref="AO122:AS126"/>
    <mergeCell ref="AT122:AX126"/>
    <mergeCell ref="A127:E131"/>
    <mergeCell ref="F127:J131"/>
    <mergeCell ref="K127:O131"/>
    <mergeCell ref="P127:T131"/>
    <mergeCell ref="U127:Y131"/>
    <mergeCell ref="Z127:AD131"/>
    <mergeCell ref="A143:E147"/>
    <mergeCell ref="F143:J147"/>
    <mergeCell ref="K143:O147"/>
    <mergeCell ref="P143:T147"/>
    <mergeCell ref="U143:Y147"/>
    <mergeCell ref="Z143:AC143"/>
    <mergeCell ref="Z144:AC144"/>
    <mergeCell ref="Z145:AC145"/>
    <mergeCell ref="Z146:AC146"/>
    <mergeCell ref="Z147:AC147"/>
    <mergeCell ref="AG137:AP146"/>
    <mergeCell ref="AR137:AW146"/>
    <mergeCell ref="A138:E142"/>
    <mergeCell ref="F138:J142"/>
    <mergeCell ref="K138:O142"/>
    <mergeCell ref="P138:T142"/>
    <mergeCell ref="U138:Y142"/>
    <mergeCell ref="Z138:AC138"/>
    <mergeCell ref="Z139:AC139"/>
    <mergeCell ref="Z140:AC140"/>
    <mergeCell ref="Z141:AC141"/>
    <mergeCell ref="Z142:AC142"/>
    <mergeCell ref="AT155:AX159"/>
    <mergeCell ref="A156:D156"/>
    <mergeCell ref="A157:D157"/>
    <mergeCell ref="A158:D158"/>
    <mergeCell ref="A159:D159"/>
    <mergeCell ref="A153:C153"/>
    <mergeCell ref="H153:J153"/>
    <mergeCell ref="U153:V153"/>
    <mergeCell ref="W153:X153"/>
    <mergeCell ref="A154:D154"/>
    <mergeCell ref="A155:D155"/>
    <mergeCell ref="A160:D160"/>
    <mergeCell ref="AE148:AI148"/>
    <mergeCell ref="AJ148:AN148"/>
    <mergeCell ref="AO148:AS148"/>
    <mergeCell ref="AT148:AX148"/>
    <mergeCell ref="A149:Y152"/>
    <mergeCell ref="Z150:AD154"/>
    <mergeCell ref="AE150:AI154"/>
    <mergeCell ref="AJ150:AN154"/>
    <mergeCell ref="AO150:AS154"/>
    <mergeCell ref="AT150:AX154"/>
    <mergeCell ref="A148:E148"/>
    <mergeCell ref="F148:J148"/>
    <mergeCell ref="K148:O148"/>
    <mergeCell ref="P148:T148"/>
    <mergeCell ref="U148:Y148"/>
    <mergeCell ref="Z148:AD148"/>
    <mergeCell ref="AE166:AI170"/>
    <mergeCell ref="AJ166:AN170"/>
    <mergeCell ref="AO166:AS170"/>
    <mergeCell ref="AT166:AX170"/>
    <mergeCell ref="A171:E175"/>
    <mergeCell ref="F171:J175"/>
    <mergeCell ref="K171:O175"/>
    <mergeCell ref="P171:T175"/>
    <mergeCell ref="U171:Y175"/>
    <mergeCell ref="Z171:AD175"/>
    <mergeCell ref="A166:E170"/>
    <mergeCell ref="F166:J170"/>
    <mergeCell ref="K166:O170"/>
    <mergeCell ref="P166:T170"/>
    <mergeCell ref="U166:Y170"/>
    <mergeCell ref="Z166:AD170"/>
    <mergeCell ref="Z160:AD163"/>
    <mergeCell ref="AE160:AI164"/>
    <mergeCell ref="AJ160:AN164"/>
    <mergeCell ref="AO160:AS164"/>
    <mergeCell ref="AT160:AX164"/>
    <mergeCell ref="A161:D161"/>
    <mergeCell ref="A162:D162"/>
    <mergeCell ref="A163:D163"/>
    <mergeCell ref="A164:D164"/>
    <mergeCell ref="Z164:AD164"/>
    <mergeCell ref="H154:Q163"/>
    <mergeCell ref="S154:X163"/>
    <mergeCell ref="Z155:AD159"/>
    <mergeCell ref="AE155:AI159"/>
    <mergeCell ref="AJ155:AN159"/>
    <mergeCell ref="AO155:AS159"/>
    <mergeCell ref="AE176:AI180"/>
    <mergeCell ref="AJ176:AN180"/>
    <mergeCell ref="AO176:AS180"/>
    <mergeCell ref="AT176:AX180"/>
    <mergeCell ref="A182:E186"/>
    <mergeCell ref="F182:J186"/>
    <mergeCell ref="K182:O186"/>
    <mergeCell ref="P182:T186"/>
    <mergeCell ref="U182:Y186"/>
    <mergeCell ref="Z182:AD186"/>
    <mergeCell ref="AE171:AI175"/>
    <mergeCell ref="AJ171:AN175"/>
    <mergeCell ref="AO171:AS175"/>
    <mergeCell ref="AT171:AX175"/>
    <mergeCell ref="A176:E180"/>
    <mergeCell ref="F176:J180"/>
    <mergeCell ref="K176:O180"/>
    <mergeCell ref="P176:T180"/>
    <mergeCell ref="U176:Y180"/>
    <mergeCell ref="Z176:AD180"/>
    <mergeCell ref="AE187:AI191"/>
    <mergeCell ref="AJ187:AN191"/>
    <mergeCell ref="AO187:AS191"/>
    <mergeCell ref="AT187:AX191"/>
    <mergeCell ref="A192:E195"/>
    <mergeCell ref="F192:J195"/>
    <mergeCell ref="K192:O195"/>
    <mergeCell ref="P192:T195"/>
    <mergeCell ref="U192:Y195"/>
    <mergeCell ref="Z192:AD195"/>
    <mergeCell ref="AE182:AI186"/>
    <mergeCell ref="AJ182:AN186"/>
    <mergeCell ref="AO182:AS186"/>
    <mergeCell ref="AT182:AX186"/>
    <mergeCell ref="A187:E191"/>
    <mergeCell ref="F187:J191"/>
    <mergeCell ref="K187:O191"/>
    <mergeCell ref="P187:T191"/>
    <mergeCell ref="U187:Y191"/>
    <mergeCell ref="Z187:AD191"/>
    <mergeCell ref="Z197:AD197"/>
    <mergeCell ref="AE197:AI197"/>
    <mergeCell ref="AJ197:AN197"/>
    <mergeCell ref="AO197:AS197"/>
    <mergeCell ref="AT197:AX197"/>
    <mergeCell ref="A199:E203"/>
    <mergeCell ref="F199:J203"/>
    <mergeCell ref="K199:O203"/>
    <mergeCell ref="P199:T203"/>
    <mergeCell ref="U199:Y203"/>
    <mergeCell ref="AE192:AI195"/>
    <mergeCell ref="AJ192:AN195"/>
    <mergeCell ref="AO192:AS195"/>
    <mergeCell ref="AT192:AX195"/>
    <mergeCell ref="E196:AT196"/>
    <mergeCell ref="A197:E197"/>
    <mergeCell ref="F197:J197"/>
    <mergeCell ref="K197:O197"/>
    <mergeCell ref="P197:T197"/>
    <mergeCell ref="U197:Y197"/>
    <mergeCell ref="Z204:AD208"/>
    <mergeCell ref="AE204:AI208"/>
    <mergeCell ref="AJ204:AN208"/>
    <mergeCell ref="AO204:AS208"/>
    <mergeCell ref="AT204:AX208"/>
    <mergeCell ref="A209:E213"/>
    <mergeCell ref="F209:J213"/>
    <mergeCell ref="K209:O213"/>
    <mergeCell ref="P209:T213"/>
    <mergeCell ref="U209:Y213"/>
    <mergeCell ref="Z199:AD203"/>
    <mergeCell ref="AE199:AI203"/>
    <mergeCell ref="AJ199:AN203"/>
    <mergeCell ref="AO199:AS203"/>
    <mergeCell ref="AT199:AX203"/>
    <mergeCell ref="A204:E208"/>
    <mergeCell ref="F204:J208"/>
    <mergeCell ref="K204:O208"/>
    <mergeCell ref="P204:T208"/>
    <mergeCell ref="U204:Y208"/>
    <mergeCell ref="Z215:AD219"/>
    <mergeCell ref="AE215:AI219"/>
    <mergeCell ref="AJ215:AN219"/>
    <mergeCell ref="AO215:AS219"/>
    <mergeCell ref="AT215:AX219"/>
    <mergeCell ref="A220:E224"/>
    <mergeCell ref="F220:J224"/>
    <mergeCell ref="K220:O224"/>
    <mergeCell ref="P220:T224"/>
    <mergeCell ref="U220:Y224"/>
    <mergeCell ref="Z209:AD213"/>
    <mergeCell ref="AE209:AI213"/>
    <mergeCell ref="AJ209:AN213"/>
    <mergeCell ref="AO209:AS213"/>
    <mergeCell ref="AT209:AX213"/>
    <mergeCell ref="A215:E219"/>
    <mergeCell ref="F215:J219"/>
    <mergeCell ref="K215:O219"/>
    <mergeCell ref="P215:T219"/>
    <mergeCell ref="U215:Y219"/>
    <mergeCell ref="Z225:AD228"/>
    <mergeCell ref="AE225:AI229"/>
    <mergeCell ref="AJ225:AN229"/>
    <mergeCell ref="AO225:AS229"/>
    <mergeCell ref="AT225:AX229"/>
    <mergeCell ref="F229:J229"/>
    <mergeCell ref="Z229:AD229"/>
    <mergeCell ref="Z220:AD224"/>
    <mergeCell ref="AE220:AI224"/>
    <mergeCell ref="AJ220:AN224"/>
    <mergeCell ref="AO220:AS224"/>
    <mergeCell ref="AT220:AX224"/>
    <mergeCell ref="A225:E229"/>
    <mergeCell ref="F225:J228"/>
    <mergeCell ref="K225:O229"/>
    <mergeCell ref="P225:T229"/>
    <mergeCell ref="U225:Y229"/>
    <mergeCell ref="Z235:AC235"/>
    <mergeCell ref="A236:E240"/>
    <mergeCell ref="F236:J240"/>
    <mergeCell ref="K236:O240"/>
    <mergeCell ref="P236:T240"/>
    <mergeCell ref="U236:Y240"/>
    <mergeCell ref="Z236:AC236"/>
    <mergeCell ref="Z237:AC237"/>
    <mergeCell ref="Z238:AC238"/>
    <mergeCell ref="Z230:AX233"/>
    <mergeCell ref="A231:E235"/>
    <mergeCell ref="F231:J235"/>
    <mergeCell ref="K231:O235"/>
    <mergeCell ref="P231:T235"/>
    <mergeCell ref="U231:Y235"/>
    <mergeCell ref="Z234:AB234"/>
    <mergeCell ref="AG234:AI234"/>
    <mergeCell ref="AT234:AU234"/>
    <mergeCell ref="AV234:AW234"/>
    <mergeCell ref="AG235:AP244"/>
    <mergeCell ref="AR235:AW244"/>
    <mergeCell ref="Z245:AC245"/>
    <mergeCell ref="A246:E246"/>
    <mergeCell ref="F246:J246"/>
    <mergeCell ref="K246:O246"/>
    <mergeCell ref="P246:T246"/>
    <mergeCell ref="U246:Y246"/>
    <mergeCell ref="Z246:AD246"/>
    <mergeCell ref="Z239:AC239"/>
    <mergeCell ref="Z240:AC240"/>
    <mergeCell ref="A241:E245"/>
    <mergeCell ref="F241:J245"/>
    <mergeCell ref="K241:O245"/>
    <mergeCell ref="P241:T245"/>
    <mergeCell ref="U241:Y245"/>
    <mergeCell ref="Z241:AC241"/>
    <mergeCell ref="Z242:AC242"/>
    <mergeCell ref="Z243:AC243"/>
    <mergeCell ref="Z244:AC244"/>
    <mergeCell ref="A251:C251"/>
    <mergeCell ref="H251:J251"/>
    <mergeCell ref="U251:V251"/>
    <mergeCell ref="W251:X251"/>
    <mergeCell ref="A252:D252"/>
    <mergeCell ref="A253:D253"/>
    <mergeCell ref="A258:D258"/>
    <mergeCell ref="AE246:AI246"/>
    <mergeCell ref="AJ246:AN246"/>
    <mergeCell ref="AO246:AS246"/>
    <mergeCell ref="AT246:AX246"/>
    <mergeCell ref="A247:Y250"/>
    <mergeCell ref="Z248:AD252"/>
    <mergeCell ref="AE248:AI252"/>
    <mergeCell ref="AJ248:AN252"/>
    <mergeCell ref="AO248:AS252"/>
    <mergeCell ref="AT248:AX252"/>
    <mergeCell ref="Z258:AD262"/>
    <mergeCell ref="AE258:AI262"/>
    <mergeCell ref="AJ258:AN262"/>
    <mergeCell ref="AO258:AS262"/>
    <mergeCell ref="AT258:AX262"/>
    <mergeCell ref="A259:D259"/>
    <mergeCell ref="A260:D260"/>
    <mergeCell ref="A261:D261"/>
    <mergeCell ref="A262:D262"/>
    <mergeCell ref="Z253:AD257"/>
    <mergeCell ref="AE253:AI257"/>
    <mergeCell ref="AJ253:AN257"/>
    <mergeCell ref="AO253:AS257"/>
    <mergeCell ref="AT253:AX257"/>
    <mergeCell ref="A254:D254"/>
    <mergeCell ref="A255:D255"/>
    <mergeCell ref="A256:D256"/>
    <mergeCell ref="A257:D257"/>
    <mergeCell ref="AE269:AI273"/>
    <mergeCell ref="AJ269:AN273"/>
    <mergeCell ref="AO269:AS273"/>
    <mergeCell ref="AT269:AX273"/>
    <mergeCell ref="A274:E278"/>
    <mergeCell ref="F274:J278"/>
    <mergeCell ref="K274:O278"/>
    <mergeCell ref="P274:T278"/>
    <mergeCell ref="U274:Y278"/>
    <mergeCell ref="Z274:AD278"/>
    <mergeCell ref="AE264:AI268"/>
    <mergeCell ref="AJ264:AN268"/>
    <mergeCell ref="AO264:AS268"/>
    <mergeCell ref="AT264:AX268"/>
    <mergeCell ref="A269:E273"/>
    <mergeCell ref="F269:J273"/>
    <mergeCell ref="K269:O273"/>
    <mergeCell ref="P269:T273"/>
    <mergeCell ref="U269:Y273"/>
    <mergeCell ref="Z269:AD273"/>
    <mergeCell ref="A264:E268"/>
    <mergeCell ref="F264:J268"/>
    <mergeCell ref="K264:O268"/>
    <mergeCell ref="P264:T268"/>
    <mergeCell ref="U264:Y268"/>
    <mergeCell ref="Z264:AD268"/>
    <mergeCell ref="H252:Q261"/>
    <mergeCell ref="S252:X261"/>
    <mergeCell ref="AE280:AI284"/>
    <mergeCell ref="AJ280:AN284"/>
    <mergeCell ref="AO280:AS284"/>
    <mergeCell ref="AT280:AX284"/>
    <mergeCell ref="A285:E289"/>
    <mergeCell ref="F285:J289"/>
    <mergeCell ref="K285:O289"/>
    <mergeCell ref="P285:T289"/>
    <mergeCell ref="U285:Y289"/>
    <mergeCell ref="Z285:AD289"/>
    <mergeCell ref="AE274:AI278"/>
    <mergeCell ref="AJ274:AN278"/>
    <mergeCell ref="AO274:AS278"/>
    <mergeCell ref="AT274:AX278"/>
    <mergeCell ref="A280:E284"/>
    <mergeCell ref="F280:J284"/>
    <mergeCell ref="K280:O284"/>
    <mergeCell ref="P280:T284"/>
    <mergeCell ref="U280:Y284"/>
    <mergeCell ref="Z280:AD284"/>
    <mergeCell ref="AE290:AI294"/>
    <mergeCell ref="AJ290:AN294"/>
    <mergeCell ref="AO290:AS294"/>
    <mergeCell ref="AT290:AX294"/>
    <mergeCell ref="A295:E295"/>
    <mergeCell ref="F295:J295"/>
    <mergeCell ref="K295:O295"/>
    <mergeCell ref="P295:T295"/>
    <mergeCell ref="U295:Y295"/>
    <mergeCell ref="Z295:AD295"/>
    <mergeCell ref="AE285:AI289"/>
    <mergeCell ref="AJ285:AN289"/>
    <mergeCell ref="AO285:AS289"/>
    <mergeCell ref="AT285:AX289"/>
    <mergeCell ref="A290:E294"/>
    <mergeCell ref="F290:J294"/>
    <mergeCell ref="K290:O294"/>
    <mergeCell ref="P290:T294"/>
    <mergeCell ref="U290:Y294"/>
    <mergeCell ref="Z290:AD294"/>
    <mergeCell ref="AE297:AI301"/>
    <mergeCell ref="AJ297:AN301"/>
    <mergeCell ref="AO297:AS301"/>
    <mergeCell ref="AT297:AX301"/>
    <mergeCell ref="A302:E306"/>
    <mergeCell ref="F302:J306"/>
    <mergeCell ref="K302:O306"/>
    <mergeCell ref="P302:T306"/>
    <mergeCell ref="U302:Y306"/>
    <mergeCell ref="Z302:AD306"/>
    <mergeCell ref="AE295:AI295"/>
    <mergeCell ref="AJ295:AN295"/>
    <mergeCell ref="AO295:AS295"/>
    <mergeCell ref="AT295:AX295"/>
    <mergeCell ref="A297:E301"/>
    <mergeCell ref="F297:J301"/>
    <mergeCell ref="K297:O301"/>
    <mergeCell ref="P297:T301"/>
    <mergeCell ref="U297:Y301"/>
    <mergeCell ref="Z297:AD301"/>
    <mergeCell ref="AE307:AI311"/>
    <mergeCell ref="AJ307:AN311"/>
    <mergeCell ref="AO307:AS311"/>
    <mergeCell ref="AT307:AX311"/>
    <mergeCell ref="A311:E311"/>
    <mergeCell ref="A313:E317"/>
    <mergeCell ref="F313:J317"/>
    <mergeCell ref="K313:O317"/>
    <mergeCell ref="P313:T317"/>
    <mergeCell ref="U313:Y317"/>
    <mergeCell ref="AE302:AI306"/>
    <mergeCell ref="AJ302:AN306"/>
    <mergeCell ref="AO302:AS306"/>
    <mergeCell ref="AT302:AX306"/>
    <mergeCell ref="A307:E310"/>
    <mergeCell ref="F307:J311"/>
    <mergeCell ref="K307:O311"/>
    <mergeCell ref="P307:T311"/>
    <mergeCell ref="U307:Y311"/>
    <mergeCell ref="Z307:AD311"/>
    <mergeCell ref="Z318:AD322"/>
    <mergeCell ref="AE318:AI322"/>
    <mergeCell ref="AJ318:AN322"/>
    <mergeCell ref="AO318:AS322"/>
    <mergeCell ref="AT318:AX322"/>
    <mergeCell ref="A323:E327"/>
    <mergeCell ref="F323:J327"/>
    <mergeCell ref="K323:O327"/>
    <mergeCell ref="P323:T327"/>
    <mergeCell ref="U323:Y327"/>
    <mergeCell ref="Z313:AD317"/>
    <mergeCell ref="AE313:AI317"/>
    <mergeCell ref="AJ313:AN317"/>
    <mergeCell ref="AO313:AS317"/>
    <mergeCell ref="AT313:AX317"/>
    <mergeCell ref="A318:E322"/>
    <mergeCell ref="F318:J322"/>
    <mergeCell ref="K318:O322"/>
    <mergeCell ref="P318:T322"/>
    <mergeCell ref="U318:Y322"/>
    <mergeCell ref="AG332:AI332"/>
    <mergeCell ref="AT332:AU332"/>
    <mergeCell ref="AV332:AW332"/>
    <mergeCell ref="Z333:AC333"/>
    <mergeCell ref="A334:E338"/>
    <mergeCell ref="F334:J338"/>
    <mergeCell ref="K334:O338"/>
    <mergeCell ref="P334:T338"/>
    <mergeCell ref="U334:Y338"/>
    <mergeCell ref="A329:E333"/>
    <mergeCell ref="F329:J333"/>
    <mergeCell ref="K329:O333"/>
    <mergeCell ref="P329:T333"/>
    <mergeCell ref="U329:Y333"/>
    <mergeCell ref="Z332:AB332"/>
    <mergeCell ref="Z323:AD327"/>
    <mergeCell ref="AE323:AI327"/>
    <mergeCell ref="AJ323:AN327"/>
    <mergeCell ref="AO323:AS327"/>
    <mergeCell ref="AT323:AX327"/>
    <mergeCell ref="Z328:AX331"/>
    <mergeCell ref="AG333:AP342"/>
    <mergeCell ref="AR333:AW342"/>
    <mergeCell ref="Z343:AC343"/>
    <mergeCell ref="A344:E344"/>
    <mergeCell ref="F344:J344"/>
    <mergeCell ref="K344:O344"/>
    <mergeCell ref="P344:T344"/>
    <mergeCell ref="U344:Y344"/>
    <mergeCell ref="Z334:AC334"/>
    <mergeCell ref="Z335:AC335"/>
    <mergeCell ref="Z336:AC336"/>
    <mergeCell ref="Z337:AC337"/>
    <mergeCell ref="Z338:AC338"/>
    <mergeCell ref="A339:E343"/>
    <mergeCell ref="F339:J343"/>
    <mergeCell ref="K339:O343"/>
    <mergeCell ref="P339:T343"/>
    <mergeCell ref="U339:Y343"/>
    <mergeCell ref="AT346:AX350"/>
    <mergeCell ref="A349:C349"/>
    <mergeCell ref="H349:J349"/>
    <mergeCell ref="U349:V349"/>
    <mergeCell ref="W349:X349"/>
    <mergeCell ref="A350:D350"/>
    <mergeCell ref="Z344:AD344"/>
    <mergeCell ref="AE344:AI344"/>
    <mergeCell ref="AJ344:AN344"/>
    <mergeCell ref="AO344:AS344"/>
    <mergeCell ref="AT344:AX344"/>
    <mergeCell ref="A345:Y348"/>
    <mergeCell ref="Z339:AC339"/>
    <mergeCell ref="Z340:AC340"/>
    <mergeCell ref="Z341:AC341"/>
    <mergeCell ref="Z342:AC342"/>
    <mergeCell ref="Z346:AD350"/>
    <mergeCell ref="AE346:AI350"/>
    <mergeCell ref="AJ346:AN350"/>
    <mergeCell ref="AO346:AS350"/>
    <mergeCell ref="A356:D356"/>
    <mergeCell ref="Z356:AD360"/>
    <mergeCell ref="AE356:AI360"/>
    <mergeCell ref="AJ356:AN360"/>
    <mergeCell ref="AO356:AS360"/>
    <mergeCell ref="AT356:AX360"/>
    <mergeCell ref="A357:D357"/>
    <mergeCell ref="A358:D358"/>
    <mergeCell ref="A359:D359"/>
    <mergeCell ref="A360:D360"/>
    <mergeCell ref="AJ351:AN355"/>
    <mergeCell ref="AO351:AS355"/>
    <mergeCell ref="AT351:AX355"/>
    <mergeCell ref="A352:D352"/>
    <mergeCell ref="A353:D353"/>
    <mergeCell ref="A354:D354"/>
    <mergeCell ref="A355:D355"/>
    <mergeCell ref="H350:Q359"/>
    <mergeCell ref="S350:X359"/>
    <mergeCell ref="A351:D351"/>
    <mergeCell ref="Z351:AD355"/>
    <mergeCell ref="AE351:AI355"/>
    <mergeCell ref="AE367:AI371"/>
    <mergeCell ref="AJ367:AN371"/>
    <mergeCell ref="AO367:AS371"/>
    <mergeCell ref="AT367:AX371"/>
    <mergeCell ref="A372:E376"/>
    <mergeCell ref="F372:J376"/>
    <mergeCell ref="K372:O376"/>
    <mergeCell ref="P372:T376"/>
    <mergeCell ref="U372:Y376"/>
    <mergeCell ref="Z372:AD376"/>
    <mergeCell ref="AE362:AI366"/>
    <mergeCell ref="AJ362:AN366"/>
    <mergeCell ref="AO362:AS366"/>
    <mergeCell ref="AT362:AX366"/>
    <mergeCell ref="A367:E371"/>
    <mergeCell ref="F367:J371"/>
    <mergeCell ref="K367:O371"/>
    <mergeCell ref="P367:T371"/>
    <mergeCell ref="U367:Y371"/>
    <mergeCell ref="Z367:AD371"/>
    <mergeCell ref="A362:E366"/>
    <mergeCell ref="F362:J366"/>
    <mergeCell ref="K362:O366"/>
    <mergeCell ref="P362:T366"/>
    <mergeCell ref="U362:Y366"/>
    <mergeCell ref="Z362:AD366"/>
    <mergeCell ref="AE378:AI382"/>
    <mergeCell ref="AJ378:AN382"/>
    <mergeCell ref="AO378:AS382"/>
    <mergeCell ref="AT378:AX382"/>
    <mergeCell ref="A383:E387"/>
    <mergeCell ref="F383:J387"/>
    <mergeCell ref="K383:O387"/>
    <mergeCell ref="P383:T387"/>
    <mergeCell ref="U383:Y387"/>
    <mergeCell ref="Z383:AD387"/>
    <mergeCell ref="AE372:AI376"/>
    <mergeCell ref="AJ372:AN376"/>
    <mergeCell ref="AO372:AS376"/>
    <mergeCell ref="AT372:AX376"/>
    <mergeCell ref="A378:E382"/>
    <mergeCell ref="F378:J382"/>
    <mergeCell ref="K378:O382"/>
    <mergeCell ref="P378:T382"/>
    <mergeCell ref="U378:Y382"/>
    <mergeCell ref="Z378:AD382"/>
    <mergeCell ref="AE388:AI392"/>
    <mergeCell ref="AJ388:AN392"/>
    <mergeCell ref="AO388:AS392"/>
    <mergeCell ref="AT388:AX392"/>
    <mergeCell ref="A393:E393"/>
    <mergeCell ref="F393:J393"/>
    <mergeCell ref="K393:O393"/>
    <mergeCell ref="P393:T393"/>
    <mergeCell ref="U393:Y393"/>
    <mergeCell ref="Z393:AD393"/>
    <mergeCell ref="AE383:AI387"/>
    <mergeCell ref="AJ383:AN387"/>
    <mergeCell ref="AO383:AS387"/>
    <mergeCell ref="AT383:AX387"/>
    <mergeCell ref="A388:E392"/>
    <mergeCell ref="F388:J392"/>
    <mergeCell ref="K388:O392"/>
    <mergeCell ref="P388:T392"/>
    <mergeCell ref="U388:Y392"/>
    <mergeCell ref="Z388:AD392"/>
    <mergeCell ref="AE395:AI399"/>
    <mergeCell ref="AJ395:AN399"/>
    <mergeCell ref="AO395:AS399"/>
    <mergeCell ref="AT395:AX399"/>
    <mergeCell ref="A400:E404"/>
    <mergeCell ref="F400:J404"/>
    <mergeCell ref="K400:O404"/>
    <mergeCell ref="P400:T404"/>
    <mergeCell ref="U400:Y404"/>
    <mergeCell ref="Z400:AD404"/>
    <mergeCell ref="AE393:AI393"/>
    <mergeCell ref="AJ393:AN393"/>
    <mergeCell ref="AO393:AS393"/>
    <mergeCell ref="AT393:AX393"/>
    <mergeCell ref="A395:E399"/>
    <mergeCell ref="F395:J399"/>
    <mergeCell ref="K395:O399"/>
    <mergeCell ref="P395:T399"/>
    <mergeCell ref="U395:Y399"/>
    <mergeCell ref="Z395:AD399"/>
    <mergeCell ref="AE405:AI409"/>
    <mergeCell ref="AJ405:AN409"/>
    <mergeCell ref="AO405:AS409"/>
    <mergeCell ref="AT405:AX409"/>
    <mergeCell ref="A411:E415"/>
    <mergeCell ref="F411:J415"/>
    <mergeCell ref="K411:O415"/>
    <mergeCell ref="P411:T415"/>
    <mergeCell ref="U411:Y415"/>
    <mergeCell ref="Z411:AD415"/>
    <mergeCell ref="AE400:AI404"/>
    <mergeCell ref="AJ400:AN404"/>
    <mergeCell ref="AO400:AS404"/>
    <mergeCell ref="AT400:AX404"/>
    <mergeCell ref="A405:E409"/>
    <mergeCell ref="F405:J409"/>
    <mergeCell ref="K405:O409"/>
    <mergeCell ref="P405:T409"/>
    <mergeCell ref="U405:Y409"/>
    <mergeCell ref="Z405:AD409"/>
    <mergeCell ref="AE416:AI420"/>
    <mergeCell ref="AJ416:AN420"/>
    <mergeCell ref="AO416:AS420"/>
    <mergeCell ref="AT416:AX420"/>
    <mergeCell ref="A421:E425"/>
    <mergeCell ref="F421:J425"/>
    <mergeCell ref="K421:O425"/>
    <mergeCell ref="P421:T425"/>
    <mergeCell ref="U421:Y425"/>
    <mergeCell ref="Z421:AD425"/>
    <mergeCell ref="AE411:AI415"/>
    <mergeCell ref="AJ411:AN415"/>
    <mergeCell ref="AO411:AS415"/>
    <mergeCell ref="AT411:AX415"/>
    <mergeCell ref="A416:E420"/>
    <mergeCell ref="F416:J420"/>
    <mergeCell ref="K416:O420"/>
    <mergeCell ref="P416:T420"/>
    <mergeCell ref="U416:Y420"/>
    <mergeCell ref="Z416:AD420"/>
    <mergeCell ref="A432:E436"/>
    <mergeCell ref="F432:J436"/>
    <mergeCell ref="K432:O436"/>
    <mergeCell ref="P432:T436"/>
    <mergeCell ref="U432:Y436"/>
    <mergeCell ref="Z432:AC432"/>
    <mergeCell ref="Z433:AC433"/>
    <mergeCell ref="Z434:AC434"/>
    <mergeCell ref="Z435:AC435"/>
    <mergeCell ref="Z436:AC436"/>
    <mergeCell ref="Z430:AB430"/>
    <mergeCell ref="AG430:AI430"/>
    <mergeCell ref="AT430:AU430"/>
    <mergeCell ref="AV430:AW430"/>
    <mergeCell ref="Z431:AC431"/>
    <mergeCell ref="AE421:AI425"/>
    <mergeCell ref="AJ421:AN425"/>
    <mergeCell ref="AO421:AS425"/>
    <mergeCell ref="AT421:AX425"/>
    <mergeCell ref="Z426:AX429"/>
    <mergeCell ref="A427:E431"/>
    <mergeCell ref="F427:J431"/>
    <mergeCell ref="K427:O431"/>
    <mergeCell ref="P427:T431"/>
    <mergeCell ref="U427:Y431"/>
    <mergeCell ref="AG431:AP440"/>
    <mergeCell ref="AR431:AW440"/>
    <mergeCell ref="E441:U441"/>
    <mergeCell ref="Z441:AC441"/>
    <mergeCell ref="A442:E442"/>
    <mergeCell ref="F442:J442"/>
    <mergeCell ref="K442:O442"/>
    <mergeCell ref="P442:T442"/>
    <mergeCell ref="U442:Y442"/>
    <mergeCell ref="Z442:AD442"/>
    <mergeCell ref="A437:E440"/>
    <mergeCell ref="F437:J440"/>
    <mergeCell ref="K437:O440"/>
    <mergeCell ref="P437:T439"/>
    <mergeCell ref="U437:Y440"/>
    <mergeCell ref="Z437:AC437"/>
    <mergeCell ref="Z438:AC438"/>
    <mergeCell ref="Z439:AC439"/>
    <mergeCell ref="P440:T440"/>
    <mergeCell ref="Z440:AC440"/>
    <mergeCell ref="AE442:AI442"/>
    <mergeCell ref="AJ442:AN442"/>
    <mergeCell ref="AO442:AS442"/>
    <mergeCell ref="AT442:AX442"/>
    <mergeCell ref="A443:Y446"/>
    <mergeCell ref="Z444:AD448"/>
    <mergeCell ref="AE444:AI448"/>
    <mergeCell ref="AJ444:AN448"/>
    <mergeCell ref="AO444:AS448"/>
    <mergeCell ref="AT444:AX448"/>
    <mergeCell ref="Z454:AD457"/>
    <mergeCell ref="AE454:AI458"/>
    <mergeCell ref="AJ454:AN458"/>
    <mergeCell ref="AO454:AS458"/>
    <mergeCell ref="AT454:AX458"/>
    <mergeCell ref="A455:D455"/>
    <mergeCell ref="A456:D456"/>
    <mergeCell ref="A457:D457"/>
    <mergeCell ref="A458:D458"/>
    <mergeCell ref="Z458:AD458"/>
    <mergeCell ref="Z449:AD453"/>
    <mergeCell ref="AE449:AI453"/>
    <mergeCell ref="AJ449:AN453"/>
    <mergeCell ref="AO449:AS453"/>
    <mergeCell ref="P465:T469"/>
    <mergeCell ref="U465:Y469"/>
    <mergeCell ref="Z465:AD469"/>
    <mergeCell ref="A460:E464"/>
    <mergeCell ref="F460:J464"/>
    <mergeCell ref="K460:O464"/>
    <mergeCell ref="P460:T464"/>
    <mergeCell ref="U460:Y464"/>
    <mergeCell ref="Z460:AD464"/>
    <mergeCell ref="H448:Q457"/>
    <mergeCell ref="A447:C447"/>
    <mergeCell ref="H447:J447"/>
    <mergeCell ref="U447:V447"/>
    <mergeCell ref="W447:X447"/>
    <mergeCell ref="A448:D448"/>
    <mergeCell ref="A449:D449"/>
    <mergeCell ref="A454:D454"/>
    <mergeCell ref="S448:X457"/>
    <mergeCell ref="AE470:AI474"/>
    <mergeCell ref="AJ470:AN474"/>
    <mergeCell ref="AO470:AS474"/>
    <mergeCell ref="AT470:AX474"/>
    <mergeCell ref="A476:E480"/>
    <mergeCell ref="F476:J480"/>
    <mergeCell ref="K476:O480"/>
    <mergeCell ref="P476:T480"/>
    <mergeCell ref="U476:Y480"/>
    <mergeCell ref="Z476:AD480"/>
    <mergeCell ref="AT449:AX453"/>
    <mergeCell ref="A450:D450"/>
    <mergeCell ref="A451:D451"/>
    <mergeCell ref="A452:D452"/>
    <mergeCell ref="A453:D453"/>
    <mergeCell ref="AE465:AI469"/>
    <mergeCell ref="AJ465:AN469"/>
    <mergeCell ref="AO465:AS469"/>
    <mergeCell ref="AT465:AX469"/>
    <mergeCell ref="A470:E474"/>
    <mergeCell ref="F470:J474"/>
    <mergeCell ref="K470:O474"/>
    <mergeCell ref="P470:T474"/>
    <mergeCell ref="U470:Y474"/>
    <mergeCell ref="Z470:AD474"/>
    <mergeCell ref="AE460:AI464"/>
    <mergeCell ref="AJ460:AN464"/>
    <mergeCell ref="AO460:AS464"/>
    <mergeCell ref="AT460:AX464"/>
    <mergeCell ref="A465:E469"/>
    <mergeCell ref="F465:J469"/>
    <mergeCell ref="K465:O469"/>
    <mergeCell ref="AE481:AI485"/>
    <mergeCell ref="AJ481:AN485"/>
    <mergeCell ref="AO481:AS485"/>
    <mergeCell ref="AT481:AX485"/>
    <mergeCell ref="A486:E490"/>
    <mergeCell ref="F486:J490"/>
    <mergeCell ref="K486:O490"/>
    <mergeCell ref="P486:T490"/>
    <mergeCell ref="U486:Y490"/>
    <mergeCell ref="Z486:AD490"/>
    <mergeCell ref="AE476:AI480"/>
    <mergeCell ref="AJ476:AN480"/>
    <mergeCell ref="AO476:AS480"/>
    <mergeCell ref="AT476:AX480"/>
    <mergeCell ref="A481:E485"/>
    <mergeCell ref="F481:J485"/>
    <mergeCell ref="K481:O485"/>
    <mergeCell ref="P481:T485"/>
    <mergeCell ref="U481:Y485"/>
    <mergeCell ref="Z481:AD485"/>
    <mergeCell ref="AE491:AI491"/>
    <mergeCell ref="AJ491:AN491"/>
    <mergeCell ref="AO491:AS491"/>
    <mergeCell ref="AT491:AX491"/>
    <mergeCell ref="A493:E497"/>
    <mergeCell ref="F493:J497"/>
    <mergeCell ref="K493:O497"/>
    <mergeCell ref="P493:T497"/>
    <mergeCell ref="U493:Y497"/>
    <mergeCell ref="Z493:AD497"/>
    <mergeCell ref="AE486:AI490"/>
    <mergeCell ref="AJ486:AN490"/>
    <mergeCell ref="AO486:AS490"/>
    <mergeCell ref="AT486:AX490"/>
    <mergeCell ref="A491:E491"/>
    <mergeCell ref="F491:J491"/>
    <mergeCell ref="K491:O491"/>
    <mergeCell ref="P491:T491"/>
    <mergeCell ref="U491:Y491"/>
    <mergeCell ref="Z491:AD491"/>
    <mergeCell ref="AE498:AI502"/>
    <mergeCell ref="AJ498:AN502"/>
    <mergeCell ref="AO498:AS502"/>
    <mergeCell ref="AT498:AX502"/>
    <mergeCell ref="A503:E507"/>
    <mergeCell ref="F503:J507"/>
    <mergeCell ref="K503:O507"/>
    <mergeCell ref="P503:T507"/>
    <mergeCell ref="U503:Y507"/>
    <mergeCell ref="Z503:AD507"/>
    <mergeCell ref="AE493:AI497"/>
    <mergeCell ref="AJ493:AN497"/>
    <mergeCell ref="AO493:AS497"/>
    <mergeCell ref="AT493:AX497"/>
    <mergeCell ref="A498:E502"/>
    <mergeCell ref="F498:J502"/>
    <mergeCell ref="K498:O502"/>
    <mergeCell ref="P498:T502"/>
    <mergeCell ref="U498:Y502"/>
    <mergeCell ref="Z498:AD502"/>
    <mergeCell ref="AE509:AI513"/>
    <mergeCell ref="AJ509:AN513"/>
    <mergeCell ref="AO509:AS513"/>
    <mergeCell ref="AT509:AX513"/>
    <mergeCell ref="A514:E518"/>
    <mergeCell ref="F514:J518"/>
    <mergeCell ref="K514:O518"/>
    <mergeCell ref="P514:T518"/>
    <mergeCell ref="U514:Y518"/>
    <mergeCell ref="Z514:AD518"/>
    <mergeCell ref="AE503:AI507"/>
    <mergeCell ref="AJ503:AN507"/>
    <mergeCell ref="AO503:AS507"/>
    <mergeCell ref="AT503:AX507"/>
    <mergeCell ref="A509:E513"/>
    <mergeCell ref="F509:J513"/>
    <mergeCell ref="K509:O513"/>
    <mergeCell ref="P509:T513"/>
    <mergeCell ref="U509:Y513"/>
    <mergeCell ref="Z509:AD513"/>
    <mergeCell ref="Z528:AB528"/>
    <mergeCell ref="AG528:AI528"/>
    <mergeCell ref="AT528:AU528"/>
    <mergeCell ref="AV528:AW528"/>
    <mergeCell ref="Z529:AC529"/>
    <mergeCell ref="AE519:AI523"/>
    <mergeCell ref="AJ519:AN523"/>
    <mergeCell ref="AO519:AS523"/>
    <mergeCell ref="AT519:AX523"/>
    <mergeCell ref="Z524:AX527"/>
    <mergeCell ref="A525:E529"/>
    <mergeCell ref="F525:J529"/>
    <mergeCell ref="K525:O529"/>
    <mergeCell ref="P525:T529"/>
    <mergeCell ref="U525:Y529"/>
    <mergeCell ref="AE514:AI518"/>
    <mergeCell ref="AJ514:AN518"/>
    <mergeCell ref="AO514:AS518"/>
    <mergeCell ref="AT514:AX518"/>
    <mergeCell ref="A519:E523"/>
    <mergeCell ref="F519:J523"/>
    <mergeCell ref="K519:O523"/>
    <mergeCell ref="P519:T523"/>
    <mergeCell ref="U519:Y523"/>
    <mergeCell ref="Z519:AD523"/>
    <mergeCell ref="AG529:AP538"/>
    <mergeCell ref="AR529:AW538"/>
    <mergeCell ref="A535:E539"/>
    <mergeCell ref="F535:J539"/>
    <mergeCell ref="K535:O539"/>
    <mergeCell ref="P535:T539"/>
    <mergeCell ref="U535:Y539"/>
    <mergeCell ref="Z535:AC535"/>
    <mergeCell ref="Z536:AC536"/>
    <mergeCell ref="Z537:AC537"/>
    <mergeCell ref="Z538:AC538"/>
    <mergeCell ref="Z539:AC539"/>
    <mergeCell ref="A530:E534"/>
    <mergeCell ref="F530:J534"/>
    <mergeCell ref="K530:O534"/>
    <mergeCell ref="P530:T534"/>
    <mergeCell ref="U530:Y534"/>
    <mergeCell ref="Z530:AC530"/>
    <mergeCell ref="Z531:AC531"/>
    <mergeCell ref="Z532:AC532"/>
    <mergeCell ref="Z533:AC533"/>
    <mergeCell ref="Z534:AC534"/>
    <mergeCell ref="A548:D548"/>
    <mergeCell ref="A549:D549"/>
    <mergeCell ref="A550:D550"/>
    <mergeCell ref="A551:D551"/>
    <mergeCell ref="A545:C545"/>
    <mergeCell ref="H545:J545"/>
    <mergeCell ref="U545:V545"/>
    <mergeCell ref="W545:X545"/>
    <mergeCell ref="A546:D546"/>
    <mergeCell ref="A547:D547"/>
    <mergeCell ref="A552:D552"/>
    <mergeCell ref="AE540:AI540"/>
    <mergeCell ref="AJ540:AN540"/>
    <mergeCell ref="AO540:AS540"/>
    <mergeCell ref="AT540:AX540"/>
    <mergeCell ref="A541:Y544"/>
    <mergeCell ref="Z542:AD546"/>
    <mergeCell ref="AE542:AI546"/>
    <mergeCell ref="AJ542:AN546"/>
    <mergeCell ref="AO542:AS546"/>
    <mergeCell ref="AT542:AX546"/>
    <mergeCell ref="A540:E540"/>
    <mergeCell ref="F540:J540"/>
    <mergeCell ref="K540:O540"/>
    <mergeCell ref="P540:T540"/>
    <mergeCell ref="U540:Y540"/>
    <mergeCell ref="Z540:AD540"/>
    <mergeCell ref="AE558:AI562"/>
    <mergeCell ref="AJ558:AN562"/>
    <mergeCell ref="AO558:AS562"/>
    <mergeCell ref="AT558:AX562"/>
    <mergeCell ref="A563:E567"/>
    <mergeCell ref="F563:J567"/>
    <mergeCell ref="K563:O567"/>
    <mergeCell ref="P563:T567"/>
    <mergeCell ref="U563:Y567"/>
    <mergeCell ref="Z563:AD567"/>
    <mergeCell ref="A558:E562"/>
    <mergeCell ref="F558:J562"/>
    <mergeCell ref="K558:O562"/>
    <mergeCell ref="P558:T562"/>
    <mergeCell ref="U558:Y562"/>
    <mergeCell ref="Z558:AD562"/>
    <mergeCell ref="Z552:AD556"/>
    <mergeCell ref="AE552:AI556"/>
    <mergeCell ref="AJ552:AN556"/>
    <mergeCell ref="AO552:AS556"/>
    <mergeCell ref="AT552:AX556"/>
    <mergeCell ref="A553:D553"/>
    <mergeCell ref="A554:D554"/>
    <mergeCell ref="A555:D555"/>
    <mergeCell ref="A556:D556"/>
    <mergeCell ref="H546:Q555"/>
    <mergeCell ref="S546:X555"/>
    <mergeCell ref="Z547:AD551"/>
    <mergeCell ref="AE547:AI551"/>
    <mergeCell ref="AJ547:AN551"/>
    <mergeCell ref="AO547:AS551"/>
    <mergeCell ref="AT547:AX551"/>
    <mergeCell ref="AE568:AI572"/>
    <mergeCell ref="AJ568:AN572"/>
    <mergeCell ref="AO568:AS572"/>
    <mergeCell ref="AT568:AX572"/>
    <mergeCell ref="A574:E578"/>
    <mergeCell ref="F574:J578"/>
    <mergeCell ref="K574:O578"/>
    <mergeCell ref="P574:T578"/>
    <mergeCell ref="U574:Y578"/>
    <mergeCell ref="Z574:AD578"/>
    <mergeCell ref="AE563:AI567"/>
    <mergeCell ref="AJ563:AN567"/>
    <mergeCell ref="AO563:AS567"/>
    <mergeCell ref="AT563:AX567"/>
    <mergeCell ref="A568:E572"/>
    <mergeCell ref="F568:J572"/>
    <mergeCell ref="K568:O572"/>
    <mergeCell ref="P568:T572"/>
    <mergeCell ref="U568:Y572"/>
    <mergeCell ref="Z568:AD572"/>
    <mergeCell ref="AE579:AI583"/>
    <mergeCell ref="AJ579:AN583"/>
    <mergeCell ref="AO579:AS583"/>
    <mergeCell ref="AT579:AX583"/>
    <mergeCell ref="A584:E588"/>
    <mergeCell ref="F584:J588"/>
    <mergeCell ref="K584:O588"/>
    <mergeCell ref="P584:T588"/>
    <mergeCell ref="U584:Y588"/>
    <mergeCell ref="Z584:AD588"/>
    <mergeCell ref="AE574:AI578"/>
    <mergeCell ref="AJ574:AN578"/>
    <mergeCell ref="AO574:AS578"/>
    <mergeCell ref="AT574:AX578"/>
    <mergeCell ref="A579:E583"/>
    <mergeCell ref="F579:J583"/>
    <mergeCell ref="K579:O583"/>
    <mergeCell ref="P579:T583"/>
    <mergeCell ref="U579:Y583"/>
    <mergeCell ref="Z579:AD583"/>
    <mergeCell ref="Z589:AD589"/>
    <mergeCell ref="AE589:AI589"/>
    <mergeCell ref="AJ589:AN589"/>
    <mergeCell ref="AO589:AS589"/>
    <mergeCell ref="AT589:AX589"/>
    <mergeCell ref="A591:E595"/>
    <mergeCell ref="F591:J595"/>
    <mergeCell ref="K591:O595"/>
    <mergeCell ref="P591:T595"/>
    <mergeCell ref="U591:Y595"/>
    <mergeCell ref="AE584:AI588"/>
    <mergeCell ref="AJ584:AN588"/>
    <mergeCell ref="AO584:AS587"/>
    <mergeCell ref="AT584:AX587"/>
    <mergeCell ref="AR588:AU588"/>
    <mergeCell ref="A589:E589"/>
    <mergeCell ref="F589:J589"/>
    <mergeCell ref="K589:O589"/>
    <mergeCell ref="P589:T589"/>
    <mergeCell ref="U589:Y589"/>
    <mergeCell ref="Z596:AD600"/>
    <mergeCell ref="AE596:AI600"/>
    <mergeCell ref="AJ596:AN600"/>
    <mergeCell ref="AO596:AS600"/>
    <mergeCell ref="AT596:AX600"/>
    <mergeCell ref="A601:E604"/>
    <mergeCell ref="F601:J605"/>
    <mergeCell ref="K601:O605"/>
    <mergeCell ref="P601:T605"/>
    <mergeCell ref="U601:Y605"/>
    <mergeCell ref="Z591:AD595"/>
    <mergeCell ref="AE591:AI595"/>
    <mergeCell ref="AJ591:AN595"/>
    <mergeCell ref="AO591:AS595"/>
    <mergeCell ref="AT591:AX595"/>
    <mergeCell ref="A596:E600"/>
    <mergeCell ref="F596:J600"/>
    <mergeCell ref="K596:O600"/>
    <mergeCell ref="P596:T600"/>
    <mergeCell ref="U596:Y600"/>
    <mergeCell ref="AE607:AI611"/>
    <mergeCell ref="AJ607:AN611"/>
    <mergeCell ref="AO607:AS611"/>
    <mergeCell ref="AT607:AX611"/>
    <mergeCell ref="A612:E616"/>
    <mergeCell ref="F612:J616"/>
    <mergeCell ref="K612:O616"/>
    <mergeCell ref="P612:T616"/>
    <mergeCell ref="U612:Y616"/>
    <mergeCell ref="Z612:AD616"/>
    <mergeCell ref="A607:E611"/>
    <mergeCell ref="F607:J611"/>
    <mergeCell ref="K607:O611"/>
    <mergeCell ref="P607:T611"/>
    <mergeCell ref="U607:Y611"/>
    <mergeCell ref="Z607:AD611"/>
    <mergeCell ref="Z601:AD605"/>
    <mergeCell ref="AE601:AI605"/>
    <mergeCell ref="AJ601:AN605"/>
    <mergeCell ref="AO601:AS605"/>
    <mergeCell ref="AT601:AX605"/>
    <mergeCell ref="A605:E605"/>
    <mergeCell ref="Z626:AB626"/>
    <mergeCell ref="AG626:AI626"/>
    <mergeCell ref="AT626:AU626"/>
    <mergeCell ref="AV626:AW626"/>
    <mergeCell ref="Z627:AC627"/>
    <mergeCell ref="AE617:AI621"/>
    <mergeCell ref="AJ617:AN621"/>
    <mergeCell ref="AO617:AS621"/>
    <mergeCell ref="AT617:AX621"/>
    <mergeCell ref="Z622:AX625"/>
    <mergeCell ref="A623:E627"/>
    <mergeCell ref="F623:J627"/>
    <mergeCell ref="K623:O627"/>
    <mergeCell ref="P623:T627"/>
    <mergeCell ref="U623:Y627"/>
    <mergeCell ref="AE612:AI616"/>
    <mergeCell ref="AJ612:AN616"/>
    <mergeCell ref="AO612:AS616"/>
    <mergeCell ref="AT612:AX616"/>
    <mergeCell ref="A617:E621"/>
    <mergeCell ref="F617:J621"/>
    <mergeCell ref="K617:O621"/>
    <mergeCell ref="P617:T621"/>
    <mergeCell ref="U617:Y621"/>
    <mergeCell ref="Z617:AD621"/>
    <mergeCell ref="AG627:AP636"/>
    <mergeCell ref="AR627:AW636"/>
    <mergeCell ref="A633:E637"/>
    <mergeCell ref="F633:J637"/>
    <mergeCell ref="K633:O637"/>
    <mergeCell ref="P633:T637"/>
    <mergeCell ref="U633:Y637"/>
    <mergeCell ref="Z633:AC633"/>
    <mergeCell ref="Z634:AC634"/>
    <mergeCell ref="Z635:AC635"/>
    <mergeCell ref="Z636:AC636"/>
    <mergeCell ref="Z637:AC637"/>
    <mergeCell ref="A628:E632"/>
    <mergeCell ref="F628:J632"/>
    <mergeCell ref="K628:O632"/>
    <mergeCell ref="P628:T632"/>
    <mergeCell ref="U628:Y632"/>
    <mergeCell ref="Z628:AC628"/>
    <mergeCell ref="Z629:AC629"/>
    <mergeCell ref="Z630:AC630"/>
    <mergeCell ref="Z631:AC631"/>
    <mergeCell ref="Z632:AC632"/>
    <mergeCell ref="A646:D646"/>
    <mergeCell ref="A647:D647"/>
    <mergeCell ref="A648:D648"/>
    <mergeCell ref="A649:D649"/>
    <mergeCell ref="A643:C643"/>
    <mergeCell ref="H643:J643"/>
    <mergeCell ref="U643:V643"/>
    <mergeCell ref="W643:X643"/>
    <mergeCell ref="A644:D644"/>
    <mergeCell ref="A645:D645"/>
    <mergeCell ref="A650:D650"/>
    <mergeCell ref="AE638:AI638"/>
    <mergeCell ref="AJ638:AN638"/>
    <mergeCell ref="AO638:AS638"/>
    <mergeCell ref="AT638:AX638"/>
    <mergeCell ref="A639:Y642"/>
    <mergeCell ref="Z640:AD644"/>
    <mergeCell ref="AE640:AI644"/>
    <mergeCell ref="AJ640:AN644"/>
    <mergeCell ref="AO640:AS644"/>
    <mergeCell ref="AT640:AX644"/>
    <mergeCell ref="A638:E638"/>
    <mergeCell ref="F638:J638"/>
    <mergeCell ref="K638:O638"/>
    <mergeCell ref="P638:T638"/>
    <mergeCell ref="U638:Y638"/>
    <mergeCell ref="Z638:AD638"/>
    <mergeCell ref="AE656:AI660"/>
    <mergeCell ref="AJ656:AN660"/>
    <mergeCell ref="AO656:AS660"/>
    <mergeCell ref="AT656:AX660"/>
    <mergeCell ref="A661:E665"/>
    <mergeCell ref="F661:J665"/>
    <mergeCell ref="K661:O665"/>
    <mergeCell ref="P661:T665"/>
    <mergeCell ref="U661:Y665"/>
    <mergeCell ref="Z661:AD665"/>
    <mergeCell ref="A656:E660"/>
    <mergeCell ref="F656:J660"/>
    <mergeCell ref="K656:O660"/>
    <mergeCell ref="P656:T660"/>
    <mergeCell ref="U656:Y660"/>
    <mergeCell ref="Z656:AD660"/>
    <mergeCell ref="Z650:AD654"/>
    <mergeCell ref="AE650:AI654"/>
    <mergeCell ref="AJ650:AN654"/>
    <mergeCell ref="AO650:AS654"/>
    <mergeCell ref="AT650:AX654"/>
    <mergeCell ref="A651:D651"/>
    <mergeCell ref="A652:D652"/>
    <mergeCell ref="A653:D653"/>
    <mergeCell ref="A654:D654"/>
    <mergeCell ref="H644:Q653"/>
    <mergeCell ref="S644:X653"/>
    <mergeCell ref="Z645:AD649"/>
    <mergeCell ref="AE645:AI649"/>
    <mergeCell ref="AJ645:AN649"/>
    <mergeCell ref="AO645:AS649"/>
    <mergeCell ref="AT645:AX649"/>
    <mergeCell ref="AE666:AI670"/>
    <mergeCell ref="AJ666:AN670"/>
    <mergeCell ref="AO666:AS670"/>
    <mergeCell ref="AT666:AX670"/>
    <mergeCell ref="Z670:AD670"/>
    <mergeCell ref="A672:E676"/>
    <mergeCell ref="F672:J676"/>
    <mergeCell ref="K672:O676"/>
    <mergeCell ref="P672:T676"/>
    <mergeCell ref="U672:Y676"/>
    <mergeCell ref="AE661:AI665"/>
    <mergeCell ref="AJ661:AN665"/>
    <mergeCell ref="AO661:AS665"/>
    <mergeCell ref="AT661:AX665"/>
    <mergeCell ref="A666:E670"/>
    <mergeCell ref="F666:J670"/>
    <mergeCell ref="K666:O670"/>
    <mergeCell ref="P666:T670"/>
    <mergeCell ref="U666:Y670"/>
    <mergeCell ref="Z666:AD669"/>
    <mergeCell ref="Z677:AD681"/>
    <mergeCell ref="AE677:AI681"/>
    <mergeCell ref="AJ677:AN681"/>
    <mergeCell ref="AO677:AS681"/>
    <mergeCell ref="AT677:AX681"/>
    <mergeCell ref="A682:E686"/>
    <mergeCell ref="F682:J686"/>
    <mergeCell ref="K682:O686"/>
    <mergeCell ref="P682:T686"/>
    <mergeCell ref="U682:Y686"/>
    <mergeCell ref="Z672:AD676"/>
    <mergeCell ref="AE672:AI676"/>
    <mergeCell ref="AJ672:AN676"/>
    <mergeCell ref="AO672:AS676"/>
    <mergeCell ref="AT672:AX676"/>
    <mergeCell ref="A677:E681"/>
    <mergeCell ref="F677:J681"/>
    <mergeCell ref="K677:O681"/>
    <mergeCell ref="P677:T681"/>
    <mergeCell ref="U677:Y681"/>
    <mergeCell ref="Z687:AD687"/>
    <mergeCell ref="AE687:AI687"/>
    <mergeCell ref="AJ687:AN687"/>
    <mergeCell ref="AO687:AS687"/>
    <mergeCell ref="AT687:AX687"/>
    <mergeCell ref="A689:E693"/>
    <mergeCell ref="F689:J693"/>
    <mergeCell ref="K689:O693"/>
    <mergeCell ref="P689:T693"/>
    <mergeCell ref="U689:Y693"/>
    <mergeCell ref="Z682:AD686"/>
    <mergeCell ref="AE682:AI686"/>
    <mergeCell ref="AJ682:AN686"/>
    <mergeCell ref="AO682:AS686"/>
    <mergeCell ref="AT682:AX686"/>
    <mergeCell ref="A687:E687"/>
    <mergeCell ref="F687:J687"/>
    <mergeCell ref="K687:O687"/>
    <mergeCell ref="P687:T687"/>
    <mergeCell ref="U687:Y687"/>
    <mergeCell ref="Z694:AD698"/>
    <mergeCell ref="AE694:AI698"/>
    <mergeCell ref="AJ694:AN698"/>
    <mergeCell ref="AO694:AS698"/>
    <mergeCell ref="AT694:AX698"/>
    <mergeCell ref="A699:E703"/>
    <mergeCell ref="F699:J703"/>
    <mergeCell ref="K699:O703"/>
    <mergeCell ref="P699:T703"/>
    <mergeCell ref="U699:Y703"/>
    <mergeCell ref="Z689:AD693"/>
    <mergeCell ref="AE689:AI693"/>
    <mergeCell ref="AJ689:AN693"/>
    <mergeCell ref="AO689:AS693"/>
    <mergeCell ref="AT689:AX693"/>
    <mergeCell ref="A694:E698"/>
    <mergeCell ref="F694:J698"/>
    <mergeCell ref="K694:O698"/>
    <mergeCell ref="P694:T698"/>
    <mergeCell ref="U694:Y698"/>
    <mergeCell ref="Z705:AD709"/>
    <mergeCell ref="AE705:AI709"/>
    <mergeCell ref="AJ705:AN709"/>
    <mergeCell ref="AO705:AS709"/>
    <mergeCell ref="AT705:AX709"/>
    <mergeCell ref="A710:E714"/>
    <mergeCell ref="F710:J714"/>
    <mergeCell ref="K710:O714"/>
    <mergeCell ref="P710:T714"/>
    <mergeCell ref="U710:Y714"/>
    <mergeCell ref="Z699:AD703"/>
    <mergeCell ref="AE699:AI703"/>
    <mergeCell ref="AJ699:AN703"/>
    <mergeCell ref="AO699:AS703"/>
    <mergeCell ref="AT699:AX703"/>
    <mergeCell ref="A705:E709"/>
    <mergeCell ref="F705:J709"/>
    <mergeCell ref="K705:O709"/>
    <mergeCell ref="P705:T709"/>
    <mergeCell ref="U705:Y709"/>
    <mergeCell ref="Z715:AD719"/>
    <mergeCell ref="AE715:AI719"/>
    <mergeCell ref="AJ715:AN718"/>
    <mergeCell ref="AO715:AS718"/>
    <mergeCell ref="AT715:AX718"/>
    <mergeCell ref="AJ719:AN719"/>
    <mergeCell ref="AO719:AS719"/>
    <mergeCell ref="AT719:AX719"/>
    <mergeCell ref="Z710:AD714"/>
    <mergeCell ref="AE710:AI714"/>
    <mergeCell ref="AJ710:AN714"/>
    <mergeCell ref="AO710:AS714"/>
    <mergeCell ref="AT710:AX714"/>
    <mergeCell ref="A715:E719"/>
    <mergeCell ref="F715:J719"/>
    <mergeCell ref="K715:O719"/>
    <mergeCell ref="P715:T719"/>
    <mergeCell ref="U715:Y719"/>
    <mergeCell ref="Z725:AC725"/>
    <mergeCell ref="A726:E730"/>
    <mergeCell ref="F726:J730"/>
    <mergeCell ref="K726:O730"/>
    <mergeCell ref="P726:T730"/>
    <mergeCell ref="U726:Y730"/>
    <mergeCell ref="Z726:AC726"/>
    <mergeCell ref="Z727:AC727"/>
    <mergeCell ref="Z728:AC728"/>
    <mergeCell ref="Z720:AX723"/>
    <mergeCell ref="A721:E725"/>
    <mergeCell ref="F721:J725"/>
    <mergeCell ref="K721:O725"/>
    <mergeCell ref="P721:T725"/>
    <mergeCell ref="U721:Y725"/>
    <mergeCell ref="Z724:AB724"/>
    <mergeCell ref="AG724:AI724"/>
    <mergeCell ref="AT724:AU724"/>
    <mergeCell ref="AV724:AW724"/>
    <mergeCell ref="AG725:AP734"/>
    <mergeCell ref="AR725:AW734"/>
    <mergeCell ref="Z735:AC735"/>
    <mergeCell ref="A736:E736"/>
    <mergeCell ref="F736:J736"/>
    <mergeCell ref="K736:O736"/>
    <mergeCell ref="P736:T736"/>
    <mergeCell ref="U736:Y736"/>
    <mergeCell ref="Z736:AD736"/>
    <mergeCell ref="Z729:AC729"/>
    <mergeCell ref="Z730:AC730"/>
    <mergeCell ref="A731:E735"/>
    <mergeCell ref="F731:J735"/>
    <mergeCell ref="K731:O735"/>
    <mergeCell ref="P731:T735"/>
    <mergeCell ref="U731:Y735"/>
    <mergeCell ref="Z731:AC731"/>
    <mergeCell ref="Z732:AC732"/>
    <mergeCell ref="Z733:AC733"/>
    <mergeCell ref="Z734:AC734"/>
    <mergeCell ref="A741:C741"/>
    <mergeCell ref="H741:J741"/>
    <mergeCell ref="U741:V741"/>
    <mergeCell ref="W741:X741"/>
    <mergeCell ref="A742:D742"/>
    <mergeCell ref="A743:D743"/>
    <mergeCell ref="A748:D748"/>
    <mergeCell ref="AE736:AI736"/>
    <mergeCell ref="AJ736:AN736"/>
    <mergeCell ref="AO736:AS736"/>
    <mergeCell ref="AT736:AX736"/>
    <mergeCell ref="A737:Y740"/>
    <mergeCell ref="Z738:AD742"/>
    <mergeCell ref="AE738:AI742"/>
    <mergeCell ref="AJ738:AN742"/>
    <mergeCell ref="AO738:AS742"/>
    <mergeCell ref="AT738:AX742"/>
    <mergeCell ref="Z748:AD751"/>
    <mergeCell ref="AE748:AI752"/>
    <mergeCell ref="AJ748:AN752"/>
    <mergeCell ref="AO748:AS752"/>
    <mergeCell ref="AT748:AX752"/>
    <mergeCell ref="A749:D749"/>
    <mergeCell ref="A750:D750"/>
    <mergeCell ref="A751:D751"/>
    <mergeCell ref="A752:D752"/>
    <mergeCell ref="Z752:AD752"/>
    <mergeCell ref="Z743:AD747"/>
    <mergeCell ref="AE743:AI747"/>
    <mergeCell ref="AJ743:AN747"/>
    <mergeCell ref="AO743:AS747"/>
    <mergeCell ref="AT743:AX747"/>
    <mergeCell ref="A744:D744"/>
    <mergeCell ref="A745:D745"/>
    <mergeCell ref="A746:D746"/>
    <mergeCell ref="A747:D747"/>
    <mergeCell ref="AE759:AI763"/>
    <mergeCell ref="AJ759:AN763"/>
    <mergeCell ref="AO759:AS763"/>
    <mergeCell ref="AT759:AX763"/>
    <mergeCell ref="A764:E768"/>
    <mergeCell ref="F764:J768"/>
    <mergeCell ref="K764:O768"/>
    <mergeCell ref="P764:T768"/>
    <mergeCell ref="U764:Y768"/>
    <mergeCell ref="Z764:AD768"/>
    <mergeCell ref="AE754:AI758"/>
    <mergeCell ref="AJ754:AN758"/>
    <mergeCell ref="AO754:AS758"/>
    <mergeCell ref="AT754:AX758"/>
    <mergeCell ref="A759:E763"/>
    <mergeCell ref="F759:J763"/>
    <mergeCell ref="K759:O763"/>
    <mergeCell ref="P759:T763"/>
    <mergeCell ref="U759:Y763"/>
    <mergeCell ref="Z759:AD763"/>
    <mergeCell ref="A754:E758"/>
    <mergeCell ref="F754:J758"/>
    <mergeCell ref="K754:O758"/>
    <mergeCell ref="P754:T758"/>
    <mergeCell ref="U754:Y758"/>
    <mergeCell ref="Z754:AD758"/>
    <mergeCell ref="H742:Q751"/>
    <mergeCell ref="S742:X751"/>
    <mergeCell ref="AE770:AI774"/>
    <mergeCell ref="AJ770:AN774"/>
    <mergeCell ref="AO770:AS774"/>
    <mergeCell ref="AT770:AX774"/>
    <mergeCell ref="A775:E779"/>
    <mergeCell ref="F775:J779"/>
    <mergeCell ref="K775:O779"/>
    <mergeCell ref="P775:T779"/>
    <mergeCell ref="U775:Y779"/>
    <mergeCell ref="Z775:AD779"/>
    <mergeCell ref="AE764:AI768"/>
    <mergeCell ref="AJ764:AN768"/>
    <mergeCell ref="AO764:AS768"/>
    <mergeCell ref="AT764:AX768"/>
    <mergeCell ref="A770:E774"/>
    <mergeCell ref="F770:J774"/>
    <mergeCell ref="K770:O774"/>
    <mergeCell ref="P770:T774"/>
    <mergeCell ref="U770:Y774"/>
    <mergeCell ref="Z770:AD774"/>
    <mergeCell ref="AE780:AI784"/>
    <mergeCell ref="AJ780:AN784"/>
    <mergeCell ref="AO780:AS784"/>
    <mergeCell ref="AT780:AX784"/>
    <mergeCell ref="A785:E785"/>
    <mergeCell ref="F785:J785"/>
    <mergeCell ref="K785:O785"/>
    <mergeCell ref="P785:T785"/>
    <mergeCell ref="U785:Y785"/>
    <mergeCell ref="Z785:AD785"/>
    <mergeCell ref="AE775:AI779"/>
    <mergeCell ref="AJ775:AN779"/>
    <mergeCell ref="AO775:AS779"/>
    <mergeCell ref="AT775:AX779"/>
    <mergeCell ref="A780:E784"/>
    <mergeCell ref="F780:J784"/>
    <mergeCell ref="K780:O784"/>
    <mergeCell ref="P780:T784"/>
    <mergeCell ref="U780:Y784"/>
    <mergeCell ref="Z780:AD784"/>
    <mergeCell ref="AE787:AI791"/>
    <mergeCell ref="AJ787:AN791"/>
    <mergeCell ref="AO787:AS791"/>
    <mergeCell ref="AT787:AX791"/>
    <mergeCell ref="A792:E796"/>
    <mergeCell ref="F792:J796"/>
    <mergeCell ref="K792:O796"/>
    <mergeCell ref="P792:T796"/>
    <mergeCell ref="U792:Y796"/>
    <mergeCell ref="Z792:AD796"/>
    <mergeCell ref="AE785:AI785"/>
    <mergeCell ref="AJ785:AN785"/>
    <mergeCell ref="AO785:AS785"/>
    <mergeCell ref="AT785:AX785"/>
    <mergeCell ref="A787:E791"/>
    <mergeCell ref="F787:J791"/>
    <mergeCell ref="K787:O791"/>
    <mergeCell ref="P787:T791"/>
    <mergeCell ref="U787:Y791"/>
    <mergeCell ref="Z787:AD791"/>
    <mergeCell ref="AE797:AI801"/>
    <mergeCell ref="AJ797:AN801"/>
    <mergeCell ref="AO797:AS801"/>
    <mergeCell ref="AT797:AX801"/>
    <mergeCell ref="A803:E807"/>
    <mergeCell ref="F803:J807"/>
    <mergeCell ref="K803:O807"/>
    <mergeCell ref="P803:T807"/>
    <mergeCell ref="U803:Y807"/>
    <mergeCell ref="Z803:AD807"/>
    <mergeCell ref="AE792:AI796"/>
    <mergeCell ref="AJ792:AN796"/>
    <mergeCell ref="AO792:AS796"/>
    <mergeCell ref="AT792:AX796"/>
    <mergeCell ref="A797:E801"/>
    <mergeCell ref="F797:J801"/>
    <mergeCell ref="K797:O801"/>
    <mergeCell ref="P797:T801"/>
    <mergeCell ref="U797:Y801"/>
    <mergeCell ref="Z797:AD801"/>
    <mergeCell ref="AO813:AS817"/>
    <mergeCell ref="AT813:AX817"/>
    <mergeCell ref="P817:T817"/>
    <mergeCell ref="Z818:AX821"/>
    <mergeCell ref="AE808:AI812"/>
    <mergeCell ref="AJ808:AN812"/>
    <mergeCell ref="AO808:AS812"/>
    <mergeCell ref="AT808:AX812"/>
    <mergeCell ref="A813:E817"/>
    <mergeCell ref="F813:J817"/>
    <mergeCell ref="K813:O817"/>
    <mergeCell ref="P813:T816"/>
    <mergeCell ref="U813:Y817"/>
    <mergeCell ref="Z813:AD817"/>
    <mergeCell ref="AE803:AI807"/>
    <mergeCell ref="AJ803:AN807"/>
    <mergeCell ref="AO803:AS807"/>
    <mergeCell ref="AT803:AX807"/>
    <mergeCell ref="A808:E812"/>
    <mergeCell ref="F808:J812"/>
    <mergeCell ref="K808:O812"/>
    <mergeCell ref="P808:T812"/>
    <mergeCell ref="U808:Y812"/>
    <mergeCell ref="Z808:AD812"/>
    <mergeCell ref="AE813:AI817"/>
    <mergeCell ref="AJ813:AN817"/>
    <mergeCell ref="A829:E833"/>
    <mergeCell ref="F829:J833"/>
    <mergeCell ref="K829:O833"/>
    <mergeCell ref="P829:T833"/>
    <mergeCell ref="U829:Y833"/>
    <mergeCell ref="AG822:AI822"/>
    <mergeCell ref="AT822:AU822"/>
    <mergeCell ref="AV822:AW822"/>
    <mergeCell ref="Z823:AC823"/>
    <mergeCell ref="A824:E828"/>
    <mergeCell ref="F824:J828"/>
    <mergeCell ref="K824:O828"/>
    <mergeCell ref="P824:T828"/>
    <mergeCell ref="U824:Y828"/>
    <mergeCell ref="A819:E823"/>
    <mergeCell ref="F819:J823"/>
    <mergeCell ref="K819:O823"/>
    <mergeCell ref="P819:T823"/>
    <mergeCell ref="U819:Y823"/>
    <mergeCell ref="Z822:AB822"/>
    <mergeCell ref="AG823:AP832"/>
    <mergeCell ref="AR823:AW832"/>
    <mergeCell ref="Z829:AC829"/>
    <mergeCell ref="Z830:AC830"/>
    <mergeCell ref="Z831:AC831"/>
    <mergeCell ref="Z832:AC832"/>
    <mergeCell ref="Z833:AC833"/>
    <mergeCell ref="Z824:AC824"/>
    <mergeCell ref="Z825:AC825"/>
    <mergeCell ref="Z826:AC826"/>
    <mergeCell ref="Z827:AC827"/>
    <mergeCell ref="Z828:AC828"/>
    <mergeCell ref="A843:D843"/>
    <mergeCell ref="A844:D844"/>
    <mergeCell ref="A845:D845"/>
    <mergeCell ref="AT836:AX840"/>
    <mergeCell ref="A839:C839"/>
    <mergeCell ref="H839:J839"/>
    <mergeCell ref="U839:V839"/>
    <mergeCell ref="W839:X839"/>
    <mergeCell ref="A840:D840"/>
    <mergeCell ref="A841:D841"/>
    <mergeCell ref="Z841:AD845"/>
    <mergeCell ref="AE841:AI845"/>
    <mergeCell ref="Z834:AD834"/>
    <mergeCell ref="AE834:AI834"/>
    <mergeCell ref="AJ834:AN834"/>
    <mergeCell ref="AO834:AS834"/>
    <mergeCell ref="AT834:AX834"/>
    <mergeCell ref="A835:Y838"/>
    <mergeCell ref="Z836:AD840"/>
    <mergeCell ref="AE836:AI840"/>
    <mergeCell ref="AJ836:AN840"/>
    <mergeCell ref="AO836:AS840"/>
    <mergeCell ref="A834:E834"/>
    <mergeCell ref="F834:J834"/>
    <mergeCell ref="K834:O834"/>
    <mergeCell ref="P834:T834"/>
    <mergeCell ref="U834:Y834"/>
    <mergeCell ref="AE852:AI856"/>
    <mergeCell ref="AJ852:AN856"/>
    <mergeCell ref="AO852:AS856"/>
    <mergeCell ref="AT852:AX856"/>
    <mergeCell ref="A857:E861"/>
    <mergeCell ref="F857:J861"/>
    <mergeCell ref="K857:O861"/>
    <mergeCell ref="P857:T861"/>
    <mergeCell ref="U857:Y861"/>
    <mergeCell ref="Z857:AD861"/>
    <mergeCell ref="A852:E856"/>
    <mergeCell ref="F852:J856"/>
    <mergeCell ref="K852:O856"/>
    <mergeCell ref="P852:T856"/>
    <mergeCell ref="U852:Y856"/>
    <mergeCell ref="Z852:AD856"/>
    <mergeCell ref="A846:D846"/>
    <mergeCell ref="Z846:AD850"/>
    <mergeCell ref="AE846:AI850"/>
    <mergeCell ref="AJ846:AN850"/>
    <mergeCell ref="AO846:AS850"/>
    <mergeCell ref="AT846:AX850"/>
    <mergeCell ref="A847:D847"/>
    <mergeCell ref="A848:D848"/>
    <mergeCell ref="A849:D849"/>
    <mergeCell ref="A850:D850"/>
    <mergeCell ref="H840:Q849"/>
    <mergeCell ref="S840:X849"/>
    <mergeCell ref="AJ841:AN845"/>
    <mergeCell ref="AO841:AS845"/>
    <mergeCell ref="AT841:AX845"/>
    <mergeCell ref="A842:D842"/>
    <mergeCell ref="AE862:AI866"/>
    <mergeCell ref="AJ862:AN866"/>
    <mergeCell ref="AO862:AS866"/>
    <mergeCell ref="AT862:AX866"/>
    <mergeCell ref="A868:E872"/>
    <mergeCell ref="F868:J872"/>
    <mergeCell ref="K868:O872"/>
    <mergeCell ref="P868:T872"/>
    <mergeCell ref="U868:Y872"/>
    <mergeCell ref="Z868:AD872"/>
    <mergeCell ref="AE857:AI861"/>
    <mergeCell ref="AJ857:AN861"/>
    <mergeCell ref="AO857:AS861"/>
    <mergeCell ref="AT857:AX861"/>
    <mergeCell ref="A862:E866"/>
    <mergeCell ref="F862:J866"/>
    <mergeCell ref="K862:O866"/>
    <mergeCell ref="P862:T866"/>
    <mergeCell ref="U862:Y866"/>
    <mergeCell ref="Z862:AD866"/>
    <mergeCell ref="AE873:AI877"/>
    <mergeCell ref="AJ873:AN877"/>
    <mergeCell ref="AO873:AS877"/>
    <mergeCell ref="AT873:AX877"/>
    <mergeCell ref="A878:E882"/>
    <mergeCell ref="F878:J882"/>
    <mergeCell ref="K878:O882"/>
    <mergeCell ref="P878:T882"/>
    <mergeCell ref="U878:Y882"/>
    <mergeCell ref="Z878:AD882"/>
    <mergeCell ref="AE868:AI872"/>
    <mergeCell ref="AJ868:AN872"/>
    <mergeCell ref="AO868:AS872"/>
    <mergeCell ref="AT868:AX872"/>
    <mergeCell ref="A873:E877"/>
    <mergeCell ref="F873:J877"/>
    <mergeCell ref="K873:O877"/>
    <mergeCell ref="P873:T877"/>
    <mergeCell ref="U873:Y877"/>
    <mergeCell ref="Z873:AD877"/>
    <mergeCell ref="Z932:AD932"/>
    <mergeCell ref="AE932:AI932"/>
    <mergeCell ref="AJ932:AN932"/>
    <mergeCell ref="AO932:AS932"/>
    <mergeCell ref="AT932:AX932"/>
    <mergeCell ref="Z883:AD883"/>
    <mergeCell ref="AE883:AI883"/>
    <mergeCell ref="AJ883:AN883"/>
    <mergeCell ref="AO883:AS883"/>
    <mergeCell ref="AT883:AX883"/>
    <mergeCell ref="A932:E932"/>
    <mergeCell ref="F932:J932"/>
    <mergeCell ref="K932:O932"/>
    <mergeCell ref="P932:T932"/>
    <mergeCell ref="U932:Y932"/>
    <mergeCell ref="AE878:AI882"/>
    <mergeCell ref="AJ878:AN881"/>
    <mergeCell ref="AO878:AS882"/>
    <mergeCell ref="AT878:AX882"/>
    <mergeCell ref="AJ882:AN882"/>
    <mergeCell ref="A883:E883"/>
    <mergeCell ref="F883:J883"/>
    <mergeCell ref="K883:O883"/>
    <mergeCell ref="P883:T883"/>
    <mergeCell ref="U883:Y883"/>
  </mergeCells>
  <conditionalFormatting sqref="AF39:AF49">
    <cfRule type="cellIs" dxfId="136" priority="35" operator="equal">
      <formula>$AT$38</formula>
    </cfRule>
    <cfRule type="cellIs" dxfId="135" priority="36" operator="lessThan">
      <formula>1</formula>
    </cfRule>
  </conditionalFormatting>
  <conditionalFormatting sqref="G56:G66">
    <cfRule type="cellIs" dxfId="134" priority="33" operator="equal">
      <formula>$AT$38</formula>
    </cfRule>
    <cfRule type="cellIs" dxfId="133" priority="34" operator="lessThan">
      <formula>1</formula>
    </cfRule>
  </conditionalFormatting>
  <conditionalFormatting sqref="AF137:AF147">
    <cfRule type="cellIs" dxfId="132" priority="31" operator="equal">
      <formula>$AT$38</formula>
    </cfRule>
    <cfRule type="cellIs" dxfId="131" priority="32" operator="lessThan">
      <formula>1</formula>
    </cfRule>
  </conditionalFormatting>
  <conditionalFormatting sqref="G154:G164">
    <cfRule type="cellIs" dxfId="130" priority="29" operator="equal">
      <formula>$AT$38</formula>
    </cfRule>
    <cfRule type="cellIs" dxfId="129" priority="30" operator="lessThan">
      <formula>1</formula>
    </cfRule>
  </conditionalFormatting>
  <conditionalFormatting sqref="AF235:AF245">
    <cfRule type="cellIs" dxfId="128" priority="27" operator="equal">
      <formula>$AT$38</formula>
    </cfRule>
    <cfRule type="cellIs" dxfId="127" priority="28" operator="lessThan">
      <formula>1</formula>
    </cfRule>
  </conditionalFormatting>
  <conditionalFormatting sqref="G252:G262">
    <cfRule type="cellIs" dxfId="126" priority="25" operator="equal">
      <formula>$AT$38</formula>
    </cfRule>
    <cfRule type="cellIs" dxfId="125" priority="26" operator="lessThan">
      <formula>1</formula>
    </cfRule>
  </conditionalFormatting>
  <conditionalFormatting sqref="AF333:AF343">
    <cfRule type="cellIs" dxfId="124" priority="23" operator="equal">
      <formula>$AT$38</formula>
    </cfRule>
    <cfRule type="cellIs" dxfId="123" priority="24" operator="lessThan">
      <formula>1</formula>
    </cfRule>
  </conditionalFormatting>
  <conditionalFormatting sqref="G350:G360">
    <cfRule type="cellIs" dxfId="122" priority="21" operator="equal">
      <formula>$AT$38</formula>
    </cfRule>
    <cfRule type="cellIs" dxfId="121" priority="22" operator="lessThan">
      <formula>1</formula>
    </cfRule>
  </conditionalFormatting>
  <conditionalFormatting sqref="AF431:AF441">
    <cfRule type="cellIs" dxfId="120" priority="19" operator="equal">
      <formula>$AT$38</formula>
    </cfRule>
    <cfRule type="cellIs" dxfId="119" priority="20" operator="lessThan">
      <formula>1</formula>
    </cfRule>
  </conditionalFormatting>
  <conditionalFormatting sqref="G448:G458">
    <cfRule type="cellIs" dxfId="118" priority="17" operator="equal">
      <formula>$AT$38</formula>
    </cfRule>
    <cfRule type="cellIs" dxfId="117" priority="18" operator="lessThan">
      <formula>1</formula>
    </cfRule>
  </conditionalFormatting>
  <conditionalFormatting sqref="AF529:AF539">
    <cfRule type="cellIs" dxfId="116" priority="15" operator="equal">
      <formula>$AT$38</formula>
    </cfRule>
    <cfRule type="cellIs" dxfId="115" priority="16" operator="lessThan">
      <formula>1</formula>
    </cfRule>
  </conditionalFormatting>
  <conditionalFormatting sqref="G546:G556">
    <cfRule type="cellIs" dxfId="114" priority="13" operator="equal">
      <formula>$AT$38</formula>
    </cfRule>
    <cfRule type="cellIs" dxfId="113" priority="14" operator="lessThan">
      <formula>1</formula>
    </cfRule>
  </conditionalFormatting>
  <conditionalFormatting sqref="AF627:AF637">
    <cfRule type="cellIs" dxfId="112" priority="11" operator="equal">
      <formula>$AT$38</formula>
    </cfRule>
    <cfRule type="cellIs" dxfId="111" priority="12" operator="lessThan">
      <formula>1</formula>
    </cfRule>
  </conditionalFormatting>
  <conditionalFormatting sqref="G644:G654">
    <cfRule type="cellIs" dxfId="110" priority="9" operator="equal">
      <formula>$AT$38</formula>
    </cfRule>
    <cfRule type="cellIs" dxfId="109" priority="10" operator="lessThan">
      <formula>1</formula>
    </cfRule>
  </conditionalFormatting>
  <conditionalFormatting sqref="AF725:AF735">
    <cfRule type="cellIs" dxfId="108" priority="7" operator="equal">
      <formula>$AT$38</formula>
    </cfRule>
    <cfRule type="cellIs" dxfId="107" priority="8" operator="lessThan">
      <formula>1</formula>
    </cfRule>
  </conditionalFormatting>
  <conditionalFormatting sqref="G742:G752">
    <cfRule type="cellIs" dxfId="106" priority="5" operator="equal">
      <formula>$AT$38</formula>
    </cfRule>
    <cfRule type="cellIs" dxfId="105" priority="6" operator="lessThan">
      <formula>1</formula>
    </cfRule>
  </conditionalFormatting>
  <conditionalFormatting sqref="AF823:AF833">
    <cfRule type="cellIs" dxfId="104" priority="3" operator="equal">
      <formula>$AT$38</formula>
    </cfRule>
    <cfRule type="cellIs" dxfId="103" priority="4" operator="lessThan">
      <formula>1</formula>
    </cfRule>
  </conditionalFormatting>
  <conditionalFormatting sqref="G840:G850">
    <cfRule type="cellIs" dxfId="102" priority="1" operator="equal">
      <formula>$AT$38</formula>
    </cfRule>
    <cfRule type="cellIs" dxfId="101" priority="2" operator="lessThan">
      <formula>1</formula>
    </cfRule>
  </conditionalFormatting>
  <pageMargins left="0.7" right="0.7" top="0.75" bottom="0.75" header="0.3" footer="0.3"/>
  <pageSetup paperSize="119" orientation="portrait" horizontalDpi="4294967292"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tabColor theme="9"/>
  </sheetPr>
  <dimension ref="A1:BD980"/>
  <sheetViews>
    <sheetView topLeftCell="A533" zoomScale="110" zoomScaleNormal="110" workbookViewId="0">
      <selection activeCell="AE552" sqref="AE552:AI556"/>
    </sheetView>
  </sheetViews>
  <sheetFormatPr defaultColWidth="9.140625" defaultRowHeight="12.75"/>
  <cols>
    <col min="1" max="4" width="5.28515625" style="1076" customWidth="1"/>
    <col min="5" max="5" width="5.28515625" style="1078" customWidth="1"/>
    <col min="6" max="9" width="5.28515625" style="1076" customWidth="1"/>
    <col min="10" max="10" width="5.28515625" style="1078" customWidth="1"/>
    <col min="11" max="14" width="5.28515625" style="1076" customWidth="1"/>
    <col min="15" max="15" width="5.28515625" style="1078" customWidth="1"/>
    <col min="16" max="19" width="5.28515625" style="1076" customWidth="1"/>
    <col min="20" max="20" width="5.28515625" style="1078" customWidth="1"/>
    <col min="21" max="24" width="5.28515625" style="1076" customWidth="1"/>
    <col min="25" max="25" width="5.28515625" style="1078" customWidth="1"/>
    <col min="26" max="29" width="5.28515625" style="1076" customWidth="1"/>
    <col min="30" max="30" width="5.28515625" style="1078" customWidth="1"/>
    <col min="31" max="34" width="5.28515625" style="1076" customWidth="1"/>
    <col min="35" max="35" width="5.28515625" style="1078" customWidth="1"/>
    <col min="36" max="39" width="5.28515625" style="1076" customWidth="1"/>
    <col min="40" max="40" width="5.28515625" style="1078" customWidth="1"/>
    <col min="41" max="44" width="5.28515625" style="1076" customWidth="1"/>
    <col min="45" max="45" width="5.28515625" style="1078" customWidth="1"/>
    <col min="46" max="49" width="5.28515625" style="1076" customWidth="1"/>
    <col min="50" max="50" width="5.28515625" style="1078" customWidth="1"/>
    <col min="51" max="56" width="9.140625" style="1075"/>
    <col min="57" max="16384" width="9.140625" style="1076"/>
  </cols>
  <sheetData>
    <row r="1" spans="1:56" s="1073" customFormat="1" ht="18.75">
      <c r="A1" s="1972" t="s">
        <v>0</v>
      </c>
      <c r="B1" s="1972"/>
      <c r="C1" s="1972"/>
      <c r="D1" s="1972"/>
      <c r="E1" s="1972"/>
      <c r="F1" s="1972" t="s">
        <v>1</v>
      </c>
      <c r="G1" s="1972"/>
      <c r="H1" s="1972"/>
      <c r="I1" s="1972"/>
      <c r="J1" s="1972"/>
      <c r="K1" s="1972" t="s">
        <v>2</v>
      </c>
      <c r="L1" s="1972"/>
      <c r="M1" s="1972"/>
      <c r="N1" s="1972"/>
      <c r="O1" s="1972"/>
      <c r="P1" s="1972" t="s">
        <v>3</v>
      </c>
      <c r="Q1" s="1972"/>
      <c r="R1" s="1972"/>
      <c r="S1" s="1972"/>
      <c r="T1" s="1972"/>
      <c r="U1" s="1972" t="s">
        <v>4</v>
      </c>
      <c r="V1" s="1972"/>
      <c r="W1" s="1972"/>
      <c r="X1" s="1972"/>
      <c r="Y1" s="1972"/>
      <c r="Z1" s="1972" t="s">
        <v>5</v>
      </c>
      <c r="AA1" s="1972"/>
      <c r="AB1" s="1972"/>
      <c r="AC1" s="1972"/>
      <c r="AD1" s="1972"/>
      <c r="AE1" s="1972" t="s">
        <v>6</v>
      </c>
      <c r="AF1" s="1972"/>
      <c r="AG1" s="1972"/>
      <c r="AH1" s="1972"/>
      <c r="AI1" s="1972"/>
      <c r="AJ1" s="1972" t="s">
        <v>7</v>
      </c>
      <c r="AK1" s="1972"/>
      <c r="AL1" s="1972"/>
      <c r="AM1" s="1972"/>
      <c r="AN1" s="1972"/>
      <c r="AO1" s="1972" t="s">
        <v>8</v>
      </c>
      <c r="AP1" s="1972"/>
      <c r="AQ1" s="1972"/>
      <c r="AR1" s="1972"/>
      <c r="AS1" s="1972"/>
      <c r="AT1" s="1972" t="s">
        <v>9</v>
      </c>
      <c r="AU1" s="1972"/>
      <c r="AV1" s="1972"/>
      <c r="AW1" s="1972"/>
      <c r="AX1" s="1972"/>
      <c r="AY1" s="383"/>
      <c r="AZ1" s="383"/>
      <c r="BA1" s="383"/>
      <c r="BB1" s="383"/>
      <c r="BC1" s="383"/>
      <c r="BD1" s="383"/>
    </row>
    <row r="2" spans="1:56" s="1074" customFormat="1">
      <c r="A2" s="531">
        <v>1</v>
      </c>
      <c r="B2" s="524"/>
      <c r="C2" s="524"/>
      <c r="D2" s="524"/>
      <c r="E2" s="525"/>
      <c r="F2" s="531">
        <v>2</v>
      </c>
      <c r="G2" s="524"/>
      <c r="H2" s="524"/>
      <c r="I2" s="524"/>
      <c r="J2" s="525"/>
      <c r="K2" s="531">
        <v>3</v>
      </c>
      <c r="L2" s="524"/>
      <c r="M2" s="524"/>
      <c r="N2" s="524"/>
      <c r="O2" s="525"/>
      <c r="P2" s="531">
        <v>4</v>
      </c>
      <c r="Q2" s="524"/>
      <c r="R2" s="524"/>
      <c r="S2" s="524"/>
      <c r="T2" s="525"/>
      <c r="U2" s="531">
        <v>5</v>
      </c>
      <c r="V2" s="524"/>
      <c r="W2" s="524"/>
      <c r="X2" s="524"/>
      <c r="Y2" s="525"/>
      <c r="Z2" s="531">
        <v>6</v>
      </c>
      <c r="AA2" s="524"/>
      <c r="AB2" s="524"/>
      <c r="AC2" s="524"/>
      <c r="AD2" s="525"/>
      <c r="AE2" s="531">
        <v>7</v>
      </c>
      <c r="AF2" s="524"/>
      <c r="AG2" s="524"/>
      <c r="AH2" s="524"/>
      <c r="AI2" s="525"/>
      <c r="AJ2" s="531">
        <v>8</v>
      </c>
      <c r="AK2" s="524"/>
      <c r="AL2" s="524"/>
      <c r="AM2" s="524"/>
      <c r="AN2" s="525"/>
      <c r="AO2" s="531">
        <v>9</v>
      </c>
      <c r="AP2" s="524"/>
      <c r="AQ2" s="524"/>
      <c r="AR2" s="524"/>
      <c r="AS2" s="525"/>
      <c r="AT2" s="531">
        <v>10</v>
      </c>
      <c r="AU2" s="524"/>
      <c r="AV2" s="524"/>
      <c r="AW2" s="524"/>
      <c r="AX2" s="525"/>
      <c r="AY2" s="386"/>
      <c r="AZ2" s="386"/>
      <c r="BA2" s="386"/>
      <c r="BB2" s="386"/>
      <c r="BC2" s="386"/>
      <c r="BD2" s="386"/>
    </row>
    <row r="3" spans="1:56">
      <c r="A3" s="1977" t="s">
        <v>10</v>
      </c>
      <c r="B3" s="1977"/>
      <c r="C3" s="1977"/>
      <c r="D3" s="1977"/>
      <c r="E3" s="1978"/>
      <c r="F3" s="1977" t="s">
        <v>11</v>
      </c>
      <c r="G3" s="1977"/>
      <c r="H3" s="1977"/>
      <c r="I3" s="1977"/>
      <c r="J3" s="1978"/>
      <c r="K3" s="1977" t="s">
        <v>12</v>
      </c>
      <c r="L3" s="1977"/>
      <c r="M3" s="1977"/>
      <c r="N3" s="1977"/>
      <c r="O3" s="1978"/>
      <c r="P3" s="1977" t="s">
        <v>13</v>
      </c>
      <c r="Q3" s="1977"/>
      <c r="R3" s="1977"/>
      <c r="S3" s="1977"/>
      <c r="T3" s="1978"/>
      <c r="U3" s="1977" t="s">
        <v>14</v>
      </c>
      <c r="V3" s="1977"/>
      <c r="W3" s="1977"/>
      <c r="X3" s="1977"/>
      <c r="Y3" s="1978"/>
      <c r="Z3" s="1977" t="s">
        <v>15</v>
      </c>
      <c r="AA3" s="1977"/>
      <c r="AB3" s="1977"/>
      <c r="AC3" s="1977"/>
      <c r="AD3" s="1978"/>
      <c r="AE3" s="1977"/>
      <c r="AF3" s="1977"/>
      <c r="AG3" s="1977"/>
      <c r="AH3" s="1977"/>
      <c r="AI3" s="1978"/>
      <c r="AJ3" s="1977" t="s">
        <v>16</v>
      </c>
      <c r="AK3" s="1977"/>
      <c r="AL3" s="1977"/>
      <c r="AM3" s="1977"/>
      <c r="AN3" s="1978"/>
      <c r="AO3" s="1977" t="s">
        <v>17</v>
      </c>
      <c r="AP3" s="1977"/>
      <c r="AQ3" s="1977"/>
      <c r="AR3" s="1977"/>
      <c r="AS3" s="1978"/>
      <c r="AT3" s="1977"/>
      <c r="AU3" s="1977"/>
      <c r="AV3" s="1977"/>
      <c r="AW3" s="1977"/>
      <c r="AX3" s="1978"/>
      <c r="AY3" s="391"/>
      <c r="AZ3" s="391"/>
      <c r="BA3" s="391"/>
      <c r="BB3" s="391"/>
      <c r="BC3" s="391"/>
      <c r="BD3" s="391"/>
    </row>
    <row r="4" spans="1:56">
      <c r="A4" s="1977"/>
      <c r="B4" s="1977"/>
      <c r="C4" s="1977"/>
      <c r="D4" s="1977"/>
      <c r="E4" s="1978"/>
      <c r="F4" s="1977"/>
      <c r="G4" s="1977"/>
      <c r="H4" s="1977"/>
      <c r="I4" s="1977"/>
      <c r="J4" s="1978"/>
      <c r="K4" s="1977"/>
      <c r="L4" s="1977"/>
      <c r="M4" s="1977"/>
      <c r="N4" s="1977"/>
      <c r="O4" s="1978"/>
      <c r="P4" s="1977"/>
      <c r="Q4" s="1977"/>
      <c r="R4" s="1977"/>
      <c r="S4" s="1977"/>
      <c r="T4" s="1978"/>
      <c r="U4" s="1977"/>
      <c r="V4" s="1977"/>
      <c r="W4" s="1977"/>
      <c r="X4" s="1977"/>
      <c r="Y4" s="1978"/>
      <c r="Z4" s="1977"/>
      <c r="AA4" s="1977"/>
      <c r="AB4" s="1977"/>
      <c r="AC4" s="1977"/>
      <c r="AD4" s="1978"/>
      <c r="AE4" s="1977"/>
      <c r="AF4" s="1977"/>
      <c r="AG4" s="1977"/>
      <c r="AH4" s="1977"/>
      <c r="AI4" s="1978"/>
      <c r="AJ4" s="1977"/>
      <c r="AK4" s="1977"/>
      <c r="AL4" s="1977"/>
      <c r="AM4" s="1977"/>
      <c r="AN4" s="1978"/>
      <c r="AO4" s="1977"/>
      <c r="AP4" s="1977"/>
      <c r="AQ4" s="1977"/>
      <c r="AR4" s="1977"/>
      <c r="AS4" s="1978"/>
      <c r="AT4" s="1977"/>
      <c r="AU4" s="1977"/>
      <c r="AV4" s="1977"/>
      <c r="AW4" s="1977"/>
      <c r="AX4" s="1978"/>
      <c r="AY4" s="391"/>
      <c r="AZ4" s="391"/>
      <c r="BA4" s="391"/>
      <c r="BB4" s="391"/>
      <c r="BC4" s="391"/>
      <c r="BD4" s="391"/>
    </row>
    <row r="5" spans="1:56">
      <c r="A5" s="1977"/>
      <c r="B5" s="1977"/>
      <c r="C5" s="1977"/>
      <c r="D5" s="1977"/>
      <c r="E5" s="1978"/>
      <c r="F5" s="1977"/>
      <c r="G5" s="1977"/>
      <c r="H5" s="1977"/>
      <c r="I5" s="1977"/>
      <c r="J5" s="1978"/>
      <c r="K5" s="1977"/>
      <c r="L5" s="1977"/>
      <c r="M5" s="1977"/>
      <c r="N5" s="1977"/>
      <c r="O5" s="1978"/>
      <c r="P5" s="1977"/>
      <c r="Q5" s="1977"/>
      <c r="R5" s="1977"/>
      <c r="S5" s="1977"/>
      <c r="T5" s="1978"/>
      <c r="U5" s="1977"/>
      <c r="V5" s="1977"/>
      <c r="W5" s="1977"/>
      <c r="X5" s="1977"/>
      <c r="Y5" s="1978"/>
      <c r="Z5" s="1977"/>
      <c r="AA5" s="1977"/>
      <c r="AB5" s="1977"/>
      <c r="AC5" s="1977"/>
      <c r="AD5" s="1978"/>
      <c r="AE5" s="1977"/>
      <c r="AF5" s="1977"/>
      <c r="AG5" s="1977"/>
      <c r="AH5" s="1977"/>
      <c r="AI5" s="1978"/>
      <c r="AJ5" s="1977"/>
      <c r="AK5" s="1977"/>
      <c r="AL5" s="1977"/>
      <c r="AM5" s="1977"/>
      <c r="AN5" s="1978"/>
      <c r="AO5" s="1977"/>
      <c r="AP5" s="1977"/>
      <c r="AQ5" s="1977"/>
      <c r="AR5" s="1977"/>
      <c r="AS5" s="1978"/>
      <c r="AT5" s="1977"/>
      <c r="AU5" s="1977"/>
      <c r="AV5" s="1977"/>
      <c r="AW5" s="1977"/>
      <c r="AX5" s="1978"/>
      <c r="AY5" s="391"/>
      <c r="AZ5" s="391"/>
      <c r="BA5" s="391"/>
      <c r="BB5" s="391"/>
      <c r="BC5" s="391"/>
      <c r="BD5" s="391"/>
    </row>
    <row r="6" spans="1:56">
      <c r="A6" s="1977"/>
      <c r="B6" s="1977"/>
      <c r="C6" s="1977"/>
      <c r="D6" s="1977"/>
      <c r="E6" s="1978"/>
      <c r="F6" s="1977"/>
      <c r="G6" s="1977"/>
      <c r="H6" s="1977"/>
      <c r="I6" s="1977"/>
      <c r="J6" s="1978"/>
      <c r="K6" s="1977"/>
      <c r="L6" s="1977"/>
      <c r="M6" s="1977"/>
      <c r="N6" s="1977"/>
      <c r="O6" s="1978"/>
      <c r="P6" s="1977"/>
      <c r="Q6" s="1977"/>
      <c r="R6" s="1977"/>
      <c r="S6" s="1977"/>
      <c r="T6" s="1978"/>
      <c r="U6" s="1977"/>
      <c r="V6" s="1977"/>
      <c r="W6" s="1977"/>
      <c r="X6" s="1977"/>
      <c r="Y6" s="1978"/>
      <c r="Z6" s="1977"/>
      <c r="AA6" s="1977"/>
      <c r="AB6" s="1977"/>
      <c r="AC6" s="1977"/>
      <c r="AD6" s="1978"/>
      <c r="AE6" s="1977"/>
      <c r="AF6" s="1977"/>
      <c r="AG6" s="1977"/>
      <c r="AH6" s="1977"/>
      <c r="AI6" s="1978"/>
      <c r="AJ6" s="1977"/>
      <c r="AK6" s="1977"/>
      <c r="AL6" s="1977"/>
      <c r="AM6" s="1977"/>
      <c r="AN6" s="1978"/>
      <c r="AO6" s="1977"/>
      <c r="AP6" s="1977"/>
      <c r="AQ6" s="1977"/>
      <c r="AR6" s="1977"/>
      <c r="AS6" s="1978"/>
      <c r="AT6" s="1977"/>
      <c r="AU6" s="1977"/>
      <c r="AV6" s="1977"/>
      <c r="AW6" s="1977"/>
      <c r="AX6" s="1978"/>
      <c r="AY6" s="391"/>
      <c r="AZ6" s="391"/>
      <c r="BA6" s="391"/>
      <c r="BB6" s="391"/>
      <c r="BC6" s="391"/>
      <c r="BD6" s="391"/>
    </row>
    <row r="7" spans="1:56">
      <c r="A7" s="1977"/>
      <c r="B7" s="1977"/>
      <c r="C7" s="1977"/>
      <c r="D7" s="1977"/>
      <c r="E7" s="1978"/>
      <c r="F7" s="1977"/>
      <c r="G7" s="1977"/>
      <c r="H7" s="1977"/>
      <c r="I7" s="1977"/>
      <c r="J7" s="1978"/>
      <c r="K7" s="1977"/>
      <c r="L7" s="1977"/>
      <c r="M7" s="1977"/>
      <c r="N7" s="1977"/>
      <c r="O7" s="1978"/>
      <c r="P7" s="1977"/>
      <c r="Q7" s="1977"/>
      <c r="R7" s="1977"/>
      <c r="S7" s="1977"/>
      <c r="T7" s="1978"/>
      <c r="U7" s="1977"/>
      <c r="V7" s="1977"/>
      <c r="W7" s="1977"/>
      <c r="X7" s="1977"/>
      <c r="Y7" s="1978"/>
      <c r="Z7" s="1977"/>
      <c r="AA7" s="1977"/>
      <c r="AB7" s="1977"/>
      <c r="AC7" s="1977"/>
      <c r="AD7" s="1978"/>
      <c r="AE7" s="1977"/>
      <c r="AF7" s="1977"/>
      <c r="AG7" s="1977"/>
      <c r="AH7" s="1977"/>
      <c r="AI7" s="1978"/>
      <c r="AJ7" s="1977"/>
      <c r="AK7" s="1977"/>
      <c r="AL7" s="1977"/>
      <c r="AM7" s="1977"/>
      <c r="AN7" s="1978"/>
      <c r="AO7" s="1977"/>
      <c r="AP7" s="1977"/>
      <c r="AQ7" s="1977"/>
      <c r="AR7" s="1977"/>
      <c r="AS7" s="1978"/>
      <c r="AT7" s="1977"/>
      <c r="AU7" s="1977"/>
      <c r="AV7" s="1977"/>
      <c r="AW7" s="1977"/>
      <c r="AX7" s="1978"/>
      <c r="AY7" s="391"/>
      <c r="AZ7" s="391"/>
      <c r="BA7" s="391"/>
      <c r="BB7" s="391"/>
      <c r="BC7" s="391"/>
      <c r="BD7" s="391"/>
    </row>
    <row r="8" spans="1:56">
      <c r="A8" s="1977" t="s">
        <v>18</v>
      </c>
      <c r="B8" s="1977"/>
      <c r="C8" s="1977"/>
      <c r="D8" s="1977"/>
      <c r="E8" s="1978"/>
      <c r="F8" s="1977"/>
      <c r="G8" s="1977"/>
      <c r="H8" s="1977"/>
      <c r="I8" s="1977"/>
      <c r="J8" s="1978"/>
      <c r="K8" s="1977"/>
      <c r="L8" s="1977"/>
      <c r="M8" s="1977"/>
      <c r="N8" s="1977"/>
      <c r="O8" s="1978"/>
      <c r="P8" s="1977" t="s">
        <v>19</v>
      </c>
      <c r="Q8" s="1977"/>
      <c r="R8" s="1977"/>
      <c r="S8" s="1977"/>
      <c r="T8" s="1978"/>
      <c r="U8" s="1977" t="s">
        <v>20</v>
      </c>
      <c r="V8" s="1977"/>
      <c r="W8" s="1977"/>
      <c r="X8" s="1977"/>
      <c r="Y8" s="1978"/>
      <c r="Z8" s="1977"/>
      <c r="AA8" s="1977"/>
      <c r="AB8" s="1977"/>
      <c r="AC8" s="1977"/>
      <c r="AD8" s="1978"/>
      <c r="AE8" s="1977"/>
      <c r="AF8" s="1977"/>
      <c r="AG8" s="1977"/>
      <c r="AH8" s="1977"/>
      <c r="AI8" s="1978"/>
      <c r="AJ8" s="1977"/>
      <c r="AK8" s="1977"/>
      <c r="AL8" s="1977"/>
      <c r="AM8" s="1977"/>
      <c r="AN8" s="1978"/>
      <c r="AO8" s="1977"/>
      <c r="AP8" s="1977"/>
      <c r="AQ8" s="1977"/>
      <c r="AR8" s="1977"/>
      <c r="AS8" s="1978"/>
      <c r="AT8" s="1977"/>
      <c r="AU8" s="1977"/>
      <c r="AV8" s="1977"/>
      <c r="AW8" s="1977"/>
      <c r="AX8" s="1978"/>
      <c r="AY8" s="391"/>
      <c r="AZ8" s="391"/>
      <c r="BA8" s="391"/>
      <c r="BB8" s="391"/>
      <c r="BC8" s="391"/>
      <c r="BD8" s="391"/>
    </row>
    <row r="9" spans="1:56">
      <c r="A9" s="1977"/>
      <c r="B9" s="1977"/>
      <c r="C9" s="1977"/>
      <c r="D9" s="1977"/>
      <c r="E9" s="1978"/>
      <c r="F9" s="1977"/>
      <c r="G9" s="1977"/>
      <c r="H9" s="1977"/>
      <c r="I9" s="1977"/>
      <c r="J9" s="1978"/>
      <c r="K9" s="1977"/>
      <c r="L9" s="1977"/>
      <c r="M9" s="1977"/>
      <c r="N9" s="1977"/>
      <c r="O9" s="1978"/>
      <c r="P9" s="1977"/>
      <c r="Q9" s="1977"/>
      <c r="R9" s="1977"/>
      <c r="S9" s="1977"/>
      <c r="T9" s="1978"/>
      <c r="U9" s="1977"/>
      <c r="V9" s="1977"/>
      <c r="W9" s="1977"/>
      <c r="X9" s="1977"/>
      <c r="Y9" s="1978"/>
      <c r="Z9" s="1977"/>
      <c r="AA9" s="1977"/>
      <c r="AB9" s="1977"/>
      <c r="AC9" s="1977"/>
      <c r="AD9" s="1978"/>
      <c r="AE9" s="1977"/>
      <c r="AF9" s="1977"/>
      <c r="AG9" s="1977"/>
      <c r="AH9" s="1977"/>
      <c r="AI9" s="1978"/>
      <c r="AJ9" s="1977"/>
      <c r="AK9" s="1977"/>
      <c r="AL9" s="1977"/>
      <c r="AM9" s="1977"/>
      <c r="AN9" s="1978"/>
      <c r="AO9" s="1977"/>
      <c r="AP9" s="1977"/>
      <c r="AQ9" s="1977"/>
      <c r="AR9" s="1977"/>
      <c r="AS9" s="1978"/>
      <c r="AT9" s="1977"/>
      <c r="AU9" s="1977"/>
      <c r="AV9" s="1977"/>
      <c r="AW9" s="1977"/>
      <c r="AX9" s="1978"/>
      <c r="AY9" s="391"/>
      <c r="AZ9" s="391"/>
      <c r="BA9" s="391"/>
      <c r="BB9" s="391"/>
      <c r="BC9" s="391"/>
      <c r="BD9" s="391"/>
    </row>
    <row r="10" spans="1:56">
      <c r="A10" s="1977"/>
      <c r="B10" s="1977"/>
      <c r="C10" s="1977"/>
      <c r="D10" s="1977"/>
      <c r="E10" s="1978"/>
      <c r="F10" s="1977"/>
      <c r="G10" s="1977"/>
      <c r="H10" s="1977"/>
      <c r="I10" s="1977"/>
      <c r="J10" s="1978"/>
      <c r="K10" s="1977"/>
      <c r="L10" s="1977"/>
      <c r="M10" s="1977"/>
      <c r="N10" s="1977"/>
      <c r="O10" s="1978"/>
      <c r="P10" s="1977"/>
      <c r="Q10" s="1977"/>
      <c r="R10" s="1977"/>
      <c r="S10" s="1977"/>
      <c r="T10" s="1978"/>
      <c r="U10" s="1977"/>
      <c r="V10" s="1977"/>
      <c r="W10" s="1977"/>
      <c r="X10" s="1977"/>
      <c r="Y10" s="1978"/>
      <c r="Z10" s="1977"/>
      <c r="AA10" s="1977"/>
      <c r="AB10" s="1977"/>
      <c r="AC10" s="1977"/>
      <c r="AD10" s="1978"/>
      <c r="AE10" s="1977"/>
      <c r="AF10" s="1977"/>
      <c r="AG10" s="1977"/>
      <c r="AH10" s="1977"/>
      <c r="AI10" s="1978"/>
      <c r="AJ10" s="1977"/>
      <c r="AK10" s="1977"/>
      <c r="AL10" s="1977"/>
      <c r="AM10" s="1977"/>
      <c r="AN10" s="1978"/>
      <c r="AO10" s="1977"/>
      <c r="AP10" s="1977"/>
      <c r="AQ10" s="1977"/>
      <c r="AR10" s="1977"/>
      <c r="AS10" s="1978"/>
      <c r="AT10" s="1977"/>
      <c r="AU10" s="1977"/>
      <c r="AV10" s="1977"/>
      <c r="AW10" s="1977"/>
      <c r="AX10" s="1978"/>
      <c r="AY10" s="391"/>
      <c r="AZ10" s="391"/>
      <c r="BA10" s="391"/>
      <c r="BB10" s="391"/>
      <c r="BC10" s="391"/>
      <c r="BD10" s="391"/>
    </row>
    <row r="11" spans="1:56">
      <c r="A11" s="1977"/>
      <c r="B11" s="1977"/>
      <c r="C11" s="1977"/>
      <c r="D11" s="1977"/>
      <c r="E11" s="1978"/>
      <c r="F11" s="1977"/>
      <c r="G11" s="1977"/>
      <c r="H11" s="1977"/>
      <c r="I11" s="1977"/>
      <c r="J11" s="1978"/>
      <c r="K11" s="1977"/>
      <c r="L11" s="1977"/>
      <c r="M11" s="1977"/>
      <c r="N11" s="1977"/>
      <c r="O11" s="1978"/>
      <c r="P11" s="1977"/>
      <c r="Q11" s="1977"/>
      <c r="R11" s="1977"/>
      <c r="S11" s="1977"/>
      <c r="T11" s="1978"/>
      <c r="U11" s="1977"/>
      <c r="V11" s="1977"/>
      <c r="W11" s="1977"/>
      <c r="X11" s="1977"/>
      <c r="Y11" s="1978"/>
      <c r="Z11" s="1977"/>
      <c r="AA11" s="1977"/>
      <c r="AB11" s="1977"/>
      <c r="AC11" s="1977"/>
      <c r="AD11" s="1978"/>
      <c r="AE11" s="1977"/>
      <c r="AF11" s="1977"/>
      <c r="AG11" s="1977"/>
      <c r="AH11" s="1977"/>
      <c r="AI11" s="1978"/>
      <c r="AJ11" s="1977"/>
      <c r="AK11" s="1977"/>
      <c r="AL11" s="1977"/>
      <c r="AM11" s="1977"/>
      <c r="AN11" s="1978"/>
      <c r="AO11" s="1977"/>
      <c r="AP11" s="1977"/>
      <c r="AQ11" s="1977"/>
      <c r="AR11" s="1977"/>
      <c r="AS11" s="1978"/>
      <c r="AT11" s="1977"/>
      <c r="AU11" s="1977"/>
      <c r="AV11" s="1977"/>
      <c r="AW11" s="1977"/>
      <c r="AX11" s="1978"/>
      <c r="AY11" s="391"/>
      <c r="AZ11" s="391"/>
      <c r="BA11" s="391"/>
      <c r="BB11" s="391"/>
      <c r="BC11" s="391"/>
      <c r="BD11" s="391"/>
    </row>
    <row r="12" spans="1:56">
      <c r="A12" s="1977"/>
      <c r="B12" s="1977"/>
      <c r="C12" s="1977"/>
      <c r="D12" s="1977"/>
      <c r="E12" s="1978"/>
      <c r="F12" s="1977"/>
      <c r="G12" s="1977"/>
      <c r="H12" s="1977"/>
      <c r="I12" s="1977"/>
      <c r="J12" s="1978"/>
      <c r="K12" s="1977"/>
      <c r="L12" s="1977"/>
      <c r="M12" s="1977"/>
      <c r="N12" s="1977"/>
      <c r="O12" s="1978"/>
      <c r="P12" s="1977"/>
      <c r="Q12" s="1977"/>
      <c r="R12" s="1977"/>
      <c r="S12" s="1977"/>
      <c r="T12" s="1978"/>
      <c r="U12" s="1977"/>
      <c r="V12" s="1977"/>
      <c r="W12" s="1977"/>
      <c r="X12" s="1977"/>
      <c r="Y12" s="1978"/>
      <c r="Z12" s="1977"/>
      <c r="AA12" s="1977"/>
      <c r="AB12" s="1977"/>
      <c r="AC12" s="1977"/>
      <c r="AD12" s="1978"/>
      <c r="AE12" s="1977"/>
      <c r="AF12" s="1977"/>
      <c r="AG12" s="1977"/>
      <c r="AH12" s="1977"/>
      <c r="AI12" s="1978"/>
      <c r="AJ12" s="1977"/>
      <c r="AK12" s="1977"/>
      <c r="AL12" s="1977"/>
      <c r="AM12" s="1977"/>
      <c r="AN12" s="1978"/>
      <c r="AO12" s="1977"/>
      <c r="AP12" s="1977"/>
      <c r="AQ12" s="1977"/>
      <c r="AR12" s="1977"/>
      <c r="AS12" s="1978"/>
      <c r="AT12" s="1977"/>
      <c r="AU12" s="1977"/>
      <c r="AV12" s="1977"/>
      <c r="AW12" s="1977"/>
      <c r="AX12" s="1978"/>
      <c r="AY12" s="391"/>
      <c r="AZ12" s="391"/>
      <c r="BA12" s="391"/>
      <c r="BB12" s="391"/>
      <c r="BC12" s="391"/>
      <c r="BD12" s="391"/>
    </row>
    <row r="13" spans="1:56">
      <c r="A13" s="1977"/>
      <c r="B13" s="1977"/>
      <c r="C13" s="1977"/>
      <c r="D13" s="1977"/>
      <c r="E13" s="1978"/>
      <c r="F13" s="1977" t="s">
        <v>21</v>
      </c>
      <c r="G13" s="1977"/>
      <c r="H13" s="1977"/>
      <c r="I13" s="1977"/>
      <c r="J13" s="1978"/>
      <c r="K13" s="1977" t="s">
        <v>22</v>
      </c>
      <c r="L13" s="1977"/>
      <c r="M13" s="1977"/>
      <c r="N13" s="1977"/>
      <c r="O13" s="1978"/>
      <c r="P13" s="1977" t="s">
        <v>23</v>
      </c>
      <c r="Q13" s="1977"/>
      <c r="R13" s="1977"/>
      <c r="S13" s="1977"/>
      <c r="T13" s="1978"/>
      <c r="U13" s="1977" t="s">
        <v>24</v>
      </c>
      <c r="V13" s="1977"/>
      <c r="W13" s="1977"/>
      <c r="X13" s="1977"/>
      <c r="Y13" s="1978"/>
      <c r="Z13" s="2070"/>
      <c r="AA13" s="2070"/>
      <c r="AB13" s="2070"/>
      <c r="AC13" s="2070"/>
      <c r="AD13" s="2071"/>
      <c r="AE13" s="1977"/>
      <c r="AF13" s="1977"/>
      <c r="AG13" s="1977"/>
      <c r="AH13" s="1977"/>
      <c r="AI13" s="1978"/>
      <c r="AJ13" s="1977"/>
      <c r="AK13" s="1977"/>
      <c r="AL13" s="1977"/>
      <c r="AM13" s="1977"/>
      <c r="AN13" s="1978"/>
      <c r="AO13" s="1977"/>
      <c r="AP13" s="1977"/>
      <c r="AQ13" s="1977"/>
      <c r="AR13" s="1977"/>
      <c r="AS13" s="1978"/>
      <c r="AT13" s="1977"/>
      <c r="AU13" s="1977"/>
      <c r="AV13" s="1977"/>
      <c r="AW13" s="1977"/>
      <c r="AX13" s="1978"/>
      <c r="AY13" s="391"/>
      <c r="AZ13" s="391"/>
      <c r="BA13" s="391"/>
      <c r="BB13" s="391"/>
      <c r="BC13" s="391"/>
      <c r="BD13" s="391"/>
    </row>
    <row r="14" spans="1:56">
      <c r="A14" s="1977"/>
      <c r="B14" s="1977"/>
      <c r="C14" s="1977"/>
      <c r="D14" s="1977"/>
      <c r="E14" s="1978"/>
      <c r="F14" s="1977"/>
      <c r="G14" s="1977"/>
      <c r="H14" s="1977"/>
      <c r="I14" s="1977"/>
      <c r="J14" s="1978"/>
      <c r="K14" s="1977"/>
      <c r="L14" s="1977"/>
      <c r="M14" s="1977"/>
      <c r="N14" s="1977"/>
      <c r="O14" s="1978"/>
      <c r="P14" s="1977"/>
      <c r="Q14" s="1977"/>
      <c r="R14" s="1977"/>
      <c r="S14" s="1977"/>
      <c r="T14" s="1978"/>
      <c r="U14" s="1977"/>
      <c r="V14" s="1977"/>
      <c r="W14" s="1977"/>
      <c r="X14" s="1977"/>
      <c r="Y14" s="1978"/>
      <c r="Z14" s="2070"/>
      <c r="AA14" s="2070"/>
      <c r="AB14" s="2070"/>
      <c r="AC14" s="2070"/>
      <c r="AD14" s="2071"/>
      <c r="AE14" s="1977"/>
      <c r="AF14" s="1977"/>
      <c r="AG14" s="1977"/>
      <c r="AH14" s="1977"/>
      <c r="AI14" s="1978"/>
      <c r="AJ14" s="1977"/>
      <c r="AK14" s="1977"/>
      <c r="AL14" s="1977"/>
      <c r="AM14" s="1977"/>
      <c r="AN14" s="1978"/>
      <c r="AO14" s="1977"/>
      <c r="AP14" s="1977"/>
      <c r="AQ14" s="1977"/>
      <c r="AR14" s="1977"/>
      <c r="AS14" s="1978"/>
      <c r="AT14" s="1977"/>
      <c r="AU14" s="1977"/>
      <c r="AV14" s="1977"/>
      <c r="AW14" s="1977"/>
      <c r="AX14" s="1978"/>
      <c r="AY14" s="391"/>
      <c r="AZ14" s="391"/>
      <c r="BA14" s="391"/>
      <c r="BB14" s="391"/>
      <c r="BC14" s="391"/>
      <c r="BD14" s="391"/>
    </row>
    <row r="15" spans="1:56">
      <c r="A15" s="1977"/>
      <c r="B15" s="1977"/>
      <c r="C15" s="1977"/>
      <c r="D15" s="1977"/>
      <c r="E15" s="1978"/>
      <c r="F15" s="1977"/>
      <c r="G15" s="1977"/>
      <c r="H15" s="1977"/>
      <c r="I15" s="1977"/>
      <c r="J15" s="1978"/>
      <c r="K15" s="1977"/>
      <c r="L15" s="1977"/>
      <c r="M15" s="1977"/>
      <c r="N15" s="1977"/>
      <c r="O15" s="1978"/>
      <c r="P15" s="1977"/>
      <c r="Q15" s="1977"/>
      <c r="R15" s="1977"/>
      <c r="S15" s="1977"/>
      <c r="T15" s="1978"/>
      <c r="U15" s="1977"/>
      <c r="V15" s="1977"/>
      <c r="W15" s="1977"/>
      <c r="X15" s="1977"/>
      <c r="Y15" s="1978"/>
      <c r="Z15" s="2070"/>
      <c r="AA15" s="2070"/>
      <c r="AB15" s="2070"/>
      <c r="AC15" s="2070"/>
      <c r="AD15" s="2071"/>
      <c r="AE15" s="1977"/>
      <c r="AF15" s="1977"/>
      <c r="AG15" s="1977"/>
      <c r="AH15" s="1977"/>
      <c r="AI15" s="1978"/>
      <c r="AJ15" s="1977"/>
      <c r="AK15" s="1977"/>
      <c r="AL15" s="1977"/>
      <c r="AM15" s="1977"/>
      <c r="AN15" s="1978"/>
      <c r="AO15" s="1977"/>
      <c r="AP15" s="1977"/>
      <c r="AQ15" s="1977"/>
      <c r="AR15" s="1977"/>
      <c r="AS15" s="1978"/>
      <c r="AT15" s="1977"/>
      <c r="AU15" s="1977"/>
      <c r="AV15" s="1977"/>
      <c r="AW15" s="1977"/>
      <c r="AX15" s="1978"/>
      <c r="AY15" s="391"/>
      <c r="AZ15" s="391"/>
      <c r="BA15" s="391"/>
      <c r="BB15" s="391"/>
      <c r="BC15" s="391"/>
      <c r="BD15" s="391"/>
    </row>
    <row r="16" spans="1:56">
      <c r="A16" s="1977"/>
      <c r="B16" s="1977"/>
      <c r="C16" s="1977"/>
      <c r="D16" s="1977"/>
      <c r="E16" s="1978"/>
      <c r="F16" s="1977"/>
      <c r="G16" s="1977"/>
      <c r="H16" s="1977"/>
      <c r="I16" s="1977"/>
      <c r="J16" s="1978"/>
      <c r="K16" s="1977"/>
      <c r="L16" s="1977"/>
      <c r="M16" s="1977"/>
      <c r="N16" s="1977"/>
      <c r="O16" s="1978"/>
      <c r="P16" s="1977"/>
      <c r="Q16" s="1977"/>
      <c r="R16" s="1977"/>
      <c r="S16" s="1977"/>
      <c r="T16" s="1978"/>
      <c r="U16" s="1977"/>
      <c r="V16" s="1977"/>
      <c r="W16" s="1977"/>
      <c r="X16" s="1977"/>
      <c r="Y16" s="1978"/>
      <c r="Z16" s="2070"/>
      <c r="AA16" s="2070"/>
      <c r="AB16" s="2070"/>
      <c r="AC16" s="2070"/>
      <c r="AD16" s="2071"/>
      <c r="AE16" s="1977"/>
      <c r="AF16" s="1977"/>
      <c r="AG16" s="1977"/>
      <c r="AH16" s="1977"/>
      <c r="AI16" s="1978"/>
      <c r="AJ16" s="1977"/>
      <c r="AK16" s="1977"/>
      <c r="AL16" s="1977"/>
      <c r="AM16" s="1977"/>
      <c r="AN16" s="1978"/>
      <c r="AO16" s="1977"/>
      <c r="AP16" s="1977"/>
      <c r="AQ16" s="1977"/>
      <c r="AR16" s="1977"/>
      <c r="AS16" s="1978"/>
      <c r="AT16" s="1977"/>
      <c r="AU16" s="1977"/>
      <c r="AV16" s="1977"/>
      <c r="AW16" s="1977"/>
      <c r="AX16" s="1978"/>
      <c r="AY16" s="391"/>
      <c r="AZ16" s="391"/>
      <c r="BA16" s="391"/>
      <c r="BB16" s="391"/>
      <c r="BC16" s="391"/>
      <c r="BD16" s="391"/>
    </row>
    <row r="17" spans="1:56">
      <c r="A17" s="527"/>
      <c r="B17" s="527"/>
      <c r="C17" s="527"/>
      <c r="D17" s="527"/>
      <c r="E17" s="2030" t="s">
        <v>25</v>
      </c>
      <c r="F17" s="2031"/>
      <c r="G17" s="2031"/>
      <c r="H17" s="2031"/>
      <c r="I17" s="2031"/>
      <c r="J17" s="2031"/>
      <c r="K17" s="2031"/>
      <c r="L17" s="2031"/>
      <c r="M17" s="2031"/>
      <c r="N17" s="2031"/>
      <c r="O17" s="2031"/>
      <c r="P17" s="2031"/>
      <c r="Q17" s="2031"/>
      <c r="R17" s="2031"/>
      <c r="S17" s="2031"/>
      <c r="T17" s="2031"/>
      <c r="U17" s="2031"/>
      <c r="V17" s="2031"/>
      <c r="W17" s="2031"/>
      <c r="X17" s="2031"/>
      <c r="Y17" s="2031"/>
      <c r="Z17" s="2031"/>
      <c r="AA17" s="2031"/>
      <c r="AB17" s="2031"/>
      <c r="AC17" s="2031"/>
      <c r="AD17" s="2031"/>
      <c r="AE17" s="2031"/>
      <c r="AF17" s="2031"/>
      <c r="AG17" s="2031"/>
      <c r="AH17" s="2031"/>
      <c r="AI17" s="2031"/>
      <c r="AJ17" s="2031"/>
      <c r="AK17" s="2031"/>
      <c r="AL17" s="2031"/>
      <c r="AM17" s="2031"/>
      <c r="AN17" s="2031"/>
      <c r="AO17" s="2031"/>
      <c r="AP17" s="2031"/>
      <c r="AQ17" s="2031"/>
      <c r="AR17" s="2031"/>
      <c r="AS17" s="2031"/>
      <c r="AT17" s="2032"/>
      <c r="AU17" s="527"/>
      <c r="AV17" s="527"/>
      <c r="AW17" s="527"/>
      <c r="AX17" s="530"/>
      <c r="AY17" s="391"/>
      <c r="AZ17" s="391"/>
      <c r="BA17" s="391"/>
      <c r="BB17" s="391"/>
      <c r="BC17" s="391"/>
      <c r="BD17" s="391"/>
    </row>
    <row r="18" spans="1:56" s="1074" customFormat="1">
      <c r="A18" s="531">
        <v>11</v>
      </c>
      <c r="B18" s="524"/>
      <c r="C18" s="524"/>
      <c r="D18" s="524"/>
      <c r="E18" s="525"/>
      <c r="F18" s="531">
        <v>12</v>
      </c>
      <c r="G18" s="524"/>
      <c r="H18" s="524"/>
      <c r="I18" s="524"/>
      <c r="J18" s="525"/>
      <c r="K18" s="531">
        <v>13</v>
      </c>
      <c r="L18" s="524"/>
      <c r="M18" s="524"/>
      <c r="N18" s="524"/>
      <c r="O18" s="525"/>
      <c r="P18" s="531">
        <v>14</v>
      </c>
      <c r="Q18" s="524"/>
      <c r="R18" s="524"/>
      <c r="S18" s="524"/>
      <c r="T18" s="525"/>
      <c r="U18" s="531">
        <v>15</v>
      </c>
      <c r="V18" s="524"/>
      <c r="W18" s="524"/>
      <c r="X18" s="524"/>
      <c r="Y18" s="525"/>
      <c r="Z18" s="531">
        <v>16</v>
      </c>
      <c r="AA18" s="524"/>
      <c r="AB18" s="524"/>
      <c r="AC18" s="524"/>
      <c r="AD18" s="525"/>
      <c r="AE18" s="531">
        <v>17</v>
      </c>
      <c r="AF18" s="524"/>
      <c r="AG18" s="524"/>
      <c r="AH18" s="524"/>
      <c r="AI18" s="525"/>
      <c r="AJ18" s="531">
        <v>18</v>
      </c>
      <c r="AK18" s="524"/>
      <c r="AL18" s="524"/>
      <c r="AM18" s="524"/>
      <c r="AN18" s="525"/>
      <c r="AO18" s="531">
        <v>19</v>
      </c>
      <c r="AP18" s="524"/>
      <c r="AQ18" s="524"/>
      <c r="AR18" s="524"/>
      <c r="AS18" s="525"/>
      <c r="AT18" s="531">
        <v>20</v>
      </c>
      <c r="AU18" s="524"/>
      <c r="AV18" s="524"/>
      <c r="AW18" s="524"/>
      <c r="AX18" s="525"/>
      <c r="AY18" s="386"/>
      <c r="AZ18" s="386"/>
      <c r="BA18" s="386"/>
      <c r="BB18" s="386"/>
      <c r="BC18" s="386"/>
      <c r="BD18" s="386"/>
    </row>
    <row r="19" spans="1:56">
      <c r="A19" s="1977" t="s">
        <v>26</v>
      </c>
      <c r="B19" s="1977"/>
      <c r="C19" s="1977"/>
      <c r="D19" s="1977"/>
      <c r="E19" s="1978"/>
      <c r="F19" s="1977"/>
      <c r="G19" s="1977"/>
      <c r="H19" s="1977"/>
      <c r="I19" s="1977"/>
      <c r="J19" s="1978"/>
      <c r="K19" s="1977"/>
      <c r="L19" s="1977"/>
      <c r="M19" s="1977"/>
      <c r="N19" s="1977"/>
      <c r="O19" s="1978"/>
      <c r="P19" s="1977" t="s">
        <v>27</v>
      </c>
      <c r="Q19" s="1977"/>
      <c r="R19" s="1977"/>
      <c r="S19" s="1977"/>
      <c r="T19" s="1978"/>
      <c r="U19" s="1977" t="s">
        <v>28</v>
      </c>
      <c r="V19" s="1977"/>
      <c r="W19" s="1977"/>
      <c r="X19" s="1977"/>
      <c r="Y19" s="1978"/>
      <c r="Z19" s="1977" t="s">
        <v>29</v>
      </c>
      <c r="AA19" s="1977"/>
      <c r="AB19" s="1977"/>
      <c r="AC19" s="1977"/>
      <c r="AD19" s="1978"/>
      <c r="AE19" s="1977"/>
      <c r="AF19" s="1977"/>
      <c r="AG19" s="1977"/>
      <c r="AH19" s="1977"/>
      <c r="AI19" s="1978"/>
      <c r="AJ19" s="1977"/>
      <c r="AK19" s="1977"/>
      <c r="AL19" s="1977"/>
      <c r="AM19" s="1977"/>
      <c r="AN19" s="1978"/>
      <c r="AO19" s="1977" t="s">
        <v>30</v>
      </c>
      <c r="AP19" s="1977"/>
      <c r="AQ19" s="1977"/>
      <c r="AR19" s="1977"/>
      <c r="AS19" s="1978"/>
      <c r="AT19" s="1977" t="s">
        <v>31</v>
      </c>
      <c r="AU19" s="1977"/>
      <c r="AV19" s="1977"/>
      <c r="AW19" s="1977"/>
      <c r="AX19" s="1978"/>
      <c r="AY19" s="391"/>
      <c r="AZ19" s="391"/>
      <c r="BA19" s="391"/>
      <c r="BB19" s="391"/>
      <c r="BC19" s="391"/>
      <c r="BD19" s="391"/>
    </row>
    <row r="20" spans="1:56">
      <c r="A20" s="1977"/>
      <c r="B20" s="1977"/>
      <c r="C20" s="1977"/>
      <c r="D20" s="1977"/>
      <c r="E20" s="1978"/>
      <c r="F20" s="1977"/>
      <c r="G20" s="1977"/>
      <c r="H20" s="1977"/>
      <c r="I20" s="1977"/>
      <c r="J20" s="1978"/>
      <c r="K20" s="1977"/>
      <c r="L20" s="1977"/>
      <c r="M20" s="1977"/>
      <c r="N20" s="1977"/>
      <c r="O20" s="1978"/>
      <c r="P20" s="1977"/>
      <c r="Q20" s="1977"/>
      <c r="R20" s="1977"/>
      <c r="S20" s="1977"/>
      <c r="T20" s="1978"/>
      <c r="U20" s="1977"/>
      <c r="V20" s="1977"/>
      <c r="W20" s="1977"/>
      <c r="X20" s="1977"/>
      <c r="Y20" s="1978"/>
      <c r="Z20" s="1977"/>
      <c r="AA20" s="1977"/>
      <c r="AB20" s="1977"/>
      <c r="AC20" s="1977"/>
      <c r="AD20" s="1978"/>
      <c r="AE20" s="1977"/>
      <c r="AF20" s="1977"/>
      <c r="AG20" s="1977"/>
      <c r="AH20" s="1977"/>
      <c r="AI20" s="1978"/>
      <c r="AJ20" s="1977"/>
      <c r="AK20" s="1977"/>
      <c r="AL20" s="1977"/>
      <c r="AM20" s="1977"/>
      <c r="AN20" s="1978"/>
      <c r="AO20" s="1977"/>
      <c r="AP20" s="1977"/>
      <c r="AQ20" s="1977"/>
      <c r="AR20" s="1977"/>
      <c r="AS20" s="1978"/>
      <c r="AT20" s="1977"/>
      <c r="AU20" s="1977"/>
      <c r="AV20" s="1977"/>
      <c r="AW20" s="1977"/>
      <c r="AX20" s="1978"/>
      <c r="AY20" s="391"/>
      <c r="AZ20" s="391"/>
      <c r="BA20" s="391"/>
      <c r="BB20" s="391"/>
      <c r="BC20" s="391"/>
      <c r="BD20" s="391"/>
    </row>
    <row r="21" spans="1:56">
      <c r="A21" s="1977"/>
      <c r="B21" s="1977"/>
      <c r="C21" s="1977"/>
      <c r="D21" s="1977"/>
      <c r="E21" s="1978"/>
      <c r="F21" s="1977"/>
      <c r="G21" s="1977"/>
      <c r="H21" s="1977"/>
      <c r="I21" s="1977"/>
      <c r="J21" s="1978"/>
      <c r="K21" s="1977"/>
      <c r="L21" s="1977"/>
      <c r="M21" s="1977"/>
      <c r="N21" s="1977"/>
      <c r="O21" s="1978"/>
      <c r="P21" s="1977"/>
      <c r="Q21" s="1977"/>
      <c r="R21" s="1977"/>
      <c r="S21" s="1977"/>
      <c r="T21" s="1978"/>
      <c r="U21" s="1977"/>
      <c r="V21" s="1977"/>
      <c r="W21" s="1977"/>
      <c r="X21" s="1977"/>
      <c r="Y21" s="1978"/>
      <c r="Z21" s="1977"/>
      <c r="AA21" s="1977"/>
      <c r="AB21" s="1977"/>
      <c r="AC21" s="1977"/>
      <c r="AD21" s="1978"/>
      <c r="AE21" s="1977"/>
      <c r="AF21" s="1977"/>
      <c r="AG21" s="1977"/>
      <c r="AH21" s="1977"/>
      <c r="AI21" s="1978"/>
      <c r="AJ21" s="1977"/>
      <c r="AK21" s="1977"/>
      <c r="AL21" s="1977"/>
      <c r="AM21" s="1977"/>
      <c r="AN21" s="1978"/>
      <c r="AO21" s="1977"/>
      <c r="AP21" s="1977"/>
      <c r="AQ21" s="1977"/>
      <c r="AR21" s="1977"/>
      <c r="AS21" s="1978"/>
      <c r="AT21" s="1977"/>
      <c r="AU21" s="1977"/>
      <c r="AV21" s="1977"/>
      <c r="AW21" s="1977"/>
      <c r="AX21" s="1978"/>
      <c r="AY21" s="391"/>
      <c r="AZ21" s="391"/>
      <c r="BA21" s="391"/>
      <c r="BB21" s="391"/>
      <c r="BC21" s="391"/>
      <c r="BD21" s="391"/>
    </row>
    <row r="22" spans="1:56">
      <c r="A22" s="1977"/>
      <c r="B22" s="1977"/>
      <c r="C22" s="1977"/>
      <c r="D22" s="1977"/>
      <c r="E22" s="1978"/>
      <c r="F22" s="1977"/>
      <c r="G22" s="1977"/>
      <c r="H22" s="1977"/>
      <c r="I22" s="1977"/>
      <c r="J22" s="1978"/>
      <c r="K22" s="1977"/>
      <c r="L22" s="1977"/>
      <c r="M22" s="1977"/>
      <c r="N22" s="1977"/>
      <c r="O22" s="1978"/>
      <c r="P22" s="1977"/>
      <c r="Q22" s="1977"/>
      <c r="R22" s="1977"/>
      <c r="S22" s="1977"/>
      <c r="T22" s="1978"/>
      <c r="U22" s="1977"/>
      <c r="V22" s="1977"/>
      <c r="W22" s="1977"/>
      <c r="X22" s="1977"/>
      <c r="Y22" s="1978"/>
      <c r="Z22" s="1977"/>
      <c r="AA22" s="1977"/>
      <c r="AB22" s="1977"/>
      <c r="AC22" s="1977"/>
      <c r="AD22" s="1978"/>
      <c r="AE22" s="1977"/>
      <c r="AF22" s="1977"/>
      <c r="AG22" s="1977"/>
      <c r="AH22" s="1977"/>
      <c r="AI22" s="1978"/>
      <c r="AJ22" s="1977"/>
      <c r="AK22" s="1977"/>
      <c r="AL22" s="1977"/>
      <c r="AM22" s="1977"/>
      <c r="AN22" s="1978"/>
      <c r="AO22" s="1977"/>
      <c r="AP22" s="1977"/>
      <c r="AQ22" s="1977"/>
      <c r="AR22" s="1977"/>
      <c r="AS22" s="1978"/>
      <c r="AT22" s="1977"/>
      <c r="AU22" s="1977"/>
      <c r="AV22" s="1977"/>
      <c r="AW22" s="1977"/>
      <c r="AX22" s="1978"/>
      <c r="AY22" s="391"/>
      <c r="AZ22" s="391"/>
      <c r="BA22" s="391"/>
      <c r="BB22" s="391"/>
      <c r="BC22" s="391"/>
      <c r="BD22" s="391"/>
    </row>
    <row r="23" spans="1:56">
      <c r="A23" s="1977"/>
      <c r="B23" s="1977"/>
      <c r="C23" s="1977"/>
      <c r="D23" s="1977"/>
      <c r="E23" s="1978"/>
      <c r="F23" s="1977"/>
      <c r="G23" s="1977"/>
      <c r="H23" s="1977"/>
      <c r="I23" s="1977"/>
      <c r="J23" s="1978"/>
      <c r="K23" s="1977"/>
      <c r="L23" s="1977"/>
      <c r="M23" s="1977"/>
      <c r="N23" s="1977"/>
      <c r="O23" s="1978"/>
      <c r="P23" s="1977"/>
      <c r="Q23" s="1977"/>
      <c r="R23" s="1977"/>
      <c r="S23" s="1977"/>
      <c r="T23" s="1978"/>
      <c r="U23" s="1977"/>
      <c r="V23" s="1977"/>
      <c r="W23" s="1977"/>
      <c r="X23" s="1977"/>
      <c r="Y23" s="1978"/>
      <c r="Z23" s="1977"/>
      <c r="AA23" s="1977"/>
      <c r="AB23" s="1977"/>
      <c r="AC23" s="1977"/>
      <c r="AD23" s="1978"/>
      <c r="AE23" s="1977"/>
      <c r="AF23" s="1977"/>
      <c r="AG23" s="1977"/>
      <c r="AH23" s="1977"/>
      <c r="AI23" s="1978"/>
      <c r="AJ23" s="1977"/>
      <c r="AK23" s="1977"/>
      <c r="AL23" s="1977"/>
      <c r="AM23" s="1977"/>
      <c r="AN23" s="1978"/>
      <c r="AO23" s="1977"/>
      <c r="AP23" s="1977"/>
      <c r="AQ23" s="1977"/>
      <c r="AR23" s="1977"/>
      <c r="AS23" s="1978"/>
      <c r="AT23" s="1977"/>
      <c r="AU23" s="1977"/>
      <c r="AV23" s="1977"/>
      <c r="AW23" s="1977"/>
      <c r="AX23" s="1978"/>
      <c r="AY23" s="391"/>
      <c r="AZ23" s="391"/>
      <c r="BA23" s="391"/>
      <c r="BB23" s="391"/>
      <c r="BC23" s="391"/>
      <c r="BD23" s="391"/>
    </row>
    <row r="24" spans="1:56">
      <c r="A24" s="1977" t="s">
        <v>32</v>
      </c>
      <c r="B24" s="1977"/>
      <c r="C24" s="1977"/>
      <c r="D24" s="1977"/>
      <c r="E24" s="1978"/>
      <c r="F24" s="1977" t="s">
        <v>33</v>
      </c>
      <c r="G24" s="1977"/>
      <c r="H24" s="1977"/>
      <c r="I24" s="1977"/>
      <c r="J24" s="1978"/>
      <c r="K24" s="1977" t="s">
        <v>34</v>
      </c>
      <c r="L24" s="1977"/>
      <c r="M24" s="1977"/>
      <c r="N24" s="1977"/>
      <c r="O24" s="1978"/>
      <c r="P24" s="1977" t="s">
        <v>35</v>
      </c>
      <c r="Q24" s="1977"/>
      <c r="R24" s="1977"/>
      <c r="S24" s="1977"/>
      <c r="T24" s="1978"/>
      <c r="U24" s="1977" t="s">
        <v>36</v>
      </c>
      <c r="V24" s="1977"/>
      <c r="W24" s="1977"/>
      <c r="X24" s="1977"/>
      <c r="Y24" s="1978"/>
      <c r="Z24" s="1977"/>
      <c r="AA24" s="1977"/>
      <c r="AB24" s="1977"/>
      <c r="AC24" s="1977"/>
      <c r="AD24" s="1978"/>
      <c r="AE24" s="1977"/>
      <c r="AF24" s="1977"/>
      <c r="AG24" s="1977"/>
      <c r="AH24" s="1977"/>
      <c r="AI24" s="1978"/>
      <c r="AJ24" s="1977"/>
      <c r="AK24" s="1977"/>
      <c r="AL24" s="1977"/>
      <c r="AM24" s="1977"/>
      <c r="AN24" s="1978"/>
      <c r="AO24" s="1977"/>
      <c r="AP24" s="1977"/>
      <c r="AQ24" s="1977"/>
      <c r="AR24" s="1977"/>
      <c r="AS24" s="1978"/>
      <c r="AT24" s="1977"/>
      <c r="AU24" s="1977"/>
      <c r="AV24" s="1977"/>
      <c r="AW24" s="1977"/>
      <c r="AX24" s="1978"/>
      <c r="AY24" s="391"/>
      <c r="AZ24" s="391"/>
      <c r="BA24" s="391"/>
      <c r="BB24" s="391"/>
      <c r="BC24" s="391"/>
      <c r="BD24" s="391"/>
    </row>
    <row r="25" spans="1:56">
      <c r="A25" s="1977"/>
      <c r="B25" s="1977"/>
      <c r="C25" s="1977"/>
      <c r="D25" s="1977"/>
      <c r="E25" s="1978"/>
      <c r="F25" s="1977"/>
      <c r="G25" s="1977"/>
      <c r="H25" s="1977"/>
      <c r="I25" s="1977"/>
      <c r="J25" s="1978"/>
      <c r="K25" s="1977"/>
      <c r="L25" s="1977"/>
      <c r="M25" s="1977"/>
      <c r="N25" s="1977"/>
      <c r="O25" s="1978"/>
      <c r="P25" s="1977"/>
      <c r="Q25" s="1977"/>
      <c r="R25" s="1977"/>
      <c r="S25" s="1977"/>
      <c r="T25" s="1978"/>
      <c r="U25" s="1977"/>
      <c r="V25" s="1977"/>
      <c r="W25" s="1977"/>
      <c r="X25" s="1977"/>
      <c r="Y25" s="1978"/>
      <c r="Z25" s="1977"/>
      <c r="AA25" s="1977"/>
      <c r="AB25" s="1977"/>
      <c r="AC25" s="1977"/>
      <c r="AD25" s="1978"/>
      <c r="AE25" s="1977"/>
      <c r="AF25" s="1977"/>
      <c r="AG25" s="1977"/>
      <c r="AH25" s="1977"/>
      <c r="AI25" s="1978"/>
      <c r="AJ25" s="1977"/>
      <c r="AK25" s="1977"/>
      <c r="AL25" s="1977"/>
      <c r="AM25" s="1977"/>
      <c r="AN25" s="1978"/>
      <c r="AO25" s="1977"/>
      <c r="AP25" s="1977"/>
      <c r="AQ25" s="1977"/>
      <c r="AR25" s="1977"/>
      <c r="AS25" s="1978"/>
      <c r="AT25" s="1977"/>
      <c r="AU25" s="1977"/>
      <c r="AV25" s="1977"/>
      <c r="AW25" s="1977"/>
      <c r="AX25" s="1978"/>
      <c r="AY25" s="391"/>
      <c r="AZ25" s="391"/>
      <c r="BA25" s="391"/>
      <c r="BB25" s="391"/>
      <c r="BC25" s="391"/>
      <c r="BD25" s="391"/>
    </row>
    <row r="26" spans="1:56">
      <c r="A26" s="1977"/>
      <c r="B26" s="1977"/>
      <c r="C26" s="1977"/>
      <c r="D26" s="1977"/>
      <c r="E26" s="1978"/>
      <c r="F26" s="1977"/>
      <c r="G26" s="1977"/>
      <c r="H26" s="1977"/>
      <c r="I26" s="1977"/>
      <c r="J26" s="1978"/>
      <c r="K26" s="1977"/>
      <c r="L26" s="1977"/>
      <c r="M26" s="1977"/>
      <c r="N26" s="1977"/>
      <c r="O26" s="1978"/>
      <c r="P26" s="1977"/>
      <c r="Q26" s="1977"/>
      <c r="R26" s="1977"/>
      <c r="S26" s="1977"/>
      <c r="T26" s="1978"/>
      <c r="U26" s="1977"/>
      <c r="V26" s="1977"/>
      <c r="W26" s="1977"/>
      <c r="X26" s="1977"/>
      <c r="Y26" s="1978"/>
      <c r="Z26" s="1977"/>
      <c r="AA26" s="1977"/>
      <c r="AB26" s="1977"/>
      <c r="AC26" s="1977"/>
      <c r="AD26" s="1978"/>
      <c r="AE26" s="1977"/>
      <c r="AF26" s="1977"/>
      <c r="AG26" s="1977"/>
      <c r="AH26" s="1977"/>
      <c r="AI26" s="1978"/>
      <c r="AJ26" s="1977"/>
      <c r="AK26" s="1977"/>
      <c r="AL26" s="1977"/>
      <c r="AM26" s="1977"/>
      <c r="AN26" s="1978"/>
      <c r="AO26" s="1977"/>
      <c r="AP26" s="1977"/>
      <c r="AQ26" s="1977"/>
      <c r="AR26" s="1977"/>
      <c r="AS26" s="1978"/>
      <c r="AT26" s="1977"/>
      <c r="AU26" s="1977"/>
      <c r="AV26" s="1977"/>
      <c r="AW26" s="1977"/>
      <c r="AX26" s="1978"/>
      <c r="AY26" s="391"/>
      <c r="AZ26" s="391"/>
      <c r="BA26" s="391"/>
      <c r="BB26" s="391"/>
      <c r="BC26" s="391"/>
      <c r="BD26" s="391"/>
    </row>
    <row r="27" spans="1:56">
      <c r="A27" s="1977"/>
      <c r="B27" s="1977"/>
      <c r="C27" s="1977"/>
      <c r="D27" s="1977"/>
      <c r="E27" s="1978"/>
      <c r="F27" s="1977"/>
      <c r="G27" s="1977"/>
      <c r="H27" s="1977"/>
      <c r="I27" s="1977"/>
      <c r="J27" s="1978"/>
      <c r="K27" s="1977"/>
      <c r="L27" s="1977"/>
      <c r="M27" s="1977"/>
      <c r="N27" s="1977"/>
      <c r="O27" s="1978"/>
      <c r="P27" s="1977"/>
      <c r="Q27" s="1977"/>
      <c r="R27" s="1977"/>
      <c r="S27" s="1977"/>
      <c r="T27" s="1978"/>
      <c r="U27" s="1977"/>
      <c r="V27" s="1977"/>
      <c r="W27" s="1977"/>
      <c r="X27" s="1977"/>
      <c r="Y27" s="1978"/>
      <c r="Z27" s="1977"/>
      <c r="AA27" s="1977"/>
      <c r="AB27" s="1977"/>
      <c r="AC27" s="1977"/>
      <c r="AD27" s="1978"/>
      <c r="AE27" s="1977"/>
      <c r="AF27" s="1977"/>
      <c r="AG27" s="1977"/>
      <c r="AH27" s="1977"/>
      <c r="AI27" s="1978"/>
      <c r="AJ27" s="1977"/>
      <c r="AK27" s="1977"/>
      <c r="AL27" s="1977"/>
      <c r="AM27" s="1977"/>
      <c r="AN27" s="1978"/>
      <c r="AO27" s="1977"/>
      <c r="AP27" s="1977"/>
      <c r="AQ27" s="1977"/>
      <c r="AR27" s="1977"/>
      <c r="AS27" s="1978"/>
      <c r="AT27" s="1977"/>
      <c r="AU27" s="1977"/>
      <c r="AV27" s="1977"/>
      <c r="AW27" s="1977"/>
      <c r="AX27" s="1978"/>
      <c r="AY27" s="391"/>
      <c r="AZ27" s="391"/>
      <c r="BA27" s="391"/>
      <c r="BB27" s="391"/>
      <c r="BC27" s="391"/>
      <c r="BD27" s="391"/>
    </row>
    <row r="28" spans="1:56">
      <c r="A28" s="1977"/>
      <c r="B28" s="1977"/>
      <c r="C28" s="1977"/>
      <c r="D28" s="1977"/>
      <c r="E28" s="1978"/>
      <c r="F28" s="1977"/>
      <c r="G28" s="1977"/>
      <c r="H28" s="1977"/>
      <c r="I28" s="1977"/>
      <c r="J28" s="1978"/>
      <c r="K28" s="1977"/>
      <c r="L28" s="1977"/>
      <c r="M28" s="1977"/>
      <c r="N28" s="1977"/>
      <c r="O28" s="1978"/>
      <c r="P28" s="1977"/>
      <c r="Q28" s="1977"/>
      <c r="R28" s="1977"/>
      <c r="S28" s="1977"/>
      <c r="T28" s="1978"/>
      <c r="U28" s="1977"/>
      <c r="V28" s="1977"/>
      <c r="W28" s="1977"/>
      <c r="X28" s="1977"/>
      <c r="Y28" s="1978"/>
      <c r="Z28" s="1977"/>
      <c r="AA28" s="1977"/>
      <c r="AB28" s="1977"/>
      <c r="AC28" s="1977"/>
      <c r="AD28" s="1978"/>
      <c r="AE28" s="1977"/>
      <c r="AF28" s="1977"/>
      <c r="AG28" s="1977"/>
      <c r="AH28" s="1977"/>
      <c r="AI28" s="1978"/>
      <c r="AJ28" s="1977"/>
      <c r="AK28" s="1977"/>
      <c r="AL28" s="1977"/>
      <c r="AM28" s="1977"/>
      <c r="AN28" s="1978"/>
      <c r="AO28" s="1977"/>
      <c r="AP28" s="1977"/>
      <c r="AQ28" s="1977"/>
      <c r="AR28" s="1977"/>
      <c r="AS28" s="1978"/>
      <c r="AT28" s="1977"/>
      <c r="AU28" s="1977"/>
      <c r="AV28" s="1977"/>
      <c r="AW28" s="1977"/>
      <c r="AX28" s="1978"/>
      <c r="AY28" s="391"/>
      <c r="AZ28" s="391"/>
      <c r="BA28" s="391"/>
      <c r="BB28" s="391"/>
      <c r="BC28" s="391"/>
      <c r="BD28" s="391"/>
    </row>
    <row r="29" spans="1:56">
      <c r="A29" s="1977"/>
      <c r="B29" s="1977"/>
      <c r="C29" s="1977"/>
      <c r="D29" s="1977"/>
      <c r="E29" s="1978"/>
      <c r="F29" s="1977"/>
      <c r="G29" s="1977"/>
      <c r="H29" s="1977"/>
      <c r="I29" s="1977"/>
      <c r="J29" s="1978"/>
      <c r="K29" s="1977"/>
      <c r="L29" s="1977"/>
      <c r="M29" s="1977"/>
      <c r="N29" s="1977"/>
      <c r="O29" s="1978"/>
      <c r="P29" s="1977" t="s">
        <v>37</v>
      </c>
      <c r="Q29" s="1977"/>
      <c r="R29" s="1977"/>
      <c r="S29" s="1977"/>
      <c r="T29" s="1978"/>
      <c r="U29" s="1977"/>
      <c r="V29" s="1977"/>
      <c r="W29" s="1977"/>
      <c r="X29" s="1977"/>
      <c r="Y29" s="1978"/>
      <c r="Z29" s="1977"/>
      <c r="AA29" s="1977"/>
      <c r="AB29" s="1977"/>
      <c r="AC29" s="1977"/>
      <c r="AD29" s="1978"/>
      <c r="AE29" s="1977"/>
      <c r="AF29" s="1977"/>
      <c r="AG29" s="1977"/>
      <c r="AH29" s="1977"/>
      <c r="AI29" s="1978"/>
      <c r="AJ29" s="1977"/>
      <c r="AK29" s="1977"/>
      <c r="AL29" s="1977"/>
      <c r="AM29" s="1977"/>
      <c r="AN29" s="1978"/>
      <c r="AO29" s="1977"/>
      <c r="AP29" s="1977"/>
      <c r="AQ29" s="1977"/>
      <c r="AR29" s="1977"/>
      <c r="AS29" s="1978"/>
      <c r="AT29" s="1977"/>
      <c r="AU29" s="1977"/>
      <c r="AV29" s="1977"/>
      <c r="AW29" s="1977"/>
      <c r="AX29" s="1978"/>
      <c r="AY29" s="391"/>
      <c r="AZ29" s="391"/>
      <c r="BA29" s="391"/>
      <c r="BB29" s="391"/>
      <c r="BC29" s="391"/>
      <c r="BD29" s="391"/>
    </row>
    <row r="30" spans="1:56">
      <c r="A30" s="1977"/>
      <c r="B30" s="1977"/>
      <c r="C30" s="1977"/>
      <c r="D30" s="1977"/>
      <c r="E30" s="1978"/>
      <c r="F30" s="1977"/>
      <c r="G30" s="1977"/>
      <c r="H30" s="1977"/>
      <c r="I30" s="1977"/>
      <c r="J30" s="1978"/>
      <c r="K30" s="1977"/>
      <c r="L30" s="1977"/>
      <c r="M30" s="1977"/>
      <c r="N30" s="1977"/>
      <c r="O30" s="1978"/>
      <c r="P30" s="1977"/>
      <c r="Q30" s="1977"/>
      <c r="R30" s="1977"/>
      <c r="S30" s="1977"/>
      <c r="T30" s="1978"/>
      <c r="U30" s="1977"/>
      <c r="V30" s="1977"/>
      <c r="W30" s="1977"/>
      <c r="X30" s="1977"/>
      <c r="Y30" s="1978"/>
      <c r="Z30" s="1977"/>
      <c r="AA30" s="1977"/>
      <c r="AB30" s="1977"/>
      <c r="AC30" s="1977"/>
      <c r="AD30" s="1978"/>
      <c r="AE30" s="1977"/>
      <c r="AF30" s="1977"/>
      <c r="AG30" s="1977"/>
      <c r="AH30" s="1977"/>
      <c r="AI30" s="1978"/>
      <c r="AJ30" s="1977"/>
      <c r="AK30" s="1977"/>
      <c r="AL30" s="1977"/>
      <c r="AM30" s="1977"/>
      <c r="AN30" s="1978"/>
      <c r="AO30" s="1977"/>
      <c r="AP30" s="1977"/>
      <c r="AQ30" s="1977"/>
      <c r="AR30" s="1977"/>
      <c r="AS30" s="1978"/>
      <c r="AT30" s="1977"/>
      <c r="AU30" s="1977"/>
      <c r="AV30" s="1977"/>
      <c r="AW30" s="1977"/>
      <c r="AX30" s="1978"/>
      <c r="AY30" s="391"/>
      <c r="AZ30" s="391"/>
      <c r="BA30" s="391"/>
      <c r="BB30" s="391"/>
      <c r="BC30" s="391"/>
      <c r="BD30" s="391"/>
    </row>
    <row r="31" spans="1:56">
      <c r="A31" s="1977"/>
      <c r="B31" s="1977"/>
      <c r="C31" s="1977"/>
      <c r="D31" s="1977"/>
      <c r="E31" s="1978"/>
      <c r="F31" s="1977"/>
      <c r="G31" s="1977"/>
      <c r="H31" s="1977"/>
      <c r="I31" s="1977"/>
      <c r="J31" s="1978"/>
      <c r="K31" s="1977"/>
      <c r="L31" s="1977"/>
      <c r="M31" s="1977"/>
      <c r="N31" s="1977"/>
      <c r="O31" s="1978"/>
      <c r="P31" s="1977"/>
      <c r="Q31" s="1977"/>
      <c r="R31" s="1977"/>
      <c r="S31" s="1977"/>
      <c r="T31" s="1978"/>
      <c r="U31" s="1977"/>
      <c r="V31" s="1977"/>
      <c r="W31" s="1977"/>
      <c r="X31" s="1977"/>
      <c r="Y31" s="1978"/>
      <c r="Z31" s="1977"/>
      <c r="AA31" s="1977"/>
      <c r="AB31" s="1977"/>
      <c r="AC31" s="1977"/>
      <c r="AD31" s="1978"/>
      <c r="AE31" s="1977"/>
      <c r="AF31" s="1977"/>
      <c r="AG31" s="1977"/>
      <c r="AH31" s="1977"/>
      <c r="AI31" s="1978"/>
      <c r="AJ31" s="1977"/>
      <c r="AK31" s="1977"/>
      <c r="AL31" s="1977"/>
      <c r="AM31" s="1977"/>
      <c r="AN31" s="1978"/>
      <c r="AO31" s="1977"/>
      <c r="AP31" s="1977"/>
      <c r="AQ31" s="1977"/>
      <c r="AR31" s="1977"/>
      <c r="AS31" s="1978"/>
      <c r="AT31" s="1977"/>
      <c r="AU31" s="1977"/>
      <c r="AV31" s="1977"/>
      <c r="AW31" s="1977"/>
      <c r="AX31" s="1978"/>
      <c r="AY31" s="391"/>
      <c r="AZ31" s="391"/>
      <c r="BA31" s="391"/>
      <c r="BB31" s="391"/>
      <c r="BC31" s="391"/>
      <c r="BD31" s="391"/>
    </row>
    <row r="32" spans="1:56">
      <c r="A32" s="1977"/>
      <c r="B32" s="1977"/>
      <c r="C32" s="1977"/>
      <c r="D32" s="1977"/>
      <c r="E32" s="1978"/>
      <c r="F32" s="1977"/>
      <c r="G32" s="1977"/>
      <c r="H32" s="1977"/>
      <c r="I32" s="1977"/>
      <c r="J32" s="1978"/>
      <c r="K32" s="1977"/>
      <c r="L32" s="1977"/>
      <c r="M32" s="1977"/>
      <c r="N32" s="1977"/>
      <c r="O32" s="1978"/>
      <c r="P32" s="1977"/>
      <c r="Q32" s="1977"/>
      <c r="R32" s="1977"/>
      <c r="S32" s="1977"/>
      <c r="T32" s="1978"/>
      <c r="U32" s="1977"/>
      <c r="V32" s="1977"/>
      <c r="W32" s="1977"/>
      <c r="X32" s="1977"/>
      <c r="Y32" s="1978"/>
      <c r="Z32" s="1977"/>
      <c r="AA32" s="1977"/>
      <c r="AB32" s="1977"/>
      <c r="AC32" s="1977"/>
      <c r="AD32" s="1978"/>
      <c r="AE32" s="1977"/>
      <c r="AF32" s="1977"/>
      <c r="AG32" s="1977"/>
      <c r="AH32" s="1977"/>
      <c r="AI32" s="1978"/>
      <c r="AJ32" s="1977"/>
      <c r="AK32" s="1977"/>
      <c r="AL32" s="1977"/>
      <c r="AM32" s="1977"/>
      <c r="AN32" s="1978"/>
      <c r="AO32" s="1977"/>
      <c r="AP32" s="1977"/>
      <c r="AQ32" s="1977"/>
      <c r="AR32" s="1977"/>
      <c r="AS32" s="1978"/>
      <c r="AT32" s="1977"/>
      <c r="AU32" s="1977"/>
      <c r="AV32" s="1977"/>
      <c r="AW32" s="1977"/>
      <c r="AX32" s="1978"/>
      <c r="AY32" s="391"/>
      <c r="AZ32" s="391"/>
      <c r="BA32" s="391"/>
      <c r="BB32" s="391"/>
      <c r="BC32" s="391"/>
      <c r="BD32" s="391"/>
    </row>
    <row r="33" spans="1:56" s="1077" customFormat="1">
      <c r="A33" s="1979"/>
      <c r="B33" s="1979"/>
      <c r="C33" s="1979"/>
      <c r="D33" s="1979"/>
      <c r="E33" s="1980"/>
      <c r="F33" s="1979"/>
      <c r="G33" s="1979"/>
      <c r="H33" s="1979"/>
      <c r="I33" s="1979"/>
      <c r="J33" s="1980"/>
      <c r="K33" s="1979"/>
      <c r="L33" s="1979"/>
      <c r="M33" s="1979"/>
      <c r="N33" s="1979"/>
      <c r="O33" s="1980"/>
      <c r="P33" s="1979"/>
      <c r="Q33" s="1979"/>
      <c r="R33" s="1979"/>
      <c r="S33" s="1979"/>
      <c r="T33" s="1980"/>
      <c r="U33" s="1979"/>
      <c r="V33" s="1979"/>
      <c r="W33" s="1979"/>
      <c r="X33" s="1979"/>
      <c r="Y33" s="1980"/>
      <c r="Z33" s="1979"/>
      <c r="AA33" s="1979"/>
      <c r="AB33" s="1979"/>
      <c r="AC33" s="1979"/>
      <c r="AD33" s="1980"/>
      <c r="AE33" s="1979"/>
      <c r="AF33" s="1979"/>
      <c r="AG33" s="1979"/>
      <c r="AH33" s="1979"/>
      <c r="AI33" s="1980"/>
      <c r="AJ33" s="1979"/>
      <c r="AK33" s="1979"/>
      <c r="AL33" s="1979"/>
      <c r="AM33" s="1979"/>
      <c r="AN33" s="1980"/>
      <c r="AO33" s="1979"/>
      <c r="AP33" s="1979"/>
      <c r="AQ33" s="1979"/>
      <c r="AR33" s="1979"/>
      <c r="AS33" s="1980"/>
      <c r="AT33" s="1979"/>
      <c r="AU33" s="1979"/>
      <c r="AV33" s="1979"/>
      <c r="AW33" s="1979"/>
      <c r="AX33" s="1980"/>
      <c r="AY33" s="388"/>
      <c r="AZ33" s="388"/>
      <c r="BA33" s="388"/>
      <c r="BB33" s="388"/>
      <c r="BC33" s="388"/>
      <c r="BD33" s="388"/>
    </row>
    <row r="34" spans="1:56" s="1074" customFormat="1">
      <c r="A34" s="531">
        <v>21</v>
      </c>
      <c r="B34" s="524"/>
      <c r="C34" s="524"/>
      <c r="D34" s="524"/>
      <c r="E34" s="525"/>
      <c r="F34" s="531">
        <v>22</v>
      </c>
      <c r="G34" s="524"/>
      <c r="H34" s="524"/>
      <c r="I34" s="524"/>
      <c r="J34" s="525"/>
      <c r="K34" s="531">
        <v>23</v>
      </c>
      <c r="L34" s="524"/>
      <c r="M34" s="524"/>
      <c r="N34" s="524"/>
      <c r="O34" s="525"/>
      <c r="P34" s="531">
        <v>24</v>
      </c>
      <c r="Q34" s="524"/>
      <c r="R34" s="524"/>
      <c r="S34" s="524"/>
      <c r="T34" s="525"/>
      <c r="U34" s="531">
        <v>25</v>
      </c>
      <c r="V34" s="524"/>
      <c r="W34" s="524"/>
      <c r="X34" s="524"/>
      <c r="Y34" s="525"/>
      <c r="Z34" s="2033" t="s">
        <v>38</v>
      </c>
      <c r="AA34" s="2034"/>
      <c r="AB34" s="2034"/>
      <c r="AC34" s="2034"/>
      <c r="AD34" s="2034"/>
      <c r="AE34" s="2034"/>
      <c r="AF34" s="2034"/>
      <c r="AG34" s="2034"/>
      <c r="AH34" s="2034"/>
      <c r="AI34" s="2034"/>
      <c r="AJ34" s="2034"/>
      <c r="AK34" s="2034"/>
      <c r="AL34" s="2034"/>
      <c r="AM34" s="2034"/>
      <c r="AN34" s="2034"/>
      <c r="AO34" s="2034"/>
      <c r="AP34" s="2034"/>
      <c r="AQ34" s="2034"/>
      <c r="AR34" s="2034"/>
      <c r="AS34" s="2034"/>
      <c r="AT34" s="2034"/>
      <c r="AU34" s="2034"/>
      <c r="AV34" s="2034"/>
      <c r="AW34" s="2034"/>
      <c r="AX34" s="2034"/>
      <c r="AY34" s="386"/>
      <c r="AZ34" s="386"/>
      <c r="BA34" s="386"/>
      <c r="BB34" s="386"/>
      <c r="BC34" s="386"/>
      <c r="BD34" s="386"/>
    </row>
    <row r="35" spans="1:56">
      <c r="A35" s="1977" t="s">
        <v>39</v>
      </c>
      <c r="B35" s="1977"/>
      <c r="C35" s="1977"/>
      <c r="D35" s="1977"/>
      <c r="E35" s="1978"/>
      <c r="F35" s="1977"/>
      <c r="G35" s="1977"/>
      <c r="H35" s="1977"/>
      <c r="I35" s="1977"/>
      <c r="J35" s="1978"/>
      <c r="K35" s="1977" t="s">
        <v>40</v>
      </c>
      <c r="L35" s="1977"/>
      <c r="M35" s="1977"/>
      <c r="N35" s="1977"/>
      <c r="O35" s="1978"/>
      <c r="P35" s="1977" t="s">
        <v>41</v>
      </c>
      <c r="Q35" s="1977"/>
      <c r="R35" s="1977"/>
      <c r="S35" s="1977"/>
      <c r="T35" s="1978"/>
      <c r="U35" s="1977" t="s">
        <v>42</v>
      </c>
      <c r="V35" s="1977"/>
      <c r="W35" s="1977"/>
      <c r="X35" s="1977"/>
      <c r="Y35" s="1978"/>
      <c r="Z35" s="2035"/>
      <c r="AA35" s="2036"/>
      <c r="AB35" s="2036"/>
      <c r="AC35" s="2036"/>
      <c r="AD35" s="2036"/>
      <c r="AE35" s="2036"/>
      <c r="AF35" s="2036"/>
      <c r="AG35" s="2036"/>
      <c r="AH35" s="2036"/>
      <c r="AI35" s="2036"/>
      <c r="AJ35" s="2036"/>
      <c r="AK35" s="2036"/>
      <c r="AL35" s="2036"/>
      <c r="AM35" s="2036"/>
      <c r="AN35" s="2036"/>
      <c r="AO35" s="2036"/>
      <c r="AP35" s="2036"/>
      <c r="AQ35" s="2036"/>
      <c r="AR35" s="2036"/>
      <c r="AS35" s="2036"/>
      <c r="AT35" s="2036"/>
      <c r="AU35" s="2036"/>
      <c r="AV35" s="2036"/>
      <c r="AW35" s="2036"/>
      <c r="AX35" s="2036"/>
      <c r="AY35" s="391"/>
      <c r="AZ35" s="391"/>
      <c r="BA35" s="391"/>
      <c r="BB35" s="391"/>
      <c r="BC35" s="391"/>
      <c r="BD35" s="391"/>
    </row>
    <row r="36" spans="1:56">
      <c r="A36" s="1977"/>
      <c r="B36" s="1977"/>
      <c r="C36" s="1977"/>
      <c r="D36" s="1977"/>
      <c r="E36" s="1978"/>
      <c r="F36" s="1977"/>
      <c r="G36" s="1977"/>
      <c r="H36" s="1977"/>
      <c r="I36" s="1977"/>
      <c r="J36" s="1978"/>
      <c r="K36" s="1977"/>
      <c r="L36" s="1977"/>
      <c r="M36" s="1977"/>
      <c r="N36" s="1977"/>
      <c r="O36" s="1978"/>
      <c r="P36" s="1977"/>
      <c r="Q36" s="1977"/>
      <c r="R36" s="1977"/>
      <c r="S36" s="1977"/>
      <c r="T36" s="1978"/>
      <c r="U36" s="1977"/>
      <c r="V36" s="1977"/>
      <c r="W36" s="1977"/>
      <c r="X36" s="1977"/>
      <c r="Y36" s="1978"/>
      <c r="Z36" s="2035"/>
      <c r="AA36" s="2036"/>
      <c r="AB36" s="2036"/>
      <c r="AC36" s="2036"/>
      <c r="AD36" s="2036"/>
      <c r="AE36" s="2036"/>
      <c r="AF36" s="2036"/>
      <c r="AG36" s="2036"/>
      <c r="AH36" s="2036"/>
      <c r="AI36" s="2036"/>
      <c r="AJ36" s="2036"/>
      <c r="AK36" s="2036"/>
      <c r="AL36" s="2036"/>
      <c r="AM36" s="2036"/>
      <c r="AN36" s="2036"/>
      <c r="AO36" s="2036"/>
      <c r="AP36" s="2036"/>
      <c r="AQ36" s="2036"/>
      <c r="AR36" s="2036"/>
      <c r="AS36" s="2036"/>
      <c r="AT36" s="2036"/>
      <c r="AU36" s="2036"/>
      <c r="AV36" s="2036"/>
      <c r="AW36" s="2036"/>
      <c r="AX36" s="2036"/>
      <c r="AY36" s="391"/>
      <c r="AZ36" s="391"/>
      <c r="BA36" s="391"/>
      <c r="BB36" s="391"/>
      <c r="BC36" s="391"/>
      <c r="BD36" s="391"/>
    </row>
    <row r="37" spans="1:56">
      <c r="A37" s="1977"/>
      <c r="B37" s="1977"/>
      <c r="C37" s="1977"/>
      <c r="D37" s="1977"/>
      <c r="E37" s="1978"/>
      <c r="F37" s="1977"/>
      <c r="G37" s="1977"/>
      <c r="H37" s="1977"/>
      <c r="I37" s="1977"/>
      <c r="J37" s="1978"/>
      <c r="K37" s="1977"/>
      <c r="L37" s="1977"/>
      <c r="M37" s="1977"/>
      <c r="N37" s="1977"/>
      <c r="O37" s="1978"/>
      <c r="P37" s="1977"/>
      <c r="Q37" s="1977"/>
      <c r="R37" s="1977"/>
      <c r="S37" s="1977"/>
      <c r="T37" s="1978"/>
      <c r="U37" s="1977"/>
      <c r="V37" s="1977"/>
      <c r="W37" s="1977"/>
      <c r="X37" s="1977"/>
      <c r="Y37" s="1978"/>
      <c r="Z37" s="2035"/>
      <c r="AA37" s="2036"/>
      <c r="AB37" s="2036"/>
      <c r="AC37" s="2036"/>
      <c r="AD37" s="2036"/>
      <c r="AE37" s="2036"/>
      <c r="AF37" s="2036"/>
      <c r="AG37" s="2036"/>
      <c r="AH37" s="2036"/>
      <c r="AI37" s="2036"/>
      <c r="AJ37" s="2036"/>
      <c r="AK37" s="2036"/>
      <c r="AL37" s="2036"/>
      <c r="AM37" s="2036"/>
      <c r="AN37" s="2036"/>
      <c r="AO37" s="2036"/>
      <c r="AP37" s="2036"/>
      <c r="AQ37" s="2036"/>
      <c r="AR37" s="2036"/>
      <c r="AS37" s="2036"/>
      <c r="AT37" s="2036"/>
      <c r="AU37" s="2036"/>
      <c r="AV37" s="2036"/>
      <c r="AW37" s="2036"/>
      <c r="AX37" s="2036"/>
      <c r="AY37" s="391"/>
      <c r="AZ37" s="391"/>
      <c r="BA37" s="391"/>
      <c r="BB37" s="391"/>
      <c r="BC37" s="391"/>
      <c r="BD37" s="391"/>
    </row>
    <row r="38" spans="1:56" ht="15.75">
      <c r="A38" s="1977"/>
      <c r="B38" s="1977"/>
      <c r="C38" s="1977"/>
      <c r="D38" s="1977"/>
      <c r="E38" s="1978"/>
      <c r="F38" s="1977"/>
      <c r="G38" s="1977"/>
      <c r="H38" s="1977"/>
      <c r="I38" s="1977"/>
      <c r="J38" s="1978"/>
      <c r="K38" s="1977"/>
      <c r="L38" s="1977"/>
      <c r="M38" s="1977"/>
      <c r="N38" s="1977"/>
      <c r="O38" s="1978"/>
      <c r="P38" s="1977"/>
      <c r="Q38" s="1977"/>
      <c r="R38" s="1977"/>
      <c r="S38" s="1977"/>
      <c r="T38" s="1978"/>
      <c r="U38" s="1977"/>
      <c r="V38" s="1977"/>
      <c r="W38" s="1977"/>
      <c r="X38" s="1977"/>
      <c r="Y38" s="1978"/>
      <c r="Z38" s="2061" t="s">
        <v>43</v>
      </c>
      <c r="AA38" s="1976"/>
      <c r="AB38" s="1976"/>
      <c r="AC38" s="526"/>
      <c r="AD38" s="528" t="s">
        <v>44</v>
      </c>
      <c r="AE38" s="528" t="s">
        <v>45</v>
      </c>
      <c r="AF38" s="528" t="s">
        <v>46</v>
      </c>
      <c r="AG38" s="1976" t="s">
        <v>47</v>
      </c>
      <c r="AH38" s="1976"/>
      <c r="AI38" s="1976"/>
      <c r="AJ38" s="527"/>
      <c r="AK38" s="527"/>
      <c r="AL38" s="527"/>
      <c r="AM38" s="527"/>
      <c r="AN38" s="527"/>
      <c r="AO38" s="527"/>
      <c r="AP38" s="527"/>
      <c r="AQ38" s="527"/>
      <c r="AR38" s="528" t="s">
        <v>48</v>
      </c>
      <c r="AS38" s="527"/>
      <c r="AT38" s="2065">
        <v>463</v>
      </c>
      <c r="AU38" s="2065"/>
      <c r="AV38" s="2064" t="s">
        <v>49</v>
      </c>
      <c r="AW38" s="2064"/>
      <c r="AX38" s="527"/>
      <c r="AY38" s="391"/>
      <c r="AZ38" s="391"/>
      <c r="BA38" s="391"/>
      <c r="BB38" s="391"/>
      <c r="BC38" s="391"/>
      <c r="BD38" s="391"/>
    </row>
    <row r="39" spans="1:56">
      <c r="A39" s="1977"/>
      <c r="B39" s="1977"/>
      <c r="C39" s="1977"/>
      <c r="D39" s="1977"/>
      <c r="E39" s="1978"/>
      <c r="F39" s="1977"/>
      <c r="G39" s="1977"/>
      <c r="H39" s="1977"/>
      <c r="I39" s="1977"/>
      <c r="J39" s="1978"/>
      <c r="K39" s="1977"/>
      <c r="L39" s="1977"/>
      <c r="M39" s="1977"/>
      <c r="N39" s="1977"/>
      <c r="O39" s="1978"/>
      <c r="P39" s="1977"/>
      <c r="Q39" s="1977"/>
      <c r="R39" s="1977"/>
      <c r="S39" s="1977"/>
      <c r="T39" s="1978"/>
      <c r="U39" s="1977"/>
      <c r="V39" s="1977"/>
      <c r="W39" s="1977"/>
      <c r="X39" s="1977"/>
      <c r="Y39" s="1978"/>
      <c r="Z39" s="1974"/>
      <c r="AA39" s="1975"/>
      <c r="AB39" s="1975"/>
      <c r="AC39" s="1975"/>
      <c r="AD39" s="532"/>
      <c r="AE39" s="533"/>
      <c r="AF39" s="527">
        <f>SUM($AT$38-AE39)</f>
        <v>463</v>
      </c>
      <c r="AG39" s="1977"/>
      <c r="AH39" s="1977"/>
      <c r="AI39" s="1977"/>
      <c r="AJ39" s="1977"/>
      <c r="AK39" s="1977"/>
      <c r="AL39" s="1977"/>
      <c r="AM39" s="1977"/>
      <c r="AN39" s="1977"/>
      <c r="AO39" s="1977"/>
      <c r="AP39" s="1977"/>
      <c r="AQ39" s="1086"/>
      <c r="AR39" s="2368" t="s">
        <v>50</v>
      </c>
      <c r="AS39" s="2368"/>
      <c r="AT39" s="2368"/>
      <c r="AU39" s="2368"/>
      <c r="AV39" s="2368"/>
      <c r="AW39" s="2368"/>
      <c r="AX39" s="1086"/>
      <c r="AY39" s="391"/>
      <c r="AZ39" s="391"/>
      <c r="BA39" s="391"/>
      <c r="BB39" s="391"/>
      <c r="BC39" s="391"/>
      <c r="BD39" s="391"/>
    </row>
    <row r="40" spans="1:56">
      <c r="A40" s="1977" t="s">
        <v>51</v>
      </c>
      <c r="B40" s="1977"/>
      <c r="C40" s="1977"/>
      <c r="D40" s="1977"/>
      <c r="E40" s="1978"/>
      <c r="F40" s="1977" t="s">
        <v>52</v>
      </c>
      <c r="G40" s="1977"/>
      <c r="H40" s="1977"/>
      <c r="I40" s="1977"/>
      <c r="J40" s="1978"/>
      <c r="K40" s="1977"/>
      <c r="L40" s="1977"/>
      <c r="M40" s="1977"/>
      <c r="N40" s="1977"/>
      <c r="O40" s="1978"/>
      <c r="P40" s="1977" t="s">
        <v>53</v>
      </c>
      <c r="Q40" s="1977"/>
      <c r="R40" s="1977"/>
      <c r="S40" s="1977"/>
      <c r="T40" s="1978"/>
      <c r="U40" s="1977"/>
      <c r="V40" s="1977"/>
      <c r="W40" s="1977"/>
      <c r="X40" s="1977"/>
      <c r="Y40" s="1978"/>
      <c r="Z40" s="1974"/>
      <c r="AA40" s="1975"/>
      <c r="AB40" s="1975"/>
      <c r="AC40" s="1975"/>
      <c r="AD40" s="532"/>
      <c r="AE40" s="533"/>
      <c r="AF40" s="527">
        <f t="shared" ref="AF40:AF49" si="0">SUM($AT$38-AE40)</f>
        <v>463</v>
      </c>
      <c r="AG40" s="1977"/>
      <c r="AH40" s="1977"/>
      <c r="AI40" s="1977"/>
      <c r="AJ40" s="1977"/>
      <c r="AK40" s="1977"/>
      <c r="AL40" s="1977"/>
      <c r="AM40" s="1977"/>
      <c r="AN40" s="1977"/>
      <c r="AO40" s="1977"/>
      <c r="AP40" s="1977"/>
      <c r="AQ40" s="1086"/>
      <c r="AR40" s="2368"/>
      <c r="AS40" s="2368"/>
      <c r="AT40" s="2368"/>
      <c r="AU40" s="2368"/>
      <c r="AV40" s="2368"/>
      <c r="AW40" s="2368"/>
      <c r="AX40" s="1086"/>
      <c r="AY40" s="391"/>
      <c r="AZ40" s="391"/>
      <c r="BA40" s="391"/>
      <c r="BB40" s="391"/>
      <c r="BC40" s="391"/>
      <c r="BD40" s="391"/>
    </row>
    <row r="41" spans="1:56">
      <c r="A41" s="1977"/>
      <c r="B41" s="1977"/>
      <c r="C41" s="1977"/>
      <c r="D41" s="1977"/>
      <c r="E41" s="1978"/>
      <c r="F41" s="1977"/>
      <c r="G41" s="1977"/>
      <c r="H41" s="1977"/>
      <c r="I41" s="1977"/>
      <c r="J41" s="1978"/>
      <c r="K41" s="1977"/>
      <c r="L41" s="1977"/>
      <c r="M41" s="1977"/>
      <c r="N41" s="1977"/>
      <c r="O41" s="1978"/>
      <c r="P41" s="1977"/>
      <c r="Q41" s="1977"/>
      <c r="R41" s="1977"/>
      <c r="S41" s="1977"/>
      <c r="T41" s="1978"/>
      <c r="U41" s="1977"/>
      <c r="V41" s="1977"/>
      <c r="W41" s="1977"/>
      <c r="X41" s="1977"/>
      <c r="Y41" s="1978"/>
      <c r="Z41" s="1974"/>
      <c r="AA41" s="1975"/>
      <c r="AB41" s="1975"/>
      <c r="AC41" s="1975"/>
      <c r="AD41" s="532"/>
      <c r="AE41" s="533"/>
      <c r="AF41" s="527">
        <f t="shared" si="0"/>
        <v>463</v>
      </c>
      <c r="AG41" s="1977"/>
      <c r="AH41" s="1977"/>
      <c r="AI41" s="1977"/>
      <c r="AJ41" s="1977"/>
      <c r="AK41" s="1977"/>
      <c r="AL41" s="1977"/>
      <c r="AM41" s="1977"/>
      <c r="AN41" s="1977"/>
      <c r="AO41" s="1977"/>
      <c r="AP41" s="1977"/>
      <c r="AQ41" s="1086"/>
      <c r="AR41" s="2368"/>
      <c r="AS41" s="2368"/>
      <c r="AT41" s="2368"/>
      <c r="AU41" s="2368"/>
      <c r="AV41" s="2368"/>
      <c r="AW41" s="2368"/>
      <c r="AX41" s="1086"/>
      <c r="AY41" s="391"/>
      <c r="AZ41" s="391"/>
      <c r="BA41" s="391"/>
      <c r="BB41" s="391"/>
      <c r="BC41" s="391"/>
      <c r="BD41" s="391"/>
    </row>
    <row r="42" spans="1:56">
      <c r="A42" s="1977"/>
      <c r="B42" s="1977"/>
      <c r="C42" s="1977"/>
      <c r="D42" s="1977"/>
      <c r="E42" s="1978"/>
      <c r="F42" s="1977"/>
      <c r="G42" s="1977"/>
      <c r="H42" s="1977"/>
      <c r="I42" s="1977"/>
      <c r="J42" s="1978"/>
      <c r="K42" s="1977"/>
      <c r="L42" s="1977"/>
      <c r="M42" s="1977"/>
      <c r="N42" s="1977"/>
      <c r="O42" s="1978"/>
      <c r="P42" s="1977"/>
      <c r="Q42" s="1977"/>
      <c r="R42" s="1977"/>
      <c r="S42" s="1977"/>
      <c r="T42" s="1978"/>
      <c r="U42" s="1977"/>
      <c r="V42" s="1977"/>
      <c r="W42" s="1977"/>
      <c r="X42" s="1977"/>
      <c r="Y42" s="1978"/>
      <c r="Z42" s="1974"/>
      <c r="AA42" s="1975"/>
      <c r="AB42" s="1975"/>
      <c r="AC42" s="1975"/>
      <c r="AD42" s="532"/>
      <c r="AE42" s="533"/>
      <c r="AF42" s="527">
        <f t="shared" si="0"/>
        <v>463</v>
      </c>
      <c r="AG42" s="1977"/>
      <c r="AH42" s="1977"/>
      <c r="AI42" s="1977"/>
      <c r="AJ42" s="1977"/>
      <c r="AK42" s="1977"/>
      <c r="AL42" s="1977"/>
      <c r="AM42" s="1977"/>
      <c r="AN42" s="1977"/>
      <c r="AO42" s="1977"/>
      <c r="AP42" s="1977"/>
      <c r="AQ42" s="1086"/>
      <c r="AR42" s="2368"/>
      <c r="AS42" s="2368"/>
      <c r="AT42" s="2368"/>
      <c r="AU42" s="2368"/>
      <c r="AV42" s="2368"/>
      <c r="AW42" s="2368"/>
      <c r="AX42" s="1086"/>
      <c r="AY42" s="391"/>
      <c r="AZ42" s="391"/>
      <c r="BA42" s="391"/>
      <c r="BB42" s="391"/>
      <c r="BC42" s="391"/>
      <c r="BD42" s="391"/>
    </row>
    <row r="43" spans="1:56">
      <c r="A43" s="1977"/>
      <c r="B43" s="1977"/>
      <c r="C43" s="1977"/>
      <c r="D43" s="1977"/>
      <c r="E43" s="1978"/>
      <c r="F43" s="1977"/>
      <c r="G43" s="1977"/>
      <c r="H43" s="1977"/>
      <c r="I43" s="1977"/>
      <c r="J43" s="1978"/>
      <c r="K43" s="1977"/>
      <c r="L43" s="1977"/>
      <c r="M43" s="1977"/>
      <c r="N43" s="1977"/>
      <c r="O43" s="1978"/>
      <c r="P43" s="1977"/>
      <c r="Q43" s="1977"/>
      <c r="R43" s="1977"/>
      <c r="S43" s="1977"/>
      <c r="T43" s="1978"/>
      <c r="U43" s="1977"/>
      <c r="V43" s="1977"/>
      <c r="W43" s="1977"/>
      <c r="X43" s="1977"/>
      <c r="Y43" s="1978"/>
      <c r="Z43" s="1974"/>
      <c r="AA43" s="1975"/>
      <c r="AB43" s="1975"/>
      <c r="AC43" s="1975"/>
      <c r="AD43" s="532"/>
      <c r="AE43" s="533"/>
      <c r="AF43" s="527">
        <f t="shared" si="0"/>
        <v>463</v>
      </c>
      <c r="AG43" s="1977"/>
      <c r="AH43" s="1977"/>
      <c r="AI43" s="1977"/>
      <c r="AJ43" s="1977"/>
      <c r="AK43" s="1977"/>
      <c r="AL43" s="1977"/>
      <c r="AM43" s="1977"/>
      <c r="AN43" s="1977"/>
      <c r="AO43" s="1977"/>
      <c r="AP43" s="1977"/>
      <c r="AQ43" s="1086"/>
      <c r="AR43" s="2368"/>
      <c r="AS43" s="2368"/>
      <c r="AT43" s="2368"/>
      <c r="AU43" s="2368"/>
      <c r="AV43" s="2368"/>
      <c r="AW43" s="2368"/>
      <c r="AX43" s="1086"/>
      <c r="AY43" s="391"/>
      <c r="AZ43" s="391"/>
      <c r="BA43" s="391"/>
      <c r="BB43" s="391"/>
      <c r="BC43" s="391"/>
      <c r="BD43" s="391"/>
    </row>
    <row r="44" spans="1:56">
      <c r="A44" s="1977"/>
      <c r="B44" s="1977"/>
      <c r="C44" s="1977"/>
      <c r="D44" s="1977"/>
      <c r="E44" s="1978"/>
      <c r="F44" s="1977"/>
      <c r="G44" s="1977"/>
      <c r="H44" s="1977"/>
      <c r="I44" s="1977"/>
      <c r="J44" s="1978"/>
      <c r="K44" s="1977"/>
      <c r="L44" s="1977"/>
      <c r="M44" s="1977"/>
      <c r="N44" s="1977"/>
      <c r="O44" s="1978"/>
      <c r="P44" s="1977"/>
      <c r="Q44" s="1977"/>
      <c r="R44" s="1977"/>
      <c r="S44" s="1977"/>
      <c r="T44" s="1978"/>
      <c r="U44" s="1977"/>
      <c r="V44" s="1977"/>
      <c r="W44" s="1977"/>
      <c r="X44" s="1977"/>
      <c r="Y44" s="1978"/>
      <c r="Z44" s="1974"/>
      <c r="AA44" s="1975"/>
      <c r="AB44" s="1975"/>
      <c r="AC44" s="1975"/>
      <c r="AD44" s="532"/>
      <c r="AE44" s="533"/>
      <c r="AF44" s="527">
        <f t="shared" si="0"/>
        <v>463</v>
      </c>
      <c r="AG44" s="1977"/>
      <c r="AH44" s="1977"/>
      <c r="AI44" s="1977"/>
      <c r="AJ44" s="1977"/>
      <c r="AK44" s="1977"/>
      <c r="AL44" s="1977"/>
      <c r="AM44" s="1977"/>
      <c r="AN44" s="1977"/>
      <c r="AO44" s="1977"/>
      <c r="AP44" s="1977"/>
      <c r="AQ44" s="1086"/>
      <c r="AR44" s="2368"/>
      <c r="AS44" s="2368"/>
      <c r="AT44" s="2368"/>
      <c r="AU44" s="2368"/>
      <c r="AV44" s="2368"/>
      <c r="AW44" s="2368"/>
      <c r="AX44" s="1086"/>
      <c r="AY44" s="391"/>
      <c r="AZ44" s="391"/>
      <c r="BA44" s="391"/>
      <c r="BB44" s="391"/>
      <c r="BC44" s="391"/>
      <c r="BD44" s="391"/>
    </row>
    <row r="45" spans="1:56">
      <c r="A45" s="1977" t="s">
        <v>54</v>
      </c>
      <c r="B45" s="1977"/>
      <c r="C45" s="1977"/>
      <c r="D45" s="1977"/>
      <c r="E45" s="1978"/>
      <c r="F45" s="1977"/>
      <c r="G45" s="1977"/>
      <c r="H45" s="1977"/>
      <c r="I45" s="1977"/>
      <c r="J45" s="1978"/>
      <c r="K45" s="1977"/>
      <c r="L45" s="1977"/>
      <c r="M45" s="1977"/>
      <c r="N45" s="1977"/>
      <c r="O45" s="1978"/>
      <c r="P45" s="1977"/>
      <c r="Q45" s="1977"/>
      <c r="R45" s="1977"/>
      <c r="S45" s="1977"/>
      <c r="T45" s="1978"/>
      <c r="U45" s="1977"/>
      <c r="V45" s="1977"/>
      <c r="W45" s="1977"/>
      <c r="X45" s="1977"/>
      <c r="Y45" s="1978"/>
      <c r="Z45" s="1974"/>
      <c r="AA45" s="1975"/>
      <c r="AB45" s="1975"/>
      <c r="AC45" s="1975"/>
      <c r="AD45" s="532"/>
      <c r="AE45" s="533"/>
      <c r="AF45" s="527">
        <f t="shared" si="0"/>
        <v>463</v>
      </c>
      <c r="AG45" s="1977"/>
      <c r="AH45" s="1977"/>
      <c r="AI45" s="1977"/>
      <c r="AJ45" s="1977"/>
      <c r="AK45" s="1977"/>
      <c r="AL45" s="1977"/>
      <c r="AM45" s="1977"/>
      <c r="AN45" s="1977"/>
      <c r="AO45" s="1977"/>
      <c r="AP45" s="1977"/>
      <c r="AQ45" s="1086"/>
      <c r="AR45" s="2368"/>
      <c r="AS45" s="2368"/>
      <c r="AT45" s="2368"/>
      <c r="AU45" s="2368"/>
      <c r="AV45" s="2368"/>
      <c r="AW45" s="2368"/>
      <c r="AX45" s="1086"/>
      <c r="AY45" s="391"/>
      <c r="AZ45" s="391"/>
      <c r="BA45" s="391"/>
      <c r="BB45" s="391"/>
      <c r="BC45" s="391"/>
      <c r="BD45" s="391"/>
    </row>
    <row r="46" spans="1:56">
      <c r="A46" s="1977"/>
      <c r="B46" s="1977"/>
      <c r="C46" s="1977"/>
      <c r="D46" s="1977"/>
      <c r="E46" s="1978"/>
      <c r="F46" s="1977"/>
      <c r="G46" s="1977"/>
      <c r="H46" s="1977"/>
      <c r="I46" s="1977"/>
      <c r="J46" s="1978"/>
      <c r="K46" s="1977"/>
      <c r="L46" s="1977"/>
      <c r="M46" s="1977"/>
      <c r="N46" s="1977"/>
      <c r="O46" s="1978"/>
      <c r="P46" s="1977"/>
      <c r="Q46" s="1977"/>
      <c r="R46" s="1977"/>
      <c r="S46" s="1977"/>
      <c r="T46" s="1978"/>
      <c r="U46" s="1977"/>
      <c r="V46" s="1977"/>
      <c r="W46" s="1977"/>
      <c r="X46" s="1977"/>
      <c r="Y46" s="1978"/>
      <c r="Z46" s="1974"/>
      <c r="AA46" s="1975"/>
      <c r="AB46" s="1975"/>
      <c r="AC46" s="1975"/>
      <c r="AD46" s="532"/>
      <c r="AE46" s="533"/>
      <c r="AF46" s="527">
        <f t="shared" si="0"/>
        <v>463</v>
      </c>
      <c r="AG46" s="1977"/>
      <c r="AH46" s="1977"/>
      <c r="AI46" s="1977"/>
      <c r="AJ46" s="1977"/>
      <c r="AK46" s="1977"/>
      <c r="AL46" s="1977"/>
      <c r="AM46" s="1977"/>
      <c r="AN46" s="1977"/>
      <c r="AO46" s="1977"/>
      <c r="AP46" s="1977"/>
      <c r="AQ46" s="1086"/>
      <c r="AR46" s="2368"/>
      <c r="AS46" s="2368"/>
      <c r="AT46" s="2368"/>
      <c r="AU46" s="2368"/>
      <c r="AV46" s="2368"/>
      <c r="AW46" s="2368"/>
      <c r="AX46" s="1086"/>
      <c r="AY46" s="391"/>
      <c r="AZ46" s="391"/>
      <c r="BA46" s="391"/>
      <c r="BB46" s="391"/>
      <c r="BC46" s="391"/>
      <c r="BD46" s="391"/>
    </row>
    <row r="47" spans="1:56">
      <c r="A47" s="1977"/>
      <c r="B47" s="1977"/>
      <c r="C47" s="1977"/>
      <c r="D47" s="1977"/>
      <c r="E47" s="1978"/>
      <c r="F47" s="1977"/>
      <c r="G47" s="1977"/>
      <c r="H47" s="1977"/>
      <c r="I47" s="1977"/>
      <c r="J47" s="1978"/>
      <c r="K47" s="1977"/>
      <c r="L47" s="1977"/>
      <c r="M47" s="1977"/>
      <c r="N47" s="1977"/>
      <c r="O47" s="1978"/>
      <c r="P47" s="1977"/>
      <c r="Q47" s="1977"/>
      <c r="R47" s="1977"/>
      <c r="S47" s="1977"/>
      <c r="T47" s="1978"/>
      <c r="U47" s="1977"/>
      <c r="V47" s="1977"/>
      <c r="W47" s="1977"/>
      <c r="X47" s="1977"/>
      <c r="Y47" s="1978"/>
      <c r="Z47" s="1974"/>
      <c r="AA47" s="1975"/>
      <c r="AB47" s="1975"/>
      <c r="AC47" s="1975"/>
      <c r="AD47" s="532"/>
      <c r="AE47" s="533"/>
      <c r="AF47" s="527">
        <f t="shared" si="0"/>
        <v>463</v>
      </c>
      <c r="AG47" s="1977"/>
      <c r="AH47" s="1977"/>
      <c r="AI47" s="1977"/>
      <c r="AJ47" s="1977"/>
      <c r="AK47" s="1977"/>
      <c r="AL47" s="1977"/>
      <c r="AM47" s="1977"/>
      <c r="AN47" s="1977"/>
      <c r="AO47" s="1977"/>
      <c r="AP47" s="1977"/>
      <c r="AQ47" s="1086"/>
      <c r="AR47" s="2368"/>
      <c r="AS47" s="2368"/>
      <c r="AT47" s="2368"/>
      <c r="AU47" s="2368"/>
      <c r="AV47" s="2368"/>
      <c r="AW47" s="2368"/>
      <c r="AX47" s="1086"/>
      <c r="AY47" s="391"/>
      <c r="AZ47" s="391"/>
      <c r="BA47" s="391"/>
      <c r="BB47" s="391"/>
      <c r="BC47" s="391"/>
      <c r="BD47" s="391"/>
    </row>
    <row r="48" spans="1:56">
      <c r="A48" s="1977"/>
      <c r="B48" s="1977"/>
      <c r="C48" s="1977"/>
      <c r="D48" s="1977"/>
      <c r="E48" s="1978"/>
      <c r="F48" s="1977"/>
      <c r="G48" s="1977"/>
      <c r="H48" s="1977"/>
      <c r="I48" s="1977"/>
      <c r="J48" s="1978"/>
      <c r="K48" s="1977"/>
      <c r="L48" s="1977"/>
      <c r="M48" s="1977"/>
      <c r="N48" s="1977"/>
      <c r="O48" s="1978"/>
      <c r="P48" s="1977"/>
      <c r="Q48" s="1977"/>
      <c r="R48" s="1977"/>
      <c r="S48" s="1977"/>
      <c r="T48" s="1978"/>
      <c r="U48" s="1977"/>
      <c r="V48" s="1977"/>
      <c r="W48" s="1977"/>
      <c r="X48" s="1977"/>
      <c r="Y48" s="1978"/>
      <c r="Z48" s="1974"/>
      <c r="AA48" s="1975"/>
      <c r="AB48" s="1975"/>
      <c r="AC48" s="1975"/>
      <c r="AD48" s="532"/>
      <c r="AE48" s="533"/>
      <c r="AF48" s="527">
        <f t="shared" si="0"/>
        <v>463</v>
      </c>
      <c r="AG48" s="1977"/>
      <c r="AH48" s="1977"/>
      <c r="AI48" s="1977"/>
      <c r="AJ48" s="1977"/>
      <c r="AK48" s="1977"/>
      <c r="AL48" s="1977"/>
      <c r="AM48" s="1977"/>
      <c r="AN48" s="1977"/>
      <c r="AO48" s="1977"/>
      <c r="AP48" s="1977"/>
      <c r="AQ48" s="1086"/>
      <c r="AR48" s="2368"/>
      <c r="AS48" s="2368"/>
      <c r="AT48" s="2368"/>
      <c r="AU48" s="2368"/>
      <c r="AV48" s="2368"/>
      <c r="AW48" s="2368"/>
      <c r="AX48" s="1086"/>
      <c r="AY48" s="391"/>
      <c r="AZ48" s="391"/>
      <c r="BA48" s="391"/>
      <c r="BB48" s="391"/>
      <c r="BC48" s="391"/>
      <c r="BD48" s="391"/>
    </row>
    <row r="49" spans="1:56" s="1077" customFormat="1">
      <c r="A49" s="1979"/>
      <c r="B49" s="1979"/>
      <c r="C49" s="1979"/>
      <c r="D49" s="1979"/>
      <c r="E49" s="1980"/>
      <c r="F49" s="1979"/>
      <c r="G49" s="1979"/>
      <c r="H49" s="1979"/>
      <c r="I49" s="1979"/>
      <c r="J49" s="1980"/>
      <c r="K49" s="1979"/>
      <c r="L49" s="1979"/>
      <c r="M49" s="1979"/>
      <c r="N49" s="1979"/>
      <c r="O49" s="1980"/>
      <c r="P49" s="1979"/>
      <c r="Q49" s="1979"/>
      <c r="R49" s="1979"/>
      <c r="S49" s="1979"/>
      <c r="T49" s="1980"/>
      <c r="U49" s="1979"/>
      <c r="V49" s="1979"/>
      <c r="W49" s="1979"/>
      <c r="X49" s="1979"/>
      <c r="Y49" s="1980"/>
      <c r="Z49" s="1974"/>
      <c r="AA49" s="1975"/>
      <c r="AB49" s="1975"/>
      <c r="AC49" s="1975"/>
      <c r="AD49" s="532"/>
      <c r="AE49" s="533"/>
      <c r="AF49" s="534">
        <f t="shared" si="0"/>
        <v>463</v>
      </c>
      <c r="AG49" s="535" t="s">
        <v>55</v>
      </c>
      <c r="AH49" s="529"/>
      <c r="AI49" s="529"/>
      <c r="AJ49" s="529"/>
      <c r="AK49" s="529"/>
      <c r="AL49" s="529"/>
      <c r="AM49" s="529"/>
      <c r="AN49" s="529"/>
      <c r="AO49" s="529"/>
      <c r="AP49" s="529"/>
      <c r="AQ49" s="529"/>
      <c r="AR49" s="529"/>
      <c r="AS49" s="529"/>
      <c r="AT49" s="529"/>
      <c r="AU49" s="529"/>
      <c r="AV49" s="529"/>
      <c r="AW49" s="529"/>
      <c r="AX49" s="529"/>
      <c r="AY49" s="388"/>
      <c r="AZ49" s="388"/>
      <c r="BA49" s="388"/>
      <c r="BB49" s="388"/>
      <c r="BC49" s="388"/>
      <c r="BD49" s="388"/>
    </row>
    <row r="50" spans="1:56" s="1073" customFormat="1" ht="18.75">
      <c r="A50" s="1973" t="s">
        <v>0</v>
      </c>
      <c r="B50" s="1973"/>
      <c r="C50" s="1973"/>
      <c r="D50" s="1973"/>
      <c r="E50" s="1973"/>
      <c r="F50" s="1973" t="s">
        <v>1</v>
      </c>
      <c r="G50" s="1973"/>
      <c r="H50" s="1973"/>
      <c r="I50" s="1973"/>
      <c r="J50" s="1973"/>
      <c r="K50" s="1973" t="s">
        <v>2</v>
      </c>
      <c r="L50" s="1973"/>
      <c r="M50" s="1973"/>
      <c r="N50" s="1973"/>
      <c r="O50" s="1973"/>
      <c r="P50" s="1973" t="s">
        <v>3</v>
      </c>
      <c r="Q50" s="1973"/>
      <c r="R50" s="1973"/>
      <c r="S50" s="1973"/>
      <c r="T50" s="1973"/>
      <c r="U50" s="1973" t="s">
        <v>4</v>
      </c>
      <c r="V50" s="1973"/>
      <c r="W50" s="1973"/>
      <c r="X50" s="1973"/>
      <c r="Y50" s="1973"/>
      <c r="Z50" s="1973" t="s">
        <v>5</v>
      </c>
      <c r="AA50" s="1973"/>
      <c r="AB50" s="1973"/>
      <c r="AC50" s="1973"/>
      <c r="AD50" s="1973"/>
      <c r="AE50" s="1973" t="s">
        <v>6</v>
      </c>
      <c r="AF50" s="1973"/>
      <c r="AG50" s="1973"/>
      <c r="AH50" s="1973"/>
      <c r="AI50" s="1973"/>
      <c r="AJ50" s="1973" t="s">
        <v>7</v>
      </c>
      <c r="AK50" s="1973"/>
      <c r="AL50" s="1973"/>
      <c r="AM50" s="1973"/>
      <c r="AN50" s="1973"/>
      <c r="AO50" s="1973" t="s">
        <v>8</v>
      </c>
      <c r="AP50" s="1973"/>
      <c r="AQ50" s="1973"/>
      <c r="AR50" s="1973"/>
      <c r="AS50" s="1973"/>
      <c r="AT50" s="1973" t="s">
        <v>9</v>
      </c>
      <c r="AU50" s="1973"/>
      <c r="AV50" s="1973"/>
      <c r="AW50" s="1973"/>
      <c r="AX50" s="1973"/>
      <c r="AY50" s="383"/>
      <c r="AZ50" s="383"/>
      <c r="BA50" s="383"/>
      <c r="BB50" s="383"/>
      <c r="BC50" s="383"/>
      <c r="BD50" s="383"/>
    </row>
    <row r="51" spans="1:56">
      <c r="A51" s="2037" t="s">
        <v>56</v>
      </c>
      <c r="B51" s="2038"/>
      <c r="C51" s="2038"/>
      <c r="D51" s="2038"/>
      <c r="E51" s="2038"/>
      <c r="F51" s="2038"/>
      <c r="G51" s="2038"/>
      <c r="H51" s="2038"/>
      <c r="I51" s="2038"/>
      <c r="J51" s="2038"/>
      <c r="K51" s="2038"/>
      <c r="L51" s="2038"/>
      <c r="M51" s="2038"/>
      <c r="N51" s="2038"/>
      <c r="O51" s="2038"/>
      <c r="P51" s="2038"/>
      <c r="Q51" s="2038"/>
      <c r="R51" s="2038"/>
      <c r="S51" s="2038"/>
      <c r="T51" s="2038"/>
      <c r="U51" s="2038"/>
      <c r="V51" s="2038"/>
      <c r="W51" s="2038"/>
      <c r="X51" s="2038"/>
      <c r="Y51" s="2038"/>
      <c r="Z51" s="436">
        <v>1</v>
      </c>
      <c r="AA51" s="437"/>
      <c r="AB51" s="437"/>
      <c r="AC51" s="437"/>
      <c r="AD51" s="438"/>
      <c r="AE51" s="437">
        <v>2</v>
      </c>
      <c r="AF51" s="437"/>
      <c r="AG51" s="437"/>
      <c r="AH51" s="437"/>
      <c r="AI51" s="438"/>
      <c r="AJ51" s="437">
        <v>3</v>
      </c>
      <c r="AK51" s="437"/>
      <c r="AL51" s="437"/>
      <c r="AM51" s="437"/>
      <c r="AN51" s="438"/>
      <c r="AO51" s="437">
        <v>4</v>
      </c>
      <c r="AP51" s="437"/>
      <c r="AQ51" s="437"/>
      <c r="AR51" s="437"/>
      <c r="AS51" s="438"/>
      <c r="AT51" s="437">
        <v>5</v>
      </c>
      <c r="AU51" s="437"/>
      <c r="AV51" s="437"/>
      <c r="AW51" s="437"/>
      <c r="AX51" s="438"/>
      <c r="AY51" s="391"/>
      <c r="AZ51" s="391"/>
      <c r="BA51" s="391"/>
      <c r="BB51" s="391"/>
      <c r="BC51" s="391"/>
      <c r="BD51" s="391"/>
    </row>
    <row r="52" spans="1:56">
      <c r="A52" s="2039"/>
      <c r="B52" s="2040"/>
      <c r="C52" s="2040"/>
      <c r="D52" s="2040"/>
      <c r="E52" s="2040"/>
      <c r="F52" s="2040"/>
      <c r="G52" s="2040"/>
      <c r="H52" s="2040"/>
      <c r="I52" s="2040"/>
      <c r="J52" s="2040"/>
      <c r="K52" s="2040"/>
      <c r="L52" s="2040"/>
      <c r="M52" s="2040"/>
      <c r="N52" s="2040"/>
      <c r="O52" s="2040"/>
      <c r="P52" s="2040"/>
      <c r="Q52" s="2040"/>
      <c r="R52" s="2040"/>
      <c r="S52" s="2040"/>
      <c r="T52" s="2040"/>
      <c r="U52" s="2040"/>
      <c r="V52" s="2040"/>
      <c r="W52" s="2040"/>
      <c r="X52" s="2040"/>
      <c r="Y52" s="2040"/>
      <c r="Z52" s="2074" t="s">
        <v>57</v>
      </c>
      <c r="AA52" s="2062"/>
      <c r="AB52" s="2062"/>
      <c r="AC52" s="2062"/>
      <c r="AD52" s="2063"/>
      <c r="AE52" s="2062"/>
      <c r="AF52" s="2062"/>
      <c r="AG52" s="2062"/>
      <c r="AH52" s="2062"/>
      <c r="AI52" s="2063"/>
      <c r="AJ52" s="2062" t="s">
        <v>58</v>
      </c>
      <c r="AK52" s="2062"/>
      <c r="AL52" s="2062"/>
      <c r="AM52" s="2062"/>
      <c r="AN52" s="2063"/>
      <c r="AO52" s="2062" t="s">
        <v>59</v>
      </c>
      <c r="AP52" s="2062"/>
      <c r="AQ52" s="2062"/>
      <c r="AR52" s="2062"/>
      <c r="AS52" s="2063"/>
      <c r="AT52" s="2062"/>
      <c r="AU52" s="2062"/>
      <c r="AV52" s="2062"/>
      <c r="AW52" s="2062"/>
      <c r="AX52" s="2063"/>
      <c r="AY52" s="391"/>
      <c r="AZ52" s="391"/>
      <c r="BA52" s="391"/>
      <c r="BB52" s="391"/>
      <c r="BC52" s="391"/>
      <c r="BD52" s="391"/>
    </row>
    <row r="53" spans="1:56">
      <c r="A53" s="2039"/>
      <c r="B53" s="2040"/>
      <c r="C53" s="2040"/>
      <c r="D53" s="2040"/>
      <c r="E53" s="2040"/>
      <c r="F53" s="2040"/>
      <c r="G53" s="2040"/>
      <c r="H53" s="2040"/>
      <c r="I53" s="2040"/>
      <c r="J53" s="2040"/>
      <c r="K53" s="2040"/>
      <c r="L53" s="2040"/>
      <c r="M53" s="2040"/>
      <c r="N53" s="2040"/>
      <c r="O53" s="2040"/>
      <c r="P53" s="2040"/>
      <c r="Q53" s="2040"/>
      <c r="R53" s="2040"/>
      <c r="S53" s="2040"/>
      <c r="T53" s="2040"/>
      <c r="U53" s="2040"/>
      <c r="V53" s="2040"/>
      <c r="W53" s="2040"/>
      <c r="X53" s="2040"/>
      <c r="Y53" s="2040"/>
      <c r="Z53" s="2074"/>
      <c r="AA53" s="2062"/>
      <c r="AB53" s="2062"/>
      <c r="AC53" s="2062"/>
      <c r="AD53" s="2063"/>
      <c r="AE53" s="2062"/>
      <c r="AF53" s="2062"/>
      <c r="AG53" s="2062"/>
      <c r="AH53" s="2062"/>
      <c r="AI53" s="2063"/>
      <c r="AJ53" s="2062"/>
      <c r="AK53" s="2062"/>
      <c r="AL53" s="2062"/>
      <c r="AM53" s="2062"/>
      <c r="AN53" s="2063"/>
      <c r="AO53" s="2062"/>
      <c r="AP53" s="2062"/>
      <c r="AQ53" s="2062"/>
      <c r="AR53" s="2062"/>
      <c r="AS53" s="2063"/>
      <c r="AT53" s="2062"/>
      <c r="AU53" s="2062"/>
      <c r="AV53" s="2062"/>
      <c r="AW53" s="2062"/>
      <c r="AX53" s="2063"/>
      <c r="AY53" s="391"/>
      <c r="AZ53" s="391"/>
      <c r="BA53" s="391"/>
      <c r="BB53" s="391"/>
      <c r="BC53" s="391"/>
      <c r="BD53" s="391"/>
    </row>
    <row r="54" spans="1:56">
      <c r="A54" s="2039"/>
      <c r="B54" s="2040"/>
      <c r="C54" s="2040"/>
      <c r="D54" s="2040"/>
      <c r="E54" s="2040"/>
      <c r="F54" s="2040"/>
      <c r="G54" s="2040"/>
      <c r="H54" s="2040"/>
      <c r="I54" s="2040"/>
      <c r="J54" s="2040"/>
      <c r="K54" s="2040"/>
      <c r="L54" s="2040"/>
      <c r="M54" s="2040"/>
      <c r="N54" s="2040"/>
      <c r="O54" s="2040"/>
      <c r="P54" s="2040"/>
      <c r="Q54" s="2040"/>
      <c r="R54" s="2040"/>
      <c r="S54" s="2040"/>
      <c r="T54" s="2040"/>
      <c r="U54" s="2040"/>
      <c r="V54" s="2040"/>
      <c r="W54" s="2040"/>
      <c r="X54" s="2040"/>
      <c r="Y54" s="2040"/>
      <c r="Z54" s="2074"/>
      <c r="AA54" s="2062"/>
      <c r="AB54" s="2062"/>
      <c r="AC54" s="2062"/>
      <c r="AD54" s="2063"/>
      <c r="AE54" s="2062"/>
      <c r="AF54" s="2062"/>
      <c r="AG54" s="2062"/>
      <c r="AH54" s="2062"/>
      <c r="AI54" s="2063"/>
      <c r="AJ54" s="2062"/>
      <c r="AK54" s="2062"/>
      <c r="AL54" s="2062"/>
      <c r="AM54" s="2062"/>
      <c r="AN54" s="2063"/>
      <c r="AO54" s="2062"/>
      <c r="AP54" s="2062"/>
      <c r="AQ54" s="2062"/>
      <c r="AR54" s="2062"/>
      <c r="AS54" s="2063"/>
      <c r="AT54" s="2062"/>
      <c r="AU54" s="2062"/>
      <c r="AV54" s="2062"/>
      <c r="AW54" s="2062"/>
      <c r="AX54" s="2063"/>
      <c r="AY54" s="391"/>
      <c r="AZ54" s="391"/>
      <c r="BA54" s="391"/>
      <c r="BB54" s="391"/>
      <c r="BC54" s="391"/>
      <c r="BD54" s="391"/>
    </row>
    <row r="55" spans="1:56" ht="15.75">
      <c r="A55" s="2068" t="s">
        <v>43</v>
      </c>
      <c r="B55" s="2069"/>
      <c r="C55" s="2069"/>
      <c r="D55" s="464"/>
      <c r="E55" s="465" t="s">
        <v>44</v>
      </c>
      <c r="F55" s="465" t="s">
        <v>45</v>
      </c>
      <c r="G55" s="465" t="s">
        <v>46</v>
      </c>
      <c r="H55" s="2069" t="s">
        <v>47</v>
      </c>
      <c r="I55" s="2069"/>
      <c r="J55" s="2069"/>
      <c r="K55" s="439"/>
      <c r="L55" s="439"/>
      <c r="M55" s="439"/>
      <c r="N55" s="439"/>
      <c r="O55" s="439"/>
      <c r="P55" s="439"/>
      <c r="Q55" s="439"/>
      <c r="R55" s="439"/>
      <c r="S55" s="465" t="s">
        <v>48</v>
      </c>
      <c r="T55" s="439"/>
      <c r="U55" s="2076">
        <f>$AT$38</f>
        <v>463</v>
      </c>
      <c r="V55" s="2076"/>
      <c r="W55" s="2077" t="s">
        <v>49</v>
      </c>
      <c r="X55" s="2077"/>
      <c r="Y55" s="439"/>
      <c r="Z55" s="2074"/>
      <c r="AA55" s="2062"/>
      <c r="AB55" s="2062"/>
      <c r="AC55" s="2062"/>
      <c r="AD55" s="2063"/>
      <c r="AE55" s="2062"/>
      <c r="AF55" s="2062"/>
      <c r="AG55" s="2062"/>
      <c r="AH55" s="2062"/>
      <c r="AI55" s="2063"/>
      <c r="AJ55" s="2062"/>
      <c r="AK55" s="2062"/>
      <c r="AL55" s="2062"/>
      <c r="AM55" s="2062"/>
      <c r="AN55" s="2063"/>
      <c r="AO55" s="2062"/>
      <c r="AP55" s="2062"/>
      <c r="AQ55" s="2062"/>
      <c r="AR55" s="2062"/>
      <c r="AS55" s="2063"/>
      <c r="AT55" s="2062"/>
      <c r="AU55" s="2062"/>
      <c r="AV55" s="2062"/>
      <c r="AW55" s="2062"/>
      <c r="AX55" s="2063"/>
      <c r="AY55" s="391"/>
      <c r="AZ55" s="391"/>
      <c r="BA55" s="391"/>
      <c r="BB55" s="391"/>
      <c r="BC55" s="391"/>
      <c r="BD55" s="391"/>
    </row>
    <row r="56" spans="1:56">
      <c r="A56" s="2066" t="s">
        <v>382</v>
      </c>
      <c r="B56" s="2067"/>
      <c r="C56" s="2067"/>
      <c r="D56" s="2067"/>
      <c r="E56" s="566">
        <v>3</v>
      </c>
      <c r="F56" s="567">
        <v>435</v>
      </c>
      <c r="G56" s="527">
        <f>SUM($AT$38-F56)</f>
        <v>28</v>
      </c>
      <c r="H56" s="2062"/>
      <c r="I56" s="2062"/>
      <c r="J56" s="2062"/>
      <c r="K56" s="2062"/>
      <c r="L56" s="2062"/>
      <c r="M56" s="2062"/>
      <c r="N56" s="2062"/>
      <c r="O56" s="2062"/>
      <c r="P56" s="2062"/>
      <c r="Q56" s="2062"/>
      <c r="R56" s="1100"/>
      <c r="S56" s="2368" t="s">
        <v>50</v>
      </c>
      <c r="T56" s="2368"/>
      <c r="U56" s="2368"/>
      <c r="V56" s="2368"/>
      <c r="W56" s="2368"/>
      <c r="X56" s="2368"/>
      <c r="Y56" s="439"/>
      <c r="Z56" s="2074"/>
      <c r="AA56" s="2062"/>
      <c r="AB56" s="2062"/>
      <c r="AC56" s="2062"/>
      <c r="AD56" s="2063"/>
      <c r="AE56" s="2062"/>
      <c r="AF56" s="2062"/>
      <c r="AG56" s="2062"/>
      <c r="AH56" s="2062"/>
      <c r="AI56" s="2063"/>
      <c r="AJ56" s="2062"/>
      <c r="AK56" s="2062"/>
      <c r="AL56" s="2062"/>
      <c r="AM56" s="2062"/>
      <c r="AN56" s="2063"/>
      <c r="AO56" s="2062"/>
      <c r="AP56" s="2062"/>
      <c r="AQ56" s="2062"/>
      <c r="AR56" s="2062"/>
      <c r="AS56" s="2063"/>
      <c r="AT56" s="2062"/>
      <c r="AU56" s="2062"/>
      <c r="AV56" s="2062"/>
      <c r="AW56" s="2062"/>
      <c r="AX56" s="2063"/>
      <c r="AY56" s="391"/>
      <c r="AZ56" s="391"/>
      <c r="BA56" s="391"/>
      <c r="BB56" s="391"/>
      <c r="BC56" s="391"/>
      <c r="BD56" s="391"/>
    </row>
    <row r="57" spans="1:56">
      <c r="A57" s="2066" t="s">
        <v>381</v>
      </c>
      <c r="B57" s="2067"/>
      <c r="C57" s="2067"/>
      <c r="D57" s="2067"/>
      <c r="E57" s="566">
        <v>15</v>
      </c>
      <c r="F57" s="567">
        <v>440</v>
      </c>
      <c r="G57" s="527">
        <f t="shared" ref="G57:G66" si="1">SUM($AT$38-F57)</f>
        <v>23</v>
      </c>
      <c r="H57" s="2062"/>
      <c r="I57" s="2062"/>
      <c r="J57" s="2062"/>
      <c r="K57" s="2062"/>
      <c r="L57" s="2062"/>
      <c r="M57" s="2062"/>
      <c r="N57" s="2062"/>
      <c r="O57" s="2062"/>
      <c r="P57" s="2062"/>
      <c r="Q57" s="2062"/>
      <c r="R57" s="1100"/>
      <c r="S57" s="2368"/>
      <c r="T57" s="2368"/>
      <c r="U57" s="2368"/>
      <c r="V57" s="2368"/>
      <c r="W57" s="2368"/>
      <c r="X57" s="2368"/>
      <c r="Y57" s="439"/>
      <c r="Z57" s="2074"/>
      <c r="AA57" s="2062"/>
      <c r="AB57" s="2062"/>
      <c r="AC57" s="2062"/>
      <c r="AD57" s="2063"/>
      <c r="AE57" s="2062"/>
      <c r="AF57" s="2062"/>
      <c r="AG57" s="2062"/>
      <c r="AH57" s="2062"/>
      <c r="AI57" s="2063"/>
      <c r="AJ57" s="2062"/>
      <c r="AK57" s="2062"/>
      <c r="AL57" s="2062"/>
      <c r="AM57" s="2062"/>
      <c r="AN57" s="2063"/>
      <c r="AO57" s="2062"/>
      <c r="AP57" s="2062"/>
      <c r="AQ57" s="2062"/>
      <c r="AR57" s="2062"/>
      <c r="AS57" s="2063"/>
      <c r="AT57" s="2062"/>
      <c r="AU57" s="2062"/>
      <c r="AV57" s="2062"/>
      <c r="AW57" s="2062"/>
      <c r="AX57" s="2063"/>
      <c r="AY57" s="391"/>
      <c r="AZ57" s="391"/>
      <c r="BA57" s="391"/>
      <c r="BB57" s="391"/>
      <c r="BC57" s="391"/>
      <c r="BD57" s="391"/>
    </row>
    <row r="58" spans="1:56">
      <c r="A58" s="2066"/>
      <c r="B58" s="2067"/>
      <c r="C58" s="2067"/>
      <c r="D58" s="2067"/>
      <c r="E58" s="566"/>
      <c r="F58" s="567"/>
      <c r="G58" s="527">
        <f t="shared" si="1"/>
        <v>463</v>
      </c>
      <c r="H58" s="2062"/>
      <c r="I58" s="2062"/>
      <c r="J58" s="2062"/>
      <c r="K58" s="2062"/>
      <c r="L58" s="2062"/>
      <c r="M58" s="2062"/>
      <c r="N58" s="2062"/>
      <c r="O58" s="2062"/>
      <c r="P58" s="2062"/>
      <c r="Q58" s="2062"/>
      <c r="R58" s="1100"/>
      <c r="S58" s="2368"/>
      <c r="T58" s="2368"/>
      <c r="U58" s="2368"/>
      <c r="V58" s="2368"/>
      <c r="W58" s="2368"/>
      <c r="X58" s="2368"/>
      <c r="Y58" s="439"/>
      <c r="Z58" s="2074"/>
      <c r="AA58" s="2062"/>
      <c r="AB58" s="2062"/>
      <c r="AC58" s="2062"/>
      <c r="AD58" s="2063"/>
      <c r="AE58" s="2062"/>
      <c r="AF58" s="2062"/>
      <c r="AG58" s="2062"/>
      <c r="AH58" s="2062"/>
      <c r="AI58" s="2063"/>
      <c r="AJ58" s="2062"/>
      <c r="AK58" s="2062"/>
      <c r="AL58" s="2062"/>
      <c r="AM58" s="2062"/>
      <c r="AN58" s="2063"/>
      <c r="AO58" s="2062"/>
      <c r="AP58" s="2062"/>
      <c r="AQ58" s="2062"/>
      <c r="AR58" s="2062"/>
      <c r="AS58" s="2063"/>
      <c r="AT58" s="2062"/>
      <c r="AU58" s="2062"/>
      <c r="AV58" s="2062"/>
      <c r="AW58" s="2062"/>
      <c r="AX58" s="2063"/>
      <c r="AY58" s="391"/>
      <c r="AZ58" s="391"/>
      <c r="BA58" s="391"/>
      <c r="BB58" s="391"/>
      <c r="BC58" s="391"/>
      <c r="BD58" s="391"/>
    </row>
    <row r="59" spans="1:56">
      <c r="A59" s="2066"/>
      <c r="B59" s="2067"/>
      <c r="C59" s="2067"/>
      <c r="D59" s="2067"/>
      <c r="E59" s="566"/>
      <c r="F59" s="567"/>
      <c r="G59" s="527">
        <f t="shared" si="1"/>
        <v>463</v>
      </c>
      <c r="H59" s="2062"/>
      <c r="I59" s="2062"/>
      <c r="J59" s="2062"/>
      <c r="K59" s="2062"/>
      <c r="L59" s="2062"/>
      <c r="M59" s="2062"/>
      <c r="N59" s="2062"/>
      <c r="O59" s="2062"/>
      <c r="P59" s="2062"/>
      <c r="Q59" s="2062"/>
      <c r="R59" s="1100"/>
      <c r="S59" s="2368"/>
      <c r="T59" s="2368"/>
      <c r="U59" s="2368"/>
      <c r="V59" s="2368"/>
      <c r="W59" s="2368"/>
      <c r="X59" s="2368"/>
      <c r="Y59" s="439"/>
      <c r="Z59" s="2074"/>
      <c r="AA59" s="2062"/>
      <c r="AB59" s="2062"/>
      <c r="AC59" s="2062"/>
      <c r="AD59" s="2063"/>
      <c r="AE59" s="2062"/>
      <c r="AF59" s="2062"/>
      <c r="AG59" s="2062"/>
      <c r="AH59" s="2062"/>
      <c r="AI59" s="2063"/>
      <c r="AJ59" s="2062"/>
      <c r="AK59" s="2062"/>
      <c r="AL59" s="2062"/>
      <c r="AM59" s="2062"/>
      <c r="AN59" s="2063"/>
      <c r="AO59" s="2062"/>
      <c r="AP59" s="2062"/>
      <c r="AQ59" s="2062"/>
      <c r="AR59" s="2062"/>
      <c r="AS59" s="2063"/>
      <c r="AT59" s="2062"/>
      <c r="AU59" s="2062"/>
      <c r="AV59" s="2062"/>
      <c r="AW59" s="2062"/>
      <c r="AX59" s="2063"/>
      <c r="AY59" s="391"/>
      <c r="AZ59" s="391"/>
      <c r="BA59" s="391"/>
      <c r="BB59" s="391"/>
      <c r="BC59" s="391"/>
      <c r="BD59" s="391"/>
    </row>
    <row r="60" spans="1:56">
      <c r="A60" s="2066"/>
      <c r="B60" s="2067"/>
      <c r="C60" s="2067"/>
      <c r="D60" s="2067"/>
      <c r="E60" s="566"/>
      <c r="F60" s="567"/>
      <c r="G60" s="527">
        <f t="shared" si="1"/>
        <v>463</v>
      </c>
      <c r="H60" s="2062"/>
      <c r="I60" s="2062"/>
      <c r="J60" s="2062"/>
      <c r="K60" s="2062"/>
      <c r="L60" s="2062"/>
      <c r="M60" s="2062"/>
      <c r="N60" s="2062"/>
      <c r="O60" s="2062"/>
      <c r="P60" s="2062"/>
      <c r="Q60" s="2062"/>
      <c r="R60" s="1100"/>
      <c r="S60" s="2368"/>
      <c r="T60" s="2368"/>
      <c r="U60" s="2368"/>
      <c r="V60" s="2368"/>
      <c r="W60" s="2368"/>
      <c r="X60" s="2368"/>
      <c r="Y60" s="439"/>
      <c r="Z60" s="2074"/>
      <c r="AA60" s="2062"/>
      <c r="AB60" s="2062"/>
      <c r="AC60" s="2062"/>
      <c r="AD60" s="2063"/>
      <c r="AE60" s="2062"/>
      <c r="AF60" s="2062"/>
      <c r="AG60" s="2062"/>
      <c r="AH60" s="2062"/>
      <c r="AI60" s="2063"/>
      <c r="AJ60" s="2062"/>
      <c r="AK60" s="2062"/>
      <c r="AL60" s="2062"/>
      <c r="AM60" s="2062"/>
      <c r="AN60" s="2063"/>
      <c r="AO60" s="2062"/>
      <c r="AP60" s="2062"/>
      <c r="AQ60" s="2062"/>
      <c r="AR60" s="2062"/>
      <c r="AS60" s="2063"/>
      <c r="AT60" s="2062"/>
      <c r="AU60" s="2062"/>
      <c r="AV60" s="2062"/>
      <c r="AW60" s="2062"/>
      <c r="AX60" s="2063"/>
      <c r="AY60" s="391"/>
      <c r="AZ60" s="391"/>
      <c r="BA60" s="391"/>
      <c r="BB60" s="391"/>
      <c r="BC60" s="391"/>
      <c r="BD60" s="391"/>
    </row>
    <row r="61" spans="1:56">
      <c r="A61" s="2066"/>
      <c r="B61" s="2067"/>
      <c r="C61" s="2067"/>
      <c r="D61" s="2067"/>
      <c r="E61" s="566"/>
      <c r="F61" s="567"/>
      <c r="G61" s="527">
        <f t="shared" si="1"/>
        <v>463</v>
      </c>
      <c r="H61" s="2062"/>
      <c r="I61" s="2062"/>
      <c r="J61" s="2062"/>
      <c r="K61" s="2062"/>
      <c r="L61" s="2062"/>
      <c r="M61" s="2062"/>
      <c r="N61" s="2062"/>
      <c r="O61" s="2062"/>
      <c r="P61" s="2062"/>
      <c r="Q61" s="2062"/>
      <c r="R61" s="1100"/>
      <c r="S61" s="2368"/>
      <c r="T61" s="2368"/>
      <c r="U61" s="2368"/>
      <c r="V61" s="2368"/>
      <c r="W61" s="2368"/>
      <c r="X61" s="2368"/>
      <c r="Y61" s="439"/>
      <c r="Z61" s="2074"/>
      <c r="AA61" s="2062"/>
      <c r="AB61" s="2062"/>
      <c r="AC61" s="2062"/>
      <c r="AD61" s="2063"/>
      <c r="AE61" s="2062"/>
      <c r="AF61" s="2062"/>
      <c r="AG61" s="2062"/>
      <c r="AH61" s="2062"/>
      <c r="AI61" s="2063"/>
      <c r="AJ61" s="2062"/>
      <c r="AK61" s="2062"/>
      <c r="AL61" s="2062"/>
      <c r="AM61" s="2062"/>
      <c r="AN61" s="2063"/>
      <c r="AO61" s="2062"/>
      <c r="AP61" s="2062"/>
      <c r="AQ61" s="2062"/>
      <c r="AR61" s="2062"/>
      <c r="AS61" s="2063"/>
      <c r="AT61" s="2062"/>
      <c r="AU61" s="2062"/>
      <c r="AV61" s="2062"/>
      <c r="AW61" s="2062"/>
      <c r="AX61" s="2063"/>
      <c r="AY61" s="391"/>
      <c r="AZ61" s="391"/>
      <c r="BA61" s="391"/>
      <c r="BB61" s="391"/>
      <c r="BC61" s="391"/>
      <c r="BD61" s="391"/>
    </row>
    <row r="62" spans="1:56">
      <c r="A62" s="2066"/>
      <c r="B62" s="2067"/>
      <c r="C62" s="2067"/>
      <c r="D62" s="2067"/>
      <c r="E62" s="566"/>
      <c r="F62" s="567"/>
      <c r="G62" s="527">
        <f t="shared" si="1"/>
        <v>463</v>
      </c>
      <c r="H62" s="2062"/>
      <c r="I62" s="2062"/>
      <c r="J62" s="2062"/>
      <c r="K62" s="2062"/>
      <c r="L62" s="2062"/>
      <c r="M62" s="2062"/>
      <c r="N62" s="2062"/>
      <c r="O62" s="2062"/>
      <c r="P62" s="2062"/>
      <c r="Q62" s="2062"/>
      <c r="R62" s="1100"/>
      <c r="S62" s="2368"/>
      <c r="T62" s="2368"/>
      <c r="U62" s="2368"/>
      <c r="V62" s="2368"/>
      <c r="W62" s="2368"/>
      <c r="X62" s="2368"/>
      <c r="Y62" s="439"/>
      <c r="Z62" s="2074"/>
      <c r="AA62" s="2062"/>
      <c r="AB62" s="2062"/>
      <c r="AC62" s="2062"/>
      <c r="AD62" s="2063"/>
      <c r="AE62" s="2062"/>
      <c r="AF62" s="2062"/>
      <c r="AG62" s="2062"/>
      <c r="AH62" s="2062"/>
      <c r="AI62" s="2063"/>
      <c r="AJ62" s="2062"/>
      <c r="AK62" s="2062"/>
      <c r="AL62" s="2062"/>
      <c r="AM62" s="2062"/>
      <c r="AN62" s="2063"/>
      <c r="AO62" s="2062" t="s">
        <v>60</v>
      </c>
      <c r="AP62" s="2062"/>
      <c r="AQ62" s="2062"/>
      <c r="AR62" s="2062"/>
      <c r="AS62" s="2063"/>
      <c r="AT62" s="2062" t="s">
        <v>61</v>
      </c>
      <c r="AU62" s="2062"/>
      <c r="AV62" s="2062"/>
      <c r="AW62" s="2062"/>
      <c r="AX62" s="2063"/>
      <c r="AY62" s="391"/>
      <c r="AZ62" s="391"/>
      <c r="BA62" s="391"/>
      <c r="BB62" s="391"/>
      <c r="BC62" s="391"/>
      <c r="BD62" s="391"/>
    </row>
    <row r="63" spans="1:56" ht="12.75" customHeight="1">
      <c r="A63" s="2066"/>
      <c r="B63" s="2067"/>
      <c r="C63" s="2067"/>
      <c r="D63" s="2067"/>
      <c r="E63" s="566"/>
      <c r="F63" s="567"/>
      <c r="G63" s="527">
        <f t="shared" si="1"/>
        <v>463</v>
      </c>
      <c r="H63" s="2062"/>
      <c r="I63" s="2062"/>
      <c r="J63" s="2062"/>
      <c r="K63" s="2062"/>
      <c r="L63" s="2062"/>
      <c r="M63" s="2062"/>
      <c r="N63" s="2062"/>
      <c r="O63" s="2062"/>
      <c r="P63" s="2062"/>
      <c r="Q63" s="2062"/>
      <c r="R63" s="1100"/>
      <c r="S63" s="2368"/>
      <c r="T63" s="2368"/>
      <c r="U63" s="2368"/>
      <c r="V63" s="2368"/>
      <c r="W63" s="2368"/>
      <c r="X63" s="2368"/>
      <c r="Y63" s="439"/>
      <c r="Z63" s="2074"/>
      <c r="AA63" s="2062"/>
      <c r="AB63" s="2062"/>
      <c r="AC63" s="2062"/>
      <c r="AD63" s="2063"/>
      <c r="AE63" s="2062"/>
      <c r="AF63" s="2062"/>
      <c r="AG63" s="2062"/>
      <c r="AH63" s="2062"/>
      <c r="AI63" s="2063"/>
      <c r="AJ63" s="2062"/>
      <c r="AK63" s="2062"/>
      <c r="AL63" s="2062"/>
      <c r="AM63" s="2062"/>
      <c r="AN63" s="2063"/>
      <c r="AO63" s="2062"/>
      <c r="AP63" s="2062"/>
      <c r="AQ63" s="2062"/>
      <c r="AR63" s="2062"/>
      <c r="AS63" s="2063"/>
      <c r="AT63" s="2062"/>
      <c r="AU63" s="2062"/>
      <c r="AV63" s="2062"/>
      <c r="AW63" s="2062"/>
      <c r="AX63" s="2063"/>
      <c r="AY63" s="391"/>
      <c r="AZ63" s="391"/>
      <c r="BA63" s="391"/>
      <c r="BB63" s="391"/>
      <c r="BC63" s="391"/>
      <c r="BD63" s="391"/>
    </row>
    <row r="64" spans="1:56" ht="12.75" customHeight="1">
      <c r="A64" s="2066"/>
      <c r="B64" s="2067"/>
      <c r="C64" s="2067"/>
      <c r="D64" s="2067"/>
      <c r="E64" s="566"/>
      <c r="F64" s="567"/>
      <c r="G64" s="527">
        <f t="shared" si="1"/>
        <v>463</v>
      </c>
      <c r="H64" s="2062"/>
      <c r="I64" s="2062"/>
      <c r="J64" s="2062"/>
      <c r="K64" s="2062"/>
      <c r="L64" s="2062"/>
      <c r="M64" s="2062"/>
      <c r="N64" s="2062"/>
      <c r="O64" s="2062"/>
      <c r="P64" s="2062"/>
      <c r="Q64" s="2062"/>
      <c r="R64" s="1100"/>
      <c r="S64" s="2368"/>
      <c r="T64" s="2368"/>
      <c r="U64" s="2368"/>
      <c r="V64" s="2368"/>
      <c r="W64" s="2368"/>
      <c r="X64" s="2368"/>
      <c r="Y64" s="439"/>
      <c r="Z64" s="2074"/>
      <c r="AA64" s="2062"/>
      <c r="AB64" s="2062"/>
      <c r="AC64" s="2062"/>
      <c r="AD64" s="2063"/>
      <c r="AE64" s="2062"/>
      <c r="AF64" s="2062"/>
      <c r="AG64" s="2062"/>
      <c r="AH64" s="2062"/>
      <c r="AI64" s="2063"/>
      <c r="AJ64" s="2062"/>
      <c r="AK64" s="2062"/>
      <c r="AL64" s="2062"/>
      <c r="AM64" s="2062"/>
      <c r="AN64" s="2063"/>
      <c r="AO64" s="2062"/>
      <c r="AP64" s="2062"/>
      <c r="AQ64" s="2062"/>
      <c r="AR64" s="2062"/>
      <c r="AS64" s="2063"/>
      <c r="AT64" s="2062"/>
      <c r="AU64" s="2062"/>
      <c r="AV64" s="2062"/>
      <c r="AW64" s="2062"/>
      <c r="AX64" s="2063"/>
      <c r="AY64" s="391"/>
      <c r="AZ64" s="391"/>
      <c r="BA64" s="391"/>
      <c r="BB64" s="391"/>
      <c r="BC64" s="391"/>
      <c r="BD64" s="391"/>
    </row>
    <row r="65" spans="1:56" ht="12.75" customHeight="1">
      <c r="A65" s="2066"/>
      <c r="B65" s="2067"/>
      <c r="C65" s="2067"/>
      <c r="D65" s="2067"/>
      <c r="E65" s="566"/>
      <c r="F65" s="567"/>
      <c r="G65" s="527">
        <f t="shared" si="1"/>
        <v>463</v>
      </c>
      <c r="H65" s="2062"/>
      <c r="I65" s="2062"/>
      <c r="J65" s="2062"/>
      <c r="K65" s="2062"/>
      <c r="L65" s="2062"/>
      <c r="M65" s="2062"/>
      <c r="N65" s="2062"/>
      <c r="O65" s="2062"/>
      <c r="P65" s="2062"/>
      <c r="Q65" s="2062"/>
      <c r="R65" s="1100"/>
      <c r="S65" s="2368"/>
      <c r="T65" s="2368"/>
      <c r="U65" s="2368"/>
      <c r="V65" s="2368"/>
      <c r="W65" s="2368"/>
      <c r="X65" s="2368"/>
      <c r="Y65" s="439"/>
      <c r="Z65" s="2074"/>
      <c r="AA65" s="2062"/>
      <c r="AB65" s="2062"/>
      <c r="AC65" s="2062"/>
      <c r="AD65" s="2063"/>
      <c r="AE65" s="2062"/>
      <c r="AF65" s="2062"/>
      <c r="AG65" s="2062"/>
      <c r="AH65" s="2062"/>
      <c r="AI65" s="2063"/>
      <c r="AJ65" s="2062"/>
      <c r="AK65" s="2062"/>
      <c r="AL65" s="2062"/>
      <c r="AM65" s="2062"/>
      <c r="AN65" s="2063"/>
      <c r="AO65" s="2062"/>
      <c r="AP65" s="2062"/>
      <c r="AQ65" s="2062"/>
      <c r="AR65" s="2062"/>
      <c r="AS65" s="2063"/>
      <c r="AT65" s="2062"/>
      <c r="AU65" s="2062"/>
      <c r="AV65" s="2062"/>
      <c r="AW65" s="2062"/>
      <c r="AX65" s="2063"/>
      <c r="AY65" s="391"/>
      <c r="AZ65" s="391"/>
      <c r="BA65" s="391"/>
      <c r="BB65" s="391"/>
      <c r="BC65" s="391"/>
      <c r="BD65" s="391"/>
    </row>
    <row r="66" spans="1:56" s="1077" customFormat="1" ht="12.75" customHeight="1">
      <c r="A66" s="2066"/>
      <c r="B66" s="2067"/>
      <c r="C66" s="2067"/>
      <c r="D66" s="2067"/>
      <c r="E66" s="566"/>
      <c r="F66" s="567"/>
      <c r="G66" s="534">
        <f t="shared" si="1"/>
        <v>463</v>
      </c>
      <c r="H66" s="568" t="s">
        <v>55</v>
      </c>
      <c r="I66" s="441"/>
      <c r="J66" s="441"/>
      <c r="K66" s="441"/>
      <c r="L66" s="441"/>
      <c r="M66" s="441"/>
      <c r="N66" s="441"/>
      <c r="O66" s="441"/>
      <c r="P66" s="441"/>
      <c r="Q66" s="441"/>
      <c r="R66" s="441"/>
      <c r="S66" s="441"/>
      <c r="T66" s="441"/>
      <c r="U66" s="441"/>
      <c r="V66" s="441"/>
      <c r="W66" s="441"/>
      <c r="X66" s="441"/>
      <c r="Y66" s="441"/>
      <c r="Z66" s="2075"/>
      <c r="AA66" s="2072"/>
      <c r="AB66" s="2072"/>
      <c r="AC66" s="2072"/>
      <c r="AD66" s="2073"/>
      <c r="AE66" s="2072"/>
      <c r="AF66" s="2072"/>
      <c r="AG66" s="2072"/>
      <c r="AH66" s="2072"/>
      <c r="AI66" s="2073"/>
      <c r="AJ66" s="2072"/>
      <c r="AK66" s="2072"/>
      <c r="AL66" s="2072"/>
      <c r="AM66" s="2072"/>
      <c r="AN66" s="2073"/>
      <c r="AO66" s="2072"/>
      <c r="AP66" s="2072"/>
      <c r="AQ66" s="2072"/>
      <c r="AR66" s="2072"/>
      <c r="AS66" s="2073"/>
      <c r="AT66" s="2072"/>
      <c r="AU66" s="2072"/>
      <c r="AV66" s="2072"/>
      <c r="AW66" s="2072"/>
      <c r="AX66" s="2073"/>
      <c r="AY66" s="388"/>
      <c r="AZ66" s="388"/>
      <c r="BA66" s="388"/>
      <c r="BB66" s="388"/>
      <c r="BC66" s="388"/>
      <c r="BD66" s="388"/>
    </row>
    <row r="67" spans="1:56">
      <c r="A67" s="439">
        <v>6</v>
      </c>
      <c r="B67" s="439"/>
      <c r="C67" s="439"/>
      <c r="D67" s="439"/>
      <c r="E67" s="438"/>
      <c r="F67" s="437">
        <v>7</v>
      </c>
      <c r="G67" s="437"/>
      <c r="H67" s="437"/>
      <c r="I67" s="437"/>
      <c r="J67" s="438"/>
      <c r="K67" s="437">
        <v>8</v>
      </c>
      <c r="L67" s="437"/>
      <c r="M67" s="437"/>
      <c r="N67" s="437"/>
      <c r="O67" s="438"/>
      <c r="P67" s="437">
        <v>9</v>
      </c>
      <c r="Q67" s="437"/>
      <c r="R67" s="437"/>
      <c r="S67" s="437"/>
      <c r="T67" s="438"/>
      <c r="U67" s="437">
        <v>10</v>
      </c>
      <c r="V67" s="437"/>
      <c r="W67" s="437"/>
      <c r="X67" s="437"/>
      <c r="Y67" s="438"/>
      <c r="Z67" s="439">
        <v>11</v>
      </c>
      <c r="AA67" s="439"/>
      <c r="AB67" s="439"/>
      <c r="AC67" s="439"/>
      <c r="AD67" s="440"/>
      <c r="AE67" s="439">
        <v>12</v>
      </c>
      <c r="AF67" s="439"/>
      <c r="AG67" s="439"/>
      <c r="AH67" s="439"/>
      <c r="AI67" s="440"/>
      <c r="AJ67" s="439">
        <v>13</v>
      </c>
      <c r="AK67" s="439"/>
      <c r="AL67" s="439"/>
      <c r="AM67" s="439"/>
      <c r="AN67" s="440"/>
      <c r="AO67" s="439">
        <v>14</v>
      </c>
      <c r="AP67" s="439"/>
      <c r="AQ67" s="439"/>
      <c r="AR67" s="439"/>
      <c r="AS67" s="440"/>
      <c r="AT67" s="439">
        <v>15</v>
      </c>
      <c r="AU67" s="439"/>
      <c r="AV67" s="439"/>
      <c r="AW67" s="439"/>
      <c r="AX67" s="440"/>
      <c r="AY67" s="391"/>
      <c r="AZ67" s="391"/>
      <c r="BA67" s="391"/>
      <c r="BB67" s="391"/>
      <c r="BC67" s="391"/>
      <c r="BD67" s="391"/>
    </row>
    <row r="68" spans="1:56">
      <c r="A68" s="2062"/>
      <c r="B68" s="2062"/>
      <c r="C68" s="2062"/>
      <c r="D68" s="2062"/>
      <c r="E68" s="2063"/>
      <c r="F68" s="2062" t="s">
        <v>62</v>
      </c>
      <c r="G68" s="2062"/>
      <c r="H68" s="2062"/>
      <c r="I68" s="2062"/>
      <c r="J68" s="2063"/>
      <c r="K68" s="2062"/>
      <c r="L68" s="2062"/>
      <c r="M68" s="2062"/>
      <c r="N68" s="2062"/>
      <c r="O68" s="2063"/>
      <c r="P68" s="2062"/>
      <c r="Q68" s="2062"/>
      <c r="R68" s="2062"/>
      <c r="S68" s="2062"/>
      <c r="T68" s="2063"/>
      <c r="U68" s="2062"/>
      <c r="V68" s="2062"/>
      <c r="W68" s="2062"/>
      <c r="X68" s="2062"/>
      <c r="Y68" s="2063"/>
      <c r="Z68" s="2062"/>
      <c r="AA68" s="2062"/>
      <c r="AB68" s="2062"/>
      <c r="AC68" s="2062"/>
      <c r="AD68" s="2063"/>
      <c r="AE68" s="2062"/>
      <c r="AF68" s="2062"/>
      <c r="AG68" s="2062"/>
      <c r="AH68" s="2062"/>
      <c r="AI68" s="2063"/>
      <c r="AJ68" s="2062"/>
      <c r="AK68" s="2062"/>
      <c r="AL68" s="2062"/>
      <c r="AM68" s="2062"/>
      <c r="AN68" s="2063"/>
      <c r="AO68" s="2062"/>
      <c r="AP68" s="2062"/>
      <c r="AQ68" s="2062"/>
      <c r="AR68" s="2062"/>
      <c r="AS68" s="2063"/>
      <c r="AT68" s="2062"/>
      <c r="AU68" s="2062"/>
      <c r="AV68" s="2062"/>
      <c r="AW68" s="2062"/>
      <c r="AX68" s="2063"/>
      <c r="AY68" s="391"/>
      <c r="AZ68" s="391"/>
      <c r="BA68" s="391"/>
      <c r="BB68" s="391"/>
      <c r="BC68" s="391"/>
      <c r="BD68" s="391"/>
    </row>
    <row r="69" spans="1:56">
      <c r="A69" s="2062"/>
      <c r="B69" s="2062"/>
      <c r="C69" s="2062"/>
      <c r="D69" s="2062"/>
      <c r="E69" s="2063"/>
      <c r="F69" s="2062"/>
      <c r="G69" s="2062"/>
      <c r="H69" s="2062"/>
      <c r="I69" s="2062"/>
      <c r="J69" s="2063"/>
      <c r="K69" s="2062"/>
      <c r="L69" s="2062"/>
      <c r="M69" s="2062"/>
      <c r="N69" s="2062"/>
      <c r="O69" s="2063"/>
      <c r="P69" s="2062"/>
      <c r="Q69" s="2062"/>
      <c r="R69" s="2062"/>
      <c r="S69" s="2062"/>
      <c r="T69" s="2063"/>
      <c r="U69" s="2062"/>
      <c r="V69" s="2062"/>
      <c r="W69" s="2062"/>
      <c r="X69" s="2062"/>
      <c r="Y69" s="2063"/>
      <c r="Z69" s="2062"/>
      <c r="AA69" s="2062"/>
      <c r="AB69" s="2062"/>
      <c r="AC69" s="2062"/>
      <c r="AD69" s="2063"/>
      <c r="AE69" s="2062"/>
      <c r="AF69" s="2062"/>
      <c r="AG69" s="2062"/>
      <c r="AH69" s="2062"/>
      <c r="AI69" s="2063"/>
      <c r="AJ69" s="2062"/>
      <c r="AK69" s="2062"/>
      <c r="AL69" s="2062"/>
      <c r="AM69" s="2062"/>
      <c r="AN69" s="2063"/>
      <c r="AO69" s="2062"/>
      <c r="AP69" s="2062"/>
      <c r="AQ69" s="2062"/>
      <c r="AR69" s="2062"/>
      <c r="AS69" s="2063"/>
      <c r="AT69" s="2062"/>
      <c r="AU69" s="2062"/>
      <c r="AV69" s="2062"/>
      <c r="AW69" s="2062"/>
      <c r="AX69" s="2063"/>
      <c r="AY69" s="391"/>
      <c r="AZ69" s="391"/>
      <c r="BA69" s="391"/>
      <c r="BB69" s="391"/>
      <c r="BC69" s="391"/>
      <c r="BD69" s="391"/>
    </row>
    <row r="70" spans="1:56">
      <c r="A70" s="2062"/>
      <c r="B70" s="2062"/>
      <c r="C70" s="2062"/>
      <c r="D70" s="2062"/>
      <c r="E70" s="2063"/>
      <c r="F70" s="2062"/>
      <c r="G70" s="2062"/>
      <c r="H70" s="2062"/>
      <c r="I70" s="2062"/>
      <c r="J70" s="2063"/>
      <c r="K70" s="2062"/>
      <c r="L70" s="2062"/>
      <c r="M70" s="2062"/>
      <c r="N70" s="2062"/>
      <c r="O70" s="2063"/>
      <c r="P70" s="2062"/>
      <c r="Q70" s="2062"/>
      <c r="R70" s="2062"/>
      <c r="S70" s="2062"/>
      <c r="T70" s="2063"/>
      <c r="U70" s="2062"/>
      <c r="V70" s="2062"/>
      <c r="W70" s="2062"/>
      <c r="X70" s="2062"/>
      <c r="Y70" s="2063"/>
      <c r="Z70" s="2062"/>
      <c r="AA70" s="2062"/>
      <c r="AB70" s="2062"/>
      <c r="AC70" s="2062"/>
      <c r="AD70" s="2063"/>
      <c r="AE70" s="2062"/>
      <c r="AF70" s="2062"/>
      <c r="AG70" s="2062"/>
      <c r="AH70" s="2062"/>
      <c r="AI70" s="2063"/>
      <c r="AJ70" s="2062"/>
      <c r="AK70" s="2062"/>
      <c r="AL70" s="2062"/>
      <c r="AM70" s="2062"/>
      <c r="AN70" s="2063"/>
      <c r="AO70" s="2062"/>
      <c r="AP70" s="2062"/>
      <c r="AQ70" s="2062"/>
      <c r="AR70" s="2062"/>
      <c r="AS70" s="2063"/>
      <c r="AT70" s="2062"/>
      <c r="AU70" s="2062"/>
      <c r="AV70" s="2062"/>
      <c r="AW70" s="2062"/>
      <c r="AX70" s="2063"/>
      <c r="AY70" s="391"/>
      <c r="AZ70" s="391"/>
      <c r="BA70" s="391"/>
      <c r="BB70" s="391"/>
      <c r="BC70" s="391"/>
      <c r="BD70" s="391"/>
    </row>
    <row r="71" spans="1:56">
      <c r="A71" s="2062"/>
      <c r="B71" s="2062"/>
      <c r="C71" s="2062"/>
      <c r="D71" s="2062"/>
      <c r="E71" s="2063"/>
      <c r="F71" s="2062"/>
      <c r="G71" s="2062"/>
      <c r="H71" s="2062"/>
      <c r="I71" s="2062"/>
      <c r="J71" s="2063"/>
      <c r="K71" s="2062"/>
      <c r="L71" s="2062"/>
      <c r="M71" s="2062"/>
      <c r="N71" s="2062"/>
      <c r="O71" s="2063"/>
      <c r="P71" s="2062"/>
      <c r="Q71" s="2062"/>
      <c r="R71" s="2062"/>
      <c r="S71" s="2062"/>
      <c r="T71" s="2063"/>
      <c r="U71" s="2062"/>
      <c r="V71" s="2062"/>
      <c r="W71" s="2062"/>
      <c r="X71" s="2062"/>
      <c r="Y71" s="2063"/>
      <c r="Z71" s="2062"/>
      <c r="AA71" s="2062"/>
      <c r="AB71" s="2062"/>
      <c r="AC71" s="2062"/>
      <c r="AD71" s="2063"/>
      <c r="AE71" s="2062"/>
      <c r="AF71" s="2062"/>
      <c r="AG71" s="2062"/>
      <c r="AH71" s="2062"/>
      <c r="AI71" s="2063"/>
      <c r="AJ71" s="2062"/>
      <c r="AK71" s="2062"/>
      <c r="AL71" s="2062"/>
      <c r="AM71" s="2062"/>
      <c r="AN71" s="2063"/>
      <c r="AO71" s="2062"/>
      <c r="AP71" s="2062"/>
      <c r="AQ71" s="2062"/>
      <c r="AR71" s="2062"/>
      <c r="AS71" s="2063"/>
      <c r="AT71" s="2062"/>
      <c r="AU71" s="2062"/>
      <c r="AV71" s="2062"/>
      <c r="AW71" s="2062"/>
      <c r="AX71" s="2063"/>
      <c r="AY71" s="391"/>
      <c r="AZ71" s="391"/>
      <c r="BA71" s="391"/>
      <c r="BB71" s="391"/>
      <c r="BC71" s="391"/>
      <c r="BD71" s="391"/>
    </row>
    <row r="72" spans="1:56">
      <c r="A72" s="2062"/>
      <c r="B72" s="2062"/>
      <c r="C72" s="2062"/>
      <c r="D72" s="2062"/>
      <c r="E72" s="2063"/>
      <c r="F72" s="2062"/>
      <c r="G72" s="2062"/>
      <c r="H72" s="2062"/>
      <c r="I72" s="2062"/>
      <c r="J72" s="2063"/>
      <c r="K72" s="2062"/>
      <c r="L72" s="2062"/>
      <c r="M72" s="2062"/>
      <c r="N72" s="2062"/>
      <c r="O72" s="2063"/>
      <c r="P72" s="2062"/>
      <c r="Q72" s="2062"/>
      <c r="R72" s="2062"/>
      <c r="S72" s="2062"/>
      <c r="T72" s="2063"/>
      <c r="U72" s="2062"/>
      <c r="V72" s="2062"/>
      <c r="W72" s="2062"/>
      <c r="X72" s="2062"/>
      <c r="Y72" s="2063"/>
      <c r="Z72" s="2062"/>
      <c r="AA72" s="2062"/>
      <c r="AB72" s="2062"/>
      <c r="AC72" s="2062"/>
      <c r="AD72" s="2063"/>
      <c r="AE72" s="2062"/>
      <c r="AF72" s="2062"/>
      <c r="AG72" s="2062"/>
      <c r="AH72" s="2062"/>
      <c r="AI72" s="2063"/>
      <c r="AJ72" s="2062"/>
      <c r="AK72" s="2062"/>
      <c r="AL72" s="2062"/>
      <c r="AM72" s="2062"/>
      <c r="AN72" s="2063"/>
      <c r="AO72" s="2062"/>
      <c r="AP72" s="2062"/>
      <c r="AQ72" s="2062"/>
      <c r="AR72" s="2062"/>
      <c r="AS72" s="2063"/>
      <c r="AT72" s="2062"/>
      <c r="AU72" s="2062"/>
      <c r="AV72" s="2062"/>
      <c r="AW72" s="2062"/>
      <c r="AX72" s="2063"/>
      <c r="AY72" s="391"/>
      <c r="AZ72" s="391"/>
      <c r="BA72" s="391"/>
      <c r="BB72" s="391"/>
      <c r="BC72" s="391"/>
      <c r="BD72" s="391"/>
    </row>
    <row r="73" spans="1:56">
      <c r="A73" s="2062"/>
      <c r="B73" s="2062"/>
      <c r="C73" s="2062"/>
      <c r="D73" s="2062"/>
      <c r="E73" s="2063"/>
      <c r="F73" s="2062"/>
      <c r="G73" s="2062"/>
      <c r="H73" s="2062"/>
      <c r="I73" s="2062"/>
      <c r="J73" s="2063"/>
      <c r="K73" s="2062"/>
      <c r="L73" s="2062"/>
      <c r="M73" s="2062"/>
      <c r="N73" s="2062"/>
      <c r="O73" s="2063"/>
      <c r="P73" s="2062"/>
      <c r="Q73" s="2062"/>
      <c r="R73" s="2062"/>
      <c r="S73" s="2062"/>
      <c r="T73" s="2063"/>
      <c r="U73" s="2062"/>
      <c r="V73" s="2062"/>
      <c r="W73" s="2062"/>
      <c r="X73" s="2062"/>
      <c r="Y73" s="2063"/>
      <c r="Z73" s="2062"/>
      <c r="AA73" s="2062"/>
      <c r="AB73" s="2062"/>
      <c r="AC73" s="2062"/>
      <c r="AD73" s="2063"/>
      <c r="AE73" s="2062"/>
      <c r="AF73" s="2062"/>
      <c r="AG73" s="2062"/>
      <c r="AH73" s="2062"/>
      <c r="AI73" s="2063"/>
      <c r="AJ73" s="2062"/>
      <c r="AK73" s="2062"/>
      <c r="AL73" s="2062"/>
      <c r="AM73" s="2062"/>
      <c r="AN73" s="2063"/>
      <c r="AO73" s="2062"/>
      <c r="AP73" s="2062"/>
      <c r="AQ73" s="2062"/>
      <c r="AR73" s="2062"/>
      <c r="AS73" s="2063"/>
      <c r="AT73" s="2062"/>
      <c r="AU73" s="2062"/>
      <c r="AV73" s="2062"/>
      <c r="AW73" s="2062"/>
      <c r="AX73" s="2063"/>
      <c r="AY73" s="391"/>
      <c r="AZ73" s="391"/>
      <c r="BA73" s="391"/>
      <c r="BB73" s="391"/>
      <c r="BC73" s="391"/>
      <c r="BD73" s="391"/>
    </row>
    <row r="74" spans="1:56">
      <c r="A74" s="2062"/>
      <c r="B74" s="2062"/>
      <c r="C74" s="2062"/>
      <c r="D74" s="2062"/>
      <c r="E74" s="2063"/>
      <c r="F74" s="2062"/>
      <c r="G74" s="2062"/>
      <c r="H74" s="2062"/>
      <c r="I74" s="2062"/>
      <c r="J74" s="2063"/>
      <c r="K74" s="2062"/>
      <c r="L74" s="2062"/>
      <c r="M74" s="2062"/>
      <c r="N74" s="2062"/>
      <c r="O74" s="2063"/>
      <c r="P74" s="2062"/>
      <c r="Q74" s="2062"/>
      <c r="R74" s="2062"/>
      <c r="S74" s="2062"/>
      <c r="T74" s="2063"/>
      <c r="U74" s="2062"/>
      <c r="V74" s="2062"/>
      <c r="W74" s="2062"/>
      <c r="X74" s="2062"/>
      <c r="Y74" s="2063"/>
      <c r="Z74" s="2062"/>
      <c r="AA74" s="2062"/>
      <c r="AB74" s="2062"/>
      <c r="AC74" s="2062"/>
      <c r="AD74" s="2063"/>
      <c r="AE74" s="2062"/>
      <c r="AF74" s="2062"/>
      <c r="AG74" s="2062"/>
      <c r="AH74" s="2062"/>
      <c r="AI74" s="2063"/>
      <c r="AJ74" s="2062"/>
      <c r="AK74" s="2062"/>
      <c r="AL74" s="2062"/>
      <c r="AM74" s="2062"/>
      <c r="AN74" s="2063"/>
      <c r="AO74" s="2062"/>
      <c r="AP74" s="2062"/>
      <c r="AQ74" s="2062"/>
      <c r="AR74" s="2062"/>
      <c r="AS74" s="2063"/>
      <c r="AT74" s="2062"/>
      <c r="AU74" s="2062"/>
      <c r="AV74" s="2062"/>
      <c r="AW74" s="2062"/>
      <c r="AX74" s="2063"/>
      <c r="AY74" s="391"/>
      <c r="AZ74" s="391"/>
      <c r="BA74" s="391"/>
      <c r="BB74" s="391"/>
      <c r="BC74" s="391"/>
      <c r="BD74" s="391"/>
    </row>
    <row r="75" spans="1:56">
      <c r="A75" s="2062"/>
      <c r="B75" s="2062"/>
      <c r="C75" s="2062"/>
      <c r="D75" s="2062"/>
      <c r="E75" s="2063"/>
      <c r="F75" s="2062"/>
      <c r="G75" s="2062"/>
      <c r="H75" s="2062"/>
      <c r="I75" s="2062"/>
      <c r="J75" s="2063"/>
      <c r="K75" s="2062"/>
      <c r="L75" s="2062"/>
      <c r="M75" s="2062"/>
      <c r="N75" s="2062"/>
      <c r="O75" s="2063"/>
      <c r="P75" s="2062"/>
      <c r="Q75" s="2062"/>
      <c r="R75" s="2062"/>
      <c r="S75" s="2062"/>
      <c r="T75" s="2063"/>
      <c r="U75" s="2062"/>
      <c r="V75" s="2062"/>
      <c r="W75" s="2062"/>
      <c r="X75" s="2062"/>
      <c r="Y75" s="2063"/>
      <c r="Z75" s="2062"/>
      <c r="AA75" s="2062"/>
      <c r="AB75" s="2062"/>
      <c r="AC75" s="2062"/>
      <c r="AD75" s="2063"/>
      <c r="AE75" s="2062"/>
      <c r="AF75" s="2062"/>
      <c r="AG75" s="2062"/>
      <c r="AH75" s="2062"/>
      <c r="AI75" s="2063"/>
      <c r="AJ75" s="2062"/>
      <c r="AK75" s="2062"/>
      <c r="AL75" s="2062"/>
      <c r="AM75" s="2062"/>
      <c r="AN75" s="2063"/>
      <c r="AO75" s="2062"/>
      <c r="AP75" s="2062"/>
      <c r="AQ75" s="2062"/>
      <c r="AR75" s="2062"/>
      <c r="AS75" s="2063"/>
      <c r="AT75" s="2062"/>
      <c r="AU75" s="2062"/>
      <c r="AV75" s="2062"/>
      <c r="AW75" s="2062"/>
      <c r="AX75" s="2063"/>
      <c r="AY75" s="391"/>
      <c r="AZ75" s="391"/>
      <c r="BA75" s="391"/>
      <c r="BB75" s="391"/>
      <c r="BC75" s="391"/>
      <c r="BD75" s="391"/>
    </row>
    <row r="76" spans="1:56">
      <c r="A76" s="2062"/>
      <c r="B76" s="2062"/>
      <c r="C76" s="2062"/>
      <c r="D76" s="2062"/>
      <c r="E76" s="2063"/>
      <c r="F76" s="2062"/>
      <c r="G76" s="2062"/>
      <c r="H76" s="2062"/>
      <c r="I76" s="2062"/>
      <c r="J76" s="2063"/>
      <c r="K76" s="2062"/>
      <c r="L76" s="2062"/>
      <c r="M76" s="2062"/>
      <c r="N76" s="2062"/>
      <c r="O76" s="2063"/>
      <c r="P76" s="2062"/>
      <c r="Q76" s="2062"/>
      <c r="R76" s="2062"/>
      <c r="S76" s="2062"/>
      <c r="T76" s="2063"/>
      <c r="U76" s="2062"/>
      <c r="V76" s="2062"/>
      <c r="W76" s="2062"/>
      <c r="X76" s="2062"/>
      <c r="Y76" s="2063"/>
      <c r="Z76" s="2062"/>
      <c r="AA76" s="2062"/>
      <c r="AB76" s="2062"/>
      <c r="AC76" s="2062"/>
      <c r="AD76" s="2063"/>
      <c r="AE76" s="2062"/>
      <c r="AF76" s="2062"/>
      <c r="AG76" s="2062"/>
      <c r="AH76" s="2062"/>
      <c r="AI76" s="2063"/>
      <c r="AJ76" s="2062"/>
      <c r="AK76" s="2062"/>
      <c r="AL76" s="2062"/>
      <c r="AM76" s="2062"/>
      <c r="AN76" s="2063"/>
      <c r="AO76" s="2062"/>
      <c r="AP76" s="2062"/>
      <c r="AQ76" s="2062"/>
      <c r="AR76" s="2062"/>
      <c r="AS76" s="2063"/>
      <c r="AT76" s="2062"/>
      <c r="AU76" s="2062"/>
      <c r="AV76" s="2062"/>
      <c r="AW76" s="2062"/>
      <c r="AX76" s="2063"/>
      <c r="AY76" s="391"/>
      <c r="AZ76" s="391"/>
      <c r="BA76" s="391"/>
      <c r="BB76" s="391"/>
      <c r="BC76" s="391"/>
      <c r="BD76" s="391"/>
    </row>
    <row r="77" spans="1:56">
      <c r="A77" s="2062"/>
      <c r="B77" s="2062"/>
      <c r="C77" s="2062"/>
      <c r="D77" s="2062"/>
      <c r="E77" s="2063"/>
      <c r="F77" s="2062"/>
      <c r="G77" s="2062"/>
      <c r="H77" s="2062"/>
      <c r="I77" s="2062"/>
      <c r="J77" s="2063"/>
      <c r="K77" s="2062"/>
      <c r="L77" s="2062"/>
      <c r="M77" s="2062"/>
      <c r="N77" s="2062"/>
      <c r="O77" s="2063"/>
      <c r="P77" s="2062"/>
      <c r="Q77" s="2062"/>
      <c r="R77" s="2062"/>
      <c r="S77" s="2062"/>
      <c r="T77" s="2063"/>
      <c r="U77" s="2062"/>
      <c r="V77" s="2062"/>
      <c r="W77" s="2062"/>
      <c r="X77" s="2062"/>
      <c r="Y77" s="2063"/>
      <c r="Z77" s="2062"/>
      <c r="AA77" s="2062"/>
      <c r="AB77" s="2062"/>
      <c r="AC77" s="2062"/>
      <c r="AD77" s="2063"/>
      <c r="AE77" s="2062"/>
      <c r="AF77" s="2062"/>
      <c r="AG77" s="2062"/>
      <c r="AH77" s="2062"/>
      <c r="AI77" s="2063"/>
      <c r="AJ77" s="2062"/>
      <c r="AK77" s="2062"/>
      <c r="AL77" s="2062"/>
      <c r="AM77" s="2062"/>
      <c r="AN77" s="2063"/>
      <c r="AO77" s="2062"/>
      <c r="AP77" s="2062"/>
      <c r="AQ77" s="2062"/>
      <c r="AR77" s="2062"/>
      <c r="AS77" s="2063"/>
      <c r="AT77" s="2062"/>
      <c r="AU77" s="2062"/>
      <c r="AV77" s="2062"/>
      <c r="AW77" s="2062"/>
      <c r="AX77" s="2063"/>
      <c r="AY77" s="391"/>
      <c r="AZ77" s="391"/>
      <c r="BA77" s="391"/>
      <c r="BB77" s="391"/>
      <c r="BC77" s="391"/>
      <c r="BD77" s="391"/>
    </row>
    <row r="78" spans="1:56">
      <c r="A78" s="2062" t="s">
        <v>63</v>
      </c>
      <c r="B78" s="2062"/>
      <c r="C78" s="2062"/>
      <c r="D78" s="2062"/>
      <c r="E78" s="2063"/>
      <c r="F78" s="2062"/>
      <c r="G78" s="2062"/>
      <c r="H78" s="2062"/>
      <c r="I78" s="2062"/>
      <c r="J78" s="2063"/>
      <c r="K78" s="2062"/>
      <c r="L78" s="2062"/>
      <c r="M78" s="2062"/>
      <c r="N78" s="2062"/>
      <c r="O78" s="2063"/>
      <c r="P78" s="2062"/>
      <c r="Q78" s="2062"/>
      <c r="R78" s="2062"/>
      <c r="S78" s="2062"/>
      <c r="T78" s="2063"/>
      <c r="U78" s="2062"/>
      <c r="V78" s="2062"/>
      <c r="W78" s="2062"/>
      <c r="X78" s="2062"/>
      <c r="Y78" s="2063"/>
      <c r="Z78" s="2062"/>
      <c r="AA78" s="2062"/>
      <c r="AB78" s="2062"/>
      <c r="AC78" s="2062"/>
      <c r="AD78" s="2063"/>
      <c r="AE78" s="2062"/>
      <c r="AF78" s="2062"/>
      <c r="AG78" s="2062"/>
      <c r="AH78" s="2062"/>
      <c r="AI78" s="2063"/>
      <c r="AJ78" s="2062"/>
      <c r="AK78" s="2062"/>
      <c r="AL78" s="2062"/>
      <c r="AM78" s="2062"/>
      <c r="AN78" s="2063"/>
      <c r="AO78" s="2062"/>
      <c r="AP78" s="2062"/>
      <c r="AQ78" s="2062"/>
      <c r="AR78" s="2062"/>
      <c r="AS78" s="2063"/>
      <c r="AT78" s="2062"/>
      <c r="AU78" s="2062"/>
      <c r="AV78" s="2062"/>
      <c r="AW78" s="2062"/>
      <c r="AX78" s="2063"/>
      <c r="AY78" s="391"/>
      <c r="AZ78" s="391"/>
      <c r="BA78" s="391"/>
      <c r="BB78" s="391"/>
      <c r="BC78" s="391"/>
      <c r="BD78" s="391"/>
    </row>
    <row r="79" spans="1:56">
      <c r="A79" s="2062"/>
      <c r="B79" s="2062"/>
      <c r="C79" s="2062"/>
      <c r="D79" s="2062"/>
      <c r="E79" s="2063"/>
      <c r="F79" s="2062"/>
      <c r="G79" s="2062"/>
      <c r="H79" s="2062"/>
      <c r="I79" s="2062"/>
      <c r="J79" s="2063"/>
      <c r="K79" s="2062"/>
      <c r="L79" s="2062"/>
      <c r="M79" s="2062"/>
      <c r="N79" s="2062"/>
      <c r="O79" s="2063"/>
      <c r="P79" s="2062"/>
      <c r="Q79" s="2062"/>
      <c r="R79" s="2062"/>
      <c r="S79" s="2062"/>
      <c r="T79" s="2063"/>
      <c r="U79" s="2062"/>
      <c r="V79" s="2062"/>
      <c r="W79" s="2062"/>
      <c r="X79" s="2062"/>
      <c r="Y79" s="2063"/>
      <c r="Z79" s="2062"/>
      <c r="AA79" s="2062"/>
      <c r="AB79" s="2062"/>
      <c r="AC79" s="2062"/>
      <c r="AD79" s="2063"/>
      <c r="AE79" s="2062"/>
      <c r="AF79" s="2062"/>
      <c r="AG79" s="2062"/>
      <c r="AH79" s="2062"/>
      <c r="AI79" s="2063"/>
      <c r="AJ79" s="2062"/>
      <c r="AK79" s="2062"/>
      <c r="AL79" s="2062"/>
      <c r="AM79" s="2062"/>
      <c r="AN79" s="2063"/>
      <c r="AO79" s="2062"/>
      <c r="AP79" s="2062"/>
      <c r="AQ79" s="2062"/>
      <c r="AR79" s="2062"/>
      <c r="AS79" s="2063"/>
      <c r="AT79" s="2062"/>
      <c r="AU79" s="2062"/>
      <c r="AV79" s="2062"/>
      <c r="AW79" s="2062"/>
      <c r="AX79" s="2063"/>
      <c r="AY79" s="391"/>
      <c r="AZ79" s="391"/>
      <c r="BA79" s="391"/>
      <c r="BB79" s="391"/>
      <c r="BC79" s="391"/>
      <c r="BD79" s="391"/>
    </row>
    <row r="80" spans="1:56">
      <c r="A80" s="2062"/>
      <c r="B80" s="2062"/>
      <c r="C80" s="2062"/>
      <c r="D80" s="2062"/>
      <c r="E80" s="2063"/>
      <c r="F80" s="2062"/>
      <c r="G80" s="2062"/>
      <c r="H80" s="2062"/>
      <c r="I80" s="2062"/>
      <c r="J80" s="2063"/>
      <c r="K80" s="2062"/>
      <c r="L80" s="2062"/>
      <c r="M80" s="2062"/>
      <c r="N80" s="2062"/>
      <c r="O80" s="2063"/>
      <c r="P80" s="2062"/>
      <c r="Q80" s="2062"/>
      <c r="R80" s="2062"/>
      <c r="S80" s="2062"/>
      <c r="T80" s="2063"/>
      <c r="U80" s="2062"/>
      <c r="V80" s="2062"/>
      <c r="W80" s="2062"/>
      <c r="X80" s="2062"/>
      <c r="Y80" s="2063"/>
      <c r="Z80" s="2062"/>
      <c r="AA80" s="2062"/>
      <c r="AB80" s="2062"/>
      <c r="AC80" s="2062"/>
      <c r="AD80" s="2063"/>
      <c r="AE80" s="2062"/>
      <c r="AF80" s="2062"/>
      <c r="AG80" s="2062"/>
      <c r="AH80" s="2062"/>
      <c r="AI80" s="2063"/>
      <c r="AJ80" s="2062"/>
      <c r="AK80" s="2062"/>
      <c r="AL80" s="2062"/>
      <c r="AM80" s="2062"/>
      <c r="AN80" s="2063"/>
      <c r="AO80" s="2062"/>
      <c r="AP80" s="2062"/>
      <c r="AQ80" s="2062"/>
      <c r="AR80" s="2062"/>
      <c r="AS80" s="2063"/>
      <c r="AT80" s="2062"/>
      <c r="AU80" s="2062"/>
      <c r="AV80" s="2062"/>
      <c r="AW80" s="2062"/>
      <c r="AX80" s="2063"/>
      <c r="AY80" s="391"/>
      <c r="AZ80" s="391"/>
      <c r="BA80" s="391"/>
      <c r="BB80" s="391"/>
      <c r="BC80" s="391"/>
      <c r="BD80" s="391"/>
    </row>
    <row r="81" spans="1:56">
      <c r="A81" s="2062"/>
      <c r="B81" s="2062"/>
      <c r="C81" s="2062"/>
      <c r="D81" s="2062"/>
      <c r="E81" s="2063"/>
      <c r="F81" s="2062"/>
      <c r="G81" s="2062"/>
      <c r="H81" s="2062"/>
      <c r="I81" s="2062"/>
      <c r="J81" s="2063"/>
      <c r="K81" s="2062"/>
      <c r="L81" s="2062"/>
      <c r="M81" s="2062"/>
      <c r="N81" s="2062"/>
      <c r="O81" s="2063"/>
      <c r="P81" s="2062"/>
      <c r="Q81" s="2062"/>
      <c r="R81" s="2062"/>
      <c r="S81" s="2062"/>
      <c r="T81" s="2063"/>
      <c r="U81" s="2062"/>
      <c r="V81" s="2062"/>
      <c r="W81" s="2062"/>
      <c r="X81" s="2062"/>
      <c r="Y81" s="2063"/>
      <c r="Z81" s="2062"/>
      <c r="AA81" s="2062"/>
      <c r="AB81" s="2062"/>
      <c r="AC81" s="2062"/>
      <c r="AD81" s="2063"/>
      <c r="AE81" s="2062"/>
      <c r="AF81" s="2062"/>
      <c r="AG81" s="2062"/>
      <c r="AH81" s="2062"/>
      <c r="AI81" s="2063"/>
      <c r="AJ81" s="2062"/>
      <c r="AK81" s="2062"/>
      <c r="AL81" s="2062"/>
      <c r="AM81" s="2062"/>
      <c r="AN81" s="2063"/>
      <c r="AO81" s="2062"/>
      <c r="AP81" s="2062"/>
      <c r="AQ81" s="2062"/>
      <c r="AR81" s="2062"/>
      <c r="AS81" s="2063"/>
      <c r="AT81" s="2062"/>
      <c r="AU81" s="2062"/>
      <c r="AV81" s="2062"/>
      <c r="AW81" s="2062"/>
      <c r="AX81" s="2063"/>
      <c r="AY81" s="391"/>
      <c r="AZ81" s="391"/>
      <c r="BA81" s="391"/>
      <c r="BB81" s="391"/>
      <c r="BC81" s="391"/>
      <c r="BD81" s="391"/>
    </row>
    <row r="82" spans="1:56" s="1077" customFormat="1">
      <c r="A82" s="2072"/>
      <c r="B82" s="2072"/>
      <c r="C82" s="2072"/>
      <c r="D82" s="2072"/>
      <c r="E82" s="2073"/>
      <c r="F82" s="2072"/>
      <c r="G82" s="2072"/>
      <c r="H82" s="2072"/>
      <c r="I82" s="2072"/>
      <c r="J82" s="2073"/>
      <c r="K82" s="2072"/>
      <c r="L82" s="2072"/>
      <c r="M82" s="2072"/>
      <c r="N82" s="2072"/>
      <c r="O82" s="2073"/>
      <c r="P82" s="2072"/>
      <c r="Q82" s="2072"/>
      <c r="R82" s="2072"/>
      <c r="S82" s="2072"/>
      <c r="T82" s="2073"/>
      <c r="U82" s="2072"/>
      <c r="V82" s="2072"/>
      <c r="W82" s="2072"/>
      <c r="X82" s="2072"/>
      <c r="Y82" s="2073"/>
      <c r="Z82" s="2072"/>
      <c r="AA82" s="2072"/>
      <c r="AB82" s="2072"/>
      <c r="AC82" s="2072"/>
      <c r="AD82" s="2073"/>
      <c r="AE82" s="2072"/>
      <c r="AF82" s="2072"/>
      <c r="AG82" s="2072"/>
      <c r="AH82" s="2072"/>
      <c r="AI82" s="2073"/>
      <c r="AJ82" s="2072"/>
      <c r="AK82" s="2072"/>
      <c r="AL82" s="2072"/>
      <c r="AM82" s="2072"/>
      <c r="AN82" s="2073"/>
      <c r="AO82" s="2072"/>
      <c r="AP82" s="2072"/>
      <c r="AQ82" s="2072"/>
      <c r="AR82" s="2072"/>
      <c r="AS82" s="2073"/>
      <c r="AT82" s="2072"/>
      <c r="AU82" s="2072"/>
      <c r="AV82" s="2072"/>
      <c r="AW82" s="2072"/>
      <c r="AX82" s="2073"/>
      <c r="AY82" s="388"/>
      <c r="AZ82" s="388"/>
      <c r="BA82" s="388"/>
      <c r="BB82" s="388"/>
      <c r="BC82" s="388"/>
      <c r="BD82" s="388"/>
    </row>
    <row r="83" spans="1:56">
      <c r="A83" s="439">
        <v>16</v>
      </c>
      <c r="B83" s="439"/>
      <c r="C83" s="439"/>
      <c r="D83" s="439"/>
      <c r="E83" s="440"/>
      <c r="F83" s="439">
        <v>17</v>
      </c>
      <c r="G83" s="439"/>
      <c r="H83" s="439"/>
      <c r="I83" s="439"/>
      <c r="J83" s="440"/>
      <c r="K83" s="439">
        <v>18</v>
      </c>
      <c r="L83" s="439"/>
      <c r="M83" s="439"/>
      <c r="N83" s="439"/>
      <c r="O83" s="440"/>
      <c r="P83" s="439">
        <v>19</v>
      </c>
      <c r="Q83" s="439"/>
      <c r="R83" s="439"/>
      <c r="S83" s="439"/>
      <c r="T83" s="440"/>
      <c r="U83" s="439">
        <v>20</v>
      </c>
      <c r="V83" s="439"/>
      <c r="W83" s="439"/>
      <c r="X83" s="439"/>
      <c r="Y83" s="440"/>
      <c r="Z83" s="439">
        <v>21</v>
      </c>
      <c r="AA83" s="439"/>
      <c r="AB83" s="439"/>
      <c r="AC83" s="439"/>
      <c r="AD83" s="440"/>
      <c r="AE83" s="439">
        <v>22</v>
      </c>
      <c r="AF83" s="439"/>
      <c r="AG83" s="439"/>
      <c r="AH83" s="439"/>
      <c r="AI83" s="440"/>
      <c r="AJ83" s="439">
        <v>23</v>
      </c>
      <c r="AK83" s="439"/>
      <c r="AL83" s="439"/>
      <c r="AM83" s="439"/>
      <c r="AN83" s="440"/>
      <c r="AO83" s="439">
        <v>24</v>
      </c>
      <c r="AP83" s="439"/>
      <c r="AQ83" s="439"/>
      <c r="AR83" s="439"/>
      <c r="AS83" s="440"/>
      <c r="AT83" s="439">
        <v>25</v>
      </c>
      <c r="AU83" s="439"/>
      <c r="AV83" s="439"/>
      <c r="AW83" s="439"/>
      <c r="AX83" s="440"/>
      <c r="AY83" s="391"/>
      <c r="AZ83" s="391"/>
      <c r="BA83" s="391"/>
      <c r="BB83" s="391"/>
      <c r="BC83" s="391"/>
      <c r="BD83" s="391"/>
    </row>
    <row r="84" spans="1:56">
      <c r="A84" s="2062"/>
      <c r="B84" s="2062"/>
      <c r="C84" s="2062"/>
      <c r="D84" s="2062"/>
      <c r="E84" s="2063"/>
      <c r="F84" s="2062"/>
      <c r="G84" s="2062"/>
      <c r="H84" s="2062"/>
      <c r="I84" s="2062"/>
      <c r="J84" s="2063"/>
      <c r="K84" s="2062"/>
      <c r="L84" s="2062"/>
      <c r="M84" s="2062"/>
      <c r="N84" s="2062"/>
      <c r="O84" s="2063"/>
      <c r="P84" s="2062"/>
      <c r="Q84" s="2062"/>
      <c r="R84" s="2062"/>
      <c r="S84" s="2062"/>
      <c r="T84" s="2063"/>
      <c r="U84" s="2062"/>
      <c r="V84" s="2062"/>
      <c r="W84" s="2062"/>
      <c r="X84" s="2062"/>
      <c r="Y84" s="2063"/>
      <c r="Z84" s="2062"/>
      <c r="AA84" s="2062"/>
      <c r="AB84" s="2062"/>
      <c r="AC84" s="2062"/>
      <c r="AD84" s="2063"/>
      <c r="AE84" s="2062"/>
      <c r="AF84" s="2062"/>
      <c r="AG84" s="2062"/>
      <c r="AH84" s="2062"/>
      <c r="AI84" s="2063"/>
      <c r="AJ84" s="2062"/>
      <c r="AK84" s="2062"/>
      <c r="AL84" s="2062"/>
      <c r="AM84" s="2062"/>
      <c r="AN84" s="2063"/>
      <c r="AO84" s="2062"/>
      <c r="AP84" s="2062"/>
      <c r="AQ84" s="2062"/>
      <c r="AR84" s="2062"/>
      <c r="AS84" s="2063"/>
      <c r="AT84" s="2062"/>
      <c r="AU84" s="2062"/>
      <c r="AV84" s="2062"/>
      <c r="AW84" s="2062"/>
      <c r="AX84" s="2063"/>
      <c r="AY84" s="391"/>
      <c r="AZ84" s="391"/>
      <c r="BA84" s="391"/>
      <c r="BB84" s="391"/>
      <c r="BC84" s="391"/>
      <c r="BD84" s="391"/>
    </row>
    <row r="85" spans="1:56">
      <c r="A85" s="2062"/>
      <c r="B85" s="2062"/>
      <c r="C85" s="2062"/>
      <c r="D85" s="2062"/>
      <c r="E85" s="2063"/>
      <c r="F85" s="2062"/>
      <c r="G85" s="2062"/>
      <c r="H85" s="2062"/>
      <c r="I85" s="2062"/>
      <c r="J85" s="2063"/>
      <c r="K85" s="2062"/>
      <c r="L85" s="2062"/>
      <c r="M85" s="2062"/>
      <c r="N85" s="2062"/>
      <c r="O85" s="2063"/>
      <c r="P85" s="2062"/>
      <c r="Q85" s="2062"/>
      <c r="R85" s="2062"/>
      <c r="S85" s="2062"/>
      <c r="T85" s="2063"/>
      <c r="U85" s="2062"/>
      <c r="V85" s="2062"/>
      <c r="W85" s="2062"/>
      <c r="X85" s="2062"/>
      <c r="Y85" s="2063"/>
      <c r="Z85" s="2062"/>
      <c r="AA85" s="2062"/>
      <c r="AB85" s="2062"/>
      <c r="AC85" s="2062"/>
      <c r="AD85" s="2063"/>
      <c r="AE85" s="2062"/>
      <c r="AF85" s="2062"/>
      <c r="AG85" s="2062"/>
      <c r="AH85" s="2062"/>
      <c r="AI85" s="2063"/>
      <c r="AJ85" s="2062"/>
      <c r="AK85" s="2062"/>
      <c r="AL85" s="2062"/>
      <c r="AM85" s="2062"/>
      <c r="AN85" s="2063"/>
      <c r="AO85" s="2062"/>
      <c r="AP85" s="2062"/>
      <c r="AQ85" s="2062"/>
      <c r="AR85" s="2062"/>
      <c r="AS85" s="2063"/>
      <c r="AT85" s="2062"/>
      <c r="AU85" s="2062"/>
      <c r="AV85" s="2062"/>
      <c r="AW85" s="2062"/>
      <c r="AX85" s="2063"/>
      <c r="AY85" s="391"/>
      <c r="AZ85" s="391"/>
      <c r="BA85" s="391"/>
      <c r="BB85" s="391"/>
      <c r="BC85" s="391"/>
      <c r="BD85" s="391"/>
    </row>
    <row r="86" spans="1:56">
      <c r="A86" s="2062"/>
      <c r="B86" s="2062"/>
      <c r="C86" s="2062"/>
      <c r="D86" s="2062"/>
      <c r="E86" s="2063"/>
      <c r="F86" s="2062"/>
      <c r="G86" s="2062"/>
      <c r="H86" s="2062"/>
      <c r="I86" s="2062"/>
      <c r="J86" s="2063"/>
      <c r="K86" s="2062"/>
      <c r="L86" s="2062"/>
      <c r="M86" s="2062"/>
      <c r="N86" s="2062"/>
      <c r="O86" s="2063"/>
      <c r="P86" s="2062"/>
      <c r="Q86" s="2062"/>
      <c r="R86" s="2062"/>
      <c r="S86" s="2062"/>
      <c r="T86" s="2063"/>
      <c r="U86" s="2062"/>
      <c r="V86" s="2062"/>
      <c r="W86" s="2062"/>
      <c r="X86" s="2062"/>
      <c r="Y86" s="2063"/>
      <c r="Z86" s="2062"/>
      <c r="AA86" s="2062"/>
      <c r="AB86" s="2062"/>
      <c r="AC86" s="2062"/>
      <c r="AD86" s="2063"/>
      <c r="AE86" s="2062"/>
      <c r="AF86" s="2062"/>
      <c r="AG86" s="2062"/>
      <c r="AH86" s="2062"/>
      <c r="AI86" s="2063"/>
      <c r="AJ86" s="2062"/>
      <c r="AK86" s="2062"/>
      <c r="AL86" s="2062"/>
      <c r="AM86" s="2062"/>
      <c r="AN86" s="2063"/>
      <c r="AO86" s="2062"/>
      <c r="AP86" s="2062"/>
      <c r="AQ86" s="2062"/>
      <c r="AR86" s="2062"/>
      <c r="AS86" s="2063"/>
      <c r="AT86" s="2062"/>
      <c r="AU86" s="2062"/>
      <c r="AV86" s="2062"/>
      <c r="AW86" s="2062"/>
      <c r="AX86" s="2063"/>
      <c r="AY86" s="391"/>
      <c r="AZ86" s="391"/>
      <c r="BA86" s="391"/>
      <c r="BB86" s="391"/>
      <c r="BC86" s="391"/>
      <c r="BD86" s="391"/>
    </row>
    <row r="87" spans="1:56">
      <c r="A87" s="2062"/>
      <c r="B87" s="2062"/>
      <c r="C87" s="2062"/>
      <c r="D87" s="2062"/>
      <c r="E87" s="2063"/>
      <c r="F87" s="2062"/>
      <c r="G87" s="2062"/>
      <c r="H87" s="2062"/>
      <c r="I87" s="2062"/>
      <c r="J87" s="2063"/>
      <c r="K87" s="2062"/>
      <c r="L87" s="2062"/>
      <c r="M87" s="2062"/>
      <c r="N87" s="2062"/>
      <c r="O87" s="2063"/>
      <c r="P87" s="2062"/>
      <c r="Q87" s="2062"/>
      <c r="R87" s="2062"/>
      <c r="S87" s="2062"/>
      <c r="T87" s="2063"/>
      <c r="U87" s="2062"/>
      <c r="V87" s="2062"/>
      <c r="W87" s="2062"/>
      <c r="X87" s="2062"/>
      <c r="Y87" s="2063"/>
      <c r="Z87" s="2062"/>
      <c r="AA87" s="2062"/>
      <c r="AB87" s="2062"/>
      <c r="AC87" s="2062"/>
      <c r="AD87" s="2063"/>
      <c r="AE87" s="2062"/>
      <c r="AF87" s="2062"/>
      <c r="AG87" s="2062"/>
      <c r="AH87" s="2062"/>
      <c r="AI87" s="2063"/>
      <c r="AJ87" s="2062"/>
      <c r="AK87" s="2062"/>
      <c r="AL87" s="2062"/>
      <c r="AM87" s="2062"/>
      <c r="AN87" s="2063"/>
      <c r="AO87" s="2062"/>
      <c r="AP87" s="2062"/>
      <c r="AQ87" s="2062"/>
      <c r="AR87" s="2062"/>
      <c r="AS87" s="2063"/>
      <c r="AT87" s="2062"/>
      <c r="AU87" s="2062"/>
      <c r="AV87" s="2062"/>
      <c r="AW87" s="2062"/>
      <c r="AX87" s="2063"/>
      <c r="AY87" s="391"/>
      <c r="AZ87" s="391"/>
      <c r="BA87" s="391"/>
      <c r="BB87" s="391"/>
      <c r="BC87" s="391"/>
      <c r="BD87" s="391"/>
    </row>
    <row r="88" spans="1:56">
      <c r="A88" s="2062"/>
      <c r="B88" s="2062"/>
      <c r="C88" s="2062"/>
      <c r="D88" s="2062"/>
      <c r="E88" s="2063"/>
      <c r="F88" s="2062"/>
      <c r="G88" s="2062"/>
      <c r="H88" s="2062"/>
      <c r="I88" s="2062"/>
      <c r="J88" s="2063"/>
      <c r="K88" s="2062"/>
      <c r="L88" s="2062"/>
      <c r="M88" s="2062"/>
      <c r="N88" s="2062"/>
      <c r="O88" s="2063"/>
      <c r="P88" s="2062"/>
      <c r="Q88" s="2062"/>
      <c r="R88" s="2062"/>
      <c r="S88" s="2062"/>
      <c r="T88" s="2063"/>
      <c r="U88" s="2062"/>
      <c r="V88" s="2062"/>
      <c r="W88" s="2062"/>
      <c r="X88" s="2062"/>
      <c r="Y88" s="2063"/>
      <c r="Z88" s="2062"/>
      <c r="AA88" s="2062"/>
      <c r="AB88" s="2062"/>
      <c r="AC88" s="2062"/>
      <c r="AD88" s="2063"/>
      <c r="AE88" s="2062"/>
      <c r="AF88" s="2062"/>
      <c r="AG88" s="2062"/>
      <c r="AH88" s="2062"/>
      <c r="AI88" s="2063"/>
      <c r="AJ88" s="2062"/>
      <c r="AK88" s="2062"/>
      <c r="AL88" s="2062"/>
      <c r="AM88" s="2062"/>
      <c r="AN88" s="2063"/>
      <c r="AO88" s="2062"/>
      <c r="AP88" s="2062"/>
      <c r="AQ88" s="2062"/>
      <c r="AR88" s="2062"/>
      <c r="AS88" s="2063"/>
      <c r="AT88" s="2062"/>
      <c r="AU88" s="2062"/>
      <c r="AV88" s="2062"/>
      <c r="AW88" s="2062"/>
      <c r="AX88" s="2063"/>
      <c r="AY88" s="391"/>
      <c r="AZ88" s="391"/>
      <c r="BA88" s="391"/>
      <c r="BB88" s="391"/>
      <c r="BC88" s="391"/>
      <c r="BD88" s="391"/>
    </row>
    <row r="89" spans="1:56">
      <c r="A89" s="2062"/>
      <c r="B89" s="2062"/>
      <c r="C89" s="2062"/>
      <c r="D89" s="2062"/>
      <c r="E89" s="2063"/>
      <c r="F89" s="2062"/>
      <c r="G89" s="2062"/>
      <c r="H89" s="2062"/>
      <c r="I89" s="2062"/>
      <c r="J89" s="2063"/>
      <c r="K89" s="2062"/>
      <c r="L89" s="2062"/>
      <c r="M89" s="2062"/>
      <c r="N89" s="2062"/>
      <c r="O89" s="2063"/>
      <c r="P89" s="2062"/>
      <c r="Q89" s="2062"/>
      <c r="R89" s="2062"/>
      <c r="S89" s="2062"/>
      <c r="T89" s="2063"/>
      <c r="U89" s="2062"/>
      <c r="V89" s="2062"/>
      <c r="W89" s="2062"/>
      <c r="X89" s="2062"/>
      <c r="Y89" s="2063"/>
      <c r="Z89" s="2062"/>
      <c r="AA89" s="2062"/>
      <c r="AB89" s="2062"/>
      <c r="AC89" s="2062"/>
      <c r="AD89" s="2063"/>
      <c r="AE89" s="2062"/>
      <c r="AF89" s="2062"/>
      <c r="AG89" s="2062"/>
      <c r="AH89" s="2062"/>
      <c r="AI89" s="2063"/>
      <c r="AJ89" s="2062"/>
      <c r="AK89" s="2062"/>
      <c r="AL89" s="2062"/>
      <c r="AM89" s="2062"/>
      <c r="AN89" s="2063"/>
      <c r="AO89" s="2062"/>
      <c r="AP89" s="2062"/>
      <c r="AQ89" s="2062"/>
      <c r="AR89" s="2062"/>
      <c r="AS89" s="2063"/>
      <c r="AT89" s="2062"/>
      <c r="AU89" s="2062"/>
      <c r="AV89" s="2062"/>
      <c r="AW89" s="2062"/>
      <c r="AX89" s="2063"/>
      <c r="AY89" s="391"/>
      <c r="AZ89" s="391"/>
      <c r="BA89" s="391"/>
      <c r="BB89" s="391"/>
      <c r="BC89" s="391"/>
      <c r="BD89" s="391"/>
    </row>
    <row r="90" spans="1:56">
      <c r="A90" s="2062"/>
      <c r="B90" s="2062"/>
      <c r="C90" s="2062"/>
      <c r="D90" s="2062"/>
      <c r="E90" s="2063"/>
      <c r="F90" s="2062"/>
      <c r="G90" s="2062"/>
      <c r="H90" s="2062"/>
      <c r="I90" s="2062"/>
      <c r="J90" s="2063"/>
      <c r="K90" s="2062"/>
      <c r="L90" s="2062"/>
      <c r="M90" s="2062"/>
      <c r="N90" s="2062"/>
      <c r="O90" s="2063"/>
      <c r="P90" s="2062"/>
      <c r="Q90" s="2062"/>
      <c r="R90" s="2062"/>
      <c r="S90" s="2062"/>
      <c r="T90" s="2063"/>
      <c r="U90" s="2062"/>
      <c r="V90" s="2062"/>
      <c r="W90" s="2062"/>
      <c r="X90" s="2062"/>
      <c r="Y90" s="2063"/>
      <c r="Z90" s="2062"/>
      <c r="AA90" s="2062"/>
      <c r="AB90" s="2062"/>
      <c r="AC90" s="2062"/>
      <c r="AD90" s="2063"/>
      <c r="AE90" s="2062"/>
      <c r="AF90" s="2062"/>
      <c r="AG90" s="2062"/>
      <c r="AH90" s="2062"/>
      <c r="AI90" s="2063"/>
      <c r="AJ90" s="2062"/>
      <c r="AK90" s="2062"/>
      <c r="AL90" s="2062"/>
      <c r="AM90" s="2062"/>
      <c r="AN90" s="2063"/>
      <c r="AO90" s="2062"/>
      <c r="AP90" s="2062"/>
      <c r="AQ90" s="2062"/>
      <c r="AR90" s="2062"/>
      <c r="AS90" s="2063"/>
      <c r="AT90" s="2062"/>
      <c r="AU90" s="2062"/>
      <c r="AV90" s="2062"/>
      <c r="AW90" s="2062"/>
      <c r="AX90" s="2063"/>
      <c r="AY90" s="391"/>
      <c r="AZ90" s="391"/>
      <c r="BA90" s="391"/>
      <c r="BB90" s="391"/>
      <c r="BC90" s="391"/>
      <c r="BD90" s="391"/>
    </row>
    <row r="91" spans="1:56">
      <c r="A91" s="2062"/>
      <c r="B91" s="2062"/>
      <c r="C91" s="2062"/>
      <c r="D91" s="2062"/>
      <c r="E91" s="2063"/>
      <c r="F91" s="2062"/>
      <c r="G91" s="2062"/>
      <c r="H91" s="2062"/>
      <c r="I91" s="2062"/>
      <c r="J91" s="2063"/>
      <c r="K91" s="2062"/>
      <c r="L91" s="2062"/>
      <c r="M91" s="2062"/>
      <c r="N91" s="2062"/>
      <c r="O91" s="2063"/>
      <c r="P91" s="2062"/>
      <c r="Q91" s="2062"/>
      <c r="R91" s="2062"/>
      <c r="S91" s="2062"/>
      <c r="T91" s="2063"/>
      <c r="U91" s="2062"/>
      <c r="V91" s="2062"/>
      <c r="W91" s="2062"/>
      <c r="X91" s="2062"/>
      <c r="Y91" s="2063"/>
      <c r="Z91" s="2062"/>
      <c r="AA91" s="2062"/>
      <c r="AB91" s="2062"/>
      <c r="AC91" s="2062"/>
      <c r="AD91" s="2063"/>
      <c r="AE91" s="2062"/>
      <c r="AF91" s="2062"/>
      <c r="AG91" s="2062"/>
      <c r="AH91" s="2062"/>
      <c r="AI91" s="2063"/>
      <c r="AJ91" s="2062"/>
      <c r="AK91" s="2062"/>
      <c r="AL91" s="2062"/>
      <c r="AM91" s="2062"/>
      <c r="AN91" s="2063"/>
      <c r="AO91" s="2062"/>
      <c r="AP91" s="2062"/>
      <c r="AQ91" s="2062"/>
      <c r="AR91" s="2062"/>
      <c r="AS91" s="2063"/>
      <c r="AT91" s="2062"/>
      <c r="AU91" s="2062"/>
      <c r="AV91" s="2062"/>
      <c r="AW91" s="2062"/>
      <c r="AX91" s="2063"/>
      <c r="AY91" s="391"/>
      <c r="AZ91" s="391"/>
      <c r="BA91" s="391"/>
      <c r="BB91" s="391"/>
      <c r="BC91" s="391"/>
      <c r="BD91" s="391"/>
    </row>
    <row r="92" spans="1:56">
      <c r="A92" s="2062"/>
      <c r="B92" s="2062"/>
      <c r="C92" s="2062"/>
      <c r="D92" s="2062"/>
      <c r="E92" s="2063"/>
      <c r="F92" s="2062"/>
      <c r="G92" s="2062"/>
      <c r="H92" s="2062"/>
      <c r="I92" s="2062"/>
      <c r="J92" s="2063"/>
      <c r="K92" s="2062"/>
      <c r="L92" s="2062"/>
      <c r="M92" s="2062"/>
      <c r="N92" s="2062"/>
      <c r="O92" s="2063"/>
      <c r="P92" s="2062"/>
      <c r="Q92" s="2062"/>
      <c r="R92" s="2062"/>
      <c r="S92" s="2062"/>
      <c r="T92" s="2063"/>
      <c r="U92" s="2062"/>
      <c r="V92" s="2062"/>
      <c r="W92" s="2062"/>
      <c r="X92" s="2062"/>
      <c r="Y92" s="2063"/>
      <c r="Z92" s="2062"/>
      <c r="AA92" s="2062"/>
      <c r="AB92" s="2062"/>
      <c r="AC92" s="2062"/>
      <c r="AD92" s="2063"/>
      <c r="AE92" s="2062"/>
      <c r="AF92" s="2062"/>
      <c r="AG92" s="2062"/>
      <c r="AH92" s="2062"/>
      <c r="AI92" s="2063"/>
      <c r="AJ92" s="2062"/>
      <c r="AK92" s="2062"/>
      <c r="AL92" s="2062"/>
      <c r="AM92" s="2062"/>
      <c r="AN92" s="2063"/>
      <c r="AO92" s="2062"/>
      <c r="AP92" s="2062"/>
      <c r="AQ92" s="2062"/>
      <c r="AR92" s="2062"/>
      <c r="AS92" s="2063"/>
      <c r="AT92" s="2062"/>
      <c r="AU92" s="2062"/>
      <c r="AV92" s="2062"/>
      <c r="AW92" s="2062"/>
      <c r="AX92" s="2063"/>
      <c r="AY92" s="391"/>
      <c r="AZ92" s="391"/>
      <c r="BA92" s="391"/>
      <c r="BB92" s="391"/>
      <c r="BC92" s="391"/>
      <c r="BD92" s="391"/>
    </row>
    <row r="93" spans="1:56">
      <c r="A93" s="2062"/>
      <c r="B93" s="2062"/>
      <c r="C93" s="2062"/>
      <c r="D93" s="2062"/>
      <c r="E93" s="2063"/>
      <c r="F93" s="2062"/>
      <c r="G93" s="2062"/>
      <c r="H93" s="2062"/>
      <c r="I93" s="2062"/>
      <c r="J93" s="2063"/>
      <c r="K93" s="2062"/>
      <c r="L93" s="2062"/>
      <c r="M93" s="2062"/>
      <c r="N93" s="2062"/>
      <c r="O93" s="2063"/>
      <c r="P93" s="2062"/>
      <c r="Q93" s="2062"/>
      <c r="R93" s="2062"/>
      <c r="S93" s="2062"/>
      <c r="T93" s="2063"/>
      <c r="U93" s="2062"/>
      <c r="V93" s="2062"/>
      <c r="W93" s="2062"/>
      <c r="X93" s="2062"/>
      <c r="Y93" s="2063"/>
      <c r="Z93" s="2062"/>
      <c r="AA93" s="2062"/>
      <c r="AB93" s="2062"/>
      <c r="AC93" s="2062"/>
      <c r="AD93" s="2063"/>
      <c r="AE93" s="2062"/>
      <c r="AF93" s="2062"/>
      <c r="AG93" s="2062"/>
      <c r="AH93" s="2062"/>
      <c r="AI93" s="2063"/>
      <c r="AJ93" s="2062"/>
      <c r="AK93" s="2062"/>
      <c r="AL93" s="2062"/>
      <c r="AM93" s="2062"/>
      <c r="AN93" s="2063"/>
      <c r="AO93" s="2062"/>
      <c r="AP93" s="2062"/>
      <c r="AQ93" s="2062"/>
      <c r="AR93" s="2062"/>
      <c r="AS93" s="2063"/>
      <c r="AT93" s="2062"/>
      <c r="AU93" s="2062"/>
      <c r="AV93" s="2062"/>
      <c r="AW93" s="2062"/>
      <c r="AX93" s="2063"/>
      <c r="AY93" s="391"/>
      <c r="AZ93" s="391"/>
      <c r="BA93" s="391"/>
      <c r="BB93" s="391"/>
      <c r="BC93" s="391"/>
      <c r="BD93" s="391"/>
    </row>
    <row r="94" spans="1:56">
      <c r="A94" s="2062"/>
      <c r="B94" s="2062"/>
      <c r="C94" s="2062"/>
      <c r="D94" s="2062"/>
      <c r="E94" s="2063"/>
      <c r="F94" s="2062"/>
      <c r="G94" s="2062"/>
      <c r="H94" s="2062"/>
      <c r="I94" s="2062"/>
      <c r="J94" s="2063"/>
      <c r="K94" s="2062"/>
      <c r="L94" s="2062"/>
      <c r="M94" s="2062"/>
      <c r="N94" s="2062"/>
      <c r="O94" s="2063"/>
      <c r="P94" s="2062"/>
      <c r="Q94" s="2062"/>
      <c r="R94" s="2062"/>
      <c r="S94" s="2062"/>
      <c r="T94" s="2063"/>
      <c r="U94" s="2062"/>
      <c r="V94" s="2062"/>
      <c r="W94" s="2062"/>
      <c r="X94" s="2062"/>
      <c r="Y94" s="2063"/>
      <c r="Z94" s="2062"/>
      <c r="AA94" s="2062"/>
      <c r="AB94" s="2062"/>
      <c r="AC94" s="2062"/>
      <c r="AD94" s="2063"/>
      <c r="AE94" s="2062"/>
      <c r="AF94" s="2062"/>
      <c r="AG94" s="2062"/>
      <c r="AH94" s="2062"/>
      <c r="AI94" s="2063"/>
      <c r="AJ94" s="2062"/>
      <c r="AK94" s="2062"/>
      <c r="AL94" s="2062"/>
      <c r="AM94" s="2062"/>
      <c r="AN94" s="2063"/>
      <c r="AO94" s="2062"/>
      <c r="AP94" s="2062"/>
      <c r="AQ94" s="2062"/>
      <c r="AR94" s="2062"/>
      <c r="AS94" s="2063"/>
      <c r="AT94" s="2062"/>
      <c r="AU94" s="2062"/>
      <c r="AV94" s="2062"/>
      <c r="AW94" s="2062"/>
      <c r="AX94" s="2063"/>
      <c r="AY94" s="391"/>
      <c r="AZ94" s="391"/>
      <c r="BA94" s="391"/>
      <c r="BB94" s="391"/>
      <c r="BC94" s="391"/>
      <c r="BD94" s="391"/>
    </row>
    <row r="95" spans="1:56">
      <c r="A95" s="2062"/>
      <c r="B95" s="2062"/>
      <c r="C95" s="2062"/>
      <c r="D95" s="2062"/>
      <c r="E95" s="2063"/>
      <c r="F95" s="2062"/>
      <c r="G95" s="2062"/>
      <c r="H95" s="2062"/>
      <c r="I95" s="2062"/>
      <c r="J95" s="2063"/>
      <c r="K95" s="2062"/>
      <c r="L95" s="2062"/>
      <c r="M95" s="2062"/>
      <c r="N95" s="2062"/>
      <c r="O95" s="2063"/>
      <c r="P95" s="2062"/>
      <c r="Q95" s="2062"/>
      <c r="R95" s="2062"/>
      <c r="S95" s="2062"/>
      <c r="T95" s="2063"/>
      <c r="U95" s="2062"/>
      <c r="V95" s="2062"/>
      <c r="W95" s="2062"/>
      <c r="X95" s="2062"/>
      <c r="Y95" s="2063"/>
      <c r="Z95" s="2062"/>
      <c r="AA95" s="2062"/>
      <c r="AB95" s="2062"/>
      <c r="AC95" s="2062"/>
      <c r="AD95" s="2063"/>
      <c r="AE95" s="2062"/>
      <c r="AF95" s="2062"/>
      <c r="AG95" s="2062"/>
      <c r="AH95" s="2062"/>
      <c r="AI95" s="2063"/>
      <c r="AJ95" s="2062"/>
      <c r="AK95" s="2062"/>
      <c r="AL95" s="2062"/>
      <c r="AM95" s="2062"/>
      <c r="AN95" s="2063"/>
      <c r="AO95" s="2062"/>
      <c r="AP95" s="2062"/>
      <c r="AQ95" s="2062"/>
      <c r="AR95" s="2062"/>
      <c r="AS95" s="2063"/>
      <c r="AT95" s="2062"/>
      <c r="AU95" s="2062"/>
      <c r="AV95" s="2062"/>
      <c r="AW95" s="2062"/>
      <c r="AX95" s="2063"/>
      <c r="AY95" s="391"/>
      <c r="AZ95" s="391"/>
      <c r="BA95" s="391"/>
      <c r="BB95" s="391"/>
      <c r="BC95" s="391"/>
      <c r="BD95" s="391"/>
    </row>
    <row r="96" spans="1:56">
      <c r="A96" s="2062"/>
      <c r="B96" s="2062"/>
      <c r="C96" s="2062"/>
      <c r="D96" s="2062"/>
      <c r="E96" s="2063"/>
      <c r="F96" s="2062"/>
      <c r="G96" s="2062"/>
      <c r="H96" s="2062"/>
      <c r="I96" s="2062"/>
      <c r="J96" s="2063"/>
      <c r="K96" s="2062"/>
      <c r="L96" s="2062"/>
      <c r="M96" s="2062"/>
      <c r="N96" s="2062"/>
      <c r="O96" s="2063"/>
      <c r="P96" s="2062"/>
      <c r="Q96" s="2062"/>
      <c r="R96" s="2062"/>
      <c r="S96" s="2062"/>
      <c r="T96" s="2063"/>
      <c r="U96" s="2062"/>
      <c r="V96" s="2062"/>
      <c r="W96" s="2062"/>
      <c r="X96" s="2062"/>
      <c r="Y96" s="2063"/>
      <c r="Z96" s="2062"/>
      <c r="AA96" s="2062"/>
      <c r="AB96" s="2062"/>
      <c r="AC96" s="2062"/>
      <c r="AD96" s="2063"/>
      <c r="AE96" s="2062"/>
      <c r="AF96" s="2062"/>
      <c r="AG96" s="2062"/>
      <c r="AH96" s="2062"/>
      <c r="AI96" s="2063"/>
      <c r="AJ96" s="2062"/>
      <c r="AK96" s="2062"/>
      <c r="AL96" s="2062"/>
      <c r="AM96" s="2062"/>
      <c r="AN96" s="2063"/>
      <c r="AO96" s="2062"/>
      <c r="AP96" s="2062"/>
      <c r="AQ96" s="2062"/>
      <c r="AR96" s="2062"/>
      <c r="AS96" s="2063"/>
      <c r="AT96" s="2062"/>
      <c r="AU96" s="2062"/>
      <c r="AV96" s="2062"/>
      <c r="AW96" s="2062"/>
      <c r="AX96" s="2063"/>
      <c r="AY96" s="391"/>
      <c r="AZ96" s="391"/>
      <c r="BA96" s="391"/>
      <c r="BB96" s="391"/>
      <c r="BC96" s="391"/>
      <c r="BD96" s="391"/>
    </row>
    <row r="97" spans="1:56">
      <c r="A97" s="2062"/>
      <c r="B97" s="2062"/>
      <c r="C97" s="2062"/>
      <c r="D97" s="2062"/>
      <c r="E97" s="2063"/>
      <c r="F97" s="2062"/>
      <c r="G97" s="2062"/>
      <c r="H97" s="2062"/>
      <c r="I97" s="2062"/>
      <c r="J97" s="2063"/>
      <c r="K97" s="2062"/>
      <c r="L97" s="2062"/>
      <c r="M97" s="2062"/>
      <c r="N97" s="2062"/>
      <c r="O97" s="2063"/>
      <c r="P97" s="2062"/>
      <c r="Q97" s="2062"/>
      <c r="R97" s="2062"/>
      <c r="S97" s="2062"/>
      <c r="T97" s="2063"/>
      <c r="U97" s="2062"/>
      <c r="V97" s="2062"/>
      <c r="W97" s="2062"/>
      <c r="X97" s="2062"/>
      <c r="Y97" s="2063"/>
      <c r="Z97" s="2062"/>
      <c r="AA97" s="2062"/>
      <c r="AB97" s="2062"/>
      <c r="AC97" s="2062"/>
      <c r="AD97" s="2063"/>
      <c r="AE97" s="2062"/>
      <c r="AF97" s="2062"/>
      <c r="AG97" s="2062"/>
      <c r="AH97" s="2062"/>
      <c r="AI97" s="2063"/>
      <c r="AJ97" s="2062"/>
      <c r="AK97" s="2062"/>
      <c r="AL97" s="2062"/>
      <c r="AM97" s="2062"/>
      <c r="AN97" s="2063"/>
      <c r="AO97" s="2062"/>
      <c r="AP97" s="2062"/>
      <c r="AQ97" s="2062"/>
      <c r="AR97" s="2062"/>
      <c r="AS97" s="2063"/>
      <c r="AT97" s="2062"/>
      <c r="AU97" s="2062"/>
      <c r="AV97" s="2062"/>
      <c r="AW97" s="2062"/>
      <c r="AX97" s="2063"/>
      <c r="AY97" s="391"/>
      <c r="AZ97" s="391"/>
      <c r="BA97" s="391"/>
      <c r="BB97" s="391"/>
      <c r="BC97" s="391"/>
      <c r="BD97" s="391"/>
    </row>
    <row r="98" spans="1:56" s="1077" customFormat="1">
      <c r="A98" s="2072"/>
      <c r="B98" s="2072"/>
      <c r="C98" s="2072"/>
      <c r="D98" s="2072"/>
      <c r="E98" s="2073"/>
      <c r="F98" s="2072"/>
      <c r="G98" s="2072"/>
      <c r="H98" s="2072"/>
      <c r="I98" s="2072"/>
      <c r="J98" s="2073"/>
      <c r="K98" s="2072"/>
      <c r="L98" s="2072"/>
      <c r="M98" s="2072"/>
      <c r="N98" s="2072"/>
      <c r="O98" s="2073"/>
      <c r="P98" s="2072"/>
      <c r="Q98" s="2072"/>
      <c r="R98" s="2072"/>
      <c r="S98" s="2072"/>
      <c r="T98" s="2073"/>
      <c r="U98" s="2072"/>
      <c r="V98" s="2072"/>
      <c r="W98" s="2072"/>
      <c r="X98" s="2072"/>
      <c r="Y98" s="2073"/>
      <c r="Z98" s="2072"/>
      <c r="AA98" s="2072"/>
      <c r="AB98" s="2072"/>
      <c r="AC98" s="2072"/>
      <c r="AD98" s="2073"/>
      <c r="AE98" s="2072"/>
      <c r="AF98" s="2072"/>
      <c r="AG98" s="2072"/>
      <c r="AH98" s="2072"/>
      <c r="AI98" s="2073"/>
      <c r="AJ98" s="2072"/>
      <c r="AK98" s="2072"/>
      <c r="AL98" s="2072"/>
      <c r="AM98" s="2072"/>
      <c r="AN98" s="2073"/>
      <c r="AO98" s="2072"/>
      <c r="AP98" s="2072"/>
      <c r="AQ98" s="2072"/>
      <c r="AR98" s="2072"/>
      <c r="AS98" s="2073"/>
      <c r="AT98" s="2072"/>
      <c r="AU98" s="2072"/>
      <c r="AV98" s="2072"/>
      <c r="AW98" s="2072"/>
      <c r="AX98" s="2073"/>
      <c r="AY98" s="388"/>
      <c r="AZ98" s="388"/>
      <c r="BA98" s="388"/>
      <c r="BB98" s="388"/>
      <c r="BC98" s="388"/>
      <c r="BD98" s="388"/>
    </row>
    <row r="99" spans="1:56" ht="18.75">
      <c r="A99" s="2080" t="s">
        <v>0</v>
      </c>
      <c r="B99" s="2080"/>
      <c r="C99" s="2080"/>
      <c r="D99" s="2080"/>
      <c r="E99" s="2080"/>
      <c r="F99" s="2080" t="s">
        <v>1</v>
      </c>
      <c r="G99" s="2080"/>
      <c r="H99" s="2080"/>
      <c r="I99" s="2080"/>
      <c r="J99" s="2080"/>
      <c r="K99" s="2080" t="s">
        <v>2</v>
      </c>
      <c r="L99" s="2080"/>
      <c r="M99" s="2080"/>
      <c r="N99" s="2080"/>
      <c r="O99" s="2080"/>
      <c r="P99" s="2080" t="s">
        <v>3</v>
      </c>
      <c r="Q99" s="2080"/>
      <c r="R99" s="2080"/>
      <c r="S99" s="2080"/>
      <c r="T99" s="2080"/>
      <c r="U99" s="2080" t="s">
        <v>4</v>
      </c>
      <c r="V99" s="2080"/>
      <c r="W99" s="2080"/>
      <c r="X99" s="2080"/>
      <c r="Y99" s="2080"/>
      <c r="Z99" s="2080" t="s">
        <v>5</v>
      </c>
      <c r="AA99" s="2080"/>
      <c r="AB99" s="2080"/>
      <c r="AC99" s="2080"/>
      <c r="AD99" s="2080"/>
      <c r="AE99" s="2080" t="s">
        <v>6</v>
      </c>
      <c r="AF99" s="2080"/>
      <c r="AG99" s="2080"/>
      <c r="AH99" s="2080"/>
      <c r="AI99" s="2080"/>
      <c r="AJ99" s="2080" t="s">
        <v>7</v>
      </c>
      <c r="AK99" s="2080"/>
      <c r="AL99" s="2080"/>
      <c r="AM99" s="2080"/>
      <c r="AN99" s="2080"/>
      <c r="AO99" s="2080" t="s">
        <v>8</v>
      </c>
      <c r="AP99" s="2080"/>
      <c r="AQ99" s="2080"/>
      <c r="AR99" s="2080"/>
      <c r="AS99" s="2080"/>
      <c r="AT99" s="2080" t="s">
        <v>9</v>
      </c>
      <c r="AU99" s="2080"/>
      <c r="AV99" s="2080"/>
      <c r="AW99" s="2080"/>
      <c r="AX99" s="2080"/>
      <c r="AY99" s="391"/>
      <c r="AZ99" s="391"/>
      <c r="BA99" s="391"/>
      <c r="BB99" s="391"/>
      <c r="BC99" s="391"/>
      <c r="BD99" s="391"/>
    </row>
    <row r="100" spans="1:56">
      <c r="A100" s="400">
        <v>1</v>
      </c>
      <c r="B100" s="401"/>
      <c r="C100" s="401"/>
      <c r="D100" s="401"/>
      <c r="E100" s="402"/>
      <c r="F100" s="400">
        <v>2</v>
      </c>
      <c r="G100" s="401"/>
      <c r="H100" s="401"/>
      <c r="I100" s="401"/>
      <c r="J100" s="402"/>
      <c r="K100" s="400">
        <v>3</v>
      </c>
      <c r="L100" s="401"/>
      <c r="M100" s="401"/>
      <c r="N100" s="401"/>
      <c r="O100" s="402"/>
      <c r="P100" s="400">
        <v>4</v>
      </c>
      <c r="Q100" s="401"/>
      <c r="R100" s="401"/>
      <c r="S100" s="401"/>
      <c r="T100" s="402"/>
      <c r="U100" s="400">
        <v>5</v>
      </c>
      <c r="V100" s="401"/>
      <c r="W100" s="401"/>
      <c r="X100" s="401"/>
      <c r="Y100" s="402"/>
      <c r="Z100" s="400">
        <v>6</v>
      </c>
      <c r="AA100" s="401"/>
      <c r="AB100" s="401"/>
      <c r="AC100" s="401"/>
      <c r="AD100" s="402"/>
      <c r="AE100" s="400">
        <v>7</v>
      </c>
      <c r="AF100" s="401"/>
      <c r="AG100" s="401"/>
      <c r="AH100" s="401"/>
      <c r="AI100" s="402"/>
      <c r="AJ100" s="400">
        <v>8</v>
      </c>
      <c r="AK100" s="401"/>
      <c r="AL100" s="401"/>
      <c r="AM100" s="401"/>
      <c r="AN100" s="402"/>
      <c r="AO100" s="400">
        <v>9</v>
      </c>
      <c r="AP100" s="401"/>
      <c r="AQ100" s="401"/>
      <c r="AR100" s="401"/>
      <c r="AS100" s="402"/>
      <c r="AT100" s="400">
        <v>10</v>
      </c>
      <c r="AU100" s="401"/>
      <c r="AV100" s="401"/>
      <c r="AW100" s="401"/>
      <c r="AX100" s="402"/>
      <c r="AY100" s="391"/>
      <c r="AZ100" s="391"/>
      <c r="BA100" s="391"/>
      <c r="BB100" s="391"/>
      <c r="BC100" s="391"/>
      <c r="BD100" s="391"/>
    </row>
    <row r="101" spans="1:56">
      <c r="A101" s="2078"/>
      <c r="B101" s="2078"/>
      <c r="C101" s="2078"/>
      <c r="D101" s="2078"/>
      <c r="E101" s="2079"/>
      <c r="F101" s="2078"/>
      <c r="G101" s="2078"/>
      <c r="H101" s="2078"/>
      <c r="I101" s="2078"/>
      <c r="J101" s="2079"/>
      <c r="K101" s="2078"/>
      <c r="L101" s="2078"/>
      <c r="M101" s="2078"/>
      <c r="N101" s="2078"/>
      <c r="O101" s="2079"/>
      <c r="P101" s="2078"/>
      <c r="Q101" s="2078"/>
      <c r="R101" s="2078"/>
      <c r="S101" s="2078"/>
      <c r="T101" s="2079"/>
      <c r="U101" s="2078"/>
      <c r="V101" s="2078"/>
      <c r="W101" s="2078"/>
      <c r="X101" s="2078"/>
      <c r="Y101" s="2079"/>
      <c r="Z101" s="2078" t="s">
        <v>64</v>
      </c>
      <c r="AA101" s="2078"/>
      <c r="AB101" s="2078"/>
      <c r="AC101" s="2078"/>
      <c r="AD101" s="2079"/>
      <c r="AE101" s="2078"/>
      <c r="AF101" s="2078"/>
      <c r="AG101" s="2078"/>
      <c r="AH101" s="2078"/>
      <c r="AI101" s="2079"/>
      <c r="AJ101" s="2078"/>
      <c r="AK101" s="2078"/>
      <c r="AL101" s="2078"/>
      <c r="AM101" s="2078"/>
      <c r="AN101" s="2079"/>
      <c r="AO101" s="2078"/>
      <c r="AP101" s="2078"/>
      <c r="AQ101" s="2078"/>
      <c r="AR101" s="2078"/>
      <c r="AS101" s="2079"/>
      <c r="AT101" s="2078"/>
      <c r="AU101" s="2078"/>
      <c r="AV101" s="2078"/>
      <c r="AW101" s="2078"/>
      <c r="AX101" s="2079"/>
      <c r="AY101" s="391"/>
      <c r="AZ101" s="391"/>
      <c r="BA101" s="391"/>
      <c r="BB101" s="391"/>
      <c r="BC101" s="391"/>
      <c r="BD101" s="391"/>
    </row>
    <row r="102" spans="1:56">
      <c r="A102" s="2078"/>
      <c r="B102" s="2078"/>
      <c r="C102" s="2078"/>
      <c r="D102" s="2078"/>
      <c r="E102" s="2079"/>
      <c r="F102" s="2078"/>
      <c r="G102" s="2078"/>
      <c r="H102" s="2078"/>
      <c r="I102" s="2078"/>
      <c r="J102" s="2079"/>
      <c r="K102" s="2078"/>
      <c r="L102" s="2078"/>
      <c r="M102" s="2078"/>
      <c r="N102" s="2078"/>
      <c r="O102" s="2079"/>
      <c r="P102" s="2078"/>
      <c r="Q102" s="2078"/>
      <c r="R102" s="2078"/>
      <c r="S102" s="2078"/>
      <c r="T102" s="2079"/>
      <c r="U102" s="2078"/>
      <c r="V102" s="2078"/>
      <c r="W102" s="2078"/>
      <c r="X102" s="2078"/>
      <c r="Y102" s="2079"/>
      <c r="Z102" s="2078"/>
      <c r="AA102" s="2078"/>
      <c r="AB102" s="2078"/>
      <c r="AC102" s="2078"/>
      <c r="AD102" s="2079"/>
      <c r="AE102" s="2078"/>
      <c r="AF102" s="2078"/>
      <c r="AG102" s="2078"/>
      <c r="AH102" s="2078"/>
      <c r="AI102" s="2079"/>
      <c r="AJ102" s="2078"/>
      <c r="AK102" s="2078"/>
      <c r="AL102" s="2078"/>
      <c r="AM102" s="2078"/>
      <c r="AN102" s="2079"/>
      <c r="AO102" s="2078"/>
      <c r="AP102" s="2078"/>
      <c r="AQ102" s="2078"/>
      <c r="AR102" s="2078"/>
      <c r="AS102" s="2079"/>
      <c r="AT102" s="2078"/>
      <c r="AU102" s="2078"/>
      <c r="AV102" s="2078"/>
      <c r="AW102" s="2078"/>
      <c r="AX102" s="2079"/>
      <c r="AY102" s="391"/>
      <c r="AZ102" s="391"/>
      <c r="BA102" s="391"/>
      <c r="BB102" s="391"/>
      <c r="BC102" s="391"/>
      <c r="BD102" s="391"/>
    </row>
    <row r="103" spans="1:56">
      <c r="A103" s="2078"/>
      <c r="B103" s="2078"/>
      <c r="C103" s="2078"/>
      <c r="D103" s="2078"/>
      <c r="E103" s="2079"/>
      <c r="F103" s="2078"/>
      <c r="G103" s="2078"/>
      <c r="H103" s="2078"/>
      <c r="I103" s="2078"/>
      <c r="J103" s="2079"/>
      <c r="K103" s="2078"/>
      <c r="L103" s="2078"/>
      <c r="M103" s="2078"/>
      <c r="N103" s="2078"/>
      <c r="O103" s="2079"/>
      <c r="P103" s="2078"/>
      <c r="Q103" s="2078"/>
      <c r="R103" s="2078"/>
      <c r="S103" s="2078"/>
      <c r="T103" s="2079"/>
      <c r="U103" s="2078"/>
      <c r="V103" s="2078"/>
      <c r="W103" s="2078"/>
      <c r="X103" s="2078"/>
      <c r="Y103" s="2079"/>
      <c r="Z103" s="2078"/>
      <c r="AA103" s="2078"/>
      <c r="AB103" s="2078"/>
      <c r="AC103" s="2078"/>
      <c r="AD103" s="2079"/>
      <c r="AE103" s="2078"/>
      <c r="AF103" s="2078"/>
      <c r="AG103" s="2078"/>
      <c r="AH103" s="2078"/>
      <c r="AI103" s="2079"/>
      <c r="AJ103" s="2078"/>
      <c r="AK103" s="2078"/>
      <c r="AL103" s="2078"/>
      <c r="AM103" s="2078"/>
      <c r="AN103" s="2079"/>
      <c r="AO103" s="2078"/>
      <c r="AP103" s="2078"/>
      <c r="AQ103" s="2078"/>
      <c r="AR103" s="2078"/>
      <c r="AS103" s="2079"/>
      <c r="AT103" s="2078"/>
      <c r="AU103" s="2078"/>
      <c r="AV103" s="2078"/>
      <c r="AW103" s="2078"/>
      <c r="AX103" s="2079"/>
      <c r="AY103" s="391"/>
      <c r="AZ103" s="391"/>
      <c r="BA103" s="391"/>
      <c r="BB103" s="391"/>
      <c r="BC103" s="391"/>
      <c r="BD103" s="391"/>
    </row>
    <row r="104" spans="1:56">
      <c r="A104" s="2078"/>
      <c r="B104" s="2078"/>
      <c r="C104" s="2078"/>
      <c r="D104" s="2078"/>
      <c r="E104" s="2079"/>
      <c r="F104" s="2078"/>
      <c r="G104" s="2078"/>
      <c r="H104" s="2078"/>
      <c r="I104" s="2078"/>
      <c r="J104" s="2079"/>
      <c r="K104" s="2078"/>
      <c r="L104" s="2078"/>
      <c r="M104" s="2078"/>
      <c r="N104" s="2078"/>
      <c r="O104" s="2079"/>
      <c r="P104" s="2078"/>
      <c r="Q104" s="2078"/>
      <c r="R104" s="2078"/>
      <c r="S104" s="2078"/>
      <c r="T104" s="2079"/>
      <c r="U104" s="2078"/>
      <c r="V104" s="2078"/>
      <c r="W104" s="2078"/>
      <c r="X104" s="2078"/>
      <c r="Y104" s="2079"/>
      <c r="Z104" s="2078"/>
      <c r="AA104" s="2078"/>
      <c r="AB104" s="2078"/>
      <c r="AC104" s="2078"/>
      <c r="AD104" s="2079"/>
      <c r="AE104" s="2078"/>
      <c r="AF104" s="2078"/>
      <c r="AG104" s="2078"/>
      <c r="AH104" s="2078"/>
      <c r="AI104" s="2079"/>
      <c r="AJ104" s="2078"/>
      <c r="AK104" s="2078"/>
      <c r="AL104" s="2078"/>
      <c r="AM104" s="2078"/>
      <c r="AN104" s="2079"/>
      <c r="AO104" s="2078"/>
      <c r="AP104" s="2078"/>
      <c r="AQ104" s="2078"/>
      <c r="AR104" s="2078"/>
      <c r="AS104" s="2079"/>
      <c r="AT104" s="2078"/>
      <c r="AU104" s="2078"/>
      <c r="AV104" s="2078"/>
      <c r="AW104" s="2078"/>
      <c r="AX104" s="2079"/>
      <c r="AY104" s="391"/>
      <c r="AZ104" s="391"/>
      <c r="BA104" s="391"/>
      <c r="BB104" s="391"/>
      <c r="BC104" s="391"/>
      <c r="BD104" s="391"/>
    </row>
    <row r="105" spans="1:56">
      <c r="A105" s="2078"/>
      <c r="B105" s="2078"/>
      <c r="C105" s="2078"/>
      <c r="D105" s="2078"/>
      <c r="E105" s="2079"/>
      <c r="F105" s="2078"/>
      <c r="G105" s="2078"/>
      <c r="H105" s="2078"/>
      <c r="I105" s="2078"/>
      <c r="J105" s="2079"/>
      <c r="K105" s="2078"/>
      <c r="L105" s="2078"/>
      <c r="M105" s="2078"/>
      <c r="N105" s="2078"/>
      <c r="O105" s="2079"/>
      <c r="P105" s="2078"/>
      <c r="Q105" s="2078"/>
      <c r="R105" s="2078"/>
      <c r="S105" s="2078"/>
      <c r="T105" s="2079"/>
      <c r="U105" s="2078"/>
      <c r="V105" s="2078"/>
      <c r="W105" s="2078"/>
      <c r="X105" s="2078"/>
      <c r="Y105" s="2079"/>
      <c r="Z105" s="2078"/>
      <c r="AA105" s="2078"/>
      <c r="AB105" s="2078"/>
      <c r="AC105" s="2078"/>
      <c r="AD105" s="2079"/>
      <c r="AE105" s="2078"/>
      <c r="AF105" s="2078"/>
      <c r="AG105" s="2078"/>
      <c r="AH105" s="2078"/>
      <c r="AI105" s="2079"/>
      <c r="AJ105" s="2078"/>
      <c r="AK105" s="2078"/>
      <c r="AL105" s="2078"/>
      <c r="AM105" s="2078"/>
      <c r="AN105" s="2079"/>
      <c r="AO105" s="2078"/>
      <c r="AP105" s="2078"/>
      <c r="AQ105" s="2078"/>
      <c r="AR105" s="2078"/>
      <c r="AS105" s="2079"/>
      <c r="AT105" s="2078"/>
      <c r="AU105" s="2078"/>
      <c r="AV105" s="2078"/>
      <c r="AW105" s="2078"/>
      <c r="AX105" s="2079"/>
      <c r="AY105" s="391"/>
      <c r="AZ105" s="391"/>
      <c r="BA105" s="391"/>
      <c r="BB105" s="391"/>
      <c r="BC105" s="391"/>
      <c r="BD105" s="391"/>
    </row>
    <row r="106" spans="1:56">
      <c r="A106" s="2078"/>
      <c r="B106" s="2078"/>
      <c r="C106" s="2078"/>
      <c r="D106" s="2078"/>
      <c r="E106" s="2079"/>
      <c r="F106" s="2078"/>
      <c r="G106" s="2078"/>
      <c r="H106" s="2078"/>
      <c r="I106" s="2078"/>
      <c r="J106" s="2079"/>
      <c r="K106" s="2078"/>
      <c r="L106" s="2078"/>
      <c r="M106" s="2078"/>
      <c r="N106" s="2078"/>
      <c r="O106" s="2079"/>
      <c r="P106" s="2078"/>
      <c r="Q106" s="2078"/>
      <c r="R106" s="2078"/>
      <c r="S106" s="2078"/>
      <c r="T106" s="2079"/>
      <c r="U106" s="2078"/>
      <c r="V106" s="2078"/>
      <c r="W106" s="2078"/>
      <c r="X106" s="2078"/>
      <c r="Y106" s="2079"/>
      <c r="Z106" s="2078"/>
      <c r="AA106" s="2078"/>
      <c r="AB106" s="2078"/>
      <c r="AC106" s="2078"/>
      <c r="AD106" s="2079"/>
      <c r="AE106" s="2078"/>
      <c r="AF106" s="2078"/>
      <c r="AG106" s="2078"/>
      <c r="AH106" s="2078"/>
      <c r="AI106" s="2079"/>
      <c r="AJ106" s="2078"/>
      <c r="AK106" s="2078"/>
      <c r="AL106" s="2078"/>
      <c r="AM106" s="2078"/>
      <c r="AN106" s="2079"/>
      <c r="AO106" s="2078"/>
      <c r="AP106" s="2078"/>
      <c r="AQ106" s="2078"/>
      <c r="AR106" s="2078"/>
      <c r="AS106" s="2079"/>
      <c r="AT106" s="2078"/>
      <c r="AU106" s="2078"/>
      <c r="AV106" s="2078"/>
      <c r="AW106" s="2078"/>
      <c r="AX106" s="2079"/>
      <c r="AY106" s="391"/>
      <c r="AZ106" s="391"/>
      <c r="BA106" s="391"/>
      <c r="BB106" s="391"/>
      <c r="BC106" s="391"/>
      <c r="BD106" s="391"/>
    </row>
    <row r="107" spans="1:56">
      <c r="A107" s="2078"/>
      <c r="B107" s="2078"/>
      <c r="C107" s="2078"/>
      <c r="D107" s="2078"/>
      <c r="E107" s="2079"/>
      <c r="F107" s="2078"/>
      <c r="G107" s="2078"/>
      <c r="H107" s="2078"/>
      <c r="I107" s="2078"/>
      <c r="J107" s="2079"/>
      <c r="K107" s="2078"/>
      <c r="L107" s="2078"/>
      <c r="M107" s="2078"/>
      <c r="N107" s="2078"/>
      <c r="O107" s="2079"/>
      <c r="P107" s="2078"/>
      <c r="Q107" s="2078"/>
      <c r="R107" s="2078"/>
      <c r="S107" s="2078"/>
      <c r="T107" s="2079"/>
      <c r="U107" s="2078"/>
      <c r="V107" s="2078"/>
      <c r="W107" s="2078"/>
      <c r="X107" s="2078"/>
      <c r="Y107" s="2079"/>
      <c r="Z107" s="2078"/>
      <c r="AA107" s="2078"/>
      <c r="AB107" s="2078"/>
      <c r="AC107" s="2078"/>
      <c r="AD107" s="2079"/>
      <c r="AE107" s="2078"/>
      <c r="AF107" s="2078"/>
      <c r="AG107" s="2078"/>
      <c r="AH107" s="2078"/>
      <c r="AI107" s="2079"/>
      <c r="AJ107" s="2078"/>
      <c r="AK107" s="2078"/>
      <c r="AL107" s="2078"/>
      <c r="AM107" s="2078"/>
      <c r="AN107" s="2079"/>
      <c r="AO107" s="2078"/>
      <c r="AP107" s="2078"/>
      <c r="AQ107" s="2078"/>
      <c r="AR107" s="2078"/>
      <c r="AS107" s="2079"/>
      <c r="AT107" s="2078"/>
      <c r="AU107" s="2078"/>
      <c r="AV107" s="2078"/>
      <c r="AW107" s="2078"/>
      <c r="AX107" s="2079"/>
      <c r="AY107" s="391"/>
      <c r="AZ107" s="391"/>
      <c r="BA107" s="391"/>
      <c r="BB107" s="391"/>
      <c r="BC107" s="391"/>
      <c r="BD107" s="391"/>
    </row>
    <row r="108" spans="1:56">
      <c r="A108" s="2078"/>
      <c r="B108" s="2078"/>
      <c r="C108" s="2078"/>
      <c r="D108" s="2078"/>
      <c r="E108" s="2079"/>
      <c r="F108" s="2078"/>
      <c r="G108" s="2078"/>
      <c r="H108" s="2078"/>
      <c r="I108" s="2078"/>
      <c r="J108" s="2079"/>
      <c r="K108" s="2078"/>
      <c r="L108" s="2078"/>
      <c r="M108" s="2078"/>
      <c r="N108" s="2078"/>
      <c r="O108" s="2079"/>
      <c r="P108" s="2078"/>
      <c r="Q108" s="2078"/>
      <c r="R108" s="2078"/>
      <c r="S108" s="2078"/>
      <c r="T108" s="2079"/>
      <c r="U108" s="2078"/>
      <c r="V108" s="2078"/>
      <c r="W108" s="2078"/>
      <c r="X108" s="2078"/>
      <c r="Y108" s="2079"/>
      <c r="Z108" s="2078"/>
      <c r="AA108" s="2078"/>
      <c r="AB108" s="2078"/>
      <c r="AC108" s="2078"/>
      <c r="AD108" s="2079"/>
      <c r="AE108" s="2078"/>
      <c r="AF108" s="2078"/>
      <c r="AG108" s="2078"/>
      <c r="AH108" s="2078"/>
      <c r="AI108" s="2079"/>
      <c r="AJ108" s="2078"/>
      <c r="AK108" s="2078"/>
      <c r="AL108" s="2078"/>
      <c r="AM108" s="2078"/>
      <c r="AN108" s="2079"/>
      <c r="AO108" s="2078"/>
      <c r="AP108" s="2078"/>
      <c r="AQ108" s="2078"/>
      <c r="AR108" s="2078"/>
      <c r="AS108" s="2079"/>
      <c r="AT108" s="2078"/>
      <c r="AU108" s="2078"/>
      <c r="AV108" s="2078"/>
      <c r="AW108" s="2078"/>
      <c r="AX108" s="2079"/>
      <c r="AY108" s="391"/>
      <c r="AZ108" s="391"/>
      <c r="BA108" s="391"/>
      <c r="BB108" s="391"/>
      <c r="BC108" s="391"/>
      <c r="BD108" s="391"/>
    </row>
    <row r="109" spans="1:56">
      <c r="A109" s="2078"/>
      <c r="B109" s="2078"/>
      <c r="C109" s="2078"/>
      <c r="D109" s="2078"/>
      <c r="E109" s="2079"/>
      <c r="F109" s="2078"/>
      <c r="G109" s="2078"/>
      <c r="H109" s="2078"/>
      <c r="I109" s="2078"/>
      <c r="J109" s="2079"/>
      <c r="K109" s="2078"/>
      <c r="L109" s="2078"/>
      <c r="M109" s="2078"/>
      <c r="N109" s="2078"/>
      <c r="O109" s="2079"/>
      <c r="P109" s="2078"/>
      <c r="Q109" s="2078"/>
      <c r="R109" s="2078"/>
      <c r="S109" s="2078"/>
      <c r="T109" s="2079"/>
      <c r="U109" s="2078"/>
      <c r="V109" s="2078"/>
      <c r="W109" s="2078"/>
      <c r="X109" s="2078"/>
      <c r="Y109" s="2079"/>
      <c r="Z109" s="2078"/>
      <c r="AA109" s="2078"/>
      <c r="AB109" s="2078"/>
      <c r="AC109" s="2078"/>
      <c r="AD109" s="2079"/>
      <c r="AE109" s="2078"/>
      <c r="AF109" s="2078"/>
      <c r="AG109" s="2078"/>
      <c r="AH109" s="2078"/>
      <c r="AI109" s="2079"/>
      <c r="AJ109" s="2078"/>
      <c r="AK109" s="2078"/>
      <c r="AL109" s="2078"/>
      <c r="AM109" s="2078"/>
      <c r="AN109" s="2079"/>
      <c r="AO109" s="2078"/>
      <c r="AP109" s="2078"/>
      <c r="AQ109" s="2078"/>
      <c r="AR109" s="2078"/>
      <c r="AS109" s="2079"/>
      <c r="AT109" s="2078"/>
      <c r="AU109" s="2078"/>
      <c r="AV109" s="2078"/>
      <c r="AW109" s="2078"/>
      <c r="AX109" s="2079"/>
      <c r="AY109" s="391"/>
      <c r="AZ109" s="391"/>
      <c r="BA109" s="391"/>
      <c r="BB109" s="391"/>
      <c r="BC109" s="391"/>
      <c r="BD109" s="391"/>
    </row>
    <row r="110" spans="1:56">
      <c r="A110" s="2078"/>
      <c r="B110" s="2078"/>
      <c r="C110" s="2078"/>
      <c r="D110" s="2078"/>
      <c r="E110" s="2079"/>
      <c r="F110" s="2078"/>
      <c r="G110" s="2078"/>
      <c r="H110" s="2078"/>
      <c r="I110" s="2078"/>
      <c r="J110" s="2079"/>
      <c r="K110" s="2078"/>
      <c r="L110" s="2078"/>
      <c r="M110" s="2078"/>
      <c r="N110" s="2078"/>
      <c r="O110" s="2079"/>
      <c r="P110" s="2078"/>
      <c r="Q110" s="2078"/>
      <c r="R110" s="2078"/>
      <c r="S110" s="2078"/>
      <c r="T110" s="2079"/>
      <c r="U110" s="2078"/>
      <c r="V110" s="2078"/>
      <c r="W110" s="2078"/>
      <c r="X110" s="2078"/>
      <c r="Y110" s="2079"/>
      <c r="Z110" s="2078"/>
      <c r="AA110" s="2078"/>
      <c r="AB110" s="2078"/>
      <c r="AC110" s="2078"/>
      <c r="AD110" s="2079"/>
      <c r="AE110" s="2078"/>
      <c r="AF110" s="2078"/>
      <c r="AG110" s="2078"/>
      <c r="AH110" s="2078"/>
      <c r="AI110" s="2079"/>
      <c r="AJ110" s="2078"/>
      <c r="AK110" s="2078"/>
      <c r="AL110" s="2078"/>
      <c r="AM110" s="2078"/>
      <c r="AN110" s="2079"/>
      <c r="AO110" s="2078"/>
      <c r="AP110" s="2078"/>
      <c r="AQ110" s="2078"/>
      <c r="AR110" s="2078"/>
      <c r="AS110" s="2079"/>
      <c r="AT110" s="2078"/>
      <c r="AU110" s="2078"/>
      <c r="AV110" s="2078"/>
      <c r="AW110" s="2078"/>
      <c r="AX110" s="2079"/>
      <c r="AY110" s="391"/>
      <c r="AZ110" s="391"/>
      <c r="BA110" s="391"/>
      <c r="BB110" s="391"/>
      <c r="BC110" s="391"/>
      <c r="BD110" s="391"/>
    </row>
    <row r="111" spans="1:56">
      <c r="A111" s="2078"/>
      <c r="B111" s="2078"/>
      <c r="C111" s="2078"/>
      <c r="D111" s="2078"/>
      <c r="E111" s="2079"/>
      <c r="F111" s="2078"/>
      <c r="G111" s="2078"/>
      <c r="H111" s="2078"/>
      <c r="I111" s="2078"/>
      <c r="J111" s="2079"/>
      <c r="K111" s="2078"/>
      <c r="L111" s="2078"/>
      <c r="M111" s="2078"/>
      <c r="N111" s="2078"/>
      <c r="O111" s="2079"/>
      <c r="P111" s="2078"/>
      <c r="Q111" s="2078"/>
      <c r="R111" s="2078"/>
      <c r="S111" s="2078"/>
      <c r="T111" s="2079"/>
      <c r="U111" s="2078"/>
      <c r="V111" s="2078"/>
      <c r="W111" s="2078"/>
      <c r="X111" s="2078"/>
      <c r="Y111" s="2079"/>
      <c r="Z111" s="2078"/>
      <c r="AA111" s="2078"/>
      <c r="AB111" s="2078"/>
      <c r="AC111" s="2078"/>
      <c r="AD111" s="2079"/>
      <c r="AE111" s="2078"/>
      <c r="AF111" s="2078"/>
      <c r="AG111" s="2078"/>
      <c r="AH111" s="2078"/>
      <c r="AI111" s="2079"/>
      <c r="AJ111" s="2078"/>
      <c r="AK111" s="2078"/>
      <c r="AL111" s="2078"/>
      <c r="AM111" s="2078"/>
      <c r="AN111" s="2079"/>
      <c r="AO111" s="2078"/>
      <c r="AP111" s="2078"/>
      <c r="AQ111" s="2078"/>
      <c r="AR111" s="2078"/>
      <c r="AS111" s="2079"/>
      <c r="AT111" s="2078"/>
      <c r="AU111" s="2078"/>
      <c r="AV111" s="2078"/>
      <c r="AW111" s="2078"/>
      <c r="AX111" s="2079"/>
      <c r="AY111" s="391"/>
      <c r="AZ111" s="391"/>
      <c r="BA111" s="391"/>
      <c r="BB111" s="391"/>
      <c r="BC111" s="391"/>
      <c r="BD111" s="391"/>
    </row>
    <row r="112" spans="1:56">
      <c r="A112" s="2078"/>
      <c r="B112" s="2078"/>
      <c r="C112" s="2078"/>
      <c r="D112" s="2078"/>
      <c r="E112" s="2079"/>
      <c r="F112" s="2078"/>
      <c r="G112" s="2078"/>
      <c r="H112" s="2078"/>
      <c r="I112" s="2078"/>
      <c r="J112" s="2079"/>
      <c r="K112" s="2078"/>
      <c r="L112" s="2078"/>
      <c r="M112" s="2078"/>
      <c r="N112" s="2078"/>
      <c r="O112" s="2079"/>
      <c r="P112" s="2078"/>
      <c r="Q112" s="2078"/>
      <c r="R112" s="2078"/>
      <c r="S112" s="2078"/>
      <c r="T112" s="2079"/>
      <c r="U112" s="2078"/>
      <c r="V112" s="2078"/>
      <c r="W112" s="2078"/>
      <c r="X112" s="2078"/>
      <c r="Y112" s="2079"/>
      <c r="Z112" s="2078"/>
      <c r="AA112" s="2078"/>
      <c r="AB112" s="2078"/>
      <c r="AC112" s="2078"/>
      <c r="AD112" s="2079"/>
      <c r="AE112" s="2078"/>
      <c r="AF112" s="2078"/>
      <c r="AG112" s="2078"/>
      <c r="AH112" s="2078"/>
      <c r="AI112" s="2079"/>
      <c r="AJ112" s="2078"/>
      <c r="AK112" s="2078"/>
      <c r="AL112" s="2078"/>
      <c r="AM112" s="2078"/>
      <c r="AN112" s="2079"/>
      <c r="AO112" s="2078"/>
      <c r="AP112" s="2078"/>
      <c r="AQ112" s="2078"/>
      <c r="AR112" s="2078"/>
      <c r="AS112" s="2079"/>
      <c r="AT112" s="2078"/>
      <c r="AU112" s="2078"/>
      <c r="AV112" s="2078"/>
      <c r="AW112" s="2078"/>
      <c r="AX112" s="2079"/>
      <c r="AY112" s="391"/>
      <c r="AZ112" s="391"/>
      <c r="BA112" s="391"/>
      <c r="BB112" s="391"/>
      <c r="BC112" s="391"/>
      <c r="BD112" s="391"/>
    </row>
    <row r="113" spans="1:56">
      <c r="A113" s="2078"/>
      <c r="B113" s="2078"/>
      <c r="C113" s="2078"/>
      <c r="D113" s="2078"/>
      <c r="E113" s="2079"/>
      <c r="F113" s="2078"/>
      <c r="G113" s="2078"/>
      <c r="H113" s="2078"/>
      <c r="I113" s="2078"/>
      <c r="J113" s="2079"/>
      <c r="K113" s="2078"/>
      <c r="L113" s="2078"/>
      <c r="M113" s="2078"/>
      <c r="N113" s="2078"/>
      <c r="O113" s="2079"/>
      <c r="P113" s="2078"/>
      <c r="Q113" s="2078"/>
      <c r="R113" s="2078"/>
      <c r="S113" s="2078"/>
      <c r="T113" s="2079"/>
      <c r="U113" s="2078"/>
      <c r="V113" s="2078"/>
      <c r="W113" s="2078"/>
      <c r="X113" s="2078"/>
      <c r="Y113" s="2079"/>
      <c r="Z113" s="2078"/>
      <c r="AA113" s="2078"/>
      <c r="AB113" s="2078"/>
      <c r="AC113" s="2078"/>
      <c r="AD113" s="2079"/>
      <c r="AE113" s="2078"/>
      <c r="AF113" s="2078"/>
      <c r="AG113" s="2078"/>
      <c r="AH113" s="2078"/>
      <c r="AI113" s="2079"/>
      <c r="AJ113" s="2078"/>
      <c r="AK113" s="2078"/>
      <c r="AL113" s="2078"/>
      <c r="AM113" s="2078"/>
      <c r="AN113" s="2079"/>
      <c r="AO113" s="2078"/>
      <c r="AP113" s="2078"/>
      <c r="AQ113" s="2078"/>
      <c r="AR113" s="2078"/>
      <c r="AS113" s="2079"/>
      <c r="AT113" s="2078"/>
      <c r="AU113" s="2078"/>
      <c r="AV113" s="2078"/>
      <c r="AW113" s="2078"/>
      <c r="AX113" s="2079"/>
      <c r="AY113" s="391"/>
      <c r="AZ113" s="391"/>
      <c r="BA113" s="391"/>
      <c r="BB113" s="391"/>
      <c r="BC113" s="391"/>
      <c r="BD113" s="391"/>
    </row>
    <row r="114" spans="1:56" s="1077" customFormat="1">
      <c r="A114" s="2078"/>
      <c r="B114" s="2078"/>
      <c r="C114" s="2078"/>
      <c r="D114" s="2078"/>
      <c r="E114" s="2079"/>
      <c r="F114" s="2078"/>
      <c r="G114" s="2078"/>
      <c r="H114" s="2078"/>
      <c r="I114" s="2078"/>
      <c r="J114" s="2079"/>
      <c r="K114" s="2078"/>
      <c r="L114" s="2078"/>
      <c r="M114" s="2078"/>
      <c r="N114" s="2078"/>
      <c r="O114" s="2079"/>
      <c r="P114" s="2078"/>
      <c r="Q114" s="2078"/>
      <c r="R114" s="2078"/>
      <c r="S114" s="2078"/>
      <c r="T114" s="2079"/>
      <c r="U114" s="2078"/>
      <c r="V114" s="2078"/>
      <c r="W114" s="2078"/>
      <c r="X114" s="2078"/>
      <c r="Y114" s="2079"/>
      <c r="Z114" s="2078"/>
      <c r="AA114" s="2078"/>
      <c r="AB114" s="2078"/>
      <c r="AC114" s="2078"/>
      <c r="AD114" s="2079"/>
      <c r="AE114" s="2078"/>
      <c r="AF114" s="2078"/>
      <c r="AG114" s="2078"/>
      <c r="AH114" s="2078"/>
      <c r="AI114" s="2079"/>
      <c r="AJ114" s="2078"/>
      <c r="AK114" s="2078"/>
      <c r="AL114" s="2078"/>
      <c r="AM114" s="2078"/>
      <c r="AN114" s="2079"/>
      <c r="AO114" s="2078"/>
      <c r="AP114" s="2078"/>
      <c r="AQ114" s="2078"/>
      <c r="AR114" s="2078"/>
      <c r="AS114" s="2079"/>
      <c r="AT114" s="2078"/>
      <c r="AU114" s="2078"/>
      <c r="AV114" s="2078"/>
      <c r="AW114" s="2078"/>
      <c r="AX114" s="2079"/>
      <c r="AY114" s="388"/>
      <c r="AZ114" s="388"/>
      <c r="BA114" s="388"/>
      <c r="BB114" s="388"/>
      <c r="BC114" s="388"/>
      <c r="BD114" s="388"/>
    </row>
    <row r="115" spans="1:56">
      <c r="A115" s="2081"/>
      <c r="B115" s="2081"/>
      <c r="C115" s="2081"/>
      <c r="D115" s="2081"/>
      <c r="E115" s="2082"/>
      <c r="F115" s="2081"/>
      <c r="G115" s="2081"/>
      <c r="H115" s="2081"/>
      <c r="I115" s="2081"/>
      <c r="J115" s="2082"/>
      <c r="K115" s="2081"/>
      <c r="L115" s="2081"/>
      <c r="M115" s="2081"/>
      <c r="N115" s="2081"/>
      <c r="O115" s="2082"/>
      <c r="P115" s="2081"/>
      <c r="Q115" s="2081"/>
      <c r="R115" s="2081"/>
      <c r="S115" s="2081"/>
      <c r="T115" s="2082"/>
      <c r="U115" s="2081"/>
      <c r="V115" s="2081"/>
      <c r="W115" s="2081"/>
      <c r="X115" s="2081"/>
      <c r="Y115" s="2082"/>
      <c r="Z115" s="2081"/>
      <c r="AA115" s="2081"/>
      <c r="AB115" s="2081"/>
      <c r="AC115" s="2081"/>
      <c r="AD115" s="2082"/>
      <c r="AE115" s="2081"/>
      <c r="AF115" s="2081"/>
      <c r="AG115" s="2081"/>
      <c r="AH115" s="2081"/>
      <c r="AI115" s="2082"/>
      <c r="AJ115" s="2081"/>
      <c r="AK115" s="2081"/>
      <c r="AL115" s="2081"/>
      <c r="AM115" s="2081"/>
      <c r="AN115" s="2082"/>
      <c r="AO115" s="2081"/>
      <c r="AP115" s="2081"/>
      <c r="AQ115" s="2081"/>
      <c r="AR115" s="2081"/>
      <c r="AS115" s="2082"/>
      <c r="AT115" s="2081"/>
      <c r="AU115" s="2081"/>
      <c r="AV115" s="2081"/>
      <c r="AW115" s="2081"/>
      <c r="AX115" s="2082"/>
      <c r="AY115" s="391"/>
      <c r="AZ115" s="391"/>
      <c r="BA115" s="391"/>
      <c r="BB115" s="391"/>
      <c r="BC115" s="391"/>
      <c r="BD115" s="391"/>
    </row>
    <row r="116" spans="1:56">
      <c r="A116" s="400">
        <v>11</v>
      </c>
      <c r="B116" s="401"/>
      <c r="C116" s="401"/>
      <c r="D116" s="401"/>
      <c r="E116" s="402"/>
      <c r="F116" s="400">
        <v>12</v>
      </c>
      <c r="G116" s="401"/>
      <c r="H116" s="401"/>
      <c r="I116" s="401"/>
      <c r="J116" s="402"/>
      <c r="K116" s="400">
        <v>13</v>
      </c>
      <c r="L116" s="401"/>
      <c r="M116" s="401"/>
      <c r="N116" s="401"/>
      <c r="O116" s="402"/>
      <c r="P116" s="400">
        <v>14</v>
      </c>
      <c r="Q116" s="401"/>
      <c r="R116" s="401"/>
      <c r="S116" s="401"/>
      <c r="T116" s="402"/>
      <c r="U116" s="400">
        <v>15</v>
      </c>
      <c r="V116" s="401"/>
      <c r="W116" s="401"/>
      <c r="X116" s="401"/>
      <c r="Y116" s="402"/>
      <c r="Z116" s="400">
        <v>16</v>
      </c>
      <c r="AA116" s="401"/>
      <c r="AB116" s="401"/>
      <c r="AC116" s="401"/>
      <c r="AD116" s="402"/>
      <c r="AE116" s="400">
        <v>17</v>
      </c>
      <c r="AF116" s="401"/>
      <c r="AG116" s="401"/>
      <c r="AH116" s="401"/>
      <c r="AI116" s="402"/>
      <c r="AJ116" s="400">
        <v>18</v>
      </c>
      <c r="AK116" s="401"/>
      <c r="AL116" s="401"/>
      <c r="AM116" s="401"/>
      <c r="AN116" s="402"/>
      <c r="AO116" s="400">
        <v>19</v>
      </c>
      <c r="AP116" s="401"/>
      <c r="AQ116" s="401"/>
      <c r="AR116" s="401"/>
      <c r="AS116" s="402"/>
      <c r="AT116" s="400">
        <v>20</v>
      </c>
      <c r="AU116" s="401"/>
      <c r="AV116" s="401"/>
      <c r="AW116" s="401"/>
      <c r="AX116" s="402"/>
      <c r="AY116" s="391"/>
      <c r="AZ116" s="391"/>
      <c r="BA116" s="391"/>
      <c r="BB116" s="391"/>
      <c r="BC116" s="391"/>
      <c r="BD116" s="391"/>
    </row>
    <row r="117" spans="1:56">
      <c r="A117" s="2078"/>
      <c r="B117" s="2078"/>
      <c r="C117" s="2078"/>
      <c r="D117" s="2078"/>
      <c r="E117" s="2079"/>
      <c r="F117" s="2078"/>
      <c r="G117" s="2078"/>
      <c r="H117" s="2078"/>
      <c r="I117" s="2078"/>
      <c r="J117" s="2079"/>
      <c r="K117" s="2078"/>
      <c r="L117" s="2078"/>
      <c r="M117" s="2078"/>
      <c r="N117" s="2078"/>
      <c r="O117" s="2079"/>
      <c r="P117" s="2078"/>
      <c r="Q117" s="2078"/>
      <c r="R117" s="2078"/>
      <c r="S117" s="2078"/>
      <c r="T117" s="2079"/>
      <c r="U117" s="2078"/>
      <c r="V117" s="2078"/>
      <c r="W117" s="2078"/>
      <c r="X117" s="2078"/>
      <c r="Y117" s="2079"/>
      <c r="Z117" s="2078"/>
      <c r="AA117" s="2078"/>
      <c r="AB117" s="2078"/>
      <c r="AC117" s="2078"/>
      <c r="AD117" s="2079"/>
      <c r="AE117" s="2078"/>
      <c r="AF117" s="2078"/>
      <c r="AG117" s="2078"/>
      <c r="AH117" s="2078"/>
      <c r="AI117" s="2079"/>
      <c r="AJ117" s="2078"/>
      <c r="AK117" s="2078"/>
      <c r="AL117" s="2078"/>
      <c r="AM117" s="2078"/>
      <c r="AN117" s="2079"/>
      <c r="AO117" s="2078"/>
      <c r="AP117" s="2078"/>
      <c r="AQ117" s="2078"/>
      <c r="AR117" s="2078"/>
      <c r="AS117" s="2079"/>
      <c r="AT117" s="2078"/>
      <c r="AU117" s="2078"/>
      <c r="AV117" s="2078"/>
      <c r="AW117" s="2078"/>
      <c r="AX117" s="2079"/>
      <c r="AY117" s="391"/>
      <c r="AZ117" s="391"/>
      <c r="BA117" s="391"/>
      <c r="BB117" s="391"/>
      <c r="BC117" s="391"/>
      <c r="BD117" s="391"/>
    </row>
    <row r="118" spans="1:56">
      <c r="A118" s="2078"/>
      <c r="B118" s="2078"/>
      <c r="C118" s="2078"/>
      <c r="D118" s="2078"/>
      <c r="E118" s="2079"/>
      <c r="F118" s="2078"/>
      <c r="G118" s="2078"/>
      <c r="H118" s="2078"/>
      <c r="I118" s="2078"/>
      <c r="J118" s="2079"/>
      <c r="K118" s="2078"/>
      <c r="L118" s="2078"/>
      <c r="M118" s="2078"/>
      <c r="N118" s="2078"/>
      <c r="O118" s="2079"/>
      <c r="P118" s="2078"/>
      <c r="Q118" s="2078"/>
      <c r="R118" s="2078"/>
      <c r="S118" s="2078"/>
      <c r="T118" s="2079"/>
      <c r="U118" s="2078"/>
      <c r="V118" s="2078"/>
      <c r="W118" s="2078"/>
      <c r="X118" s="2078"/>
      <c r="Y118" s="2079"/>
      <c r="Z118" s="2078"/>
      <c r="AA118" s="2078"/>
      <c r="AB118" s="2078"/>
      <c r="AC118" s="2078"/>
      <c r="AD118" s="2079"/>
      <c r="AE118" s="2078"/>
      <c r="AF118" s="2078"/>
      <c r="AG118" s="2078"/>
      <c r="AH118" s="2078"/>
      <c r="AI118" s="2079"/>
      <c r="AJ118" s="2078"/>
      <c r="AK118" s="2078"/>
      <c r="AL118" s="2078"/>
      <c r="AM118" s="2078"/>
      <c r="AN118" s="2079"/>
      <c r="AO118" s="2078"/>
      <c r="AP118" s="2078"/>
      <c r="AQ118" s="2078"/>
      <c r="AR118" s="2078"/>
      <c r="AS118" s="2079"/>
      <c r="AT118" s="2078"/>
      <c r="AU118" s="2078"/>
      <c r="AV118" s="2078"/>
      <c r="AW118" s="2078"/>
      <c r="AX118" s="2079"/>
      <c r="AY118" s="391"/>
      <c r="AZ118" s="391"/>
      <c r="BA118" s="391"/>
      <c r="BB118" s="391"/>
      <c r="BC118" s="391"/>
      <c r="BD118" s="391"/>
    </row>
    <row r="119" spans="1:56">
      <c r="A119" s="2078"/>
      <c r="B119" s="2078"/>
      <c r="C119" s="2078"/>
      <c r="D119" s="2078"/>
      <c r="E119" s="2079"/>
      <c r="F119" s="2078"/>
      <c r="G119" s="2078"/>
      <c r="H119" s="2078"/>
      <c r="I119" s="2078"/>
      <c r="J119" s="2079"/>
      <c r="K119" s="2078"/>
      <c r="L119" s="2078"/>
      <c r="M119" s="2078"/>
      <c r="N119" s="2078"/>
      <c r="O119" s="2079"/>
      <c r="P119" s="2078"/>
      <c r="Q119" s="2078"/>
      <c r="R119" s="2078"/>
      <c r="S119" s="2078"/>
      <c r="T119" s="2079"/>
      <c r="U119" s="2078"/>
      <c r="V119" s="2078"/>
      <c r="W119" s="2078"/>
      <c r="X119" s="2078"/>
      <c r="Y119" s="2079"/>
      <c r="Z119" s="2078"/>
      <c r="AA119" s="2078"/>
      <c r="AB119" s="2078"/>
      <c r="AC119" s="2078"/>
      <c r="AD119" s="2079"/>
      <c r="AE119" s="2078"/>
      <c r="AF119" s="2078"/>
      <c r="AG119" s="2078"/>
      <c r="AH119" s="2078"/>
      <c r="AI119" s="2079"/>
      <c r="AJ119" s="2078"/>
      <c r="AK119" s="2078"/>
      <c r="AL119" s="2078"/>
      <c r="AM119" s="2078"/>
      <c r="AN119" s="2079"/>
      <c r="AO119" s="2078"/>
      <c r="AP119" s="2078"/>
      <c r="AQ119" s="2078"/>
      <c r="AR119" s="2078"/>
      <c r="AS119" s="2079"/>
      <c r="AT119" s="2078"/>
      <c r="AU119" s="2078"/>
      <c r="AV119" s="2078"/>
      <c r="AW119" s="2078"/>
      <c r="AX119" s="2079"/>
      <c r="AY119" s="391"/>
      <c r="AZ119" s="391"/>
      <c r="BA119" s="391"/>
      <c r="BB119" s="391"/>
      <c r="BC119" s="391"/>
      <c r="BD119" s="391"/>
    </row>
    <row r="120" spans="1:56">
      <c r="A120" s="2078"/>
      <c r="B120" s="2078"/>
      <c r="C120" s="2078"/>
      <c r="D120" s="2078"/>
      <c r="E120" s="2079"/>
      <c r="F120" s="2078"/>
      <c r="G120" s="2078"/>
      <c r="H120" s="2078"/>
      <c r="I120" s="2078"/>
      <c r="J120" s="2079"/>
      <c r="K120" s="2078"/>
      <c r="L120" s="2078"/>
      <c r="M120" s="2078"/>
      <c r="N120" s="2078"/>
      <c r="O120" s="2079"/>
      <c r="P120" s="2078"/>
      <c r="Q120" s="2078"/>
      <c r="R120" s="2078"/>
      <c r="S120" s="2078"/>
      <c r="T120" s="2079"/>
      <c r="U120" s="2078"/>
      <c r="V120" s="2078"/>
      <c r="W120" s="2078"/>
      <c r="X120" s="2078"/>
      <c r="Y120" s="2079"/>
      <c r="Z120" s="2078"/>
      <c r="AA120" s="2078"/>
      <c r="AB120" s="2078"/>
      <c r="AC120" s="2078"/>
      <c r="AD120" s="2079"/>
      <c r="AE120" s="2078"/>
      <c r="AF120" s="2078"/>
      <c r="AG120" s="2078"/>
      <c r="AH120" s="2078"/>
      <c r="AI120" s="2079"/>
      <c r="AJ120" s="2078"/>
      <c r="AK120" s="2078"/>
      <c r="AL120" s="2078"/>
      <c r="AM120" s="2078"/>
      <c r="AN120" s="2079"/>
      <c r="AO120" s="2078"/>
      <c r="AP120" s="2078"/>
      <c r="AQ120" s="2078"/>
      <c r="AR120" s="2078"/>
      <c r="AS120" s="2079"/>
      <c r="AT120" s="2078"/>
      <c r="AU120" s="2078"/>
      <c r="AV120" s="2078"/>
      <c r="AW120" s="2078"/>
      <c r="AX120" s="2079"/>
      <c r="AY120" s="391"/>
      <c r="AZ120" s="391"/>
      <c r="BA120" s="391"/>
      <c r="BB120" s="391"/>
      <c r="BC120" s="391"/>
      <c r="BD120" s="391"/>
    </row>
    <row r="121" spans="1:56">
      <c r="A121" s="2078"/>
      <c r="B121" s="2078"/>
      <c r="C121" s="2078"/>
      <c r="D121" s="2078"/>
      <c r="E121" s="2079"/>
      <c r="F121" s="2078"/>
      <c r="G121" s="2078"/>
      <c r="H121" s="2078"/>
      <c r="I121" s="2078"/>
      <c r="J121" s="2079"/>
      <c r="K121" s="2078"/>
      <c r="L121" s="2078"/>
      <c r="M121" s="2078"/>
      <c r="N121" s="2078"/>
      <c r="O121" s="2079"/>
      <c r="P121" s="2078"/>
      <c r="Q121" s="2078"/>
      <c r="R121" s="2078"/>
      <c r="S121" s="2078"/>
      <c r="T121" s="2079"/>
      <c r="U121" s="2078"/>
      <c r="V121" s="2078"/>
      <c r="W121" s="2078"/>
      <c r="X121" s="2078"/>
      <c r="Y121" s="2079"/>
      <c r="Z121" s="2078"/>
      <c r="AA121" s="2078"/>
      <c r="AB121" s="2078"/>
      <c r="AC121" s="2078"/>
      <c r="AD121" s="2079"/>
      <c r="AE121" s="2078"/>
      <c r="AF121" s="2078"/>
      <c r="AG121" s="2078"/>
      <c r="AH121" s="2078"/>
      <c r="AI121" s="2079"/>
      <c r="AJ121" s="2078"/>
      <c r="AK121" s="2078"/>
      <c r="AL121" s="2078"/>
      <c r="AM121" s="2078"/>
      <c r="AN121" s="2079"/>
      <c r="AO121" s="2078"/>
      <c r="AP121" s="2078"/>
      <c r="AQ121" s="2078"/>
      <c r="AR121" s="2078"/>
      <c r="AS121" s="2079"/>
      <c r="AT121" s="2078"/>
      <c r="AU121" s="2078"/>
      <c r="AV121" s="2078"/>
      <c r="AW121" s="2078"/>
      <c r="AX121" s="2079"/>
      <c r="AY121" s="391"/>
      <c r="AZ121" s="391"/>
      <c r="BA121" s="391"/>
      <c r="BB121" s="391"/>
      <c r="BC121" s="391"/>
      <c r="BD121" s="391"/>
    </row>
    <row r="122" spans="1:56">
      <c r="A122" s="2078"/>
      <c r="B122" s="2078"/>
      <c r="C122" s="2078"/>
      <c r="D122" s="2078"/>
      <c r="E122" s="2079"/>
      <c r="F122" s="2078"/>
      <c r="G122" s="2078"/>
      <c r="H122" s="2078"/>
      <c r="I122" s="2078"/>
      <c r="J122" s="2079"/>
      <c r="K122" s="2078"/>
      <c r="L122" s="2078"/>
      <c r="M122" s="2078"/>
      <c r="N122" s="2078"/>
      <c r="O122" s="2079"/>
      <c r="P122" s="2078"/>
      <c r="Q122" s="2078"/>
      <c r="R122" s="2078"/>
      <c r="S122" s="2078"/>
      <c r="T122" s="2079"/>
      <c r="U122" s="2078"/>
      <c r="V122" s="2078"/>
      <c r="W122" s="2078"/>
      <c r="X122" s="2078"/>
      <c r="Y122" s="2079"/>
      <c r="Z122" s="2078"/>
      <c r="AA122" s="2078"/>
      <c r="AB122" s="2078"/>
      <c r="AC122" s="2078"/>
      <c r="AD122" s="2079"/>
      <c r="AE122" s="2078"/>
      <c r="AF122" s="2078"/>
      <c r="AG122" s="2078"/>
      <c r="AH122" s="2078"/>
      <c r="AI122" s="2079"/>
      <c r="AJ122" s="2078"/>
      <c r="AK122" s="2078"/>
      <c r="AL122" s="2078"/>
      <c r="AM122" s="2078"/>
      <c r="AN122" s="2079"/>
      <c r="AO122" s="2078"/>
      <c r="AP122" s="2078"/>
      <c r="AQ122" s="2078"/>
      <c r="AR122" s="2078"/>
      <c r="AS122" s="2079"/>
      <c r="AT122" s="2078"/>
      <c r="AU122" s="2078"/>
      <c r="AV122" s="2078"/>
      <c r="AW122" s="2078"/>
      <c r="AX122" s="2079"/>
      <c r="AY122" s="391"/>
      <c r="AZ122" s="391"/>
      <c r="BA122" s="391"/>
      <c r="BB122" s="391"/>
      <c r="BC122" s="391"/>
      <c r="BD122" s="391"/>
    </row>
    <row r="123" spans="1:56">
      <c r="A123" s="2078"/>
      <c r="B123" s="2078"/>
      <c r="C123" s="2078"/>
      <c r="D123" s="2078"/>
      <c r="E123" s="2079"/>
      <c r="F123" s="2078"/>
      <c r="G123" s="2078"/>
      <c r="H123" s="2078"/>
      <c r="I123" s="2078"/>
      <c r="J123" s="2079"/>
      <c r="K123" s="2078"/>
      <c r="L123" s="2078"/>
      <c r="M123" s="2078"/>
      <c r="N123" s="2078"/>
      <c r="O123" s="2079"/>
      <c r="P123" s="2078"/>
      <c r="Q123" s="2078"/>
      <c r="R123" s="2078"/>
      <c r="S123" s="2078"/>
      <c r="T123" s="2079"/>
      <c r="U123" s="2078"/>
      <c r="V123" s="2078"/>
      <c r="W123" s="2078"/>
      <c r="X123" s="2078"/>
      <c r="Y123" s="2079"/>
      <c r="Z123" s="2078"/>
      <c r="AA123" s="2078"/>
      <c r="AB123" s="2078"/>
      <c r="AC123" s="2078"/>
      <c r="AD123" s="2079"/>
      <c r="AE123" s="2078"/>
      <c r="AF123" s="2078"/>
      <c r="AG123" s="2078"/>
      <c r="AH123" s="2078"/>
      <c r="AI123" s="2079"/>
      <c r="AJ123" s="2078"/>
      <c r="AK123" s="2078"/>
      <c r="AL123" s="2078"/>
      <c r="AM123" s="2078"/>
      <c r="AN123" s="2079"/>
      <c r="AO123" s="2078"/>
      <c r="AP123" s="2078"/>
      <c r="AQ123" s="2078"/>
      <c r="AR123" s="2078"/>
      <c r="AS123" s="2079"/>
      <c r="AT123" s="2078"/>
      <c r="AU123" s="2078"/>
      <c r="AV123" s="2078"/>
      <c r="AW123" s="2078"/>
      <c r="AX123" s="2079"/>
      <c r="AY123" s="391"/>
      <c r="AZ123" s="391"/>
      <c r="BA123" s="391"/>
      <c r="BB123" s="391"/>
      <c r="BC123" s="391"/>
      <c r="BD123" s="391"/>
    </row>
    <row r="124" spans="1:56">
      <c r="A124" s="2078"/>
      <c r="B124" s="2078"/>
      <c r="C124" s="2078"/>
      <c r="D124" s="2078"/>
      <c r="E124" s="2079"/>
      <c r="F124" s="2078"/>
      <c r="G124" s="2078"/>
      <c r="H124" s="2078"/>
      <c r="I124" s="2078"/>
      <c r="J124" s="2079"/>
      <c r="K124" s="2078"/>
      <c r="L124" s="2078"/>
      <c r="M124" s="2078"/>
      <c r="N124" s="2078"/>
      <c r="O124" s="2079"/>
      <c r="P124" s="2078"/>
      <c r="Q124" s="2078"/>
      <c r="R124" s="2078"/>
      <c r="S124" s="2078"/>
      <c r="T124" s="2079"/>
      <c r="U124" s="2078"/>
      <c r="V124" s="2078"/>
      <c r="W124" s="2078"/>
      <c r="X124" s="2078"/>
      <c r="Y124" s="2079"/>
      <c r="Z124" s="2078"/>
      <c r="AA124" s="2078"/>
      <c r="AB124" s="2078"/>
      <c r="AC124" s="2078"/>
      <c r="AD124" s="2079"/>
      <c r="AE124" s="2078"/>
      <c r="AF124" s="2078"/>
      <c r="AG124" s="2078"/>
      <c r="AH124" s="2078"/>
      <c r="AI124" s="2079"/>
      <c r="AJ124" s="2078"/>
      <c r="AK124" s="2078"/>
      <c r="AL124" s="2078"/>
      <c r="AM124" s="2078"/>
      <c r="AN124" s="2079"/>
      <c r="AO124" s="2078"/>
      <c r="AP124" s="2078"/>
      <c r="AQ124" s="2078"/>
      <c r="AR124" s="2078"/>
      <c r="AS124" s="2079"/>
      <c r="AT124" s="2078"/>
      <c r="AU124" s="2078"/>
      <c r="AV124" s="2078"/>
      <c r="AW124" s="2078"/>
      <c r="AX124" s="2079"/>
      <c r="AY124" s="391"/>
      <c r="AZ124" s="391"/>
      <c r="BA124" s="391"/>
      <c r="BB124" s="391"/>
      <c r="BC124" s="391"/>
      <c r="BD124" s="391"/>
    </row>
    <row r="125" spans="1:56">
      <c r="A125" s="2078"/>
      <c r="B125" s="2078"/>
      <c r="C125" s="2078"/>
      <c r="D125" s="2078"/>
      <c r="E125" s="2079"/>
      <c r="F125" s="2078"/>
      <c r="G125" s="2078"/>
      <c r="H125" s="2078"/>
      <c r="I125" s="2078"/>
      <c r="J125" s="2079"/>
      <c r="K125" s="2078"/>
      <c r="L125" s="2078"/>
      <c r="M125" s="2078"/>
      <c r="N125" s="2078"/>
      <c r="O125" s="2079"/>
      <c r="P125" s="2078"/>
      <c r="Q125" s="2078"/>
      <c r="R125" s="2078"/>
      <c r="S125" s="2078"/>
      <c r="T125" s="2079"/>
      <c r="U125" s="2078"/>
      <c r="V125" s="2078"/>
      <c r="W125" s="2078"/>
      <c r="X125" s="2078"/>
      <c r="Y125" s="2079"/>
      <c r="Z125" s="2078"/>
      <c r="AA125" s="2078"/>
      <c r="AB125" s="2078"/>
      <c r="AC125" s="2078"/>
      <c r="AD125" s="2079"/>
      <c r="AE125" s="2078"/>
      <c r="AF125" s="2078"/>
      <c r="AG125" s="2078"/>
      <c r="AH125" s="2078"/>
      <c r="AI125" s="2079"/>
      <c r="AJ125" s="2078"/>
      <c r="AK125" s="2078"/>
      <c r="AL125" s="2078"/>
      <c r="AM125" s="2078"/>
      <c r="AN125" s="2079"/>
      <c r="AO125" s="2078"/>
      <c r="AP125" s="2078"/>
      <c r="AQ125" s="2078"/>
      <c r="AR125" s="2078"/>
      <c r="AS125" s="2079"/>
      <c r="AT125" s="2078"/>
      <c r="AU125" s="2078"/>
      <c r="AV125" s="2078"/>
      <c r="AW125" s="2078"/>
      <c r="AX125" s="2079"/>
      <c r="AY125" s="391"/>
      <c r="AZ125" s="391"/>
      <c r="BA125" s="391"/>
      <c r="BB125" s="391"/>
      <c r="BC125" s="391"/>
      <c r="BD125" s="391"/>
    </row>
    <row r="126" spans="1:56">
      <c r="A126" s="2078"/>
      <c r="B126" s="2078"/>
      <c r="C126" s="2078"/>
      <c r="D126" s="2078"/>
      <c r="E126" s="2079"/>
      <c r="F126" s="2078"/>
      <c r="G126" s="2078"/>
      <c r="H126" s="2078"/>
      <c r="I126" s="2078"/>
      <c r="J126" s="2079"/>
      <c r="K126" s="2078"/>
      <c r="L126" s="2078"/>
      <c r="M126" s="2078"/>
      <c r="N126" s="2078"/>
      <c r="O126" s="2079"/>
      <c r="P126" s="2078"/>
      <c r="Q126" s="2078"/>
      <c r="R126" s="2078"/>
      <c r="S126" s="2078"/>
      <c r="T126" s="2079"/>
      <c r="U126" s="2078"/>
      <c r="V126" s="2078"/>
      <c r="W126" s="2078"/>
      <c r="X126" s="2078"/>
      <c r="Y126" s="2079"/>
      <c r="Z126" s="2078"/>
      <c r="AA126" s="2078"/>
      <c r="AB126" s="2078"/>
      <c r="AC126" s="2078"/>
      <c r="AD126" s="2079"/>
      <c r="AE126" s="2078"/>
      <c r="AF126" s="2078"/>
      <c r="AG126" s="2078"/>
      <c r="AH126" s="2078"/>
      <c r="AI126" s="2079"/>
      <c r="AJ126" s="2078"/>
      <c r="AK126" s="2078"/>
      <c r="AL126" s="2078"/>
      <c r="AM126" s="2078"/>
      <c r="AN126" s="2079"/>
      <c r="AO126" s="2078"/>
      <c r="AP126" s="2078"/>
      <c r="AQ126" s="2078"/>
      <c r="AR126" s="2078"/>
      <c r="AS126" s="2079"/>
      <c r="AT126" s="2078"/>
      <c r="AU126" s="2078"/>
      <c r="AV126" s="2078"/>
      <c r="AW126" s="2078"/>
      <c r="AX126" s="2079"/>
      <c r="AY126" s="391"/>
      <c r="AZ126" s="391"/>
      <c r="BA126" s="391"/>
      <c r="BB126" s="391"/>
      <c r="BC126" s="391"/>
      <c r="BD126" s="391"/>
    </row>
    <row r="127" spans="1:56">
      <c r="A127" s="2078"/>
      <c r="B127" s="2078"/>
      <c r="C127" s="2078"/>
      <c r="D127" s="2078"/>
      <c r="E127" s="2079"/>
      <c r="F127" s="2078"/>
      <c r="G127" s="2078"/>
      <c r="H127" s="2078"/>
      <c r="I127" s="2078"/>
      <c r="J127" s="2079"/>
      <c r="K127" s="2078"/>
      <c r="L127" s="2078"/>
      <c r="M127" s="2078"/>
      <c r="N127" s="2078"/>
      <c r="O127" s="2079"/>
      <c r="P127" s="2078"/>
      <c r="Q127" s="2078"/>
      <c r="R127" s="2078"/>
      <c r="S127" s="2078"/>
      <c r="T127" s="2079"/>
      <c r="U127" s="2078"/>
      <c r="V127" s="2078"/>
      <c r="W127" s="2078"/>
      <c r="X127" s="2078"/>
      <c r="Y127" s="2079"/>
      <c r="Z127" s="2078"/>
      <c r="AA127" s="2078"/>
      <c r="AB127" s="2078"/>
      <c r="AC127" s="2078"/>
      <c r="AD127" s="2079"/>
      <c r="AE127" s="2078"/>
      <c r="AF127" s="2078"/>
      <c r="AG127" s="2078"/>
      <c r="AH127" s="2078"/>
      <c r="AI127" s="2079"/>
      <c r="AJ127" s="2078"/>
      <c r="AK127" s="2078"/>
      <c r="AL127" s="2078"/>
      <c r="AM127" s="2078"/>
      <c r="AN127" s="2079"/>
      <c r="AO127" s="2078"/>
      <c r="AP127" s="2078"/>
      <c r="AQ127" s="2078"/>
      <c r="AR127" s="2078"/>
      <c r="AS127" s="2079"/>
      <c r="AT127" s="2078"/>
      <c r="AU127" s="2078"/>
      <c r="AV127" s="2078"/>
      <c r="AW127" s="2078"/>
      <c r="AX127" s="2079"/>
      <c r="AY127" s="391"/>
      <c r="AZ127" s="391"/>
      <c r="BA127" s="391"/>
      <c r="BB127" s="391"/>
      <c r="BC127" s="391"/>
      <c r="BD127" s="391"/>
    </row>
    <row r="128" spans="1:56">
      <c r="A128" s="2078"/>
      <c r="B128" s="2078"/>
      <c r="C128" s="2078"/>
      <c r="D128" s="2078"/>
      <c r="E128" s="2079"/>
      <c r="F128" s="2078"/>
      <c r="G128" s="2078"/>
      <c r="H128" s="2078"/>
      <c r="I128" s="2078"/>
      <c r="J128" s="2079"/>
      <c r="K128" s="2078"/>
      <c r="L128" s="2078"/>
      <c r="M128" s="2078"/>
      <c r="N128" s="2078"/>
      <c r="O128" s="2079"/>
      <c r="P128" s="2078"/>
      <c r="Q128" s="2078"/>
      <c r="R128" s="2078"/>
      <c r="S128" s="2078"/>
      <c r="T128" s="2079"/>
      <c r="U128" s="2078"/>
      <c r="V128" s="2078"/>
      <c r="W128" s="2078"/>
      <c r="X128" s="2078"/>
      <c r="Y128" s="2079"/>
      <c r="Z128" s="2078"/>
      <c r="AA128" s="2078"/>
      <c r="AB128" s="2078"/>
      <c r="AC128" s="2078"/>
      <c r="AD128" s="2079"/>
      <c r="AE128" s="2078"/>
      <c r="AF128" s="2078"/>
      <c r="AG128" s="2078"/>
      <c r="AH128" s="2078"/>
      <c r="AI128" s="2079"/>
      <c r="AJ128" s="2078"/>
      <c r="AK128" s="2078"/>
      <c r="AL128" s="2078"/>
      <c r="AM128" s="2078"/>
      <c r="AN128" s="2079"/>
      <c r="AO128" s="2078"/>
      <c r="AP128" s="2078"/>
      <c r="AQ128" s="2078"/>
      <c r="AR128" s="2078"/>
      <c r="AS128" s="2079"/>
      <c r="AT128" s="2078"/>
      <c r="AU128" s="2078"/>
      <c r="AV128" s="2078"/>
      <c r="AW128" s="2078"/>
      <c r="AX128" s="2079"/>
      <c r="AY128" s="391"/>
      <c r="AZ128" s="391"/>
      <c r="BA128" s="391"/>
      <c r="BB128" s="391"/>
      <c r="BC128" s="391"/>
      <c r="BD128" s="391"/>
    </row>
    <row r="129" spans="1:56">
      <c r="A129" s="2078"/>
      <c r="B129" s="2078"/>
      <c r="C129" s="2078"/>
      <c r="D129" s="2078"/>
      <c r="E129" s="2079"/>
      <c r="F129" s="2078"/>
      <c r="G129" s="2078"/>
      <c r="H129" s="2078"/>
      <c r="I129" s="2078"/>
      <c r="J129" s="2079"/>
      <c r="K129" s="2078"/>
      <c r="L129" s="2078"/>
      <c r="M129" s="2078"/>
      <c r="N129" s="2078"/>
      <c r="O129" s="2079"/>
      <c r="P129" s="2078"/>
      <c r="Q129" s="2078"/>
      <c r="R129" s="2078"/>
      <c r="S129" s="2078"/>
      <c r="T129" s="2079"/>
      <c r="U129" s="2078"/>
      <c r="V129" s="2078"/>
      <c r="W129" s="2078"/>
      <c r="X129" s="2078"/>
      <c r="Y129" s="2079"/>
      <c r="Z129" s="2078"/>
      <c r="AA129" s="2078"/>
      <c r="AB129" s="2078"/>
      <c r="AC129" s="2078"/>
      <c r="AD129" s="2079"/>
      <c r="AE129" s="2078"/>
      <c r="AF129" s="2078"/>
      <c r="AG129" s="2078"/>
      <c r="AH129" s="2078"/>
      <c r="AI129" s="2079"/>
      <c r="AJ129" s="2078"/>
      <c r="AK129" s="2078"/>
      <c r="AL129" s="2078"/>
      <c r="AM129" s="2078"/>
      <c r="AN129" s="2079"/>
      <c r="AO129" s="2078"/>
      <c r="AP129" s="2078"/>
      <c r="AQ129" s="2078"/>
      <c r="AR129" s="2078"/>
      <c r="AS129" s="2079"/>
      <c r="AT129" s="2078"/>
      <c r="AU129" s="2078"/>
      <c r="AV129" s="2078"/>
      <c r="AW129" s="2078"/>
      <c r="AX129" s="2079"/>
      <c r="AY129" s="391"/>
      <c r="AZ129" s="391"/>
      <c r="BA129" s="391"/>
      <c r="BB129" s="391"/>
      <c r="BC129" s="391"/>
      <c r="BD129" s="391"/>
    </row>
    <row r="130" spans="1:56" s="1077" customFormat="1">
      <c r="A130" s="2078"/>
      <c r="B130" s="2078"/>
      <c r="C130" s="2078"/>
      <c r="D130" s="2078"/>
      <c r="E130" s="2079"/>
      <c r="F130" s="2078"/>
      <c r="G130" s="2078"/>
      <c r="H130" s="2078"/>
      <c r="I130" s="2078"/>
      <c r="J130" s="2079"/>
      <c r="K130" s="2078"/>
      <c r="L130" s="2078"/>
      <c r="M130" s="2078"/>
      <c r="N130" s="2078"/>
      <c r="O130" s="2079"/>
      <c r="P130" s="2078"/>
      <c r="Q130" s="2078"/>
      <c r="R130" s="2078"/>
      <c r="S130" s="2078"/>
      <c r="T130" s="2079"/>
      <c r="U130" s="2078"/>
      <c r="V130" s="2078"/>
      <c r="W130" s="2078"/>
      <c r="X130" s="2078"/>
      <c r="Y130" s="2079"/>
      <c r="Z130" s="2078"/>
      <c r="AA130" s="2078"/>
      <c r="AB130" s="2078"/>
      <c r="AC130" s="2078"/>
      <c r="AD130" s="2079"/>
      <c r="AE130" s="2078"/>
      <c r="AF130" s="2078"/>
      <c r="AG130" s="2078"/>
      <c r="AH130" s="2078"/>
      <c r="AI130" s="2079"/>
      <c r="AJ130" s="2078"/>
      <c r="AK130" s="2078"/>
      <c r="AL130" s="2078"/>
      <c r="AM130" s="2078"/>
      <c r="AN130" s="2079"/>
      <c r="AO130" s="2078"/>
      <c r="AP130" s="2078"/>
      <c r="AQ130" s="2078"/>
      <c r="AR130" s="2078"/>
      <c r="AS130" s="2079"/>
      <c r="AT130" s="2078"/>
      <c r="AU130" s="2078"/>
      <c r="AV130" s="2078"/>
      <c r="AW130" s="2078"/>
      <c r="AX130" s="2079"/>
      <c r="AY130" s="388"/>
      <c r="AZ130" s="388"/>
      <c r="BA130" s="388"/>
      <c r="BB130" s="388"/>
      <c r="BC130" s="388"/>
      <c r="BD130" s="388"/>
    </row>
    <row r="131" spans="1:56">
      <c r="A131" s="2081"/>
      <c r="B131" s="2081"/>
      <c r="C131" s="2081"/>
      <c r="D131" s="2081"/>
      <c r="E131" s="2082"/>
      <c r="F131" s="2081"/>
      <c r="G131" s="2081"/>
      <c r="H131" s="2081"/>
      <c r="I131" s="2081"/>
      <c r="J131" s="2082"/>
      <c r="K131" s="2081"/>
      <c r="L131" s="2081"/>
      <c r="M131" s="2081"/>
      <c r="N131" s="2081"/>
      <c r="O131" s="2082"/>
      <c r="P131" s="2081"/>
      <c r="Q131" s="2081"/>
      <c r="R131" s="2081"/>
      <c r="S131" s="2081"/>
      <c r="T131" s="2082"/>
      <c r="U131" s="2081"/>
      <c r="V131" s="2081"/>
      <c r="W131" s="2081"/>
      <c r="X131" s="2081"/>
      <c r="Y131" s="2082"/>
      <c r="Z131" s="2081"/>
      <c r="AA131" s="2081"/>
      <c r="AB131" s="2081"/>
      <c r="AC131" s="2081"/>
      <c r="AD131" s="2082"/>
      <c r="AE131" s="2081"/>
      <c r="AF131" s="2081"/>
      <c r="AG131" s="2081"/>
      <c r="AH131" s="2081"/>
      <c r="AI131" s="2082"/>
      <c r="AJ131" s="2081"/>
      <c r="AK131" s="2081"/>
      <c r="AL131" s="2081"/>
      <c r="AM131" s="2081"/>
      <c r="AN131" s="2082"/>
      <c r="AO131" s="2081"/>
      <c r="AP131" s="2081"/>
      <c r="AQ131" s="2081"/>
      <c r="AR131" s="2081"/>
      <c r="AS131" s="2082"/>
      <c r="AT131" s="2081"/>
      <c r="AU131" s="2081"/>
      <c r="AV131" s="2081"/>
      <c r="AW131" s="2081"/>
      <c r="AX131" s="2082"/>
      <c r="AY131" s="391"/>
      <c r="AZ131" s="391"/>
      <c r="BA131" s="391"/>
      <c r="BB131" s="391"/>
      <c r="BC131" s="391"/>
      <c r="BD131" s="391"/>
    </row>
    <row r="132" spans="1:56">
      <c r="A132" s="400">
        <v>21</v>
      </c>
      <c r="B132" s="401"/>
      <c r="C132" s="401"/>
      <c r="D132" s="401"/>
      <c r="E132" s="402"/>
      <c r="F132" s="400">
        <v>22</v>
      </c>
      <c r="G132" s="401"/>
      <c r="H132" s="401"/>
      <c r="I132" s="401"/>
      <c r="J132" s="402"/>
      <c r="K132" s="400">
        <v>23</v>
      </c>
      <c r="L132" s="401"/>
      <c r="M132" s="401"/>
      <c r="N132" s="401"/>
      <c r="O132" s="402"/>
      <c r="P132" s="400">
        <v>24</v>
      </c>
      <c r="Q132" s="401"/>
      <c r="R132" s="401"/>
      <c r="S132" s="401"/>
      <c r="T132" s="402"/>
      <c r="U132" s="400">
        <v>25</v>
      </c>
      <c r="V132" s="401"/>
      <c r="W132" s="401"/>
      <c r="X132" s="401"/>
      <c r="Y132" s="402"/>
      <c r="Z132" s="2041" t="s">
        <v>65</v>
      </c>
      <c r="AA132" s="2042"/>
      <c r="AB132" s="2042"/>
      <c r="AC132" s="2042"/>
      <c r="AD132" s="2042"/>
      <c r="AE132" s="2042"/>
      <c r="AF132" s="2042"/>
      <c r="AG132" s="2042"/>
      <c r="AH132" s="2042"/>
      <c r="AI132" s="2042"/>
      <c r="AJ132" s="2042"/>
      <c r="AK132" s="2042"/>
      <c r="AL132" s="2042"/>
      <c r="AM132" s="2042"/>
      <c r="AN132" s="2042"/>
      <c r="AO132" s="2042"/>
      <c r="AP132" s="2042"/>
      <c r="AQ132" s="2042"/>
      <c r="AR132" s="2042"/>
      <c r="AS132" s="2042"/>
      <c r="AT132" s="2042"/>
      <c r="AU132" s="2042"/>
      <c r="AV132" s="2042"/>
      <c r="AW132" s="2042"/>
      <c r="AX132" s="2042"/>
      <c r="AY132" s="391"/>
      <c r="AZ132" s="391"/>
      <c r="BA132" s="391"/>
      <c r="BB132" s="391"/>
      <c r="BC132" s="391"/>
      <c r="BD132" s="391"/>
    </row>
    <row r="133" spans="1:56">
      <c r="A133" s="2084"/>
      <c r="B133" s="2078"/>
      <c r="C133" s="2078"/>
      <c r="D133" s="2078"/>
      <c r="E133" s="2079"/>
      <c r="F133" s="2078" t="s">
        <v>66</v>
      </c>
      <c r="G133" s="2078"/>
      <c r="H133" s="2078"/>
      <c r="I133" s="2078"/>
      <c r="J133" s="2079"/>
      <c r="K133" s="2078"/>
      <c r="L133" s="2078"/>
      <c r="M133" s="2078"/>
      <c r="N133" s="2078"/>
      <c r="O133" s="2079"/>
      <c r="P133" s="2078"/>
      <c r="Q133" s="2078"/>
      <c r="R133" s="2078"/>
      <c r="S133" s="2078"/>
      <c r="T133" s="2079"/>
      <c r="U133" s="2078"/>
      <c r="V133" s="2078"/>
      <c r="W133" s="2078"/>
      <c r="X133" s="2078"/>
      <c r="Y133" s="2079"/>
      <c r="Z133" s="2043"/>
      <c r="AA133" s="2044"/>
      <c r="AB133" s="2044"/>
      <c r="AC133" s="2044"/>
      <c r="AD133" s="2044"/>
      <c r="AE133" s="2044"/>
      <c r="AF133" s="2044"/>
      <c r="AG133" s="2044"/>
      <c r="AH133" s="2044"/>
      <c r="AI133" s="2044"/>
      <c r="AJ133" s="2044"/>
      <c r="AK133" s="2044"/>
      <c r="AL133" s="2044"/>
      <c r="AM133" s="2044"/>
      <c r="AN133" s="2044"/>
      <c r="AO133" s="2044"/>
      <c r="AP133" s="2044"/>
      <c r="AQ133" s="2044"/>
      <c r="AR133" s="2044"/>
      <c r="AS133" s="2044"/>
      <c r="AT133" s="2044"/>
      <c r="AU133" s="2044"/>
      <c r="AV133" s="2044"/>
      <c r="AW133" s="2044"/>
      <c r="AX133" s="2044"/>
      <c r="AY133" s="391"/>
      <c r="AZ133" s="391"/>
      <c r="BA133" s="391"/>
      <c r="BB133" s="391"/>
      <c r="BC133" s="391"/>
      <c r="BD133" s="391"/>
    </row>
    <row r="134" spans="1:56">
      <c r="A134" s="2084"/>
      <c r="B134" s="2078"/>
      <c r="C134" s="2078"/>
      <c r="D134" s="2078"/>
      <c r="E134" s="2079"/>
      <c r="F134" s="2078"/>
      <c r="G134" s="2078"/>
      <c r="H134" s="2078"/>
      <c r="I134" s="2078"/>
      <c r="J134" s="2079"/>
      <c r="K134" s="2078"/>
      <c r="L134" s="2078"/>
      <c r="M134" s="2078"/>
      <c r="N134" s="2078"/>
      <c r="O134" s="2079"/>
      <c r="P134" s="2078"/>
      <c r="Q134" s="2078"/>
      <c r="R134" s="2078"/>
      <c r="S134" s="2078"/>
      <c r="T134" s="2079"/>
      <c r="U134" s="2078"/>
      <c r="V134" s="2078"/>
      <c r="W134" s="2078"/>
      <c r="X134" s="2078"/>
      <c r="Y134" s="2079"/>
      <c r="Z134" s="2043"/>
      <c r="AA134" s="2044"/>
      <c r="AB134" s="2044"/>
      <c r="AC134" s="2044"/>
      <c r="AD134" s="2044"/>
      <c r="AE134" s="2044"/>
      <c r="AF134" s="2044"/>
      <c r="AG134" s="2044"/>
      <c r="AH134" s="2044"/>
      <c r="AI134" s="2044"/>
      <c r="AJ134" s="2044"/>
      <c r="AK134" s="2044"/>
      <c r="AL134" s="2044"/>
      <c r="AM134" s="2044"/>
      <c r="AN134" s="2044"/>
      <c r="AO134" s="2044"/>
      <c r="AP134" s="2044"/>
      <c r="AQ134" s="2044"/>
      <c r="AR134" s="2044"/>
      <c r="AS134" s="2044"/>
      <c r="AT134" s="2044"/>
      <c r="AU134" s="2044"/>
      <c r="AV134" s="2044"/>
      <c r="AW134" s="2044"/>
      <c r="AX134" s="2044"/>
      <c r="AY134" s="391"/>
      <c r="AZ134" s="391"/>
      <c r="BA134" s="391"/>
      <c r="BB134" s="391"/>
      <c r="BC134" s="391"/>
      <c r="BD134" s="391"/>
    </row>
    <row r="135" spans="1:56">
      <c r="A135" s="2084"/>
      <c r="B135" s="2078"/>
      <c r="C135" s="2078"/>
      <c r="D135" s="2078"/>
      <c r="E135" s="2079"/>
      <c r="F135" s="2078"/>
      <c r="G135" s="2078"/>
      <c r="H135" s="2078"/>
      <c r="I135" s="2078"/>
      <c r="J135" s="2079"/>
      <c r="K135" s="2078"/>
      <c r="L135" s="2078"/>
      <c r="M135" s="2078"/>
      <c r="N135" s="2078"/>
      <c r="O135" s="2079"/>
      <c r="P135" s="2078"/>
      <c r="Q135" s="2078"/>
      <c r="R135" s="2078"/>
      <c r="S135" s="2078"/>
      <c r="T135" s="2079"/>
      <c r="U135" s="2078"/>
      <c r="V135" s="2078"/>
      <c r="W135" s="2078"/>
      <c r="X135" s="2078"/>
      <c r="Y135" s="2079"/>
      <c r="Z135" s="2043"/>
      <c r="AA135" s="2044"/>
      <c r="AB135" s="2044"/>
      <c r="AC135" s="2044"/>
      <c r="AD135" s="2044"/>
      <c r="AE135" s="2044"/>
      <c r="AF135" s="2044"/>
      <c r="AG135" s="2044"/>
      <c r="AH135" s="2044"/>
      <c r="AI135" s="2044"/>
      <c r="AJ135" s="2044"/>
      <c r="AK135" s="2044"/>
      <c r="AL135" s="2044"/>
      <c r="AM135" s="2044"/>
      <c r="AN135" s="2044"/>
      <c r="AO135" s="2044"/>
      <c r="AP135" s="2044"/>
      <c r="AQ135" s="2044"/>
      <c r="AR135" s="2044"/>
      <c r="AS135" s="2044"/>
      <c r="AT135" s="2044"/>
      <c r="AU135" s="2044"/>
      <c r="AV135" s="2044"/>
      <c r="AW135" s="2044"/>
      <c r="AX135" s="2044"/>
      <c r="AY135" s="391"/>
      <c r="AZ135" s="391"/>
      <c r="BA135" s="391"/>
      <c r="BB135" s="391"/>
      <c r="BC135" s="391"/>
      <c r="BD135" s="391"/>
    </row>
    <row r="136" spans="1:56" ht="15.75">
      <c r="A136" s="2084"/>
      <c r="B136" s="2078"/>
      <c r="C136" s="2078"/>
      <c r="D136" s="2078"/>
      <c r="E136" s="2079"/>
      <c r="F136" s="2078"/>
      <c r="G136" s="2078"/>
      <c r="H136" s="2078"/>
      <c r="I136" s="2078"/>
      <c r="J136" s="2079"/>
      <c r="K136" s="2078"/>
      <c r="L136" s="2078"/>
      <c r="M136" s="2078"/>
      <c r="N136" s="2078"/>
      <c r="O136" s="2079"/>
      <c r="P136" s="2078"/>
      <c r="Q136" s="2078"/>
      <c r="R136" s="2078"/>
      <c r="S136" s="2078"/>
      <c r="T136" s="2079"/>
      <c r="U136" s="2078"/>
      <c r="V136" s="2078"/>
      <c r="W136" s="2078"/>
      <c r="X136" s="2078"/>
      <c r="Y136" s="2079"/>
      <c r="Z136" s="2085" t="s">
        <v>43</v>
      </c>
      <c r="AA136" s="2086"/>
      <c r="AB136" s="2086"/>
      <c r="AC136" s="462"/>
      <c r="AD136" s="463" t="s">
        <v>44</v>
      </c>
      <c r="AE136" s="463" t="s">
        <v>45</v>
      </c>
      <c r="AF136" s="463" t="s">
        <v>46</v>
      </c>
      <c r="AG136" s="2086" t="s">
        <v>47</v>
      </c>
      <c r="AH136" s="2086"/>
      <c r="AI136" s="2086"/>
      <c r="AJ136" s="403"/>
      <c r="AK136" s="403"/>
      <c r="AL136" s="403"/>
      <c r="AM136" s="403"/>
      <c r="AN136" s="403"/>
      <c r="AO136" s="403"/>
      <c r="AP136" s="403"/>
      <c r="AQ136" s="403"/>
      <c r="AR136" s="463" t="s">
        <v>48</v>
      </c>
      <c r="AS136" s="403"/>
      <c r="AT136" s="2087">
        <f>$AT$38</f>
        <v>463</v>
      </c>
      <c r="AU136" s="2087"/>
      <c r="AV136" s="2088" t="s">
        <v>49</v>
      </c>
      <c r="AW136" s="2088"/>
      <c r="AX136" s="403"/>
      <c r="AY136" s="391"/>
      <c r="AZ136" s="391"/>
      <c r="BA136" s="391"/>
      <c r="BB136" s="391"/>
      <c r="BC136" s="391"/>
      <c r="BD136" s="391"/>
    </row>
    <row r="137" spans="1:56">
      <c r="A137" s="2084"/>
      <c r="B137" s="2078"/>
      <c r="C137" s="2078"/>
      <c r="D137" s="2078"/>
      <c r="E137" s="2079"/>
      <c r="F137" s="2078"/>
      <c r="G137" s="2078"/>
      <c r="H137" s="2078"/>
      <c r="I137" s="2078"/>
      <c r="J137" s="2079"/>
      <c r="K137" s="2078"/>
      <c r="L137" s="2078"/>
      <c r="M137" s="2078"/>
      <c r="N137" s="2078"/>
      <c r="O137" s="2079"/>
      <c r="P137" s="2078"/>
      <c r="Q137" s="2078"/>
      <c r="R137" s="2078"/>
      <c r="S137" s="2078"/>
      <c r="T137" s="2079"/>
      <c r="U137" s="2078"/>
      <c r="V137" s="2078"/>
      <c r="W137" s="2078"/>
      <c r="X137" s="2078"/>
      <c r="Y137" s="2079"/>
      <c r="Z137" s="2089" t="s">
        <v>67</v>
      </c>
      <c r="AA137" s="2090"/>
      <c r="AB137" s="2090"/>
      <c r="AC137" s="2090"/>
      <c r="AD137" s="564">
        <v>23</v>
      </c>
      <c r="AE137" s="565">
        <v>436</v>
      </c>
      <c r="AF137" s="527">
        <f>SUM($AT$38-AE137)</f>
        <v>27</v>
      </c>
      <c r="AG137" s="2078"/>
      <c r="AH137" s="2078"/>
      <c r="AI137" s="2078"/>
      <c r="AJ137" s="2078"/>
      <c r="AK137" s="2078"/>
      <c r="AL137" s="2078"/>
      <c r="AM137" s="2078"/>
      <c r="AN137" s="2078"/>
      <c r="AO137" s="2078"/>
      <c r="AP137" s="2078"/>
      <c r="AQ137" s="1099"/>
      <c r="AR137" s="2368" t="s">
        <v>50</v>
      </c>
      <c r="AS137" s="2368"/>
      <c r="AT137" s="2368"/>
      <c r="AU137" s="2368"/>
      <c r="AV137" s="2368"/>
      <c r="AW137" s="2368"/>
      <c r="AX137" s="403"/>
      <c r="AY137" s="391"/>
      <c r="AZ137" s="391"/>
      <c r="BA137" s="391"/>
      <c r="BB137" s="391"/>
      <c r="BC137" s="391"/>
      <c r="BD137" s="391"/>
    </row>
    <row r="138" spans="1:56">
      <c r="A138" s="2084"/>
      <c r="B138" s="2078"/>
      <c r="C138" s="2078"/>
      <c r="D138" s="2078"/>
      <c r="E138" s="2079"/>
      <c r="F138" s="2078"/>
      <c r="G138" s="2078"/>
      <c r="H138" s="2078"/>
      <c r="I138" s="2078"/>
      <c r="J138" s="2079"/>
      <c r="K138" s="2078"/>
      <c r="L138" s="2078"/>
      <c r="M138" s="2078"/>
      <c r="N138" s="2078"/>
      <c r="O138" s="2079"/>
      <c r="P138" s="2078"/>
      <c r="Q138" s="2078"/>
      <c r="R138" s="2078"/>
      <c r="S138" s="2078"/>
      <c r="T138" s="2079"/>
      <c r="U138" s="2078"/>
      <c r="V138" s="2078"/>
      <c r="W138" s="2078"/>
      <c r="X138" s="2078"/>
      <c r="Y138" s="2079"/>
      <c r="Z138" s="2089"/>
      <c r="AA138" s="2090"/>
      <c r="AB138" s="2090"/>
      <c r="AC138" s="2090"/>
      <c r="AD138" s="564"/>
      <c r="AE138" s="565"/>
      <c r="AF138" s="527">
        <f t="shared" ref="AF138:AF147" si="2">SUM($AT$38-AE138)</f>
        <v>463</v>
      </c>
      <c r="AG138" s="2078"/>
      <c r="AH138" s="2078"/>
      <c r="AI138" s="2078"/>
      <c r="AJ138" s="2078"/>
      <c r="AK138" s="2078"/>
      <c r="AL138" s="2078"/>
      <c r="AM138" s="2078"/>
      <c r="AN138" s="2078"/>
      <c r="AO138" s="2078"/>
      <c r="AP138" s="2078"/>
      <c r="AQ138" s="1099"/>
      <c r="AR138" s="2368"/>
      <c r="AS138" s="2368"/>
      <c r="AT138" s="2368"/>
      <c r="AU138" s="2368"/>
      <c r="AV138" s="2368"/>
      <c r="AW138" s="2368"/>
      <c r="AX138" s="403"/>
      <c r="AY138" s="391"/>
      <c r="AZ138" s="391"/>
      <c r="BA138" s="391"/>
      <c r="BB138" s="391"/>
      <c r="BC138" s="391"/>
      <c r="BD138" s="391"/>
    </row>
    <row r="139" spans="1:56">
      <c r="A139" s="2084"/>
      <c r="B139" s="2078"/>
      <c r="C139" s="2078"/>
      <c r="D139" s="2078"/>
      <c r="E139" s="2079"/>
      <c r="F139" s="2078"/>
      <c r="G139" s="2078"/>
      <c r="H139" s="2078"/>
      <c r="I139" s="2078"/>
      <c r="J139" s="2079"/>
      <c r="K139" s="2078"/>
      <c r="L139" s="2078"/>
      <c r="M139" s="2078"/>
      <c r="N139" s="2078"/>
      <c r="O139" s="2079"/>
      <c r="P139" s="2078"/>
      <c r="Q139" s="2078"/>
      <c r="R139" s="2078"/>
      <c r="S139" s="2078"/>
      <c r="T139" s="2079"/>
      <c r="U139" s="2078"/>
      <c r="V139" s="2078"/>
      <c r="W139" s="2078"/>
      <c r="X139" s="2078"/>
      <c r="Y139" s="2079"/>
      <c r="Z139" s="2089"/>
      <c r="AA139" s="2090"/>
      <c r="AB139" s="2090"/>
      <c r="AC139" s="2090"/>
      <c r="AD139" s="564"/>
      <c r="AE139" s="565"/>
      <c r="AF139" s="527">
        <f t="shared" si="2"/>
        <v>463</v>
      </c>
      <c r="AG139" s="2078"/>
      <c r="AH139" s="2078"/>
      <c r="AI139" s="2078"/>
      <c r="AJ139" s="2078"/>
      <c r="AK139" s="2078"/>
      <c r="AL139" s="2078"/>
      <c r="AM139" s="2078"/>
      <c r="AN139" s="2078"/>
      <c r="AO139" s="2078"/>
      <c r="AP139" s="2078"/>
      <c r="AQ139" s="1099"/>
      <c r="AR139" s="2368"/>
      <c r="AS139" s="2368"/>
      <c r="AT139" s="2368"/>
      <c r="AU139" s="2368"/>
      <c r="AV139" s="2368"/>
      <c r="AW139" s="2368"/>
      <c r="AX139" s="403"/>
      <c r="AY139" s="391"/>
      <c r="AZ139" s="391"/>
      <c r="BA139" s="391"/>
      <c r="BB139" s="391"/>
      <c r="BC139" s="391"/>
      <c r="BD139" s="391"/>
    </row>
    <row r="140" spans="1:56">
      <c r="A140" s="2084"/>
      <c r="B140" s="2078"/>
      <c r="C140" s="2078"/>
      <c r="D140" s="2078"/>
      <c r="E140" s="2079"/>
      <c r="F140" s="2078"/>
      <c r="G140" s="2078"/>
      <c r="H140" s="2078"/>
      <c r="I140" s="2078"/>
      <c r="J140" s="2079"/>
      <c r="K140" s="2078"/>
      <c r="L140" s="2078"/>
      <c r="M140" s="2078"/>
      <c r="N140" s="2078"/>
      <c r="O140" s="2079"/>
      <c r="P140" s="2078"/>
      <c r="Q140" s="2078"/>
      <c r="R140" s="2078"/>
      <c r="S140" s="2078"/>
      <c r="T140" s="2079"/>
      <c r="U140" s="2078"/>
      <c r="V140" s="2078"/>
      <c r="W140" s="2078"/>
      <c r="X140" s="2078"/>
      <c r="Y140" s="2079"/>
      <c r="Z140" s="2089"/>
      <c r="AA140" s="2090"/>
      <c r="AB140" s="2090"/>
      <c r="AC140" s="2090"/>
      <c r="AD140" s="564"/>
      <c r="AE140" s="565"/>
      <c r="AF140" s="527">
        <f t="shared" si="2"/>
        <v>463</v>
      </c>
      <c r="AG140" s="2078"/>
      <c r="AH140" s="2078"/>
      <c r="AI140" s="2078"/>
      <c r="AJ140" s="2078"/>
      <c r="AK140" s="2078"/>
      <c r="AL140" s="2078"/>
      <c r="AM140" s="2078"/>
      <c r="AN140" s="2078"/>
      <c r="AO140" s="2078"/>
      <c r="AP140" s="2078"/>
      <c r="AQ140" s="1099"/>
      <c r="AR140" s="2368"/>
      <c r="AS140" s="2368"/>
      <c r="AT140" s="2368"/>
      <c r="AU140" s="2368"/>
      <c r="AV140" s="2368"/>
      <c r="AW140" s="2368"/>
      <c r="AX140" s="403"/>
      <c r="AY140" s="391"/>
      <c r="AZ140" s="391"/>
      <c r="BA140" s="391"/>
      <c r="BB140" s="391"/>
      <c r="BC140" s="391"/>
      <c r="BD140" s="391"/>
    </row>
    <row r="141" spans="1:56">
      <c r="A141" s="2084"/>
      <c r="B141" s="2078"/>
      <c r="C141" s="2078"/>
      <c r="D141" s="2078"/>
      <c r="E141" s="2079"/>
      <c r="F141" s="2078"/>
      <c r="G141" s="2078"/>
      <c r="H141" s="2078"/>
      <c r="I141" s="2078"/>
      <c r="J141" s="2079"/>
      <c r="K141" s="2078"/>
      <c r="L141" s="2078"/>
      <c r="M141" s="2078"/>
      <c r="N141" s="2078"/>
      <c r="O141" s="2079"/>
      <c r="P141" s="2078"/>
      <c r="Q141" s="2078"/>
      <c r="R141" s="2078"/>
      <c r="S141" s="2078"/>
      <c r="T141" s="2079"/>
      <c r="U141" s="2078"/>
      <c r="V141" s="2078"/>
      <c r="W141" s="2078"/>
      <c r="X141" s="2078"/>
      <c r="Y141" s="2079"/>
      <c r="Z141" s="2089"/>
      <c r="AA141" s="2090"/>
      <c r="AB141" s="2090"/>
      <c r="AC141" s="2090"/>
      <c r="AD141" s="564"/>
      <c r="AE141" s="565"/>
      <c r="AF141" s="527">
        <f t="shared" si="2"/>
        <v>463</v>
      </c>
      <c r="AG141" s="2078"/>
      <c r="AH141" s="2078"/>
      <c r="AI141" s="2078"/>
      <c r="AJ141" s="2078"/>
      <c r="AK141" s="2078"/>
      <c r="AL141" s="2078"/>
      <c r="AM141" s="2078"/>
      <c r="AN141" s="2078"/>
      <c r="AO141" s="2078"/>
      <c r="AP141" s="2078"/>
      <c r="AQ141" s="1099"/>
      <c r="AR141" s="2368"/>
      <c r="AS141" s="2368"/>
      <c r="AT141" s="2368"/>
      <c r="AU141" s="2368"/>
      <c r="AV141" s="2368"/>
      <c r="AW141" s="2368"/>
      <c r="AX141" s="403"/>
      <c r="AY141" s="391"/>
      <c r="AZ141" s="391"/>
      <c r="BA141" s="391"/>
      <c r="BB141" s="391"/>
      <c r="BC141" s="391"/>
      <c r="BD141" s="391"/>
    </row>
    <row r="142" spans="1:56">
      <c r="A142" s="2084"/>
      <c r="B142" s="2078"/>
      <c r="C142" s="2078"/>
      <c r="D142" s="2078"/>
      <c r="E142" s="2079"/>
      <c r="F142" s="2078"/>
      <c r="G142" s="2078"/>
      <c r="H142" s="2078"/>
      <c r="I142" s="2078"/>
      <c r="J142" s="2079"/>
      <c r="K142" s="2078"/>
      <c r="L142" s="2078"/>
      <c r="M142" s="2078"/>
      <c r="N142" s="2078"/>
      <c r="O142" s="2079"/>
      <c r="P142" s="2078"/>
      <c r="Q142" s="2078"/>
      <c r="R142" s="2078"/>
      <c r="S142" s="2078"/>
      <c r="T142" s="2079"/>
      <c r="U142" s="2078"/>
      <c r="V142" s="2078"/>
      <c r="W142" s="2078"/>
      <c r="X142" s="2078"/>
      <c r="Y142" s="2079"/>
      <c r="Z142" s="2089"/>
      <c r="AA142" s="2090"/>
      <c r="AB142" s="2090"/>
      <c r="AC142" s="2090"/>
      <c r="AD142" s="564"/>
      <c r="AE142" s="565"/>
      <c r="AF142" s="527">
        <f t="shared" si="2"/>
        <v>463</v>
      </c>
      <c r="AG142" s="2078"/>
      <c r="AH142" s="2078"/>
      <c r="AI142" s="2078"/>
      <c r="AJ142" s="2078"/>
      <c r="AK142" s="2078"/>
      <c r="AL142" s="2078"/>
      <c r="AM142" s="2078"/>
      <c r="AN142" s="2078"/>
      <c r="AO142" s="2078"/>
      <c r="AP142" s="2078"/>
      <c r="AQ142" s="1099"/>
      <c r="AR142" s="2368"/>
      <c r="AS142" s="2368"/>
      <c r="AT142" s="2368"/>
      <c r="AU142" s="2368"/>
      <c r="AV142" s="2368"/>
      <c r="AW142" s="2368"/>
      <c r="AX142" s="403"/>
      <c r="AY142" s="391"/>
      <c r="AZ142" s="391"/>
      <c r="BA142" s="391"/>
      <c r="BB142" s="391"/>
      <c r="BC142" s="391"/>
      <c r="BD142" s="391"/>
    </row>
    <row r="143" spans="1:56">
      <c r="A143" s="2084"/>
      <c r="B143" s="2078"/>
      <c r="C143" s="2078"/>
      <c r="D143" s="2078"/>
      <c r="E143" s="2079"/>
      <c r="F143" s="2078"/>
      <c r="G143" s="2078"/>
      <c r="H143" s="2078"/>
      <c r="I143" s="2078"/>
      <c r="J143" s="2079"/>
      <c r="K143" s="2078"/>
      <c r="L143" s="2078"/>
      <c r="M143" s="2078"/>
      <c r="N143" s="2078"/>
      <c r="O143" s="2079"/>
      <c r="P143" s="2078"/>
      <c r="Q143" s="2078"/>
      <c r="R143" s="2078"/>
      <c r="S143" s="2078"/>
      <c r="T143" s="2079"/>
      <c r="U143" s="2078"/>
      <c r="V143" s="2078"/>
      <c r="W143" s="2078"/>
      <c r="X143" s="2078"/>
      <c r="Y143" s="2079"/>
      <c r="Z143" s="2089"/>
      <c r="AA143" s="2090"/>
      <c r="AB143" s="2090"/>
      <c r="AC143" s="2090"/>
      <c r="AD143" s="564"/>
      <c r="AE143" s="565"/>
      <c r="AF143" s="527">
        <f t="shared" si="2"/>
        <v>463</v>
      </c>
      <c r="AG143" s="2078"/>
      <c r="AH143" s="2078"/>
      <c r="AI143" s="2078"/>
      <c r="AJ143" s="2078"/>
      <c r="AK143" s="2078"/>
      <c r="AL143" s="2078"/>
      <c r="AM143" s="2078"/>
      <c r="AN143" s="2078"/>
      <c r="AO143" s="2078"/>
      <c r="AP143" s="2078"/>
      <c r="AQ143" s="1099"/>
      <c r="AR143" s="2368"/>
      <c r="AS143" s="2368"/>
      <c r="AT143" s="2368"/>
      <c r="AU143" s="2368"/>
      <c r="AV143" s="2368"/>
      <c r="AW143" s="2368"/>
      <c r="AX143" s="403"/>
      <c r="AY143" s="391"/>
      <c r="AZ143" s="391"/>
      <c r="BA143" s="391"/>
      <c r="BB143" s="391"/>
      <c r="BC143" s="391"/>
      <c r="BD143" s="391"/>
    </row>
    <row r="144" spans="1:56">
      <c r="A144" s="2084"/>
      <c r="B144" s="2078"/>
      <c r="C144" s="2078"/>
      <c r="D144" s="2078"/>
      <c r="E144" s="2079"/>
      <c r="F144" s="2078"/>
      <c r="G144" s="2078"/>
      <c r="H144" s="2078"/>
      <c r="I144" s="2078"/>
      <c r="J144" s="2079"/>
      <c r="K144" s="2078"/>
      <c r="L144" s="2078"/>
      <c r="M144" s="2078"/>
      <c r="N144" s="2078"/>
      <c r="O144" s="2079"/>
      <c r="P144" s="2078"/>
      <c r="Q144" s="2078"/>
      <c r="R144" s="2078"/>
      <c r="S144" s="2078"/>
      <c r="T144" s="2079"/>
      <c r="U144" s="2078"/>
      <c r="V144" s="2078"/>
      <c r="W144" s="2078"/>
      <c r="X144" s="2078"/>
      <c r="Y144" s="2079"/>
      <c r="Z144" s="2089"/>
      <c r="AA144" s="2090"/>
      <c r="AB144" s="2090"/>
      <c r="AC144" s="2090"/>
      <c r="AD144" s="564"/>
      <c r="AE144" s="565"/>
      <c r="AF144" s="527">
        <f t="shared" si="2"/>
        <v>463</v>
      </c>
      <c r="AG144" s="2078"/>
      <c r="AH144" s="2078"/>
      <c r="AI144" s="2078"/>
      <c r="AJ144" s="2078"/>
      <c r="AK144" s="2078"/>
      <c r="AL144" s="2078"/>
      <c r="AM144" s="2078"/>
      <c r="AN144" s="2078"/>
      <c r="AO144" s="2078"/>
      <c r="AP144" s="2078"/>
      <c r="AQ144" s="1099"/>
      <c r="AR144" s="2368"/>
      <c r="AS144" s="2368"/>
      <c r="AT144" s="2368"/>
      <c r="AU144" s="2368"/>
      <c r="AV144" s="2368"/>
      <c r="AW144" s="2368"/>
      <c r="AX144" s="403"/>
      <c r="AY144" s="391"/>
      <c r="AZ144" s="391"/>
      <c r="BA144" s="391"/>
      <c r="BB144" s="391"/>
      <c r="BC144" s="391"/>
      <c r="BD144" s="391"/>
    </row>
    <row r="145" spans="1:56">
      <c r="A145" s="2084"/>
      <c r="B145" s="2078"/>
      <c r="C145" s="2078"/>
      <c r="D145" s="2078"/>
      <c r="E145" s="2079"/>
      <c r="F145" s="2078"/>
      <c r="G145" s="2078"/>
      <c r="H145" s="2078"/>
      <c r="I145" s="2078"/>
      <c r="J145" s="2079"/>
      <c r="K145" s="2078"/>
      <c r="L145" s="2078"/>
      <c r="M145" s="2078"/>
      <c r="N145" s="2078"/>
      <c r="O145" s="2079"/>
      <c r="P145" s="2078"/>
      <c r="Q145" s="2078"/>
      <c r="R145" s="2078"/>
      <c r="S145" s="2078"/>
      <c r="T145" s="2079"/>
      <c r="U145" s="2078"/>
      <c r="V145" s="2078"/>
      <c r="W145" s="2078"/>
      <c r="X145" s="2078"/>
      <c r="Y145" s="2079"/>
      <c r="Z145" s="2089"/>
      <c r="AA145" s="2090"/>
      <c r="AB145" s="2090"/>
      <c r="AC145" s="2090"/>
      <c r="AD145" s="564"/>
      <c r="AE145" s="565"/>
      <c r="AF145" s="527">
        <f t="shared" si="2"/>
        <v>463</v>
      </c>
      <c r="AG145" s="2078"/>
      <c r="AH145" s="2078"/>
      <c r="AI145" s="2078"/>
      <c r="AJ145" s="2078"/>
      <c r="AK145" s="2078"/>
      <c r="AL145" s="2078"/>
      <c r="AM145" s="2078"/>
      <c r="AN145" s="2078"/>
      <c r="AO145" s="2078"/>
      <c r="AP145" s="2078"/>
      <c r="AQ145" s="1099"/>
      <c r="AR145" s="2368"/>
      <c r="AS145" s="2368"/>
      <c r="AT145" s="2368"/>
      <c r="AU145" s="2368"/>
      <c r="AV145" s="2368"/>
      <c r="AW145" s="2368"/>
      <c r="AX145" s="403"/>
      <c r="AY145" s="391"/>
      <c r="AZ145" s="391"/>
      <c r="BA145" s="391"/>
      <c r="BB145" s="391"/>
      <c r="BC145" s="391"/>
      <c r="BD145" s="391"/>
    </row>
    <row r="146" spans="1:56" s="1077" customFormat="1">
      <c r="A146" s="2084"/>
      <c r="B146" s="2078"/>
      <c r="C146" s="2078"/>
      <c r="D146" s="2078"/>
      <c r="E146" s="2079"/>
      <c r="F146" s="2078"/>
      <c r="G146" s="2078"/>
      <c r="H146" s="2078"/>
      <c r="I146" s="2078"/>
      <c r="J146" s="2079"/>
      <c r="K146" s="2078"/>
      <c r="L146" s="2078"/>
      <c r="M146" s="2078"/>
      <c r="N146" s="2078"/>
      <c r="O146" s="2079"/>
      <c r="P146" s="2078"/>
      <c r="Q146" s="2078"/>
      <c r="R146" s="2078"/>
      <c r="S146" s="2078"/>
      <c r="T146" s="2079"/>
      <c r="U146" s="2078"/>
      <c r="V146" s="2078"/>
      <c r="W146" s="2078"/>
      <c r="X146" s="2078"/>
      <c r="Y146" s="2079"/>
      <c r="Z146" s="2089"/>
      <c r="AA146" s="2090"/>
      <c r="AB146" s="2090"/>
      <c r="AC146" s="2090"/>
      <c r="AD146" s="564"/>
      <c r="AE146" s="565"/>
      <c r="AF146" s="527">
        <f t="shared" si="2"/>
        <v>463</v>
      </c>
      <c r="AG146" s="2078"/>
      <c r="AH146" s="2078"/>
      <c r="AI146" s="2078"/>
      <c r="AJ146" s="2078"/>
      <c r="AK146" s="2078"/>
      <c r="AL146" s="2078"/>
      <c r="AM146" s="2078"/>
      <c r="AN146" s="2078"/>
      <c r="AO146" s="2078"/>
      <c r="AP146" s="2078"/>
      <c r="AQ146" s="1099"/>
      <c r="AR146" s="2368"/>
      <c r="AS146" s="2368"/>
      <c r="AT146" s="2368"/>
      <c r="AU146" s="2368"/>
      <c r="AV146" s="2368"/>
      <c r="AW146" s="2368"/>
      <c r="AX146" s="403"/>
      <c r="AY146" s="388"/>
      <c r="AZ146" s="388"/>
      <c r="BA146" s="388"/>
      <c r="BB146" s="388"/>
      <c r="BC146" s="388"/>
      <c r="BD146" s="388"/>
    </row>
    <row r="147" spans="1:56">
      <c r="A147" s="2091"/>
      <c r="B147" s="2081"/>
      <c r="C147" s="2081"/>
      <c r="D147" s="2081"/>
      <c r="E147" s="2082"/>
      <c r="F147" s="2081"/>
      <c r="G147" s="2081"/>
      <c r="H147" s="2081"/>
      <c r="I147" s="2081"/>
      <c r="J147" s="2082"/>
      <c r="K147" s="2081"/>
      <c r="L147" s="2081"/>
      <c r="M147" s="2081"/>
      <c r="N147" s="2081"/>
      <c r="O147" s="2082"/>
      <c r="P147" s="2081"/>
      <c r="Q147" s="2081"/>
      <c r="R147" s="2081"/>
      <c r="S147" s="2081"/>
      <c r="T147" s="2082"/>
      <c r="U147" s="2081"/>
      <c r="V147" s="2081"/>
      <c r="W147" s="2081"/>
      <c r="X147" s="2081"/>
      <c r="Y147" s="2082"/>
      <c r="Z147" s="2089"/>
      <c r="AA147" s="2090"/>
      <c r="AB147" s="2090"/>
      <c r="AC147" s="2090"/>
      <c r="AD147" s="564"/>
      <c r="AE147" s="565"/>
      <c r="AF147" s="534">
        <f t="shared" si="2"/>
        <v>463</v>
      </c>
      <c r="AG147" s="569" t="s">
        <v>55</v>
      </c>
      <c r="AH147" s="404"/>
      <c r="AI147" s="404"/>
      <c r="AJ147" s="404"/>
      <c r="AK147" s="404"/>
      <c r="AL147" s="404"/>
      <c r="AM147" s="404"/>
      <c r="AN147" s="404"/>
      <c r="AO147" s="404"/>
      <c r="AP147" s="404"/>
      <c r="AQ147" s="404"/>
      <c r="AR147" s="404"/>
      <c r="AS147" s="404"/>
      <c r="AT147" s="404"/>
      <c r="AU147" s="404"/>
      <c r="AV147" s="404"/>
      <c r="AW147" s="404"/>
      <c r="AX147" s="404"/>
      <c r="AY147" s="391"/>
      <c r="AZ147" s="391"/>
      <c r="BA147" s="391"/>
      <c r="BB147" s="391"/>
      <c r="BC147" s="391"/>
      <c r="BD147" s="391"/>
    </row>
    <row r="148" spans="1:56" ht="18.75">
      <c r="A148" s="2083" t="s">
        <v>0</v>
      </c>
      <c r="B148" s="2083"/>
      <c r="C148" s="2083"/>
      <c r="D148" s="2083"/>
      <c r="E148" s="2083"/>
      <c r="F148" s="2083" t="s">
        <v>1</v>
      </c>
      <c r="G148" s="2083"/>
      <c r="H148" s="2083"/>
      <c r="I148" s="2083"/>
      <c r="J148" s="2083"/>
      <c r="K148" s="2083" t="s">
        <v>2</v>
      </c>
      <c r="L148" s="2083"/>
      <c r="M148" s="2083"/>
      <c r="N148" s="2083"/>
      <c r="O148" s="2083"/>
      <c r="P148" s="2083" t="s">
        <v>3</v>
      </c>
      <c r="Q148" s="2083"/>
      <c r="R148" s="2083"/>
      <c r="S148" s="2083"/>
      <c r="T148" s="2083"/>
      <c r="U148" s="2083" t="s">
        <v>4</v>
      </c>
      <c r="V148" s="2083"/>
      <c r="W148" s="2083"/>
      <c r="X148" s="2083"/>
      <c r="Y148" s="2083"/>
      <c r="Z148" s="2083" t="s">
        <v>5</v>
      </c>
      <c r="AA148" s="2083"/>
      <c r="AB148" s="2083"/>
      <c r="AC148" s="2083"/>
      <c r="AD148" s="2083"/>
      <c r="AE148" s="2083" t="s">
        <v>6</v>
      </c>
      <c r="AF148" s="2083"/>
      <c r="AG148" s="2083"/>
      <c r="AH148" s="2083"/>
      <c r="AI148" s="2083"/>
      <c r="AJ148" s="2083" t="s">
        <v>7</v>
      </c>
      <c r="AK148" s="2083"/>
      <c r="AL148" s="2083"/>
      <c r="AM148" s="2083"/>
      <c r="AN148" s="2083"/>
      <c r="AO148" s="2083" t="s">
        <v>8</v>
      </c>
      <c r="AP148" s="2083"/>
      <c r="AQ148" s="2083"/>
      <c r="AR148" s="2083"/>
      <c r="AS148" s="2083"/>
      <c r="AT148" s="2083" t="s">
        <v>9</v>
      </c>
      <c r="AU148" s="2083"/>
      <c r="AV148" s="2083"/>
      <c r="AW148" s="2083"/>
      <c r="AX148" s="2083"/>
      <c r="AY148" s="391"/>
      <c r="AZ148" s="391"/>
      <c r="BA148" s="391"/>
      <c r="BB148" s="391"/>
      <c r="BC148" s="391"/>
      <c r="BD148" s="391"/>
    </row>
    <row r="149" spans="1:56">
      <c r="A149" s="2045" t="s">
        <v>68</v>
      </c>
      <c r="B149" s="2046"/>
      <c r="C149" s="2046"/>
      <c r="D149" s="2046"/>
      <c r="E149" s="2046"/>
      <c r="F149" s="2046"/>
      <c r="G149" s="2046"/>
      <c r="H149" s="2046"/>
      <c r="I149" s="2046"/>
      <c r="J149" s="2046"/>
      <c r="K149" s="2046"/>
      <c r="L149" s="2046"/>
      <c r="M149" s="2046"/>
      <c r="N149" s="2046"/>
      <c r="O149" s="2046"/>
      <c r="P149" s="2046"/>
      <c r="Q149" s="2046"/>
      <c r="R149" s="2046"/>
      <c r="S149" s="2046"/>
      <c r="T149" s="2046"/>
      <c r="U149" s="2046"/>
      <c r="V149" s="2046"/>
      <c r="W149" s="2046"/>
      <c r="X149" s="2046"/>
      <c r="Y149" s="2046"/>
      <c r="Z149" s="405">
        <v>1</v>
      </c>
      <c r="AA149" s="406"/>
      <c r="AB149" s="406"/>
      <c r="AC149" s="406"/>
      <c r="AD149" s="407"/>
      <c r="AE149" s="406">
        <v>2</v>
      </c>
      <c r="AF149" s="406"/>
      <c r="AG149" s="406"/>
      <c r="AH149" s="406"/>
      <c r="AI149" s="407"/>
      <c r="AJ149" s="406">
        <v>3</v>
      </c>
      <c r="AK149" s="406"/>
      <c r="AL149" s="406"/>
      <c r="AM149" s="406"/>
      <c r="AN149" s="407"/>
      <c r="AO149" s="406">
        <v>4</v>
      </c>
      <c r="AP149" s="406"/>
      <c r="AQ149" s="406"/>
      <c r="AR149" s="406"/>
      <c r="AS149" s="407"/>
      <c r="AT149" s="406">
        <v>5</v>
      </c>
      <c r="AU149" s="406"/>
      <c r="AV149" s="406"/>
      <c r="AW149" s="406"/>
      <c r="AX149" s="407"/>
      <c r="AY149" s="391"/>
      <c r="AZ149" s="391"/>
      <c r="BA149" s="391"/>
      <c r="BB149" s="391"/>
      <c r="BC149" s="391"/>
      <c r="BD149" s="391"/>
    </row>
    <row r="150" spans="1:56">
      <c r="A150" s="2047"/>
      <c r="B150" s="2048"/>
      <c r="C150" s="2048"/>
      <c r="D150" s="2048"/>
      <c r="E150" s="2048"/>
      <c r="F150" s="2048"/>
      <c r="G150" s="2048"/>
      <c r="H150" s="2048"/>
      <c r="I150" s="2048"/>
      <c r="J150" s="2048"/>
      <c r="K150" s="2048"/>
      <c r="L150" s="2048"/>
      <c r="M150" s="2048"/>
      <c r="N150" s="2048"/>
      <c r="O150" s="2048"/>
      <c r="P150" s="2048"/>
      <c r="Q150" s="2048"/>
      <c r="R150" s="2048"/>
      <c r="S150" s="2048"/>
      <c r="T150" s="2048"/>
      <c r="U150" s="2048"/>
      <c r="V150" s="2048"/>
      <c r="W150" s="2048"/>
      <c r="X150" s="2048"/>
      <c r="Y150" s="2048"/>
      <c r="Z150" s="2236"/>
      <c r="AA150" s="2173"/>
      <c r="AB150" s="2173"/>
      <c r="AC150" s="2173"/>
      <c r="AD150" s="2174"/>
      <c r="AE150" s="2173"/>
      <c r="AF150" s="2173"/>
      <c r="AG150" s="2173"/>
      <c r="AH150" s="2173"/>
      <c r="AI150" s="2174"/>
      <c r="AJ150" s="2173"/>
      <c r="AK150" s="2173"/>
      <c r="AL150" s="2173"/>
      <c r="AM150" s="2173"/>
      <c r="AN150" s="2174"/>
      <c r="AO150" s="2173"/>
      <c r="AP150" s="2173"/>
      <c r="AQ150" s="2173"/>
      <c r="AR150" s="2173"/>
      <c r="AS150" s="2174"/>
      <c r="AT150" s="2173"/>
      <c r="AU150" s="2173"/>
      <c r="AV150" s="2173"/>
      <c r="AW150" s="2173"/>
      <c r="AX150" s="2174"/>
      <c r="AY150" s="391"/>
      <c r="AZ150" s="391"/>
      <c r="BA150" s="391"/>
      <c r="BB150" s="391"/>
      <c r="BC150" s="391"/>
      <c r="BD150" s="391"/>
    </row>
    <row r="151" spans="1:56">
      <c r="A151" s="2047"/>
      <c r="B151" s="2048"/>
      <c r="C151" s="2048"/>
      <c r="D151" s="2048"/>
      <c r="E151" s="2048"/>
      <c r="F151" s="2048"/>
      <c r="G151" s="2048"/>
      <c r="H151" s="2048"/>
      <c r="I151" s="2048"/>
      <c r="J151" s="2048"/>
      <c r="K151" s="2048"/>
      <c r="L151" s="2048"/>
      <c r="M151" s="2048"/>
      <c r="N151" s="2048"/>
      <c r="O151" s="2048"/>
      <c r="P151" s="2048"/>
      <c r="Q151" s="2048"/>
      <c r="R151" s="2048"/>
      <c r="S151" s="2048"/>
      <c r="T151" s="2048"/>
      <c r="U151" s="2048"/>
      <c r="V151" s="2048"/>
      <c r="W151" s="2048"/>
      <c r="X151" s="2048"/>
      <c r="Y151" s="2048"/>
      <c r="Z151" s="2236"/>
      <c r="AA151" s="2173"/>
      <c r="AB151" s="2173"/>
      <c r="AC151" s="2173"/>
      <c r="AD151" s="2174"/>
      <c r="AE151" s="2173"/>
      <c r="AF151" s="2173"/>
      <c r="AG151" s="2173"/>
      <c r="AH151" s="2173"/>
      <c r="AI151" s="2174"/>
      <c r="AJ151" s="2173"/>
      <c r="AK151" s="2173"/>
      <c r="AL151" s="2173"/>
      <c r="AM151" s="2173"/>
      <c r="AN151" s="2174"/>
      <c r="AO151" s="2173"/>
      <c r="AP151" s="2173"/>
      <c r="AQ151" s="2173"/>
      <c r="AR151" s="2173"/>
      <c r="AS151" s="2174"/>
      <c r="AT151" s="2173"/>
      <c r="AU151" s="2173"/>
      <c r="AV151" s="2173"/>
      <c r="AW151" s="2173"/>
      <c r="AX151" s="2174"/>
      <c r="AY151" s="391"/>
      <c r="AZ151" s="391"/>
      <c r="BA151" s="391"/>
      <c r="BB151" s="391"/>
      <c r="BC151" s="391"/>
      <c r="BD151" s="391"/>
    </row>
    <row r="152" spans="1:56">
      <c r="A152" s="2047"/>
      <c r="B152" s="2048"/>
      <c r="C152" s="2048"/>
      <c r="D152" s="2048"/>
      <c r="E152" s="2048"/>
      <c r="F152" s="2048"/>
      <c r="G152" s="2048"/>
      <c r="H152" s="2048"/>
      <c r="I152" s="2048"/>
      <c r="J152" s="2048"/>
      <c r="K152" s="2048"/>
      <c r="L152" s="2048"/>
      <c r="M152" s="2048"/>
      <c r="N152" s="2048"/>
      <c r="O152" s="2048"/>
      <c r="P152" s="2048"/>
      <c r="Q152" s="2048"/>
      <c r="R152" s="2048"/>
      <c r="S152" s="2048"/>
      <c r="T152" s="2048"/>
      <c r="U152" s="2048"/>
      <c r="V152" s="2048"/>
      <c r="W152" s="2048"/>
      <c r="X152" s="2048"/>
      <c r="Y152" s="2048"/>
      <c r="Z152" s="2236"/>
      <c r="AA152" s="2173"/>
      <c r="AB152" s="2173"/>
      <c r="AC152" s="2173"/>
      <c r="AD152" s="2174"/>
      <c r="AE152" s="2173"/>
      <c r="AF152" s="2173"/>
      <c r="AG152" s="2173"/>
      <c r="AH152" s="2173"/>
      <c r="AI152" s="2174"/>
      <c r="AJ152" s="2173"/>
      <c r="AK152" s="2173"/>
      <c r="AL152" s="2173"/>
      <c r="AM152" s="2173"/>
      <c r="AN152" s="2174"/>
      <c r="AO152" s="2173"/>
      <c r="AP152" s="2173"/>
      <c r="AQ152" s="2173"/>
      <c r="AR152" s="2173"/>
      <c r="AS152" s="2174"/>
      <c r="AT152" s="2173"/>
      <c r="AU152" s="2173"/>
      <c r="AV152" s="2173"/>
      <c r="AW152" s="2173"/>
      <c r="AX152" s="2174"/>
      <c r="AY152" s="391"/>
      <c r="AZ152" s="391"/>
      <c r="BA152" s="391"/>
      <c r="BB152" s="391"/>
      <c r="BC152" s="391"/>
      <c r="BD152" s="391"/>
    </row>
    <row r="153" spans="1:56" ht="15.75">
      <c r="A153" s="2181" t="s">
        <v>43</v>
      </c>
      <c r="B153" s="2182"/>
      <c r="C153" s="2182"/>
      <c r="D153" s="472"/>
      <c r="E153" s="473" t="s">
        <v>44</v>
      </c>
      <c r="F153" s="473" t="s">
        <v>45</v>
      </c>
      <c r="G153" s="473" t="s">
        <v>46</v>
      </c>
      <c r="H153" s="2182" t="s">
        <v>47</v>
      </c>
      <c r="I153" s="2182"/>
      <c r="J153" s="2182"/>
      <c r="K153" s="408"/>
      <c r="L153" s="408"/>
      <c r="M153" s="408"/>
      <c r="N153" s="408"/>
      <c r="O153" s="408"/>
      <c r="P153" s="408"/>
      <c r="Q153" s="408"/>
      <c r="R153" s="408"/>
      <c r="S153" s="473" t="s">
        <v>48</v>
      </c>
      <c r="T153" s="408"/>
      <c r="U153" s="2169">
        <f>$AT$38</f>
        <v>463</v>
      </c>
      <c r="V153" s="2169"/>
      <c r="W153" s="2170" t="s">
        <v>49</v>
      </c>
      <c r="X153" s="2170"/>
      <c r="Y153" s="408"/>
      <c r="Z153" s="2236"/>
      <c r="AA153" s="2173"/>
      <c r="AB153" s="2173"/>
      <c r="AC153" s="2173"/>
      <c r="AD153" s="2174"/>
      <c r="AE153" s="2173"/>
      <c r="AF153" s="2173"/>
      <c r="AG153" s="2173"/>
      <c r="AH153" s="2173"/>
      <c r="AI153" s="2174"/>
      <c r="AJ153" s="2173"/>
      <c r="AK153" s="2173"/>
      <c r="AL153" s="2173"/>
      <c r="AM153" s="2173"/>
      <c r="AN153" s="2174"/>
      <c r="AO153" s="2173"/>
      <c r="AP153" s="2173"/>
      <c r="AQ153" s="2173"/>
      <c r="AR153" s="2173"/>
      <c r="AS153" s="2174"/>
      <c r="AT153" s="2173"/>
      <c r="AU153" s="2173"/>
      <c r="AV153" s="2173"/>
      <c r="AW153" s="2173"/>
      <c r="AX153" s="2174"/>
      <c r="AY153" s="391"/>
      <c r="AZ153" s="391"/>
      <c r="BA153" s="391"/>
      <c r="BB153" s="391"/>
      <c r="BC153" s="391"/>
      <c r="BD153" s="391"/>
    </row>
    <row r="154" spans="1:56">
      <c r="A154" s="2092" t="s">
        <v>69</v>
      </c>
      <c r="B154" s="2093"/>
      <c r="C154" s="2093"/>
      <c r="D154" s="2093"/>
      <c r="E154" s="562">
        <v>1</v>
      </c>
      <c r="F154" s="563">
        <v>430</v>
      </c>
      <c r="G154" s="527">
        <f>SUM($AT$38-F154)</f>
        <v>33</v>
      </c>
      <c r="H154" s="2173"/>
      <c r="I154" s="2173"/>
      <c r="J154" s="2173"/>
      <c r="K154" s="2173"/>
      <c r="L154" s="2173"/>
      <c r="M154" s="2173"/>
      <c r="N154" s="2173"/>
      <c r="O154" s="2173"/>
      <c r="P154" s="2173"/>
      <c r="Q154" s="2173"/>
      <c r="R154" s="1098"/>
      <c r="S154" s="2368" t="s">
        <v>50</v>
      </c>
      <c r="T154" s="2368"/>
      <c r="U154" s="2368"/>
      <c r="V154" s="2368"/>
      <c r="W154" s="2368"/>
      <c r="X154" s="2368"/>
      <c r="Y154" s="408"/>
      <c r="Z154" s="2236"/>
      <c r="AA154" s="2173"/>
      <c r="AB154" s="2173"/>
      <c r="AC154" s="2173"/>
      <c r="AD154" s="2174"/>
      <c r="AE154" s="2173"/>
      <c r="AF154" s="2173"/>
      <c r="AG154" s="2173"/>
      <c r="AH154" s="2173"/>
      <c r="AI154" s="2174"/>
      <c r="AJ154" s="2173"/>
      <c r="AK154" s="2173"/>
      <c r="AL154" s="2173"/>
      <c r="AM154" s="2173"/>
      <c r="AN154" s="2174"/>
      <c r="AO154" s="2173"/>
      <c r="AP154" s="2173"/>
      <c r="AQ154" s="2173"/>
      <c r="AR154" s="2173"/>
      <c r="AS154" s="2174"/>
      <c r="AT154" s="2173"/>
      <c r="AU154" s="2173"/>
      <c r="AV154" s="2173"/>
      <c r="AW154" s="2173"/>
      <c r="AX154" s="2174"/>
      <c r="AY154" s="391"/>
      <c r="AZ154" s="391"/>
      <c r="BA154" s="391"/>
      <c r="BB154" s="391"/>
      <c r="BC154" s="391"/>
      <c r="BD154" s="391"/>
    </row>
    <row r="155" spans="1:56">
      <c r="A155" s="2092"/>
      <c r="B155" s="2093"/>
      <c r="C155" s="2093"/>
      <c r="D155" s="2093"/>
      <c r="E155" s="562"/>
      <c r="F155" s="563"/>
      <c r="G155" s="527">
        <f t="shared" ref="G155:G164" si="3">SUM($AT$38-F155)</f>
        <v>463</v>
      </c>
      <c r="H155" s="2173"/>
      <c r="I155" s="2173"/>
      <c r="J155" s="2173"/>
      <c r="K155" s="2173"/>
      <c r="L155" s="2173"/>
      <c r="M155" s="2173"/>
      <c r="N155" s="2173"/>
      <c r="O155" s="2173"/>
      <c r="P155" s="2173"/>
      <c r="Q155" s="2173"/>
      <c r="R155" s="1098"/>
      <c r="S155" s="2368"/>
      <c r="T155" s="2368"/>
      <c r="U155" s="2368"/>
      <c r="V155" s="2368"/>
      <c r="W155" s="2368"/>
      <c r="X155" s="2368"/>
      <c r="Y155" s="408"/>
      <c r="Z155" s="2236"/>
      <c r="AA155" s="2173"/>
      <c r="AB155" s="2173"/>
      <c r="AC155" s="2173"/>
      <c r="AD155" s="2174"/>
      <c r="AE155" s="2173"/>
      <c r="AF155" s="2173"/>
      <c r="AG155" s="2173"/>
      <c r="AH155" s="2173"/>
      <c r="AI155" s="2174"/>
      <c r="AJ155" s="2173"/>
      <c r="AK155" s="2173"/>
      <c r="AL155" s="2173"/>
      <c r="AM155" s="2173"/>
      <c r="AN155" s="2174"/>
      <c r="AO155" s="2173"/>
      <c r="AP155" s="2173"/>
      <c r="AQ155" s="2173"/>
      <c r="AR155" s="2173"/>
      <c r="AS155" s="2174"/>
      <c r="AT155" s="2173"/>
      <c r="AU155" s="2173"/>
      <c r="AV155" s="2173"/>
      <c r="AW155" s="2173"/>
      <c r="AX155" s="2174"/>
      <c r="AY155" s="391"/>
      <c r="AZ155" s="391"/>
      <c r="BA155" s="391"/>
      <c r="BB155" s="391"/>
      <c r="BC155" s="391"/>
      <c r="BD155" s="391"/>
    </row>
    <row r="156" spans="1:56">
      <c r="A156" s="2092"/>
      <c r="B156" s="2093"/>
      <c r="C156" s="2093"/>
      <c r="D156" s="2093"/>
      <c r="E156" s="562"/>
      <c r="F156" s="563"/>
      <c r="G156" s="527">
        <f t="shared" si="3"/>
        <v>463</v>
      </c>
      <c r="H156" s="2173"/>
      <c r="I156" s="2173"/>
      <c r="J156" s="2173"/>
      <c r="K156" s="2173"/>
      <c r="L156" s="2173"/>
      <c r="M156" s="2173"/>
      <c r="N156" s="2173"/>
      <c r="O156" s="2173"/>
      <c r="P156" s="2173"/>
      <c r="Q156" s="2173"/>
      <c r="R156" s="1098"/>
      <c r="S156" s="2368"/>
      <c r="T156" s="2368"/>
      <c r="U156" s="2368"/>
      <c r="V156" s="2368"/>
      <c r="W156" s="2368"/>
      <c r="X156" s="2368"/>
      <c r="Y156" s="408"/>
      <c r="Z156" s="2236"/>
      <c r="AA156" s="2173"/>
      <c r="AB156" s="2173"/>
      <c r="AC156" s="2173"/>
      <c r="AD156" s="2174"/>
      <c r="AE156" s="2173"/>
      <c r="AF156" s="2173"/>
      <c r="AG156" s="2173"/>
      <c r="AH156" s="2173"/>
      <c r="AI156" s="2174"/>
      <c r="AJ156" s="2173"/>
      <c r="AK156" s="2173"/>
      <c r="AL156" s="2173"/>
      <c r="AM156" s="2173"/>
      <c r="AN156" s="2174"/>
      <c r="AO156" s="2173"/>
      <c r="AP156" s="2173"/>
      <c r="AQ156" s="2173"/>
      <c r="AR156" s="2173"/>
      <c r="AS156" s="2174"/>
      <c r="AT156" s="2173"/>
      <c r="AU156" s="2173"/>
      <c r="AV156" s="2173"/>
      <c r="AW156" s="2173"/>
      <c r="AX156" s="2174"/>
      <c r="AY156" s="391"/>
      <c r="AZ156" s="391"/>
      <c r="BA156" s="391"/>
      <c r="BB156" s="391"/>
      <c r="BC156" s="391"/>
      <c r="BD156" s="391"/>
    </row>
    <row r="157" spans="1:56">
      <c r="A157" s="2092"/>
      <c r="B157" s="2093"/>
      <c r="C157" s="2093"/>
      <c r="D157" s="2093"/>
      <c r="E157" s="562"/>
      <c r="F157" s="563"/>
      <c r="G157" s="527">
        <f t="shared" si="3"/>
        <v>463</v>
      </c>
      <c r="H157" s="2173"/>
      <c r="I157" s="2173"/>
      <c r="J157" s="2173"/>
      <c r="K157" s="2173"/>
      <c r="L157" s="2173"/>
      <c r="M157" s="2173"/>
      <c r="N157" s="2173"/>
      <c r="O157" s="2173"/>
      <c r="P157" s="2173"/>
      <c r="Q157" s="2173"/>
      <c r="R157" s="1098"/>
      <c r="S157" s="2368"/>
      <c r="T157" s="2368"/>
      <c r="U157" s="2368"/>
      <c r="V157" s="2368"/>
      <c r="W157" s="2368"/>
      <c r="X157" s="2368"/>
      <c r="Y157" s="408"/>
      <c r="Z157" s="2236"/>
      <c r="AA157" s="2173"/>
      <c r="AB157" s="2173"/>
      <c r="AC157" s="2173"/>
      <c r="AD157" s="2174"/>
      <c r="AE157" s="2173"/>
      <c r="AF157" s="2173"/>
      <c r="AG157" s="2173"/>
      <c r="AH157" s="2173"/>
      <c r="AI157" s="2174"/>
      <c r="AJ157" s="2173"/>
      <c r="AK157" s="2173"/>
      <c r="AL157" s="2173"/>
      <c r="AM157" s="2173"/>
      <c r="AN157" s="2174"/>
      <c r="AO157" s="2173"/>
      <c r="AP157" s="2173"/>
      <c r="AQ157" s="2173"/>
      <c r="AR157" s="2173"/>
      <c r="AS157" s="2174"/>
      <c r="AT157" s="2173"/>
      <c r="AU157" s="2173"/>
      <c r="AV157" s="2173"/>
      <c r="AW157" s="2173"/>
      <c r="AX157" s="2174"/>
      <c r="AY157" s="391"/>
      <c r="AZ157" s="391"/>
      <c r="BA157" s="391"/>
      <c r="BB157" s="391"/>
      <c r="BC157" s="391"/>
      <c r="BD157" s="391"/>
    </row>
    <row r="158" spans="1:56">
      <c r="A158" s="2092"/>
      <c r="B158" s="2093"/>
      <c r="C158" s="2093"/>
      <c r="D158" s="2093"/>
      <c r="E158" s="562"/>
      <c r="F158" s="563"/>
      <c r="G158" s="527">
        <f t="shared" si="3"/>
        <v>463</v>
      </c>
      <c r="H158" s="2173"/>
      <c r="I158" s="2173"/>
      <c r="J158" s="2173"/>
      <c r="K158" s="2173"/>
      <c r="L158" s="2173"/>
      <c r="M158" s="2173"/>
      <c r="N158" s="2173"/>
      <c r="O158" s="2173"/>
      <c r="P158" s="2173"/>
      <c r="Q158" s="2173"/>
      <c r="R158" s="1098"/>
      <c r="S158" s="2368"/>
      <c r="T158" s="2368"/>
      <c r="U158" s="2368"/>
      <c r="V158" s="2368"/>
      <c r="W158" s="2368"/>
      <c r="X158" s="2368"/>
      <c r="Y158" s="408"/>
      <c r="Z158" s="2236"/>
      <c r="AA158" s="2173"/>
      <c r="AB158" s="2173"/>
      <c r="AC158" s="2173"/>
      <c r="AD158" s="2174"/>
      <c r="AE158" s="2173"/>
      <c r="AF158" s="2173"/>
      <c r="AG158" s="2173"/>
      <c r="AH158" s="2173"/>
      <c r="AI158" s="2174"/>
      <c r="AJ158" s="2173"/>
      <c r="AK158" s="2173"/>
      <c r="AL158" s="2173"/>
      <c r="AM158" s="2173"/>
      <c r="AN158" s="2174"/>
      <c r="AO158" s="2173"/>
      <c r="AP158" s="2173"/>
      <c r="AQ158" s="2173"/>
      <c r="AR158" s="2173"/>
      <c r="AS158" s="2174"/>
      <c r="AT158" s="2173"/>
      <c r="AU158" s="2173"/>
      <c r="AV158" s="2173"/>
      <c r="AW158" s="2173"/>
      <c r="AX158" s="2174"/>
      <c r="AY158" s="391"/>
      <c r="AZ158" s="391"/>
      <c r="BA158" s="391"/>
      <c r="BB158" s="391"/>
      <c r="BC158" s="391"/>
      <c r="BD158" s="391"/>
    </row>
    <row r="159" spans="1:56">
      <c r="A159" s="2092"/>
      <c r="B159" s="2093"/>
      <c r="C159" s="2093"/>
      <c r="D159" s="2093"/>
      <c r="E159" s="562"/>
      <c r="F159" s="563"/>
      <c r="G159" s="527">
        <f t="shared" si="3"/>
        <v>463</v>
      </c>
      <c r="H159" s="2173"/>
      <c r="I159" s="2173"/>
      <c r="J159" s="2173"/>
      <c r="K159" s="2173"/>
      <c r="L159" s="2173"/>
      <c r="M159" s="2173"/>
      <c r="N159" s="2173"/>
      <c r="O159" s="2173"/>
      <c r="P159" s="2173"/>
      <c r="Q159" s="2173"/>
      <c r="R159" s="1098"/>
      <c r="S159" s="2368"/>
      <c r="T159" s="2368"/>
      <c r="U159" s="2368"/>
      <c r="V159" s="2368"/>
      <c r="W159" s="2368"/>
      <c r="X159" s="2368"/>
      <c r="Y159" s="408"/>
      <c r="Z159" s="2236"/>
      <c r="AA159" s="2173"/>
      <c r="AB159" s="2173"/>
      <c r="AC159" s="2173"/>
      <c r="AD159" s="2174"/>
      <c r="AE159" s="2173"/>
      <c r="AF159" s="2173"/>
      <c r="AG159" s="2173"/>
      <c r="AH159" s="2173"/>
      <c r="AI159" s="2174"/>
      <c r="AJ159" s="2173"/>
      <c r="AK159" s="2173"/>
      <c r="AL159" s="2173"/>
      <c r="AM159" s="2173"/>
      <c r="AN159" s="2174"/>
      <c r="AO159" s="2173"/>
      <c r="AP159" s="2173"/>
      <c r="AQ159" s="2173"/>
      <c r="AR159" s="2173"/>
      <c r="AS159" s="2174"/>
      <c r="AT159" s="2173"/>
      <c r="AU159" s="2173"/>
      <c r="AV159" s="2173"/>
      <c r="AW159" s="2173"/>
      <c r="AX159" s="2174"/>
      <c r="AY159" s="391"/>
      <c r="AZ159" s="391"/>
      <c r="BA159" s="391"/>
      <c r="BB159" s="391"/>
      <c r="BC159" s="391"/>
      <c r="BD159" s="391"/>
    </row>
    <row r="160" spans="1:56">
      <c r="A160" s="2092"/>
      <c r="B160" s="2093"/>
      <c r="C160" s="2093"/>
      <c r="D160" s="2093"/>
      <c r="E160" s="562"/>
      <c r="F160" s="563"/>
      <c r="G160" s="527">
        <f t="shared" si="3"/>
        <v>463</v>
      </c>
      <c r="H160" s="2173"/>
      <c r="I160" s="2173"/>
      <c r="J160" s="2173"/>
      <c r="K160" s="2173"/>
      <c r="L160" s="2173"/>
      <c r="M160" s="2173"/>
      <c r="N160" s="2173"/>
      <c r="O160" s="2173"/>
      <c r="P160" s="2173"/>
      <c r="Q160" s="2173"/>
      <c r="R160" s="1098"/>
      <c r="S160" s="2368"/>
      <c r="T160" s="2368"/>
      <c r="U160" s="2368"/>
      <c r="V160" s="2368"/>
      <c r="W160" s="2368"/>
      <c r="X160" s="2368"/>
      <c r="Y160" s="408"/>
      <c r="Z160" s="2236"/>
      <c r="AA160" s="2173"/>
      <c r="AB160" s="2173"/>
      <c r="AC160" s="2173"/>
      <c r="AD160" s="2174"/>
      <c r="AE160" s="2173"/>
      <c r="AF160" s="2173"/>
      <c r="AG160" s="2173"/>
      <c r="AH160" s="2173"/>
      <c r="AI160" s="2174"/>
      <c r="AJ160" s="2173"/>
      <c r="AK160" s="2173"/>
      <c r="AL160" s="2173"/>
      <c r="AM160" s="2173"/>
      <c r="AN160" s="2174"/>
      <c r="AO160" s="2173"/>
      <c r="AP160" s="2173"/>
      <c r="AQ160" s="2173"/>
      <c r="AR160" s="2173"/>
      <c r="AS160" s="2174"/>
      <c r="AT160" s="2173"/>
      <c r="AU160" s="2173"/>
      <c r="AV160" s="2173"/>
      <c r="AW160" s="2173"/>
      <c r="AX160" s="2174"/>
      <c r="AY160" s="391"/>
      <c r="AZ160" s="391"/>
      <c r="BA160" s="391"/>
      <c r="BB160" s="391"/>
      <c r="BC160" s="391"/>
      <c r="BD160" s="391"/>
    </row>
    <row r="161" spans="1:56">
      <c r="A161" s="2092"/>
      <c r="B161" s="2093"/>
      <c r="C161" s="2093"/>
      <c r="D161" s="2093"/>
      <c r="E161" s="562"/>
      <c r="F161" s="563"/>
      <c r="G161" s="527">
        <f t="shared" si="3"/>
        <v>463</v>
      </c>
      <c r="H161" s="2173"/>
      <c r="I161" s="2173"/>
      <c r="J161" s="2173"/>
      <c r="K161" s="2173"/>
      <c r="L161" s="2173"/>
      <c r="M161" s="2173"/>
      <c r="N161" s="2173"/>
      <c r="O161" s="2173"/>
      <c r="P161" s="2173"/>
      <c r="Q161" s="2173"/>
      <c r="R161" s="1098"/>
      <c r="S161" s="2368"/>
      <c r="T161" s="2368"/>
      <c r="U161" s="2368"/>
      <c r="V161" s="2368"/>
      <c r="W161" s="2368"/>
      <c r="X161" s="2368"/>
      <c r="Y161" s="408"/>
      <c r="Z161" s="2236"/>
      <c r="AA161" s="2173"/>
      <c r="AB161" s="2173"/>
      <c r="AC161" s="2173"/>
      <c r="AD161" s="2174"/>
      <c r="AE161" s="2173"/>
      <c r="AF161" s="2173"/>
      <c r="AG161" s="2173"/>
      <c r="AH161" s="2173"/>
      <c r="AI161" s="2174"/>
      <c r="AJ161" s="2173"/>
      <c r="AK161" s="2173"/>
      <c r="AL161" s="2173"/>
      <c r="AM161" s="2173"/>
      <c r="AN161" s="2174"/>
      <c r="AO161" s="2173"/>
      <c r="AP161" s="2173"/>
      <c r="AQ161" s="2173"/>
      <c r="AR161" s="2173"/>
      <c r="AS161" s="2174"/>
      <c r="AT161" s="2173"/>
      <c r="AU161" s="2173"/>
      <c r="AV161" s="2173"/>
      <c r="AW161" s="2173"/>
      <c r="AX161" s="2174"/>
      <c r="AY161" s="391"/>
      <c r="AZ161" s="391"/>
      <c r="BA161" s="391"/>
      <c r="BB161" s="391"/>
      <c r="BC161" s="391"/>
      <c r="BD161" s="391"/>
    </row>
    <row r="162" spans="1:56" s="1077" customFormat="1">
      <c r="A162" s="2092"/>
      <c r="B162" s="2093"/>
      <c r="C162" s="2093"/>
      <c r="D162" s="2093"/>
      <c r="E162" s="562"/>
      <c r="F162" s="563"/>
      <c r="G162" s="527">
        <f t="shared" si="3"/>
        <v>463</v>
      </c>
      <c r="H162" s="2173"/>
      <c r="I162" s="2173"/>
      <c r="J162" s="2173"/>
      <c r="K162" s="2173"/>
      <c r="L162" s="2173"/>
      <c r="M162" s="2173"/>
      <c r="N162" s="2173"/>
      <c r="O162" s="2173"/>
      <c r="P162" s="2173"/>
      <c r="Q162" s="2173"/>
      <c r="R162" s="1098"/>
      <c r="S162" s="2368"/>
      <c r="T162" s="2368"/>
      <c r="U162" s="2368"/>
      <c r="V162" s="2368"/>
      <c r="W162" s="2368"/>
      <c r="X162" s="2368"/>
      <c r="Y162" s="408"/>
      <c r="Z162" s="2236"/>
      <c r="AA162" s="2173"/>
      <c r="AB162" s="2173"/>
      <c r="AC162" s="2173"/>
      <c r="AD162" s="2174"/>
      <c r="AE162" s="2173"/>
      <c r="AF162" s="2173"/>
      <c r="AG162" s="2173"/>
      <c r="AH162" s="2173"/>
      <c r="AI162" s="2174"/>
      <c r="AJ162" s="2173"/>
      <c r="AK162" s="2173"/>
      <c r="AL162" s="2173"/>
      <c r="AM162" s="2173"/>
      <c r="AN162" s="2174"/>
      <c r="AO162" s="2173"/>
      <c r="AP162" s="2173"/>
      <c r="AQ162" s="2173"/>
      <c r="AR162" s="2173"/>
      <c r="AS162" s="2174"/>
      <c r="AT162" s="2173"/>
      <c r="AU162" s="2173"/>
      <c r="AV162" s="2173"/>
      <c r="AW162" s="2173"/>
      <c r="AX162" s="2174"/>
      <c r="AY162" s="388"/>
      <c r="AZ162" s="388"/>
      <c r="BA162" s="388"/>
      <c r="BB162" s="388"/>
      <c r="BC162" s="388"/>
      <c r="BD162" s="388"/>
    </row>
    <row r="163" spans="1:56">
      <c r="A163" s="2092"/>
      <c r="B163" s="2093"/>
      <c r="C163" s="2093"/>
      <c r="D163" s="2093"/>
      <c r="E163" s="562"/>
      <c r="F163" s="563"/>
      <c r="G163" s="527">
        <f t="shared" si="3"/>
        <v>463</v>
      </c>
      <c r="H163" s="2173"/>
      <c r="I163" s="2173"/>
      <c r="J163" s="2173"/>
      <c r="K163" s="2173"/>
      <c r="L163" s="2173"/>
      <c r="M163" s="2173"/>
      <c r="N163" s="2173"/>
      <c r="O163" s="2173"/>
      <c r="P163" s="2173"/>
      <c r="Q163" s="2173"/>
      <c r="R163" s="1098"/>
      <c r="S163" s="2368"/>
      <c r="T163" s="2368"/>
      <c r="U163" s="2368"/>
      <c r="V163" s="2368"/>
      <c r="W163" s="2368"/>
      <c r="X163" s="2368"/>
      <c r="Y163" s="408"/>
      <c r="Z163" s="2236"/>
      <c r="AA163" s="2173"/>
      <c r="AB163" s="2173"/>
      <c r="AC163" s="2173"/>
      <c r="AD163" s="2174"/>
      <c r="AE163" s="2173"/>
      <c r="AF163" s="2173"/>
      <c r="AG163" s="2173"/>
      <c r="AH163" s="2173"/>
      <c r="AI163" s="2174"/>
      <c r="AJ163" s="2173"/>
      <c r="AK163" s="2173"/>
      <c r="AL163" s="2173"/>
      <c r="AM163" s="2173"/>
      <c r="AN163" s="2174"/>
      <c r="AO163" s="2173"/>
      <c r="AP163" s="2173"/>
      <c r="AQ163" s="2173"/>
      <c r="AR163" s="2173"/>
      <c r="AS163" s="2174"/>
      <c r="AT163" s="2173"/>
      <c r="AU163" s="2173"/>
      <c r="AV163" s="2173"/>
      <c r="AW163" s="2173"/>
      <c r="AX163" s="2174"/>
      <c r="AY163" s="391"/>
      <c r="AZ163" s="391"/>
      <c r="BA163" s="391"/>
      <c r="BB163" s="391"/>
      <c r="BC163" s="391"/>
      <c r="BD163" s="391"/>
    </row>
    <row r="164" spans="1:56">
      <c r="A164" s="2092"/>
      <c r="B164" s="2093"/>
      <c r="C164" s="2093"/>
      <c r="D164" s="2093"/>
      <c r="E164" s="562"/>
      <c r="F164" s="563"/>
      <c r="G164" s="534">
        <f t="shared" si="3"/>
        <v>463</v>
      </c>
      <c r="H164" s="570" t="s">
        <v>55</v>
      </c>
      <c r="I164" s="410"/>
      <c r="J164" s="410"/>
      <c r="K164" s="410"/>
      <c r="L164" s="410"/>
      <c r="M164" s="410"/>
      <c r="N164" s="410"/>
      <c r="O164" s="410"/>
      <c r="P164" s="410"/>
      <c r="Q164" s="410"/>
      <c r="R164" s="410"/>
      <c r="S164" s="410"/>
      <c r="T164" s="410"/>
      <c r="U164" s="410"/>
      <c r="V164" s="410"/>
      <c r="W164" s="410"/>
      <c r="X164" s="410"/>
      <c r="Y164" s="410"/>
      <c r="Z164" s="2094" t="s">
        <v>70</v>
      </c>
      <c r="AA164" s="2095"/>
      <c r="AB164" s="2095"/>
      <c r="AC164" s="2095"/>
      <c r="AD164" s="2096"/>
      <c r="AE164" s="2234"/>
      <c r="AF164" s="2234"/>
      <c r="AG164" s="2234"/>
      <c r="AH164" s="2234"/>
      <c r="AI164" s="2235"/>
      <c r="AJ164" s="2234"/>
      <c r="AK164" s="2234"/>
      <c r="AL164" s="2234"/>
      <c r="AM164" s="2234"/>
      <c r="AN164" s="2235"/>
      <c r="AO164" s="2234"/>
      <c r="AP164" s="2234"/>
      <c r="AQ164" s="2234"/>
      <c r="AR164" s="2234"/>
      <c r="AS164" s="2235"/>
      <c r="AT164" s="2234"/>
      <c r="AU164" s="2234"/>
      <c r="AV164" s="2234"/>
      <c r="AW164" s="2234"/>
      <c r="AX164" s="2235"/>
      <c r="AY164" s="391"/>
      <c r="AZ164" s="391"/>
      <c r="BA164" s="391"/>
      <c r="BB164" s="391"/>
      <c r="BC164" s="391"/>
      <c r="BD164" s="391"/>
    </row>
    <row r="165" spans="1:56">
      <c r="A165" s="408">
        <v>6</v>
      </c>
      <c r="B165" s="408"/>
      <c r="C165" s="408"/>
      <c r="D165" s="408"/>
      <c r="E165" s="407"/>
      <c r="F165" s="406">
        <v>7</v>
      </c>
      <c r="G165" s="406"/>
      <c r="H165" s="406"/>
      <c r="I165" s="406"/>
      <c r="J165" s="407"/>
      <c r="K165" s="406">
        <v>8</v>
      </c>
      <c r="L165" s="406"/>
      <c r="M165" s="406"/>
      <c r="N165" s="406"/>
      <c r="O165" s="407"/>
      <c r="P165" s="406">
        <v>9</v>
      </c>
      <c r="Q165" s="406"/>
      <c r="R165" s="406"/>
      <c r="S165" s="406"/>
      <c r="T165" s="407"/>
      <c r="U165" s="406">
        <v>10</v>
      </c>
      <c r="V165" s="406"/>
      <c r="W165" s="406"/>
      <c r="X165" s="406"/>
      <c r="Y165" s="407"/>
      <c r="Z165" s="408">
        <v>11</v>
      </c>
      <c r="AA165" s="408"/>
      <c r="AB165" s="408"/>
      <c r="AC165" s="408"/>
      <c r="AD165" s="409"/>
      <c r="AE165" s="408">
        <v>12</v>
      </c>
      <c r="AF165" s="408"/>
      <c r="AG165" s="408"/>
      <c r="AH165" s="408"/>
      <c r="AI165" s="409"/>
      <c r="AJ165" s="408">
        <v>13</v>
      </c>
      <c r="AK165" s="408"/>
      <c r="AL165" s="408"/>
      <c r="AM165" s="408"/>
      <c r="AN165" s="409"/>
      <c r="AO165" s="408">
        <v>14</v>
      </c>
      <c r="AP165" s="408"/>
      <c r="AQ165" s="408"/>
      <c r="AR165" s="408"/>
      <c r="AS165" s="409"/>
      <c r="AT165" s="408">
        <v>15</v>
      </c>
      <c r="AU165" s="408"/>
      <c r="AV165" s="408"/>
      <c r="AW165" s="408"/>
      <c r="AX165" s="409"/>
      <c r="AY165" s="391"/>
      <c r="AZ165" s="391"/>
      <c r="BA165" s="391"/>
      <c r="BB165" s="391"/>
      <c r="BC165" s="391"/>
      <c r="BD165" s="391"/>
    </row>
    <row r="166" spans="1:56">
      <c r="A166" s="2173"/>
      <c r="B166" s="2173"/>
      <c r="C166" s="2173"/>
      <c r="D166" s="2173"/>
      <c r="E166" s="2174"/>
      <c r="F166" s="2173"/>
      <c r="G166" s="2173"/>
      <c r="H166" s="2173"/>
      <c r="I166" s="2173"/>
      <c r="J166" s="2174"/>
      <c r="K166" s="2173"/>
      <c r="L166" s="2173"/>
      <c r="M166" s="2173"/>
      <c r="N166" s="2173"/>
      <c r="O166" s="2174"/>
      <c r="P166" s="2173"/>
      <c r="Q166" s="2173"/>
      <c r="R166" s="2173"/>
      <c r="S166" s="2173"/>
      <c r="T166" s="2174"/>
      <c r="U166" s="2173"/>
      <c r="V166" s="2173"/>
      <c r="W166" s="2173"/>
      <c r="X166" s="2173"/>
      <c r="Y166" s="2174"/>
      <c r="Z166" s="2173"/>
      <c r="AA166" s="2173"/>
      <c r="AB166" s="2173"/>
      <c r="AC166" s="2173"/>
      <c r="AD166" s="2174"/>
      <c r="AE166" s="2173"/>
      <c r="AF166" s="2173"/>
      <c r="AG166" s="2173"/>
      <c r="AH166" s="2173"/>
      <c r="AI166" s="2174"/>
      <c r="AJ166" s="2173"/>
      <c r="AK166" s="2173"/>
      <c r="AL166" s="2173"/>
      <c r="AM166" s="2173"/>
      <c r="AN166" s="2174"/>
      <c r="AO166" s="2173"/>
      <c r="AP166" s="2173"/>
      <c r="AQ166" s="2173"/>
      <c r="AR166" s="2173"/>
      <c r="AS166" s="2174"/>
      <c r="AT166" s="2173"/>
      <c r="AU166" s="2173"/>
      <c r="AV166" s="2173"/>
      <c r="AW166" s="2173"/>
      <c r="AX166" s="2174"/>
      <c r="AY166" s="391"/>
      <c r="AZ166" s="391"/>
      <c r="BA166" s="391"/>
      <c r="BB166" s="391"/>
      <c r="BC166" s="391"/>
      <c r="BD166" s="391"/>
    </row>
    <row r="167" spans="1:56">
      <c r="A167" s="2173"/>
      <c r="B167" s="2173"/>
      <c r="C167" s="2173"/>
      <c r="D167" s="2173"/>
      <c r="E167" s="2174"/>
      <c r="F167" s="2173"/>
      <c r="G167" s="2173"/>
      <c r="H167" s="2173"/>
      <c r="I167" s="2173"/>
      <c r="J167" s="2174"/>
      <c r="K167" s="2173"/>
      <c r="L167" s="2173"/>
      <c r="M167" s="2173"/>
      <c r="N167" s="2173"/>
      <c r="O167" s="2174"/>
      <c r="P167" s="2173"/>
      <c r="Q167" s="2173"/>
      <c r="R167" s="2173"/>
      <c r="S167" s="2173"/>
      <c r="T167" s="2174"/>
      <c r="U167" s="2173"/>
      <c r="V167" s="2173"/>
      <c r="W167" s="2173"/>
      <c r="X167" s="2173"/>
      <c r="Y167" s="2174"/>
      <c r="Z167" s="2173"/>
      <c r="AA167" s="2173"/>
      <c r="AB167" s="2173"/>
      <c r="AC167" s="2173"/>
      <c r="AD167" s="2174"/>
      <c r="AE167" s="2173"/>
      <c r="AF167" s="2173"/>
      <c r="AG167" s="2173"/>
      <c r="AH167" s="2173"/>
      <c r="AI167" s="2174"/>
      <c r="AJ167" s="2173"/>
      <c r="AK167" s="2173"/>
      <c r="AL167" s="2173"/>
      <c r="AM167" s="2173"/>
      <c r="AN167" s="2174"/>
      <c r="AO167" s="2173"/>
      <c r="AP167" s="2173"/>
      <c r="AQ167" s="2173"/>
      <c r="AR167" s="2173"/>
      <c r="AS167" s="2174"/>
      <c r="AT167" s="2173"/>
      <c r="AU167" s="2173"/>
      <c r="AV167" s="2173"/>
      <c r="AW167" s="2173"/>
      <c r="AX167" s="2174"/>
      <c r="AY167" s="391"/>
      <c r="AZ167" s="391"/>
      <c r="BA167" s="391"/>
      <c r="BB167" s="391"/>
      <c r="BC167" s="391"/>
      <c r="BD167" s="391"/>
    </row>
    <row r="168" spans="1:56">
      <c r="A168" s="2173"/>
      <c r="B168" s="2173"/>
      <c r="C168" s="2173"/>
      <c r="D168" s="2173"/>
      <c r="E168" s="2174"/>
      <c r="F168" s="2173"/>
      <c r="G168" s="2173"/>
      <c r="H168" s="2173"/>
      <c r="I168" s="2173"/>
      <c r="J168" s="2174"/>
      <c r="K168" s="2173"/>
      <c r="L168" s="2173"/>
      <c r="M168" s="2173"/>
      <c r="N168" s="2173"/>
      <c r="O168" s="2174"/>
      <c r="P168" s="2173"/>
      <c r="Q168" s="2173"/>
      <c r="R168" s="2173"/>
      <c r="S168" s="2173"/>
      <c r="T168" s="2174"/>
      <c r="U168" s="2173"/>
      <c r="V168" s="2173"/>
      <c r="W168" s="2173"/>
      <c r="X168" s="2173"/>
      <c r="Y168" s="2174"/>
      <c r="Z168" s="2173"/>
      <c r="AA168" s="2173"/>
      <c r="AB168" s="2173"/>
      <c r="AC168" s="2173"/>
      <c r="AD168" s="2174"/>
      <c r="AE168" s="2173"/>
      <c r="AF168" s="2173"/>
      <c r="AG168" s="2173"/>
      <c r="AH168" s="2173"/>
      <c r="AI168" s="2174"/>
      <c r="AJ168" s="2173"/>
      <c r="AK168" s="2173"/>
      <c r="AL168" s="2173"/>
      <c r="AM168" s="2173"/>
      <c r="AN168" s="2174"/>
      <c r="AO168" s="2173"/>
      <c r="AP168" s="2173"/>
      <c r="AQ168" s="2173"/>
      <c r="AR168" s="2173"/>
      <c r="AS168" s="2174"/>
      <c r="AT168" s="2173"/>
      <c r="AU168" s="2173"/>
      <c r="AV168" s="2173"/>
      <c r="AW168" s="2173"/>
      <c r="AX168" s="2174"/>
      <c r="AY168" s="391"/>
      <c r="AZ168" s="391"/>
      <c r="BA168" s="391"/>
      <c r="BB168" s="391"/>
      <c r="BC168" s="391"/>
      <c r="BD168" s="391"/>
    </row>
    <row r="169" spans="1:56">
      <c r="A169" s="2173"/>
      <c r="B169" s="2173"/>
      <c r="C169" s="2173"/>
      <c r="D169" s="2173"/>
      <c r="E169" s="2174"/>
      <c r="F169" s="2173"/>
      <c r="G169" s="2173"/>
      <c r="H169" s="2173"/>
      <c r="I169" s="2173"/>
      <c r="J169" s="2174"/>
      <c r="K169" s="2173"/>
      <c r="L169" s="2173"/>
      <c r="M169" s="2173"/>
      <c r="N169" s="2173"/>
      <c r="O169" s="2174"/>
      <c r="P169" s="2173"/>
      <c r="Q169" s="2173"/>
      <c r="R169" s="2173"/>
      <c r="S169" s="2173"/>
      <c r="T169" s="2174"/>
      <c r="U169" s="2173"/>
      <c r="V169" s="2173"/>
      <c r="W169" s="2173"/>
      <c r="X169" s="2173"/>
      <c r="Y169" s="2174"/>
      <c r="Z169" s="2173"/>
      <c r="AA169" s="2173"/>
      <c r="AB169" s="2173"/>
      <c r="AC169" s="2173"/>
      <c r="AD169" s="2174"/>
      <c r="AE169" s="2173"/>
      <c r="AF169" s="2173"/>
      <c r="AG169" s="2173"/>
      <c r="AH169" s="2173"/>
      <c r="AI169" s="2174"/>
      <c r="AJ169" s="2173"/>
      <c r="AK169" s="2173"/>
      <c r="AL169" s="2173"/>
      <c r="AM169" s="2173"/>
      <c r="AN169" s="2174"/>
      <c r="AO169" s="2173"/>
      <c r="AP169" s="2173"/>
      <c r="AQ169" s="2173"/>
      <c r="AR169" s="2173"/>
      <c r="AS169" s="2174"/>
      <c r="AT169" s="2173"/>
      <c r="AU169" s="2173"/>
      <c r="AV169" s="2173"/>
      <c r="AW169" s="2173"/>
      <c r="AX169" s="2174"/>
      <c r="AY169" s="391"/>
      <c r="AZ169" s="391"/>
      <c r="BA169" s="391"/>
      <c r="BB169" s="391"/>
      <c r="BC169" s="391"/>
      <c r="BD169" s="391"/>
    </row>
    <row r="170" spans="1:56">
      <c r="A170" s="2173"/>
      <c r="B170" s="2173"/>
      <c r="C170" s="2173"/>
      <c r="D170" s="2173"/>
      <c r="E170" s="2174"/>
      <c r="F170" s="2173"/>
      <c r="G170" s="2173"/>
      <c r="H170" s="2173"/>
      <c r="I170" s="2173"/>
      <c r="J170" s="2174"/>
      <c r="K170" s="2173"/>
      <c r="L170" s="2173"/>
      <c r="M170" s="2173"/>
      <c r="N170" s="2173"/>
      <c r="O170" s="2174"/>
      <c r="P170" s="2173"/>
      <c r="Q170" s="2173"/>
      <c r="R170" s="2173"/>
      <c r="S170" s="2173"/>
      <c r="T170" s="2174"/>
      <c r="U170" s="2173"/>
      <c r="V170" s="2173"/>
      <c r="W170" s="2173"/>
      <c r="X170" s="2173"/>
      <c r="Y170" s="2174"/>
      <c r="Z170" s="2173"/>
      <c r="AA170" s="2173"/>
      <c r="AB170" s="2173"/>
      <c r="AC170" s="2173"/>
      <c r="AD170" s="2174"/>
      <c r="AE170" s="2173"/>
      <c r="AF170" s="2173"/>
      <c r="AG170" s="2173"/>
      <c r="AH170" s="2173"/>
      <c r="AI170" s="2174"/>
      <c r="AJ170" s="2173"/>
      <c r="AK170" s="2173"/>
      <c r="AL170" s="2173"/>
      <c r="AM170" s="2173"/>
      <c r="AN170" s="2174"/>
      <c r="AO170" s="2173"/>
      <c r="AP170" s="2173"/>
      <c r="AQ170" s="2173"/>
      <c r="AR170" s="2173"/>
      <c r="AS170" s="2174"/>
      <c r="AT170" s="2173"/>
      <c r="AU170" s="2173"/>
      <c r="AV170" s="2173"/>
      <c r="AW170" s="2173"/>
      <c r="AX170" s="2174"/>
      <c r="AY170" s="391"/>
      <c r="AZ170" s="391"/>
      <c r="BA170" s="391"/>
      <c r="BB170" s="391"/>
      <c r="BC170" s="391"/>
      <c r="BD170" s="391"/>
    </row>
    <row r="171" spans="1:56">
      <c r="A171" s="2173"/>
      <c r="B171" s="2173"/>
      <c r="C171" s="2173"/>
      <c r="D171" s="2173"/>
      <c r="E171" s="2174"/>
      <c r="F171" s="2173"/>
      <c r="G171" s="2173"/>
      <c r="H171" s="2173"/>
      <c r="I171" s="2173"/>
      <c r="J171" s="2174"/>
      <c r="K171" s="2173"/>
      <c r="L171" s="2173"/>
      <c r="M171" s="2173"/>
      <c r="N171" s="2173"/>
      <c r="O171" s="2174"/>
      <c r="P171" s="2173"/>
      <c r="Q171" s="2173"/>
      <c r="R171" s="2173"/>
      <c r="S171" s="2173"/>
      <c r="T171" s="2174"/>
      <c r="U171" s="2173"/>
      <c r="V171" s="2173"/>
      <c r="W171" s="2173"/>
      <c r="X171" s="2173"/>
      <c r="Y171" s="2174"/>
      <c r="Z171" s="2173"/>
      <c r="AA171" s="2173"/>
      <c r="AB171" s="2173"/>
      <c r="AC171" s="2173"/>
      <c r="AD171" s="2174"/>
      <c r="AE171" s="2173"/>
      <c r="AF171" s="2173"/>
      <c r="AG171" s="2173"/>
      <c r="AH171" s="2173"/>
      <c r="AI171" s="2174"/>
      <c r="AJ171" s="2173"/>
      <c r="AK171" s="2173"/>
      <c r="AL171" s="2173"/>
      <c r="AM171" s="2173"/>
      <c r="AN171" s="2174"/>
      <c r="AO171" s="2173"/>
      <c r="AP171" s="2173"/>
      <c r="AQ171" s="2173"/>
      <c r="AR171" s="2173"/>
      <c r="AS171" s="2174"/>
      <c r="AT171" s="2173"/>
      <c r="AU171" s="2173"/>
      <c r="AV171" s="2173"/>
      <c r="AW171" s="2173"/>
      <c r="AX171" s="2174"/>
      <c r="AY171" s="391"/>
      <c r="AZ171" s="391"/>
      <c r="BA171" s="391"/>
      <c r="BB171" s="391"/>
      <c r="BC171" s="391"/>
      <c r="BD171" s="391"/>
    </row>
    <row r="172" spans="1:56">
      <c r="A172" s="2173"/>
      <c r="B172" s="2173"/>
      <c r="C172" s="2173"/>
      <c r="D172" s="2173"/>
      <c r="E172" s="2174"/>
      <c r="F172" s="2173"/>
      <c r="G172" s="2173"/>
      <c r="H172" s="2173"/>
      <c r="I172" s="2173"/>
      <c r="J172" s="2174"/>
      <c r="K172" s="2173"/>
      <c r="L172" s="2173"/>
      <c r="M172" s="2173"/>
      <c r="N172" s="2173"/>
      <c r="O172" s="2174"/>
      <c r="P172" s="2173"/>
      <c r="Q172" s="2173"/>
      <c r="R172" s="2173"/>
      <c r="S172" s="2173"/>
      <c r="T172" s="2174"/>
      <c r="U172" s="2173"/>
      <c r="V172" s="2173"/>
      <c r="W172" s="2173"/>
      <c r="X172" s="2173"/>
      <c r="Y172" s="2174"/>
      <c r="Z172" s="2173"/>
      <c r="AA172" s="2173"/>
      <c r="AB172" s="2173"/>
      <c r="AC172" s="2173"/>
      <c r="AD172" s="2174"/>
      <c r="AE172" s="2173"/>
      <c r="AF172" s="2173"/>
      <c r="AG172" s="2173"/>
      <c r="AH172" s="2173"/>
      <c r="AI172" s="2174"/>
      <c r="AJ172" s="2173"/>
      <c r="AK172" s="2173"/>
      <c r="AL172" s="2173"/>
      <c r="AM172" s="2173"/>
      <c r="AN172" s="2174"/>
      <c r="AO172" s="2173"/>
      <c r="AP172" s="2173"/>
      <c r="AQ172" s="2173"/>
      <c r="AR172" s="2173"/>
      <c r="AS172" s="2174"/>
      <c r="AT172" s="2173"/>
      <c r="AU172" s="2173"/>
      <c r="AV172" s="2173"/>
      <c r="AW172" s="2173"/>
      <c r="AX172" s="2174"/>
      <c r="AY172" s="391"/>
      <c r="AZ172" s="391"/>
      <c r="BA172" s="391"/>
      <c r="BB172" s="391"/>
      <c r="BC172" s="391"/>
      <c r="BD172" s="391"/>
    </row>
    <row r="173" spans="1:56">
      <c r="A173" s="2173"/>
      <c r="B173" s="2173"/>
      <c r="C173" s="2173"/>
      <c r="D173" s="2173"/>
      <c r="E173" s="2174"/>
      <c r="F173" s="2173"/>
      <c r="G173" s="2173"/>
      <c r="H173" s="2173"/>
      <c r="I173" s="2173"/>
      <c r="J173" s="2174"/>
      <c r="K173" s="2173"/>
      <c r="L173" s="2173"/>
      <c r="M173" s="2173"/>
      <c r="N173" s="2173"/>
      <c r="O173" s="2174"/>
      <c r="P173" s="2173"/>
      <c r="Q173" s="2173"/>
      <c r="R173" s="2173"/>
      <c r="S173" s="2173"/>
      <c r="T173" s="2174"/>
      <c r="U173" s="2173"/>
      <c r="V173" s="2173"/>
      <c r="W173" s="2173"/>
      <c r="X173" s="2173"/>
      <c r="Y173" s="2174"/>
      <c r="Z173" s="2173"/>
      <c r="AA173" s="2173"/>
      <c r="AB173" s="2173"/>
      <c r="AC173" s="2173"/>
      <c r="AD173" s="2174"/>
      <c r="AE173" s="2173"/>
      <c r="AF173" s="2173"/>
      <c r="AG173" s="2173"/>
      <c r="AH173" s="2173"/>
      <c r="AI173" s="2174"/>
      <c r="AJ173" s="2173"/>
      <c r="AK173" s="2173"/>
      <c r="AL173" s="2173"/>
      <c r="AM173" s="2173"/>
      <c r="AN173" s="2174"/>
      <c r="AO173" s="2173"/>
      <c r="AP173" s="2173"/>
      <c r="AQ173" s="2173"/>
      <c r="AR173" s="2173"/>
      <c r="AS173" s="2174"/>
      <c r="AT173" s="2173"/>
      <c r="AU173" s="2173"/>
      <c r="AV173" s="2173"/>
      <c r="AW173" s="2173"/>
      <c r="AX173" s="2174"/>
      <c r="AY173" s="391"/>
      <c r="AZ173" s="391"/>
      <c r="BA173" s="391"/>
      <c r="BB173" s="391"/>
      <c r="BC173" s="391"/>
      <c r="BD173" s="391"/>
    </row>
    <row r="174" spans="1:56">
      <c r="A174" s="2173"/>
      <c r="B174" s="2173"/>
      <c r="C174" s="2173"/>
      <c r="D174" s="2173"/>
      <c r="E174" s="2174"/>
      <c r="F174" s="2173"/>
      <c r="G174" s="2173"/>
      <c r="H174" s="2173"/>
      <c r="I174" s="2173"/>
      <c r="J174" s="2174"/>
      <c r="K174" s="2173"/>
      <c r="L174" s="2173"/>
      <c r="M174" s="2173"/>
      <c r="N174" s="2173"/>
      <c r="O174" s="2174"/>
      <c r="P174" s="2173"/>
      <c r="Q174" s="2173"/>
      <c r="R174" s="2173"/>
      <c r="S174" s="2173"/>
      <c r="T174" s="2174"/>
      <c r="U174" s="2173"/>
      <c r="V174" s="2173"/>
      <c r="W174" s="2173"/>
      <c r="X174" s="2173"/>
      <c r="Y174" s="2174"/>
      <c r="Z174" s="2173"/>
      <c r="AA174" s="2173"/>
      <c r="AB174" s="2173"/>
      <c r="AC174" s="2173"/>
      <c r="AD174" s="2174"/>
      <c r="AE174" s="2173"/>
      <c r="AF174" s="2173"/>
      <c r="AG174" s="2173"/>
      <c r="AH174" s="2173"/>
      <c r="AI174" s="2174"/>
      <c r="AJ174" s="2173"/>
      <c r="AK174" s="2173"/>
      <c r="AL174" s="2173"/>
      <c r="AM174" s="2173"/>
      <c r="AN174" s="2174"/>
      <c r="AO174" s="2173"/>
      <c r="AP174" s="2173"/>
      <c r="AQ174" s="2173"/>
      <c r="AR174" s="2173"/>
      <c r="AS174" s="2174"/>
      <c r="AT174" s="2173"/>
      <c r="AU174" s="2173"/>
      <c r="AV174" s="2173"/>
      <c r="AW174" s="2173"/>
      <c r="AX174" s="2174"/>
      <c r="AY174" s="391"/>
      <c r="AZ174" s="391"/>
      <c r="BA174" s="391"/>
      <c r="BB174" s="391"/>
      <c r="BC174" s="391"/>
      <c r="BD174" s="391"/>
    </row>
    <row r="175" spans="1:56">
      <c r="A175" s="2173"/>
      <c r="B175" s="2173"/>
      <c r="C175" s="2173"/>
      <c r="D175" s="2173"/>
      <c r="E175" s="2174"/>
      <c r="F175" s="2173"/>
      <c r="G175" s="2173"/>
      <c r="H175" s="2173"/>
      <c r="I175" s="2173"/>
      <c r="J175" s="2174"/>
      <c r="K175" s="2173"/>
      <c r="L175" s="2173"/>
      <c r="M175" s="2173"/>
      <c r="N175" s="2173"/>
      <c r="O175" s="2174"/>
      <c r="P175" s="2173"/>
      <c r="Q175" s="2173"/>
      <c r="R175" s="2173"/>
      <c r="S175" s="2173"/>
      <c r="T175" s="2174"/>
      <c r="U175" s="2173"/>
      <c r="V175" s="2173"/>
      <c r="W175" s="2173"/>
      <c r="X175" s="2173"/>
      <c r="Y175" s="2174"/>
      <c r="Z175" s="2173"/>
      <c r="AA175" s="2173"/>
      <c r="AB175" s="2173"/>
      <c r="AC175" s="2173"/>
      <c r="AD175" s="2174"/>
      <c r="AE175" s="2173"/>
      <c r="AF175" s="2173"/>
      <c r="AG175" s="2173"/>
      <c r="AH175" s="2173"/>
      <c r="AI175" s="2174"/>
      <c r="AJ175" s="2173"/>
      <c r="AK175" s="2173"/>
      <c r="AL175" s="2173"/>
      <c r="AM175" s="2173"/>
      <c r="AN175" s="2174"/>
      <c r="AO175" s="2173"/>
      <c r="AP175" s="2173"/>
      <c r="AQ175" s="2173"/>
      <c r="AR175" s="2173"/>
      <c r="AS175" s="2174"/>
      <c r="AT175" s="2173"/>
      <c r="AU175" s="2173"/>
      <c r="AV175" s="2173"/>
      <c r="AW175" s="2173"/>
      <c r="AX175" s="2174"/>
      <c r="AY175" s="391"/>
      <c r="AZ175" s="391"/>
      <c r="BA175" s="391"/>
      <c r="BB175" s="391"/>
      <c r="BC175" s="391"/>
      <c r="BD175" s="391"/>
    </row>
    <row r="176" spans="1:56">
      <c r="A176" s="2173"/>
      <c r="B176" s="2173"/>
      <c r="C176" s="2173"/>
      <c r="D176" s="2173"/>
      <c r="E176" s="2174"/>
      <c r="F176" s="2173"/>
      <c r="G176" s="2173"/>
      <c r="H176" s="2173"/>
      <c r="I176" s="2173"/>
      <c r="J176" s="2174"/>
      <c r="K176" s="2173"/>
      <c r="L176" s="2173"/>
      <c r="M176" s="2173"/>
      <c r="N176" s="2173"/>
      <c r="O176" s="2174"/>
      <c r="P176" s="2173"/>
      <c r="Q176" s="2173"/>
      <c r="R176" s="2173"/>
      <c r="S176" s="2173"/>
      <c r="T176" s="2174"/>
      <c r="U176" s="2173"/>
      <c r="V176" s="2173"/>
      <c r="W176" s="2173"/>
      <c r="X176" s="2173"/>
      <c r="Y176" s="2174"/>
      <c r="Z176" s="2173"/>
      <c r="AA176" s="2173"/>
      <c r="AB176" s="2173"/>
      <c r="AC176" s="2173"/>
      <c r="AD176" s="2174"/>
      <c r="AE176" s="2173"/>
      <c r="AF176" s="2173"/>
      <c r="AG176" s="2173"/>
      <c r="AH176" s="2173"/>
      <c r="AI176" s="2174"/>
      <c r="AJ176" s="2173"/>
      <c r="AK176" s="2173"/>
      <c r="AL176" s="2173"/>
      <c r="AM176" s="2173"/>
      <c r="AN176" s="2174"/>
      <c r="AO176" s="2173"/>
      <c r="AP176" s="2173"/>
      <c r="AQ176" s="2173"/>
      <c r="AR176" s="2173"/>
      <c r="AS176" s="2174"/>
      <c r="AT176" s="2173"/>
      <c r="AU176" s="2173"/>
      <c r="AV176" s="2173"/>
      <c r="AW176" s="2173"/>
      <c r="AX176" s="2174"/>
      <c r="AY176" s="391"/>
      <c r="AZ176" s="391"/>
      <c r="BA176" s="391"/>
      <c r="BB176" s="391"/>
      <c r="BC176" s="391"/>
      <c r="BD176" s="391"/>
    </row>
    <row r="177" spans="1:56">
      <c r="A177" s="2173"/>
      <c r="B177" s="2173"/>
      <c r="C177" s="2173"/>
      <c r="D177" s="2173"/>
      <c r="E177" s="2174"/>
      <c r="F177" s="2173"/>
      <c r="G177" s="2173"/>
      <c r="H177" s="2173"/>
      <c r="I177" s="2173"/>
      <c r="J177" s="2174"/>
      <c r="K177" s="2173"/>
      <c r="L177" s="2173"/>
      <c r="M177" s="2173"/>
      <c r="N177" s="2173"/>
      <c r="O177" s="2174"/>
      <c r="P177" s="2173"/>
      <c r="Q177" s="2173"/>
      <c r="R177" s="2173"/>
      <c r="S177" s="2173"/>
      <c r="T177" s="2174"/>
      <c r="U177" s="2173"/>
      <c r="V177" s="2173"/>
      <c r="W177" s="2173"/>
      <c r="X177" s="2173"/>
      <c r="Y177" s="2174"/>
      <c r="Z177" s="2173"/>
      <c r="AA177" s="2173"/>
      <c r="AB177" s="2173"/>
      <c r="AC177" s="2173"/>
      <c r="AD177" s="2174"/>
      <c r="AE177" s="2173"/>
      <c r="AF177" s="2173"/>
      <c r="AG177" s="2173"/>
      <c r="AH177" s="2173"/>
      <c r="AI177" s="2174"/>
      <c r="AJ177" s="2173"/>
      <c r="AK177" s="2173"/>
      <c r="AL177" s="2173"/>
      <c r="AM177" s="2173"/>
      <c r="AN177" s="2174"/>
      <c r="AO177" s="2173"/>
      <c r="AP177" s="2173"/>
      <c r="AQ177" s="2173"/>
      <c r="AR177" s="2173"/>
      <c r="AS177" s="2174"/>
      <c r="AT177" s="2173"/>
      <c r="AU177" s="2173"/>
      <c r="AV177" s="2173"/>
      <c r="AW177" s="2173"/>
      <c r="AX177" s="2174"/>
      <c r="AY177" s="391"/>
      <c r="AZ177" s="391"/>
      <c r="BA177" s="391"/>
      <c r="BB177" s="391"/>
      <c r="BC177" s="391"/>
      <c r="BD177" s="391"/>
    </row>
    <row r="178" spans="1:56" s="1077" customFormat="1">
      <c r="A178" s="2173"/>
      <c r="B178" s="2173"/>
      <c r="C178" s="2173"/>
      <c r="D178" s="2173"/>
      <c r="E178" s="2174"/>
      <c r="F178" s="2173"/>
      <c r="G178" s="2173"/>
      <c r="H178" s="2173"/>
      <c r="I178" s="2173"/>
      <c r="J178" s="2174"/>
      <c r="K178" s="2173"/>
      <c r="L178" s="2173"/>
      <c r="M178" s="2173"/>
      <c r="N178" s="2173"/>
      <c r="O178" s="2174"/>
      <c r="P178" s="2173"/>
      <c r="Q178" s="2173"/>
      <c r="R178" s="2173"/>
      <c r="S178" s="2173"/>
      <c r="T178" s="2174"/>
      <c r="U178" s="2173"/>
      <c r="V178" s="2173"/>
      <c r="W178" s="2173"/>
      <c r="X178" s="2173"/>
      <c r="Y178" s="2174"/>
      <c r="Z178" s="2173"/>
      <c r="AA178" s="2173"/>
      <c r="AB178" s="2173"/>
      <c r="AC178" s="2173"/>
      <c r="AD178" s="2174"/>
      <c r="AE178" s="2173"/>
      <c r="AF178" s="2173"/>
      <c r="AG178" s="2173"/>
      <c r="AH178" s="2173"/>
      <c r="AI178" s="2174"/>
      <c r="AJ178" s="2173"/>
      <c r="AK178" s="2173"/>
      <c r="AL178" s="2173"/>
      <c r="AM178" s="2173"/>
      <c r="AN178" s="2174"/>
      <c r="AO178" s="2173"/>
      <c r="AP178" s="2173"/>
      <c r="AQ178" s="2173"/>
      <c r="AR178" s="2173"/>
      <c r="AS178" s="2174"/>
      <c r="AT178" s="2173"/>
      <c r="AU178" s="2173"/>
      <c r="AV178" s="2173"/>
      <c r="AW178" s="2173"/>
      <c r="AX178" s="2174"/>
      <c r="AY178" s="388"/>
      <c r="AZ178" s="388"/>
      <c r="BA178" s="388"/>
      <c r="BB178" s="388"/>
      <c r="BC178" s="388"/>
      <c r="BD178" s="388"/>
    </row>
    <row r="179" spans="1:56">
      <c r="A179" s="2173"/>
      <c r="B179" s="2173"/>
      <c r="C179" s="2173"/>
      <c r="D179" s="2173"/>
      <c r="E179" s="2174"/>
      <c r="F179" s="2173"/>
      <c r="G179" s="2173"/>
      <c r="H179" s="2173"/>
      <c r="I179" s="2173"/>
      <c r="J179" s="2174"/>
      <c r="K179" s="2173"/>
      <c r="L179" s="2173"/>
      <c r="M179" s="2173"/>
      <c r="N179" s="2173"/>
      <c r="O179" s="2174"/>
      <c r="P179" s="2173"/>
      <c r="Q179" s="2173"/>
      <c r="R179" s="2173"/>
      <c r="S179" s="2173"/>
      <c r="T179" s="2174"/>
      <c r="U179" s="2173"/>
      <c r="V179" s="2173"/>
      <c r="W179" s="2173"/>
      <c r="X179" s="2173"/>
      <c r="Y179" s="2174"/>
      <c r="Z179" s="2173"/>
      <c r="AA179" s="2173"/>
      <c r="AB179" s="2173"/>
      <c r="AC179" s="2173"/>
      <c r="AD179" s="2174"/>
      <c r="AE179" s="2173"/>
      <c r="AF179" s="2173"/>
      <c r="AG179" s="2173"/>
      <c r="AH179" s="2173"/>
      <c r="AI179" s="2174"/>
      <c r="AJ179" s="2173"/>
      <c r="AK179" s="2173"/>
      <c r="AL179" s="2173"/>
      <c r="AM179" s="2173"/>
      <c r="AN179" s="2174"/>
      <c r="AO179" s="2173"/>
      <c r="AP179" s="2173"/>
      <c r="AQ179" s="2173"/>
      <c r="AR179" s="2173"/>
      <c r="AS179" s="2174"/>
      <c r="AT179" s="2173"/>
      <c r="AU179" s="2173"/>
      <c r="AV179" s="2173"/>
      <c r="AW179" s="2173"/>
      <c r="AX179" s="2174"/>
      <c r="AY179" s="391"/>
      <c r="AZ179" s="391"/>
      <c r="BA179" s="391"/>
      <c r="BB179" s="391"/>
      <c r="BC179" s="391"/>
      <c r="BD179" s="391"/>
    </row>
    <row r="180" spans="1:56">
      <c r="A180" s="2234"/>
      <c r="B180" s="2234"/>
      <c r="C180" s="2234"/>
      <c r="D180" s="2234"/>
      <c r="E180" s="2235"/>
      <c r="F180" s="2234"/>
      <c r="G180" s="2234"/>
      <c r="H180" s="2234"/>
      <c r="I180" s="2234"/>
      <c r="J180" s="2235"/>
      <c r="K180" s="2234"/>
      <c r="L180" s="2234"/>
      <c r="M180" s="2234"/>
      <c r="N180" s="2234"/>
      <c r="O180" s="2235"/>
      <c r="P180" s="2234"/>
      <c r="Q180" s="2234"/>
      <c r="R180" s="2234"/>
      <c r="S180" s="2234"/>
      <c r="T180" s="2235"/>
      <c r="U180" s="2234"/>
      <c r="V180" s="2234"/>
      <c r="W180" s="2234"/>
      <c r="X180" s="2234"/>
      <c r="Y180" s="2235"/>
      <c r="Z180" s="2234"/>
      <c r="AA180" s="2234"/>
      <c r="AB180" s="2234"/>
      <c r="AC180" s="2234"/>
      <c r="AD180" s="2235"/>
      <c r="AE180" s="2234"/>
      <c r="AF180" s="2234"/>
      <c r="AG180" s="2234"/>
      <c r="AH180" s="2234"/>
      <c r="AI180" s="2235"/>
      <c r="AJ180" s="2234"/>
      <c r="AK180" s="2234"/>
      <c r="AL180" s="2234"/>
      <c r="AM180" s="2234"/>
      <c r="AN180" s="2235"/>
      <c r="AO180" s="2234"/>
      <c r="AP180" s="2234"/>
      <c r="AQ180" s="2234"/>
      <c r="AR180" s="2234"/>
      <c r="AS180" s="2235"/>
      <c r="AT180" s="2234"/>
      <c r="AU180" s="2234"/>
      <c r="AV180" s="2234"/>
      <c r="AW180" s="2234"/>
      <c r="AX180" s="2235"/>
      <c r="AY180" s="391"/>
      <c r="AZ180" s="391"/>
      <c r="BA180" s="391"/>
      <c r="BB180" s="391"/>
      <c r="BC180" s="391"/>
      <c r="BD180" s="391"/>
    </row>
    <row r="181" spans="1:56">
      <c r="A181" s="408">
        <v>16</v>
      </c>
      <c r="B181" s="408"/>
      <c r="C181" s="408"/>
      <c r="D181" s="408"/>
      <c r="E181" s="409"/>
      <c r="F181" s="408">
        <v>17</v>
      </c>
      <c r="G181" s="408"/>
      <c r="H181" s="408"/>
      <c r="I181" s="408"/>
      <c r="J181" s="409"/>
      <c r="K181" s="408">
        <v>18</v>
      </c>
      <c r="L181" s="408"/>
      <c r="M181" s="408"/>
      <c r="N181" s="408"/>
      <c r="O181" s="409"/>
      <c r="P181" s="408">
        <v>19</v>
      </c>
      <c r="Q181" s="408"/>
      <c r="R181" s="408"/>
      <c r="S181" s="408"/>
      <c r="T181" s="409"/>
      <c r="U181" s="408">
        <v>20</v>
      </c>
      <c r="V181" s="408"/>
      <c r="W181" s="408"/>
      <c r="X181" s="408"/>
      <c r="Y181" s="409"/>
      <c r="Z181" s="408">
        <v>21</v>
      </c>
      <c r="AA181" s="408"/>
      <c r="AB181" s="408"/>
      <c r="AC181" s="408"/>
      <c r="AD181" s="409"/>
      <c r="AE181" s="408">
        <v>22</v>
      </c>
      <c r="AF181" s="408"/>
      <c r="AG181" s="408"/>
      <c r="AH181" s="408"/>
      <c r="AI181" s="409"/>
      <c r="AJ181" s="408">
        <v>23</v>
      </c>
      <c r="AK181" s="408"/>
      <c r="AL181" s="408"/>
      <c r="AM181" s="408"/>
      <c r="AN181" s="409"/>
      <c r="AO181" s="408">
        <v>24</v>
      </c>
      <c r="AP181" s="408"/>
      <c r="AQ181" s="408"/>
      <c r="AR181" s="408"/>
      <c r="AS181" s="409"/>
      <c r="AT181" s="408">
        <v>25</v>
      </c>
      <c r="AU181" s="408"/>
      <c r="AV181" s="408"/>
      <c r="AW181" s="408"/>
      <c r="AX181" s="409"/>
      <c r="AY181" s="391"/>
      <c r="AZ181" s="391"/>
      <c r="BA181" s="391"/>
      <c r="BB181" s="391"/>
      <c r="BC181" s="391"/>
      <c r="BD181" s="391"/>
    </row>
    <row r="182" spans="1:56">
      <c r="A182" s="2236"/>
      <c r="B182" s="2173"/>
      <c r="C182" s="2173"/>
      <c r="D182" s="2173"/>
      <c r="E182" s="2174"/>
      <c r="F182" s="2236"/>
      <c r="G182" s="2173"/>
      <c r="H182" s="2173"/>
      <c r="I182" s="2173"/>
      <c r="J182" s="2174"/>
      <c r="K182" s="2236"/>
      <c r="L182" s="2173"/>
      <c r="M182" s="2173"/>
      <c r="N182" s="2173"/>
      <c r="O182" s="2174"/>
      <c r="P182" s="2236"/>
      <c r="Q182" s="2173"/>
      <c r="R182" s="2173"/>
      <c r="S182" s="2173"/>
      <c r="T182" s="2174"/>
      <c r="U182" s="2236"/>
      <c r="V182" s="2173"/>
      <c r="W182" s="2173"/>
      <c r="X182" s="2173"/>
      <c r="Y182" s="2174"/>
      <c r="Z182" s="2236" t="s">
        <v>71</v>
      </c>
      <c r="AA182" s="2173"/>
      <c r="AB182" s="2173"/>
      <c r="AC182" s="2173"/>
      <c r="AD182" s="2174"/>
      <c r="AE182" s="2236" t="s">
        <v>72</v>
      </c>
      <c r="AF182" s="2173"/>
      <c r="AG182" s="2173"/>
      <c r="AH182" s="2173"/>
      <c r="AI182" s="2174"/>
      <c r="AJ182" s="2236"/>
      <c r="AK182" s="2173"/>
      <c r="AL182" s="2173"/>
      <c r="AM182" s="2173"/>
      <c r="AN182" s="2174"/>
      <c r="AO182" s="2236"/>
      <c r="AP182" s="2173"/>
      <c r="AQ182" s="2173"/>
      <c r="AR182" s="2173"/>
      <c r="AS182" s="2174"/>
      <c r="AT182" s="2236"/>
      <c r="AU182" s="2173"/>
      <c r="AV182" s="2173"/>
      <c r="AW182" s="2173"/>
      <c r="AX182" s="2174"/>
      <c r="AY182" s="391"/>
      <c r="AZ182" s="391"/>
      <c r="BA182" s="391"/>
      <c r="BB182" s="391"/>
      <c r="BC182" s="391"/>
      <c r="BD182" s="391"/>
    </row>
    <row r="183" spans="1:56">
      <c r="A183" s="2236"/>
      <c r="B183" s="2173"/>
      <c r="C183" s="2173"/>
      <c r="D183" s="2173"/>
      <c r="E183" s="2174"/>
      <c r="F183" s="2236"/>
      <c r="G183" s="2173"/>
      <c r="H183" s="2173"/>
      <c r="I183" s="2173"/>
      <c r="J183" s="2174"/>
      <c r="K183" s="2236"/>
      <c r="L183" s="2173"/>
      <c r="M183" s="2173"/>
      <c r="N183" s="2173"/>
      <c r="O183" s="2174"/>
      <c r="P183" s="2236"/>
      <c r="Q183" s="2173"/>
      <c r="R183" s="2173"/>
      <c r="S183" s="2173"/>
      <c r="T183" s="2174"/>
      <c r="U183" s="2236"/>
      <c r="V183" s="2173"/>
      <c r="W183" s="2173"/>
      <c r="X183" s="2173"/>
      <c r="Y183" s="2174"/>
      <c r="Z183" s="2236"/>
      <c r="AA183" s="2173"/>
      <c r="AB183" s="2173"/>
      <c r="AC183" s="2173"/>
      <c r="AD183" s="2174"/>
      <c r="AE183" s="2236"/>
      <c r="AF183" s="2173"/>
      <c r="AG183" s="2173"/>
      <c r="AH183" s="2173"/>
      <c r="AI183" s="2174"/>
      <c r="AJ183" s="2236"/>
      <c r="AK183" s="2173"/>
      <c r="AL183" s="2173"/>
      <c r="AM183" s="2173"/>
      <c r="AN183" s="2174"/>
      <c r="AO183" s="2236"/>
      <c r="AP183" s="2173"/>
      <c r="AQ183" s="2173"/>
      <c r="AR183" s="2173"/>
      <c r="AS183" s="2174"/>
      <c r="AT183" s="2236"/>
      <c r="AU183" s="2173"/>
      <c r="AV183" s="2173"/>
      <c r="AW183" s="2173"/>
      <c r="AX183" s="2174"/>
      <c r="AY183" s="391"/>
      <c r="AZ183" s="391"/>
      <c r="BA183" s="391"/>
      <c r="BB183" s="391"/>
      <c r="BC183" s="391"/>
      <c r="BD183" s="391"/>
    </row>
    <row r="184" spans="1:56">
      <c r="A184" s="2236"/>
      <c r="B184" s="2173"/>
      <c r="C184" s="2173"/>
      <c r="D184" s="2173"/>
      <c r="E184" s="2174"/>
      <c r="F184" s="2236"/>
      <c r="G184" s="2173"/>
      <c r="H184" s="2173"/>
      <c r="I184" s="2173"/>
      <c r="J184" s="2174"/>
      <c r="K184" s="2236"/>
      <c r="L184" s="2173"/>
      <c r="M184" s="2173"/>
      <c r="N184" s="2173"/>
      <c r="O184" s="2174"/>
      <c r="P184" s="2236"/>
      <c r="Q184" s="2173"/>
      <c r="R184" s="2173"/>
      <c r="S184" s="2173"/>
      <c r="T184" s="2174"/>
      <c r="U184" s="2236"/>
      <c r="V184" s="2173"/>
      <c r="W184" s="2173"/>
      <c r="X184" s="2173"/>
      <c r="Y184" s="2174"/>
      <c r="Z184" s="2236"/>
      <c r="AA184" s="2173"/>
      <c r="AB184" s="2173"/>
      <c r="AC184" s="2173"/>
      <c r="AD184" s="2174"/>
      <c r="AE184" s="2236"/>
      <c r="AF184" s="2173"/>
      <c r="AG184" s="2173"/>
      <c r="AH184" s="2173"/>
      <c r="AI184" s="2174"/>
      <c r="AJ184" s="2236"/>
      <c r="AK184" s="2173"/>
      <c r="AL184" s="2173"/>
      <c r="AM184" s="2173"/>
      <c r="AN184" s="2174"/>
      <c r="AO184" s="2236"/>
      <c r="AP184" s="2173"/>
      <c r="AQ184" s="2173"/>
      <c r="AR184" s="2173"/>
      <c r="AS184" s="2174"/>
      <c r="AT184" s="2236"/>
      <c r="AU184" s="2173"/>
      <c r="AV184" s="2173"/>
      <c r="AW184" s="2173"/>
      <c r="AX184" s="2174"/>
      <c r="AY184" s="391"/>
      <c r="AZ184" s="391"/>
      <c r="BA184" s="391"/>
      <c r="BB184" s="391"/>
      <c r="BC184" s="391"/>
      <c r="BD184" s="391"/>
    </row>
    <row r="185" spans="1:56">
      <c r="A185" s="2236"/>
      <c r="B185" s="2173"/>
      <c r="C185" s="2173"/>
      <c r="D185" s="2173"/>
      <c r="E185" s="2174"/>
      <c r="F185" s="2236"/>
      <c r="G185" s="2173"/>
      <c r="H185" s="2173"/>
      <c r="I185" s="2173"/>
      <c r="J185" s="2174"/>
      <c r="K185" s="2236"/>
      <c r="L185" s="2173"/>
      <c r="M185" s="2173"/>
      <c r="N185" s="2173"/>
      <c r="O185" s="2174"/>
      <c r="P185" s="2236"/>
      <c r="Q185" s="2173"/>
      <c r="R185" s="2173"/>
      <c r="S185" s="2173"/>
      <c r="T185" s="2174"/>
      <c r="U185" s="2236"/>
      <c r="V185" s="2173"/>
      <c r="W185" s="2173"/>
      <c r="X185" s="2173"/>
      <c r="Y185" s="2174"/>
      <c r="Z185" s="2236"/>
      <c r="AA185" s="2173"/>
      <c r="AB185" s="2173"/>
      <c r="AC185" s="2173"/>
      <c r="AD185" s="2174"/>
      <c r="AE185" s="2236"/>
      <c r="AF185" s="2173"/>
      <c r="AG185" s="2173"/>
      <c r="AH185" s="2173"/>
      <c r="AI185" s="2174"/>
      <c r="AJ185" s="2236"/>
      <c r="AK185" s="2173"/>
      <c r="AL185" s="2173"/>
      <c r="AM185" s="2173"/>
      <c r="AN185" s="2174"/>
      <c r="AO185" s="2236"/>
      <c r="AP185" s="2173"/>
      <c r="AQ185" s="2173"/>
      <c r="AR185" s="2173"/>
      <c r="AS185" s="2174"/>
      <c r="AT185" s="2236"/>
      <c r="AU185" s="2173"/>
      <c r="AV185" s="2173"/>
      <c r="AW185" s="2173"/>
      <c r="AX185" s="2174"/>
      <c r="AY185" s="391"/>
      <c r="AZ185" s="391"/>
      <c r="BA185" s="391"/>
      <c r="BB185" s="391"/>
      <c r="BC185" s="391"/>
      <c r="BD185" s="391"/>
    </row>
    <row r="186" spans="1:56">
      <c r="A186" s="2236"/>
      <c r="B186" s="2173"/>
      <c r="C186" s="2173"/>
      <c r="D186" s="2173"/>
      <c r="E186" s="2174"/>
      <c r="F186" s="2236"/>
      <c r="G186" s="2173"/>
      <c r="H186" s="2173"/>
      <c r="I186" s="2173"/>
      <c r="J186" s="2174"/>
      <c r="K186" s="2236"/>
      <c r="L186" s="2173"/>
      <c r="M186" s="2173"/>
      <c r="N186" s="2173"/>
      <c r="O186" s="2174"/>
      <c r="P186" s="2236"/>
      <c r="Q186" s="2173"/>
      <c r="R186" s="2173"/>
      <c r="S186" s="2173"/>
      <c r="T186" s="2174"/>
      <c r="U186" s="2236"/>
      <c r="V186" s="2173"/>
      <c r="W186" s="2173"/>
      <c r="X186" s="2173"/>
      <c r="Y186" s="2174"/>
      <c r="Z186" s="2236"/>
      <c r="AA186" s="2173"/>
      <c r="AB186" s="2173"/>
      <c r="AC186" s="2173"/>
      <c r="AD186" s="2174"/>
      <c r="AE186" s="2236"/>
      <c r="AF186" s="2173"/>
      <c r="AG186" s="2173"/>
      <c r="AH186" s="2173"/>
      <c r="AI186" s="2174"/>
      <c r="AJ186" s="2236"/>
      <c r="AK186" s="2173"/>
      <c r="AL186" s="2173"/>
      <c r="AM186" s="2173"/>
      <c r="AN186" s="2174"/>
      <c r="AO186" s="2236"/>
      <c r="AP186" s="2173"/>
      <c r="AQ186" s="2173"/>
      <c r="AR186" s="2173"/>
      <c r="AS186" s="2174"/>
      <c r="AT186" s="2236"/>
      <c r="AU186" s="2173"/>
      <c r="AV186" s="2173"/>
      <c r="AW186" s="2173"/>
      <c r="AX186" s="2174"/>
      <c r="AY186" s="391"/>
      <c r="AZ186" s="391"/>
      <c r="BA186" s="391"/>
      <c r="BB186" s="391"/>
      <c r="BC186" s="391"/>
      <c r="BD186" s="391"/>
    </row>
    <row r="187" spans="1:56">
      <c r="A187" s="2236"/>
      <c r="B187" s="2173"/>
      <c r="C187" s="2173"/>
      <c r="D187" s="2173"/>
      <c r="E187" s="2174"/>
      <c r="F187" s="2236"/>
      <c r="G187" s="2173"/>
      <c r="H187" s="2173"/>
      <c r="I187" s="2173"/>
      <c r="J187" s="2174"/>
      <c r="K187" s="2236"/>
      <c r="L187" s="2173"/>
      <c r="M187" s="2173"/>
      <c r="N187" s="2173"/>
      <c r="O187" s="2174"/>
      <c r="P187" s="2236"/>
      <c r="Q187" s="2173"/>
      <c r="R187" s="2173"/>
      <c r="S187" s="2173"/>
      <c r="T187" s="2174"/>
      <c r="U187" s="2236"/>
      <c r="V187" s="2173"/>
      <c r="W187" s="2173"/>
      <c r="X187" s="2173"/>
      <c r="Y187" s="2174"/>
      <c r="Z187" s="2236"/>
      <c r="AA187" s="2173"/>
      <c r="AB187" s="2173"/>
      <c r="AC187" s="2173"/>
      <c r="AD187" s="2174"/>
      <c r="AE187" s="2236"/>
      <c r="AF187" s="2173"/>
      <c r="AG187" s="2173"/>
      <c r="AH187" s="2173"/>
      <c r="AI187" s="2174"/>
      <c r="AJ187" s="2236"/>
      <c r="AK187" s="2173"/>
      <c r="AL187" s="2173"/>
      <c r="AM187" s="2173"/>
      <c r="AN187" s="2174"/>
      <c r="AO187" s="2236"/>
      <c r="AP187" s="2173"/>
      <c r="AQ187" s="2173"/>
      <c r="AR187" s="2173"/>
      <c r="AS187" s="2174"/>
      <c r="AT187" s="2236"/>
      <c r="AU187" s="2173"/>
      <c r="AV187" s="2173"/>
      <c r="AW187" s="2173"/>
      <c r="AX187" s="2174"/>
      <c r="AY187" s="391"/>
      <c r="AZ187" s="391"/>
      <c r="BA187" s="391"/>
      <c r="BB187" s="391"/>
      <c r="BC187" s="391"/>
      <c r="BD187" s="391"/>
    </row>
    <row r="188" spans="1:56">
      <c r="A188" s="2236"/>
      <c r="B188" s="2173"/>
      <c r="C188" s="2173"/>
      <c r="D188" s="2173"/>
      <c r="E188" s="2174"/>
      <c r="F188" s="2236"/>
      <c r="G188" s="2173"/>
      <c r="H188" s="2173"/>
      <c r="I188" s="2173"/>
      <c r="J188" s="2174"/>
      <c r="K188" s="2236"/>
      <c r="L188" s="2173"/>
      <c r="M188" s="2173"/>
      <c r="N188" s="2173"/>
      <c r="O188" s="2174"/>
      <c r="P188" s="2236"/>
      <c r="Q188" s="2173"/>
      <c r="R188" s="2173"/>
      <c r="S188" s="2173"/>
      <c r="T188" s="2174"/>
      <c r="U188" s="2236"/>
      <c r="V188" s="2173"/>
      <c r="W188" s="2173"/>
      <c r="X188" s="2173"/>
      <c r="Y188" s="2174"/>
      <c r="Z188" s="2236"/>
      <c r="AA188" s="2173"/>
      <c r="AB188" s="2173"/>
      <c r="AC188" s="2173"/>
      <c r="AD188" s="2174"/>
      <c r="AE188" s="2236"/>
      <c r="AF188" s="2173"/>
      <c r="AG188" s="2173"/>
      <c r="AH188" s="2173"/>
      <c r="AI188" s="2174"/>
      <c r="AJ188" s="2236"/>
      <c r="AK188" s="2173"/>
      <c r="AL188" s="2173"/>
      <c r="AM188" s="2173"/>
      <c r="AN188" s="2174"/>
      <c r="AO188" s="2236"/>
      <c r="AP188" s="2173"/>
      <c r="AQ188" s="2173"/>
      <c r="AR188" s="2173"/>
      <c r="AS188" s="2174"/>
      <c r="AT188" s="2236"/>
      <c r="AU188" s="2173"/>
      <c r="AV188" s="2173"/>
      <c r="AW188" s="2173"/>
      <c r="AX188" s="2174"/>
      <c r="AY188" s="391"/>
      <c r="AZ188" s="391"/>
      <c r="BA188" s="391"/>
      <c r="BB188" s="391"/>
      <c r="BC188" s="391"/>
      <c r="BD188" s="391"/>
    </row>
    <row r="189" spans="1:56">
      <c r="A189" s="2236"/>
      <c r="B189" s="2173"/>
      <c r="C189" s="2173"/>
      <c r="D189" s="2173"/>
      <c r="E189" s="2174"/>
      <c r="F189" s="2236"/>
      <c r="G189" s="2173"/>
      <c r="H189" s="2173"/>
      <c r="I189" s="2173"/>
      <c r="J189" s="2174"/>
      <c r="K189" s="2236"/>
      <c r="L189" s="2173"/>
      <c r="M189" s="2173"/>
      <c r="N189" s="2173"/>
      <c r="O189" s="2174"/>
      <c r="P189" s="2236"/>
      <c r="Q189" s="2173"/>
      <c r="R189" s="2173"/>
      <c r="S189" s="2173"/>
      <c r="T189" s="2174"/>
      <c r="U189" s="2236"/>
      <c r="V189" s="2173"/>
      <c r="W189" s="2173"/>
      <c r="X189" s="2173"/>
      <c r="Y189" s="2174"/>
      <c r="Z189" s="2236"/>
      <c r="AA189" s="2173"/>
      <c r="AB189" s="2173"/>
      <c r="AC189" s="2173"/>
      <c r="AD189" s="2174"/>
      <c r="AE189" s="2236"/>
      <c r="AF189" s="2173"/>
      <c r="AG189" s="2173"/>
      <c r="AH189" s="2173"/>
      <c r="AI189" s="2174"/>
      <c r="AJ189" s="2236"/>
      <c r="AK189" s="2173"/>
      <c r="AL189" s="2173"/>
      <c r="AM189" s="2173"/>
      <c r="AN189" s="2174"/>
      <c r="AO189" s="2236"/>
      <c r="AP189" s="2173"/>
      <c r="AQ189" s="2173"/>
      <c r="AR189" s="2173"/>
      <c r="AS189" s="2174"/>
      <c r="AT189" s="2236"/>
      <c r="AU189" s="2173"/>
      <c r="AV189" s="2173"/>
      <c r="AW189" s="2173"/>
      <c r="AX189" s="2174"/>
      <c r="AY189" s="391"/>
      <c r="AZ189" s="391"/>
      <c r="BA189" s="391"/>
      <c r="BB189" s="391"/>
      <c r="BC189" s="391"/>
      <c r="BD189" s="391"/>
    </row>
    <row r="190" spans="1:56">
      <c r="A190" s="2236"/>
      <c r="B190" s="2173"/>
      <c r="C190" s="2173"/>
      <c r="D190" s="2173"/>
      <c r="E190" s="2174"/>
      <c r="F190" s="2236"/>
      <c r="G190" s="2173"/>
      <c r="H190" s="2173"/>
      <c r="I190" s="2173"/>
      <c r="J190" s="2174"/>
      <c r="K190" s="2236"/>
      <c r="L190" s="2173"/>
      <c r="M190" s="2173"/>
      <c r="N190" s="2173"/>
      <c r="O190" s="2174"/>
      <c r="P190" s="2236"/>
      <c r="Q190" s="2173"/>
      <c r="R190" s="2173"/>
      <c r="S190" s="2173"/>
      <c r="T190" s="2174"/>
      <c r="U190" s="2236"/>
      <c r="V190" s="2173"/>
      <c r="W190" s="2173"/>
      <c r="X190" s="2173"/>
      <c r="Y190" s="2174"/>
      <c r="Z190" s="2236"/>
      <c r="AA190" s="2173"/>
      <c r="AB190" s="2173"/>
      <c r="AC190" s="2173"/>
      <c r="AD190" s="2174"/>
      <c r="AE190" s="2236"/>
      <c r="AF190" s="2173"/>
      <c r="AG190" s="2173"/>
      <c r="AH190" s="2173"/>
      <c r="AI190" s="2174"/>
      <c r="AJ190" s="2236"/>
      <c r="AK190" s="2173"/>
      <c r="AL190" s="2173"/>
      <c r="AM190" s="2173"/>
      <c r="AN190" s="2174"/>
      <c r="AO190" s="2236"/>
      <c r="AP190" s="2173"/>
      <c r="AQ190" s="2173"/>
      <c r="AR190" s="2173"/>
      <c r="AS190" s="2174"/>
      <c r="AT190" s="2236"/>
      <c r="AU190" s="2173"/>
      <c r="AV190" s="2173"/>
      <c r="AW190" s="2173"/>
      <c r="AX190" s="2174"/>
      <c r="AY190" s="391"/>
      <c r="AZ190" s="391"/>
      <c r="BA190" s="391"/>
      <c r="BB190" s="391"/>
      <c r="BC190" s="391"/>
      <c r="BD190" s="391"/>
    </row>
    <row r="191" spans="1:56">
      <c r="A191" s="2236"/>
      <c r="B191" s="2173"/>
      <c r="C191" s="2173"/>
      <c r="D191" s="2173"/>
      <c r="E191" s="2174"/>
      <c r="F191" s="2236"/>
      <c r="G191" s="2173"/>
      <c r="H191" s="2173"/>
      <c r="I191" s="2173"/>
      <c r="J191" s="2174"/>
      <c r="K191" s="2236"/>
      <c r="L191" s="2173"/>
      <c r="M191" s="2173"/>
      <c r="N191" s="2173"/>
      <c r="O191" s="2174"/>
      <c r="P191" s="2236"/>
      <c r="Q191" s="2173"/>
      <c r="R191" s="2173"/>
      <c r="S191" s="2173"/>
      <c r="T191" s="2174"/>
      <c r="U191" s="2236"/>
      <c r="V191" s="2173"/>
      <c r="W191" s="2173"/>
      <c r="X191" s="2173"/>
      <c r="Y191" s="2174"/>
      <c r="Z191" s="2236"/>
      <c r="AA191" s="2173"/>
      <c r="AB191" s="2173"/>
      <c r="AC191" s="2173"/>
      <c r="AD191" s="2174"/>
      <c r="AE191" s="2236"/>
      <c r="AF191" s="2173"/>
      <c r="AG191" s="2173"/>
      <c r="AH191" s="2173"/>
      <c r="AI191" s="2174"/>
      <c r="AJ191" s="2236"/>
      <c r="AK191" s="2173"/>
      <c r="AL191" s="2173"/>
      <c r="AM191" s="2173"/>
      <c r="AN191" s="2174"/>
      <c r="AO191" s="2236"/>
      <c r="AP191" s="2173"/>
      <c r="AQ191" s="2173"/>
      <c r="AR191" s="2173"/>
      <c r="AS191" s="2174"/>
      <c r="AT191" s="2236"/>
      <c r="AU191" s="2173"/>
      <c r="AV191" s="2173"/>
      <c r="AW191" s="2173"/>
      <c r="AX191" s="2174"/>
      <c r="AY191" s="391"/>
      <c r="AZ191" s="391"/>
      <c r="BA191" s="391"/>
      <c r="BB191" s="391"/>
      <c r="BC191" s="391"/>
      <c r="BD191" s="391"/>
    </row>
    <row r="192" spans="1:56">
      <c r="A192" s="2236"/>
      <c r="B192" s="2173"/>
      <c r="C192" s="2173"/>
      <c r="D192" s="2173"/>
      <c r="E192" s="2174"/>
      <c r="F192" s="2236"/>
      <c r="G192" s="2173"/>
      <c r="H192" s="2173"/>
      <c r="I192" s="2173"/>
      <c r="J192" s="2174"/>
      <c r="K192" s="2236"/>
      <c r="L192" s="2173"/>
      <c r="M192" s="2173"/>
      <c r="N192" s="2173"/>
      <c r="O192" s="2174"/>
      <c r="P192" s="2236"/>
      <c r="Q192" s="2173"/>
      <c r="R192" s="2173"/>
      <c r="S192" s="2173"/>
      <c r="T192" s="2174"/>
      <c r="U192" s="2236"/>
      <c r="V192" s="2173"/>
      <c r="W192" s="2173"/>
      <c r="X192" s="2173"/>
      <c r="Y192" s="2174"/>
      <c r="Z192" s="2236"/>
      <c r="AA192" s="2173"/>
      <c r="AB192" s="2173"/>
      <c r="AC192" s="2173"/>
      <c r="AD192" s="2174"/>
      <c r="AE192" s="2236"/>
      <c r="AF192" s="2173"/>
      <c r="AG192" s="2173"/>
      <c r="AH192" s="2173"/>
      <c r="AI192" s="2174"/>
      <c r="AJ192" s="2236"/>
      <c r="AK192" s="2173"/>
      <c r="AL192" s="2173"/>
      <c r="AM192" s="2173"/>
      <c r="AN192" s="2174"/>
      <c r="AO192" s="2236"/>
      <c r="AP192" s="2173"/>
      <c r="AQ192" s="2173"/>
      <c r="AR192" s="2173"/>
      <c r="AS192" s="2174"/>
      <c r="AT192" s="2236"/>
      <c r="AU192" s="2173"/>
      <c r="AV192" s="2173"/>
      <c r="AW192" s="2173"/>
      <c r="AX192" s="2174"/>
      <c r="AY192" s="391"/>
      <c r="AZ192" s="391"/>
      <c r="BA192" s="391"/>
      <c r="BB192" s="391"/>
      <c r="BC192" s="391"/>
      <c r="BD192" s="391"/>
    </row>
    <row r="193" spans="1:56">
      <c r="A193" s="2236"/>
      <c r="B193" s="2173"/>
      <c r="C193" s="2173"/>
      <c r="D193" s="2173"/>
      <c r="E193" s="2174"/>
      <c r="F193" s="2236"/>
      <c r="G193" s="2173"/>
      <c r="H193" s="2173"/>
      <c r="I193" s="2173"/>
      <c r="J193" s="2174"/>
      <c r="K193" s="2236"/>
      <c r="L193" s="2173"/>
      <c r="M193" s="2173"/>
      <c r="N193" s="2173"/>
      <c r="O193" s="2174"/>
      <c r="P193" s="2236"/>
      <c r="Q193" s="2173"/>
      <c r="R193" s="2173"/>
      <c r="S193" s="2173"/>
      <c r="T193" s="2174"/>
      <c r="U193" s="2236"/>
      <c r="V193" s="2173"/>
      <c r="W193" s="2173"/>
      <c r="X193" s="2173"/>
      <c r="Y193" s="2174"/>
      <c r="Z193" s="2236"/>
      <c r="AA193" s="2173"/>
      <c r="AB193" s="2173"/>
      <c r="AC193" s="2173"/>
      <c r="AD193" s="2174"/>
      <c r="AE193" s="2236"/>
      <c r="AF193" s="2173"/>
      <c r="AG193" s="2173"/>
      <c r="AH193" s="2173"/>
      <c r="AI193" s="2174"/>
      <c r="AJ193" s="2236"/>
      <c r="AK193" s="2173"/>
      <c r="AL193" s="2173"/>
      <c r="AM193" s="2173"/>
      <c r="AN193" s="2174"/>
      <c r="AO193" s="2236"/>
      <c r="AP193" s="2173"/>
      <c r="AQ193" s="2173"/>
      <c r="AR193" s="2173"/>
      <c r="AS193" s="2174"/>
      <c r="AT193" s="2236"/>
      <c r="AU193" s="2173"/>
      <c r="AV193" s="2173"/>
      <c r="AW193" s="2173"/>
      <c r="AX193" s="2174"/>
      <c r="AY193" s="391"/>
      <c r="AZ193" s="391"/>
      <c r="BA193" s="391"/>
      <c r="BB193" s="391"/>
      <c r="BC193" s="391"/>
      <c r="BD193" s="391"/>
    </row>
    <row r="194" spans="1:56" s="1077" customFormat="1">
      <c r="A194" s="2236"/>
      <c r="B194" s="2173"/>
      <c r="C194" s="2173"/>
      <c r="D194" s="2173"/>
      <c r="E194" s="2174"/>
      <c r="F194" s="2236"/>
      <c r="G194" s="2173"/>
      <c r="H194" s="2173"/>
      <c r="I194" s="2173"/>
      <c r="J194" s="2174"/>
      <c r="K194" s="2236"/>
      <c r="L194" s="2173"/>
      <c r="M194" s="2173"/>
      <c r="N194" s="2173"/>
      <c r="O194" s="2174"/>
      <c r="P194" s="2236"/>
      <c r="Q194" s="2173"/>
      <c r="R194" s="2173"/>
      <c r="S194" s="2173"/>
      <c r="T194" s="2174"/>
      <c r="U194" s="2236"/>
      <c r="V194" s="2173"/>
      <c r="W194" s="2173"/>
      <c r="X194" s="2173"/>
      <c r="Y194" s="2174"/>
      <c r="Z194" s="2236"/>
      <c r="AA194" s="2173"/>
      <c r="AB194" s="2173"/>
      <c r="AC194" s="2173"/>
      <c r="AD194" s="2174"/>
      <c r="AE194" s="2236"/>
      <c r="AF194" s="2173"/>
      <c r="AG194" s="2173"/>
      <c r="AH194" s="2173"/>
      <c r="AI194" s="2174"/>
      <c r="AJ194" s="2236"/>
      <c r="AK194" s="2173"/>
      <c r="AL194" s="2173"/>
      <c r="AM194" s="2173"/>
      <c r="AN194" s="2174"/>
      <c r="AO194" s="2236"/>
      <c r="AP194" s="2173"/>
      <c r="AQ194" s="2173"/>
      <c r="AR194" s="2173"/>
      <c r="AS194" s="2174"/>
      <c r="AT194" s="2236"/>
      <c r="AU194" s="2173"/>
      <c r="AV194" s="2173"/>
      <c r="AW194" s="2173"/>
      <c r="AX194" s="2174"/>
      <c r="AY194" s="388"/>
      <c r="AZ194" s="388"/>
      <c r="BA194" s="388"/>
      <c r="BB194" s="388"/>
      <c r="BC194" s="388"/>
      <c r="BD194" s="388"/>
    </row>
    <row r="195" spans="1:56">
      <c r="A195" s="2236"/>
      <c r="B195" s="2173"/>
      <c r="C195" s="2173"/>
      <c r="D195" s="2173"/>
      <c r="E195" s="2174"/>
      <c r="F195" s="2236"/>
      <c r="G195" s="2173"/>
      <c r="H195" s="2173"/>
      <c r="I195" s="2173"/>
      <c r="J195" s="2174"/>
      <c r="K195" s="2236"/>
      <c r="L195" s="2173"/>
      <c r="M195" s="2173"/>
      <c r="N195" s="2173"/>
      <c r="O195" s="2174"/>
      <c r="P195" s="2236"/>
      <c r="Q195" s="2173"/>
      <c r="R195" s="2173"/>
      <c r="S195" s="2173"/>
      <c r="T195" s="2174"/>
      <c r="U195" s="2236"/>
      <c r="V195" s="2173"/>
      <c r="W195" s="2173"/>
      <c r="X195" s="2173"/>
      <c r="Y195" s="2174"/>
      <c r="Z195" s="2236"/>
      <c r="AA195" s="2173"/>
      <c r="AB195" s="2173"/>
      <c r="AC195" s="2173"/>
      <c r="AD195" s="2174"/>
      <c r="AE195" s="2236"/>
      <c r="AF195" s="2173"/>
      <c r="AG195" s="2173"/>
      <c r="AH195" s="2173"/>
      <c r="AI195" s="2174"/>
      <c r="AJ195" s="2236"/>
      <c r="AK195" s="2173"/>
      <c r="AL195" s="2173"/>
      <c r="AM195" s="2173"/>
      <c r="AN195" s="2174"/>
      <c r="AO195" s="2236"/>
      <c r="AP195" s="2173"/>
      <c r="AQ195" s="2173"/>
      <c r="AR195" s="2173"/>
      <c r="AS195" s="2174"/>
      <c r="AT195" s="2236"/>
      <c r="AU195" s="2173"/>
      <c r="AV195" s="2173"/>
      <c r="AW195" s="2173"/>
      <c r="AX195" s="2174"/>
      <c r="AY195" s="391"/>
      <c r="AZ195" s="391"/>
      <c r="BA195" s="391"/>
      <c r="BB195" s="391"/>
      <c r="BC195" s="391"/>
      <c r="BD195" s="391"/>
    </row>
    <row r="196" spans="1:56">
      <c r="A196" s="410"/>
      <c r="B196" s="410"/>
      <c r="C196" s="410"/>
      <c r="D196" s="410"/>
      <c r="E196" s="2097" t="s">
        <v>73</v>
      </c>
      <c r="F196" s="2098"/>
      <c r="G196" s="2098"/>
      <c r="H196" s="2098"/>
      <c r="I196" s="2098"/>
      <c r="J196" s="2098"/>
      <c r="K196" s="2098"/>
      <c r="L196" s="2098"/>
      <c r="M196" s="2098"/>
      <c r="N196" s="2098"/>
      <c r="O196" s="2098"/>
      <c r="P196" s="2098"/>
      <c r="Q196" s="2098"/>
      <c r="R196" s="2098"/>
      <c r="S196" s="2098"/>
      <c r="T196" s="2098"/>
      <c r="U196" s="2098"/>
      <c r="V196" s="2098"/>
      <c r="W196" s="2098"/>
      <c r="X196" s="2098"/>
      <c r="Y196" s="2098"/>
      <c r="Z196" s="2098"/>
      <c r="AA196" s="2098"/>
      <c r="AB196" s="2098"/>
      <c r="AC196" s="2098"/>
      <c r="AD196" s="2098"/>
      <c r="AE196" s="2098"/>
      <c r="AF196" s="2098"/>
      <c r="AG196" s="2098"/>
      <c r="AH196" s="2098"/>
      <c r="AI196" s="2098"/>
      <c r="AJ196" s="2098"/>
      <c r="AK196" s="2098"/>
      <c r="AL196" s="2098"/>
      <c r="AM196" s="2098"/>
      <c r="AN196" s="2098"/>
      <c r="AO196" s="2098"/>
      <c r="AP196" s="2098"/>
      <c r="AQ196" s="2098"/>
      <c r="AR196" s="2098"/>
      <c r="AS196" s="2098"/>
      <c r="AT196" s="2099"/>
      <c r="AU196" s="410"/>
      <c r="AV196" s="410"/>
      <c r="AW196" s="410"/>
      <c r="AX196" s="411"/>
      <c r="AY196" s="391"/>
      <c r="AZ196" s="391"/>
      <c r="BA196" s="391"/>
      <c r="BB196" s="391"/>
      <c r="BC196" s="391"/>
      <c r="BD196" s="391"/>
    </row>
    <row r="197" spans="1:56" ht="18.75">
      <c r="A197" s="1986" t="s">
        <v>0</v>
      </c>
      <c r="B197" s="1986"/>
      <c r="C197" s="1986"/>
      <c r="D197" s="1986"/>
      <c r="E197" s="1986"/>
      <c r="F197" s="1986" t="s">
        <v>1</v>
      </c>
      <c r="G197" s="1986"/>
      <c r="H197" s="1986"/>
      <c r="I197" s="1986"/>
      <c r="J197" s="1986"/>
      <c r="K197" s="1986" t="s">
        <v>2</v>
      </c>
      <c r="L197" s="1986"/>
      <c r="M197" s="1986"/>
      <c r="N197" s="1986"/>
      <c r="O197" s="1986"/>
      <c r="P197" s="1986" t="s">
        <v>3</v>
      </c>
      <c r="Q197" s="1986"/>
      <c r="R197" s="1986"/>
      <c r="S197" s="1986"/>
      <c r="T197" s="1986"/>
      <c r="U197" s="1986" t="s">
        <v>4</v>
      </c>
      <c r="V197" s="1986"/>
      <c r="W197" s="1986"/>
      <c r="X197" s="1986"/>
      <c r="Y197" s="1986"/>
      <c r="Z197" s="1986" t="s">
        <v>5</v>
      </c>
      <c r="AA197" s="1986"/>
      <c r="AB197" s="1986"/>
      <c r="AC197" s="1986"/>
      <c r="AD197" s="1986"/>
      <c r="AE197" s="1986" t="s">
        <v>6</v>
      </c>
      <c r="AF197" s="1986"/>
      <c r="AG197" s="1986"/>
      <c r="AH197" s="1986"/>
      <c r="AI197" s="1986"/>
      <c r="AJ197" s="1986" t="s">
        <v>7</v>
      </c>
      <c r="AK197" s="1986"/>
      <c r="AL197" s="1986"/>
      <c r="AM197" s="1986"/>
      <c r="AN197" s="1986"/>
      <c r="AO197" s="1986" t="s">
        <v>8</v>
      </c>
      <c r="AP197" s="1986"/>
      <c r="AQ197" s="1986"/>
      <c r="AR197" s="1986"/>
      <c r="AS197" s="1986"/>
      <c r="AT197" s="1986" t="s">
        <v>9</v>
      </c>
      <c r="AU197" s="1986"/>
      <c r="AV197" s="1986"/>
      <c r="AW197" s="1986"/>
      <c r="AX197" s="1986"/>
      <c r="AY197" s="391"/>
      <c r="AZ197" s="391"/>
      <c r="BA197" s="391"/>
      <c r="BB197" s="391"/>
      <c r="BC197" s="391"/>
      <c r="BD197" s="391"/>
    </row>
    <row r="198" spans="1:56">
      <c r="A198" s="474">
        <v>1</v>
      </c>
      <c r="B198" s="466"/>
      <c r="C198" s="466"/>
      <c r="D198" s="466"/>
      <c r="E198" s="467"/>
      <c r="F198" s="474">
        <v>2</v>
      </c>
      <c r="G198" s="466"/>
      <c r="H198" s="466"/>
      <c r="I198" s="466"/>
      <c r="J198" s="467"/>
      <c r="K198" s="474">
        <v>3</v>
      </c>
      <c r="L198" s="466"/>
      <c r="M198" s="466"/>
      <c r="N198" s="466"/>
      <c r="O198" s="467"/>
      <c r="P198" s="474">
        <v>4</v>
      </c>
      <c r="Q198" s="466"/>
      <c r="R198" s="466"/>
      <c r="S198" s="466"/>
      <c r="T198" s="467"/>
      <c r="U198" s="474">
        <v>5</v>
      </c>
      <c r="V198" s="466"/>
      <c r="W198" s="466"/>
      <c r="X198" s="466"/>
      <c r="Y198" s="467"/>
      <c r="Z198" s="474">
        <v>6</v>
      </c>
      <c r="AA198" s="466"/>
      <c r="AB198" s="466"/>
      <c r="AC198" s="466"/>
      <c r="AD198" s="467"/>
      <c r="AE198" s="474">
        <v>7</v>
      </c>
      <c r="AF198" s="466"/>
      <c r="AG198" s="466"/>
      <c r="AH198" s="466"/>
      <c r="AI198" s="467"/>
      <c r="AJ198" s="474">
        <v>8</v>
      </c>
      <c r="AK198" s="466"/>
      <c r="AL198" s="466"/>
      <c r="AM198" s="466"/>
      <c r="AN198" s="467"/>
      <c r="AO198" s="474">
        <v>9</v>
      </c>
      <c r="AP198" s="466"/>
      <c r="AQ198" s="466"/>
      <c r="AR198" s="466"/>
      <c r="AS198" s="467"/>
      <c r="AT198" s="474">
        <v>10</v>
      </c>
      <c r="AU198" s="466"/>
      <c r="AV198" s="466"/>
      <c r="AW198" s="466"/>
      <c r="AX198" s="467"/>
      <c r="AY198" s="391"/>
      <c r="AZ198" s="391"/>
      <c r="BA198" s="391"/>
      <c r="BB198" s="391"/>
      <c r="BC198" s="391"/>
      <c r="BD198" s="391"/>
    </row>
    <row r="199" spans="1:56">
      <c r="A199" s="1987"/>
      <c r="B199" s="1987"/>
      <c r="C199" s="1987"/>
      <c r="D199" s="1987"/>
      <c r="E199" s="1990"/>
      <c r="F199" s="1987"/>
      <c r="G199" s="1987"/>
      <c r="H199" s="1987"/>
      <c r="I199" s="1987"/>
      <c r="J199" s="1990"/>
      <c r="K199" s="1987" t="s">
        <v>74</v>
      </c>
      <c r="L199" s="1987"/>
      <c r="M199" s="1987"/>
      <c r="N199" s="1987"/>
      <c r="O199" s="1990"/>
      <c r="P199" s="1987"/>
      <c r="Q199" s="1987"/>
      <c r="R199" s="1987"/>
      <c r="S199" s="1987"/>
      <c r="T199" s="1990"/>
      <c r="U199" s="1987"/>
      <c r="V199" s="1987"/>
      <c r="W199" s="1987"/>
      <c r="X199" s="1987"/>
      <c r="Y199" s="1990"/>
      <c r="Z199" s="1987"/>
      <c r="AA199" s="1987"/>
      <c r="AB199" s="1987"/>
      <c r="AC199" s="1987"/>
      <c r="AD199" s="1990"/>
      <c r="AE199" s="1987"/>
      <c r="AF199" s="1987"/>
      <c r="AG199" s="1987"/>
      <c r="AH199" s="1987"/>
      <c r="AI199" s="1990"/>
      <c r="AJ199" s="1987" t="s">
        <v>75</v>
      </c>
      <c r="AK199" s="1987"/>
      <c r="AL199" s="1987"/>
      <c r="AM199" s="1987"/>
      <c r="AN199" s="1990"/>
      <c r="AO199" s="1987" t="s">
        <v>76</v>
      </c>
      <c r="AP199" s="1987"/>
      <c r="AQ199" s="1987"/>
      <c r="AR199" s="1987"/>
      <c r="AS199" s="1990"/>
      <c r="AT199" s="1987"/>
      <c r="AU199" s="1987"/>
      <c r="AV199" s="1987"/>
      <c r="AW199" s="1987"/>
      <c r="AX199" s="1990"/>
      <c r="AY199" s="391"/>
      <c r="AZ199" s="391"/>
      <c r="BA199" s="391"/>
      <c r="BB199" s="391"/>
      <c r="BC199" s="391"/>
      <c r="BD199" s="391"/>
    </row>
    <row r="200" spans="1:56">
      <c r="A200" s="1987"/>
      <c r="B200" s="1987"/>
      <c r="C200" s="1987"/>
      <c r="D200" s="1987"/>
      <c r="E200" s="1990"/>
      <c r="F200" s="1987"/>
      <c r="G200" s="1987"/>
      <c r="H200" s="1987"/>
      <c r="I200" s="1987"/>
      <c r="J200" s="1990"/>
      <c r="K200" s="1987"/>
      <c r="L200" s="1987"/>
      <c r="M200" s="1987"/>
      <c r="N200" s="1987"/>
      <c r="O200" s="1990"/>
      <c r="P200" s="1987"/>
      <c r="Q200" s="1987"/>
      <c r="R200" s="1987"/>
      <c r="S200" s="1987"/>
      <c r="T200" s="1990"/>
      <c r="U200" s="1987"/>
      <c r="V200" s="1987"/>
      <c r="W200" s="1987"/>
      <c r="X200" s="1987"/>
      <c r="Y200" s="1990"/>
      <c r="Z200" s="1987"/>
      <c r="AA200" s="1987"/>
      <c r="AB200" s="1987"/>
      <c r="AC200" s="1987"/>
      <c r="AD200" s="1990"/>
      <c r="AE200" s="1987"/>
      <c r="AF200" s="1987"/>
      <c r="AG200" s="1987"/>
      <c r="AH200" s="1987"/>
      <c r="AI200" s="1990"/>
      <c r="AJ200" s="1987"/>
      <c r="AK200" s="1987"/>
      <c r="AL200" s="1987"/>
      <c r="AM200" s="1987"/>
      <c r="AN200" s="1990"/>
      <c r="AO200" s="1987"/>
      <c r="AP200" s="1987"/>
      <c r="AQ200" s="1987"/>
      <c r="AR200" s="1987"/>
      <c r="AS200" s="1990"/>
      <c r="AT200" s="1987"/>
      <c r="AU200" s="1987"/>
      <c r="AV200" s="1987"/>
      <c r="AW200" s="1987"/>
      <c r="AX200" s="1990"/>
      <c r="AY200" s="391"/>
      <c r="AZ200" s="391"/>
      <c r="BA200" s="391"/>
      <c r="BB200" s="391"/>
      <c r="BC200" s="391"/>
      <c r="BD200" s="391"/>
    </row>
    <row r="201" spans="1:56">
      <c r="A201" s="1987"/>
      <c r="B201" s="1987"/>
      <c r="C201" s="1987"/>
      <c r="D201" s="1987"/>
      <c r="E201" s="1990"/>
      <c r="F201" s="1987"/>
      <c r="G201" s="1987"/>
      <c r="H201" s="1987"/>
      <c r="I201" s="1987"/>
      <c r="J201" s="1990"/>
      <c r="K201" s="1987"/>
      <c r="L201" s="1987"/>
      <c r="M201" s="1987"/>
      <c r="N201" s="1987"/>
      <c r="O201" s="1990"/>
      <c r="P201" s="1987"/>
      <c r="Q201" s="1987"/>
      <c r="R201" s="1987"/>
      <c r="S201" s="1987"/>
      <c r="T201" s="1990"/>
      <c r="U201" s="1987"/>
      <c r="V201" s="1987"/>
      <c r="W201" s="1987"/>
      <c r="X201" s="1987"/>
      <c r="Y201" s="1990"/>
      <c r="Z201" s="1987"/>
      <c r="AA201" s="1987"/>
      <c r="AB201" s="1987"/>
      <c r="AC201" s="1987"/>
      <c r="AD201" s="1990"/>
      <c r="AE201" s="1987"/>
      <c r="AF201" s="1987"/>
      <c r="AG201" s="1987"/>
      <c r="AH201" s="1987"/>
      <c r="AI201" s="1990"/>
      <c r="AJ201" s="1987"/>
      <c r="AK201" s="1987"/>
      <c r="AL201" s="1987"/>
      <c r="AM201" s="1987"/>
      <c r="AN201" s="1990"/>
      <c r="AO201" s="1987"/>
      <c r="AP201" s="1987"/>
      <c r="AQ201" s="1987"/>
      <c r="AR201" s="1987"/>
      <c r="AS201" s="1990"/>
      <c r="AT201" s="1987"/>
      <c r="AU201" s="1987"/>
      <c r="AV201" s="1987"/>
      <c r="AW201" s="1987"/>
      <c r="AX201" s="1990"/>
      <c r="AY201" s="391"/>
      <c r="AZ201" s="391"/>
      <c r="BA201" s="391"/>
      <c r="BB201" s="391"/>
      <c r="BC201" s="391"/>
      <c r="BD201" s="391"/>
    </row>
    <row r="202" spans="1:56">
      <c r="A202" s="1987"/>
      <c r="B202" s="1987"/>
      <c r="C202" s="1987"/>
      <c r="D202" s="1987"/>
      <c r="E202" s="1990"/>
      <c r="F202" s="1987"/>
      <c r="G202" s="1987"/>
      <c r="H202" s="1987"/>
      <c r="I202" s="1987"/>
      <c r="J202" s="1990"/>
      <c r="K202" s="1987"/>
      <c r="L202" s="1987"/>
      <c r="M202" s="1987"/>
      <c r="N202" s="1987"/>
      <c r="O202" s="1990"/>
      <c r="P202" s="1987"/>
      <c r="Q202" s="1987"/>
      <c r="R202" s="1987"/>
      <c r="S202" s="1987"/>
      <c r="T202" s="1990"/>
      <c r="U202" s="1987"/>
      <c r="V202" s="1987"/>
      <c r="W202" s="1987"/>
      <c r="X202" s="1987"/>
      <c r="Y202" s="1990"/>
      <c r="Z202" s="1987"/>
      <c r="AA202" s="1987"/>
      <c r="AB202" s="1987"/>
      <c r="AC202" s="1987"/>
      <c r="AD202" s="1990"/>
      <c r="AE202" s="1987"/>
      <c r="AF202" s="1987"/>
      <c r="AG202" s="1987"/>
      <c r="AH202" s="1987"/>
      <c r="AI202" s="1990"/>
      <c r="AJ202" s="1987"/>
      <c r="AK202" s="1987"/>
      <c r="AL202" s="1987"/>
      <c r="AM202" s="1987"/>
      <c r="AN202" s="1990"/>
      <c r="AO202" s="1987"/>
      <c r="AP202" s="1987"/>
      <c r="AQ202" s="1987"/>
      <c r="AR202" s="1987"/>
      <c r="AS202" s="1990"/>
      <c r="AT202" s="1987"/>
      <c r="AU202" s="1987"/>
      <c r="AV202" s="1987"/>
      <c r="AW202" s="1987"/>
      <c r="AX202" s="1990"/>
      <c r="AY202" s="391"/>
      <c r="AZ202" s="391"/>
      <c r="BA202" s="391"/>
      <c r="BB202" s="391"/>
      <c r="BC202" s="391"/>
      <c r="BD202" s="391"/>
    </row>
    <row r="203" spans="1:56">
      <c r="A203" s="1987"/>
      <c r="B203" s="1987"/>
      <c r="C203" s="1987"/>
      <c r="D203" s="1987"/>
      <c r="E203" s="1990"/>
      <c r="F203" s="1987"/>
      <c r="G203" s="1987"/>
      <c r="H203" s="1987"/>
      <c r="I203" s="1987"/>
      <c r="J203" s="1990"/>
      <c r="K203" s="1987"/>
      <c r="L203" s="1987"/>
      <c r="M203" s="1987"/>
      <c r="N203" s="1987"/>
      <c r="O203" s="1990"/>
      <c r="P203" s="1987"/>
      <c r="Q203" s="1987"/>
      <c r="R203" s="1987"/>
      <c r="S203" s="1987"/>
      <c r="T203" s="1990"/>
      <c r="U203" s="1987"/>
      <c r="V203" s="1987"/>
      <c r="W203" s="1987"/>
      <c r="X203" s="1987"/>
      <c r="Y203" s="1990"/>
      <c r="Z203" s="1987"/>
      <c r="AA203" s="1987"/>
      <c r="AB203" s="1987"/>
      <c r="AC203" s="1987"/>
      <c r="AD203" s="1990"/>
      <c r="AE203" s="1987"/>
      <c r="AF203" s="1987"/>
      <c r="AG203" s="1987"/>
      <c r="AH203" s="1987"/>
      <c r="AI203" s="1990"/>
      <c r="AJ203" s="1987"/>
      <c r="AK203" s="1987"/>
      <c r="AL203" s="1987"/>
      <c r="AM203" s="1987"/>
      <c r="AN203" s="1990"/>
      <c r="AO203" s="1987"/>
      <c r="AP203" s="1987"/>
      <c r="AQ203" s="1987"/>
      <c r="AR203" s="1987"/>
      <c r="AS203" s="1990"/>
      <c r="AT203" s="1987"/>
      <c r="AU203" s="1987"/>
      <c r="AV203" s="1987"/>
      <c r="AW203" s="1987"/>
      <c r="AX203" s="1990"/>
      <c r="AY203" s="391"/>
      <c r="AZ203" s="391"/>
      <c r="BA203" s="391"/>
      <c r="BB203" s="391"/>
      <c r="BC203" s="391"/>
      <c r="BD203" s="391"/>
    </row>
    <row r="204" spans="1:56">
      <c r="A204" s="1987"/>
      <c r="B204" s="1987"/>
      <c r="C204" s="1987"/>
      <c r="D204" s="1987"/>
      <c r="E204" s="1990"/>
      <c r="F204" s="1987"/>
      <c r="G204" s="1987"/>
      <c r="H204" s="1987"/>
      <c r="I204" s="1987"/>
      <c r="J204" s="1990"/>
      <c r="K204" s="1987"/>
      <c r="L204" s="1987"/>
      <c r="M204" s="1987"/>
      <c r="N204" s="1987"/>
      <c r="O204" s="1990"/>
      <c r="P204" s="1987"/>
      <c r="Q204" s="1987"/>
      <c r="R204" s="1987"/>
      <c r="S204" s="1987"/>
      <c r="T204" s="1990"/>
      <c r="U204" s="1987"/>
      <c r="V204" s="1987"/>
      <c r="W204" s="1987"/>
      <c r="X204" s="1987"/>
      <c r="Y204" s="1990"/>
      <c r="Z204" s="1987" t="s">
        <v>77</v>
      </c>
      <c r="AA204" s="1987"/>
      <c r="AB204" s="1987"/>
      <c r="AC204" s="1987"/>
      <c r="AD204" s="1990"/>
      <c r="AE204" s="1987"/>
      <c r="AF204" s="1987"/>
      <c r="AG204" s="1987"/>
      <c r="AH204" s="1987"/>
      <c r="AI204" s="1990"/>
      <c r="AJ204" s="1987"/>
      <c r="AK204" s="1987"/>
      <c r="AL204" s="1987"/>
      <c r="AM204" s="1987"/>
      <c r="AN204" s="1990"/>
      <c r="AO204" s="1987"/>
      <c r="AP204" s="1987"/>
      <c r="AQ204" s="1987"/>
      <c r="AR204" s="1987"/>
      <c r="AS204" s="1990"/>
      <c r="AT204" s="1987"/>
      <c r="AU204" s="1987"/>
      <c r="AV204" s="1987"/>
      <c r="AW204" s="1987"/>
      <c r="AX204" s="1990"/>
      <c r="AY204" s="391"/>
      <c r="AZ204" s="391"/>
      <c r="BA204" s="391"/>
      <c r="BB204" s="391"/>
      <c r="BC204" s="391"/>
      <c r="BD204" s="391"/>
    </row>
    <row r="205" spans="1:56">
      <c r="A205" s="1987"/>
      <c r="B205" s="1987"/>
      <c r="C205" s="1987"/>
      <c r="D205" s="1987"/>
      <c r="E205" s="1990"/>
      <c r="F205" s="1987"/>
      <c r="G205" s="1987"/>
      <c r="H205" s="1987"/>
      <c r="I205" s="1987"/>
      <c r="J205" s="1990"/>
      <c r="K205" s="1987"/>
      <c r="L205" s="1987"/>
      <c r="M205" s="1987"/>
      <c r="N205" s="1987"/>
      <c r="O205" s="1990"/>
      <c r="P205" s="1987"/>
      <c r="Q205" s="1987"/>
      <c r="R205" s="1987"/>
      <c r="S205" s="1987"/>
      <c r="T205" s="1990"/>
      <c r="U205" s="1987"/>
      <c r="V205" s="1987"/>
      <c r="W205" s="1987"/>
      <c r="X205" s="1987"/>
      <c r="Y205" s="1990"/>
      <c r="Z205" s="1987"/>
      <c r="AA205" s="1987"/>
      <c r="AB205" s="1987"/>
      <c r="AC205" s="1987"/>
      <c r="AD205" s="1990"/>
      <c r="AE205" s="1987"/>
      <c r="AF205" s="1987"/>
      <c r="AG205" s="1987"/>
      <c r="AH205" s="1987"/>
      <c r="AI205" s="1990"/>
      <c r="AJ205" s="1987"/>
      <c r="AK205" s="1987"/>
      <c r="AL205" s="1987"/>
      <c r="AM205" s="1987"/>
      <c r="AN205" s="1990"/>
      <c r="AO205" s="1987"/>
      <c r="AP205" s="1987"/>
      <c r="AQ205" s="1987"/>
      <c r="AR205" s="1987"/>
      <c r="AS205" s="1990"/>
      <c r="AT205" s="1987"/>
      <c r="AU205" s="1987"/>
      <c r="AV205" s="1987"/>
      <c r="AW205" s="1987"/>
      <c r="AX205" s="1990"/>
      <c r="AY205" s="391"/>
      <c r="AZ205" s="391"/>
      <c r="BA205" s="391"/>
      <c r="BB205" s="391"/>
      <c r="BC205" s="391"/>
      <c r="BD205" s="391"/>
    </row>
    <row r="206" spans="1:56">
      <c r="A206" s="1987"/>
      <c r="B206" s="1987"/>
      <c r="C206" s="1987"/>
      <c r="D206" s="1987"/>
      <c r="E206" s="1990"/>
      <c r="F206" s="1987"/>
      <c r="G206" s="1987"/>
      <c r="H206" s="1987"/>
      <c r="I206" s="1987"/>
      <c r="J206" s="1990"/>
      <c r="K206" s="1987"/>
      <c r="L206" s="1987"/>
      <c r="M206" s="1987"/>
      <c r="N206" s="1987"/>
      <c r="O206" s="1990"/>
      <c r="P206" s="1987"/>
      <c r="Q206" s="1987"/>
      <c r="R206" s="1987"/>
      <c r="S206" s="1987"/>
      <c r="T206" s="1990"/>
      <c r="U206" s="1987"/>
      <c r="V206" s="1987"/>
      <c r="W206" s="1987"/>
      <c r="X206" s="1987"/>
      <c r="Y206" s="1990"/>
      <c r="Z206" s="1987"/>
      <c r="AA206" s="1987"/>
      <c r="AB206" s="1987"/>
      <c r="AC206" s="1987"/>
      <c r="AD206" s="1990"/>
      <c r="AE206" s="1987"/>
      <c r="AF206" s="1987"/>
      <c r="AG206" s="1987"/>
      <c r="AH206" s="1987"/>
      <c r="AI206" s="1990"/>
      <c r="AJ206" s="1987"/>
      <c r="AK206" s="1987"/>
      <c r="AL206" s="1987"/>
      <c r="AM206" s="1987"/>
      <c r="AN206" s="1990"/>
      <c r="AO206" s="1987"/>
      <c r="AP206" s="1987"/>
      <c r="AQ206" s="1987"/>
      <c r="AR206" s="1987"/>
      <c r="AS206" s="1990"/>
      <c r="AT206" s="1987"/>
      <c r="AU206" s="1987"/>
      <c r="AV206" s="1987"/>
      <c r="AW206" s="1987"/>
      <c r="AX206" s="1990"/>
      <c r="AY206" s="391"/>
      <c r="AZ206" s="391"/>
      <c r="BA206" s="391"/>
      <c r="BB206" s="391"/>
      <c r="BC206" s="391"/>
      <c r="BD206" s="391"/>
    </row>
    <row r="207" spans="1:56">
      <c r="A207" s="1987"/>
      <c r="B207" s="1987"/>
      <c r="C207" s="1987"/>
      <c r="D207" s="1987"/>
      <c r="E207" s="1990"/>
      <c r="F207" s="1987"/>
      <c r="G207" s="1987"/>
      <c r="H207" s="1987"/>
      <c r="I207" s="1987"/>
      <c r="J207" s="1990"/>
      <c r="K207" s="1987"/>
      <c r="L207" s="1987"/>
      <c r="M207" s="1987"/>
      <c r="N207" s="1987"/>
      <c r="O207" s="1990"/>
      <c r="P207" s="1987"/>
      <c r="Q207" s="1987"/>
      <c r="R207" s="1987"/>
      <c r="S207" s="1987"/>
      <c r="T207" s="1990"/>
      <c r="U207" s="1987"/>
      <c r="V207" s="1987"/>
      <c r="W207" s="1987"/>
      <c r="X207" s="1987"/>
      <c r="Y207" s="1990"/>
      <c r="Z207" s="1987"/>
      <c r="AA207" s="1987"/>
      <c r="AB207" s="1987"/>
      <c r="AC207" s="1987"/>
      <c r="AD207" s="1990"/>
      <c r="AE207" s="1987"/>
      <c r="AF207" s="1987"/>
      <c r="AG207" s="1987"/>
      <c r="AH207" s="1987"/>
      <c r="AI207" s="1990"/>
      <c r="AJ207" s="1987"/>
      <c r="AK207" s="1987"/>
      <c r="AL207" s="1987"/>
      <c r="AM207" s="1987"/>
      <c r="AN207" s="1990"/>
      <c r="AO207" s="1987"/>
      <c r="AP207" s="1987"/>
      <c r="AQ207" s="1987"/>
      <c r="AR207" s="1987"/>
      <c r="AS207" s="1990"/>
      <c r="AT207" s="1987"/>
      <c r="AU207" s="1987"/>
      <c r="AV207" s="1987"/>
      <c r="AW207" s="1987"/>
      <c r="AX207" s="1990"/>
      <c r="AY207" s="391"/>
      <c r="AZ207" s="391"/>
      <c r="BA207" s="391"/>
      <c r="BB207" s="391"/>
      <c r="BC207" s="391"/>
      <c r="BD207" s="391"/>
    </row>
    <row r="208" spans="1:56">
      <c r="A208" s="1987"/>
      <c r="B208" s="1987"/>
      <c r="C208" s="1987"/>
      <c r="D208" s="1987"/>
      <c r="E208" s="1990"/>
      <c r="F208" s="1987"/>
      <c r="G208" s="1987"/>
      <c r="H208" s="1987"/>
      <c r="I208" s="1987"/>
      <c r="J208" s="1990"/>
      <c r="K208" s="1987"/>
      <c r="L208" s="1987"/>
      <c r="M208" s="1987"/>
      <c r="N208" s="1987"/>
      <c r="O208" s="1990"/>
      <c r="P208" s="1987"/>
      <c r="Q208" s="1987"/>
      <c r="R208" s="1987"/>
      <c r="S208" s="1987"/>
      <c r="T208" s="1990"/>
      <c r="U208" s="1987"/>
      <c r="V208" s="1987"/>
      <c r="W208" s="1987"/>
      <c r="X208" s="1987"/>
      <c r="Y208" s="1990"/>
      <c r="Z208" s="1987"/>
      <c r="AA208" s="1987"/>
      <c r="AB208" s="1987"/>
      <c r="AC208" s="1987"/>
      <c r="AD208" s="1990"/>
      <c r="AE208" s="1987"/>
      <c r="AF208" s="1987"/>
      <c r="AG208" s="1987"/>
      <c r="AH208" s="1987"/>
      <c r="AI208" s="1990"/>
      <c r="AJ208" s="1987"/>
      <c r="AK208" s="1987"/>
      <c r="AL208" s="1987"/>
      <c r="AM208" s="1987"/>
      <c r="AN208" s="1990"/>
      <c r="AO208" s="1987"/>
      <c r="AP208" s="1987"/>
      <c r="AQ208" s="1987"/>
      <c r="AR208" s="1987"/>
      <c r="AS208" s="1990"/>
      <c r="AT208" s="1987"/>
      <c r="AU208" s="1987"/>
      <c r="AV208" s="1987"/>
      <c r="AW208" s="1987"/>
      <c r="AX208" s="1990"/>
      <c r="AY208" s="391"/>
      <c r="AZ208" s="391"/>
      <c r="BA208" s="391"/>
      <c r="BB208" s="391"/>
      <c r="BC208" s="391"/>
      <c r="BD208" s="391"/>
    </row>
    <row r="209" spans="1:56">
      <c r="A209" s="1987"/>
      <c r="B209" s="1987"/>
      <c r="C209" s="1987"/>
      <c r="D209" s="1987"/>
      <c r="E209" s="1990"/>
      <c r="F209" s="1987"/>
      <c r="G209" s="1987"/>
      <c r="H209" s="1987"/>
      <c r="I209" s="1987"/>
      <c r="J209" s="1990"/>
      <c r="K209" s="1987"/>
      <c r="L209" s="1987"/>
      <c r="M209" s="1987"/>
      <c r="N209" s="1987"/>
      <c r="O209" s="1990"/>
      <c r="P209" s="1987"/>
      <c r="Q209" s="1987"/>
      <c r="R209" s="1987"/>
      <c r="S209" s="1987"/>
      <c r="T209" s="1990"/>
      <c r="U209" s="1987"/>
      <c r="V209" s="1987"/>
      <c r="W209" s="1987"/>
      <c r="X209" s="1987"/>
      <c r="Y209" s="1990"/>
      <c r="Z209" s="1987"/>
      <c r="AA209" s="1987"/>
      <c r="AB209" s="1987"/>
      <c r="AC209" s="1987"/>
      <c r="AD209" s="1990"/>
      <c r="AE209" s="1987" t="s">
        <v>78</v>
      </c>
      <c r="AF209" s="1987"/>
      <c r="AG209" s="1987"/>
      <c r="AH209" s="1987"/>
      <c r="AI209" s="1990"/>
      <c r="AJ209" s="1987"/>
      <c r="AK209" s="1987"/>
      <c r="AL209" s="1987"/>
      <c r="AM209" s="1987"/>
      <c r="AN209" s="1990"/>
      <c r="AO209" s="1987"/>
      <c r="AP209" s="1987"/>
      <c r="AQ209" s="1987"/>
      <c r="AR209" s="1987"/>
      <c r="AS209" s="1990"/>
      <c r="AT209" s="1987"/>
      <c r="AU209" s="1987"/>
      <c r="AV209" s="1987"/>
      <c r="AW209" s="1987"/>
      <c r="AX209" s="1990"/>
      <c r="AY209" s="391"/>
      <c r="AZ209" s="391"/>
      <c r="BA209" s="391"/>
      <c r="BB209" s="391"/>
      <c r="BC209" s="391"/>
      <c r="BD209" s="391"/>
    </row>
    <row r="210" spans="1:56" s="1077" customFormat="1">
      <c r="A210" s="1987"/>
      <c r="B210" s="1987"/>
      <c r="C210" s="1987"/>
      <c r="D210" s="1987"/>
      <c r="E210" s="1990"/>
      <c r="F210" s="1987"/>
      <c r="G210" s="1987"/>
      <c r="H210" s="1987"/>
      <c r="I210" s="1987"/>
      <c r="J210" s="1990"/>
      <c r="K210" s="1987"/>
      <c r="L210" s="1987"/>
      <c r="M210" s="1987"/>
      <c r="N210" s="1987"/>
      <c r="O210" s="1990"/>
      <c r="P210" s="1987"/>
      <c r="Q210" s="1987"/>
      <c r="R210" s="1987"/>
      <c r="S210" s="1987"/>
      <c r="T210" s="1990"/>
      <c r="U210" s="1987"/>
      <c r="V210" s="1987"/>
      <c r="W210" s="1987"/>
      <c r="X210" s="1987"/>
      <c r="Y210" s="1990"/>
      <c r="Z210" s="1987"/>
      <c r="AA210" s="1987"/>
      <c r="AB210" s="1987"/>
      <c r="AC210" s="1987"/>
      <c r="AD210" s="1990"/>
      <c r="AE210" s="1987"/>
      <c r="AF210" s="1987"/>
      <c r="AG210" s="1987"/>
      <c r="AH210" s="1987"/>
      <c r="AI210" s="1990"/>
      <c r="AJ210" s="1987"/>
      <c r="AK210" s="1987"/>
      <c r="AL210" s="1987"/>
      <c r="AM210" s="1987"/>
      <c r="AN210" s="1990"/>
      <c r="AO210" s="1987"/>
      <c r="AP210" s="1987"/>
      <c r="AQ210" s="1987"/>
      <c r="AR210" s="1987"/>
      <c r="AS210" s="1990"/>
      <c r="AT210" s="1987"/>
      <c r="AU210" s="1987"/>
      <c r="AV210" s="1987"/>
      <c r="AW210" s="1987"/>
      <c r="AX210" s="1990"/>
      <c r="AY210" s="388"/>
      <c r="AZ210" s="388"/>
      <c r="BA210" s="388"/>
      <c r="BB210" s="388"/>
      <c r="BC210" s="388"/>
      <c r="BD210" s="388"/>
    </row>
    <row r="211" spans="1:56">
      <c r="A211" s="1987"/>
      <c r="B211" s="1987"/>
      <c r="C211" s="1987"/>
      <c r="D211" s="1987"/>
      <c r="E211" s="1990"/>
      <c r="F211" s="1987"/>
      <c r="G211" s="1987"/>
      <c r="H211" s="1987"/>
      <c r="I211" s="1987"/>
      <c r="J211" s="1990"/>
      <c r="K211" s="1987"/>
      <c r="L211" s="1987"/>
      <c r="M211" s="1987"/>
      <c r="N211" s="1987"/>
      <c r="O211" s="1990"/>
      <c r="P211" s="1987"/>
      <c r="Q211" s="1987"/>
      <c r="R211" s="1987"/>
      <c r="S211" s="1987"/>
      <c r="T211" s="1990"/>
      <c r="U211" s="1987"/>
      <c r="V211" s="1987"/>
      <c r="W211" s="1987"/>
      <c r="X211" s="1987"/>
      <c r="Y211" s="1990"/>
      <c r="Z211" s="1987"/>
      <c r="AA211" s="1987"/>
      <c r="AB211" s="1987"/>
      <c r="AC211" s="1987"/>
      <c r="AD211" s="1990"/>
      <c r="AE211" s="1987"/>
      <c r="AF211" s="1987"/>
      <c r="AG211" s="1987"/>
      <c r="AH211" s="1987"/>
      <c r="AI211" s="1990"/>
      <c r="AJ211" s="1987"/>
      <c r="AK211" s="1987"/>
      <c r="AL211" s="1987"/>
      <c r="AM211" s="1987"/>
      <c r="AN211" s="1990"/>
      <c r="AO211" s="1987"/>
      <c r="AP211" s="1987"/>
      <c r="AQ211" s="1987"/>
      <c r="AR211" s="1987"/>
      <c r="AS211" s="1990"/>
      <c r="AT211" s="1987"/>
      <c r="AU211" s="1987"/>
      <c r="AV211" s="1987"/>
      <c r="AW211" s="1987"/>
      <c r="AX211" s="1990"/>
      <c r="AY211" s="391"/>
      <c r="AZ211" s="391"/>
      <c r="BA211" s="391"/>
      <c r="BB211" s="391"/>
      <c r="BC211" s="391"/>
      <c r="BD211" s="391"/>
    </row>
    <row r="212" spans="1:56">
      <c r="A212" s="1987"/>
      <c r="B212" s="1987"/>
      <c r="C212" s="1987"/>
      <c r="D212" s="1987"/>
      <c r="E212" s="1990"/>
      <c r="F212" s="1987"/>
      <c r="G212" s="1987"/>
      <c r="H212" s="1987"/>
      <c r="I212" s="1987"/>
      <c r="J212" s="1990"/>
      <c r="K212" s="1987"/>
      <c r="L212" s="1987"/>
      <c r="M212" s="1987"/>
      <c r="N212" s="1987"/>
      <c r="O212" s="1990"/>
      <c r="P212" s="1987"/>
      <c r="Q212" s="1987"/>
      <c r="R212" s="1987"/>
      <c r="S212" s="1987"/>
      <c r="T212" s="1990"/>
      <c r="U212" s="1987"/>
      <c r="V212" s="1987"/>
      <c r="W212" s="1987"/>
      <c r="X212" s="1987"/>
      <c r="Y212" s="1990"/>
      <c r="Z212" s="1987"/>
      <c r="AA212" s="1987"/>
      <c r="AB212" s="1987"/>
      <c r="AC212" s="1987"/>
      <c r="AD212" s="1990"/>
      <c r="AE212" s="1987"/>
      <c r="AF212" s="1987"/>
      <c r="AG212" s="1987"/>
      <c r="AH212" s="1987"/>
      <c r="AI212" s="1990"/>
      <c r="AJ212" s="1987"/>
      <c r="AK212" s="1987"/>
      <c r="AL212" s="1987"/>
      <c r="AM212" s="1987"/>
      <c r="AN212" s="1990"/>
      <c r="AO212" s="1987"/>
      <c r="AP212" s="1987"/>
      <c r="AQ212" s="1987"/>
      <c r="AR212" s="1987"/>
      <c r="AS212" s="1990"/>
      <c r="AT212" s="1987"/>
      <c r="AU212" s="1987"/>
      <c r="AV212" s="1987"/>
      <c r="AW212" s="1987"/>
      <c r="AX212" s="1990"/>
      <c r="AY212" s="391"/>
      <c r="AZ212" s="391"/>
      <c r="BA212" s="391"/>
      <c r="BB212" s="391"/>
      <c r="BC212" s="391"/>
      <c r="BD212" s="391"/>
    </row>
    <row r="213" spans="1:56">
      <c r="A213" s="1991"/>
      <c r="B213" s="1991"/>
      <c r="C213" s="1991"/>
      <c r="D213" s="1991"/>
      <c r="E213" s="1992"/>
      <c r="F213" s="1991"/>
      <c r="G213" s="1991"/>
      <c r="H213" s="1991"/>
      <c r="I213" s="1991"/>
      <c r="J213" s="1992"/>
      <c r="K213" s="1991"/>
      <c r="L213" s="1991"/>
      <c r="M213" s="1991"/>
      <c r="N213" s="1991"/>
      <c r="O213" s="1992"/>
      <c r="P213" s="1991"/>
      <c r="Q213" s="1991"/>
      <c r="R213" s="1991"/>
      <c r="S213" s="1991"/>
      <c r="T213" s="1992"/>
      <c r="U213" s="1991"/>
      <c r="V213" s="1991"/>
      <c r="W213" s="1991"/>
      <c r="X213" s="1991"/>
      <c r="Y213" s="1992"/>
      <c r="Z213" s="1991"/>
      <c r="AA213" s="1991"/>
      <c r="AB213" s="1991"/>
      <c r="AC213" s="1991"/>
      <c r="AD213" s="1992"/>
      <c r="AE213" s="1991"/>
      <c r="AF213" s="1991"/>
      <c r="AG213" s="1991"/>
      <c r="AH213" s="1991"/>
      <c r="AI213" s="1992"/>
      <c r="AJ213" s="1991"/>
      <c r="AK213" s="1991"/>
      <c r="AL213" s="1991"/>
      <c r="AM213" s="1991"/>
      <c r="AN213" s="1992"/>
      <c r="AO213" s="1991"/>
      <c r="AP213" s="1991"/>
      <c r="AQ213" s="1991"/>
      <c r="AR213" s="1991"/>
      <c r="AS213" s="1992"/>
      <c r="AT213" s="1991"/>
      <c r="AU213" s="1991"/>
      <c r="AV213" s="1991"/>
      <c r="AW213" s="1991"/>
      <c r="AX213" s="1992"/>
      <c r="AY213" s="391"/>
      <c r="AZ213" s="391"/>
      <c r="BA213" s="391"/>
      <c r="BB213" s="391"/>
      <c r="BC213" s="391"/>
      <c r="BD213" s="391"/>
    </row>
    <row r="214" spans="1:56">
      <c r="A214" s="474">
        <v>11</v>
      </c>
      <c r="B214" s="466"/>
      <c r="C214" s="466"/>
      <c r="D214" s="466"/>
      <c r="E214" s="467"/>
      <c r="F214" s="474">
        <v>12</v>
      </c>
      <c r="G214" s="466"/>
      <c r="H214" s="466"/>
      <c r="I214" s="466"/>
      <c r="J214" s="467"/>
      <c r="K214" s="474">
        <v>13</v>
      </c>
      <c r="L214" s="466"/>
      <c r="M214" s="466"/>
      <c r="N214" s="466"/>
      <c r="O214" s="467"/>
      <c r="P214" s="474">
        <v>14</v>
      </c>
      <c r="Q214" s="466"/>
      <c r="R214" s="466"/>
      <c r="S214" s="466"/>
      <c r="T214" s="467"/>
      <c r="U214" s="474">
        <v>15</v>
      </c>
      <c r="V214" s="466"/>
      <c r="W214" s="466"/>
      <c r="X214" s="466"/>
      <c r="Y214" s="467"/>
      <c r="Z214" s="474">
        <v>16</v>
      </c>
      <c r="AA214" s="466"/>
      <c r="AB214" s="466"/>
      <c r="AC214" s="466"/>
      <c r="AD214" s="467"/>
      <c r="AE214" s="474">
        <v>17</v>
      </c>
      <c r="AF214" s="466"/>
      <c r="AG214" s="466"/>
      <c r="AH214" s="466"/>
      <c r="AI214" s="467"/>
      <c r="AJ214" s="474">
        <v>18</v>
      </c>
      <c r="AK214" s="466"/>
      <c r="AL214" s="466"/>
      <c r="AM214" s="466"/>
      <c r="AN214" s="467"/>
      <c r="AO214" s="474">
        <v>19</v>
      </c>
      <c r="AP214" s="466"/>
      <c r="AQ214" s="466"/>
      <c r="AR214" s="466"/>
      <c r="AS214" s="467"/>
      <c r="AT214" s="474">
        <v>20</v>
      </c>
      <c r="AU214" s="466"/>
      <c r="AV214" s="466"/>
      <c r="AW214" s="466"/>
      <c r="AX214" s="467"/>
      <c r="AY214" s="391"/>
      <c r="AZ214" s="391"/>
      <c r="BA214" s="391"/>
      <c r="BB214" s="391"/>
      <c r="BC214" s="391"/>
      <c r="BD214" s="391"/>
    </row>
    <row r="215" spans="1:56">
      <c r="A215" s="1996"/>
      <c r="B215" s="1987"/>
      <c r="C215" s="1987"/>
      <c r="D215" s="1987"/>
      <c r="E215" s="1990"/>
      <c r="F215" s="1996"/>
      <c r="G215" s="1987"/>
      <c r="H215" s="1987"/>
      <c r="I215" s="1987"/>
      <c r="J215" s="1990"/>
      <c r="K215" s="1996"/>
      <c r="L215" s="1987"/>
      <c r="M215" s="1987"/>
      <c r="N215" s="1987"/>
      <c r="O215" s="1990"/>
      <c r="P215" s="1996" t="s">
        <v>79</v>
      </c>
      <c r="Q215" s="1987"/>
      <c r="R215" s="1987"/>
      <c r="S215" s="1987"/>
      <c r="T215" s="1990"/>
      <c r="U215" s="1996"/>
      <c r="V215" s="1987"/>
      <c r="W215" s="1987"/>
      <c r="X215" s="1987"/>
      <c r="Y215" s="1990"/>
      <c r="Z215" s="1996"/>
      <c r="AA215" s="1987"/>
      <c r="AB215" s="1987"/>
      <c r="AC215" s="1987"/>
      <c r="AD215" s="1990"/>
      <c r="AE215" s="1996"/>
      <c r="AF215" s="1987"/>
      <c r="AG215" s="1987"/>
      <c r="AH215" s="1987"/>
      <c r="AI215" s="1990"/>
      <c r="AJ215" s="1996"/>
      <c r="AK215" s="1987"/>
      <c r="AL215" s="1987"/>
      <c r="AM215" s="1987"/>
      <c r="AN215" s="1990"/>
      <c r="AO215" s="1996"/>
      <c r="AP215" s="1987"/>
      <c r="AQ215" s="1987"/>
      <c r="AR215" s="1987"/>
      <c r="AS215" s="1990"/>
      <c r="AT215" s="1996"/>
      <c r="AU215" s="1987"/>
      <c r="AV215" s="1987"/>
      <c r="AW215" s="1987"/>
      <c r="AX215" s="1990"/>
      <c r="AY215" s="391"/>
      <c r="AZ215" s="391"/>
      <c r="BA215" s="391"/>
      <c r="BB215" s="391"/>
      <c r="BC215" s="391"/>
      <c r="BD215" s="391"/>
    </row>
    <row r="216" spans="1:56">
      <c r="A216" s="1996"/>
      <c r="B216" s="1987"/>
      <c r="C216" s="1987"/>
      <c r="D216" s="1987"/>
      <c r="E216" s="1990"/>
      <c r="F216" s="1996"/>
      <c r="G216" s="1987"/>
      <c r="H216" s="1987"/>
      <c r="I216" s="1987"/>
      <c r="J216" s="1990"/>
      <c r="K216" s="1996"/>
      <c r="L216" s="1987"/>
      <c r="M216" s="1987"/>
      <c r="N216" s="1987"/>
      <c r="O216" s="1990"/>
      <c r="P216" s="1996"/>
      <c r="Q216" s="1987"/>
      <c r="R216" s="1987"/>
      <c r="S216" s="1987"/>
      <c r="T216" s="1990"/>
      <c r="U216" s="1996"/>
      <c r="V216" s="1987"/>
      <c r="W216" s="1987"/>
      <c r="X216" s="1987"/>
      <c r="Y216" s="1990"/>
      <c r="Z216" s="1996"/>
      <c r="AA216" s="1987"/>
      <c r="AB216" s="1987"/>
      <c r="AC216" s="1987"/>
      <c r="AD216" s="1990"/>
      <c r="AE216" s="1996"/>
      <c r="AF216" s="1987"/>
      <c r="AG216" s="1987"/>
      <c r="AH216" s="1987"/>
      <c r="AI216" s="1990"/>
      <c r="AJ216" s="1996"/>
      <c r="AK216" s="1987"/>
      <c r="AL216" s="1987"/>
      <c r="AM216" s="1987"/>
      <c r="AN216" s="1990"/>
      <c r="AO216" s="1996"/>
      <c r="AP216" s="1987"/>
      <c r="AQ216" s="1987"/>
      <c r="AR216" s="1987"/>
      <c r="AS216" s="1990"/>
      <c r="AT216" s="1996"/>
      <c r="AU216" s="1987"/>
      <c r="AV216" s="1987"/>
      <c r="AW216" s="1987"/>
      <c r="AX216" s="1990"/>
      <c r="AY216" s="391"/>
      <c r="AZ216" s="391"/>
      <c r="BA216" s="391"/>
      <c r="BB216" s="391"/>
      <c r="BC216" s="391"/>
      <c r="BD216" s="391"/>
    </row>
    <row r="217" spans="1:56">
      <c r="A217" s="1996"/>
      <c r="B217" s="1987"/>
      <c r="C217" s="1987"/>
      <c r="D217" s="1987"/>
      <c r="E217" s="1990"/>
      <c r="F217" s="1996"/>
      <c r="G217" s="1987"/>
      <c r="H217" s="1987"/>
      <c r="I217" s="1987"/>
      <c r="J217" s="1990"/>
      <c r="K217" s="1996"/>
      <c r="L217" s="1987"/>
      <c r="M217" s="1987"/>
      <c r="N217" s="1987"/>
      <c r="O217" s="1990"/>
      <c r="P217" s="1996"/>
      <c r="Q217" s="1987"/>
      <c r="R217" s="1987"/>
      <c r="S217" s="1987"/>
      <c r="T217" s="1990"/>
      <c r="U217" s="1996"/>
      <c r="V217" s="1987"/>
      <c r="W217" s="1987"/>
      <c r="X217" s="1987"/>
      <c r="Y217" s="1990"/>
      <c r="Z217" s="1996"/>
      <c r="AA217" s="1987"/>
      <c r="AB217" s="1987"/>
      <c r="AC217" s="1987"/>
      <c r="AD217" s="1990"/>
      <c r="AE217" s="1996"/>
      <c r="AF217" s="1987"/>
      <c r="AG217" s="1987"/>
      <c r="AH217" s="1987"/>
      <c r="AI217" s="1990"/>
      <c r="AJ217" s="1996"/>
      <c r="AK217" s="1987"/>
      <c r="AL217" s="1987"/>
      <c r="AM217" s="1987"/>
      <c r="AN217" s="1990"/>
      <c r="AO217" s="1996"/>
      <c r="AP217" s="1987"/>
      <c r="AQ217" s="1987"/>
      <c r="AR217" s="1987"/>
      <c r="AS217" s="1990"/>
      <c r="AT217" s="1996"/>
      <c r="AU217" s="1987"/>
      <c r="AV217" s="1987"/>
      <c r="AW217" s="1987"/>
      <c r="AX217" s="1990"/>
      <c r="AY217" s="391"/>
      <c r="AZ217" s="391"/>
      <c r="BA217" s="391"/>
      <c r="BB217" s="391"/>
      <c r="BC217" s="391"/>
      <c r="BD217" s="391"/>
    </row>
    <row r="218" spans="1:56">
      <c r="A218" s="1996"/>
      <c r="B218" s="1987"/>
      <c r="C218" s="1987"/>
      <c r="D218" s="1987"/>
      <c r="E218" s="1990"/>
      <c r="F218" s="1996"/>
      <c r="G218" s="1987"/>
      <c r="H218" s="1987"/>
      <c r="I218" s="1987"/>
      <c r="J218" s="1990"/>
      <c r="K218" s="1996"/>
      <c r="L218" s="1987"/>
      <c r="M218" s="1987"/>
      <c r="N218" s="1987"/>
      <c r="O218" s="1990"/>
      <c r="P218" s="1996"/>
      <c r="Q218" s="1987"/>
      <c r="R218" s="1987"/>
      <c r="S218" s="1987"/>
      <c r="T218" s="1990"/>
      <c r="U218" s="1996"/>
      <c r="V218" s="1987"/>
      <c r="W218" s="1987"/>
      <c r="X218" s="1987"/>
      <c r="Y218" s="1990"/>
      <c r="Z218" s="1996"/>
      <c r="AA218" s="1987"/>
      <c r="AB218" s="1987"/>
      <c r="AC218" s="1987"/>
      <c r="AD218" s="1990"/>
      <c r="AE218" s="1996"/>
      <c r="AF218" s="1987"/>
      <c r="AG218" s="1987"/>
      <c r="AH218" s="1987"/>
      <c r="AI218" s="1990"/>
      <c r="AJ218" s="1996"/>
      <c r="AK218" s="1987"/>
      <c r="AL218" s="1987"/>
      <c r="AM218" s="1987"/>
      <c r="AN218" s="1990"/>
      <c r="AO218" s="1996"/>
      <c r="AP218" s="1987"/>
      <c r="AQ218" s="1987"/>
      <c r="AR218" s="1987"/>
      <c r="AS218" s="1990"/>
      <c r="AT218" s="1996"/>
      <c r="AU218" s="1987"/>
      <c r="AV218" s="1987"/>
      <c r="AW218" s="1987"/>
      <c r="AX218" s="1990"/>
      <c r="AY218" s="391"/>
      <c r="AZ218" s="391"/>
      <c r="BA218" s="391"/>
      <c r="BB218" s="391"/>
      <c r="BC218" s="391"/>
      <c r="BD218" s="391"/>
    </row>
    <row r="219" spans="1:56">
      <c r="A219" s="1996"/>
      <c r="B219" s="1987"/>
      <c r="C219" s="1987"/>
      <c r="D219" s="1987"/>
      <c r="E219" s="1990"/>
      <c r="F219" s="1996"/>
      <c r="G219" s="1987"/>
      <c r="H219" s="1987"/>
      <c r="I219" s="1987"/>
      <c r="J219" s="1990"/>
      <c r="K219" s="1996"/>
      <c r="L219" s="1987"/>
      <c r="M219" s="1987"/>
      <c r="N219" s="1987"/>
      <c r="O219" s="1990"/>
      <c r="P219" s="1996"/>
      <c r="Q219" s="1987"/>
      <c r="R219" s="1987"/>
      <c r="S219" s="1987"/>
      <c r="T219" s="1990"/>
      <c r="U219" s="1996"/>
      <c r="V219" s="1987"/>
      <c r="W219" s="1987"/>
      <c r="X219" s="1987"/>
      <c r="Y219" s="1990"/>
      <c r="Z219" s="1996"/>
      <c r="AA219" s="1987"/>
      <c r="AB219" s="1987"/>
      <c r="AC219" s="1987"/>
      <c r="AD219" s="1990"/>
      <c r="AE219" s="1996"/>
      <c r="AF219" s="1987"/>
      <c r="AG219" s="1987"/>
      <c r="AH219" s="1987"/>
      <c r="AI219" s="1990"/>
      <c r="AJ219" s="1996"/>
      <c r="AK219" s="1987"/>
      <c r="AL219" s="1987"/>
      <c r="AM219" s="1987"/>
      <c r="AN219" s="1990"/>
      <c r="AO219" s="1996"/>
      <c r="AP219" s="1987"/>
      <c r="AQ219" s="1987"/>
      <c r="AR219" s="1987"/>
      <c r="AS219" s="1990"/>
      <c r="AT219" s="1996"/>
      <c r="AU219" s="1987"/>
      <c r="AV219" s="1987"/>
      <c r="AW219" s="1987"/>
      <c r="AX219" s="1990"/>
      <c r="AY219" s="391"/>
      <c r="AZ219" s="391"/>
      <c r="BA219" s="391"/>
      <c r="BB219" s="391"/>
      <c r="BC219" s="391"/>
      <c r="BD219" s="391"/>
    </row>
    <row r="220" spans="1:56">
      <c r="A220" s="1996"/>
      <c r="B220" s="1987"/>
      <c r="C220" s="1987"/>
      <c r="D220" s="1987"/>
      <c r="E220" s="1990"/>
      <c r="F220" s="1996"/>
      <c r="G220" s="1987"/>
      <c r="H220" s="1987"/>
      <c r="I220" s="1987"/>
      <c r="J220" s="1990"/>
      <c r="K220" s="1996"/>
      <c r="L220" s="1987"/>
      <c r="M220" s="1987"/>
      <c r="N220" s="1987"/>
      <c r="O220" s="1990"/>
      <c r="P220" s="1996"/>
      <c r="Q220" s="1987"/>
      <c r="R220" s="1987"/>
      <c r="S220" s="1987"/>
      <c r="T220" s="1990"/>
      <c r="U220" s="1996"/>
      <c r="V220" s="1987"/>
      <c r="W220" s="1987"/>
      <c r="X220" s="1987"/>
      <c r="Y220" s="1990"/>
      <c r="Z220" s="1996"/>
      <c r="AA220" s="1987"/>
      <c r="AB220" s="1987"/>
      <c r="AC220" s="1987"/>
      <c r="AD220" s="1990"/>
      <c r="AE220" s="1996"/>
      <c r="AF220" s="1987"/>
      <c r="AG220" s="1987"/>
      <c r="AH220" s="1987"/>
      <c r="AI220" s="1990"/>
      <c r="AJ220" s="1996"/>
      <c r="AK220" s="1987"/>
      <c r="AL220" s="1987"/>
      <c r="AM220" s="1987"/>
      <c r="AN220" s="1990"/>
      <c r="AO220" s="1996"/>
      <c r="AP220" s="1987"/>
      <c r="AQ220" s="1987"/>
      <c r="AR220" s="1987"/>
      <c r="AS220" s="1990"/>
      <c r="AT220" s="1996"/>
      <c r="AU220" s="1987"/>
      <c r="AV220" s="1987"/>
      <c r="AW220" s="1987"/>
      <c r="AX220" s="1990"/>
      <c r="AY220" s="391"/>
      <c r="AZ220" s="391"/>
      <c r="BA220" s="391"/>
      <c r="BB220" s="391"/>
      <c r="BC220" s="391"/>
      <c r="BD220" s="391"/>
    </row>
    <row r="221" spans="1:56">
      <c r="A221" s="1996"/>
      <c r="B221" s="1987"/>
      <c r="C221" s="1987"/>
      <c r="D221" s="1987"/>
      <c r="E221" s="1990"/>
      <c r="F221" s="1996"/>
      <c r="G221" s="1987"/>
      <c r="H221" s="1987"/>
      <c r="I221" s="1987"/>
      <c r="J221" s="1990"/>
      <c r="K221" s="1996"/>
      <c r="L221" s="1987"/>
      <c r="M221" s="1987"/>
      <c r="N221" s="1987"/>
      <c r="O221" s="1990"/>
      <c r="P221" s="1996"/>
      <c r="Q221" s="1987"/>
      <c r="R221" s="1987"/>
      <c r="S221" s="1987"/>
      <c r="T221" s="1990"/>
      <c r="U221" s="1996"/>
      <c r="V221" s="1987"/>
      <c r="W221" s="1987"/>
      <c r="X221" s="1987"/>
      <c r="Y221" s="1990"/>
      <c r="Z221" s="1996"/>
      <c r="AA221" s="1987"/>
      <c r="AB221" s="1987"/>
      <c r="AC221" s="1987"/>
      <c r="AD221" s="1990"/>
      <c r="AE221" s="1996"/>
      <c r="AF221" s="1987"/>
      <c r="AG221" s="1987"/>
      <c r="AH221" s="1987"/>
      <c r="AI221" s="1990"/>
      <c r="AJ221" s="1996"/>
      <c r="AK221" s="1987"/>
      <c r="AL221" s="1987"/>
      <c r="AM221" s="1987"/>
      <c r="AN221" s="1990"/>
      <c r="AO221" s="1996"/>
      <c r="AP221" s="1987"/>
      <c r="AQ221" s="1987"/>
      <c r="AR221" s="1987"/>
      <c r="AS221" s="1990"/>
      <c r="AT221" s="1996"/>
      <c r="AU221" s="1987"/>
      <c r="AV221" s="1987"/>
      <c r="AW221" s="1987"/>
      <c r="AX221" s="1990"/>
      <c r="AY221" s="391"/>
      <c r="AZ221" s="391"/>
      <c r="BA221" s="391"/>
      <c r="BB221" s="391"/>
      <c r="BC221" s="391"/>
      <c r="BD221" s="391"/>
    </row>
    <row r="222" spans="1:56">
      <c r="A222" s="1996"/>
      <c r="B222" s="1987"/>
      <c r="C222" s="1987"/>
      <c r="D222" s="1987"/>
      <c r="E222" s="1990"/>
      <c r="F222" s="1996"/>
      <c r="G222" s="1987"/>
      <c r="H222" s="1987"/>
      <c r="I222" s="1987"/>
      <c r="J222" s="1990"/>
      <c r="K222" s="1996"/>
      <c r="L222" s="1987"/>
      <c r="M222" s="1987"/>
      <c r="N222" s="1987"/>
      <c r="O222" s="1990"/>
      <c r="P222" s="1996"/>
      <c r="Q222" s="1987"/>
      <c r="R222" s="1987"/>
      <c r="S222" s="1987"/>
      <c r="T222" s="1990"/>
      <c r="U222" s="1996"/>
      <c r="V222" s="1987"/>
      <c r="W222" s="1987"/>
      <c r="X222" s="1987"/>
      <c r="Y222" s="1990"/>
      <c r="Z222" s="1996"/>
      <c r="AA222" s="1987"/>
      <c r="AB222" s="1987"/>
      <c r="AC222" s="1987"/>
      <c r="AD222" s="1990"/>
      <c r="AE222" s="1996"/>
      <c r="AF222" s="1987"/>
      <c r="AG222" s="1987"/>
      <c r="AH222" s="1987"/>
      <c r="AI222" s="1990"/>
      <c r="AJ222" s="1996"/>
      <c r="AK222" s="1987"/>
      <c r="AL222" s="1987"/>
      <c r="AM222" s="1987"/>
      <c r="AN222" s="1990"/>
      <c r="AO222" s="1996"/>
      <c r="AP222" s="1987"/>
      <c r="AQ222" s="1987"/>
      <c r="AR222" s="1987"/>
      <c r="AS222" s="1990"/>
      <c r="AT222" s="1996"/>
      <c r="AU222" s="1987"/>
      <c r="AV222" s="1987"/>
      <c r="AW222" s="1987"/>
      <c r="AX222" s="1990"/>
      <c r="AY222" s="391"/>
      <c r="AZ222" s="391"/>
      <c r="BA222" s="391"/>
      <c r="BB222" s="391"/>
      <c r="BC222" s="391"/>
      <c r="BD222" s="391"/>
    </row>
    <row r="223" spans="1:56">
      <c r="A223" s="1996"/>
      <c r="B223" s="1987"/>
      <c r="C223" s="1987"/>
      <c r="D223" s="1987"/>
      <c r="E223" s="1990"/>
      <c r="F223" s="1996"/>
      <c r="G223" s="1987"/>
      <c r="H223" s="1987"/>
      <c r="I223" s="1987"/>
      <c r="J223" s="1990"/>
      <c r="K223" s="1996"/>
      <c r="L223" s="1987"/>
      <c r="M223" s="1987"/>
      <c r="N223" s="1987"/>
      <c r="O223" s="1990"/>
      <c r="P223" s="1996"/>
      <c r="Q223" s="1987"/>
      <c r="R223" s="1987"/>
      <c r="S223" s="1987"/>
      <c r="T223" s="1990"/>
      <c r="U223" s="1996"/>
      <c r="V223" s="1987"/>
      <c r="W223" s="1987"/>
      <c r="X223" s="1987"/>
      <c r="Y223" s="1990"/>
      <c r="Z223" s="1996"/>
      <c r="AA223" s="1987"/>
      <c r="AB223" s="1987"/>
      <c r="AC223" s="1987"/>
      <c r="AD223" s="1990"/>
      <c r="AE223" s="1996"/>
      <c r="AF223" s="1987"/>
      <c r="AG223" s="1987"/>
      <c r="AH223" s="1987"/>
      <c r="AI223" s="1990"/>
      <c r="AJ223" s="1996"/>
      <c r="AK223" s="1987"/>
      <c r="AL223" s="1987"/>
      <c r="AM223" s="1987"/>
      <c r="AN223" s="1990"/>
      <c r="AO223" s="1996"/>
      <c r="AP223" s="1987"/>
      <c r="AQ223" s="1987"/>
      <c r="AR223" s="1987"/>
      <c r="AS223" s="1990"/>
      <c r="AT223" s="1996"/>
      <c r="AU223" s="1987"/>
      <c r="AV223" s="1987"/>
      <c r="AW223" s="1987"/>
      <c r="AX223" s="1990"/>
      <c r="AY223" s="391"/>
      <c r="AZ223" s="391"/>
      <c r="BA223" s="391"/>
      <c r="BB223" s="391"/>
      <c r="BC223" s="391"/>
      <c r="BD223" s="391"/>
    </row>
    <row r="224" spans="1:56">
      <c r="A224" s="1996"/>
      <c r="B224" s="1987"/>
      <c r="C224" s="1987"/>
      <c r="D224" s="1987"/>
      <c r="E224" s="1990"/>
      <c r="F224" s="1996"/>
      <c r="G224" s="1987"/>
      <c r="H224" s="1987"/>
      <c r="I224" s="1987"/>
      <c r="J224" s="1990"/>
      <c r="K224" s="1996"/>
      <c r="L224" s="1987"/>
      <c r="M224" s="1987"/>
      <c r="N224" s="1987"/>
      <c r="O224" s="1990"/>
      <c r="P224" s="1996"/>
      <c r="Q224" s="1987"/>
      <c r="R224" s="1987"/>
      <c r="S224" s="1987"/>
      <c r="T224" s="1990"/>
      <c r="U224" s="1996"/>
      <c r="V224" s="1987"/>
      <c r="W224" s="1987"/>
      <c r="X224" s="1987"/>
      <c r="Y224" s="1990"/>
      <c r="Z224" s="1996"/>
      <c r="AA224" s="1987"/>
      <c r="AB224" s="1987"/>
      <c r="AC224" s="1987"/>
      <c r="AD224" s="1990"/>
      <c r="AE224" s="1996"/>
      <c r="AF224" s="1987"/>
      <c r="AG224" s="1987"/>
      <c r="AH224" s="1987"/>
      <c r="AI224" s="1990"/>
      <c r="AJ224" s="1996"/>
      <c r="AK224" s="1987"/>
      <c r="AL224" s="1987"/>
      <c r="AM224" s="1987"/>
      <c r="AN224" s="1990"/>
      <c r="AO224" s="1996"/>
      <c r="AP224" s="1987"/>
      <c r="AQ224" s="1987"/>
      <c r="AR224" s="1987"/>
      <c r="AS224" s="1990"/>
      <c r="AT224" s="1996"/>
      <c r="AU224" s="1987"/>
      <c r="AV224" s="1987"/>
      <c r="AW224" s="1987"/>
      <c r="AX224" s="1990"/>
      <c r="AY224" s="391"/>
      <c r="AZ224" s="391"/>
      <c r="BA224" s="391"/>
      <c r="BB224" s="391"/>
      <c r="BC224" s="391"/>
      <c r="BD224" s="391"/>
    </row>
    <row r="225" spans="1:56">
      <c r="A225" s="1996"/>
      <c r="B225" s="1987"/>
      <c r="C225" s="1987"/>
      <c r="D225" s="1987"/>
      <c r="E225" s="1990"/>
      <c r="F225" s="1996"/>
      <c r="G225" s="1987"/>
      <c r="H225" s="1987"/>
      <c r="I225" s="1987"/>
      <c r="J225" s="1990"/>
      <c r="K225" s="1996"/>
      <c r="L225" s="1987"/>
      <c r="M225" s="1987"/>
      <c r="N225" s="1987"/>
      <c r="O225" s="1990"/>
      <c r="P225" s="1996"/>
      <c r="Q225" s="1987"/>
      <c r="R225" s="1987"/>
      <c r="S225" s="1987"/>
      <c r="T225" s="1990"/>
      <c r="U225" s="1996"/>
      <c r="V225" s="1987"/>
      <c r="W225" s="1987"/>
      <c r="X225" s="1987"/>
      <c r="Y225" s="1990"/>
      <c r="Z225" s="1996"/>
      <c r="AA225" s="1987"/>
      <c r="AB225" s="1987"/>
      <c r="AC225" s="1987"/>
      <c r="AD225" s="1990"/>
      <c r="AE225" s="1996"/>
      <c r="AF225" s="1987"/>
      <c r="AG225" s="1987"/>
      <c r="AH225" s="1987"/>
      <c r="AI225" s="1990"/>
      <c r="AJ225" s="1996"/>
      <c r="AK225" s="1987"/>
      <c r="AL225" s="1987"/>
      <c r="AM225" s="1987"/>
      <c r="AN225" s="1990"/>
      <c r="AO225" s="1996"/>
      <c r="AP225" s="1987"/>
      <c r="AQ225" s="1987"/>
      <c r="AR225" s="1987"/>
      <c r="AS225" s="1990"/>
      <c r="AT225" s="1996"/>
      <c r="AU225" s="1987"/>
      <c r="AV225" s="1987"/>
      <c r="AW225" s="1987"/>
      <c r="AX225" s="1990"/>
      <c r="AY225" s="391"/>
      <c r="AZ225" s="391"/>
      <c r="BA225" s="391"/>
      <c r="BB225" s="391"/>
      <c r="BC225" s="391"/>
      <c r="BD225" s="391"/>
    </row>
    <row r="226" spans="1:56" s="1077" customFormat="1">
      <c r="A226" s="1996"/>
      <c r="B226" s="1987"/>
      <c r="C226" s="1987"/>
      <c r="D226" s="1987"/>
      <c r="E226" s="1990"/>
      <c r="F226" s="1996"/>
      <c r="G226" s="1987"/>
      <c r="H226" s="1987"/>
      <c r="I226" s="1987"/>
      <c r="J226" s="1990"/>
      <c r="K226" s="1996"/>
      <c r="L226" s="1987"/>
      <c r="M226" s="1987"/>
      <c r="N226" s="1987"/>
      <c r="O226" s="1990"/>
      <c r="P226" s="1996"/>
      <c r="Q226" s="1987"/>
      <c r="R226" s="1987"/>
      <c r="S226" s="1987"/>
      <c r="T226" s="1990"/>
      <c r="U226" s="1996"/>
      <c r="V226" s="1987"/>
      <c r="W226" s="1987"/>
      <c r="X226" s="1987"/>
      <c r="Y226" s="1990"/>
      <c r="Z226" s="1996"/>
      <c r="AA226" s="1987"/>
      <c r="AB226" s="1987"/>
      <c r="AC226" s="1987"/>
      <c r="AD226" s="1990"/>
      <c r="AE226" s="1996"/>
      <c r="AF226" s="1987"/>
      <c r="AG226" s="1987"/>
      <c r="AH226" s="1987"/>
      <c r="AI226" s="1990"/>
      <c r="AJ226" s="1996"/>
      <c r="AK226" s="1987"/>
      <c r="AL226" s="1987"/>
      <c r="AM226" s="1987"/>
      <c r="AN226" s="1990"/>
      <c r="AO226" s="1996"/>
      <c r="AP226" s="1987"/>
      <c r="AQ226" s="1987"/>
      <c r="AR226" s="1987"/>
      <c r="AS226" s="1990"/>
      <c r="AT226" s="1996"/>
      <c r="AU226" s="1987"/>
      <c r="AV226" s="1987"/>
      <c r="AW226" s="1987"/>
      <c r="AX226" s="1990"/>
      <c r="AY226" s="388"/>
      <c r="AZ226" s="388"/>
      <c r="BA226" s="388"/>
      <c r="BB226" s="388"/>
      <c r="BC226" s="388"/>
      <c r="BD226" s="388"/>
    </row>
    <row r="227" spans="1:56">
      <c r="A227" s="1996"/>
      <c r="B227" s="1987"/>
      <c r="C227" s="1987"/>
      <c r="D227" s="1987"/>
      <c r="E227" s="1990"/>
      <c r="F227" s="1996"/>
      <c r="G227" s="1987"/>
      <c r="H227" s="1987"/>
      <c r="I227" s="1987"/>
      <c r="J227" s="1990"/>
      <c r="K227" s="1996"/>
      <c r="L227" s="1987"/>
      <c r="M227" s="1987"/>
      <c r="N227" s="1987"/>
      <c r="O227" s="1990"/>
      <c r="P227" s="1996"/>
      <c r="Q227" s="1987"/>
      <c r="R227" s="1987"/>
      <c r="S227" s="1987"/>
      <c r="T227" s="1990"/>
      <c r="U227" s="1996"/>
      <c r="V227" s="1987"/>
      <c r="W227" s="1987"/>
      <c r="X227" s="1987"/>
      <c r="Y227" s="1990"/>
      <c r="Z227" s="1996"/>
      <c r="AA227" s="1987"/>
      <c r="AB227" s="1987"/>
      <c r="AC227" s="1987"/>
      <c r="AD227" s="1990"/>
      <c r="AE227" s="1996"/>
      <c r="AF227" s="1987"/>
      <c r="AG227" s="1987"/>
      <c r="AH227" s="1987"/>
      <c r="AI227" s="1990"/>
      <c r="AJ227" s="1996"/>
      <c r="AK227" s="1987"/>
      <c r="AL227" s="1987"/>
      <c r="AM227" s="1987"/>
      <c r="AN227" s="1990"/>
      <c r="AO227" s="1996"/>
      <c r="AP227" s="1987"/>
      <c r="AQ227" s="1987"/>
      <c r="AR227" s="1987"/>
      <c r="AS227" s="1990"/>
      <c r="AT227" s="1996"/>
      <c r="AU227" s="1987"/>
      <c r="AV227" s="1987"/>
      <c r="AW227" s="1987"/>
      <c r="AX227" s="1990"/>
      <c r="AY227" s="391"/>
      <c r="AZ227" s="391"/>
      <c r="BA227" s="391"/>
      <c r="BB227" s="391"/>
      <c r="BC227" s="391"/>
      <c r="BD227" s="391"/>
    </row>
    <row r="228" spans="1:56">
      <c r="A228" s="1996"/>
      <c r="B228" s="1987"/>
      <c r="C228" s="1987"/>
      <c r="D228" s="1987"/>
      <c r="E228" s="1990"/>
      <c r="F228" s="1996"/>
      <c r="G228" s="1987"/>
      <c r="H228" s="1987"/>
      <c r="I228" s="1987"/>
      <c r="J228" s="1990"/>
      <c r="K228" s="1996"/>
      <c r="L228" s="1987"/>
      <c r="M228" s="1987"/>
      <c r="N228" s="1987"/>
      <c r="O228" s="1990"/>
      <c r="P228" s="1996"/>
      <c r="Q228" s="1987"/>
      <c r="R228" s="1987"/>
      <c r="S228" s="1987"/>
      <c r="T228" s="1990"/>
      <c r="U228" s="1996"/>
      <c r="V228" s="1987"/>
      <c r="W228" s="1987"/>
      <c r="X228" s="1987"/>
      <c r="Y228" s="1990"/>
      <c r="Z228" s="1996"/>
      <c r="AA228" s="1987"/>
      <c r="AB228" s="1987"/>
      <c r="AC228" s="1987"/>
      <c r="AD228" s="1990"/>
      <c r="AE228" s="1996"/>
      <c r="AF228" s="1987"/>
      <c r="AG228" s="1987"/>
      <c r="AH228" s="1987"/>
      <c r="AI228" s="1990"/>
      <c r="AJ228" s="1996"/>
      <c r="AK228" s="1987"/>
      <c r="AL228" s="1987"/>
      <c r="AM228" s="1987"/>
      <c r="AN228" s="1990"/>
      <c r="AO228" s="1996"/>
      <c r="AP228" s="1987"/>
      <c r="AQ228" s="1987"/>
      <c r="AR228" s="1987"/>
      <c r="AS228" s="1990"/>
      <c r="AT228" s="1996"/>
      <c r="AU228" s="1987"/>
      <c r="AV228" s="1987"/>
      <c r="AW228" s="1987"/>
      <c r="AX228" s="1990"/>
      <c r="AY228" s="391"/>
      <c r="AZ228" s="391"/>
      <c r="BA228" s="391"/>
      <c r="BB228" s="391"/>
      <c r="BC228" s="391"/>
      <c r="BD228" s="391"/>
    </row>
    <row r="229" spans="1:56">
      <c r="A229" s="2237"/>
      <c r="B229" s="1991"/>
      <c r="C229" s="1991"/>
      <c r="D229" s="1991"/>
      <c r="E229" s="1992"/>
      <c r="F229" s="1993" t="s">
        <v>80</v>
      </c>
      <c r="G229" s="1994"/>
      <c r="H229" s="1994"/>
      <c r="I229" s="1994"/>
      <c r="J229" s="1995"/>
      <c r="K229" s="2237"/>
      <c r="L229" s="1991"/>
      <c r="M229" s="1991"/>
      <c r="N229" s="1991"/>
      <c r="O229" s="1992"/>
      <c r="P229" s="2237"/>
      <c r="Q229" s="1991"/>
      <c r="R229" s="1991"/>
      <c r="S229" s="1991"/>
      <c r="T229" s="1992"/>
      <c r="U229" s="2237"/>
      <c r="V229" s="1991"/>
      <c r="W229" s="1991"/>
      <c r="X229" s="1991"/>
      <c r="Y229" s="1992"/>
      <c r="Z229" s="1993" t="s">
        <v>81</v>
      </c>
      <c r="AA229" s="1994"/>
      <c r="AB229" s="1994"/>
      <c r="AC229" s="1994"/>
      <c r="AD229" s="1995"/>
      <c r="AE229" s="2237"/>
      <c r="AF229" s="1991"/>
      <c r="AG229" s="1991"/>
      <c r="AH229" s="1991"/>
      <c r="AI229" s="1992"/>
      <c r="AJ229" s="2237"/>
      <c r="AK229" s="1991"/>
      <c r="AL229" s="1991"/>
      <c r="AM229" s="1991"/>
      <c r="AN229" s="1992"/>
      <c r="AO229" s="2237"/>
      <c r="AP229" s="1991"/>
      <c r="AQ229" s="1991"/>
      <c r="AR229" s="1991"/>
      <c r="AS229" s="1992"/>
      <c r="AT229" s="2237"/>
      <c r="AU229" s="1991"/>
      <c r="AV229" s="1991"/>
      <c r="AW229" s="1991"/>
      <c r="AX229" s="1992"/>
      <c r="AY229" s="391"/>
      <c r="AZ229" s="391"/>
      <c r="BA229" s="391"/>
      <c r="BB229" s="391"/>
      <c r="BC229" s="391"/>
      <c r="BD229" s="391"/>
    </row>
    <row r="230" spans="1:56">
      <c r="A230" s="474">
        <v>21</v>
      </c>
      <c r="B230" s="466"/>
      <c r="C230" s="466"/>
      <c r="D230" s="466"/>
      <c r="E230" s="467"/>
      <c r="F230" s="474">
        <v>22</v>
      </c>
      <c r="G230" s="466"/>
      <c r="H230" s="466"/>
      <c r="I230" s="466"/>
      <c r="J230" s="467"/>
      <c r="K230" s="474">
        <v>23</v>
      </c>
      <c r="L230" s="466"/>
      <c r="M230" s="466"/>
      <c r="N230" s="466"/>
      <c r="O230" s="467"/>
      <c r="P230" s="474">
        <v>24</v>
      </c>
      <c r="Q230" s="466"/>
      <c r="R230" s="466"/>
      <c r="S230" s="466"/>
      <c r="T230" s="467"/>
      <c r="U230" s="474">
        <v>25</v>
      </c>
      <c r="V230" s="466"/>
      <c r="W230" s="466"/>
      <c r="X230" s="466"/>
      <c r="Y230" s="467"/>
      <c r="Z230" s="2153" t="s">
        <v>82</v>
      </c>
      <c r="AA230" s="2154"/>
      <c r="AB230" s="2154"/>
      <c r="AC230" s="2154"/>
      <c r="AD230" s="2154"/>
      <c r="AE230" s="2154"/>
      <c r="AF230" s="2154"/>
      <c r="AG230" s="2154"/>
      <c r="AH230" s="2154"/>
      <c r="AI230" s="2154"/>
      <c r="AJ230" s="2154"/>
      <c r="AK230" s="2154"/>
      <c r="AL230" s="2154"/>
      <c r="AM230" s="2154"/>
      <c r="AN230" s="2154"/>
      <c r="AO230" s="2154"/>
      <c r="AP230" s="2154"/>
      <c r="AQ230" s="2154"/>
      <c r="AR230" s="2154"/>
      <c r="AS230" s="2154"/>
      <c r="AT230" s="2154"/>
      <c r="AU230" s="2154"/>
      <c r="AV230" s="2154"/>
      <c r="AW230" s="2154"/>
      <c r="AX230" s="2154"/>
      <c r="AY230" s="391"/>
      <c r="AZ230" s="391"/>
      <c r="BA230" s="391"/>
      <c r="BB230" s="391"/>
      <c r="BC230" s="391"/>
      <c r="BD230" s="391"/>
    </row>
    <row r="231" spans="1:56">
      <c r="A231" s="1996"/>
      <c r="B231" s="1987"/>
      <c r="C231" s="1987"/>
      <c r="D231" s="1987"/>
      <c r="E231" s="1990"/>
      <c r="F231" s="1987" t="s">
        <v>83</v>
      </c>
      <c r="G231" s="1987"/>
      <c r="H231" s="1987"/>
      <c r="I231" s="1987"/>
      <c r="J231" s="1990"/>
      <c r="K231" s="1987"/>
      <c r="L231" s="1987"/>
      <c r="M231" s="1987"/>
      <c r="N231" s="1987"/>
      <c r="O231" s="1990"/>
      <c r="P231" s="1987"/>
      <c r="Q231" s="1987"/>
      <c r="R231" s="1987"/>
      <c r="S231" s="1987"/>
      <c r="T231" s="1990"/>
      <c r="U231" s="1987" t="s">
        <v>84</v>
      </c>
      <c r="V231" s="1987"/>
      <c r="W231" s="1987"/>
      <c r="X231" s="1987"/>
      <c r="Y231" s="1990"/>
      <c r="Z231" s="2155"/>
      <c r="AA231" s="2156"/>
      <c r="AB231" s="2156"/>
      <c r="AC231" s="2156"/>
      <c r="AD231" s="2156"/>
      <c r="AE231" s="2156"/>
      <c r="AF231" s="2156"/>
      <c r="AG231" s="2156"/>
      <c r="AH231" s="2156"/>
      <c r="AI231" s="2156"/>
      <c r="AJ231" s="2156"/>
      <c r="AK231" s="2156"/>
      <c r="AL231" s="2156"/>
      <c r="AM231" s="2156"/>
      <c r="AN231" s="2156"/>
      <c r="AO231" s="2156"/>
      <c r="AP231" s="2156"/>
      <c r="AQ231" s="2156"/>
      <c r="AR231" s="2156"/>
      <c r="AS231" s="2156"/>
      <c r="AT231" s="2156"/>
      <c r="AU231" s="2156"/>
      <c r="AV231" s="2156"/>
      <c r="AW231" s="2156"/>
      <c r="AX231" s="2156"/>
      <c r="AY231" s="391"/>
      <c r="AZ231" s="391"/>
      <c r="BA231" s="391"/>
      <c r="BB231" s="391"/>
      <c r="BC231" s="391"/>
      <c r="BD231" s="391"/>
    </row>
    <row r="232" spans="1:56">
      <c r="A232" s="1996"/>
      <c r="B232" s="1987"/>
      <c r="C232" s="1987"/>
      <c r="D232" s="1987"/>
      <c r="E232" s="1990"/>
      <c r="F232" s="1987"/>
      <c r="G232" s="1987"/>
      <c r="H232" s="1987"/>
      <c r="I232" s="1987"/>
      <c r="J232" s="1990"/>
      <c r="K232" s="1987"/>
      <c r="L232" s="1987"/>
      <c r="M232" s="1987"/>
      <c r="N232" s="1987"/>
      <c r="O232" s="1990"/>
      <c r="P232" s="1987"/>
      <c r="Q232" s="1987"/>
      <c r="R232" s="1987"/>
      <c r="S232" s="1987"/>
      <c r="T232" s="1990"/>
      <c r="U232" s="1987"/>
      <c r="V232" s="1987"/>
      <c r="W232" s="1987"/>
      <c r="X232" s="1987"/>
      <c r="Y232" s="1990"/>
      <c r="Z232" s="2155"/>
      <c r="AA232" s="2156"/>
      <c r="AB232" s="2156"/>
      <c r="AC232" s="2156"/>
      <c r="AD232" s="2156"/>
      <c r="AE232" s="2156"/>
      <c r="AF232" s="2156"/>
      <c r="AG232" s="2156"/>
      <c r="AH232" s="2156"/>
      <c r="AI232" s="2156"/>
      <c r="AJ232" s="2156"/>
      <c r="AK232" s="2156"/>
      <c r="AL232" s="2156"/>
      <c r="AM232" s="2156"/>
      <c r="AN232" s="2156"/>
      <c r="AO232" s="2156"/>
      <c r="AP232" s="2156"/>
      <c r="AQ232" s="2156"/>
      <c r="AR232" s="2156"/>
      <c r="AS232" s="2156"/>
      <c r="AT232" s="2156"/>
      <c r="AU232" s="2156"/>
      <c r="AV232" s="2156"/>
      <c r="AW232" s="2156"/>
      <c r="AX232" s="2156"/>
      <c r="AY232" s="391"/>
      <c r="AZ232" s="391"/>
      <c r="BA232" s="391"/>
      <c r="BB232" s="391"/>
      <c r="BC232" s="391"/>
      <c r="BD232" s="391"/>
    </row>
    <row r="233" spans="1:56">
      <c r="A233" s="1996"/>
      <c r="B233" s="1987"/>
      <c r="C233" s="1987"/>
      <c r="D233" s="1987"/>
      <c r="E233" s="1990"/>
      <c r="F233" s="1987"/>
      <c r="G233" s="1987"/>
      <c r="H233" s="1987"/>
      <c r="I233" s="1987"/>
      <c r="J233" s="1990"/>
      <c r="K233" s="1987"/>
      <c r="L233" s="1987"/>
      <c r="M233" s="1987"/>
      <c r="N233" s="1987"/>
      <c r="O233" s="1990"/>
      <c r="P233" s="1987"/>
      <c r="Q233" s="1987"/>
      <c r="R233" s="1987"/>
      <c r="S233" s="1987"/>
      <c r="T233" s="1990"/>
      <c r="U233" s="1987"/>
      <c r="V233" s="1987"/>
      <c r="W233" s="1987"/>
      <c r="X233" s="1987"/>
      <c r="Y233" s="1990"/>
      <c r="Z233" s="2155"/>
      <c r="AA233" s="2156"/>
      <c r="AB233" s="2156"/>
      <c r="AC233" s="2156"/>
      <c r="AD233" s="2156"/>
      <c r="AE233" s="2156"/>
      <c r="AF233" s="2156"/>
      <c r="AG233" s="2156"/>
      <c r="AH233" s="2156"/>
      <c r="AI233" s="2156"/>
      <c r="AJ233" s="2156"/>
      <c r="AK233" s="2156"/>
      <c r="AL233" s="2156"/>
      <c r="AM233" s="2156"/>
      <c r="AN233" s="2156"/>
      <c r="AO233" s="2156"/>
      <c r="AP233" s="2156"/>
      <c r="AQ233" s="2156"/>
      <c r="AR233" s="2156"/>
      <c r="AS233" s="2156"/>
      <c r="AT233" s="2156"/>
      <c r="AU233" s="2156"/>
      <c r="AV233" s="2156"/>
      <c r="AW233" s="2156"/>
      <c r="AX233" s="2156"/>
      <c r="AY233" s="391"/>
      <c r="AZ233" s="391"/>
      <c r="BA233" s="391"/>
      <c r="BB233" s="391"/>
      <c r="BC233" s="391"/>
      <c r="BD233" s="391"/>
    </row>
    <row r="234" spans="1:56" ht="15.75">
      <c r="A234" s="1996"/>
      <c r="B234" s="1987"/>
      <c r="C234" s="1987"/>
      <c r="D234" s="1987"/>
      <c r="E234" s="1990"/>
      <c r="F234" s="1987"/>
      <c r="G234" s="1987"/>
      <c r="H234" s="1987"/>
      <c r="I234" s="1987"/>
      <c r="J234" s="1990"/>
      <c r="K234" s="1987"/>
      <c r="L234" s="1987"/>
      <c r="M234" s="1987"/>
      <c r="N234" s="1987"/>
      <c r="O234" s="1990"/>
      <c r="P234" s="1987"/>
      <c r="Q234" s="1987"/>
      <c r="R234" s="1987"/>
      <c r="S234" s="1987"/>
      <c r="T234" s="1990"/>
      <c r="U234" s="1987"/>
      <c r="V234" s="1987"/>
      <c r="W234" s="1987"/>
      <c r="X234" s="1987"/>
      <c r="Y234" s="1990"/>
      <c r="Z234" s="2187" t="s">
        <v>43</v>
      </c>
      <c r="AA234" s="2188"/>
      <c r="AB234" s="2188"/>
      <c r="AC234" s="468"/>
      <c r="AD234" s="470" t="s">
        <v>44</v>
      </c>
      <c r="AE234" s="470" t="s">
        <v>45</v>
      </c>
      <c r="AF234" s="470" t="s">
        <v>46</v>
      </c>
      <c r="AG234" s="2188" t="s">
        <v>47</v>
      </c>
      <c r="AH234" s="2188"/>
      <c r="AI234" s="2188"/>
      <c r="AJ234" s="469"/>
      <c r="AK234" s="469"/>
      <c r="AL234" s="469"/>
      <c r="AM234" s="469"/>
      <c r="AN234" s="469"/>
      <c r="AO234" s="469"/>
      <c r="AP234" s="469"/>
      <c r="AQ234" s="469"/>
      <c r="AR234" s="470" t="s">
        <v>48</v>
      </c>
      <c r="AS234" s="469"/>
      <c r="AT234" s="2171">
        <f>$AT$38</f>
        <v>463</v>
      </c>
      <c r="AU234" s="2171"/>
      <c r="AV234" s="2172" t="s">
        <v>49</v>
      </c>
      <c r="AW234" s="2172"/>
      <c r="AX234" s="469"/>
      <c r="AY234" s="391"/>
      <c r="AZ234" s="391"/>
      <c r="BA234" s="391"/>
      <c r="BB234" s="391"/>
      <c r="BC234" s="391"/>
      <c r="BD234" s="391"/>
    </row>
    <row r="235" spans="1:56">
      <c r="A235" s="1996"/>
      <c r="B235" s="1987"/>
      <c r="C235" s="1987"/>
      <c r="D235" s="1987"/>
      <c r="E235" s="1990"/>
      <c r="F235" s="1987"/>
      <c r="G235" s="1987"/>
      <c r="H235" s="1987"/>
      <c r="I235" s="1987"/>
      <c r="J235" s="1990"/>
      <c r="K235" s="1987"/>
      <c r="L235" s="1987"/>
      <c r="M235" s="1987"/>
      <c r="N235" s="1987"/>
      <c r="O235" s="1990"/>
      <c r="P235" s="1987"/>
      <c r="Q235" s="1987"/>
      <c r="R235" s="1987"/>
      <c r="S235" s="1987"/>
      <c r="T235" s="1990"/>
      <c r="U235" s="1987"/>
      <c r="V235" s="1987"/>
      <c r="W235" s="1987"/>
      <c r="X235" s="1987"/>
      <c r="Y235" s="1990"/>
      <c r="Z235" s="1988" t="s">
        <v>383</v>
      </c>
      <c r="AA235" s="1989"/>
      <c r="AB235" s="1989"/>
      <c r="AC235" s="1989"/>
      <c r="AD235" s="560">
        <v>2</v>
      </c>
      <c r="AE235" s="561">
        <v>435</v>
      </c>
      <c r="AF235" s="527">
        <f>SUM($AT$38-AE235)</f>
        <v>28</v>
      </c>
      <c r="AG235" s="1987"/>
      <c r="AH235" s="1987"/>
      <c r="AI235" s="1987"/>
      <c r="AJ235" s="1987"/>
      <c r="AK235" s="1987"/>
      <c r="AL235" s="1987"/>
      <c r="AM235" s="1987"/>
      <c r="AN235" s="1987"/>
      <c r="AO235" s="1987"/>
      <c r="AP235" s="1987"/>
      <c r="AQ235" s="1097"/>
      <c r="AR235" s="2368" t="s">
        <v>50</v>
      </c>
      <c r="AS235" s="2368"/>
      <c r="AT235" s="2368"/>
      <c r="AU235" s="2368"/>
      <c r="AV235" s="2368"/>
      <c r="AW235" s="2368"/>
      <c r="AX235" s="469"/>
      <c r="AY235" s="391"/>
      <c r="AZ235" s="391"/>
      <c r="BA235" s="391"/>
      <c r="BB235" s="391"/>
      <c r="BC235" s="391"/>
      <c r="BD235" s="391"/>
    </row>
    <row r="236" spans="1:56">
      <c r="A236" s="1996"/>
      <c r="B236" s="1987"/>
      <c r="C236" s="1987"/>
      <c r="D236" s="1987"/>
      <c r="E236" s="1990"/>
      <c r="F236" s="1987"/>
      <c r="G236" s="1987"/>
      <c r="H236" s="1987"/>
      <c r="I236" s="1987"/>
      <c r="J236" s="1990"/>
      <c r="K236" s="1987"/>
      <c r="L236" s="1987"/>
      <c r="M236" s="1987"/>
      <c r="N236" s="1987"/>
      <c r="O236" s="1990"/>
      <c r="P236" s="1987"/>
      <c r="Q236" s="1987"/>
      <c r="R236" s="1987"/>
      <c r="S236" s="1987"/>
      <c r="T236" s="1990"/>
      <c r="U236" s="1987"/>
      <c r="V236" s="1987"/>
      <c r="W236" s="1987"/>
      <c r="X236" s="1987"/>
      <c r="Y236" s="1990"/>
      <c r="Z236" s="1988"/>
      <c r="AA236" s="1989"/>
      <c r="AB236" s="1989"/>
      <c r="AC236" s="1989"/>
      <c r="AD236" s="560"/>
      <c r="AE236" s="561"/>
      <c r="AF236" s="527">
        <f t="shared" ref="AF236:AF245" si="4">SUM($AT$38-AE236)</f>
        <v>463</v>
      </c>
      <c r="AG236" s="1987"/>
      <c r="AH236" s="1987"/>
      <c r="AI236" s="1987"/>
      <c r="AJ236" s="1987"/>
      <c r="AK236" s="1987"/>
      <c r="AL236" s="1987"/>
      <c r="AM236" s="1987"/>
      <c r="AN236" s="1987"/>
      <c r="AO236" s="1987"/>
      <c r="AP236" s="1987"/>
      <c r="AQ236" s="1097"/>
      <c r="AR236" s="2368"/>
      <c r="AS236" s="2368"/>
      <c r="AT236" s="2368"/>
      <c r="AU236" s="2368"/>
      <c r="AV236" s="2368"/>
      <c r="AW236" s="2368"/>
      <c r="AX236" s="469"/>
      <c r="AY236" s="391"/>
      <c r="AZ236" s="391"/>
      <c r="BA236" s="391"/>
      <c r="BB236" s="391"/>
      <c r="BC236" s="391"/>
      <c r="BD236" s="391"/>
    </row>
    <row r="237" spans="1:56">
      <c r="A237" s="1996"/>
      <c r="B237" s="1987"/>
      <c r="C237" s="1987"/>
      <c r="D237" s="1987"/>
      <c r="E237" s="1990"/>
      <c r="F237" s="1987"/>
      <c r="G237" s="1987"/>
      <c r="H237" s="1987"/>
      <c r="I237" s="1987"/>
      <c r="J237" s="1990"/>
      <c r="K237" s="1987"/>
      <c r="L237" s="1987"/>
      <c r="M237" s="1987"/>
      <c r="N237" s="1987"/>
      <c r="O237" s="1990"/>
      <c r="P237" s="1987"/>
      <c r="Q237" s="1987"/>
      <c r="R237" s="1987"/>
      <c r="S237" s="1987"/>
      <c r="T237" s="1990"/>
      <c r="U237" s="1987"/>
      <c r="V237" s="1987"/>
      <c r="W237" s="1987"/>
      <c r="X237" s="1987"/>
      <c r="Y237" s="1990"/>
      <c r="Z237" s="1988"/>
      <c r="AA237" s="1989"/>
      <c r="AB237" s="1989"/>
      <c r="AC237" s="1989"/>
      <c r="AD237" s="560"/>
      <c r="AE237" s="561"/>
      <c r="AF237" s="527">
        <f t="shared" si="4"/>
        <v>463</v>
      </c>
      <c r="AG237" s="1987"/>
      <c r="AH237" s="1987"/>
      <c r="AI237" s="1987"/>
      <c r="AJ237" s="1987"/>
      <c r="AK237" s="1987"/>
      <c r="AL237" s="1987"/>
      <c r="AM237" s="1987"/>
      <c r="AN237" s="1987"/>
      <c r="AO237" s="1987"/>
      <c r="AP237" s="1987"/>
      <c r="AQ237" s="1097"/>
      <c r="AR237" s="2368"/>
      <c r="AS237" s="2368"/>
      <c r="AT237" s="2368"/>
      <c r="AU237" s="2368"/>
      <c r="AV237" s="2368"/>
      <c r="AW237" s="2368"/>
      <c r="AX237" s="469"/>
      <c r="AY237" s="391"/>
      <c r="AZ237" s="391"/>
      <c r="BA237" s="391"/>
      <c r="BB237" s="391"/>
      <c r="BC237" s="391"/>
      <c r="BD237" s="391"/>
    </row>
    <row r="238" spans="1:56">
      <c r="A238" s="1996"/>
      <c r="B238" s="1987"/>
      <c r="C238" s="1987"/>
      <c r="D238" s="1987"/>
      <c r="E238" s="1990"/>
      <c r="F238" s="1987"/>
      <c r="G238" s="1987"/>
      <c r="H238" s="1987"/>
      <c r="I238" s="1987"/>
      <c r="J238" s="1990"/>
      <c r="K238" s="1987"/>
      <c r="L238" s="1987"/>
      <c r="M238" s="1987"/>
      <c r="N238" s="1987"/>
      <c r="O238" s="1990"/>
      <c r="P238" s="1987"/>
      <c r="Q238" s="1987"/>
      <c r="R238" s="1987"/>
      <c r="S238" s="1987"/>
      <c r="T238" s="1990"/>
      <c r="U238" s="1987"/>
      <c r="V238" s="1987"/>
      <c r="W238" s="1987"/>
      <c r="X238" s="1987"/>
      <c r="Y238" s="1990"/>
      <c r="Z238" s="1988"/>
      <c r="AA238" s="1989"/>
      <c r="AB238" s="1989"/>
      <c r="AC238" s="1989"/>
      <c r="AD238" s="560"/>
      <c r="AE238" s="561"/>
      <c r="AF238" s="527">
        <f t="shared" si="4"/>
        <v>463</v>
      </c>
      <c r="AG238" s="1987"/>
      <c r="AH238" s="1987"/>
      <c r="AI238" s="1987"/>
      <c r="AJ238" s="1987"/>
      <c r="AK238" s="1987"/>
      <c r="AL238" s="1987"/>
      <c r="AM238" s="1987"/>
      <c r="AN238" s="1987"/>
      <c r="AO238" s="1987"/>
      <c r="AP238" s="1987"/>
      <c r="AQ238" s="1097"/>
      <c r="AR238" s="2368"/>
      <c r="AS238" s="2368"/>
      <c r="AT238" s="2368"/>
      <c r="AU238" s="2368"/>
      <c r="AV238" s="2368"/>
      <c r="AW238" s="2368"/>
      <c r="AX238" s="469"/>
      <c r="AY238" s="391"/>
      <c r="AZ238" s="391"/>
      <c r="BA238" s="391"/>
      <c r="BB238" s="391"/>
      <c r="BC238" s="391"/>
      <c r="BD238" s="391"/>
    </row>
    <row r="239" spans="1:56">
      <c r="A239" s="1996"/>
      <c r="B239" s="1987"/>
      <c r="C239" s="1987"/>
      <c r="D239" s="1987"/>
      <c r="E239" s="1990"/>
      <c r="F239" s="1987"/>
      <c r="G239" s="1987"/>
      <c r="H239" s="1987"/>
      <c r="I239" s="1987"/>
      <c r="J239" s="1990"/>
      <c r="K239" s="1987"/>
      <c r="L239" s="1987"/>
      <c r="M239" s="1987"/>
      <c r="N239" s="1987"/>
      <c r="O239" s="1990"/>
      <c r="P239" s="1987"/>
      <c r="Q239" s="1987"/>
      <c r="R239" s="1987"/>
      <c r="S239" s="1987"/>
      <c r="T239" s="1990"/>
      <c r="U239" s="1987"/>
      <c r="V239" s="1987"/>
      <c r="W239" s="1987"/>
      <c r="X239" s="1987"/>
      <c r="Y239" s="1990"/>
      <c r="Z239" s="1988"/>
      <c r="AA239" s="1989"/>
      <c r="AB239" s="1989"/>
      <c r="AC239" s="1989"/>
      <c r="AD239" s="560"/>
      <c r="AE239" s="561"/>
      <c r="AF239" s="527">
        <f t="shared" si="4"/>
        <v>463</v>
      </c>
      <c r="AG239" s="1987"/>
      <c r="AH239" s="1987"/>
      <c r="AI239" s="1987"/>
      <c r="AJ239" s="1987"/>
      <c r="AK239" s="1987"/>
      <c r="AL239" s="1987"/>
      <c r="AM239" s="1987"/>
      <c r="AN239" s="1987"/>
      <c r="AO239" s="1987"/>
      <c r="AP239" s="1987"/>
      <c r="AQ239" s="1097"/>
      <c r="AR239" s="2368"/>
      <c r="AS239" s="2368"/>
      <c r="AT239" s="2368"/>
      <c r="AU239" s="2368"/>
      <c r="AV239" s="2368"/>
      <c r="AW239" s="2368"/>
      <c r="AX239" s="469"/>
      <c r="AY239" s="391"/>
      <c r="AZ239" s="391"/>
      <c r="BA239" s="391"/>
      <c r="BB239" s="391"/>
      <c r="BC239" s="391"/>
      <c r="BD239" s="391"/>
    </row>
    <row r="240" spans="1:56">
      <c r="A240" s="1996"/>
      <c r="B240" s="1987"/>
      <c r="C240" s="1987"/>
      <c r="D240" s="1987"/>
      <c r="E240" s="1990"/>
      <c r="F240" s="1987"/>
      <c r="G240" s="1987"/>
      <c r="H240" s="1987"/>
      <c r="I240" s="1987"/>
      <c r="J240" s="1990"/>
      <c r="K240" s="1987"/>
      <c r="L240" s="1987"/>
      <c r="M240" s="1987"/>
      <c r="N240" s="1987"/>
      <c r="O240" s="1990"/>
      <c r="P240" s="1987"/>
      <c r="Q240" s="1987"/>
      <c r="R240" s="1987"/>
      <c r="S240" s="1987"/>
      <c r="T240" s="1990"/>
      <c r="U240" s="1987"/>
      <c r="V240" s="1987"/>
      <c r="W240" s="1987"/>
      <c r="X240" s="1987"/>
      <c r="Y240" s="1990"/>
      <c r="Z240" s="1988"/>
      <c r="AA240" s="1989"/>
      <c r="AB240" s="1989"/>
      <c r="AC240" s="1989"/>
      <c r="AD240" s="560"/>
      <c r="AE240" s="561"/>
      <c r="AF240" s="527">
        <f t="shared" si="4"/>
        <v>463</v>
      </c>
      <c r="AG240" s="1987"/>
      <c r="AH240" s="1987"/>
      <c r="AI240" s="1987"/>
      <c r="AJ240" s="1987"/>
      <c r="AK240" s="1987"/>
      <c r="AL240" s="1987"/>
      <c r="AM240" s="1987"/>
      <c r="AN240" s="1987"/>
      <c r="AO240" s="1987"/>
      <c r="AP240" s="1987"/>
      <c r="AQ240" s="1097"/>
      <c r="AR240" s="2368"/>
      <c r="AS240" s="2368"/>
      <c r="AT240" s="2368"/>
      <c r="AU240" s="2368"/>
      <c r="AV240" s="2368"/>
      <c r="AW240" s="2368"/>
      <c r="AX240" s="469"/>
      <c r="AY240" s="391"/>
      <c r="AZ240" s="391"/>
      <c r="BA240" s="391"/>
      <c r="BB240" s="391"/>
      <c r="BC240" s="391"/>
      <c r="BD240" s="391"/>
    </row>
    <row r="241" spans="1:56">
      <c r="A241" s="1996"/>
      <c r="B241" s="1987"/>
      <c r="C241" s="1987"/>
      <c r="D241" s="1987"/>
      <c r="E241" s="1990"/>
      <c r="F241" s="1987"/>
      <c r="G241" s="1987"/>
      <c r="H241" s="1987"/>
      <c r="I241" s="1987"/>
      <c r="J241" s="1990"/>
      <c r="K241" s="1987"/>
      <c r="L241" s="1987"/>
      <c r="M241" s="1987"/>
      <c r="N241" s="1987"/>
      <c r="O241" s="1990"/>
      <c r="P241" s="1987"/>
      <c r="Q241" s="1987"/>
      <c r="R241" s="1987"/>
      <c r="S241" s="1987"/>
      <c r="T241" s="1990"/>
      <c r="U241" s="1987"/>
      <c r="V241" s="1987"/>
      <c r="W241" s="1987"/>
      <c r="X241" s="1987"/>
      <c r="Y241" s="1990"/>
      <c r="Z241" s="1988"/>
      <c r="AA241" s="1989"/>
      <c r="AB241" s="1989"/>
      <c r="AC241" s="1989"/>
      <c r="AD241" s="560"/>
      <c r="AE241" s="561"/>
      <c r="AF241" s="527">
        <f t="shared" si="4"/>
        <v>463</v>
      </c>
      <c r="AG241" s="1987"/>
      <c r="AH241" s="1987"/>
      <c r="AI241" s="1987"/>
      <c r="AJ241" s="1987"/>
      <c r="AK241" s="1987"/>
      <c r="AL241" s="1987"/>
      <c r="AM241" s="1987"/>
      <c r="AN241" s="1987"/>
      <c r="AO241" s="1987"/>
      <c r="AP241" s="1987"/>
      <c r="AQ241" s="1097"/>
      <c r="AR241" s="2368"/>
      <c r="AS241" s="2368"/>
      <c r="AT241" s="2368"/>
      <c r="AU241" s="2368"/>
      <c r="AV241" s="2368"/>
      <c r="AW241" s="2368"/>
      <c r="AX241" s="469"/>
      <c r="AY241" s="391"/>
      <c r="AZ241" s="391"/>
      <c r="BA241" s="391"/>
      <c r="BB241" s="391"/>
      <c r="BC241" s="391"/>
      <c r="BD241" s="391"/>
    </row>
    <row r="242" spans="1:56" s="1077" customFormat="1">
      <c r="A242" s="1996"/>
      <c r="B242" s="1987"/>
      <c r="C242" s="1987"/>
      <c r="D242" s="1987"/>
      <c r="E242" s="1990"/>
      <c r="F242" s="1987"/>
      <c r="G242" s="1987"/>
      <c r="H242" s="1987"/>
      <c r="I242" s="1987"/>
      <c r="J242" s="1990"/>
      <c r="K242" s="1987"/>
      <c r="L242" s="1987"/>
      <c r="M242" s="1987"/>
      <c r="N242" s="1987"/>
      <c r="O242" s="1990"/>
      <c r="P242" s="1987"/>
      <c r="Q242" s="1987"/>
      <c r="R242" s="1987"/>
      <c r="S242" s="1987"/>
      <c r="T242" s="1990"/>
      <c r="U242" s="1987"/>
      <c r="V242" s="1987"/>
      <c r="W242" s="1987"/>
      <c r="X242" s="1987"/>
      <c r="Y242" s="1990"/>
      <c r="Z242" s="1988"/>
      <c r="AA242" s="1989"/>
      <c r="AB242" s="1989"/>
      <c r="AC242" s="1989"/>
      <c r="AD242" s="560"/>
      <c r="AE242" s="561"/>
      <c r="AF242" s="527">
        <f t="shared" si="4"/>
        <v>463</v>
      </c>
      <c r="AG242" s="1987"/>
      <c r="AH242" s="1987"/>
      <c r="AI242" s="1987"/>
      <c r="AJ242" s="1987"/>
      <c r="AK242" s="1987"/>
      <c r="AL242" s="1987"/>
      <c r="AM242" s="1987"/>
      <c r="AN242" s="1987"/>
      <c r="AO242" s="1987"/>
      <c r="AP242" s="1987"/>
      <c r="AQ242" s="1097"/>
      <c r="AR242" s="2368"/>
      <c r="AS242" s="2368"/>
      <c r="AT242" s="2368"/>
      <c r="AU242" s="2368"/>
      <c r="AV242" s="2368"/>
      <c r="AW242" s="2368"/>
      <c r="AX242" s="469"/>
      <c r="AY242" s="388"/>
      <c r="AZ242" s="388"/>
      <c r="BA242" s="388"/>
      <c r="BB242" s="388"/>
      <c r="BC242" s="388"/>
      <c r="BD242" s="388"/>
    </row>
    <row r="243" spans="1:56">
      <c r="A243" s="1996"/>
      <c r="B243" s="1987"/>
      <c r="C243" s="1987"/>
      <c r="D243" s="1987"/>
      <c r="E243" s="1990"/>
      <c r="F243" s="1987"/>
      <c r="G243" s="1987"/>
      <c r="H243" s="1987"/>
      <c r="I243" s="1987"/>
      <c r="J243" s="1990"/>
      <c r="K243" s="1987"/>
      <c r="L243" s="1987"/>
      <c r="M243" s="1987"/>
      <c r="N243" s="1987"/>
      <c r="O243" s="1990"/>
      <c r="P243" s="1987"/>
      <c r="Q243" s="1987"/>
      <c r="R243" s="1987"/>
      <c r="S243" s="1987"/>
      <c r="T243" s="1990"/>
      <c r="U243" s="1987"/>
      <c r="V243" s="1987"/>
      <c r="W243" s="1987"/>
      <c r="X243" s="1987"/>
      <c r="Y243" s="1990"/>
      <c r="Z243" s="1988"/>
      <c r="AA243" s="1989"/>
      <c r="AB243" s="1989"/>
      <c r="AC243" s="1989"/>
      <c r="AD243" s="560"/>
      <c r="AE243" s="561"/>
      <c r="AF243" s="527">
        <f t="shared" si="4"/>
        <v>463</v>
      </c>
      <c r="AG243" s="1987"/>
      <c r="AH243" s="1987"/>
      <c r="AI243" s="1987"/>
      <c r="AJ243" s="1987"/>
      <c r="AK243" s="1987"/>
      <c r="AL243" s="1987"/>
      <c r="AM243" s="1987"/>
      <c r="AN243" s="1987"/>
      <c r="AO243" s="1987"/>
      <c r="AP243" s="1987"/>
      <c r="AQ243" s="1097"/>
      <c r="AR243" s="2368"/>
      <c r="AS243" s="2368"/>
      <c r="AT243" s="2368"/>
      <c r="AU243" s="2368"/>
      <c r="AV243" s="2368"/>
      <c r="AW243" s="2368"/>
      <c r="AX243" s="469"/>
      <c r="AY243" s="391"/>
      <c r="AZ243" s="391"/>
      <c r="BA243" s="391"/>
      <c r="BB243" s="391"/>
      <c r="BC243" s="391"/>
      <c r="BD243" s="391"/>
    </row>
    <row r="244" spans="1:56">
      <c r="A244" s="1996"/>
      <c r="B244" s="1987"/>
      <c r="C244" s="1987"/>
      <c r="D244" s="1987"/>
      <c r="E244" s="1990"/>
      <c r="F244" s="1987"/>
      <c r="G244" s="1987"/>
      <c r="H244" s="1987"/>
      <c r="I244" s="1987"/>
      <c r="J244" s="1990"/>
      <c r="K244" s="1987"/>
      <c r="L244" s="1987"/>
      <c r="M244" s="1987"/>
      <c r="N244" s="1987"/>
      <c r="O244" s="1990"/>
      <c r="P244" s="1987"/>
      <c r="Q244" s="1987"/>
      <c r="R244" s="1987"/>
      <c r="S244" s="1987"/>
      <c r="T244" s="1990"/>
      <c r="U244" s="1987"/>
      <c r="V244" s="1987"/>
      <c r="W244" s="1987"/>
      <c r="X244" s="1987"/>
      <c r="Y244" s="1990"/>
      <c r="Z244" s="1988"/>
      <c r="AA244" s="1989"/>
      <c r="AB244" s="1989"/>
      <c r="AC244" s="1989"/>
      <c r="AD244" s="560"/>
      <c r="AE244" s="561"/>
      <c r="AF244" s="527">
        <f t="shared" si="4"/>
        <v>463</v>
      </c>
      <c r="AG244" s="1987"/>
      <c r="AH244" s="1987"/>
      <c r="AI244" s="1987"/>
      <c r="AJ244" s="1987"/>
      <c r="AK244" s="1987"/>
      <c r="AL244" s="1987"/>
      <c r="AM244" s="1987"/>
      <c r="AN244" s="1987"/>
      <c r="AO244" s="1987"/>
      <c r="AP244" s="1987"/>
      <c r="AQ244" s="1097"/>
      <c r="AR244" s="2368"/>
      <c r="AS244" s="2368"/>
      <c r="AT244" s="2368"/>
      <c r="AU244" s="2368"/>
      <c r="AV244" s="2368"/>
      <c r="AW244" s="2368"/>
      <c r="AX244" s="469"/>
      <c r="AY244" s="391"/>
      <c r="AZ244" s="391"/>
      <c r="BA244" s="391"/>
      <c r="BB244" s="391"/>
      <c r="BC244" s="391"/>
      <c r="BD244" s="391"/>
    </row>
    <row r="245" spans="1:56">
      <c r="A245" s="2237"/>
      <c r="B245" s="1991"/>
      <c r="C245" s="1991"/>
      <c r="D245" s="1991"/>
      <c r="E245" s="1992"/>
      <c r="F245" s="1991"/>
      <c r="G245" s="1991"/>
      <c r="H245" s="1991"/>
      <c r="I245" s="1991"/>
      <c r="J245" s="1992"/>
      <c r="K245" s="1991"/>
      <c r="L245" s="1991"/>
      <c r="M245" s="1991"/>
      <c r="N245" s="1991"/>
      <c r="O245" s="1992"/>
      <c r="P245" s="1991"/>
      <c r="Q245" s="1991"/>
      <c r="R245" s="1991"/>
      <c r="S245" s="1991"/>
      <c r="T245" s="1992"/>
      <c r="U245" s="1991"/>
      <c r="V245" s="1991"/>
      <c r="W245" s="1991"/>
      <c r="X245" s="1991"/>
      <c r="Y245" s="1992"/>
      <c r="Z245" s="1988"/>
      <c r="AA245" s="1989"/>
      <c r="AB245" s="1989"/>
      <c r="AC245" s="1989"/>
      <c r="AD245" s="560"/>
      <c r="AE245" s="561"/>
      <c r="AF245" s="534">
        <f t="shared" si="4"/>
        <v>463</v>
      </c>
      <c r="AG245" s="571" t="s">
        <v>55</v>
      </c>
      <c r="AH245" s="471"/>
      <c r="AI245" s="471"/>
      <c r="AJ245" s="471"/>
      <c r="AK245" s="471"/>
      <c r="AL245" s="471"/>
      <c r="AM245" s="471"/>
      <c r="AN245" s="471"/>
      <c r="AO245" s="471"/>
      <c r="AP245" s="471"/>
      <c r="AQ245" s="471"/>
      <c r="AR245" s="471"/>
      <c r="AS245" s="471"/>
      <c r="AT245" s="471"/>
      <c r="AU245" s="471"/>
      <c r="AV245" s="471"/>
      <c r="AW245" s="471"/>
      <c r="AX245" s="471"/>
      <c r="AY245" s="391"/>
      <c r="AZ245" s="391"/>
      <c r="BA245" s="391"/>
      <c r="BB245" s="391"/>
      <c r="BC245" s="391"/>
      <c r="BD245" s="391"/>
    </row>
    <row r="246" spans="1:56" ht="18.75">
      <c r="A246" s="1985" t="s">
        <v>0</v>
      </c>
      <c r="B246" s="1985"/>
      <c r="C246" s="1985"/>
      <c r="D246" s="1985"/>
      <c r="E246" s="1985"/>
      <c r="F246" s="1985" t="s">
        <v>1</v>
      </c>
      <c r="G246" s="1985"/>
      <c r="H246" s="1985"/>
      <c r="I246" s="1985"/>
      <c r="J246" s="1985"/>
      <c r="K246" s="1985" t="s">
        <v>2</v>
      </c>
      <c r="L246" s="1985"/>
      <c r="M246" s="1985"/>
      <c r="N246" s="1985"/>
      <c r="O246" s="1985"/>
      <c r="P246" s="1985" t="s">
        <v>3</v>
      </c>
      <c r="Q246" s="1985"/>
      <c r="R246" s="1985"/>
      <c r="S246" s="1985"/>
      <c r="T246" s="1985"/>
      <c r="U246" s="1985" t="s">
        <v>4</v>
      </c>
      <c r="V246" s="1985"/>
      <c r="W246" s="1985"/>
      <c r="X246" s="1985"/>
      <c r="Y246" s="1985"/>
      <c r="Z246" s="1985" t="s">
        <v>5</v>
      </c>
      <c r="AA246" s="1985"/>
      <c r="AB246" s="1985"/>
      <c r="AC246" s="1985"/>
      <c r="AD246" s="1985"/>
      <c r="AE246" s="1985" t="s">
        <v>6</v>
      </c>
      <c r="AF246" s="1985"/>
      <c r="AG246" s="1985"/>
      <c r="AH246" s="1985"/>
      <c r="AI246" s="1985"/>
      <c r="AJ246" s="1985" t="s">
        <v>7</v>
      </c>
      <c r="AK246" s="1985"/>
      <c r="AL246" s="1985"/>
      <c r="AM246" s="1985"/>
      <c r="AN246" s="1985"/>
      <c r="AO246" s="1985" t="s">
        <v>8</v>
      </c>
      <c r="AP246" s="1985"/>
      <c r="AQ246" s="1985"/>
      <c r="AR246" s="1985"/>
      <c r="AS246" s="1985"/>
      <c r="AT246" s="1985" t="s">
        <v>9</v>
      </c>
      <c r="AU246" s="1985"/>
      <c r="AV246" s="1985"/>
      <c r="AW246" s="1985"/>
      <c r="AX246" s="1985"/>
      <c r="AY246" s="391"/>
      <c r="AZ246" s="391"/>
      <c r="BA246" s="391"/>
      <c r="BB246" s="391"/>
      <c r="BC246" s="391"/>
      <c r="BD246" s="391"/>
    </row>
    <row r="247" spans="1:56">
      <c r="A247" s="2157" t="s">
        <v>85</v>
      </c>
      <c r="B247" s="2158"/>
      <c r="C247" s="2158"/>
      <c r="D247" s="2158"/>
      <c r="E247" s="2158"/>
      <c r="F247" s="2158"/>
      <c r="G247" s="2158"/>
      <c r="H247" s="2158"/>
      <c r="I247" s="2158"/>
      <c r="J247" s="2158"/>
      <c r="K247" s="2158"/>
      <c r="L247" s="2158"/>
      <c r="M247" s="2158"/>
      <c r="N247" s="2158"/>
      <c r="O247" s="2158"/>
      <c r="P247" s="2158"/>
      <c r="Q247" s="2158"/>
      <c r="R247" s="2158"/>
      <c r="S247" s="2158"/>
      <c r="T247" s="2158"/>
      <c r="U247" s="2158"/>
      <c r="V247" s="2158"/>
      <c r="W247" s="2158"/>
      <c r="X247" s="2158"/>
      <c r="Y247" s="2158"/>
      <c r="Z247" s="412">
        <v>1</v>
      </c>
      <c r="AA247" s="413"/>
      <c r="AB247" s="413"/>
      <c r="AC247" s="413"/>
      <c r="AD247" s="414"/>
      <c r="AE247" s="413">
        <v>2</v>
      </c>
      <c r="AF247" s="413"/>
      <c r="AG247" s="413"/>
      <c r="AH247" s="413"/>
      <c r="AI247" s="414"/>
      <c r="AJ247" s="413">
        <v>3</v>
      </c>
      <c r="AK247" s="413"/>
      <c r="AL247" s="413"/>
      <c r="AM247" s="413"/>
      <c r="AN247" s="414"/>
      <c r="AO247" s="413">
        <v>4</v>
      </c>
      <c r="AP247" s="413"/>
      <c r="AQ247" s="413"/>
      <c r="AR247" s="413"/>
      <c r="AS247" s="414"/>
      <c r="AT247" s="413">
        <v>5</v>
      </c>
      <c r="AU247" s="413"/>
      <c r="AV247" s="413"/>
      <c r="AW247" s="413"/>
      <c r="AX247" s="414"/>
      <c r="AY247" s="391"/>
      <c r="AZ247" s="391"/>
      <c r="BA247" s="391"/>
      <c r="BB247" s="391"/>
      <c r="BC247" s="391"/>
      <c r="BD247" s="391"/>
    </row>
    <row r="248" spans="1:56">
      <c r="A248" s="2159"/>
      <c r="B248" s="2160"/>
      <c r="C248" s="2160"/>
      <c r="D248" s="2160"/>
      <c r="E248" s="2160"/>
      <c r="F248" s="2160"/>
      <c r="G248" s="2160"/>
      <c r="H248" s="2160"/>
      <c r="I248" s="2160"/>
      <c r="J248" s="2160"/>
      <c r="K248" s="2160"/>
      <c r="L248" s="2160"/>
      <c r="M248" s="2160"/>
      <c r="N248" s="2160"/>
      <c r="O248" s="2160"/>
      <c r="P248" s="2160"/>
      <c r="Q248" s="2160"/>
      <c r="R248" s="2160"/>
      <c r="S248" s="2160"/>
      <c r="T248" s="2160"/>
      <c r="U248" s="2160"/>
      <c r="V248" s="2160"/>
      <c r="W248" s="2160"/>
      <c r="X248" s="2160"/>
      <c r="Y248" s="2160"/>
      <c r="Z248" s="2151" t="s">
        <v>86</v>
      </c>
      <c r="AA248" s="2107"/>
      <c r="AB248" s="2107"/>
      <c r="AC248" s="2107"/>
      <c r="AD248" s="2152"/>
      <c r="AE248" s="2107"/>
      <c r="AF248" s="2107"/>
      <c r="AG248" s="2107"/>
      <c r="AH248" s="2107"/>
      <c r="AI248" s="2152"/>
      <c r="AJ248" s="2107" t="s">
        <v>87</v>
      </c>
      <c r="AK248" s="2107"/>
      <c r="AL248" s="2107"/>
      <c r="AM248" s="2107"/>
      <c r="AN248" s="2152"/>
      <c r="AO248" s="2107" t="s">
        <v>88</v>
      </c>
      <c r="AP248" s="2107"/>
      <c r="AQ248" s="2107"/>
      <c r="AR248" s="2107"/>
      <c r="AS248" s="2152"/>
      <c r="AT248" s="2107"/>
      <c r="AU248" s="2107"/>
      <c r="AV248" s="2107"/>
      <c r="AW248" s="2107"/>
      <c r="AX248" s="2152"/>
      <c r="AY248" s="391"/>
      <c r="AZ248" s="391"/>
      <c r="BA248" s="391"/>
      <c r="BB248" s="391"/>
      <c r="BC248" s="391"/>
      <c r="BD248" s="391"/>
    </row>
    <row r="249" spans="1:56">
      <c r="A249" s="2159"/>
      <c r="B249" s="2160"/>
      <c r="C249" s="2160"/>
      <c r="D249" s="2160"/>
      <c r="E249" s="2160"/>
      <c r="F249" s="2160"/>
      <c r="G249" s="2160"/>
      <c r="H249" s="2160"/>
      <c r="I249" s="2160"/>
      <c r="J249" s="2160"/>
      <c r="K249" s="2160"/>
      <c r="L249" s="2160"/>
      <c r="M249" s="2160"/>
      <c r="N249" s="2160"/>
      <c r="O249" s="2160"/>
      <c r="P249" s="2160"/>
      <c r="Q249" s="2160"/>
      <c r="R249" s="2160"/>
      <c r="S249" s="2160"/>
      <c r="T249" s="2160"/>
      <c r="U249" s="2160"/>
      <c r="V249" s="2160"/>
      <c r="W249" s="2160"/>
      <c r="X249" s="2160"/>
      <c r="Y249" s="2160"/>
      <c r="Z249" s="2151"/>
      <c r="AA249" s="2107"/>
      <c r="AB249" s="2107"/>
      <c r="AC249" s="2107"/>
      <c r="AD249" s="2152"/>
      <c r="AE249" s="2107"/>
      <c r="AF249" s="2107"/>
      <c r="AG249" s="2107"/>
      <c r="AH249" s="2107"/>
      <c r="AI249" s="2152"/>
      <c r="AJ249" s="2107"/>
      <c r="AK249" s="2107"/>
      <c r="AL249" s="2107"/>
      <c r="AM249" s="2107"/>
      <c r="AN249" s="2152"/>
      <c r="AO249" s="2107"/>
      <c r="AP249" s="2107"/>
      <c r="AQ249" s="2107"/>
      <c r="AR249" s="2107"/>
      <c r="AS249" s="2152"/>
      <c r="AT249" s="2107"/>
      <c r="AU249" s="2107"/>
      <c r="AV249" s="2107"/>
      <c r="AW249" s="2107"/>
      <c r="AX249" s="2152"/>
      <c r="AY249" s="391"/>
      <c r="AZ249" s="391"/>
      <c r="BA249" s="391"/>
      <c r="BB249" s="391"/>
      <c r="BC249" s="391"/>
      <c r="BD249" s="391"/>
    </row>
    <row r="250" spans="1:56">
      <c r="A250" s="2159"/>
      <c r="B250" s="2160"/>
      <c r="C250" s="2160"/>
      <c r="D250" s="2160"/>
      <c r="E250" s="2160"/>
      <c r="F250" s="2160"/>
      <c r="G250" s="2160"/>
      <c r="H250" s="2160"/>
      <c r="I250" s="2160"/>
      <c r="J250" s="2160"/>
      <c r="K250" s="2160"/>
      <c r="L250" s="2160"/>
      <c r="M250" s="2160"/>
      <c r="N250" s="2160"/>
      <c r="O250" s="2160"/>
      <c r="P250" s="2160"/>
      <c r="Q250" s="2160"/>
      <c r="R250" s="2160"/>
      <c r="S250" s="2160"/>
      <c r="T250" s="2160"/>
      <c r="U250" s="2160"/>
      <c r="V250" s="2160"/>
      <c r="W250" s="2160"/>
      <c r="X250" s="2160"/>
      <c r="Y250" s="2160"/>
      <c r="Z250" s="2151"/>
      <c r="AA250" s="2107"/>
      <c r="AB250" s="2107"/>
      <c r="AC250" s="2107"/>
      <c r="AD250" s="2152"/>
      <c r="AE250" s="2107"/>
      <c r="AF250" s="2107"/>
      <c r="AG250" s="2107"/>
      <c r="AH250" s="2107"/>
      <c r="AI250" s="2152"/>
      <c r="AJ250" s="2107"/>
      <c r="AK250" s="2107"/>
      <c r="AL250" s="2107"/>
      <c r="AM250" s="2107"/>
      <c r="AN250" s="2152"/>
      <c r="AO250" s="2107"/>
      <c r="AP250" s="2107"/>
      <c r="AQ250" s="2107"/>
      <c r="AR250" s="2107"/>
      <c r="AS250" s="2152"/>
      <c r="AT250" s="2107"/>
      <c r="AU250" s="2107"/>
      <c r="AV250" s="2107"/>
      <c r="AW250" s="2107"/>
      <c r="AX250" s="2152"/>
      <c r="AY250" s="391"/>
      <c r="AZ250" s="391"/>
      <c r="BA250" s="391"/>
      <c r="BB250" s="391"/>
      <c r="BC250" s="391"/>
      <c r="BD250" s="391"/>
    </row>
    <row r="251" spans="1:56" ht="15.75">
      <c r="A251" s="2105" t="s">
        <v>43</v>
      </c>
      <c r="B251" s="2106"/>
      <c r="C251" s="2106"/>
      <c r="D251" s="475"/>
      <c r="E251" s="476" t="s">
        <v>44</v>
      </c>
      <c r="F251" s="476" t="s">
        <v>45</v>
      </c>
      <c r="G251" s="476" t="s">
        <v>46</v>
      </c>
      <c r="H251" s="2106" t="s">
        <v>47</v>
      </c>
      <c r="I251" s="2106"/>
      <c r="J251" s="2106"/>
      <c r="K251" s="415"/>
      <c r="L251" s="415"/>
      <c r="M251" s="415"/>
      <c r="N251" s="415"/>
      <c r="O251" s="415"/>
      <c r="P251" s="415"/>
      <c r="Q251" s="415"/>
      <c r="R251" s="415"/>
      <c r="S251" s="476" t="s">
        <v>48</v>
      </c>
      <c r="T251" s="415"/>
      <c r="U251" s="2238">
        <f>$AT$38</f>
        <v>463</v>
      </c>
      <c r="V251" s="2238"/>
      <c r="W251" s="2239" t="s">
        <v>49</v>
      </c>
      <c r="X251" s="2239"/>
      <c r="Y251" s="415"/>
      <c r="Z251" s="2151"/>
      <c r="AA251" s="2107"/>
      <c r="AB251" s="2107"/>
      <c r="AC251" s="2107"/>
      <c r="AD251" s="2152"/>
      <c r="AE251" s="2107"/>
      <c r="AF251" s="2107"/>
      <c r="AG251" s="2107"/>
      <c r="AH251" s="2107"/>
      <c r="AI251" s="2152"/>
      <c r="AJ251" s="2107"/>
      <c r="AK251" s="2107"/>
      <c r="AL251" s="2107"/>
      <c r="AM251" s="2107"/>
      <c r="AN251" s="2152"/>
      <c r="AO251" s="2107"/>
      <c r="AP251" s="2107"/>
      <c r="AQ251" s="2107"/>
      <c r="AR251" s="2107"/>
      <c r="AS251" s="2152"/>
      <c r="AT251" s="2107"/>
      <c r="AU251" s="2107"/>
      <c r="AV251" s="2107"/>
      <c r="AW251" s="2107"/>
      <c r="AX251" s="2152"/>
      <c r="AY251" s="391"/>
      <c r="AZ251" s="391"/>
      <c r="BA251" s="391"/>
      <c r="BB251" s="391"/>
      <c r="BC251" s="391"/>
      <c r="BD251" s="391"/>
    </row>
    <row r="252" spans="1:56">
      <c r="A252" s="2100" t="s">
        <v>89</v>
      </c>
      <c r="B252" s="2101"/>
      <c r="C252" s="2101"/>
      <c r="D252" s="2101"/>
      <c r="E252" s="558">
        <v>3</v>
      </c>
      <c r="F252" s="559">
        <v>439</v>
      </c>
      <c r="G252" s="527">
        <f>SUM($AT$38-F252)</f>
        <v>24</v>
      </c>
      <c r="H252" s="2107"/>
      <c r="I252" s="2107"/>
      <c r="J252" s="2107"/>
      <c r="K252" s="2107"/>
      <c r="L252" s="2107"/>
      <c r="M252" s="2107"/>
      <c r="N252" s="2107"/>
      <c r="O252" s="2107"/>
      <c r="P252" s="2107"/>
      <c r="Q252" s="2107"/>
      <c r="R252" s="1096"/>
      <c r="S252" s="2368" t="s">
        <v>50</v>
      </c>
      <c r="T252" s="2368"/>
      <c r="U252" s="2368"/>
      <c r="V252" s="2368"/>
      <c r="W252" s="2368"/>
      <c r="X252" s="2368"/>
      <c r="Y252" s="415"/>
      <c r="Z252" s="2151"/>
      <c r="AA252" s="2107"/>
      <c r="AB252" s="2107"/>
      <c r="AC252" s="2107"/>
      <c r="AD252" s="2152"/>
      <c r="AE252" s="2107"/>
      <c r="AF252" s="2107"/>
      <c r="AG252" s="2107"/>
      <c r="AH252" s="2107"/>
      <c r="AI252" s="2152"/>
      <c r="AJ252" s="2107"/>
      <c r="AK252" s="2107"/>
      <c r="AL252" s="2107"/>
      <c r="AM252" s="2107"/>
      <c r="AN252" s="2152"/>
      <c r="AO252" s="2107"/>
      <c r="AP252" s="2107"/>
      <c r="AQ252" s="2107"/>
      <c r="AR252" s="2107"/>
      <c r="AS252" s="2152"/>
      <c r="AT252" s="2107"/>
      <c r="AU252" s="2107"/>
      <c r="AV252" s="2107"/>
      <c r="AW252" s="2107"/>
      <c r="AX252" s="2152"/>
      <c r="AY252" s="391"/>
      <c r="AZ252" s="391"/>
      <c r="BA252" s="391"/>
      <c r="BB252" s="391"/>
      <c r="BC252" s="391"/>
      <c r="BD252" s="391"/>
    </row>
    <row r="253" spans="1:56">
      <c r="A253" s="2100"/>
      <c r="B253" s="2101"/>
      <c r="C253" s="2101"/>
      <c r="D253" s="2101"/>
      <c r="E253" s="558"/>
      <c r="F253" s="559"/>
      <c r="G253" s="527">
        <f t="shared" ref="G253:G262" si="5">SUM($AT$38-F253)</f>
        <v>463</v>
      </c>
      <c r="H253" s="2107"/>
      <c r="I253" s="2107"/>
      <c r="J253" s="2107"/>
      <c r="K253" s="2107"/>
      <c r="L253" s="2107"/>
      <c r="M253" s="2107"/>
      <c r="N253" s="2107"/>
      <c r="O253" s="2107"/>
      <c r="P253" s="2107"/>
      <c r="Q253" s="2107"/>
      <c r="R253" s="1096"/>
      <c r="S253" s="2368"/>
      <c r="T253" s="2368"/>
      <c r="U253" s="2368"/>
      <c r="V253" s="2368"/>
      <c r="W253" s="2368"/>
      <c r="X253" s="2368"/>
      <c r="Y253" s="415"/>
      <c r="Z253" s="2151"/>
      <c r="AA253" s="2107"/>
      <c r="AB253" s="2107"/>
      <c r="AC253" s="2107"/>
      <c r="AD253" s="2152"/>
      <c r="AE253" s="2107"/>
      <c r="AF253" s="2107"/>
      <c r="AG253" s="2107"/>
      <c r="AH253" s="2107"/>
      <c r="AI253" s="2152"/>
      <c r="AJ253" s="2107"/>
      <c r="AK253" s="2107"/>
      <c r="AL253" s="2107"/>
      <c r="AM253" s="2107"/>
      <c r="AN253" s="2152"/>
      <c r="AO253" s="2107" t="s">
        <v>90</v>
      </c>
      <c r="AP253" s="2107"/>
      <c r="AQ253" s="2107"/>
      <c r="AR253" s="2107"/>
      <c r="AS253" s="2152"/>
      <c r="AT253" s="2107" t="s">
        <v>91</v>
      </c>
      <c r="AU253" s="2107"/>
      <c r="AV253" s="2107"/>
      <c r="AW253" s="2107"/>
      <c r="AX253" s="2152"/>
      <c r="AY253" s="391"/>
      <c r="AZ253" s="391"/>
      <c r="BA253" s="391"/>
      <c r="BB253" s="391"/>
      <c r="BC253" s="391"/>
      <c r="BD253" s="391"/>
    </row>
    <row r="254" spans="1:56">
      <c r="A254" s="2100"/>
      <c r="B254" s="2101"/>
      <c r="C254" s="2101"/>
      <c r="D254" s="2101"/>
      <c r="E254" s="558"/>
      <c r="F254" s="559"/>
      <c r="G254" s="527">
        <f t="shared" si="5"/>
        <v>463</v>
      </c>
      <c r="H254" s="2107"/>
      <c r="I254" s="2107"/>
      <c r="J254" s="2107"/>
      <c r="K254" s="2107"/>
      <c r="L254" s="2107"/>
      <c r="M254" s="2107"/>
      <c r="N254" s="2107"/>
      <c r="O254" s="2107"/>
      <c r="P254" s="2107"/>
      <c r="Q254" s="2107"/>
      <c r="R254" s="1096"/>
      <c r="S254" s="2368"/>
      <c r="T254" s="2368"/>
      <c r="U254" s="2368"/>
      <c r="V254" s="2368"/>
      <c r="W254" s="2368"/>
      <c r="X254" s="2368"/>
      <c r="Y254" s="415"/>
      <c r="Z254" s="2151"/>
      <c r="AA254" s="2107"/>
      <c r="AB254" s="2107"/>
      <c r="AC254" s="2107"/>
      <c r="AD254" s="2152"/>
      <c r="AE254" s="2107"/>
      <c r="AF254" s="2107"/>
      <c r="AG254" s="2107"/>
      <c r="AH254" s="2107"/>
      <c r="AI254" s="2152"/>
      <c r="AJ254" s="2107"/>
      <c r="AK254" s="2107"/>
      <c r="AL254" s="2107"/>
      <c r="AM254" s="2107"/>
      <c r="AN254" s="2152"/>
      <c r="AO254" s="2107"/>
      <c r="AP254" s="2107"/>
      <c r="AQ254" s="2107"/>
      <c r="AR254" s="2107"/>
      <c r="AS254" s="2152"/>
      <c r="AT254" s="2107"/>
      <c r="AU254" s="2107"/>
      <c r="AV254" s="2107"/>
      <c r="AW254" s="2107"/>
      <c r="AX254" s="2152"/>
      <c r="AY254" s="391"/>
      <c r="AZ254" s="391"/>
      <c r="BA254" s="391"/>
      <c r="BB254" s="391"/>
      <c r="BC254" s="391"/>
      <c r="BD254" s="391"/>
    </row>
    <row r="255" spans="1:56">
      <c r="A255" s="2100"/>
      <c r="B255" s="2101"/>
      <c r="C255" s="2101"/>
      <c r="D255" s="2101"/>
      <c r="E255" s="558"/>
      <c r="F255" s="559"/>
      <c r="G255" s="527">
        <f t="shared" si="5"/>
        <v>463</v>
      </c>
      <c r="H255" s="2107"/>
      <c r="I255" s="2107"/>
      <c r="J255" s="2107"/>
      <c r="K255" s="2107"/>
      <c r="L255" s="2107"/>
      <c r="M255" s="2107"/>
      <c r="N255" s="2107"/>
      <c r="O255" s="2107"/>
      <c r="P255" s="2107"/>
      <c r="Q255" s="2107"/>
      <c r="R255" s="1096"/>
      <c r="S255" s="2368"/>
      <c r="T255" s="2368"/>
      <c r="U255" s="2368"/>
      <c r="V255" s="2368"/>
      <c r="W255" s="2368"/>
      <c r="X255" s="2368"/>
      <c r="Y255" s="415"/>
      <c r="Z255" s="2151"/>
      <c r="AA255" s="2107"/>
      <c r="AB255" s="2107"/>
      <c r="AC255" s="2107"/>
      <c r="AD255" s="2152"/>
      <c r="AE255" s="2107"/>
      <c r="AF255" s="2107"/>
      <c r="AG255" s="2107"/>
      <c r="AH255" s="2107"/>
      <c r="AI255" s="2152"/>
      <c r="AJ255" s="2107"/>
      <c r="AK255" s="2107"/>
      <c r="AL255" s="2107"/>
      <c r="AM255" s="2107"/>
      <c r="AN255" s="2152"/>
      <c r="AO255" s="2107"/>
      <c r="AP255" s="2107"/>
      <c r="AQ255" s="2107"/>
      <c r="AR255" s="2107"/>
      <c r="AS255" s="2152"/>
      <c r="AT255" s="2107"/>
      <c r="AU255" s="2107"/>
      <c r="AV255" s="2107"/>
      <c r="AW255" s="2107"/>
      <c r="AX255" s="2152"/>
      <c r="AY255" s="391"/>
      <c r="AZ255" s="391"/>
      <c r="BA255" s="391"/>
      <c r="BB255" s="391"/>
      <c r="BC255" s="391"/>
      <c r="BD255" s="391"/>
    </row>
    <row r="256" spans="1:56">
      <c r="A256" s="2100"/>
      <c r="B256" s="2101"/>
      <c r="C256" s="2101"/>
      <c r="D256" s="2101"/>
      <c r="E256" s="558"/>
      <c r="F256" s="559"/>
      <c r="G256" s="527">
        <f t="shared" si="5"/>
        <v>463</v>
      </c>
      <c r="H256" s="2107"/>
      <c r="I256" s="2107"/>
      <c r="J256" s="2107"/>
      <c r="K256" s="2107"/>
      <c r="L256" s="2107"/>
      <c r="M256" s="2107"/>
      <c r="N256" s="2107"/>
      <c r="O256" s="2107"/>
      <c r="P256" s="2107"/>
      <c r="Q256" s="2107"/>
      <c r="R256" s="1096"/>
      <c r="S256" s="2368"/>
      <c r="T256" s="2368"/>
      <c r="U256" s="2368"/>
      <c r="V256" s="2368"/>
      <c r="W256" s="2368"/>
      <c r="X256" s="2368"/>
      <c r="Y256" s="415"/>
      <c r="Z256" s="2151"/>
      <c r="AA256" s="2107"/>
      <c r="AB256" s="2107"/>
      <c r="AC256" s="2107"/>
      <c r="AD256" s="2152"/>
      <c r="AE256" s="2107"/>
      <c r="AF256" s="2107"/>
      <c r="AG256" s="2107"/>
      <c r="AH256" s="2107"/>
      <c r="AI256" s="2152"/>
      <c r="AJ256" s="2107"/>
      <c r="AK256" s="2107"/>
      <c r="AL256" s="2107"/>
      <c r="AM256" s="2107"/>
      <c r="AN256" s="2152"/>
      <c r="AO256" s="2107"/>
      <c r="AP256" s="2107"/>
      <c r="AQ256" s="2107"/>
      <c r="AR256" s="2107"/>
      <c r="AS256" s="2152"/>
      <c r="AT256" s="2107"/>
      <c r="AU256" s="2107"/>
      <c r="AV256" s="2107"/>
      <c r="AW256" s="2107"/>
      <c r="AX256" s="2152"/>
      <c r="AY256" s="391"/>
      <c r="AZ256" s="391"/>
      <c r="BA256" s="391"/>
      <c r="BB256" s="391"/>
      <c r="BC256" s="391"/>
      <c r="BD256" s="391"/>
    </row>
    <row r="257" spans="1:56">
      <c r="A257" s="2100"/>
      <c r="B257" s="2101"/>
      <c r="C257" s="2101"/>
      <c r="D257" s="2101"/>
      <c r="E257" s="558"/>
      <c r="F257" s="559"/>
      <c r="G257" s="527">
        <f t="shared" si="5"/>
        <v>463</v>
      </c>
      <c r="H257" s="2107"/>
      <c r="I257" s="2107"/>
      <c r="J257" s="2107"/>
      <c r="K257" s="2107"/>
      <c r="L257" s="2107"/>
      <c r="M257" s="2107"/>
      <c r="N257" s="2107"/>
      <c r="O257" s="2107"/>
      <c r="P257" s="2107"/>
      <c r="Q257" s="2107"/>
      <c r="R257" s="1096"/>
      <c r="S257" s="2368"/>
      <c r="T257" s="2368"/>
      <c r="U257" s="2368"/>
      <c r="V257" s="2368"/>
      <c r="W257" s="2368"/>
      <c r="X257" s="2368"/>
      <c r="Y257" s="415"/>
      <c r="Z257" s="2151"/>
      <c r="AA257" s="2107"/>
      <c r="AB257" s="2107"/>
      <c r="AC257" s="2107"/>
      <c r="AD257" s="2152"/>
      <c r="AE257" s="2107"/>
      <c r="AF257" s="2107"/>
      <c r="AG257" s="2107"/>
      <c r="AH257" s="2107"/>
      <c r="AI257" s="2152"/>
      <c r="AJ257" s="2107"/>
      <c r="AK257" s="2107"/>
      <c r="AL257" s="2107"/>
      <c r="AM257" s="2107"/>
      <c r="AN257" s="2152"/>
      <c r="AO257" s="2107"/>
      <c r="AP257" s="2107"/>
      <c r="AQ257" s="2107"/>
      <c r="AR257" s="2107"/>
      <c r="AS257" s="2152"/>
      <c r="AT257" s="2107"/>
      <c r="AU257" s="2107"/>
      <c r="AV257" s="2107"/>
      <c r="AW257" s="2107"/>
      <c r="AX257" s="2152"/>
      <c r="AY257" s="391"/>
      <c r="AZ257" s="391"/>
      <c r="BA257" s="391"/>
      <c r="BB257" s="391"/>
      <c r="BC257" s="391"/>
      <c r="BD257" s="391"/>
    </row>
    <row r="258" spans="1:56" s="1077" customFormat="1">
      <c r="A258" s="2100"/>
      <c r="B258" s="2101"/>
      <c r="C258" s="2101"/>
      <c r="D258" s="2101"/>
      <c r="E258" s="558"/>
      <c r="F258" s="559"/>
      <c r="G258" s="527">
        <f t="shared" si="5"/>
        <v>463</v>
      </c>
      <c r="H258" s="2107"/>
      <c r="I258" s="2107"/>
      <c r="J258" s="2107"/>
      <c r="K258" s="2107"/>
      <c r="L258" s="2107"/>
      <c r="M258" s="2107"/>
      <c r="N258" s="2107"/>
      <c r="O258" s="2107"/>
      <c r="P258" s="2107"/>
      <c r="Q258" s="2107"/>
      <c r="R258" s="1096"/>
      <c r="S258" s="2368"/>
      <c r="T258" s="2368"/>
      <c r="U258" s="2368"/>
      <c r="V258" s="2368"/>
      <c r="W258" s="2368"/>
      <c r="X258" s="2368"/>
      <c r="Y258" s="415"/>
      <c r="Z258" s="2151"/>
      <c r="AA258" s="2107"/>
      <c r="AB258" s="2107"/>
      <c r="AC258" s="2107"/>
      <c r="AD258" s="2152"/>
      <c r="AE258" s="2107"/>
      <c r="AF258" s="2107"/>
      <c r="AG258" s="2107"/>
      <c r="AH258" s="2107"/>
      <c r="AI258" s="2152"/>
      <c r="AJ258" s="2107"/>
      <c r="AK258" s="2107"/>
      <c r="AL258" s="2107"/>
      <c r="AM258" s="2107"/>
      <c r="AN258" s="2152"/>
      <c r="AO258" s="2107"/>
      <c r="AP258" s="2107"/>
      <c r="AQ258" s="2107"/>
      <c r="AR258" s="2107"/>
      <c r="AS258" s="2152"/>
      <c r="AT258" s="2107"/>
      <c r="AU258" s="2107"/>
      <c r="AV258" s="2107"/>
      <c r="AW258" s="2107"/>
      <c r="AX258" s="2152"/>
      <c r="AY258" s="388"/>
      <c r="AZ258" s="388"/>
      <c r="BA258" s="388"/>
      <c r="BB258" s="388"/>
      <c r="BC258" s="388"/>
      <c r="BD258" s="388"/>
    </row>
    <row r="259" spans="1:56">
      <c r="A259" s="2100"/>
      <c r="B259" s="2101"/>
      <c r="C259" s="2101"/>
      <c r="D259" s="2101"/>
      <c r="E259" s="558"/>
      <c r="F259" s="559"/>
      <c r="G259" s="527">
        <f t="shared" si="5"/>
        <v>463</v>
      </c>
      <c r="H259" s="2107"/>
      <c r="I259" s="2107"/>
      <c r="J259" s="2107"/>
      <c r="K259" s="2107"/>
      <c r="L259" s="2107"/>
      <c r="M259" s="2107"/>
      <c r="N259" s="2107"/>
      <c r="O259" s="2107"/>
      <c r="P259" s="2107"/>
      <c r="Q259" s="2107"/>
      <c r="R259" s="1096"/>
      <c r="S259" s="2368"/>
      <c r="T259" s="2368"/>
      <c r="U259" s="2368"/>
      <c r="V259" s="2368"/>
      <c r="W259" s="2368"/>
      <c r="X259" s="2368"/>
      <c r="Y259" s="415"/>
      <c r="Z259" s="2151"/>
      <c r="AA259" s="2107"/>
      <c r="AB259" s="2107"/>
      <c r="AC259" s="2107"/>
      <c r="AD259" s="2152"/>
      <c r="AE259" s="2107"/>
      <c r="AF259" s="2107"/>
      <c r="AG259" s="2107"/>
      <c r="AH259" s="2107"/>
      <c r="AI259" s="2152"/>
      <c r="AJ259" s="2107"/>
      <c r="AK259" s="2107"/>
      <c r="AL259" s="2107"/>
      <c r="AM259" s="2107"/>
      <c r="AN259" s="2152"/>
      <c r="AO259" s="2107"/>
      <c r="AP259" s="2107"/>
      <c r="AQ259" s="2107"/>
      <c r="AR259" s="2107"/>
      <c r="AS259" s="2152"/>
      <c r="AT259" s="2107"/>
      <c r="AU259" s="2107"/>
      <c r="AV259" s="2107"/>
      <c r="AW259" s="2107"/>
      <c r="AX259" s="2152"/>
      <c r="AY259" s="391"/>
      <c r="AZ259" s="391"/>
      <c r="BA259" s="391"/>
      <c r="BB259" s="391"/>
      <c r="BC259" s="391"/>
      <c r="BD259" s="391"/>
    </row>
    <row r="260" spans="1:56">
      <c r="A260" s="2100"/>
      <c r="B260" s="2101"/>
      <c r="C260" s="2101"/>
      <c r="D260" s="2101"/>
      <c r="E260" s="558"/>
      <c r="F260" s="559"/>
      <c r="G260" s="527">
        <f t="shared" si="5"/>
        <v>463</v>
      </c>
      <c r="H260" s="2107"/>
      <c r="I260" s="2107"/>
      <c r="J260" s="2107"/>
      <c r="K260" s="2107"/>
      <c r="L260" s="2107"/>
      <c r="M260" s="2107"/>
      <c r="N260" s="2107"/>
      <c r="O260" s="2107"/>
      <c r="P260" s="2107"/>
      <c r="Q260" s="2107"/>
      <c r="R260" s="1096"/>
      <c r="S260" s="2368"/>
      <c r="T260" s="2368"/>
      <c r="U260" s="2368"/>
      <c r="V260" s="2368"/>
      <c r="W260" s="2368"/>
      <c r="X260" s="2368"/>
      <c r="Y260" s="415"/>
      <c r="Z260" s="2151"/>
      <c r="AA260" s="2107"/>
      <c r="AB260" s="2107"/>
      <c r="AC260" s="2107"/>
      <c r="AD260" s="2152"/>
      <c r="AE260" s="2107"/>
      <c r="AF260" s="2107"/>
      <c r="AG260" s="2107"/>
      <c r="AH260" s="2107"/>
      <c r="AI260" s="2152"/>
      <c r="AJ260" s="2107"/>
      <c r="AK260" s="2107"/>
      <c r="AL260" s="2107"/>
      <c r="AM260" s="2107"/>
      <c r="AN260" s="2152"/>
      <c r="AO260" s="2107"/>
      <c r="AP260" s="2107"/>
      <c r="AQ260" s="2107"/>
      <c r="AR260" s="2107"/>
      <c r="AS260" s="2152"/>
      <c r="AT260" s="2107"/>
      <c r="AU260" s="2107"/>
      <c r="AV260" s="2107"/>
      <c r="AW260" s="2107"/>
      <c r="AX260" s="2152"/>
      <c r="AY260" s="391"/>
      <c r="AZ260" s="391"/>
      <c r="BA260" s="391"/>
      <c r="BB260" s="391"/>
      <c r="BC260" s="391"/>
      <c r="BD260" s="391"/>
    </row>
    <row r="261" spans="1:56">
      <c r="A261" s="2100"/>
      <c r="B261" s="2101"/>
      <c r="C261" s="2101"/>
      <c r="D261" s="2101"/>
      <c r="E261" s="558"/>
      <c r="F261" s="559"/>
      <c r="G261" s="527">
        <f t="shared" si="5"/>
        <v>463</v>
      </c>
      <c r="H261" s="2107"/>
      <c r="I261" s="2107"/>
      <c r="J261" s="2107"/>
      <c r="K261" s="2107"/>
      <c r="L261" s="2107"/>
      <c r="M261" s="2107"/>
      <c r="N261" s="2107"/>
      <c r="O261" s="2107"/>
      <c r="P261" s="2107"/>
      <c r="Q261" s="2107"/>
      <c r="R261" s="1096"/>
      <c r="S261" s="2368"/>
      <c r="T261" s="2368"/>
      <c r="U261" s="2368"/>
      <c r="V261" s="2368"/>
      <c r="W261" s="2368"/>
      <c r="X261" s="2368"/>
      <c r="Y261" s="415"/>
      <c r="Z261" s="2151"/>
      <c r="AA261" s="2107"/>
      <c r="AB261" s="2107"/>
      <c r="AC261" s="2107"/>
      <c r="AD261" s="2152"/>
      <c r="AE261" s="2107"/>
      <c r="AF261" s="2107"/>
      <c r="AG261" s="2107"/>
      <c r="AH261" s="2107"/>
      <c r="AI261" s="2152"/>
      <c r="AJ261" s="2107"/>
      <c r="AK261" s="2107"/>
      <c r="AL261" s="2107"/>
      <c r="AM261" s="2107"/>
      <c r="AN261" s="2152"/>
      <c r="AO261" s="2107"/>
      <c r="AP261" s="2107"/>
      <c r="AQ261" s="2107"/>
      <c r="AR261" s="2107"/>
      <c r="AS261" s="2152"/>
      <c r="AT261" s="2107"/>
      <c r="AU261" s="2107"/>
      <c r="AV261" s="2107"/>
      <c r="AW261" s="2107"/>
      <c r="AX261" s="2152"/>
      <c r="AY261" s="391"/>
      <c r="AZ261" s="391"/>
      <c r="BA261" s="391"/>
      <c r="BB261" s="391"/>
      <c r="BC261" s="391"/>
      <c r="BD261" s="391"/>
    </row>
    <row r="262" spans="1:56">
      <c r="A262" s="2100"/>
      <c r="B262" s="2101"/>
      <c r="C262" s="2101"/>
      <c r="D262" s="2101"/>
      <c r="E262" s="558"/>
      <c r="F262" s="559"/>
      <c r="G262" s="534">
        <f t="shared" si="5"/>
        <v>463</v>
      </c>
      <c r="H262" s="572" t="s">
        <v>55</v>
      </c>
      <c r="I262" s="417"/>
      <c r="J262" s="417"/>
      <c r="K262" s="417"/>
      <c r="L262" s="417"/>
      <c r="M262" s="417"/>
      <c r="N262" s="417"/>
      <c r="O262" s="417"/>
      <c r="P262" s="417"/>
      <c r="Q262" s="417"/>
      <c r="R262" s="417"/>
      <c r="S262" s="417"/>
      <c r="T262" s="417"/>
      <c r="U262" s="417"/>
      <c r="V262" s="417"/>
      <c r="W262" s="417"/>
      <c r="X262" s="417"/>
      <c r="Y262" s="417"/>
      <c r="Z262" s="2300"/>
      <c r="AA262" s="2243"/>
      <c r="AB262" s="2243"/>
      <c r="AC262" s="2243"/>
      <c r="AD262" s="2244"/>
      <c r="AE262" s="2243"/>
      <c r="AF262" s="2243"/>
      <c r="AG262" s="2243"/>
      <c r="AH262" s="2243"/>
      <c r="AI262" s="2244"/>
      <c r="AJ262" s="2243"/>
      <c r="AK262" s="2243"/>
      <c r="AL262" s="2243"/>
      <c r="AM262" s="2243"/>
      <c r="AN262" s="2244"/>
      <c r="AO262" s="2243"/>
      <c r="AP262" s="2243"/>
      <c r="AQ262" s="2243"/>
      <c r="AR262" s="2243"/>
      <c r="AS262" s="2244"/>
      <c r="AT262" s="2243"/>
      <c r="AU262" s="2243"/>
      <c r="AV262" s="2243"/>
      <c r="AW262" s="2243"/>
      <c r="AX262" s="2244"/>
      <c r="AY262" s="391"/>
      <c r="AZ262" s="391"/>
      <c r="BA262" s="391"/>
      <c r="BB262" s="391"/>
      <c r="BC262" s="391"/>
      <c r="BD262" s="391"/>
    </row>
    <row r="263" spans="1:56">
      <c r="A263" s="415">
        <v>6</v>
      </c>
      <c r="B263" s="415"/>
      <c r="C263" s="415"/>
      <c r="D263" s="415"/>
      <c r="E263" s="414"/>
      <c r="F263" s="413">
        <v>7</v>
      </c>
      <c r="G263" s="413"/>
      <c r="H263" s="413"/>
      <c r="I263" s="413"/>
      <c r="J263" s="414"/>
      <c r="K263" s="413">
        <v>8</v>
      </c>
      <c r="L263" s="413"/>
      <c r="M263" s="413"/>
      <c r="N263" s="413"/>
      <c r="O263" s="414"/>
      <c r="P263" s="413">
        <v>9</v>
      </c>
      <c r="Q263" s="413"/>
      <c r="R263" s="413"/>
      <c r="S263" s="413"/>
      <c r="T263" s="414"/>
      <c r="U263" s="413">
        <v>10</v>
      </c>
      <c r="V263" s="413"/>
      <c r="W263" s="413"/>
      <c r="X263" s="413"/>
      <c r="Y263" s="414"/>
      <c r="Z263" s="415">
        <v>11</v>
      </c>
      <c r="AA263" s="415"/>
      <c r="AB263" s="415"/>
      <c r="AC263" s="415"/>
      <c r="AD263" s="416"/>
      <c r="AE263" s="415">
        <v>12</v>
      </c>
      <c r="AF263" s="415"/>
      <c r="AG263" s="415"/>
      <c r="AH263" s="415"/>
      <c r="AI263" s="416"/>
      <c r="AJ263" s="415">
        <v>13</v>
      </c>
      <c r="AK263" s="415"/>
      <c r="AL263" s="415"/>
      <c r="AM263" s="415"/>
      <c r="AN263" s="416"/>
      <c r="AO263" s="415">
        <v>14</v>
      </c>
      <c r="AP263" s="415"/>
      <c r="AQ263" s="415"/>
      <c r="AR263" s="415"/>
      <c r="AS263" s="416"/>
      <c r="AT263" s="415">
        <v>15</v>
      </c>
      <c r="AU263" s="415"/>
      <c r="AV263" s="415"/>
      <c r="AW263" s="415"/>
      <c r="AX263" s="416"/>
      <c r="AY263" s="391"/>
      <c r="AZ263" s="391"/>
      <c r="BA263" s="391"/>
      <c r="BB263" s="391"/>
      <c r="BC263" s="391"/>
      <c r="BD263" s="391"/>
    </row>
    <row r="264" spans="1:56">
      <c r="A264" s="2107" t="s">
        <v>92</v>
      </c>
      <c r="B264" s="2107"/>
      <c r="C264" s="2107"/>
      <c r="D264" s="2107"/>
      <c r="E264" s="2152"/>
      <c r="F264" s="2107"/>
      <c r="G264" s="2107"/>
      <c r="H264" s="2107"/>
      <c r="I264" s="2107"/>
      <c r="J264" s="2152"/>
      <c r="K264" s="2107"/>
      <c r="L264" s="2107"/>
      <c r="M264" s="2107"/>
      <c r="N264" s="2107"/>
      <c r="O264" s="2152"/>
      <c r="P264" s="2107"/>
      <c r="Q264" s="2107"/>
      <c r="R264" s="2107"/>
      <c r="S264" s="2107"/>
      <c r="T264" s="2152"/>
      <c r="U264" s="2107" t="s">
        <v>93</v>
      </c>
      <c r="V264" s="2107"/>
      <c r="W264" s="2107"/>
      <c r="X264" s="2107"/>
      <c r="Y264" s="2152"/>
      <c r="Z264" s="2107"/>
      <c r="AA264" s="2107"/>
      <c r="AB264" s="2107"/>
      <c r="AC264" s="2107"/>
      <c r="AD264" s="2152"/>
      <c r="AE264" s="2107"/>
      <c r="AF264" s="2107"/>
      <c r="AG264" s="2107"/>
      <c r="AH264" s="2107"/>
      <c r="AI264" s="2152"/>
      <c r="AJ264" s="2107" t="s">
        <v>94</v>
      </c>
      <c r="AK264" s="2107"/>
      <c r="AL264" s="2107"/>
      <c r="AM264" s="2107"/>
      <c r="AN264" s="2152"/>
      <c r="AO264" s="2107"/>
      <c r="AP264" s="2107"/>
      <c r="AQ264" s="2107"/>
      <c r="AR264" s="2107"/>
      <c r="AS264" s="2152"/>
      <c r="AT264" s="2107"/>
      <c r="AU264" s="2107"/>
      <c r="AV264" s="2107"/>
      <c r="AW264" s="2107"/>
      <c r="AX264" s="2152"/>
      <c r="AY264" s="391"/>
      <c r="AZ264" s="391"/>
      <c r="BA264" s="391"/>
      <c r="BB264" s="391"/>
      <c r="BC264" s="391"/>
      <c r="BD264" s="391"/>
    </row>
    <row r="265" spans="1:56">
      <c r="A265" s="2107"/>
      <c r="B265" s="2107"/>
      <c r="C265" s="2107"/>
      <c r="D265" s="2107"/>
      <c r="E265" s="2152"/>
      <c r="F265" s="2107"/>
      <c r="G265" s="2107"/>
      <c r="H265" s="2107"/>
      <c r="I265" s="2107"/>
      <c r="J265" s="2152"/>
      <c r="K265" s="2107"/>
      <c r="L265" s="2107"/>
      <c r="M265" s="2107"/>
      <c r="N265" s="2107"/>
      <c r="O265" s="2152"/>
      <c r="P265" s="2107"/>
      <c r="Q265" s="2107"/>
      <c r="R265" s="2107"/>
      <c r="S265" s="2107"/>
      <c r="T265" s="2152"/>
      <c r="U265" s="2107"/>
      <c r="V265" s="2107"/>
      <c r="W265" s="2107"/>
      <c r="X265" s="2107"/>
      <c r="Y265" s="2152"/>
      <c r="Z265" s="2107"/>
      <c r="AA265" s="2107"/>
      <c r="AB265" s="2107"/>
      <c r="AC265" s="2107"/>
      <c r="AD265" s="2152"/>
      <c r="AE265" s="2107"/>
      <c r="AF265" s="2107"/>
      <c r="AG265" s="2107"/>
      <c r="AH265" s="2107"/>
      <c r="AI265" s="2152"/>
      <c r="AJ265" s="2107"/>
      <c r="AK265" s="2107"/>
      <c r="AL265" s="2107"/>
      <c r="AM265" s="2107"/>
      <c r="AN265" s="2152"/>
      <c r="AO265" s="2107"/>
      <c r="AP265" s="2107"/>
      <c r="AQ265" s="2107"/>
      <c r="AR265" s="2107"/>
      <c r="AS265" s="2152"/>
      <c r="AT265" s="2107"/>
      <c r="AU265" s="2107"/>
      <c r="AV265" s="2107"/>
      <c r="AW265" s="2107"/>
      <c r="AX265" s="2152"/>
      <c r="AY265" s="391"/>
      <c r="AZ265" s="391"/>
      <c r="BA265" s="391"/>
      <c r="BB265" s="391"/>
      <c r="BC265" s="391"/>
      <c r="BD265" s="391"/>
    </row>
    <row r="266" spans="1:56">
      <c r="A266" s="2107"/>
      <c r="B266" s="2107"/>
      <c r="C266" s="2107"/>
      <c r="D266" s="2107"/>
      <c r="E266" s="2152"/>
      <c r="F266" s="2107"/>
      <c r="G266" s="2107"/>
      <c r="H266" s="2107"/>
      <c r="I266" s="2107"/>
      <c r="J266" s="2152"/>
      <c r="K266" s="2107"/>
      <c r="L266" s="2107"/>
      <c r="M266" s="2107"/>
      <c r="N266" s="2107"/>
      <c r="O266" s="2152"/>
      <c r="P266" s="2107"/>
      <c r="Q266" s="2107"/>
      <c r="R266" s="2107"/>
      <c r="S266" s="2107"/>
      <c r="T266" s="2152"/>
      <c r="U266" s="2107"/>
      <c r="V266" s="2107"/>
      <c r="W266" s="2107"/>
      <c r="X266" s="2107"/>
      <c r="Y266" s="2152"/>
      <c r="Z266" s="2107"/>
      <c r="AA266" s="2107"/>
      <c r="AB266" s="2107"/>
      <c r="AC266" s="2107"/>
      <c r="AD266" s="2152"/>
      <c r="AE266" s="2107"/>
      <c r="AF266" s="2107"/>
      <c r="AG266" s="2107"/>
      <c r="AH266" s="2107"/>
      <c r="AI266" s="2152"/>
      <c r="AJ266" s="2107"/>
      <c r="AK266" s="2107"/>
      <c r="AL266" s="2107"/>
      <c r="AM266" s="2107"/>
      <c r="AN266" s="2152"/>
      <c r="AO266" s="2107"/>
      <c r="AP266" s="2107"/>
      <c r="AQ266" s="2107"/>
      <c r="AR266" s="2107"/>
      <c r="AS266" s="2152"/>
      <c r="AT266" s="2107"/>
      <c r="AU266" s="2107"/>
      <c r="AV266" s="2107"/>
      <c r="AW266" s="2107"/>
      <c r="AX266" s="2152"/>
      <c r="AY266" s="391"/>
      <c r="AZ266" s="391"/>
      <c r="BA266" s="391"/>
      <c r="BB266" s="391"/>
      <c r="BC266" s="391"/>
      <c r="BD266" s="391"/>
    </row>
    <row r="267" spans="1:56">
      <c r="A267" s="2107"/>
      <c r="B267" s="2107"/>
      <c r="C267" s="2107"/>
      <c r="D267" s="2107"/>
      <c r="E267" s="2152"/>
      <c r="F267" s="2107"/>
      <c r="G267" s="2107"/>
      <c r="H267" s="2107"/>
      <c r="I267" s="2107"/>
      <c r="J267" s="2152"/>
      <c r="K267" s="2107"/>
      <c r="L267" s="2107"/>
      <c r="M267" s="2107"/>
      <c r="N267" s="2107"/>
      <c r="O267" s="2152"/>
      <c r="P267" s="2107"/>
      <c r="Q267" s="2107"/>
      <c r="R267" s="2107"/>
      <c r="S267" s="2107"/>
      <c r="T267" s="2152"/>
      <c r="U267" s="2107"/>
      <c r="V267" s="2107"/>
      <c r="W267" s="2107"/>
      <c r="X267" s="2107"/>
      <c r="Y267" s="2152"/>
      <c r="Z267" s="2107"/>
      <c r="AA267" s="2107"/>
      <c r="AB267" s="2107"/>
      <c r="AC267" s="2107"/>
      <c r="AD267" s="2152"/>
      <c r="AE267" s="2107"/>
      <c r="AF267" s="2107"/>
      <c r="AG267" s="2107"/>
      <c r="AH267" s="2107"/>
      <c r="AI267" s="2152"/>
      <c r="AJ267" s="2107"/>
      <c r="AK267" s="2107"/>
      <c r="AL267" s="2107"/>
      <c r="AM267" s="2107"/>
      <c r="AN267" s="2152"/>
      <c r="AO267" s="2107"/>
      <c r="AP267" s="2107"/>
      <c r="AQ267" s="2107"/>
      <c r="AR267" s="2107"/>
      <c r="AS267" s="2152"/>
      <c r="AT267" s="2107"/>
      <c r="AU267" s="2107"/>
      <c r="AV267" s="2107"/>
      <c r="AW267" s="2107"/>
      <c r="AX267" s="2152"/>
      <c r="AY267" s="391"/>
      <c r="AZ267" s="391"/>
      <c r="BA267" s="391"/>
      <c r="BB267" s="391"/>
      <c r="BC267" s="391"/>
      <c r="BD267" s="391"/>
    </row>
    <row r="268" spans="1:56">
      <c r="A268" s="2107"/>
      <c r="B268" s="2107"/>
      <c r="C268" s="2107"/>
      <c r="D268" s="2107"/>
      <c r="E268" s="2152"/>
      <c r="F268" s="2107"/>
      <c r="G268" s="2107"/>
      <c r="H268" s="2107"/>
      <c r="I268" s="2107"/>
      <c r="J268" s="2152"/>
      <c r="K268" s="2107"/>
      <c r="L268" s="2107"/>
      <c r="M268" s="2107"/>
      <c r="N268" s="2107"/>
      <c r="O268" s="2152"/>
      <c r="P268" s="2107"/>
      <c r="Q268" s="2107"/>
      <c r="R268" s="2107"/>
      <c r="S268" s="2107"/>
      <c r="T268" s="2152"/>
      <c r="U268" s="2107"/>
      <c r="V268" s="2107"/>
      <c r="W268" s="2107"/>
      <c r="X268" s="2107"/>
      <c r="Y268" s="2152"/>
      <c r="Z268" s="2107"/>
      <c r="AA268" s="2107"/>
      <c r="AB268" s="2107"/>
      <c r="AC268" s="2107"/>
      <c r="AD268" s="2152"/>
      <c r="AE268" s="2107"/>
      <c r="AF268" s="2107"/>
      <c r="AG268" s="2107"/>
      <c r="AH268" s="2107"/>
      <c r="AI268" s="2152"/>
      <c r="AJ268" s="2107"/>
      <c r="AK268" s="2107"/>
      <c r="AL268" s="2107"/>
      <c r="AM268" s="2107"/>
      <c r="AN268" s="2152"/>
      <c r="AO268" s="2107"/>
      <c r="AP268" s="2107"/>
      <c r="AQ268" s="2107"/>
      <c r="AR268" s="2107"/>
      <c r="AS268" s="2152"/>
      <c r="AT268" s="2107"/>
      <c r="AU268" s="2107"/>
      <c r="AV268" s="2107"/>
      <c r="AW268" s="2107"/>
      <c r="AX268" s="2152"/>
      <c r="AY268" s="391"/>
      <c r="AZ268" s="391"/>
      <c r="BA268" s="391"/>
      <c r="BB268" s="391"/>
      <c r="BC268" s="391"/>
      <c r="BD268" s="391"/>
    </row>
    <row r="269" spans="1:56">
      <c r="A269" s="2107"/>
      <c r="B269" s="2107"/>
      <c r="C269" s="2107"/>
      <c r="D269" s="2107"/>
      <c r="E269" s="2152"/>
      <c r="F269" s="2107"/>
      <c r="G269" s="2107"/>
      <c r="H269" s="2107"/>
      <c r="I269" s="2107"/>
      <c r="J269" s="2152"/>
      <c r="K269" s="2107"/>
      <c r="L269" s="2107"/>
      <c r="M269" s="2107"/>
      <c r="N269" s="2107"/>
      <c r="O269" s="2152"/>
      <c r="P269" s="2107"/>
      <c r="Q269" s="2107"/>
      <c r="R269" s="2107"/>
      <c r="S269" s="2107"/>
      <c r="T269" s="2152"/>
      <c r="U269" s="2107"/>
      <c r="V269" s="2107"/>
      <c r="W269" s="2107"/>
      <c r="X269" s="2107"/>
      <c r="Y269" s="2152"/>
      <c r="Z269" s="2107"/>
      <c r="AA269" s="2107"/>
      <c r="AB269" s="2107"/>
      <c r="AC269" s="2107"/>
      <c r="AD269" s="2152"/>
      <c r="AE269" s="2107"/>
      <c r="AF269" s="2107"/>
      <c r="AG269" s="2107"/>
      <c r="AH269" s="2107"/>
      <c r="AI269" s="2152"/>
      <c r="AJ269" s="2107"/>
      <c r="AK269" s="2107"/>
      <c r="AL269" s="2107"/>
      <c r="AM269" s="2107"/>
      <c r="AN269" s="2152"/>
      <c r="AO269" s="2107"/>
      <c r="AP269" s="2107"/>
      <c r="AQ269" s="2107"/>
      <c r="AR269" s="2107"/>
      <c r="AS269" s="2152"/>
      <c r="AT269" s="2107"/>
      <c r="AU269" s="2107"/>
      <c r="AV269" s="2107"/>
      <c r="AW269" s="2107"/>
      <c r="AX269" s="2152"/>
      <c r="AY269" s="391"/>
      <c r="AZ269" s="391"/>
      <c r="BA269" s="391"/>
      <c r="BB269" s="391"/>
      <c r="BC269" s="391"/>
      <c r="BD269" s="391"/>
    </row>
    <row r="270" spans="1:56">
      <c r="A270" s="2107"/>
      <c r="B270" s="2107"/>
      <c r="C270" s="2107"/>
      <c r="D270" s="2107"/>
      <c r="E270" s="2152"/>
      <c r="F270" s="2107"/>
      <c r="G270" s="2107"/>
      <c r="H270" s="2107"/>
      <c r="I270" s="2107"/>
      <c r="J270" s="2152"/>
      <c r="K270" s="2107"/>
      <c r="L270" s="2107"/>
      <c r="M270" s="2107"/>
      <c r="N270" s="2107"/>
      <c r="O270" s="2152"/>
      <c r="P270" s="2107"/>
      <c r="Q270" s="2107"/>
      <c r="R270" s="2107"/>
      <c r="S270" s="2107"/>
      <c r="T270" s="2152"/>
      <c r="U270" s="2107"/>
      <c r="V270" s="2107"/>
      <c r="W270" s="2107"/>
      <c r="X270" s="2107"/>
      <c r="Y270" s="2152"/>
      <c r="Z270" s="2107"/>
      <c r="AA270" s="2107"/>
      <c r="AB270" s="2107"/>
      <c r="AC270" s="2107"/>
      <c r="AD270" s="2152"/>
      <c r="AE270" s="2107"/>
      <c r="AF270" s="2107"/>
      <c r="AG270" s="2107"/>
      <c r="AH270" s="2107"/>
      <c r="AI270" s="2152"/>
      <c r="AJ270" s="2107"/>
      <c r="AK270" s="2107"/>
      <c r="AL270" s="2107"/>
      <c r="AM270" s="2107"/>
      <c r="AN270" s="2152"/>
      <c r="AO270" s="2107"/>
      <c r="AP270" s="2107"/>
      <c r="AQ270" s="2107"/>
      <c r="AR270" s="2107"/>
      <c r="AS270" s="2152"/>
      <c r="AT270" s="2107"/>
      <c r="AU270" s="2107"/>
      <c r="AV270" s="2107"/>
      <c r="AW270" s="2107"/>
      <c r="AX270" s="2152"/>
      <c r="AY270" s="391"/>
      <c r="AZ270" s="391"/>
      <c r="BA270" s="391"/>
      <c r="BB270" s="391"/>
      <c r="BC270" s="391"/>
      <c r="BD270" s="391"/>
    </row>
    <row r="271" spans="1:56">
      <c r="A271" s="2107"/>
      <c r="B271" s="2107"/>
      <c r="C271" s="2107"/>
      <c r="D271" s="2107"/>
      <c r="E271" s="2152"/>
      <c r="F271" s="2107"/>
      <c r="G271" s="2107"/>
      <c r="H271" s="2107"/>
      <c r="I271" s="2107"/>
      <c r="J271" s="2152"/>
      <c r="K271" s="2107"/>
      <c r="L271" s="2107"/>
      <c r="M271" s="2107"/>
      <c r="N271" s="2107"/>
      <c r="O271" s="2152"/>
      <c r="P271" s="2107"/>
      <c r="Q271" s="2107"/>
      <c r="R271" s="2107"/>
      <c r="S271" s="2107"/>
      <c r="T271" s="2152"/>
      <c r="U271" s="2107"/>
      <c r="V271" s="2107"/>
      <c r="W271" s="2107"/>
      <c r="X271" s="2107"/>
      <c r="Y271" s="2152"/>
      <c r="Z271" s="2107"/>
      <c r="AA271" s="2107"/>
      <c r="AB271" s="2107"/>
      <c r="AC271" s="2107"/>
      <c r="AD271" s="2152"/>
      <c r="AE271" s="2107"/>
      <c r="AF271" s="2107"/>
      <c r="AG271" s="2107"/>
      <c r="AH271" s="2107"/>
      <c r="AI271" s="2152"/>
      <c r="AJ271" s="2107"/>
      <c r="AK271" s="2107"/>
      <c r="AL271" s="2107"/>
      <c r="AM271" s="2107"/>
      <c r="AN271" s="2152"/>
      <c r="AO271" s="2107"/>
      <c r="AP271" s="2107"/>
      <c r="AQ271" s="2107"/>
      <c r="AR271" s="2107"/>
      <c r="AS271" s="2152"/>
      <c r="AT271" s="2107"/>
      <c r="AU271" s="2107"/>
      <c r="AV271" s="2107"/>
      <c r="AW271" s="2107"/>
      <c r="AX271" s="2152"/>
      <c r="AY271" s="391"/>
      <c r="AZ271" s="391"/>
      <c r="BA271" s="391"/>
      <c r="BB271" s="391"/>
      <c r="BC271" s="391"/>
      <c r="BD271" s="391"/>
    </row>
    <row r="272" spans="1:56">
      <c r="A272" s="2107"/>
      <c r="B272" s="2107"/>
      <c r="C272" s="2107"/>
      <c r="D272" s="2107"/>
      <c r="E272" s="2152"/>
      <c r="F272" s="2107"/>
      <c r="G272" s="2107"/>
      <c r="H272" s="2107"/>
      <c r="I272" s="2107"/>
      <c r="J272" s="2152"/>
      <c r="K272" s="2107"/>
      <c r="L272" s="2107"/>
      <c r="M272" s="2107"/>
      <c r="N272" s="2107"/>
      <c r="O272" s="2152"/>
      <c r="P272" s="2107"/>
      <c r="Q272" s="2107"/>
      <c r="R272" s="2107"/>
      <c r="S272" s="2107"/>
      <c r="T272" s="2152"/>
      <c r="U272" s="2107"/>
      <c r="V272" s="2107"/>
      <c r="W272" s="2107"/>
      <c r="X272" s="2107"/>
      <c r="Y272" s="2152"/>
      <c r="Z272" s="2107"/>
      <c r="AA272" s="2107"/>
      <c r="AB272" s="2107"/>
      <c r="AC272" s="2107"/>
      <c r="AD272" s="2152"/>
      <c r="AE272" s="2107"/>
      <c r="AF272" s="2107"/>
      <c r="AG272" s="2107"/>
      <c r="AH272" s="2107"/>
      <c r="AI272" s="2152"/>
      <c r="AJ272" s="2107"/>
      <c r="AK272" s="2107"/>
      <c r="AL272" s="2107"/>
      <c r="AM272" s="2107"/>
      <c r="AN272" s="2152"/>
      <c r="AO272" s="2107"/>
      <c r="AP272" s="2107"/>
      <c r="AQ272" s="2107"/>
      <c r="AR272" s="2107"/>
      <c r="AS272" s="2152"/>
      <c r="AT272" s="2107"/>
      <c r="AU272" s="2107"/>
      <c r="AV272" s="2107"/>
      <c r="AW272" s="2107"/>
      <c r="AX272" s="2152"/>
      <c r="AY272" s="391"/>
      <c r="AZ272" s="391"/>
      <c r="BA272" s="391"/>
      <c r="BB272" s="391"/>
      <c r="BC272" s="391"/>
      <c r="BD272" s="391"/>
    </row>
    <row r="273" spans="1:56">
      <c r="A273" s="2107"/>
      <c r="B273" s="2107"/>
      <c r="C273" s="2107"/>
      <c r="D273" s="2107"/>
      <c r="E273" s="2152"/>
      <c r="F273" s="2107"/>
      <c r="G273" s="2107"/>
      <c r="H273" s="2107"/>
      <c r="I273" s="2107"/>
      <c r="J273" s="2152"/>
      <c r="K273" s="2107"/>
      <c r="L273" s="2107"/>
      <c r="M273" s="2107"/>
      <c r="N273" s="2107"/>
      <c r="O273" s="2152"/>
      <c r="P273" s="2107"/>
      <c r="Q273" s="2107"/>
      <c r="R273" s="2107"/>
      <c r="S273" s="2107"/>
      <c r="T273" s="2152"/>
      <c r="U273" s="2107"/>
      <c r="V273" s="2107"/>
      <c r="W273" s="2107"/>
      <c r="X273" s="2107"/>
      <c r="Y273" s="2152"/>
      <c r="Z273" s="2107"/>
      <c r="AA273" s="2107"/>
      <c r="AB273" s="2107"/>
      <c r="AC273" s="2107"/>
      <c r="AD273" s="2152"/>
      <c r="AE273" s="2107"/>
      <c r="AF273" s="2107"/>
      <c r="AG273" s="2107"/>
      <c r="AH273" s="2107"/>
      <c r="AI273" s="2152"/>
      <c r="AJ273" s="2107"/>
      <c r="AK273" s="2107"/>
      <c r="AL273" s="2107"/>
      <c r="AM273" s="2107"/>
      <c r="AN273" s="2152"/>
      <c r="AO273" s="2107"/>
      <c r="AP273" s="2107"/>
      <c r="AQ273" s="2107"/>
      <c r="AR273" s="2107"/>
      <c r="AS273" s="2152"/>
      <c r="AT273" s="2107"/>
      <c r="AU273" s="2107"/>
      <c r="AV273" s="2107"/>
      <c r="AW273" s="2107"/>
      <c r="AX273" s="2152"/>
      <c r="AY273" s="391"/>
      <c r="AZ273" s="391"/>
      <c r="BA273" s="391"/>
      <c r="BB273" s="391"/>
      <c r="BC273" s="391"/>
      <c r="BD273" s="391"/>
    </row>
    <row r="274" spans="1:56" s="1077" customFormat="1">
      <c r="A274" s="2107"/>
      <c r="B274" s="2107"/>
      <c r="C274" s="2107"/>
      <c r="D274" s="2107"/>
      <c r="E274" s="2152"/>
      <c r="F274" s="2107"/>
      <c r="G274" s="2107"/>
      <c r="H274" s="2107"/>
      <c r="I274" s="2107"/>
      <c r="J274" s="2152"/>
      <c r="K274" s="2107"/>
      <c r="L274" s="2107"/>
      <c r="M274" s="2107"/>
      <c r="N274" s="2107"/>
      <c r="O274" s="2152"/>
      <c r="P274" s="2107"/>
      <c r="Q274" s="2107"/>
      <c r="R274" s="2107"/>
      <c r="S274" s="2107"/>
      <c r="T274" s="2152"/>
      <c r="U274" s="2107"/>
      <c r="V274" s="2107"/>
      <c r="W274" s="2107"/>
      <c r="X274" s="2107"/>
      <c r="Y274" s="2152"/>
      <c r="Z274" s="2107"/>
      <c r="AA274" s="2107"/>
      <c r="AB274" s="2107"/>
      <c r="AC274" s="2107"/>
      <c r="AD274" s="2152"/>
      <c r="AE274" s="2107"/>
      <c r="AF274" s="2107"/>
      <c r="AG274" s="2107"/>
      <c r="AH274" s="2107"/>
      <c r="AI274" s="2152"/>
      <c r="AJ274" s="2107"/>
      <c r="AK274" s="2107"/>
      <c r="AL274" s="2107"/>
      <c r="AM274" s="2107"/>
      <c r="AN274" s="2152"/>
      <c r="AO274" s="2107"/>
      <c r="AP274" s="2107"/>
      <c r="AQ274" s="2107"/>
      <c r="AR274" s="2107"/>
      <c r="AS274" s="2152"/>
      <c r="AT274" s="2107"/>
      <c r="AU274" s="2107"/>
      <c r="AV274" s="2107"/>
      <c r="AW274" s="2107"/>
      <c r="AX274" s="2152"/>
      <c r="AY274" s="388"/>
      <c r="AZ274" s="388"/>
      <c r="BA274" s="388"/>
      <c r="BB274" s="388"/>
      <c r="BC274" s="388"/>
      <c r="BD274" s="388"/>
    </row>
    <row r="275" spans="1:56">
      <c r="A275" s="2107"/>
      <c r="B275" s="2107"/>
      <c r="C275" s="2107"/>
      <c r="D275" s="2107"/>
      <c r="E275" s="2152"/>
      <c r="F275" s="2107"/>
      <c r="G275" s="2107"/>
      <c r="H275" s="2107"/>
      <c r="I275" s="2107"/>
      <c r="J275" s="2152"/>
      <c r="K275" s="2107"/>
      <c r="L275" s="2107"/>
      <c r="M275" s="2107"/>
      <c r="N275" s="2107"/>
      <c r="O275" s="2152"/>
      <c r="P275" s="2107"/>
      <c r="Q275" s="2107"/>
      <c r="R275" s="2107"/>
      <c r="S275" s="2107"/>
      <c r="T275" s="2152"/>
      <c r="U275" s="2107"/>
      <c r="V275" s="2107"/>
      <c r="W275" s="2107"/>
      <c r="X275" s="2107"/>
      <c r="Y275" s="2152"/>
      <c r="Z275" s="2107"/>
      <c r="AA275" s="2107"/>
      <c r="AB275" s="2107"/>
      <c r="AC275" s="2107"/>
      <c r="AD275" s="2152"/>
      <c r="AE275" s="2107"/>
      <c r="AF275" s="2107"/>
      <c r="AG275" s="2107"/>
      <c r="AH275" s="2107"/>
      <c r="AI275" s="2152"/>
      <c r="AJ275" s="2107"/>
      <c r="AK275" s="2107"/>
      <c r="AL275" s="2107"/>
      <c r="AM275" s="2107"/>
      <c r="AN275" s="2152"/>
      <c r="AO275" s="2107"/>
      <c r="AP275" s="2107"/>
      <c r="AQ275" s="2107"/>
      <c r="AR275" s="2107"/>
      <c r="AS275" s="2152"/>
      <c r="AT275" s="2107"/>
      <c r="AU275" s="2107"/>
      <c r="AV275" s="2107"/>
      <c r="AW275" s="2107"/>
      <c r="AX275" s="2152"/>
      <c r="AY275" s="391"/>
      <c r="AZ275" s="391"/>
      <c r="BA275" s="391"/>
      <c r="BB275" s="391"/>
      <c r="BC275" s="391"/>
      <c r="BD275" s="391"/>
    </row>
    <row r="276" spans="1:56">
      <c r="A276" s="2107"/>
      <c r="B276" s="2107"/>
      <c r="C276" s="2107"/>
      <c r="D276" s="2107"/>
      <c r="E276" s="2152"/>
      <c r="F276" s="2107"/>
      <c r="G276" s="2107"/>
      <c r="H276" s="2107"/>
      <c r="I276" s="2107"/>
      <c r="J276" s="2152"/>
      <c r="K276" s="2107"/>
      <c r="L276" s="2107"/>
      <c r="M276" s="2107"/>
      <c r="N276" s="2107"/>
      <c r="O276" s="2152"/>
      <c r="P276" s="2107"/>
      <c r="Q276" s="2107"/>
      <c r="R276" s="2107"/>
      <c r="S276" s="2107"/>
      <c r="T276" s="2152"/>
      <c r="U276" s="2107"/>
      <c r="V276" s="2107"/>
      <c r="W276" s="2107"/>
      <c r="X276" s="2107"/>
      <c r="Y276" s="2152"/>
      <c r="Z276" s="2107"/>
      <c r="AA276" s="2107"/>
      <c r="AB276" s="2107"/>
      <c r="AC276" s="2107"/>
      <c r="AD276" s="2152"/>
      <c r="AE276" s="2107"/>
      <c r="AF276" s="2107"/>
      <c r="AG276" s="2107"/>
      <c r="AH276" s="2107"/>
      <c r="AI276" s="2152"/>
      <c r="AJ276" s="2107"/>
      <c r="AK276" s="2107"/>
      <c r="AL276" s="2107"/>
      <c r="AM276" s="2107"/>
      <c r="AN276" s="2152"/>
      <c r="AO276" s="2107"/>
      <c r="AP276" s="2107"/>
      <c r="AQ276" s="2107"/>
      <c r="AR276" s="2107"/>
      <c r="AS276" s="2152"/>
      <c r="AT276" s="2107"/>
      <c r="AU276" s="2107"/>
      <c r="AV276" s="2107"/>
      <c r="AW276" s="2107"/>
      <c r="AX276" s="2152"/>
      <c r="AY276" s="391"/>
      <c r="AZ276" s="391"/>
      <c r="BA276" s="391"/>
      <c r="BB276" s="391"/>
      <c r="BC276" s="391"/>
      <c r="BD276" s="391"/>
    </row>
    <row r="277" spans="1:56">
      <c r="A277" s="2107"/>
      <c r="B277" s="2107"/>
      <c r="C277" s="2107"/>
      <c r="D277" s="2107"/>
      <c r="E277" s="2152"/>
      <c r="F277" s="2107"/>
      <c r="G277" s="2107"/>
      <c r="H277" s="2107"/>
      <c r="I277" s="2107"/>
      <c r="J277" s="2152"/>
      <c r="K277" s="2107"/>
      <c r="L277" s="2107"/>
      <c r="M277" s="2107"/>
      <c r="N277" s="2107"/>
      <c r="O277" s="2152"/>
      <c r="P277" s="2107"/>
      <c r="Q277" s="2107"/>
      <c r="R277" s="2107"/>
      <c r="S277" s="2107"/>
      <c r="T277" s="2152"/>
      <c r="U277" s="2107"/>
      <c r="V277" s="2107"/>
      <c r="W277" s="2107"/>
      <c r="X277" s="2107"/>
      <c r="Y277" s="2152"/>
      <c r="Z277" s="2107"/>
      <c r="AA277" s="2107"/>
      <c r="AB277" s="2107"/>
      <c r="AC277" s="2107"/>
      <c r="AD277" s="2152"/>
      <c r="AE277" s="2107"/>
      <c r="AF277" s="2107"/>
      <c r="AG277" s="2107"/>
      <c r="AH277" s="2107"/>
      <c r="AI277" s="2152"/>
      <c r="AJ277" s="2107"/>
      <c r="AK277" s="2107"/>
      <c r="AL277" s="2107"/>
      <c r="AM277" s="2107"/>
      <c r="AN277" s="2152"/>
      <c r="AO277" s="2107"/>
      <c r="AP277" s="2107"/>
      <c r="AQ277" s="2107"/>
      <c r="AR277" s="2107"/>
      <c r="AS277" s="2152"/>
      <c r="AT277" s="2107"/>
      <c r="AU277" s="2107"/>
      <c r="AV277" s="2107"/>
      <c r="AW277" s="2107"/>
      <c r="AX277" s="2152"/>
      <c r="AY277" s="391"/>
      <c r="AZ277" s="391"/>
      <c r="BA277" s="391"/>
      <c r="BB277" s="391"/>
      <c r="BC277" s="391"/>
      <c r="BD277" s="391"/>
    </row>
    <row r="278" spans="1:56">
      <c r="A278" s="2243"/>
      <c r="B278" s="2243"/>
      <c r="C278" s="2243"/>
      <c r="D278" s="2243"/>
      <c r="E278" s="2244"/>
      <c r="F278" s="2243"/>
      <c r="G278" s="2243"/>
      <c r="H278" s="2243"/>
      <c r="I278" s="2243"/>
      <c r="J278" s="2244"/>
      <c r="K278" s="2243"/>
      <c r="L278" s="2243"/>
      <c r="M278" s="2243"/>
      <c r="N278" s="2243"/>
      <c r="O278" s="2244"/>
      <c r="P278" s="2243"/>
      <c r="Q278" s="2243"/>
      <c r="R278" s="2243"/>
      <c r="S278" s="2243"/>
      <c r="T278" s="2244"/>
      <c r="U278" s="2243"/>
      <c r="V278" s="2243"/>
      <c r="W278" s="2243"/>
      <c r="X278" s="2243"/>
      <c r="Y278" s="2244"/>
      <c r="Z278" s="2243"/>
      <c r="AA278" s="2243"/>
      <c r="AB278" s="2243"/>
      <c r="AC278" s="2243"/>
      <c r="AD278" s="2244"/>
      <c r="AE278" s="2243"/>
      <c r="AF278" s="2243"/>
      <c r="AG278" s="2243"/>
      <c r="AH278" s="2243"/>
      <c r="AI278" s="2244"/>
      <c r="AJ278" s="2243"/>
      <c r="AK278" s="2243"/>
      <c r="AL278" s="2243"/>
      <c r="AM278" s="2243"/>
      <c r="AN278" s="2244"/>
      <c r="AO278" s="2243"/>
      <c r="AP278" s="2243"/>
      <c r="AQ278" s="2243"/>
      <c r="AR278" s="2243"/>
      <c r="AS278" s="2244"/>
      <c r="AT278" s="2243"/>
      <c r="AU278" s="2243"/>
      <c r="AV278" s="2243"/>
      <c r="AW278" s="2243"/>
      <c r="AX278" s="2244"/>
      <c r="AY278" s="391"/>
      <c r="AZ278" s="391"/>
      <c r="BA278" s="391"/>
      <c r="BB278" s="391"/>
      <c r="BC278" s="391"/>
      <c r="BD278" s="391"/>
    </row>
    <row r="279" spans="1:56">
      <c r="A279" s="415">
        <v>16</v>
      </c>
      <c r="B279" s="415"/>
      <c r="C279" s="415"/>
      <c r="D279" s="415"/>
      <c r="E279" s="416"/>
      <c r="F279" s="415">
        <v>17</v>
      </c>
      <c r="G279" s="415"/>
      <c r="H279" s="415"/>
      <c r="I279" s="415"/>
      <c r="J279" s="416"/>
      <c r="K279" s="415">
        <v>18</v>
      </c>
      <c r="L279" s="415"/>
      <c r="M279" s="415"/>
      <c r="N279" s="415"/>
      <c r="O279" s="416"/>
      <c r="P279" s="415">
        <v>19</v>
      </c>
      <c r="Q279" s="415"/>
      <c r="R279" s="415"/>
      <c r="S279" s="415"/>
      <c r="T279" s="416"/>
      <c r="U279" s="415">
        <v>20</v>
      </c>
      <c r="V279" s="415"/>
      <c r="W279" s="415"/>
      <c r="X279" s="415"/>
      <c r="Y279" s="416"/>
      <c r="Z279" s="415">
        <v>21</v>
      </c>
      <c r="AA279" s="415"/>
      <c r="AB279" s="415"/>
      <c r="AC279" s="415"/>
      <c r="AD279" s="416"/>
      <c r="AE279" s="415">
        <v>22</v>
      </c>
      <c r="AF279" s="415"/>
      <c r="AG279" s="415"/>
      <c r="AH279" s="415"/>
      <c r="AI279" s="416"/>
      <c r="AJ279" s="415">
        <v>23</v>
      </c>
      <c r="AK279" s="415"/>
      <c r="AL279" s="415"/>
      <c r="AM279" s="415"/>
      <c r="AN279" s="416"/>
      <c r="AO279" s="415">
        <v>24</v>
      </c>
      <c r="AP279" s="415"/>
      <c r="AQ279" s="415"/>
      <c r="AR279" s="415"/>
      <c r="AS279" s="416"/>
      <c r="AT279" s="415">
        <v>25</v>
      </c>
      <c r="AU279" s="415"/>
      <c r="AV279" s="415"/>
      <c r="AW279" s="415"/>
      <c r="AX279" s="416"/>
      <c r="AY279" s="391"/>
      <c r="AZ279" s="391"/>
      <c r="BA279" s="391"/>
      <c r="BB279" s="391"/>
      <c r="BC279" s="391"/>
      <c r="BD279" s="391"/>
    </row>
    <row r="280" spans="1:56">
      <c r="A280" s="2107"/>
      <c r="B280" s="2107"/>
      <c r="C280" s="2107"/>
      <c r="D280" s="2107"/>
      <c r="E280" s="2152"/>
      <c r="F280" s="2107"/>
      <c r="G280" s="2107"/>
      <c r="H280" s="2107"/>
      <c r="I280" s="2107"/>
      <c r="J280" s="2152"/>
      <c r="K280" s="2107"/>
      <c r="L280" s="2107"/>
      <c r="M280" s="2107"/>
      <c r="N280" s="2107"/>
      <c r="O280" s="2152"/>
      <c r="P280" s="2107"/>
      <c r="Q280" s="2107"/>
      <c r="R280" s="2107"/>
      <c r="S280" s="2107"/>
      <c r="T280" s="2152"/>
      <c r="U280" s="2107"/>
      <c r="V280" s="2107"/>
      <c r="W280" s="2107"/>
      <c r="X280" s="2107"/>
      <c r="Y280" s="2152"/>
      <c r="Z280" s="2107"/>
      <c r="AA280" s="2107"/>
      <c r="AB280" s="2107"/>
      <c r="AC280" s="2107"/>
      <c r="AD280" s="2152"/>
      <c r="AE280" s="2107" t="s">
        <v>95</v>
      </c>
      <c r="AF280" s="2107"/>
      <c r="AG280" s="2107"/>
      <c r="AH280" s="2107"/>
      <c r="AI280" s="2152"/>
      <c r="AJ280" s="2107"/>
      <c r="AK280" s="2107"/>
      <c r="AL280" s="2107"/>
      <c r="AM280" s="2107"/>
      <c r="AN280" s="2152"/>
      <c r="AO280" s="2107"/>
      <c r="AP280" s="2107"/>
      <c r="AQ280" s="2107"/>
      <c r="AR280" s="2107"/>
      <c r="AS280" s="2152"/>
      <c r="AT280" s="2107"/>
      <c r="AU280" s="2107"/>
      <c r="AV280" s="2107"/>
      <c r="AW280" s="2107"/>
      <c r="AX280" s="2152"/>
      <c r="AY280" s="391"/>
      <c r="AZ280" s="391"/>
      <c r="BA280" s="391"/>
      <c r="BB280" s="391"/>
      <c r="BC280" s="391"/>
      <c r="BD280" s="391"/>
    </row>
    <row r="281" spans="1:56">
      <c r="A281" s="2107"/>
      <c r="B281" s="2107"/>
      <c r="C281" s="2107"/>
      <c r="D281" s="2107"/>
      <c r="E281" s="2152"/>
      <c r="F281" s="2107"/>
      <c r="G281" s="2107"/>
      <c r="H281" s="2107"/>
      <c r="I281" s="2107"/>
      <c r="J281" s="2152"/>
      <c r="K281" s="2107"/>
      <c r="L281" s="2107"/>
      <c r="M281" s="2107"/>
      <c r="N281" s="2107"/>
      <c r="O281" s="2152"/>
      <c r="P281" s="2107"/>
      <c r="Q281" s="2107"/>
      <c r="R281" s="2107"/>
      <c r="S281" s="2107"/>
      <c r="T281" s="2152"/>
      <c r="U281" s="2107"/>
      <c r="V281" s="2107"/>
      <c r="W281" s="2107"/>
      <c r="X281" s="2107"/>
      <c r="Y281" s="2152"/>
      <c r="Z281" s="2107"/>
      <c r="AA281" s="2107"/>
      <c r="AB281" s="2107"/>
      <c r="AC281" s="2107"/>
      <c r="AD281" s="2152"/>
      <c r="AE281" s="2107"/>
      <c r="AF281" s="2107"/>
      <c r="AG281" s="2107"/>
      <c r="AH281" s="2107"/>
      <c r="AI281" s="2152"/>
      <c r="AJ281" s="2107"/>
      <c r="AK281" s="2107"/>
      <c r="AL281" s="2107"/>
      <c r="AM281" s="2107"/>
      <c r="AN281" s="2152"/>
      <c r="AO281" s="2107"/>
      <c r="AP281" s="2107"/>
      <c r="AQ281" s="2107"/>
      <c r="AR281" s="2107"/>
      <c r="AS281" s="2152"/>
      <c r="AT281" s="2107"/>
      <c r="AU281" s="2107"/>
      <c r="AV281" s="2107"/>
      <c r="AW281" s="2107"/>
      <c r="AX281" s="2152"/>
      <c r="AY281" s="391"/>
      <c r="AZ281" s="391"/>
      <c r="BA281" s="391"/>
      <c r="BB281" s="391"/>
      <c r="BC281" s="391"/>
      <c r="BD281" s="391"/>
    </row>
    <row r="282" spans="1:56">
      <c r="A282" s="2107"/>
      <c r="B282" s="2107"/>
      <c r="C282" s="2107"/>
      <c r="D282" s="2107"/>
      <c r="E282" s="2152"/>
      <c r="F282" s="2107"/>
      <c r="G282" s="2107"/>
      <c r="H282" s="2107"/>
      <c r="I282" s="2107"/>
      <c r="J282" s="2152"/>
      <c r="K282" s="2107"/>
      <c r="L282" s="2107"/>
      <c r="M282" s="2107"/>
      <c r="N282" s="2107"/>
      <c r="O282" s="2152"/>
      <c r="P282" s="2107"/>
      <c r="Q282" s="2107"/>
      <c r="R282" s="2107"/>
      <c r="S282" s="2107"/>
      <c r="T282" s="2152"/>
      <c r="U282" s="2107"/>
      <c r="V282" s="2107"/>
      <c r="W282" s="2107"/>
      <c r="X282" s="2107"/>
      <c r="Y282" s="2152"/>
      <c r="Z282" s="2107"/>
      <c r="AA282" s="2107"/>
      <c r="AB282" s="2107"/>
      <c r="AC282" s="2107"/>
      <c r="AD282" s="2152"/>
      <c r="AE282" s="2107"/>
      <c r="AF282" s="2107"/>
      <c r="AG282" s="2107"/>
      <c r="AH282" s="2107"/>
      <c r="AI282" s="2152"/>
      <c r="AJ282" s="2107"/>
      <c r="AK282" s="2107"/>
      <c r="AL282" s="2107"/>
      <c r="AM282" s="2107"/>
      <c r="AN282" s="2152"/>
      <c r="AO282" s="2107"/>
      <c r="AP282" s="2107"/>
      <c r="AQ282" s="2107"/>
      <c r="AR282" s="2107"/>
      <c r="AS282" s="2152"/>
      <c r="AT282" s="2107"/>
      <c r="AU282" s="2107"/>
      <c r="AV282" s="2107"/>
      <c r="AW282" s="2107"/>
      <c r="AX282" s="2152"/>
      <c r="AY282" s="391"/>
      <c r="AZ282" s="391"/>
      <c r="BA282" s="391"/>
      <c r="BB282" s="391"/>
      <c r="BC282" s="391"/>
      <c r="BD282" s="391"/>
    </row>
    <row r="283" spans="1:56">
      <c r="A283" s="2107"/>
      <c r="B283" s="2107"/>
      <c r="C283" s="2107"/>
      <c r="D283" s="2107"/>
      <c r="E283" s="2152"/>
      <c r="F283" s="2107"/>
      <c r="G283" s="2107"/>
      <c r="H283" s="2107"/>
      <c r="I283" s="2107"/>
      <c r="J283" s="2152"/>
      <c r="K283" s="2107"/>
      <c r="L283" s="2107"/>
      <c r="M283" s="2107"/>
      <c r="N283" s="2107"/>
      <c r="O283" s="2152"/>
      <c r="P283" s="2107"/>
      <c r="Q283" s="2107"/>
      <c r="R283" s="2107"/>
      <c r="S283" s="2107"/>
      <c r="T283" s="2152"/>
      <c r="U283" s="2107"/>
      <c r="V283" s="2107"/>
      <c r="W283" s="2107"/>
      <c r="X283" s="2107"/>
      <c r="Y283" s="2152"/>
      <c r="Z283" s="2107"/>
      <c r="AA283" s="2107"/>
      <c r="AB283" s="2107"/>
      <c r="AC283" s="2107"/>
      <c r="AD283" s="2152"/>
      <c r="AE283" s="2107"/>
      <c r="AF283" s="2107"/>
      <c r="AG283" s="2107"/>
      <c r="AH283" s="2107"/>
      <c r="AI283" s="2152"/>
      <c r="AJ283" s="2107"/>
      <c r="AK283" s="2107"/>
      <c r="AL283" s="2107"/>
      <c r="AM283" s="2107"/>
      <c r="AN283" s="2152"/>
      <c r="AO283" s="2107"/>
      <c r="AP283" s="2107"/>
      <c r="AQ283" s="2107"/>
      <c r="AR283" s="2107"/>
      <c r="AS283" s="2152"/>
      <c r="AT283" s="2107"/>
      <c r="AU283" s="2107"/>
      <c r="AV283" s="2107"/>
      <c r="AW283" s="2107"/>
      <c r="AX283" s="2152"/>
      <c r="AY283" s="391"/>
      <c r="AZ283" s="391"/>
      <c r="BA283" s="391"/>
      <c r="BB283" s="391"/>
      <c r="BC283" s="391"/>
      <c r="BD283" s="391"/>
    </row>
    <row r="284" spans="1:56">
      <c r="A284" s="2107"/>
      <c r="B284" s="2107"/>
      <c r="C284" s="2107"/>
      <c r="D284" s="2107"/>
      <c r="E284" s="2152"/>
      <c r="F284" s="2107"/>
      <c r="G284" s="2107"/>
      <c r="H284" s="2107"/>
      <c r="I284" s="2107"/>
      <c r="J284" s="2152"/>
      <c r="K284" s="2107"/>
      <c r="L284" s="2107"/>
      <c r="M284" s="2107"/>
      <c r="N284" s="2107"/>
      <c r="O284" s="2152"/>
      <c r="P284" s="2107"/>
      <c r="Q284" s="2107"/>
      <c r="R284" s="2107"/>
      <c r="S284" s="2107"/>
      <c r="T284" s="2152"/>
      <c r="U284" s="2107"/>
      <c r="V284" s="2107"/>
      <c r="W284" s="2107"/>
      <c r="X284" s="2107"/>
      <c r="Y284" s="2152"/>
      <c r="Z284" s="2107"/>
      <c r="AA284" s="2107"/>
      <c r="AB284" s="2107"/>
      <c r="AC284" s="2107"/>
      <c r="AD284" s="2152"/>
      <c r="AE284" s="2107"/>
      <c r="AF284" s="2107"/>
      <c r="AG284" s="2107"/>
      <c r="AH284" s="2107"/>
      <c r="AI284" s="2152"/>
      <c r="AJ284" s="2107"/>
      <c r="AK284" s="2107"/>
      <c r="AL284" s="2107"/>
      <c r="AM284" s="2107"/>
      <c r="AN284" s="2152"/>
      <c r="AO284" s="2107"/>
      <c r="AP284" s="2107"/>
      <c r="AQ284" s="2107"/>
      <c r="AR284" s="2107"/>
      <c r="AS284" s="2152"/>
      <c r="AT284" s="2107"/>
      <c r="AU284" s="2107"/>
      <c r="AV284" s="2107"/>
      <c r="AW284" s="2107"/>
      <c r="AX284" s="2152"/>
      <c r="AY284" s="391"/>
      <c r="AZ284" s="391"/>
      <c r="BA284" s="391"/>
      <c r="BB284" s="391"/>
      <c r="BC284" s="391"/>
      <c r="BD284" s="391"/>
    </row>
    <row r="285" spans="1:56">
      <c r="A285" s="2107"/>
      <c r="B285" s="2107"/>
      <c r="C285" s="2107"/>
      <c r="D285" s="2107"/>
      <c r="E285" s="2152"/>
      <c r="F285" s="2107"/>
      <c r="G285" s="2107"/>
      <c r="H285" s="2107"/>
      <c r="I285" s="2107"/>
      <c r="J285" s="2152"/>
      <c r="K285" s="2107"/>
      <c r="L285" s="2107"/>
      <c r="M285" s="2107"/>
      <c r="N285" s="2107"/>
      <c r="O285" s="2152"/>
      <c r="P285" s="2107"/>
      <c r="Q285" s="2107"/>
      <c r="R285" s="2107"/>
      <c r="S285" s="2107"/>
      <c r="T285" s="2152"/>
      <c r="U285" s="2107"/>
      <c r="V285" s="2107"/>
      <c r="W285" s="2107"/>
      <c r="X285" s="2107"/>
      <c r="Y285" s="2152"/>
      <c r="Z285" s="2107"/>
      <c r="AA285" s="2107"/>
      <c r="AB285" s="2107"/>
      <c r="AC285" s="2107"/>
      <c r="AD285" s="2152"/>
      <c r="AE285" s="2107"/>
      <c r="AF285" s="2107"/>
      <c r="AG285" s="2107"/>
      <c r="AH285" s="2107"/>
      <c r="AI285" s="2152"/>
      <c r="AJ285" s="2107"/>
      <c r="AK285" s="2107"/>
      <c r="AL285" s="2107"/>
      <c r="AM285" s="2107"/>
      <c r="AN285" s="2152"/>
      <c r="AO285" s="2107"/>
      <c r="AP285" s="2107"/>
      <c r="AQ285" s="2107"/>
      <c r="AR285" s="2107"/>
      <c r="AS285" s="2152"/>
      <c r="AT285" s="2107"/>
      <c r="AU285" s="2107"/>
      <c r="AV285" s="2107"/>
      <c r="AW285" s="2107"/>
      <c r="AX285" s="2152"/>
      <c r="AY285" s="391"/>
      <c r="AZ285" s="391"/>
      <c r="BA285" s="391"/>
      <c r="BB285" s="391"/>
      <c r="BC285" s="391"/>
      <c r="BD285" s="391"/>
    </row>
    <row r="286" spans="1:56">
      <c r="A286" s="2107"/>
      <c r="B286" s="2107"/>
      <c r="C286" s="2107"/>
      <c r="D286" s="2107"/>
      <c r="E286" s="2152"/>
      <c r="F286" s="2107"/>
      <c r="G286" s="2107"/>
      <c r="H286" s="2107"/>
      <c r="I286" s="2107"/>
      <c r="J286" s="2152"/>
      <c r="K286" s="2107"/>
      <c r="L286" s="2107"/>
      <c r="M286" s="2107"/>
      <c r="N286" s="2107"/>
      <c r="O286" s="2152"/>
      <c r="P286" s="2107"/>
      <c r="Q286" s="2107"/>
      <c r="R286" s="2107"/>
      <c r="S286" s="2107"/>
      <c r="T286" s="2152"/>
      <c r="U286" s="2107"/>
      <c r="V286" s="2107"/>
      <c r="W286" s="2107"/>
      <c r="X286" s="2107"/>
      <c r="Y286" s="2152"/>
      <c r="Z286" s="2107"/>
      <c r="AA286" s="2107"/>
      <c r="AB286" s="2107"/>
      <c r="AC286" s="2107"/>
      <c r="AD286" s="2152"/>
      <c r="AE286" s="2107"/>
      <c r="AF286" s="2107"/>
      <c r="AG286" s="2107"/>
      <c r="AH286" s="2107"/>
      <c r="AI286" s="2152"/>
      <c r="AJ286" s="2107"/>
      <c r="AK286" s="2107"/>
      <c r="AL286" s="2107"/>
      <c r="AM286" s="2107"/>
      <c r="AN286" s="2152"/>
      <c r="AO286" s="2107"/>
      <c r="AP286" s="2107"/>
      <c r="AQ286" s="2107"/>
      <c r="AR286" s="2107"/>
      <c r="AS286" s="2152"/>
      <c r="AT286" s="2107"/>
      <c r="AU286" s="2107"/>
      <c r="AV286" s="2107"/>
      <c r="AW286" s="2107"/>
      <c r="AX286" s="2152"/>
      <c r="AY286" s="391"/>
      <c r="AZ286" s="391"/>
      <c r="BA286" s="391"/>
      <c r="BB286" s="391"/>
      <c r="BC286" s="391"/>
      <c r="BD286" s="391"/>
    </row>
    <row r="287" spans="1:56">
      <c r="A287" s="2107"/>
      <c r="B287" s="2107"/>
      <c r="C287" s="2107"/>
      <c r="D287" s="2107"/>
      <c r="E287" s="2152"/>
      <c r="F287" s="2107"/>
      <c r="G287" s="2107"/>
      <c r="H287" s="2107"/>
      <c r="I287" s="2107"/>
      <c r="J287" s="2152"/>
      <c r="K287" s="2107"/>
      <c r="L287" s="2107"/>
      <c r="M287" s="2107"/>
      <c r="N287" s="2107"/>
      <c r="O287" s="2152"/>
      <c r="P287" s="2107"/>
      <c r="Q287" s="2107"/>
      <c r="R287" s="2107"/>
      <c r="S287" s="2107"/>
      <c r="T287" s="2152"/>
      <c r="U287" s="2107"/>
      <c r="V287" s="2107"/>
      <c r="W287" s="2107"/>
      <c r="X287" s="2107"/>
      <c r="Y287" s="2152"/>
      <c r="Z287" s="2107"/>
      <c r="AA287" s="2107"/>
      <c r="AB287" s="2107"/>
      <c r="AC287" s="2107"/>
      <c r="AD287" s="2152"/>
      <c r="AE287" s="2107"/>
      <c r="AF287" s="2107"/>
      <c r="AG287" s="2107"/>
      <c r="AH287" s="2107"/>
      <c r="AI287" s="2152"/>
      <c r="AJ287" s="2107"/>
      <c r="AK287" s="2107"/>
      <c r="AL287" s="2107"/>
      <c r="AM287" s="2107"/>
      <c r="AN287" s="2152"/>
      <c r="AO287" s="2107"/>
      <c r="AP287" s="2107"/>
      <c r="AQ287" s="2107"/>
      <c r="AR287" s="2107"/>
      <c r="AS287" s="2152"/>
      <c r="AT287" s="2107"/>
      <c r="AU287" s="2107"/>
      <c r="AV287" s="2107"/>
      <c r="AW287" s="2107"/>
      <c r="AX287" s="2152"/>
      <c r="AY287" s="391"/>
      <c r="AZ287" s="391"/>
      <c r="BA287" s="391"/>
      <c r="BB287" s="391"/>
      <c r="BC287" s="391"/>
      <c r="BD287" s="391"/>
    </row>
    <row r="288" spans="1:56">
      <c r="A288" s="2107"/>
      <c r="B288" s="2107"/>
      <c r="C288" s="2107"/>
      <c r="D288" s="2107"/>
      <c r="E288" s="2152"/>
      <c r="F288" s="2107"/>
      <c r="G288" s="2107"/>
      <c r="H288" s="2107"/>
      <c r="I288" s="2107"/>
      <c r="J288" s="2152"/>
      <c r="K288" s="2107"/>
      <c r="L288" s="2107"/>
      <c r="M288" s="2107"/>
      <c r="N288" s="2107"/>
      <c r="O288" s="2152"/>
      <c r="P288" s="2107"/>
      <c r="Q288" s="2107"/>
      <c r="R288" s="2107"/>
      <c r="S288" s="2107"/>
      <c r="T288" s="2152"/>
      <c r="U288" s="2107"/>
      <c r="V288" s="2107"/>
      <c r="W288" s="2107"/>
      <c r="X288" s="2107"/>
      <c r="Y288" s="2152"/>
      <c r="Z288" s="2107"/>
      <c r="AA288" s="2107"/>
      <c r="AB288" s="2107"/>
      <c r="AC288" s="2107"/>
      <c r="AD288" s="2152"/>
      <c r="AE288" s="2107"/>
      <c r="AF288" s="2107"/>
      <c r="AG288" s="2107"/>
      <c r="AH288" s="2107"/>
      <c r="AI288" s="2152"/>
      <c r="AJ288" s="2107"/>
      <c r="AK288" s="2107"/>
      <c r="AL288" s="2107"/>
      <c r="AM288" s="2107"/>
      <c r="AN288" s="2152"/>
      <c r="AO288" s="2107"/>
      <c r="AP288" s="2107"/>
      <c r="AQ288" s="2107"/>
      <c r="AR288" s="2107"/>
      <c r="AS288" s="2152"/>
      <c r="AT288" s="2107"/>
      <c r="AU288" s="2107"/>
      <c r="AV288" s="2107"/>
      <c r="AW288" s="2107"/>
      <c r="AX288" s="2152"/>
      <c r="AY288" s="391"/>
      <c r="AZ288" s="391"/>
      <c r="BA288" s="391"/>
      <c r="BB288" s="391"/>
      <c r="BC288" s="391"/>
      <c r="BD288" s="391"/>
    </row>
    <row r="289" spans="1:56">
      <c r="A289" s="2107"/>
      <c r="B289" s="2107"/>
      <c r="C289" s="2107"/>
      <c r="D289" s="2107"/>
      <c r="E289" s="2152"/>
      <c r="F289" s="2107"/>
      <c r="G289" s="2107"/>
      <c r="H289" s="2107"/>
      <c r="I289" s="2107"/>
      <c r="J289" s="2152"/>
      <c r="K289" s="2107"/>
      <c r="L289" s="2107"/>
      <c r="M289" s="2107"/>
      <c r="N289" s="2107"/>
      <c r="O289" s="2152"/>
      <c r="P289" s="2107"/>
      <c r="Q289" s="2107"/>
      <c r="R289" s="2107"/>
      <c r="S289" s="2107"/>
      <c r="T289" s="2152"/>
      <c r="U289" s="2107"/>
      <c r="V289" s="2107"/>
      <c r="W289" s="2107"/>
      <c r="X289" s="2107"/>
      <c r="Y289" s="2152"/>
      <c r="Z289" s="2107"/>
      <c r="AA289" s="2107"/>
      <c r="AB289" s="2107"/>
      <c r="AC289" s="2107"/>
      <c r="AD289" s="2152"/>
      <c r="AE289" s="2107"/>
      <c r="AF289" s="2107"/>
      <c r="AG289" s="2107"/>
      <c r="AH289" s="2107"/>
      <c r="AI289" s="2152"/>
      <c r="AJ289" s="2107"/>
      <c r="AK289" s="2107"/>
      <c r="AL289" s="2107"/>
      <c r="AM289" s="2107"/>
      <c r="AN289" s="2152"/>
      <c r="AO289" s="2107"/>
      <c r="AP289" s="2107"/>
      <c r="AQ289" s="2107"/>
      <c r="AR289" s="2107"/>
      <c r="AS289" s="2152"/>
      <c r="AT289" s="2107"/>
      <c r="AU289" s="2107"/>
      <c r="AV289" s="2107"/>
      <c r="AW289" s="2107"/>
      <c r="AX289" s="2152"/>
      <c r="AY289" s="391"/>
      <c r="AZ289" s="391"/>
      <c r="BA289" s="391"/>
      <c r="BB289" s="391"/>
      <c r="BC289" s="391"/>
      <c r="BD289" s="391"/>
    </row>
    <row r="290" spans="1:56" s="1077" customFormat="1">
      <c r="A290" s="2107"/>
      <c r="B290" s="2107"/>
      <c r="C290" s="2107"/>
      <c r="D290" s="2107"/>
      <c r="E290" s="2152"/>
      <c r="F290" s="2107"/>
      <c r="G290" s="2107"/>
      <c r="H290" s="2107"/>
      <c r="I290" s="2107"/>
      <c r="J290" s="2152"/>
      <c r="K290" s="2107"/>
      <c r="L290" s="2107"/>
      <c r="M290" s="2107"/>
      <c r="N290" s="2107"/>
      <c r="O290" s="2152"/>
      <c r="P290" s="2107"/>
      <c r="Q290" s="2107"/>
      <c r="R290" s="2107"/>
      <c r="S290" s="2107"/>
      <c r="T290" s="2152"/>
      <c r="U290" s="2107"/>
      <c r="V290" s="2107"/>
      <c r="W290" s="2107"/>
      <c r="X290" s="2107"/>
      <c r="Y290" s="2152"/>
      <c r="Z290" s="2107"/>
      <c r="AA290" s="2107"/>
      <c r="AB290" s="2107"/>
      <c r="AC290" s="2107"/>
      <c r="AD290" s="2152"/>
      <c r="AE290" s="2107"/>
      <c r="AF290" s="2107"/>
      <c r="AG290" s="2107"/>
      <c r="AH290" s="2107"/>
      <c r="AI290" s="2152"/>
      <c r="AJ290" s="2107"/>
      <c r="AK290" s="2107"/>
      <c r="AL290" s="2107"/>
      <c r="AM290" s="2107"/>
      <c r="AN290" s="2152"/>
      <c r="AO290" s="2107"/>
      <c r="AP290" s="2107"/>
      <c r="AQ290" s="2107"/>
      <c r="AR290" s="2107"/>
      <c r="AS290" s="2152"/>
      <c r="AT290" s="2107"/>
      <c r="AU290" s="2107"/>
      <c r="AV290" s="2107"/>
      <c r="AW290" s="2107"/>
      <c r="AX290" s="2152"/>
      <c r="AY290" s="388"/>
      <c r="AZ290" s="388"/>
      <c r="BA290" s="388"/>
      <c r="BB290" s="388"/>
      <c r="BC290" s="388"/>
      <c r="BD290" s="388"/>
    </row>
    <row r="291" spans="1:56">
      <c r="A291" s="2107"/>
      <c r="B291" s="2107"/>
      <c r="C291" s="2107"/>
      <c r="D291" s="2107"/>
      <c r="E291" s="2152"/>
      <c r="F291" s="2107"/>
      <c r="G291" s="2107"/>
      <c r="H291" s="2107"/>
      <c r="I291" s="2107"/>
      <c r="J291" s="2152"/>
      <c r="K291" s="2107"/>
      <c r="L291" s="2107"/>
      <c r="M291" s="2107"/>
      <c r="N291" s="2107"/>
      <c r="O291" s="2152"/>
      <c r="P291" s="2107"/>
      <c r="Q291" s="2107"/>
      <c r="R291" s="2107"/>
      <c r="S291" s="2107"/>
      <c r="T291" s="2152"/>
      <c r="U291" s="2107"/>
      <c r="V291" s="2107"/>
      <c r="W291" s="2107"/>
      <c r="X291" s="2107"/>
      <c r="Y291" s="2152"/>
      <c r="Z291" s="2107"/>
      <c r="AA291" s="2107"/>
      <c r="AB291" s="2107"/>
      <c r="AC291" s="2107"/>
      <c r="AD291" s="2152"/>
      <c r="AE291" s="2107"/>
      <c r="AF291" s="2107"/>
      <c r="AG291" s="2107"/>
      <c r="AH291" s="2107"/>
      <c r="AI291" s="2152"/>
      <c r="AJ291" s="2107"/>
      <c r="AK291" s="2107"/>
      <c r="AL291" s="2107"/>
      <c r="AM291" s="2107"/>
      <c r="AN291" s="2152"/>
      <c r="AO291" s="2107"/>
      <c r="AP291" s="2107"/>
      <c r="AQ291" s="2107"/>
      <c r="AR291" s="2107"/>
      <c r="AS291" s="2152"/>
      <c r="AT291" s="2107"/>
      <c r="AU291" s="2107"/>
      <c r="AV291" s="2107"/>
      <c r="AW291" s="2107"/>
      <c r="AX291" s="2152"/>
      <c r="AY291" s="391"/>
      <c r="AZ291" s="391"/>
      <c r="BA291" s="391"/>
      <c r="BB291" s="391"/>
      <c r="BC291" s="391"/>
      <c r="BD291" s="391"/>
    </row>
    <row r="292" spans="1:56">
      <c r="A292" s="2107"/>
      <c r="B292" s="2107"/>
      <c r="C292" s="2107"/>
      <c r="D292" s="2107"/>
      <c r="E292" s="2152"/>
      <c r="F292" s="2107"/>
      <c r="G292" s="2107"/>
      <c r="H292" s="2107"/>
      <c r="I292" s="2107"/>
      <c r="J292" s="2152"/>
      <c r="K292" s="2107"/>
      <c r="L292" s="2107"/>
      <c r="M292" s="2107"/>
      <c r="N292" s="2107"/>
      <c r="O292" s="2152"/>
      <c r="P292" s="2107"/>
      <c r="Q292" s="2107"/>
      <c r="R292" s="2107"/>
      <c r="S292" s="2107"/>
      <c r="T292" s="2152"/>
      <c r="U292" s="2107"/>
      <c r="V292" s="2107"/>
      <c r="W292" s="2107"/>
      <c r="X292" s="2107"/>
      <c r="Y292" s="2152"/>
      <c r="Z292" s="2107"/>
      <c r="AA292" s="2107"/>
      <c r="AB292" s="2107"/>
      <c r="AC292" s="2107"/>
      <c r="AD292" s="2152"/>
      <c r="AE292" s="2107"/>
      <c r="AF292" s="2107"/>
      <c r="AG292" s="2107"/>
      <c r="AH292" s="2107"/>
      <c r="AI292" s="2152"/>
      <c r="AJ292" s="2107"/>
      <c r="AK292" s="2107"/>
      <c r="AL292" s="2107"/>
      <c r="AM292" s="2107"/>
      <c r="AN292" s="2152"/>
      <c r="AO292" s="2107"/>
      <c r="AP292" s="2107"/>
      <c r="AQ292" s="2107"/>
      <c r="AR292" s="2107"/>
      <c r="AS292" s="2152"/>
      <c r="AT292" s="2107"/>
      <c r="AU292" s="2107"/>
      <c r="AV292" s="2107"/>
      <c r="AW292" s="2107"/>
      <c r="AX292" s="2152"/>
      <c r="AY292" s="391"/>
      <c r="AZ292" s="391"/>
      <c r="BA292" s="391"/>
      <c r="BB292" s="391"/>
      <c r="BC292" s="391"/>
      <c r="BD292" s="391"/>
    </row>
    <row r="293" spans="1:56">
      <c r="A293" s="2107"/>
      <c r="B293" s="2107"/>
      <c r="C293" s="2107"/>
      <c r="D293" s="2107"/>
      <c r="E293" s="2152"/>
      <c r="F293" s="2107"/>
      <c r="G293" s="2107"/>
      <c r="H293" s="2107"/>
      <c r="I293" s="2107"/>
      <c r="J293" s="2152"/>
      <c r="K293" s="2107"/>
      <c r="L293" s="2107"/>
      <c r="M293" s="2107"/>
      <c r="N293" s="2107"/>
      <c r="O293" s="2152"/>
      <c r="P293" s="2107"/>
      <c r="Q293" s="2107"/>
      <c r="R293" s="2107"/>
      <c r="S293" s="2107"/>
      <c r="T293" s="2152"/>
      <c r="U293" s="2107"/>
      <c r="V293" s="2107"/>
      <c r="W293" s="2107"/>
      <c r="X293" s="2107"/>
      <c r="Y293" s="2152"/>
      <c r="Z293" s="2107"/>
      <c r="AA293" s="2107"/>
      <c r="AB293" s="2107"/>
      <c r="AC293" s="2107"/>
      <c r="AD293" s="2152"/>
      <c r="AE293" s="2107"/>
      <c r="AF293" s="2107"/>
      <c r="AG293" s="2107"/>
      <c r="AH293" s="2107"/>
      <c r="AI293" s="2152"/>
      <c r="AJ293" s="2107"/>
      <c r="AK293" s="2107"/>
      <c r="AL293" s="2107"/>
      <c r="AM293" s="2107"/>
      <c r="AN293" s="2152"/>
      <c r="AO293" s="2107"/>
      <c r="AP293" s="2107"/>
      <c r="AQ293" s="2107"/>
      <c r="AR293" s="2107"/>
      <c r="AS293" s="2152"/>
      <c r="AT293" s="2107"/>
      <c r="AU293" s="2107"/>
      <c r="AV293" s="2107"/>
      <c r="AW293" s="2107"/>
      <c r="AX293" s="2152"/>
      <c r="AY293" s="391"/>
      <c r="AZ293" s="391"/>
      <c r="BA293" s="391"/>
      <c r="BB293" s="391"/>
      <c r="BC293" s="391"/>
      <c r="BD293" s="391"/>
    </row>
    <row r="294" spans="1:56">
      <c r="A294" s="2243"/>
      <c r="B294" s="2243"/>
      <c r="C294" s="2243"/>
      <c r="D294" s="2243"/>
      <c r="E294" s="2244"/>
      <c r="F294" s="2243"/>
      <c r="G294" s="2243"/>
      <c r="H294" s="2243"/>
      <c r="I294" s="2243"/>
      <c r="J294" s="2244"/>
      <c r="K294" s="2243"/>
      <c r="L294" s="2243"/>
      <c r="M294" s="2243"/>
      <c r="N294" s="2243"/>
      <c r="O294" s="2244"/>
      <c r="P294" s="2243"/>
      <c r="Q294" s="2243"/>
      <c r="R294" s="2243"/>
      <c r="S294" s="2243"/>
      <c r="T294" s="2244"/>
      <c r="U294" s="2243"/>
      <c r="V294" s="2243"/>
      <c r="W294" s="2243"/>
      <c r="X294" s="2243"/>
      <c r="Y294" s="2244"/>
      <c r="Z294" s="2243"/>
      <c r="AA294" s="2243"/>
      <c r="AB294" s="2243"/>
      <c r="AC294" s="2243"/>
      <c r="AD294" s="2244"/>
      <c r="AE294" s="2243"/>
      <c r="AF294" s="2243"/>
      <c r="AG294" s="2243"/>
      <c r="AH294" s="2243"/>
      <c r="AI294" s="2244"/>
      <c r="AJ294" s="2243"/>
      <c r="AK294" s="2243"/>
      <c r="AL294" s="2243"/>
      <c r="AM294" s="2243"/>
      <c r="AN294" s="2244"/>
      <c r="AO294" s="2243"/>
      <c r="AP294" s="2243"/>
      <c r="AQ294" s="2243"/>
      <c r="AR294" s="2243"/>
      <c r="AS294" s="2244"/>
      <c r="AT294" s="2243"/>
      <c r="AU294" s="2243"/>
      <c r="AV294" s="2243"/>
      <c r="AW294" s="2243"/>
      <c r="AX294" s="2244"/>
      <c r="AY294" s="391"/>
      <c r="AZ294" s="391"/>
      <c r="BA294" s="391"/>
      <c r="BB294" s="391"/>
      <c r="BC294" s="391"/>
      <c r="BD294" s="391"/>
    </row>
    <row r="295" spans="1:56" ht="18.75">
      <c r="A295" s="2150" t="s">
        <v>0</v>
      </c>
      <c r="B295" s="2150"/>
      <c r="C295" s="2150"/>
      <c r="D295" s="2150"/>
      <c r="E295" s="2150"/>
      <c r="F295" s="2150" t="s">
        <v>1</v>
      </c>
      <c r="G295" s="2150"/>
      <c r="H295" s="2150"/>
      <c r="I295" s="2150"/>
      <c r="J295" s="2150"/>
      <c r="K295" s="2150" t="s">
        <v>2</v>
      </c>
      <c r="L295" s="2150"/>
      <c r="M295" s="2150"/>
      <c r="N295" s="2150"/>
      <c r="O295" s="2150"/>
      <c r="P295" s="2150" t="s">
        <v>3</v>
      </c>
      <c r="Q295" s="2150"/>
      <c r="R295" s="2150"/>
      <c r="S295" s="2150"/>
      <c r="T295" s="2150"/>
      <c r="U295" s="2150" t="s">
        <v>4</v>
      </c>
      <c r="V295" s="2150"/>
      <c r="W295" s="2150"/>
      <c r="X295" s="2150"/>
      <c r="Y295" s="2150"/>
      <c r="Z295" s="2150" t="s">
        <v>5</v>
      </c>
      <c r="AA295" s="2150"/>
      <c r="AB295" s="2150"/>
      <c r="AC295" s="2150"/>
      <c r="AD295" s="2150"/>
      <c r="AE295" s="2150" t="s">
        <v>6</v>
      </c>
      <c r="AF295" s="2150"/>
      <c r="AG295" s="2150"/>
      <c r="AH295" s="2150"/>
      <c r="AI295" s="2150"/>
      <c r="AJ295" s="2150" t="s">
        <v>7</v>
      </c>
      <c r="AK295" s="2150"/>
      <c r="AL295" s="2150"/>
      <c r="AM295" s="2150"/>
      <c r="AN295" s="2150"/>
      <c r="AO295" s="2150" t="s">
        <v>8</v>
      </c>
      <c r="AP295" s="2150"/>
      <c r="AQ295" s="2150"/>
      <c r="AR295" s="2150"/>
      <c r="AS295" s="2150"/>
      <c r="AT295" s="2150" t="s">
        <v>9</v>
      </c>
      <c r="AU295" s="2150"/>
      <c r="AV295" s="2150"/>
      <c r="AW295" s="2150"/>
      <c r="AX295" s="2150"/>
      <c r="AY295" s="391"/>
      <c r="AZ295" s="391"/>
      <c r="BA295" s="391"/>
      <c r="BB295" s="391"/>
      <c r="BC295" s="391"/>
      <c r="BD295" s="391"/>
    </row>
    <row r="296" spans="1:56">
      <c r="A296" s="477">
        <v>1</v>
      </c>
      <c r="B296" s="478"/>
      <c r="C296" s="478"/>
      <c r="D296" s="478"/>
      <c r="E296" s="479"/>
      <c r="F296" s="477">
        <v>2</v>
      </c>
      <c r="G296" s="478"/>
      <c r="H296" s="478"/>
      <c r="I296" s="478"/>
      <c r="J296" s="479"/>
      <c r="K296" s="477">
        <v>3</v>
      </c>
      <c r="L296" s="478"/>
      <c r="M296" s="478"/>
      <c r="N296" s="478"/>
      <c r="O296" s="479"/>
      <c r="P296" s="477">
        <v>4</v>
      </c>
      <c r="Q296" s="478"/>
      <c r="R296" s="478"/>
      <c r="S296" s="478"/>
      <c r="T296" s="479"/>
      <c r="U296" s="477">
        <v>5</v>
      </c>
      <c r="V296" s="478"/>
      <c r="W296" s="478"/>
      <c r="X296" s="478"/>
      <c r="Y296" s="479"/>
      <c r="Z296" s="477">
        <v>6</v>
      </c>
      <c r="AA296" s="478"/>
      <c r="AB296" s="478"/>
      <c r="AC296" s="478"/>
      <c r="AD296" s="479"/>
      <c r="AE296" s="477">
        <v>7</v>
      </c>
      <c r="AF296" s="478"/>
      <c r="AG296" s="478"/>
      <c r="AH296" s="478"/>
      <c r="AI296" s="479"/>
      <c r="AJ296" s="477">
        <v>8</v>
      </c>
      <c r="AK296" s="478"/>
      <c r="AL296" s="478"/>
      <c r="AM296" s="478"/>
      <c r="AN296" s="479"/>
      <c r="AO296" s="477">
        <v>9</v>
      </c>
      <c r="AP296" s="478"/>
      <c r="AQ296" s="478"/>
      <c r="AR296" s="478"/>
      <c r="AS296" s="479"/>
      <c r="AT296" s="477">
        <v>10</v>
      </c>
      <c r="AU296" s="478"/>
      <c r="AV296" s="478"/>
      <c r="AW296" s="478"/>
      <c r="AX296" s="479"/>
      <c r="AY296" s="391"/>
      <c r="AZ296" s="391"/>
      <c r="BA296" s="391"/>
      <c r="BB296" s="391"/>
      <c r="BC296" s="391"/>
      <c r="BD296" s="391"/>
    </row>
    <row r="297" spans="1:56">
      <c r="A297" s="2104"/>
      <c r="B297" s="1983"/>
      <c r="C297" s="1983"/>
      <c r="D297" s="1983"/>
      <c r="E297" s="1984"/>
      <c r="F297" s="1983"/>
      <c r="G297" s="1983"/>
      <c r="H297" s="1983"/>
      <c r="I297" s="1983"/>
      <c r="J297" s="1984"/>
      <c r="K297" s="1983"/>
      <c r="L297" s="1983"/>
      <c r="M297" s="1983"/>
      <c r="N297" s="1983"/>
      <c r="O297" s="1984"/>
      <c r="P297" s="1983"/>
      <c r="Q297" s="1983"/>
      <c r="R297" s="1983"/>
      <c r="S297" s="1983"/>
      <c r="T297" s="1984"/>
      <c r="U297" s="1983"/>
      <c r="V297" s="1983"/>
      <c r="W297" s="1983"/>
      <c r="X297" s="1983"/>
      <c r="Y297" s="1984"/>
      <c r="Z297" s="1983"/>
      <c r="AA297" s="1983"/>
      <c r="AB297" s="1983"/>
      <c r="AC297" s="1983"/>
      <c r="AD297" s="1984"/>
      <c r="AE297" s="1983"/>
      <c r="AF297" s="1983"/>
      <c r="AG297" s="1983"/>
      <c r="AH297" s="1983"/>
      <c r="AI297" s="1984"/>
      <c r="AJ297" s="1983"/>
      <c r="AK297" s="1983"/>
      <c r="AL297" s="1983"/>
      <c r="AM297" s="1983"/>
      <c r="AN297" s="1984"/>
      <c r="AO297" s="1983"/>
      <c r="AP297" s="1983"/>
      <c r="AQ297" s="1983"/>
      <c r="AR297" s="1983"/>
      <c r="AS297" s="1984"/>
      <c r="AT297" s="1983"/>
      <c r="AU297" s="1983"/>
      <c r="AV297" s="1983"/>
      <c r="AW297" s="1983"/>
      <c r="AX297" s="1984"/>
      <c r="AY297" s="391"/>
      <c r="AZ297" s="391"/>
      <c r="BA297" s="391"/>
      <c r="BB297" s="391"/>
      <c r="BC297" s="391"/>
      <c r="BD297" s="391"/>
    </row>
    <row r="298" spans="1:56">
      <c r="A298" s="2104"/>
      <c r="B298" s="1983"/>
      <c r="C298" s="1983"/>
      <c r="D298" s="1983"/>
      <c r="E298" s="1984"/>
      <c r="F298" s="1983"/>
      <c r="G298" s="1983"/>
      <c r="H298" s="1983"/>
      <c r="I298" s="1983"/>
      <c r="J298" s="1984"/>
      <c r="K298" s="1983"/>
      <c r="L298" s="1983"/>
      <c r="M298" s="1983"/>
      <c r="N298" s="1983"/>
      <c r="O298" s="1984"/>
      <c r="P298" s="1983"/>
      <c r="Q298" s="1983"/>
      <c r="R298" s="1983"/>
      <c r="S298" s="1983"/>
      <c r="T298" s="1984"/>
      <c r="U298" s="1983"/>
      <c r="V298" s="1983"/>
      <c r="W298" s="1983"/>
      <c r="X298" s="1983"/>
      <c r="Y298" s="1984"/>
      <c r="Z298" s="1983"/>
      <c r="AA298" s="1983"/>
      <c r="AB298" s="1983"/>
      <c r="AC298" s="1983"/>
      <c r="AD298" s="1984"/>
      <c r="AE298" s="1983"/>
      <c r="AF298" s="1983"/>
      <c r="AG298" s="1983"/>
      <c r="AH298" s="1983"/>
      <c r="AI298" s="1984"/>
      <c r="AJ298" s="1983"/>
      <c r="AK298" s="1983"/>
      <c r="AL298" s="1983"/>
      <c r="AM298" s="1983"/>
      <c r="AN298" s="1984"/>
      <c r="AO298" s="1983"/>
      <c r="AP298" s="1983"/>
      <c r="AQ298" s="1983"/>
      <c r="AR298" s="1983"/>
      <c r="AS298" s="1984"/>
      <c r="AT298" s="1983"/>
      <c r="AU298" s="1983"/>
      <c r="AV298" s="1983"/>
      <c r="AW298" s="1983"/>
      <c r="AX298" s="1984"/>
      <c r="AY298" s="391"/>
      <c r="AZ298" s="391"/>
      <c r="BA298" s="391"/>
      <c r="BB298" s="391"/>
      <c r="BC298" s="391"/>
      <c r="BD298" s="391"/>
    </row>
    <row r="299" spans="1:56">
      <c r="A299" s="2104"/>
      <c r="B299" s="1983"/>
      <c r="C299" s="1983"/>
      <c r="D299" s="1983"/>
      <c r="E299" s="1984"/>
      <c r="F299" s="1983"/>
      <c r="G299" s="1983"/>
      <c r="H299" s="1983"/>
      <c r="I299" s="1983"/>
      <c r="J299" s="1984"/>
      <c r="K299" s="1983"/>
      <c r="L299" s="1983"/>
      <c r="M299" s="1983"/>
      <c r="N299" s="1983"/>
      <c r="O299" s="1984"/>
      <c r="P299" s="1983"/>
      <c r="Q299" s="1983"/>
      <c r="R299" s="1983"/>
      <c r="S299" s="1983"/>
      <c r="T299" s="1984"/>
      <c r="U299" s="1983"/>
      <c r="V299" s="1983"/>
      <c r="W299" s="1983"/>
      <c r="X299" s="1983"/>
      <c r="Y299" s="1984"/>
      <c r="Z299" s="1983"/>
      <c r="AA299" s="1983"/>
      <c r="AB299" s="1983"/>
      <c r="AC299" s="1983"/>
      <c r="AD299" s="1984"/>
      <c r="AE299" s="1983"/>
      <c r="AF299" s="1983"/>
      <c r="AG299" s="1983"/>
      <c r="AH299" s="1983"/>
      <c r="AI299" s="1984"/>
      <c r="AJ299" s="1983"/>
      <c r="AK299" s="1983"/>
      <c r="AL299" s="1983"/>
      <c r="AM299" s="1983"/>
      <c r="AN299" s="1984"/>
      <c r="AO299" s="1983"/>
      <c r="AP299" s="1983"/>
      <c r="AQ299" s="1983"/>
      <c r="AR299" s="1983"/>
      <c r="AS299" s="1984"/>
      <c r="AT299" s="1983"/>
      <c r="AU299" s="1983"/>
      <c r="AV299" s="1983"/>
      <c r="AW299" s="1983"/>
      <c r="AX299" s="1984"/>
      <c r="AY299" s="391"/>
      <c r="AZ299" s="391"/>
      <c r="BA299" s="391"/>
      <c r="BB299" s="391"/>
      <c r="BC299" s="391"/>
      <c r="BD299" s="391"/>
    </row>
    <row r="300" spans="1:56">
      <c r="A300" s="2104"/>
      <c r="B300" s="1983"/>
      <c r="C300" s="1983"/>
      <c r="D300" s="1983"/>
      <c r="E300" s="1984"/>
      <c r="F300" s="1983"/>
      <c r="G300" s="1983"/>
      <c r="H300" s="1983"/>
      <c r="I300" s="1983"/>
      <c r="J300" s="1984"/>
      <c r="K300" s="1983"/>
      <c r="L300" s="1983"/>
      <c r="M300" s="1983"/>
      <c r="N300" s="1983"/>
      <c r="O300" s="1984"/>
      <c r="P300" s="1983"/>
      <c r="Q300" s="1983"/>
      <c r="R300" s="1983"/>
      <c r="S300" s="1983"/>
      <c r="T300" s="1984"/>
      <c r="U300" s="1983"/>
      <c r="V300" s="1983"/>
      <c r="W300" s="1983"/>
      <c r="X300" s="1983"/>
      <c r="Y300" s="1984"/>
      <c r="Z300" s="1983"/>
      <c r="AA300" s="1983"/>
      <c r="AB300" s="1983"/>
      <c r="AC300" s="1983"/>
      <c r="AD300" s="1984"/>
      <c r="AE300" s="1983"/>
      <c r="AF300" s="1983"/>
      <c r="AG300" s="1983"/>
      <c r="AH300" s="1983"/>
      <c r="AI300" s="1984"/>
      <c r="AJ300" s="1983"/>
      <c r="AK300" s="1983"/>
      <c r="AL300" s="1983"/>
      <c r="AM300" s="1983"/>
      <c r="AN300" s="1984"/>
      <c r="AO300" s="1983"/>
      <c r="AP300" s="1983"/>
      <c r="AQ300" s="1983"/>
      <c r="AR300" s="1983"/>
      <c r="AS300" s="1984"/>
      <c r="AT300" s="1983"/>
      <c r="AU300" s="1983"/>
      <c r="AV300" s="1983"/>
      <c r="AW300" s="1983"/>
      <c r="AX300" s="1984"/>
      <c r="AY300" s="391"/>
      <c r="AZ300" s="391"/>
      <c r="BA300" s="391"/>
      <c r="BB300" s="391"/>
      <c r="BC300" s="391"/>
      <c r="BD300" s="391"/>
    </row>
    <row r="301" spans="1:56">
      <c r="A301" s="2104"/>
      <c r="B301" s="1983"/>
      <c r="C301" s="1983"/>
      <c r="D301" s="1983"/>
      <c r="E301" s="1984"/>
      <c r="F301" s="1983"/>
      <c r="G301" s="1983"/>
      <c r="H301" s="1983"/>
      <c r="I301" s="1983"/>
      <c r="J301" s="1984"/>
      <c r="K301" s="1983"/>
      <c r="L301" s="1983"/>
      <c r="M301" s="1983"/>
      <c r="N301" s="1983"/>
      <c r="O301" s="1984"/>
      <c r="P301" s="1983"/>
      <c r="Q301" s="1983"/>
      <c r="R301" s="1983"/>
      <c r="S301" s="1983"/>
      <c r="T301" s="1984"/>
      <c r="U301" s="1983"/>
      <c r="V301" s="1983"/>
      <c r="W301" s="1983"/>
      <c r="X301" s="1983"/>
      <c r="Y301" s="1984"/>
      <c r="Z301" s="1983"/>
      <c r="AA301" s="1983"/>
      <c r="AB301" s="1983"/>
      <c r="AC301" s="1983"/>
      <c r="AD301" s="1984"/>
      <c r="AE301" s="1983"/>
      <c r="AF301" s="1983"/>
      <c r="AG301" s="1983"/>
      <c r="AH301" s="1983"/>
      <c r="AI301" s="1984"/>
      <c r="AJ301" s="1983"/>
      <c r="AK301" s="1983"/>
      <c r="AL301" s="1983"/>
      <c r="AM301" s="1983"/>
      <c r="AN301" s="1984"/>
      <c r="AO301" s="1983"/>
      <c r="AP301" s="1983"/>
      <c r="AQ301" s="1983"/>
      <c r="AR301" s="1983"/>
      <c r="AS301" s="1984"/>
      <c r="AT301" s="1983"/>
      <c r="AU301" s="1983"/>
      <c r="AV301" s="1983"/>
      <c r="AW301" s="1983"/>
      <c r="AX301" s="1984"/>
      <c r="AY301" s="391"/>
      <c r="AZ301" s="391"/>
      <c r="BA301" s="391"/>
      <c r="BB301" s="391"/>
      <c r="BC301" s="391"/>
      <c r="BD301" s="391"/>
    </row>
    <row r="302" spans="1:56">
      <c r="A302" s="2104"/>
      <c r="B302" s="1983"/>
      <c r="C302" s="1983"/>
      <c r="D302" s="1983"/>
      <c r="E302" s="1984"/>
      <c r="F302" s="1983"/>
      <c r="G302" s="1983"/>
      <c r="H302" s="1983"/>
      <c r="I302" s="1983"/>
      <c r="J302" s="1984"/>
      <c r="K302" s="1983"/>
      <c r="L302" s="1983"/>
      <c r="M302" s="1983"/>
      <c r="N302" s="1983"/>
      <c r="O302" s="1984"/>
      <c r="P302" s="1983"/>
      <c r="Q302" s="1983"/>
      <c r="R302" s="1983"/>
      <c r="S302" s="1983"/>
      <c r="T302" s="1984"/>
      <c r="U302" s="1983"/>
      <c r="V302" s="1983"/>
      <c r="W302" s="1983"/>
      <c r="X302" s="1983"/>
      <c r="Y302" s="1984"/>
      <c r="Z302" s="1983"/>
      <c r="AA302" s="1983"/>
      <c r="AB302" s="1983"/>
      <c r="AC302" s="1983"/>
      <c r="AD302" s="1984"/>
      <c r="AE302" s="1983"/>
      <c r="AF302" s="1983"/>
      <c r="AG302" s="1983"/>
      <c r="AH302" s="1983"/>
      <c r="AI302" s="1984"/>
      <c r="AJ302" s="1983"/>
      <c r="AK302" s="1983"/>
      <c r="AL302" s="1983"/>
      <c r="AM302" s="1983"/>
      <c r="AN302" s="1984"/>
      <c r="AO302" s="1983"/>
      <c r="AP302" s="1983"/>
      <c r="AQ302" s="1983"/>
      <c r="AR302" s="1983"/>
      <c r="AS302" s="1984"/>
      <c r="AT302" s="1983"/>
      <c r="AU302" s="1983"/>
      <c r="AV302" s="1983"/>
      <c r="AW302" s="1983"/>
      <c r="AX302" s="1984"/>
      <c r="AY302" s="391"/>
      <c r="AZ302" s="391"/>
      <c r="BA302" s="391"/>
      <c r="BB302" s="391"/>
      <c r="BC302" s="391"/>
      <c r="BD302" s="391"/>
    </row>
    <row r="303" spans="1:56">
      <c r="A303" s="2104"/>
      <c r="B303" s="1983"/>
      <c r="C303" s="1983"/>
      <c r="D303" s="1983"/>
      <c r="E303" s="1984"/>
      <c r="F303" s="1983"/>
      <c r="G303" s="1983"/>
      <c r="H303" s="1983"/>
      <c r="I303" s="1983"/>
      <c r="J303" s="1984"/>
      <c r="K303" s="1983"/>
      <c r="L303" s="1983"/>
      <c r="M303" s="1983"/>
      <c r="N303" s="1983"/>
      <c r="O303" s="1984"/>
      <c r="P303" s="1983"/>
      <c r="Q303" s="1983"/>
      <c r="R303" s="1983"/>
      <c r="S303" s="1983"/>
      <c r="T303" s="1984"/>
      <c r="U303" s="1983"/>
      <c r="V303" s="1983"/>
      <c r="W303" s="1983"/>
      <c r="X303" s="1983"/>
      <c r="Y303" s="1984"/>
      <c r="Z303" s="1983"/>
      <c r="AA303" s="1983"/>
      <c r="AB303" s="1983"/>
      <c r="AC303" s="1983"/>
      <c r="AD303" s="1984"/>
      <c r="AE303" s="1983"/>
      <c r="AF303" s="1983"/>
      <c r="AG303" s="1983"/>
      <c r="AH303" s="1983"/>
      <c r="AI303" s="1984"/>
      <c r="AJ303" s="1983"/>
      <c r="AK303" s="1983"/>
      <c r="AL303" s="1983"/>
      <c r="AM303" s="1983"/>
      <c r="AN303" s="1984"/>
      <c r="AO303" s="1983"/>
      <c r="AP303" s="1983"/>
      <c r="AQ303" s="1983"/>
      <c r="AR303" s="1983"/>
      <c r="AS303" s="1984"/>
      <c r="AT303" s="1983"/>
      <c r="AU303" s="1983"/>
      <c r="AV303" s="1983"/>
      <c r="AW303" s="1983"/>
      <c r="AX303" s="1984"/>
      <c r="AY303" s="391"/>
      <c r="AZ303" s="391"/>
      <c r="BA303" s="391"/>
      <c r="BB303" s="391"/>
      <c r="BC303" s="391"/>
      <c r="BD303" s="391"/>
    </row>
    <row r="304" spans="1:56">
      <c r="A304" s="2104"/>
      <c r="B304" s="1983"/>
      <c r="C304" s="1983"/>
      <c r="D304" s="1983"/>
      <c r="E304" s="1984"/>
      <c r="F304" s="1983"/>
      <c r="G304" s="1983"/>
      <c r="H304" s="1983"/>
      <c r="I304" s="1983"/>
      <c r="J304" s="1984"/>
      <c r="K304" s="1983"/>
      <c r="L304" s="1983"/>
      <c r="M304" s="1983"/>
      <c r="N304" s="1983"/>
      <c r="O304" s="1984"/>
      <c r="P304" s="1983"/>
      <c r="Q304" s="1983"/>
      <c r="R304" s="1983"/>
      <c r="S304" s="1983"/>
      <c r="T304" s="1984"/>
      <c r="U304" s="1983"/>
      <c r="V304" s="1983"/>
      <c r="W304" s="1983"/>
      <c r="X304" s="1983"/>
      <c r="Y304" s="1984"/>
      <c r="Z304" s="1983"/>
      <c r="AA304" s="1983"/>
      <c r="AB304" s="1983"/>
      <c r="AC304" s="1983"/>
      <c r="AD304" s="1984"/>
      <c r="AE304" s="1983"/>
      <c r="AF304" s="1983"/>
      <c r="AG304" s="1983"/>
      <c r="AH304" s="1983"/>
      <c r="AI304" s="1984"/>
      <c r="AJ304" s="1983"/>
      <c r="AK304" s="1983"/>
      <c r="AL304" s="1983"/>
      <c r="AM304" s="1983"/>
      <c r="AN304" s="1984"/>
      <c r="AO304" s="1983"/>
      <c r="AP304" s="1983"/>
      <c r="AQ304" s="1983"/>
      <c r="AR304" s="1983"/>
      <c r="AS304" s="1984"/>
      <c r="AT304" s="1983"/>
      <c r="AU304" s="1983"/>
      <c r="AV304" s="1983"/>
      <c r="AW304" s="1983"/>
      <c r="AX304" s="1984"/>
      <c r="AY304" s="391"/>
      <c r="AZ304" s="391"/>
      <c r="BA304" s="391"/>
      <c r="BB304" s="391"/>
      <c r="BC304" s="391"/>
      <c r="BD304" s="391"/>
    </row>
    <row r="305" spans="1:56">
      <c r="A305" s="2104"/>
      <c r="B305" s="1983"/>
      <c r="C305" s="1983"/>
      <c r="D305" s="1983"/>
      <c r="E305" s="1984"/>
      <c r="F305" s="1983"/>
      <c r="G305" s="1983"/>
      <c r="H305" s="1983"/>
      <c r="I305" s="1983"/>
      <c r="J305" s="1984"/>
      <c r="K305" s="1983"/>
      <c r="L305" s="1983"/>
      <c r="M305" s="1983"/>
      <c r="N305" s="1983"/>
      <c r="O305" s="1984"/>
      <c r="P305" s="1983"/>
      <c r="Q305" s="1983"/>
      <c r="R305" s="1983"/>
      <c r="S305" s="1983"/>
      <c r="T305" s="1984"/>
      <c r="U305" s="1983"/>
      <c r="V305" s="1983"/>
      <c r="W305" s="1983"/>
      <c r="X305" s="1983"/>
      <c r="Y305" s="1984"/>
      <c r="Z305" s="1983"/>
      <c r="AA305" s="1983"/>
      <c r="AB305" s="1983"/>
      <c r="AC305" s="1983"/>
      <c r="AD305" s="1984"/>
      <c r="AE305" s="1983"/>
      <c r="AF305" s="1983"/>
      <c r="AG305" s="1983"/>
      <c r="AH305" s="1983"/>
      <c r="AI305" s="1984"/>
      <c r="AJ305" s="1983"/>
      <c r="AK305" s="1983"/>
      <c r="AL305" s="1983"/>
      <c r="AM305" s="1983"/>
      <c r="AN305" s="1984"/>
      <c r="AO305" s="1983"/>
      <c r="AP305" s="1983"/>
      <c r="AQ305" s="1983"/>
      <c r="AR305" s="1983"/>
      <c r="AS305" s="1984"/>
      <c r="AT305" s="1983"/>
      <c r="AU305" s="1983"/>
      <c r="AV305" s="1983"/>
      <c r="AW305" s="1983"/>
      <c r="AX305" s="1984"/>
      <c r="AY305" s="391"/>
      <c r="AZ305" s="391"/>
      <c r="BA305" s="391"/>
      <c r="BB305" s="391"/>
      <c r="BC305" s="391"/>
      <c r="BD305" s="391"/>
    </row>
    <row r="306" spans="1:56" s="1077" customFormat="1">
      <c r="A306" s="2104"/>
      <c r="B306" s="1983"/>
      <c r="C306" s="1983"/>
      <c r="D306" s="1983"/>
      <c r="E306" s="1984"/>
      <c r="F306" s="1983"/>
      <c r="G306" s="1983"/>
      <c r="H306" s="1983"/>
      <c r="I306" s="1983"/>
      <c r="J306" s="1984"/>
      <c r="K306" s="1983"/>
      <c r="L306" s="1983"/>
      <c r="M306" s="1983"/>
      <c r="N306" s="1983"/>
      <c r="O306" s="1984"/>
      <c r="P306" s="1983"/>
      <c r="Q306" s="1983"/>
      <c r="R306" s="1983"/>
      <c r="S306" s="1983"/>
      <c r="T306" s="1984"/>
      <c r="U306" s="1983"/>
      <c r="V306" s="1983"/>
      <c r="W306" s="1983"/>
      <c r="X306" s="1983"/>
      <c r="Y306" s="1984"/>
      <c r="Z306" s="1983"/>
      <c r="AA306" s="1983"/>
      <c r="AB306" s="1983"/>
      <c r="AC306" s="1983"/>
      <c r="AD306" s="1984"/>
      <c r="AE306" s="1983"/>
      <c r="AF306" s="1983"/>
      <c r="AG306" s="1983"/>
      <c r="AH306" s="1983"/>
      <c r="AI306" s="1984"/>
      <c r="AJ306" s="1983"/>
      <c r="AK306" s="1983"/>
      <c r="AL306" s="1983"/>
      <c r="AM306" s="1983"/>
      <c r="AN306" s="1984"/>
      <c r="AO306" s="1983"/>
      <c r="AP306" s="1983"/>
      <c r="AQ306" s="1983"/>
      <c r="AR306" s="1983"/>
      <c r="AS306" s="1984"/>
      <c r="AT306" s="1983"/>
      <c r="AU306" s="1983"/>
      <c r="AV306" s="1983"/>
      <c r="AW306" s="1983"/>
      <c r="AX306" s="1984"/>
      <c r="AY306" s="388"/>
      <c r="AZ306" s="388"/>
      <c r="BA306" s="388"/>
      <c r="BB306" s="388"/>
      <c r="BC306" s="388"/>
      <c r="BD306" s="388"/>
    </row>
    <row r="307" spans="1:56">
      <c r="A307" s="2104"/>
      <c r="B307" s="1983"/>
      <c r="C307" s="1983"/>
      <c r="D307" s="1983"/>
      <c r="E307" s="1984"/>
      <c r="F307" s="1983"/>
      <c r="G307" s="1983"/>
      <c r="H307" s="1983"/>
      <c r="I307" s="1983"/>
      <c r="J307" s="1984"/>
      <c r="K307" s="1983"/>
      <c r="L307" s="1983"/>
      <c r="M307" s="1983"/>
      <c r="N307" s="1983"/>
      <c r="O307" s="1984"/>
      <c r="P307" s="1983"/>
      <c r="Q307" s="1983"/>
      <c r="R307" s="1983"/>
      <c r="S307" s="1983"/>
      <c r="T307" s="1984"/>
      <c r="U307" s="1983"/>
      <c r="V307" s="1983"/>
      <c r="W307" s="1983"/>
      <c r="X307" s="1983"/>
      <c r="Y307" s="1984"/>
      <c r="Z307" s="1983"/>
      <c r="AA307" s="1983"/>
      <c r="AB307" s="1983"/>
      <c r="AC307" s="1983"/>
      <c r="AD307" s="1984"/>
      <c r="AE307" s="1983"/>
      <c r="AF307" s="1983"/>
      <c r="AG307" s="1983"/>
      <c r="AH307" s="1983"/>
      <c r="AI307" s="1984"/>
      <c r="AJ307" s="1983"/>
      <c r="AK307" s="1983"/>
      <c r="AL307" s="1983"/>
      <c r="AM307" s="1983"/>
      <c r="AN307" s="1984"/>
      <c r="AO307" s="1983"/>
      <c r="AP307" s="1983"/>
      <c r="AQ307" s="1983"/>
      <c r="AR307" s="1983"/>
      <c r="AS307" s="1984"/>
      <c r="AT307" s="1983" t="s">
        <v>96</v>
      </c>
      <c r="AU307" s="1983"/>
      <c r="AV307" s="1983"/>
      <c r="AW307" s="1983"/>
      <c r="AX307" s="1984"/>
      <c r="AY307" s="391"/>
      <c r="AZ307" s="391"/>
      <c r="BA307" s="391"/>
      <c r="BB307" s="391"/>
      <c r="BC307" s="391"/>
      <c r="BD307" s="391"/>
    </row>
    <row r="308" spans="1:56">
      <c r="A308" s="2104"/>
      <c r="B308" s="1983"/>
      <c r="C308" s="1983"/>
      <c r="D308" s="1983"/>
      <c r="E308" s="1984"/>
      <c r="F308" s="1983"/>
      <c r="G308" s="1983"/>
      <c r="H308" s="1983"/>
      <c r="I308" s="1983"/>
      <c r="J308" s="1984"/>
      <c r="K308" s="1983"/>
      <c r="L308" s="1983"/>
      <c r="M308" s="1983"/>
      <c r="N308" s="1983"/>
      <c r="O308" s="1984"/>
      <c r="P308" s="1983"/>
      <c r="Q308" s="1983"/>
      <c r="R308" s="1983"/>
      <c r="S308" s="1983"/>
      <c r="T308" s="1984"/>
      <c r="U308" s="1983"/>
      <c r="V308" s="1983"/>
      <c r="W308" s="1983"/>
      <c r="X308" s="1983"/>
      <c r="Y308" s="1984"/>
      <c r="Z308" s="1983"/>
      <c r="AA308" s="1983"/>
      <c r="AB308" s="1983"/>
      <c r="AC308" s="1983"/>
      <c r="AD308" s="1984"/>
      <c r="AE308" s="1983"/>
      <c r="AF308" s="1983"/>
      <c r="AG308" s="1983"/>
      <c r="AH308" s="1983"/>
      <c r="AI308" s="1984"/>
      <c r="AJ308" s="1983"/>
      <c r="AK308" s="1983"/>
      <c r="AL308" s="1983"/>
      <c r="AM308" s="1983"/>
      <c r="AN308" s="1984"/>
      <c r="AO308" s="1983"/>
      <c r="AP308" s="1983"/>
      <c r="AQ308" s="1983"/>
      <c r="AR308" s="1983"/>
      <c r="AS308" s="1984"/>
      <c r="AT308" s="1983"/>
      <c r="AU308" s="1983"/>
      <c r="AV308" s="1983"/>
      <c r="AW308" s="1983"/>
      <c r="AX308" s="1984"/>
      <c r="AY308" s="391"/>
      <c r="AZ308" s="391"/>
      <c r="BA308" s="391"/>
      <c r="BB308" s="391"/>
      <c r="BC308" s="391"/>
      <c r="BD308" s="391"/>
    </row>
    <row r="309" spans="1:56">
      <c r="A309" s="2104"/>
      <c r="B309" s="1983"/>
      <c r="C309" s="1983"/>
      <c r="D309" s="1983"/>
      <c r="E309" s="1984"/>
      <c r="F309" s="1983"/>
      <c r="G309" s="1983"/>
      <c r="H309" s="1983"/>
      <c r="I309" s="1983"/>
      <c r="J309" s="1984"/>
      <c r="K309" s="1983"/>
      <c r="L309" s="1983"/>
      <c r="M309" s="1983"/>
      <c r="N309" s="1983"/>
      <c r="O309" s="1984"/>
      <c r="P309" s="1983"/>
      <c r="Q309" s="1983"/>
      <c r="R309" s="1983"/>
      <c r="S309" s="1983"/>
      <c r="T309" s="1984"/>
      <c r="U309" s="1983"/>
      <c r="V309" s="1983"/>
      <c r="W309" s="1983"/>
      <c r="X309" s="1983"/>
      <c r="Y309" s="1984"/>
      <c r="Z309" s="1983"/>
      <c r="AA309" s="1983"/>
      <c r="AB309" s="1983"/>
      <c r="AC309" s="1983"/>
      <c r="AD309" s="1984"/>
      <c r="AE309" s="1983"/>
      <c r="AF309" s="1983"/>
      <c r="AG309" s="1983"/>
      <c r="AH309" s="1983"/>
      <c r="AI309" s="1984"/>
      <c r="AJ309" s="1983"/>
      <c r="AK309" s="1983"/>
      <c r="AL309" s="1983"/>
      <c r="AM309" s="1983"/>
      <c r="AN309" s="1984"/>
      <c r="AO309" s="1983"/>
      <c r="AP309" s="1983"/>
      <c r="AQ309" s="1983"/>
      <c r="AR309" s="1983"/>
      <c r="AS309" s="1984"/>
      <c r="AT309" s="1983"/>
      <c r="AU309" s="1983"/>
      <c r="AV309" s="1983"/>
      <c r="AW309" s="1983"/>
      <c r="AX309" s="1984"/>
      <c r="AY309" s="391"/>
      <c r="AZ309" s="391"/>
      <c r="BA309" s="391"/>
      <c r="BB309" s="391"/>
      <c r="BC309" s="391"/>
      <c r="BD309" s="391"/>
    </row>
    <row r="310" spans="1:56">
      <c r="A310" s="2104"/>
      <c r="B310" s="1983"/>
      <c r="C310" s="1983"/>
      <c r="D310" s="1983"/>
      <c r="E310" s="1984"/>
      <c r="F310" s="1983"/>
      <c r="G310" s="1983"/>
      <c r="H310" s="1983"/>
      <c r="I310" s="1983"/>
      <c r="J310" s="1984"/>
      <c r="K310" s="1983"/>
      <c r="L310" s="1983"/>
      <c r="M310" s="1983"/>
      <c r="N310" s="1983"/>
      <c r="O310" s="1984"/>
      <c r="P310" s="1983"/>
      <c r="Q310" s="1983"/>
      <c r="R310" s="1983"/>
      <c r="S310" s="1983"/>
      <c r="T310" s="1984"/>
      <c r="U310" s="1983"/>
      <c r="V310" s="1983"/>
      <c r="W310" s="1983"/>
      <c r="X310" s="1983"/>
      <c r="Y310" s="1984"/>
      <c r="Z310" s="1983"/>
      <c r="AA310" s="1983"/>
      <c r="AB310" s="1983"/>
      <c r="AC310" s="1983"/>
      <c r="AD310" s="1984"/>
      <c r="AE310" s="1983"/>
      <c r="AF310" s="1983"/>
      <c r="AG310" s="1983"/>
      <c r="AH310" s="1983"/>
      <c r="AI310" s="1984"/>
      <c r="AJ310" s="1983"/>
      <c r="AK310" s="1983"/>
      <c r="AL310" s="1983"/>
      <c r="AM310" s="1983"/>
      <c r="AN310" s="1984"/>
      <c r="AO310" s="1983"/>
      <c r="AP310" s="1983"/>
      <c r="AQ310" s="1983"/>
      <c r="AR310" s="1983"/>
      <c r="AS310" s="1984"/>
      <c r="AT310" s="1983"/>
      <c r="AU310" s="1983"/>
      <c r="AV310" s="1983"/>
      <c r="AW310" s="1983"/>
      <c r="AX310" s="1984"/>
      <c r="AY310" s="391"/>
      <c r="AZ310" s="391"/>
      <c r="BA310" s="391"/>
      <c r="BB310" s="391"/>
      <c r="BC310" s="391"/>
      <c r="BD310" s="391"/>
    </row>
    <row r="311" spans="1:56">
      <c r="A311" s="2161" t="s">
        <v>97</v>
      </c>
      <c r="B311" s="2161"/>
      <c r="C311" s="2161"/>
      <c r="D311" s="2161"/>
      <c r="E311" s="2162"/>
      <c r="F311" s="2002"/>
      <c r="G311" s="2002"/>
      <c r="H311" s="2002"/>
      <c r="I311" s="2002"/>
      <c r="J311" s="2003"/>
      <c r="K311" s="2002"/>
      <c r="L311" s="2002"/>
      <c r="M311" s="2002"/>
      <c r="N311" s="2002"/>
      <c r="O311" s="2003"/>
      <c r="P311" s="2002"/>
      <c r="Q311" s="2002"/>
      <c r="R311" s="2002"/>
      <c r="S311" s="2002"/>
      <c r="T311" s="2003"/>
      <c r="U311" s="2002"/>
      <c r="V311" s="2002"/>
      <c r="W311" s="2002"/>
      <c r="X311" s="2002"/>
      <c r="Y311" s="2003"/>
      <c r="Z311" s="2002"/>
      <c r="AA311" s="2002"/>
      <c r="AB311" s="2002"/>
      <c r="AC311" s="2002"/>
      <c r="AD311" s="2003"/>
      <c r="AE311" s="2002"/>
      <c r="AF311" s="2002"/>
      <c r="AG311" s="2002"/>
      <c r="AH311" s="2002"/>
      <c r="AI311" s="2003"/>
      <c r="AJ311" s="2002"/>
      <c r="AK311" s="2002"/>
      <c r="AL311" s="2002"/>
      <c r="AM311" s="2002"/>
      <c r="AN311" s="2003"/>
      <c r="AO311" s="2002"/>
      <c r="AP311" s="2002"/>
      <c r="AQ311" s="2002"/>
      <c r="AR311" s="2002"/>
      <c r="AS311" s="2003"/>
      <c r="AT311" s="2002"/>
      <c r="AU311" s="2002"/>
      <c r="AV311" s="2002"/>
      <c r="AW311" s="2002"/>
      <c r="AX311" s="2003"/>
      <c r="AY311" s="391"/>
      <c r="AZ311" s="391"/>
      <c r="BA311" s="391"/>
      <c r="BB311" s="391"/>
      <c r="BC311" s="391"/>
      <c r="BD311" s="391"/>
    </row>
    <row r="312" spans="1:56">
      <c r="A312" s="477">
        <v>11</v>
      </c>
      <c r="B312" s="478"/>
      <c r="C312" s="478"/>
      <c r="D312" s="478"/>
      <c r="E312" s="479"/>
      <c r="F312" s="477">
        <v>12</v>
      </c>
      <c r="G312" s="478"/>
      <c r="H312" s="478"/>
      <c r="I312" s="478"/>
      <c r="J312" s="479"/>
      <c r="K312" s="477">
        <v>13</v>
      </c>
      <c r="L312" s="478"/>
      <c r="M312" s="478"/>
      <c r="N312" s="478"/>
      <c r="O312" s="479"/>
      <c r="P312" s="477">
        <v>14</v>
      </c>
      <c r="Q312" s="478"/>
      <c r="R312" s="478"/>
      <c r="S312" s="478"/>
      <c r="T312" s="479"/>
      <c r="U312" s="477">
        <v>15</v>
      </c>
      <c r="V312" s="478"/>
      <c r="W312" s="478"/>
      <c r="X312" s="478"/>
      <c r="Y312" s="479"/>
      <c r="Z312" s="477">
        <v>16</v>
      </c>
      <c r="AA312" s="478"/>
      <c r="AB312" s="478"/>
      <c r="AC312" s="478"/>
      <c r="AD312" s="479"/>
      <c r="AE312" s="477">
        <v>17</v>
      </c>
      <c r="AF312" s="478"/>
      <c r="AG312" s="478"/>
      <c r="AH312" s="478"/>
      <c r="AI312" s="479"/>
      <c r="AJ312" s="477">
        <v>18</v>
      </c>
      <c r="AK312" s="478"/>
      <c r="AL312" s="478"/>
      <c r="AM312" s="478"/>
      <c r="AN312" s="479"/>
      <c r="AO312" s="477">
        <v>19</v>
      </c>
      <c r="AP312" s="478"/>
      <c r="AQ312" s="478"/>
      <c r="AR312" s="478"/>
      <c r="AS312" s="479"/>
      <c r="AT312" s="477">
        <v>20</v>
      </c>
      <c r="AU312" s="478"/>
      <c r="AV312" s="478"/>
      <c r="AW312" s="478"/>
      <c r="AX312" s="479"/>
      <c r="AY312" s="391"/>
      <c r="AZ312" s="391"/>
      <c r="BA312" s="391"/>
      <c r="BB312" s="391"/>
      <c r="BC312" s="391"/>
      <c r="BD312" s="391"/>
    </row>
    <row r="313" spans="1:56">
      <c r="A313" s="1983" t="s">
        <v>98</v>
      </c>
      <c r="B313" s="1983"/>
      <c r="C313" s="1983"/>
      <c r="D313" s="1983"/>
      <c r="E313" s="1984"/>
      <c r="F313" s="1983" t="s">
        <v>99</v>
      </c>
      <c r="G313" s="1983"/>
      <c r="H313" s="1983"/>
      <c r="I313" s="1983"/>
      <c r="J313" s="1984"/>
      <c r="K313" s="1983" t="s">
        <v>100</v>
      </c>
      <c r="L313" s="1983"/>
      <c r="M313" s="1983"/>
      <c r="N313" s="1983"/>
      <c r="O313" s="1984"/>
      <c r="P313" s="1983"/>
      <c r="Q313" s="1983"/>
      <c r="R313" s="1983"/>
      <c r="S313" s="1983"/>
      <c r="T313" s="1984"/>
      <c r="U313" s="1983"/>
      <c r="V313" s="1983"/>
      <c r="W313" s="1983"/>
      <c r="X313" s="1983"/>
      <c r="Y313" s="1984"/>
      <c r="Z313" s="1983"/>
      <c r="AA313" s="1983"/>
      <c r="AB313" s="1983"/>
      <c r="AC313" s="1983"/>
      <c r="AD313" s="1984"/>
      <c r="AE313" s="1983"/>
      <c r="AF313" s="1983"/>
      <c r="AG313" s="1983"/>
      <c r="AH313" s="1983"/>
      <c r="AI313" s="1984"/>
      <c r="AJ313" s="1983" t="s">
        <v>101</v>
      </c>
      <c r="AK313" s="1983"/>
      <c r="AL313" s="1983"/>
      <c r="AM313" s="1983"/>
      <c r="AN313" s="1984"/>
      <c r="AO313" s="1983"/>
      <c r="AP313" s="1983"/>
      <c r="AQ313" s="1983"/>
      <c r="AR313" s="1983"/>
      <c r="AS313" s="1984"/>
      <c r="AT313" s="1983"/>
      <c r="AU313" s="1983"/>
      <c r="AV313" s="1983"/>
      <c r="AW313" s="1983"/>
      <c r="AX313" s="1984"/>
      <c r="AY313" s="391"/>
      <c r="AZ313" s="391"/>
      <c r="BA313" s="391"/>
      <c r="BB313" s="391"/>
      <c r="BC313" s="391"/>
      <c r="BD313" s="391"/>
    </row>
    <row r="314" spans="1:56">
      <c r="A314" s="1983"/>
      <c r="B314" s="1983"/>
      <c r="C314" s="1983"/>
      <c r="D314" s="1983"/>
      <c r="E314" s="1984"/>
      <c r="F314" s="1983"/>
      <c r="G314" s="1983"/>
      <c r="H314" s="1983"/>
      <c r="I314" s="1983"/>
      <c r="J314" s="1984"/>
      <c r="K314" s="1983"/>
      <c r="L314" s="1983"/>
      <c r="M314" s="1983"/>
      <c r="N314" s="1983"/>
      <c r="O314" s="1984"/>
      <c r="P314" s="1983"/>
      <c r="Q314" s="1983"/>
      <c r="R314" s="1983"/>
      <c r="S314" s="1983"/>
      <c r="T314" s="1984"/>
      <c r="U314" s="1983"/>
      <c r="V314" s="1983"/>
      <c r="W314" s="1983"/>
      <c r="X314" s="1983"/>
      <c r="Y314" s="1984"/>
      <c r="Z314" s="1983"/>
      <c r="AA314" s="1983"/>
      <c r="AB314" s="1983"/>
      <c r="AC314" s="1983"/>
      <c r="AD314" s="1984"/>
      <c r="AE314" s="1983"/>
      <c r="AF314" s="1983"/>
      <c r="AG314" s="1983"/>
      <c r="AH314" s="1983"/>
      <c r="AI314" s="1984"/>
      <c r="AJ314" s="1983"/>
      <c r="AK314" s="1983"/>
      <c r="AL314" s="1983"/>
      <c r="AM314" s="1983"/>
      <c r="AN314" s="1984"/>
      <c r="AO314" s="1983"/>
      <c r="AP314" s="1983"/>
      <c r="AQ314" s="1983"/>
      <c r="AR314" s="1983"/>
      <c r="AS314" s="1984"/>
      <c r="AT314" s="1983"/>
      <c r="AU314" s="1983"/>
      <c r="AV314" s="1983"/>
      <c r="AW314" s="1983"/>
      <c r="AX314" s="1984"/>
      <c r="AY314" s="391"/>
      <c r="AZ314" s="391"/>
      <c r="BA314" s="391"/>
      <c r="BB314" s="391"/>
      <c r="BC314" s="391"/>
      <c r="BD314" s="391"/>
    </row>
    <row r="315" spans="1:56">
      <c r="A315" s="1983"/>
      <c r="B315" s="1983"/>
      <c r="C315" s="1983"/>
      <c r="D315" s="1983"/>
      <c r="E315" s="1984"/>
      <c r="F315" s="1983"/>
      <c r="G315" s="1983"/>
      <c r="H315" s="1983"/>
      <c r="I315" s="1983"/>
      <c r="J315" s="1984"/>
      <c r="K315" s="1983"/>
      <c r="L315" s="1983"/>
      <c r="M315" s="1983"/>
      <c r="N315" s="1983"/>
      <c r="O315" s="1984"/>
      <c r="P315" s="1983"/>
      <c r="Q315" s="1983"/>
      <c r="R315" s="1983"/>
      <c r="S315" s="1983"/>
      <c r="T315" s="1984"/>
      <c r="U315" s="1983"/>
      <c r="V315" s="1983"/>
      <c r="W315" s="1983"/>
      <c r="X315" s="1983"/>
      <c r="Y315" s="1984"/>
      <c r="Z315" s="1983"/>
      <c r="AA315" s="1983"/>
      <c r="AB315" s="1983"/>
      <c r="AC315" s="1983"/>
      <c r="AD315" s="1984"/>
      <c r="AE315" s="1983"/>
      <c r="AF315" s="1983"/>
      <c r="AG315" s="1983"/>
      <c r="AH315" s="1983"/>
      <c r="AI315" s="1984"/>
      <c r="AJ315" s="1983"/>
      <c r="AK315" s="1983"/>
      <c r="AL315" s="1983"/>
      <c r="AM315" s="1983"/>
      <c r="AN315" s="1984"/>
      <c r="AO315" s="1983"/>
      <c r="AP315" s="1983"/>
      <c r="AQ315" s="1983"/>
      <c r="AR315" s="1983"/>
      <c r="AS315" s="1984"/>
      <c r="AT315" s="1983"/>
      <c r="AU315" s="1983"/>
      <c r="AV315" s="1983"/>
      <c r="AW315" s="1983"/>
      <c r="AX315" s="1984"/>
      <c r="AY315" s="391"/>
      <c r="AZ315" s="391"/>
      <c r="BA315" s="391"/>
      <c r="BB315" s="391"/>
      <c r="BC315" s="391"/>
      <c r="BD315" s="391"/>
    </row>
    <row r="316" spans="1:56">
      <c r="A316" s="1983"/>
      <c r="B316" s="1983"/>
      <c r="C316" s="1983"/>
      <c r="D316" s="1983"/>
      <c r="E316" s="1984"/>
      <c r="F316" s="1983"/>
      <c r="G316" s="1983"/>
      <c r="H316" s="1983"/>
      <c r="I316" s="1983"/>
      <c r="J316" s="1984"/>
      <c r="K316" s="1983"/>
      <c r="L316" s="1983"/>
      <c r="M316" s="1983"/>
      <c r="N316" s="1983"/>
      <c r="O316" s="1984"/>
      <c r="P316" s="1983"/>
      <c r="Q316" s="1983"/>
      <c r="R316" s="1983"/>
      <c r="S316" s="1983"/>
      <c r="T316" s="1984"/>
      <c r="U316" s="1983"/>
      <c r="V316" s="1983"/>
      <c r="W316" s="1983"/>
      <c r="X316" s="1983"/>
      <c r="Y316" s="1984"/>
      <c r="Z316" s="1983"/>
      <c r="AA316" s="1983"/>
      <c r="AB316" s="1983"/>
      <c r="AC316" s="1983"/>
      <c r="AD316" s="1984"/>
      <c r="AE316" s="1983"/>
      <c r="AF316" s="1983"/>
      <c r="AG316" s="1983"/>
      <c r="AH316" s="1983"/>
      <c r="AI316" s="1984"/>
      <c r="AJ316" s="1983"/>
      <c r="AK316" s="1983"/>
      <c r="AL316" s="1983"/>
      <c r="AM316" s="1983"/>
      <c r="AN316" s="1984"/>
      <c r="AO316" s="1983"/>
      <c r="AP316" s="1983"/>
      <c r="AQ316" s="1983"/>
      <c r="AR316" s="1983"/>
      <c r="AS316" s="1984"/>
      <c r="AT316" s="1983"/>
      <c r="AU316" s="1983"/>
      <c r="AV316" s="1983"/>
      <c r="AW316" s="1983"/>
      <c r="AX316" s="1984"/>
      <c r="AY316" s="391"/>
      <c r="AZ316" s="391"/>
      <c r="BA316" s="391"/>
      <c r="BB316" s="391"/>
      <c r="BC316" s="391"/>
      <c r="BD316" s="391"/>
    </row>
    <row r="317" spans="1:56">
      <c r="A317" s="1983"/>
      <c r="B317" s="1983"/>
      <c r="C317" s="1983"/>
      <c r="D317" s="1983"/>
      <c r="E317" s="1984"/>
      <c r="F317" s="1983"/>
      <c r="G317" s="1983"/>
      <c r="H317" s="1983"/>
      <c r="I317" s="1983"/>
      <c r="J317" s="1984"/>
      <c r="K317" s="1983"/>
      <c r="L317" s="1983"/>
      <c r="M317" s="1983"/>
      <c r="N317" s="1983"/>
      <c r="O317" s="1984"/>
      <c r="P317" s="1983"/>
      <c r="Q317" s="1983"/>
      <c r="R317" s="1983"/>
      <c r="S317" s="1983"/>
      <c r="T317" s="1984"/>
      <c r="U317" s="1983"/>
      <c r="V317" s="1983"/>
      <c r="W317" s="1983"/>
      <c r="X317" s="1983"/>
      <c r="Y317" s="1984"/>
      <c r="Z317" s="1983"/>
      <c r="AA317" s="1983"/>
      <c r="AB317" s="1983"/>
      <c r="AC317" s="1983"/>
      <c r="AD317" s="1984"/>
      <c r="AE317" s="1983"/>
      <c r="AF317" s="1983"/>
      <c r="AG317" s="1983"/>
      <c r="AH317" s="1983"/>
      <c r="AI317" s="1984"/>
      <c r="AJ317" s="1983"/>
      <c r="AK317" s="1983"/>
      <c r="AL317" s="1983"/>
      <c r="AM317" s="1983"/>
      <c r="AN317" s="1984"/>
      <c r="AO317" s="1983"/>
      <c r="AP317" s="1983"/>
      <c r="AQ317" s="1983"/>
      <c r="AR317" s="1983"/>
      <c r="AS317" s="1984"/>
      <c r="AT317" s="1983"/>
      <c r="AU317" s="1983"/>
      <c r="AV317" s="1983"/>
      <c r="AW317" s="1983"/>
      <c r="AX317" s="1984"/>
      <c r="AY317" s="391"/>
      <c r="AZ317" s="391"/>
      <c r="BA317" s="391"/>
      <c r="BB317" s="391"/>
      <c r="BC317" s="391"/>
      <c r="BD317" s="391"/>
    </row>
    <row r="318" spans="1:56">
      <c r="A318" s="1983"/>
      <c r="B318" s="1983"/>
      <c r="C318" s="1983"/>
      <c r="D318" s="1983"/>
      <c r="E318" s="1984"/>
      <c r="F318" s="1983" t="s">
        <v>102</v>
      </c>
      <c r="G318" s="1983"/>
      <c r="H318" s="1983"/>
      <c r="I318" s="1983"/>
      <c r="J318" s="1984"/>
      <c r="K318" s="1983"/>
      <c r="L318" s="1983"/>
      <c r="M318" s="1983"/>
      <c r="N318" s="1983"/>
      <c r="O318" s="1984"/>
      <c r="P318" s="1983"/>
      <c r="Q318" s="1983"/>
      <c r="R318" s="1983"/>
      <c r="S318" s="1983"/>
      <c r="T318" s="1984"/>
      <c r="U318" s="1983"/>
      <c r="V318" s="1983"/>
      <c r="W318" s="1983"/>
      <c r="X318" s="1983"/>
      <c r="Y318" s="1984"/>
      <c r="Z318" s="1983"/>
      <c r="AA318" s="1983"/>
      <c r="AB318" s="1983"/>
      <c r="AC318" s="1983"/>
      <c r="AD318" s="1984"/>
      <c r="AE318" s="1983"/>
      <c r="AF318" s="1983"/>
      <c r="AG318" s="1983"/>
      <c r="AH318" s="1983"/>
      <c r="AI318" s="1984"/>
      <c r="AJ318" s="1983"/>
      <c r="AK318" s="1983"/>
      <c r="AL318" s="1983"/>
      <c r="AM318" s="1983"/>
      <c r="AN318" s="1984"/>
      <c r="AO318" s="1983"/>
      <c r="AP318" s="1983"/>
      <c r="AQ318" s="1983"/>
      <c r="AR318" s="1983"/>
      <c r="AS318" s="1984"/>
      <c r="AT318" s="1983"/>
      <c r="AU318" s="1983"/>
      <c r="AV318" s="1983"/>
      <c r="AW318" s="1983"/>
      <c r="AX318" s="1984"/>
      <c r="AY318" s="391"/>
      <c r="AZ318" s="391"/>
      <c r="BA318" s="391"/>
      <c r="BB318" s="391"/>
      <c r="BC318" s="391"/>
      <c r="BD318" s="391"/>
    </row>
    <row r="319" spans="1:56">
      <c r="A319" s="1983"/>
      <c r="B319" s="1983"/>
      <c r="C319" s="1983"/>
      <c r="D319" s="1983"/>
      <c r="E319" s="1984"/>
      <c r="F319" s="1983"/>
      <c r="G319" s="1983"/>
      <c r="H319" s="1983"/>
      <c r="I319" s="1983"/>
      <c r="J319" s="1984"/>
      <c r="K319" s="1983"/>
      <c r="L319" s="1983"/>
      <c r="M319" s="1983"/>
      <c r="N319" s="1983"/>
      <c r="O319" s="1984"/>
      <c r="P319" s="1983"/>
      <c r="Q319" s="1983"/>
      <c r="R319" s="1983"/>
      <c r="S319" s="1983"/>
      <c r="T319" s="1984"/>
      <c r="U319" s="1983"/>
      <c r="V319" s="1983"/>
      <c r="W319" s="1983"/>
      <c r="X319" s="1983"/>
      <c r="Y319" s="1984"/>
      <c r="Z319" s="1983"/>
      <c r="AA319" s="1983"/>
      <c r="AB319" s="1983"/>
      <c r="AC319" s="1983"/>
      <c r="AD319" s="1984"/>
      <c r="AE319" s="1983"/>
      <c r="AF319" s="1983"/>
      <c r="AG319" s="1983"/>
      <c r="AH319" s="1983"/>
      <c r="AI319" s="1984"/>
      <c r="AJ319" s="1983"/>
      <c r="AK319" s="1983"/>
      <c r="AL319" s="1983"/>
      <c r="AM319" s="1983"/>
      <c r="AN319" s="1984"/>
      <c r="AO319" s="1983"/>
      <c r="AP319" s="1983"/>
      <c r="AQ319" s="1983"/>
      <c r="AR319" s="1983"/>
      <c r="AS319" s="1984"/>
      <c r="AT319" s="1983"/>
      <c r="AU319" s="1983"/>
      <c r="AV319" s="1983"/>
      <c r="AW319" s="1983"/>
      <c r="AX319" s="1984"/>
      <c r="AY319" s="391"/>
      <c r="AZ319" s="391"/>
      <c r="BA319" s="391"/>
      <c r="BB319" s="391"/>
      <c r="BC319" s="391"/>
      <c r="BD319" s="391"/>
    </row>
    <row r="320" spans="1:56">
      <c r="A320" s="1983"/>
      <c r="B320" s="1983"/>
      <c r="C320" s="1983"/>
      <c r="D320" s="1983"/>
      <c r="E320" s="1984"/>
      <c r="F320" s="1983"/>
      <c r="G320" s="1983"/>
      <c r="H320" s="1983"/>
      <c r="I320" s="1983"/>
      <c r="J320" s="1984"/>
      <c r="K320" s="1983"/>
      <c r="L320" s="1983"/>
      <c r="M320" s="1983"/>
      <c r="N320" s="1983"/>
      <c r="O320" s="1984"/>
      <c r="P320" s="1983"/>
      <c r="Q320" s="1983"/>
      <c r="R320" s="1983"/>
      <c r="S320" s="1983"/>
      <c r="T320" s="1984"/>
      <c r="U320" s="1983"/>
      <c r="V320" s="1983"/>
      <c r="W320" s="1983"/>
      <c r="X320" s="1983"/>
      <c r="Y320" s="1984"/>
      <c r="Z320" s="1983"/>
      <c r="AA320" s="1983"/>
      <c r="AB320" s="1983"/>
      <c r="AC320" s="1983"/>
      <c r="AD320" s="1984"/>
      <c r="AE320" s="1983"/>
      <c r="AF320" s="1983"/>
      <c r="AG320" s="1983"/>
      <c r="AH320" s="1983"/>
      <c r="AI320" s="1984"/>
      <c r="AJ320" s="1983"/>
      <c r="AK320" s="1983"/>
      <c r="AL320" s="1983"/>
      <c r="AM320" s="1983"/>
      <c r="AN320" s="1984"/>
      <c r="AO320" s="1983"/>
      <c r="AP320" s="1983"/>
      <c r="AQ320" s="1983"/>
      <c r="AR320" s="1983"/>
      <c r="AS320" s="1984"/>
      <c r="AT320" s="1983"/>
      <c r="AU320" s="1983"/>
      <c r="AV320" s="1983"/>
      <c r="AW320" s="1983"/>
      <c r="AX320" s="1984"/>
      <c r="AY320" s="391"/>
      <c r="AZ320" s="391"/>
      <c r="BA320" s="391"/>
      <c r="BB320" s="391"/>
      <c r="BC320" s="391"/>
      <c r="BD320" s="391"/>
    </row>
    <row r="321" spans="1:56">
      <c r="A321" s="1983"/>
      <c r="B321" s="1983"/>
      <c r="C321" s="1983"/>
      <c r="D321" s="1983"/>
      <c r="E321" s="1984"/>
      <c r="F321" s="1983"/>
      <c r="G321" s="1983"/>
      <c r="H321" s="1983"/>
      <c r="I321" s="1983"/>
      <c r="J321" s="1984"/>
      <c r="K321" s="1983"/>
      <c r="L321" s="1983"/>
      <c r="M321" s="1983"/>
      <c r="N321" s="1983"/>
      <c r="O321" s="1984"/>
      <c r="P321" s="1983"/>
      <c r="Q321" s="1983"/>
      <c r="R321" s="1983"/>
      <c r="S321" s="1983"/>
      <c r="T321" s="1984"/>
      <c r="U321" s="1983"/>
      <c r="V321" s="1983"/>
      <c r="W321" s="1983"/>
      <c r="X321" s="1983"/>
      <c r="Y321" s="1984"/>
      <c r="Z321" s="1983"/>
      <c r="AA321" s="1983"/>
      <c r="AB321" s="1983"/>
      <c r="AC321" s="1983"/>
      <c r="AD321" s="1984"/>
      <c r="AE321" s="1983"/>
      <c r="AF321" s="1983"/>
      <c r="AG321" s="1983"/>
      <c r="AH321" s="1983"/>
      <c r="AI321" s="1984"/>
      <c r="AJ321" s="1983"/>
      <c r="AK321" s="1983"/>
      <c r="AL321" s="1983"/>
      <c r="AM321" s="1983"/>
      <c r="AN321" s="1984"/>
      <c r="AO321" s="1983"/>
      <c r="AP321" s="1983"/>
      <c r="AQ321" s="1983"/>
      <c r="AR321" s="1983"/>
      <c r="AS321" s="1984"/>
      <c r="AT321" s="1983"/>
      <c r="AU321" s="1983"/>
      <c r="AV321" s="1983"/>
      <c r="AW321" s="1983"/>
      <c r="AX321" s="1984"/>
      <c r="AY321" s="391"/>
      <c r="AZ321" s="391"/>
      <c r="BA321" s="391"/>
      <c r="BB321" s="391"/>
      <c r="BC321" s="391"/>
      <c r="BD321" s="391"/>
    </row>
    <row r="322" spans="1:56" s="1077" customFormat="1">
      <c r="A322" s="1983"/>
      <c r="B322" s="1983"/>
      <c r="C322" s="1983"/>
      <c r="D322" s="1983"/>
      <c r="E322" s="1984"/>
      <c r="F322" s="1983"/>
      <c r="G322" s="1983"/>
      <c r="H322" s="1983"/>
      <c r="I322" s="1983"/>
      <c r="J322" s="1984"/>
      <c r="K322" s="1983"/>
      <c r="L322" s="1983"/>
      <c r="M322" s="1983"/>
      <c r="N322" s="1983"/>
      <c r="O322" s="1984"/>
      <c r="P322" s="1983"/>
      <c r="Q322" s="1983"/>
      <c r="R322" s="1983"/>
      <c r="S322" s="1983"/>
      <c r="T322" s="1984"/>
      <c r="U322" s="1983"/>
      <c r="V322" s="1983"/>
      <c r="W322" s="1983"/>
      <c r="X322" s="1983"/>
      <c r="Y322" s="1984"/>
      <c r="Z322" s="1983"/>
      <c r="AA322" s="1983"/>
      <c r="AB322" s="1983"/>
      <c r="AC322" s="1983"/>
      <c r="AD322" s="1984"/>
      <c r="AE322" s="1983"/>
      <c r="AF322" s="1983"/>
      <c r="AG322" s="1983"/>
      <c r="AH322" s="1983"/>
      <c r="AI322" s="1984"/>
      <c r="AJ322" s="1983"/>
      <c r="AK322" s="1983"/>
      <c r="AL322" s="1983"/>
      <c r="AM322" s="1983"/>
      <c r="AN322" s="1984"/>
      <c r="AO322" s="1983"/>
      <c r="AP322" s="1983"/>
      <c r="AQ322" s="1983"/>
      <c r="AR322" s="1983"/>
      <c r="AS322" s="1984"/>
      <c r="AT322" s="1983"/>
      <c r="AU322" s="1983"/>
      <c r="AV322" s="1983"/>
      <c r="AW322" s="1983"/>
      <c r="AX322" s="1984"/>
      <c r="AY322" s="388"/>
      <c r="AZ322" s="388"/>
      <c r="BA322" s="388"/>
      <c r="BB322" s="388"/>
      <c r="BC322" s="388"/>
      <c r="BD322" s="388"/>
    </row>
    <row r="323" spans="1:56">
      <c r="A323" s="1983"/>
      <c r="B323" s="1983"/>
      <c r="C323" s="1983"/>
      <c r="D323" s="1983"/>
      <c r="E323" s="1984"/>
      <c r="F323" s="1983"/>
      <c r="G323" s="1983"/>
      <c r="H323" s="1983"/>
      <c r="I323" s="1983"/>
      <c r="J323" s="1984"/>
      <c r="K323" s="1983"/>
      <c r="L323" s="1983"/>
      <c r="M323" s="1983"/>
      <c r="N323" s="1983"/>
      <c r="O323" s="1984"/>
      <c r="P323" s="1983"/>
      <c r="Q323" s="1983"/>
      <c r="R323" s="1983"/>
      <c r="S323" s="1983"/>
      <c r="T323" s="1984"/>
      <c r="U323" s="1983"/>
      <c r="V323" s="1983"/>
      <c r="W323" s="1983"/>
      <c r="X323" s="1983"/>
      <c r="Y323" s="1984"/>
      <c r="Z323" s="1983"/>
      <c r="AA323" s="1983"/>
      <c r="AB323" s="1983"/>
      <c r="AC323" s="1983"/>
      <c r="AD323" s="1984"/>
      <c r="AE323" s="1983"/>
      <c r="AF323" s="1983"/>
      <c r="AG323" s="1983"/>
      <c r="AH323" s="1983"/>
      <c r="AI323" s="1984"/>
      <c r="AJ323" s="1983"/>
      <c r="AK323" s="1983"/>
      <c r="AL323" s="1983"/>
      <c r="AM323" s="1983"/>
      <c r="AN323" s="1984"/>
      <c r="AO323" s="1983"/>
      <c r="AP323" s="1983"/>
      <c r="AQ323" s="1983"/>
      <c r="AR323" s="1983"/>
      <c r="AS323" s="1984"/>
      <c r="AT323" s="1983"/>
      <c r="AU323" s="1983"/>
      <c r="AV323" s="1983"/>
      <c r="AW323" s="1983"/>
      <c r="AX323" s="1984"/>
      <c r="AY323" s="391"/>
      <c r="AZ323" s="391"/>
      <c r="BA323" s="391"/>
      <c r="BB323" s="391"/>
      <c r="BC323" s="391"/>
      <c r="BD323" s="391"/>
    </row>
    <row r="324" spans="1:56">
      <c r="A324" s="1983"/>
      <c r="B324" s="1983"/>
      <c r="C324" s="1983"/>
      <c r="D324" s="1983"/>
      <c r="E324" s="1984"/>
      <c r="F324" s="1983"/>
      <c r="G324" s="1983"/>
      <c r="H324" s="1983"/>
      <c r="I324" s="1983"/>
      <c r="J324" s="1984"/>
      <c r="K324" s="1983"/>
      <c r="L324" s="1983"/>
      <c r="M324" s="1983"/>
      <c r="N324" s="1983"/>
      <c r="O324" s="1984"/>
      <c r="P324" s="1983"/>
      <c r="Q324" s="1983"/>
      <c r="R324" s="1983"/>
      <c r="S324" s="1983"/>
      <c r="T324" s="1984"/>
      <c r="U324" s="1983"/>
      <c r="V324" s="1983"/>
      <c r="W324" s="1983"/>
      <c r="X324" s="1983"/>
      <c r="Y324" s="1984"/>
      <c r="Z324" s="1983"/>
      <c r="AA324" s="1983"/>
      <c r="AB324" s="1983"/>
      <c r="AC324" s="1983"/>
      <c r="AD324" s="1984"/>
      <c r="AE324" s="1983"/>
      <c r="AF324" s="1983"/>
      <c r="AG324" s="1983"/>
      <c r="AH324" s="1983"/>
      <c r="AI324" s="1984"/>
      <c r="AJ324" s="1983"/>
      <c r="AK324" s="1983"/>
      <c r="AL324" s="1983"/>
      <c r="AM324" s="1983"/>
      <c r="AN324" s="1984"/>
      <c r="AO324" s="1983"/>
      <c r="AP324" s="1983"/>
      <c r="AQ324" s="1983"/>
      <c r="AR324" s="1983"/>
      <c r="AS324" s="1984"/>
      <c r="AT324" s="1983"/>
      <c r="AU324" s="1983"/>
      <c r="AV324" s="1983"/>
      <c r="AW324" s="1983"/>
      <c r="AX324" s="1984"/>
      <c r="AY324" s="391"/>
      <c r="AZ324" s="391"/>
      <c r="BA324" s="391"/>
      <c r="BB324" s="391"/>
      <c r="BC324" s="391"/>
      <c r="BD324" s="391"/>
    </row>
    <row r="325" spans="1:56">
      <c r="A325" s="1983"/>
      <c r="B325" s="1983"/>
      <c r="C325" s="1983"/>
      <c r="D325" s="1983"/>
      <c r="E325" s="1984"/>
      <c r="F325" s="1983"/>
      <c r="G325" s="1983"/>
      <c r="H325" s="1983"/>
      <c r="I325" s="1983"/>
      <c r="J325" s="1984"/>
      <c r="K325" s="1983"/>
      <c r="L325" s="1983"/>
      <c r="M325" s="1983"/>
      <c r="N325" s="1983"/>
      <c r="O325" s="1984"/>
      <c r="P325" s="1983"/>
      <c r="Q325" s="1983"/>
      <c r="R325" s="1983"/>
      <c r="S325" s="1983"/>
      <c r="T325" s="1984"/>
      <c r="U325" s="1983"/>
      <c r="V325" s="1983"/>
      <c r="W325" s="1983"/>
      <c r="X325" s="1983"/>
      <c r="Y325" s="1984"/>
      <c r="Z325" s="1983"/>
      <c r="AA325" s="1983"/>
      <c r="AB325" s="1983"/>
      <c r="AC325" s="1983"/>
      <c r="AD325" s="1984"/>
      <c r="AE325" s="1983"/>
      <c r="AF325" s="1983"/>
      <c r="AG325" s="1983"/>
      <c r="AH325" s="1983"/>
      <c r="AI325" s="1984"/>
      <c r="AJ325" s="1983"/>
      <c r="AK325" s="1983"/>
      <c r="AL325" s="1983"/>
      <c r="AM325" s="1983"/>
      <c r="AN325" s="1984"/>
      <c r="AO325" s="1983"/>
      <c r="AP325" s="1983"/>
      <c r="AQ325" s="1983"/>
      <c r="AR325" s="1983"/>
      <c r="AS325" s="1984"/>
      <c r="AT325" s="1983"/>
      <c r="AU325" s="1983"/>
      <c r="AV325" s="1983"/>
      <c r="AW325" s="1983"/>
      <c r="AX325" s="1984"/>
      <c r="AY325" s="391"/>
      <c r="AZ325" s="391"/>
      <c r="BA325" s="391"/>
      <c r="BB325" s="391"/>
      <c r="BC325" s="391"/>
      <c r="BD325" s="391"/>
    </row>
    <row r="326" spans="1:56">
      <c r="A326" s="1983"/>
      <c r="B326" s="1983"/>
      <c r="C326" s="1983"/>
      <c r="D326" s="1983"/>
      <c r="E326" s="1984"/>
      <c r="F326" s="1983"/>
      <c r="G326" s="1983"/>
      <c r="H326" s="1983"/>
      <c r="I326" s="1983"/>
      <c r="J326" s="1984"/>
      <c r="K326" s="1983"/>
      <c r="L326" s="1983"/>
      <c r="M326" s="1983"/>
      <c r="N326" s="1983"/>
      <c r="O326" s="1984"/>
      <c r="P326" s="1983"/>
      <c r="Q326" s="1983"/>
      <c r="R326" s="1983"/>
      <c r="S326" s="1983"/>
      <c r="T326" s="1984"/>
      <c r="U326" s="1983"/>
      <c r="V326" s="1983"/>
      <c r="W326" s="1983"/>
      <c r="X326" s="1983"/>
      <c r="Y326" s="1984"/>
      <c r="Z326" s="1983"/>
      <c r="AA326" s="1983"/>
      <c r="AB326" s="1983"/>
      <c r="AC326" s="1983"/>
      <c r="AD326" s="1984"/>
      <c r="AE326" s="1983"/>
      <c r="AF326" s="1983"/>
      <c r="AG326" s="1983"/>
      <c r="AH326" s="1983"/>
      <c r="AI326" s="1984"/>
      <c r="AJ326" s="1983"/>
      <c r="AK326" s="1983"/>
      <c r="AL326" s="1983"/>
      <c r="AM326" s="1983"/>
      <c r="AN326" s="1984"/>
      <c r="AO326" s="1983"/>
      <c r="AP326" s="1983"/>
      <c r="AQ326" s="1983"/>
      <c r="AR326" s="1983"/>
      <c r="AS326" s="1984"/>
      <c r="AT326" s="1983"/>
      <c r="AU326" s="1983"/>
      <c r="AV326" s="1983"/>
      <c r="AW326" s="1983"/>
      <c r="AX326" s="1984"/>
      <c r="AY326" s="391"/>
      <c r="AZ326" s="391"/>
      <c r="BA326" s="391"/>
      <c r="BB326" s="391"/>
      <c r="BC326" s="391"/>
      <c r="BD326" s="391"/>
    </row>
    <row r="327" spans="1:56">
      <c r="A327" s="2002"/>
      <c r="B327" s="2002"/>
      <c r="C327" s="2002"/>
      <c r="D327" s="2002"/>
      <c r="E327" s="2003"/>
      <c r="F327" s="2002"/>
      <c r="G327" s="2002"/>
      <c r="H327" s="2002"/>
      <c r="I327" s="2002"/>
      <c r="J327" s="2003"/>
      <c r="K327" s="2002"/>
      <c r="L327" s="2002"/>
      <c r="M327" s="2002"/>
      <c r="N327" s="2002"/>
      <c r="O327" s="2003"/>
      <c r="P327" s="2002"/>
      <c r="Q327" s="2002"/>
      <c r="R327" s="2002"/>
      <c r="S327" s="2002"/>
      <c r="T327" s="2003"/>
      <c r="U327" s="2002"/>
      <c r="V327" s="2002"/>
      <c r="W327" s="2002"/>
      <c r="X327" s="2002"/>
      <c r="Y327" s="2003"/>
      <c r="Z327" s="2002"/>
      <c r="AA327" s="2002"/>
      <c r="AB327" s="2002"/>
      <c r="AC327" s="2002"/>
      <c r="AD327" s="2003"/>
      <c r="AE327" s="2002"/>
      <c r="AF327" s="2002"/>
      <c r="AG327" s="2002"/>
      <c r="AH327" s="2002"/>
      <c r="AI327" s="2003"/>
      <c r="AJ327" s="2002"/>
      <c r="AK327" s="2002"/>
      <c r="AL327" s="2002"/>
      <c r="AM327" s="2002"/>
      <c r="AN327" s="2003"/>
      <c r="AO327" s="2002"/>
      <c r="AP327" s="2002"/>
      <c r="AQ327" s="2002"/>
      <c r="AR327" s="2002"/>
      <c r="AS327" s="2003"/>
      <c r="AT327" s="2002"/>
      <c r="AU327" s="2002"/>
      <c r="AV327" s="2002"/>
      <c r="AW327" s="2002"/>
      <c r="AX327" s="2003"/>
      <c r="AY327" s="391"/>
      <c r="AZ327" s="391"/>
      <c r="BA327" s="391"/>
      <c r="BB327" s="391"/>
      <c r="BC327" s="391"/>
      <c r="BD327" s="391"/>
    </row>
    <row r="328" spans="1:56">
      <c r="A328" s="477">
        <v>21</v>
      </c>
      <c r="B328" s="478"/>
      <c r="C328" s="478"/>
      <c r="D328" s="478"/>
      <c r="E328" s="479"/>
      <c r="F328" s="477">
        <v>22</v>
      </c>
      <c r="G328" s="478"/>
      <c r="H328" s="478"/>
      <c r="I328" s="478"/>
      <c r="J328" s="479"/>
      <c r="K328" s="477">
        <v>23</v>
      </c>
      <c r="L328" s="478"/>
      <c r="M328" s="478"/>
      <c r="N328" s="478"/>
      <c r="O328" s="479"/>
      <c r="P328" s="477">
        <v>24</v>
      </c>
      <c r="Q328" s="478"/>
      <c r="R328" s="478"/>
      <c r="S328" s="478"/>
      <c r="T328" s="479"/>
      <c r="U328" s="477">
        <v>25</v>
      </c>
      <c r="V328" s="478"/>
      <c r="W328" s="478"/>
      <c r="X328" s="478"/>
      <c r="Y328" s="479"/>
      <c r="Z328" s="2175" t="s">
        <v>103</v>
      </c>
      <c r="AA328" s="2176"/>
      <c r="AB328" s="2176"/>
      <c r="AC328" s="2176"/>
      <c r="AD328" s="2176"/>
      <c r="AE328" s="2176"/>
      <c r="AF328" s="2176"/>
      <c r="AG328" s="2176"/>
      <c r="AH328" s="2176"/>
      <c r="AI328" s="2176"/>
      <c r="AJ328" s="2176"/>
      <c r="AK328" s="2176"/>
      <c r="AL328" s="2176"/>
      <c r="AM328" s="2176"/>
      <c r="AN328" s="2176"/>
      <c r="AO328" s="2176"/>
      <c r="AP328" s="2176"/>
      <c r="AQ328" s="2176"/>
      <c r="AR328" s="2176"/>
      <c r="AS328" s="2176"/>
      <c r="AT328" s="2176"/>
      <c r="AU328" s="2176"/>
      <c r="AV328" s="2176"/>
      <c r="AW328" s="2176"/>
      <c r="AX328" s="2176"/>
      <c r="AY328" s="391"/>
      <c r="AZ328" s="391"/>
      <c r="BA328" s="391"/>
      <c r="BB328" s="391"/>
      <c r="BC328" s="391"/>
      <c r="BD328" s="391"/>
    </row>
    <row r="329" spans="1:56">
      <c r="A329" s="2104" t="s">
        <v>104</v>
      </c>
      <c r="B329" s="1983"/>
      <c r="C329" s="1983"/>
      <c r="D329" s="1983"/>
      <c r="E329" s="1984"/>
      <c r="F329" s="1983"/>
      <c r="G329" s="1983"/>
      <c r="H329" s="1983"/>
      <c r="I329" s="1983"/>
      <c r="J329" s="1984"/>
      <c r="K329" s="1983"/>
      <c r="L329" s="1983"/>
      <c r="M329" s="1983"/>
      <c r="N329" s="1983"/>
      <c r="O329" s="1984"/>
      <c r="P329" s="1983" t="s">
        <v>105</v>
      </c>
      <c r="Q329" s="1983"/>
      <c r="R329" s="1983"/>
      <c r="S329" s="1983"/>
      <c r="T329" s="1984"/>
      <c r="U329" s="1983"/>
      <c r="V329" s="1983"/>
      <c r="W329" s="1983"/>
      <c r="X329" s="1983"/>
      <c r="Y329" s="1984"/>
      <c r="Z329" s="2177"/>
      <c r="AA329" s="2178"/>
      <c r="AB329" s="2178"/>
      <c r="AC329" s="2178"/>
      <c r="AD329" s="2178"/>
      <c r="AE329" s="2178"/>
      <c r="AF329" s="2178"/>
      <c r="AG329" s="2178"/>
      <c r="AH329" s="2178"/>
      <c r="AI329" s="2178"/>
      <c r="AJ329" s="2178"/>
      <c r="AK329" s="2178"/>
      <c r="AL329" s="2178"/>
      <c r="AM329" s="2178"/>
      <c r="AN329" s="2178"/>
      <c r="AO329" s="2178"/>
      <c r="AP329" s="2178"/>
      <c r="AQ329" s="2178"/>
      <c r="AR329" s="2178"/>
      <c r="AS329" s="2178"/>
      <c r="AT329" s="2178"/>
      <c r="AU329" s="2178"/>
      <c r="AV329" s="2178"/>
      <c r="AW329" s="2178"/>
      <c r="AX329" s="2178"/>
      <c r="AY329" s="391"/>
      <c r="AZ329" s="391"/>
      <c r="BA329" s="391"/>
      <c r="BB329" s="391"/>
      <c r="BC329" s="391"/>
      <c r="BD329" s="391"/>
    </row>
    <row r="330" spans="1:56">
      <c r="A330" s="2104"/>
      <c r="B330" s="1983"/>
      <c r="C330" s="1983"/>
      <c r="D330" s="1983"/>
      <c r="E330" s="1984"/>
      <c r="F330" s="1983"/>
      <c r="G330" s="1983"/>
      <c r="H330" s="1983"/>
      <c r="I330" s="1983"/>
      <c r="J330" s="1984"/>
      <c r="K330" s="1983"/>
      <c r="L330" s="1983"/>
      <c r="M330" s="1983"/>
      <c r="N330" s="1983"/>
      <c r="O330" s="1984"/>
      <c r="P330" s="1983"/>
      <c r="Q330" s="1983"/>
      <c r="R330" s="1983"/>
      <c r="S330" s="1983"/>
      <c r="T330" s="1984"/>
      <c r="U330" s="1983"/>
      <c r="V330" s="1983"/>
      <c r="W330" s="1983"/>
      <c r="X330" s="1983"/>
      <c r="Y330" s="1984"/>
      <c r="Z330" s="2177"/>
      <c r="AA330" s="2178"/>
      <c r="AB330" s="2178"/>
      <c r="AC330" s="2178"/>
      <c r="AD330" s="2178"/>
      <c r="AE330" s="2178"/>
      <c r="AF330" s="2178"/>
      <c r="AG330" s="2178"/>
      <c r="AH330" s="2178"/>
      <c r="AI330" s="2178"/>
      <c r="AJ330" s="2178"/>
      <c r="AK330" s="2178"/>
      <c r="AL330" s="2178"/>
      <c r="AM330" s="2178"/>
      <c r="AN330" s="2178"/>
      <c r="AO330" s="2178"/>
      <c r="AP330" s="2178"/>
      <c r="AQ330" s="2178"/>
      <c r="AR330" s="2178"/>
      <c r="AS330" s="2178"/>
      <c r="AT330" s="2178"/>
      <c r="AU330" s="2178"/>
      <c r="AV330" s="2178"/>
      <c r="AW330" s="2178"/>
      <c r="AX330" s="2178"/>
      <c r="AY330" s="391"/>
      <c r="AZ330" s="391"/>
      <c r="BA330" s="391"/>
      <c r="BB330" s="391"/>
      <c r="BC330" s="391"/>
      <c r="BD330" s="391"/>
    </row>
    <row r="331" spans="1:56">
      <c r="A331" s="2104"/>
      <c r="B331" s="1983"/>
      <c r="C331" s="1983"/>
      <c r="D331" s="1983"/>
      <c r="E331" s="1984"/>
      <c r="F331" s="1983"/>
      <c r="G331" s="1983"/>
      <c r="H331" s="1983"/>
      <c r="I331" s="1983"/>
      <c r="J331" s="1984"/>
      <c r="K331" s="1983"/>
      <c r="L331" s="1983"/>
      <c r="M331" s="1983"/>
      <c r="N331" s="1983"/>
      <c r="O331" s="1984"/>
      <c r="P331" s="1983"/>
      <c r="Q331" s="1983"/>
      <c r="R331" s="1983"/>
      <c r="S331" s="1983"/>
      <c r="T331" s="1984"/>
      <c r="U331" s="1983"/>
      <c r="V331" s="1983"/>
      <c r="W331" s="1983"/>
      <c r="X331" s="1983"/>
      <c r="Y331" s="1984"/>
      <c r="Z331" s="2177"/>
      <c r="AA331" s="2178"/>
      <c r="AB331" s="2178"/>
      <c r="AC331" s="2178"/>
      <c r="AD331" s="2178"/>
      <c r="AE331" s="2178"/>
      <c r="AF331" s="2178"/>
      <c r="AG331" s="2178"/>
      <c r="AH331" s="2178"/>
      <c r="AI331" s="2178"/>
      <c r="AJ331" s="2178"/>
      <c r="AK331" s="2178"/>
      <c r="AL331" s="2178"/>
      <c r="AM331" s="2178"/>
      <c r="AN331" s="2178"/>
      <c r="AO331" s="2178"/>
      <c r="AP331" s="2178"/>
      <c r="AQ331" s="2178"/>
      <c r="AR331" s="2178"/>
      <c r="AS331" s="2178"/>
      <c r="AT331" s="2178"/>
      <c r="AU331" s="2178"/>
      <c r="AV331" s="2178"/>
      <c r="AW331" s="2178"/>
      <c r="AX331" s="2178"/>
      <c r="AY331" s="391"/>
      <c r="AZ331" s="391"/>
      <c r="BA331" s="391"/>
      <c r="BB331" s="391"/>
      <c r="BC331" s="391"/>
      <c r="BD331" s="391"/>
    </row>
    <row r="332" spans="1:56" ht="15.75">
      <c r="A332" s="2104"/>
      <c r="B332" s="1983"/>
      <c r="C332" s="1983"/>
      <c r="D332" s="1983"/>
      <c r="E332" s="1984"/>
      <c r="F332" s="1983"/>
      <c r="G332" s="1983"/>
      <c r="H332" s="1983"/>
      <c r="I332" s="1983"/>
      <c r="J332" s="1984"/>
      <c r="K332" s="1983"/>
      <c r="L332" s="1983"/>
      <c r="M332" s="1983"/>
      <c r="N332" s="1983"/>
      <c r="O332" s="1984"/>
      <c r="P332" s="1983"/>
      <c r="Q332" s="1983"/>
      <c r="R332" s="1983"/>
      <c r="S332" s="1983"/>
      <c r="T332" s="1984"/>
      <c r="U332" s="1983"/>
      <c r="V332" s="1983"/>
      <c r="W332" s="1983"/>
      <c r="X332" s="1983"/>
      <c r="Y332" s="1984"/>
      <c r="Z332" s="2102" t="s">
        <v>43</v>
      </c>
      <c r="AA332" s="2103"/>
      <c r="AB332" s="2103"/>
      <c r="AC332" s="480"/>
      <c r="AD332" s="482" t="s">
        <v>44</v>
      </c>
      <c r="AE332" s="482" t="s">
        <v>45</v>
      </c>
      <c r="AF332" s="482" t="s">
        <v>46</v>
      </c>
      <c r="AG332" s="2103" t="s">
        <v>47</v>
      </c>
      <c r="AH332" s="2103"/>
      <c r="AI332" s="2103"/>
      <c r="AJ332" s="481"/>
      <c r="AK332" s="481"/>
      <c r="AL332" s="481"/>
      <c r="AM332" s="481"/>
      <c r="AN332" s="481"/>
      <c r="AO332" s="481"/>
      <c r="AP332" s="481"/>
      <c r="AQ332" s="481"/>
      <c r="AR332" s="482" t="s">
        <v>48</v>
      </c>
      <c r="AS332" s="481"/>
      <c r="AT332" s="2179">
        <f>$AT$38</f>
        <v>463</v>
      </c>
      <c r="AU332" s="2179"/>
      <c r="AV332" s="2180" t="s">
        <v>49</v>
      </c>
      <c r="AW332" s="2180"/>
      <c r="AX332" s="481"/>
      <c r="AY332" s="391"/>
      <c r="AZ332" s="391"/>
      <c r="BA332" s="391"/>
      <c r="BB332" s="391"/>
      <c r="BC332" s="391"/>
      <c r="BD332" s="391"/>
    </row>
    <row r="333" spans="1:56">
      <c r="A333" s="2104"/>
      <c r="B333" s="1983"/>
      <c r="C333" s="1983"/>
      <c r="D333" s="1983"/>
      <c r="E333" s="1984"/>
      <c r="F333" s="1983"/>
      <c r="G333" s="1983"/>
      <c r="H333" s="1983"/>
      <c r="I333" s="1983"/>
      <c r="J333" s="1984"/>
      <c r="K333" s="1983"/>
      <c r="L333" s="1983"/>
      <c r="M333" s="1983"/>
      <c r="N333" s="1983"/>
      <c r="O333" s="1984"/>
      <c r="P333" s="1983"/>
      <c r="Q333" s="1983"/>
      <c r="R333" s="1983"/>
      <c r="S333" s="1983"/>
      <c r="T333" s="1984"/>
      <c r="U333" s="1983"/>
      <c r="V333" s="1983"/>
      <c r="W333" s="1983"/>
      <c r="X333" s="1983"/>
      <c r="Y333" s="1984"/>
      <c r="Z333" s="2000" t="s">
        <v>106</v>
      </c>
      <c r="AA333" s="2001"/>
      <c r="AB333" s="2001"/>
      <c r="AC333" s="2001"/>
      <c r="AD333" s="556">
        <v>14</v>
      </c>
      <c r="AE333" s="557">
        <v>448</v>
      </c>
      <c r="AF333" s="527">
        <f>SUM($AT$38-AE333)</f>
        <v>15</v>
      </c>
      <c r="AG333" s="1983"/>
      <c r="AH333" s="1983"/>
      <c r="AI333" s="1983"/>
      <c r="AJ333" s="1983"/>
      <c r="AK333" s="1983"/>
      <c r="AL333" s="1983"/>
      <c r="AM333" s="1983"/>
      <c r="AN333" s="1983"/>
      <c r="AO333" s="1983"/>
      <c r="AP333" s="1983"/>
      <c r="AQ333" s="1095"/>
      <c r="AR333" s="2368" t="s">
        <v>50</v>
      </c>
      <c r="AS333" s="2368"/>
      <c r="AT333" s="2368"/>
      <c r="AU333" s="2368"/>
      <c r="AV333" s="2368"/>
      <c r="AW333" s="2368"/>
      <c r="AX333" s="481"/>
      <c r="AY333" s="391"/>
      <c r="AZ333" s="391"/>
      <c r="BA333" s="391"/>
      <c r="BB333" s="391"/>
      <c r="BC333" s="391"/>
      <c r="BD333" s="391"/>
    </row>
    <row r="334" spans="1:56">
      <c r="A334" s="2104" t="s">
        <v>107</v>
      </c>
      <c r="B334" s="1983"/>
      <c r="C334" s="1983"/>
      <c r="D334" s="1983"/>
      <c r="E334" s="1984"/>
      <c r="F334" s="1983"/>
      <c r="G334" s="1983"/>
      <c r="H334" s="1983"/>
      <c r="I334" s="1983"/>
      <c r="J334" s="1984"/>
      <c r="K334" s="1983"/>
      <c r="L334" s="1983"/>
      <c r="M334" s="1983"/>
      <c r="N334" s="1983"/>
      <c r="O334" s="1984"/>
      <c r="P334" s="1983" t="s">
        <v>108</v>
      </c>
      <c r="Q334" s="1983"/>
      <c r="R334" s="1983"/>
      <c r="S334" s="1983"/>
      <c r="T334" s="1984"/>
      <c r="U334" s="1983"/>
      <c r="V334" s="1983"/>
      <c r="W334" s="1983"/>
      <c r="X334" s="1983"/>
      <c r="Y334" s="1984"/>
      <c r="Z334" s="2000"/>
      <c r="AA334" s="2001"/>
      <c r="AB334" s="2001"/>
      <c r="AC334" s="2001"/>
      <c r="AD334" s="556"/>
      <c r="AE334" s="557"/>
      <c r="AF334" s="527">
        <f t="shared" ref="AF334:AF343" si="6">SUM($AT$38-AE334)</f>
        <v>463</v>
      </c>
      <c r="AG334" s="1983"/>
      <c r="AH334" s="1983"/>
      <c r="AI334" s="1983"/>
      <c r="AJ334" s="1983"/>
      <c r="AK334" s="1983"/>
      <c r="AL334" s="1983"/>
      <c r="AM334" s="1983"/>
      <c r="AN334" s="1983"/>
      <c r="AO334" s="1983"/>
      <c r="AP334" s="1983"/>
      <c r="AQ334" s="1095"/>
      <c r="AR334" s="2368"/>
      <c r="AS334" s="2368"/>
      <c r="AT334" s="2368"/>
      <c r="AU334" s="2368"/>
      <c r="AV334" s="2368"/>
      <c r="AW334" s="2368"/>
      <c r="AX334" s="481"/>
      <c r="AY334" s="391"/>
      <c r="AZ334" s="391"/>
      <c r="BA334" s="391"/>
      <c r="BB334" s="391"/>
      <c r="BC334" s="391"/>
      <c r="BD334" s="391"/>
    </row>
    <row r="335" spans="1:56">
      <c r="A335" s="2104"/>
      <c r="B335" s="1983"/>
      <c r="C335" s="1983"/>
      <c r="D335" s="1983"/>
      <c r="E335" s="1984"/>
      <c r="F335" s="1983"/>
      <c r="G335" s="1983"/>
      <c r="H335" s="1983"/>
      <c r="I335" s="1983"/>
      <c r="J335" s="1984"/>
      <c r="K335" s="1983"/>
      <c r="L335" s="1983"/>
      <c r="M335" s="1983"/>
      <c r="N335" s="1983"/>
      <c r="O335" s="1984"/>
      <c r="P335" s="1983"/>
      <c r="Q335" s="1983"/>
      <c r="R335" s="1983"/>
      <c r="S335" s="1983"/>
      <c r="T335" s="1984"/>
      <c r="U335" s="1983"/>
      <c r="V335" s="1983"/>
      <c r="W335" s="1983"/>
      <c r="X335" s="1983"/>
      <c r="Y335" s="1984"/>
      <c r="Z335" s="2000"/>
      <c r="AA335" s="2001"/>
      <c r="AB335" s="2001"/>
      <c r="AC335" s="2001"/>
      <c r="AD335" s="556"/>
      <c r="AE335" s="557"/>
      <c r="AF335" s="527">
        <f t="shared" si="6"/>
        <v>463</v>
      </c>
      <c r="AG335" s="1983"/>
      <c r="AH335" s="1983"/>
      <c r="AI335" s="1983"/>
      <c r="AJ335" s="1983"/>
      <c r="AK335" s="1983"/>
      <c r="AL335" s="1983"/>
      <c r="AM335" s="1983"/>
      <c r="AN335" s="1983"/>
      <c r="AO335" s="1983"/>
      <c r="AP335" s="1983"/>
      <c r="AQ335" s="1095"/>
      <c r="AR335" s="2368"/>
      <c r="AS335" s="2368"/>
      <c r="AT335" s="2368"/>
      <c r="AU335" s="2368"/>
      <c r="AV335" s="2368"/>
      <c r="AW335" s="2368"/>
      <c r="AX335" s="481"/>
      <c r="AY335" s="391"/>
      <c r="AZ335" s="391"/>
      <c r="BA335" s="391"/>
      <c r="BB335" s="391"/>
      <c r="BC335" s="391"/>
      <c r="BD335" s="391"/>
    </row>
    <row r="336" spans="1:56">
      <c r="A336" s="2104"/>
      <c r="B336" s="1983"/>
      <c r="C336" s="1983"/>
      <c r="D336" s="1983"/>
      <c r="E336" s="1984"/>
      <c r="F336" s="1983"/>
      <c r="G336" s="1983"/>
      <c r="H336" s="1983"/>
      <c r="I336" s="1983"/>
      <c r="J336" s="1984"/>
      <c r="K336" s="1983"/>
      <c r="L336" s="1983"/>
      <c r="M336" s="1983"/>
      <c r="N336" s="1983"/>
      <c r="O336" s="1984"/>
      <c r="P336" s="1983"/>
      <c r="Q336" s="1983"/>
      <c r="R336" s="1983"/>
      <c r="S336" s="1983"/>
      <c r="T336" s="1984"/>
      <c r="U336" s="1983"/>
      <c r="V336" s="1983"/>
      <c r="W336" s="1983"/>
      <c r="X336" s="1983"/>
      <c r="Y336" s="1984"/>
      <c r="Z336" s="2000"/>
      <c r="AA336" s="2001"/>
      <c r="AB336" s="2001"/>
      <c r="AC336" s="2001"/>
      <c r="AD336" s="556"/>
      <c r="AE336" s="557"/>
      <c r="AF336" s="527">
        <f t="shared" si="6"/>
        <v>463</v>
      </c>
      <c r="AG336" s="1983"/>
      <c r="AH336" s="1983"/>
      <c r="AI336" s="1983"/>
      <c r="AJ336" s="1983"/>
      <c r="AK336" s="1983"/>
      <c r="AL336" s="1983"/>
      <c r="AM336" s="1983"/>
      <c r="AN336" s="1983"/>
      <c r="AO336" s="1983"/>
      <c r="AP336" s="1983"/>
      <c r="AQ336" s="1095"/>
      <c r="AR336" s="2368"/>
      <c r="AS336" s="2368"/>
      <c r="AT336" s="2368"/>
      <c r="AU336" s="2368"/>
      <c r="AV336" s="2368"/>
      <c r="AW336" s="2368"/>
      <c r="AX336" s="481"/>
      <c r="AY336" s="391"/>
      <c r="AZ336" s="391"/>
      <c r="BA336" s="391"/>
      <c r="BB336" s="391"/>
      <c r="BC336" s="391"/>
      <c r="BD336" s="391"/>
    </row>
    <row r="337" spans="1:56">
      <c r="A337" s="2104"/>
      <c r="B337" s="1983"/>
      <c r="C337" s="1983"/>
      <c r="D337" s="1983"/>
      <c r="E337" s="1984"/>
      <c r="F337" s="1983"/>
      <c r="G337" s="1983"/>
      <c r="H337" s="1983"/>
      <c r="I337" s="1983"/>
      <c r="J337" s="1984"/>
      <c r="K337" s="1983"/>
      <c r="L337" s="1983"/>
      <c r="M337" s="1983"/>
      <c r="N337" s="1983"/>
      <c r="O337" s="1984"/>
      <c r="P337" s="1983"/>
      <c r="Q337" s="1983"/>
      <c r="R337" s="1983"/>
      <c r="S337" s="1983"/>
      <c r="T337" s="1984"/>
      <c r="U337" s="1983"/>
      <c r="V337" s="1983"/>
      <c r="W337" s="1983"/>
      <c r="X337" s="1983"/>
      <c r="Y337" s="1984"/>
      <c r="Z337" s="2000"/>
      <c r="AA337" s="2001"/>
      <c r="AB337" s="2001"/>
      <c r="AC337" s="2001"/>
      <c r="AD337" s="556"/>
      <c r="AE337" s="557"/>
      <c r="AF337" s="527">
        <f t="shared" si="6"/>
        <v>463</v>
      </c>
      <c r="AG337" s="1983"/>
      <c r="AH337" s="1983"/>
      <c r="AI337" s="1983"/>
      <c r="AJ337" s="1983"/>
      <c r="AK337" s="1983"/>
      <c r="AL337" s="1983"/>
      <c r="AM337" s="1983"/>
      <c r="AN337" s="1983"/>
      <c r="AO337" s="1983"/>
      <c r="AP337" s="1983"/>
      <c r="AQ337" s="1095"/>
      <c r="AR337" s="2368"/>
      <c r="AS337" s="2368"/>
      <c r="AT337" s="2368"/>
      <c r="AU337" s="2368"/>
      <c r="AV337" s="2368"/>
      <c r="AW337" s="2368"/>
      <c r="AX337" s="481"/>
      <c r="AY337" s="391"/>
      <c r="AZ337" s="391"/>
      <c r="BA337" s="391"/>
      <c r="BB337" s="391"/>
      <c r="BC337" s="391"/>
      <c r="BD337" s="391"/>
    </row>
    <row r="338" spans="1:56" s="1077" customFormat="1">
      <c r="A338" s="2104"/>
      <c r="B338" s="1983"/>
      <c r="C338" s="1983"/>
      <c r="D338" s="1983"/>
      <c r="E338" s="1984"/>
      <c r="F338" s="1983"/>
      <c r="G338" s="1983"/>
      <c r="H338" s="1983"/>
      <c r="I338" s="1983"/>
      <c r="J338" s="1984"/>
      <c r="K338" s="1983"/>
      <c r="L338" s="1983"/>
      <c r="M338" s="1983"/>
      <c r="N338" s="1983"/>
      <c r="O338" s="1984"/>
      <c r="P338" s="1983"/>
      <c r="Q338" s="1983"/>
      <c r="R338" s="1983"/>
      <c r="S338" s="1983"/>
      <c r="T338" s="1984"/>
      <c r="U338" s="1983"/>
      <c r="V338" s="1983"/>
      <c r="W338" s="1983"/>
      <c r="X338" s="1983"/>
      <c r="Y338" s="1984"/>
      <c r="Z338" s="2000"/>
      <c r="AA338" s="2001"/>
      <c r="AB338" s="2001"/>
      <c r="AC338" s="2001"/>
      <c r="AD338" s="556"/>
      <c r="AE338" s="557"/>
      <c r="AF338" s="527">
        <f t="shared" si="6"/>
        <v>463</v>
      </c>
      <c r="AG338" s="1983"/>
      <c r="AH338" s="1983"/>
      <c r="AI338" s="1983"/>
      <c r="AJ338" s="1983"/>
      <c r="AK338" s="1983"/>
      <c r="AL338" s="1983"/>
      <c r="AM338" s="1983"/>
      <c r="AN338" s="1983"/>
      <c r="AO338" s="1983"/>
      <c r="AP338" s="1983"/>
      <c r="AQ338" s="1095"/>
      <c r="AR338" s="2368"/>
      <c r="AS338" s="2368"/>
      <c r="AT338" s="2368"/>
      <c r="AU338" s="2368"/>
      <c r="AV338" s="2368"/>
      <c r="AW338" s="2368"/>
      <c r="AX338" s="481"/>
      <c r="AY338" s="388"/>
      <c r="AZ338" s="388"/>
      <c r="BA338" s="388"/>
      <c r="BB338" s="388"/>
      <c r="BC338" s="388"/>
      <c r="BD338" s="388"/>
    </row>
    <row r="339" spans="1:56">
      <c r="A339" s="2104" t="s">
        <v>109</v>
      </c>
      <c r="B339" s="1983"/>
      <c r="C339" s="1983"/>
      <c r="D339" s="1983"/>
      <c r="E339" s="1984"/>
      <c r="F339" s="1983"/>
      <c r="G339" s="1983"/>
      <c r="H339" s="1983"/>
      <c r="I339" s="1983"/>
      <c r="J339" s="1984"/>
      <c r="K339" s="1983" t="s">
        <v>110</v>
      </c>
      <c r="L339" s="1983"/>
      <c r="M339" s="1983"/>
      <c r="N339" s="1983"/>
      <c r="O339" s="1984"/>
      <c r="P339" s="1983"/>
      <c r="Q339" s="1983"/>
      <c r="R339" s="1983"/>
      <c r="S339" s="1983"/>
      <c r="T339" s="1984"/>
      <c r="U339" s="1983"/>
      <c r="V339" s="1983"/>
      <c r="W339" s="1983"/>
      <c r="X339" s="1983"/>
      <c r="Y339" s="1984"/>
      <c r="Z339" s="2000"/>
      <c r="AA339" s="2001"/>
      <c r="AB339" s="2001"/>
      <c r="AC339" s="2001"/>
      <c r="AD339" s="556"/>
      <c r="AE339" s="557"/>
      <c r="AF339" s="527">
        <f t="shared" si="6"/>
        <v>463</v>
      </c>
      <c r="AG339" s="1983"/>
      <c r="AH339" s="1983"/>
      <c r="AI339" s="1983"/>
      <c r="AJ339" s="1983"/>
      <c r="AK339" s="1983"/>
      <c r="AL339" s="1983"/>
      <c r="AM339" s="1983"/>
      <c r="AN339" s="1983"/>
      <c r="AO339" s="1983"/>
      <c r="AP339" s="1983"/>
      <c r="AQ339" s="1095"/>
      <c r="AR339" s="2368"/>
      <c r="AS339" s="2368"/>
      <c r="AT339" s="2368"/>
      <c r="AU339" s="2368"/>
      <c r="AV339" s="2368"/>
      <c r="AW339" s="2368"/>
      <c r="AX339" s="481"/>
      <c r="AY339" s="391"/>
      <c r="AZ339" s="391"/>
      <c r="BA339" s="391"/>
      <c r="BB339" s="391"/>
      <c r="BC339" s="391"/>
      <c r="BD339" s="391"/>
    </row>
    <row r="340" spans="1:56">
      <c r="A340" s="2104"/>
      <c r="B340" s="1983"/>
      <c r="C340" s="1983"/>
      <c r="D340" s="1983"/>
      <c r="E340" s="1984"/>
      <c r="F340" s="1983"/>
      <c r="G340" s="1983"/>
      <c r="H340" s="1983"/>
      <c r="I340" s="1983"/>
      <c r="J340" s="1984"/>
      <c r="K340" s="1983"/>
      <c r="L340" s="1983"/>
      <c r="M340" s="1983"/>
      <c r="N340" s="1983"/>
      <c r="O340" s="1984"/>
      <c r="P340" s="1983"/>
      <c r="Q340" s="1983"/>
      <c r="R340" s="1983"/>
      <c r="S340" s="1983"/>
      <c r="T340" s="1984"/>
      <c r="U340" s="1983"/>
      <c r="V340" s="1983"/>
      <c r="W340" s="1983"/>
      <c r="X340" s="1983"/>
      <c r="Y340" s="1984"/>
      <c r="Z340" s="2000"/>
      <c r="AA340" s="2001"/>
      <c r="AB340" s="2001"/>
      <c r="AC340" s="2001"/>
      <c r="AD340" s="556"/>
      <c r="AE340" s="557"/>
      <c r="AF340" s="527">
        <f t="shared" si="6"/>
        <v>463</v>
      </c>
      <c r="AG340" s="1983"/>
      <c r="AH340" s="1983"/>
      <c r="AI340" s="1983"/>
      <c r="AJ340" s="1983"/>
      <c r="AK340" s="1983"/>
      <c r="AL340" s="1983"/>
      <c r="AM340" s="1983"/>
      <c r="AN340" s="1983"/>
      <c r="AO340" s="1983"/>
      <c r="AP340" s="1983"/>
      <c r="AQ340" s="1095"/>
      <c r="AR340" s="2368"/>
      <c r="AS340" s="2368"/>
      <c r="AT340" s="2368"/>
      <c r="AU340" s="2368"/>
      <c r="AV340" s="2368"/>
      <c r="AW340" s="2368"/>
      <c r="AX340" s="481"/>
      <c r="AY340" s="391"/>
      <c r="AZ340" s="391"/>
      <c r="BA340" s="391"/>
      <c r="BB340" s="391"/>
      <c r="BC340" s="391"/>
      <c r="BD340" s="391"/>
    </row>
    <row r="341" spans="1:56">
      <c r="A341" s="2104"/>
      <c r="B341" s="1983"/>
      <c r="C341" s="1983"/>
      <c r="D341" s="1983"/>
      <c r="E341" s="1984"/>
      <c r="F341" s="1983"/>
      <c r="G341" s="1983"/>
      <c r="H341" s="1983"/>
      <c r="I341" s="1983"/>
      <c r="J341" s="1984"/>
      <c r="K341" s="1983"/>
      <c r="L341" s="1983"/>
      <c r="M341" s="1983"/>
      <c r="N341" s="1983"/>
      <c r="O341" s="1984"/>
      <c r="P341" s="1983"/>
      <c r="Q341" s="1983"/>
      <c r="R341" s="1983"/>
      <c r="S341" s="1983"/>
      <c r="T341" s="1984"/>
      <c r="U341" s="1983"/>
      <c r="V341" s="1983"/>
      <c r="W341" s="1983"/>
      <c r="X341" s="1983"/>
      <c r="Y341" s="1984"/>
      <c r="Z341" s="2000"/>
      <c r="AA341" s="2001"/>
      <c r="AB341" s="2001"/>
      <c r="AC341" s="2001"/>
      <c r="AD341" s="556"/>
      <c r="AE341" s="557"/>
      <c r="AF341" s="527">
        <f t="shared" si="6"/>
        <v>463</v>
      </c>
      <c r="AG341" s="1983"/>
      <c r="AH341" s="1983"/>
      <c r="AI341" s="1983"/>
      <c r="AJ341" s="1983"/>
      <c r="AK341" s="1983"/>
      <c r="AL341" s="1983"/>
      <c r="AM341" s="1983"/>
      <c r="AN341" s="1983"/>
      <c r="AO341" s="1983"/>
      <c r="AP341" s="1983"/>
      <c r="AQ341" s="1095"/>
      <c r="AR341" s="2368"/>
      <c r="AS341" s="2368"/>
      <c r="AT341" s="2368"/>
      <c r="AU341" s="2368"/>
      <c r="AV341" s="2368"/>
      <c r="AW341" s="2368"/>
      <c r="AX341" s="481"/>
      <c r="AY341" s="391"/>
      <c r="AZ341" s="391"/>
      <c r="BA341" s="391"/>
      <c r="BB341" s="391"/>
      <c r="BC341" s="391"/>
      <c r="BD341" s="391"/>
    </row>
    <row r="342" spans="1:56">
      <c r="A342" s="2104"/>
      <c r="B342" s="1983"/>
      <c r="C342" s="1983"/>
      <c r="D342" s="1983"/>
      <c r="E342" s="1984"/>
      <c r="F342" s="1983"/>
      <c r="G342" s="1983"/>
      <c r="H342" s="1983"/>
      <c r="I342" s="1983"/>
      <c r="J342" s="1984"/>
      <c r="K342" s="1983"/>
      <c r="L342" s="1983"/>
      <c r="M342" s="1983"/>
      <c r="N342" s="1983"/>
      <c r="O342" s="1984"/>
      <c r="P342" s="1983"/>
      <c r="Q342" s="1983"/>
      <c r="R342" s="1983"/>
      <c r="S342" s="1983"/>
      <c r="T342" s="1984"/>
      <c r="U342" s="1983"/>
      <c r="V342" s="1983"/>
      <c r="W342" s="1983"/>
      <c r="X342" s="1983"/>
      <c r="Y342" s="1984"/>
      <c r="Z342" s="2000"/>
      <c r="AA342" s="2001"/>
      <c r="AB342" s="2001"/>
      <c r="AC342" s="2001"/>
      <c r="AD342" s="556"/>
      <c r="AE342" s="557"/>
      <c r="AF342" s="527">
        <f t="shared" si="6"/>
        <v>463</v>
      </c>
      <c r="AG342" s="1983"/>
      <c r="AH342" s="1983"/>
      <c r="AI342" s="1983"/>
      <c r="AJ342" s="1983"/>
      <c r="AK342" s="1983"/>
      <c r="AL342" s="1983"/>
      <c r="AM342" s="1983"/>
      <c r="AN342" s="1983"/>
      <c r="AO342" s="1983"/>
      <c r="AP342" s="1983"/>
      <c r="AQ342" s="1095"/>
      <c r="AR342" s="2368"/>
      <c r="AS342" s="2368"/>
      <c r="AT342" s="2368"/>
      <c r="AU342" s="2368"/>
      <c r="AV342" s="2368"/>
      <c r="AW342" s="2368"/>
      <c r="AX342" s="481"/>
      <c r="AY342" s="391"/>
      <c r="AZ342" s="391"/>
      <c r="BA342" s="391"/>
      <c r="BB342" s="391"/>
      <c r="BC342" s="391"/>
      <c r="BD342" s="391"/>
    </row>
    <row r="343" spans="1:56">
      <c r="A343" s="2193"/>
      <c r="B343" s="2002"/>
      <c r="C343" s="2002"/>
      <c r="D343" s="2002"/>
      <c r="E343" s="2003"/>
      <c r="F343" s="2002"/>
      <c r="G343" s="2002"/>
      <c r="H343" s="2002"/>
      <c r="I343" s="2002"/>
      <c r="J343" s="2003"/>
      <c r="K343" s="2002"/>
      <c r="L343" s="2002"/>
      <c r="M343" s="2002"/>
      <c r="N343" s="2002"/>
      <c r="O343" s="2003"/>
      <c r="P343" s="2002"/>
      <c r="Q343" s="2002"/>
      <c r="R343" s="2002"/>
      <c r="S343" s="2002"/>
      <c r="T343" s="2003"/>
      <c r="U343" s="2002"/>
      <c r="V343" s="2002"/>
      <c r="W343" s="2002"/>
      <c r="X343" s="2002"/>
      <c r="Y343" s="2003"/>
      <c r="Z343" s="2000"/>
      <c r="AA343" s="2001"/>
      <c r="AB343" s="2001"/>
      <c r="AC343" s="2001"/>
      <c r="AD343" s="556"/>
      <c r="AE343" s="557"/>
      <c r="AF343" s="534">
        <f t="shared" si="6"/>
        <v>463</v>
      </c>
      <c r="AG343" s="573" t="s">
        <v>55</v>
      </c>
      <c r="AH343" s="483"/>
      <c r="AI343" s="483"/>
      <c r="AJ343" s="483"/>
      <c r="AK343" s="483"/>
      <c r="AL343" s="483"/>
      <c r="AM343" s="483"/>
      <c r="AN343" s="483"/>
      <c r="AO343" s="483"/>
      <c r="AP343" s="483"/>
      <c r="AQ343" s="483"/>
      <c r="AR343" s="483"/>
      <c r="AS343" s="483"/>
      <c r="AT343" s="483"/>
      <c r="AU343" s="483"/>
      <c r="AV343" s="483"/>
      <c r="AW343" s="483"/>
      <c r="AX343" s="483"/>
      <c r="AY343" s="391"/>
      <c r="AZ343" s="391"/>
      <c r="BA343" s="391"/>
      <c r="BB343" s="391"/>
      <c r="BC343" s="391"/>
      <c r="BD343" s="391"/>
    </row>
    <row r="344" spans="1:56" ht="18.75">
      <c r="A344" s="1997" t="s">
        <v>0</v>
      </c>
      <c r="B344" s="1997"/>
      <c r="C344" s="1997"/>
      <c r="D344" s="1997"/>
      <c r="E344" s="1997"/>
      <c r="F344" s="1997" t="s">
        <v>1</v>
      </c>
      <c r="G344" s="1997"/>
      <c r="H344" s="1997"/>
      <c r="I344" s="1997"/>
      <c r="J344" s="1997"/>
      <c r="K344" s="1997" t="s">
        <v>2</v>
      </c>
      <c r="L344" s="1997"/>
      <c r="M344" s="1997"/>
      <c r="N344" s="1997"/>
      <c r="O344" s="1997"/>
      <c r="P344" s="1997" t="s">
        <v>3</v>
      </c>
      <c r="Q344" s="1997"/>
      <c r="R344" s="1997"/>
      <c r="S344" s="1997"/>
      <c r="T344" s="1997"/>
      <c r="U344" s="1997" t="s">
        <v>4</v>
      </c>
      <c r="V344" s="1997"/>
      <c r="W344" s="1997"/>
      <c r="X344" s="1997"/>
      <c r="Y344" s="1997"/>
      <c r="Z344" s="1997" t="s">
        <v>5</v>
      </c>
      <c r="AA344" s="1997"/>
      <c r="AB344" s="1997"/>
      <c r="AC344" s="1997"/>
      <c r="AD344" s="1997"/>
      <c r="AE344" s="1997" t="s">
        <v>6</v>
      </c>
      <c r="AF344" s="1997"/>
      <c r="AG344" s="1997"/>
      <c r="AH344" s="1997"/>
      <c r="AI344" s="1997"/>
      <c r="AJ344" s="1997" t="s">
        <v>7</v>
      </c>
      <c r="AK344" s="1997"/>
      <c r="AL344" s="1997"/>
      <c r="AM344" s="1997"/>
      <c r="AN344" s="1997"/>
      <c r="AO344" s="1997" t="s">
        <v>8</v>
      </c>
      <c r="AP344" s="1997"/>
      <c r="AQ344" s="1997"/>
      <c r="AR344" s="1997"/>
      <c r="AS344" s="1997"/>
      <c r="AT344" s="1997" t="s">
        <v>9</v>
      </c>
      <c r="AU344" s="1997"/>
      <c r="AV344" s="1997"/>
      <c r="AW344" s="1997"/>
      <c r="AX344" s="1997"/>
      <c r="AY344" s="391"/>
      <c r="AZ344" s="391"/>
      <c r="BA344" s="391"/>
      <c r="BB344" s="391"/>
      <c r="BC344" s="391"/>
      <c r="BD344" s="391"/>
    </row>
    <row r="345" spans="1:56">
      <c r="A345" s="2005" t="s">
        <v>111</v>
      </c>
      <c r="B345" s="2006"/>
      <c r="C345" s="2006"/>
      <c r="D345" s="2006"/>
      <c r="E345" s="2006"/>
      <c r="F345" s="2006"/>
      <c r="G345" s="2006"/>
      <c r="H345" s="2006"/>
      <c r="I345" s="2006"/>
      <c r="J345" s="2006"/>
      <c r="K345" s="2006"/>
      <c r="L345" s="2006"/>
      <c r="M345" s="2006"/>
      <c r="N345" s="2006"/>
      <c r="O345" s="2006"/>
      <c r="P345" s="2006"/>
      <c r="Q345" s="2006"/>
      <c r="R345" s="2006"/>
      <c r="S345" s="2006"/>
      <c r="T345" s="2006"/>
      <c r="U345" s="2006"/>
      <c r="V345" s="2006"/>
      <c r="W345" s="2006"/>
      <c r="X345" s="2006"/>
      <c r="Y345" s="2006"/>
      <c r="Z345" s="484">
        <v>1</v>
      </c>
      <c r="AA345" s="485"/>
      <c r="AB345" s="485"/>
      <c r="AC345" s="485"/>
      <c r="AD345" s="486"/>
      <c r="AE345" s="485">
        <v>2</v>
      </c>
      <c r="AF345" s="485"/>
      <c r="AG345" s="485"/>
      <c r="AH345" s="485"/>
      <c r="AI345" s="486"/>
      <c r="AJ345" s="485">
        <v>3</v>
      </c>
      <c r="AK345" s="485"/>
      <c r="AL345" s="485"/>
      <c r="AM345" s="485"/>
      <c r="AN345" s="486"/>
      <c r="AO345" s="485">
        <v>4</v>
      </c>
      <c r="AP345" s="485"/>
      <c r="AQ345" s="485"/>
      <c r="AR345" s="485"/>
      <c r="AS345" s="486"/>
      <c r="AT345" s="485">
        <v>5</v>
      </c>
      <c r="AU345" s="485"/>
      <c r="AV345" s="485"/>
      <c r="AW345" s="485"/>
      <c r="AX345" s="486"/>
      <c r="AY345" s="391"/>
      <c r="AZ345" s="391"/>
      <c r="BA345" s="391"/>
      <c r="BB345" s="391"/>
      <c r="BC345" s="391"/>
      <c r="BD345" s="391"/>
    </row>
    <row r="346" spans="1:56">
      <c r="A346" s="2007"/>
      <c r="B346" s="2008"/>
      <c r="C346" s="2008"/>
      <c r="D346" s="2008"/>
      <c r="E346" s="2008"/>
      <c r="F346" s="2008"/>
      <c r="G346" s="2008"/>
      <c r="H346" s="2008"/>
      <c r="I346" s="2008"/>
      <c r="J346" s="2008"/>
      <c r="K346" s="2008"/>
      <c r="L346" s="2008"/>
      <c r="M346" s="2008"/>
      <c r="N346" s="2008"/>
      <c r="O346" s="2008"/>
      <c r="P346" s="2008"/>
      <c r="Q346" s="2008"/>
      <c r="R346" s="2008"/>
      <c r="S346" s="2008"/>
      <c r="T346" s="2008"/>
      <c r="U346" s="2008"/>
      <c r="V346" s="2008"/>
      <c r="W346" s="2008"/>
      <c r="X346" s="2008"/>
      <c r="Y346" s="2008"/>
      <c r="Z346" s="2198" t="s">
        <v>112</v>
      </c>
      <c r="AA346" s="1981"/>
      <c r="AB346" s="1981"/>
      <c r="AC346" s="1981"/>
      <c r="AD346" s="1982"/>
      <c r="AE346" s="1981"/>
      <c r="AF346" s="1981"/>
      <c r="AG346" s="1981"/>
      <c r="AH346" s="1981"/>
      <c r="AI346" s="1982"/>
      <c r="AJ346" s="1981"/>
      <c r="AK346" s="1981"/>
      <c r="AL346" s="1981"/>
      <c r="AM346" s="1981"/>
      <c r="AN346" s="1982"/>
      <c r="AO346" s="1981"/>
      <c r="AP346" s="1981"/>
      <c r="AQ346" s="1981"/>
      <c r="AR346" s="1981"/>
      <c r="AS346" s="1982"/>
      <c r="AT346" s="1981"/>
      <c r="AU346" s="1981"/>
      <c r="AV346" s="1981"/>
      <c r="AW346" s="1981"/>
      <c r="AX346" s="1982"/>
      <c r="AY346" s="391"/>
      <c r="AZ346" s="391"/>
      <c r="BA346" s="391"/>
      <c r="BB346" s="391"/>
      <c r="BC346" s="391"/>
      <c r="BD346" s="391"/>
    </row>
    <row r="347" spans="1:56">
      <c r="A347" s="2007"/>
      <c r="B347" s="2008"/>
      <c r="C347" s="2008"/>
      <c r="D347" s="2008"/>
      <c r="E347" s="2008"/>
      <c r="F347" s="2008"/>
      <c r="G347" s="2008"/>
      <c r="H347" s="2008"/>
      <c r="I347" s="2008"/>
      <c r="J347" s="2008"/>
      <c r="K347" s="2008"/>
      <c r="L347" s="2008"/>
      <c r="M347" s="2008"/>
      <c r="N347" s="2008"/>
      <c r="O347" s="2008"/>
      <c r="P347" s="2008"/>
      <c r="Q347" s="2008"/>
      <c r="R347" s="2008"/>
      <c r="S347" s="2008"/>
      <c r="T347" s="2008"/>
      <c r="U347" s="2008"/>
      <c r="V347" s="2008"/>
      <c r="W347" s="2008"/>
      <c r="X347" s="2008"/>
      <c r="Y347" s="2008"/>
      <c r="Z347" s="2198"/>
      <c r="AA347" s="1981"/>
      <c r="AB347" s="1981"/>
      <c r="AC347" s="1981"/>
      <c r="AD347" s="1982"/>
      <c r="AE347" s="1981"/>
      <c r="AF347" s="1981"/>
      <c r="AG347" s="1981"/>
      <c r="AH347" s="1981"/>
      <c r="AI347" s="1982"/>
      <c r="AJ347" s="1981"/>
      <c r="AK347" s="1981"/>
      <c r="AL347" s="1981"/>
      <c r="AM347" s="1981"/>
      <c r="AN347" s="1982"/>
      <c r="AO347" s="1981"/>
      <c r="AP347" s="1981"/>
      <c r="AQ347" s="1981"/>
      <c r="AR347" s="1981"/>
      <c r="AS347" s="1982"/>
      <c r="AT347" s="1981"/>
      <c r="AU347" s="1981"/>
      <c r="AV347" s="1981"/>
      <c r="AW347" s="1981"/>
      <c r="AX347" s="1982"/>
      <c r="AY347" s="391"/>
      <c r="AZ347" s="391"/>
      <c r="BA347" s="391"/>
      <c r="BB347" s="391"/>
      <c r="BC347" s="391"/>
      <c r="BD347" s="391"/>
    </row>
    <row r="348" spans="1:56">
      <c r="A348" s="2007"/>
      <c r="B348" s="2008"/>
      <c r="C348" s="2008"/>
      <c r="D348" s="2008"/>
      <c r="E348" s="2008"/>
      <c r="F348" s="2008"/>
      <c r="G348" s="2008"/>
      <c r="H348" s="2008"/>
      <c r="I348" s="2008"/>
      <c r="J348" s="2008"/>
      <c r="K348" s="2008"/>
      <c r="L348" s="2008"/>
      <c r="M348" s="2008"/>
      <c r="N348" s="2008"/>
      <c r="O348" s="2008"/>
      <c r="P348" s="2008"/>
      <c r="Q348" s="2008"/>
      <c r="R348" s="2008"/>
      <c r="S348" s="2008"/>
      <c r="T348" s="2008"/>
      <c r="U348" s="2008"/>
      <c r="V348" s="2008"/>
      <c r="W348" s="2008"/>
      <c r="X348" s="2008"/>
      <c r="Y348" s="2008"/>
      <c r="Z348" s="2198"/>
      <c r="AA348" s="1981"/>
      <c r="AB348" s="1981"/>
      <c r="AC348" s="1981"/>
      <c r="AD348" s="1982"/>
      <c r="AE348" s="1981"/>
      <c r="AF348" s="1981"/>
      <c r="AG348" s="1981"/>
      <c r="AH348" s="1981"/>
      <c r="AI348" s="1982"/>
      <c r="AJ348" s="1981"/>
      <c r="AK348" s="1981"/>
      <c r="AL348" s="1981"/>
      <c r="AM348" s="1981"/>
      <c r="AN348" s="1982"/>
      <c r="AO348" s="1981"/>
      <c r="AP348" s="1981"/>
      <c r="AQ348" s="1981"/>
      <c r="AR348" s="1981"/>
      <c r="AS348" s="1982"/>
      <c r="AT348" s="1981"/>
      <c r="AU348" s="1981"/>
      <c r="AV348" s="1981"/>
      <c r="AW348" s="1981"/>
      <c r="AX348" s="1982"/>
      <c r="AY348" s="391"/>
      <c r="AZ348" s="391"/>
      <c r="BA348" s="391"/>
      <c r="BB348" s="391"/>
      <c r="BC348" s="391"/>
      <c r="BD348" s="391"/>
    </row>
    <row r="349" spans="1:56" ht="15.75">
      <c r="A349" s="2009" t="s">
        <v>43</v>
      </c>
      <c r="B349" s="2010"/>
      <c r="C349" s="2010"/>
      <c r="D349" s="487"/>
      <c r="E349" s="489" t="s">
        <v>44</v>
      </c>
      <c r="F349" s="489" t="s">
        <v>45</v>
      </c>
      <c r="G349" s="489" t="s">
        <v>46</v>
      </c>
      <c r="H349" s="2010" t="s">
        <v>47</v>
      </c>
      <c r="I349" s="2010"/>
      <c r="J349" s="2010"/>
      <c r="K349" s="488"/>
      <c r="L349" s="488"/>
      <c r="M349" s="488"/>
      <c r="N349" s="488"/>
      <c r="O349" s="488"/>
      <c r="P349" s="488"/>
      <c r="Q349" s="488"/>
      <c r="R349" s="488"/>
      <c r="S349" s="489" t="s">
        <v>48</v>
      </c>
      <c r="T349" s="488"/>
      <c r="U349" s="2246">
        <f>$AT$38</f>
        <v>463</v>
      </c>
      <c r="V349" s="2246"/>
      <c r="W349" s="2004" t="s">
        <v>49</v>
      </c>
      <c r="X349" s="2004"/>
      <c r="Y349" s="488"/>
      <c r="Z349" s="2198"/>
      <c r="AA349" s="1981"/>
      <c r="AB349" s="1981"/>
      <c r="AC349" s="1981"/>
      <c r="AD349" s="1982"/>
      <c r="AE349" s="1981"/>
      <c r="AF349" s="1981"/>
      <c r="AG349" s="1981"/>
      <c r="AH349" s="1981"/>
      <c r="AI349" s="1982"/>
      <c r="AJ349" s="1981"/>
      <c r="AK349" s="1981"/>
      <c r="AL349" s="1981"/>
      <c r="AM349" s="1981"/>
      <c r="AN349" s="1982"/>
      <c r="AO349" s="1981"/>
      <c r="AP349" s="1981"/>
      <c r="AQ349" s="1981"/>
      <c r="AR349" s="1981"/>
      <c r="AS349" s="1982"/>
      <c r="AT349" s="1981"/>
      <c r="AU349" s="1981"/>
      <c r="AV349" s="1981"/>
      <c r="AW349" s="1981"/>
      <c r="AX349" s="1982"/>
      <c r="AY349" s="391"/>
      <c r="AZ349" s="391"/>
      <c r="BA349" s="391"/>
      <c r="BB349" s="391"/>
      <c r="BC349" s="391"/>
      <c r="BD349" s="391"/>
    </row>
    <row r="350" spans="1:56">
      <c r="A350" s="1998" t="s">
        <v>113</v>
      </c>
      <c r="B350" s="1999"/>
      <c r="C350" s="1999"/>
      <c r="D350" s="1999"/>
      <c r="E350" s="554">
        <v>7</v>
      </c>
      <c r="F350" s="555">
        <v>443</v>
      </c>
      <c r="G350" s="527">
        <f>SUM($AT$38-F350)</f>
        <v>20</v>
      </c>
      <c r="H350" s="1981"/>
      <c r="I350" s="1981"/>
      <c r="J350" s="1981"/>
      <c r="K350" s="1981"/>
      <c r="L350" s="1981"/>
      <c r="M350" s="1981"/>
      <c r="N350" s="1981"/>
      <c r="O350" s="1981"/>
      <c r="P350" s="1981"/>
      <c r="Q350" s="1981"/>
      <c r="R350" s="1094"/>
      <c r="S350" s="2368" t="s">
        <v>50</v>
      </c>
      <c r="T350" s="2368"/>
      <c r="U350" s="2368"/>
      <c r="V350" s="2368"/>
      <c r="W350" s="2368"/>
      <c r="X350" s="2368"/>
      <c r="Y350" s="488"/>
      <c r="Z350" s="2198"/>
      <c r="AA350" s="1981"/>
      <c r="AB350" s="1981"/>
      <c r="AC350" s="1981"/>
      <c r="AD350" s="1982"/>
      <c r="AE350" s="1981"/>
      <c r="AF350" s="1981"/>
      <c r="AG350" s="1981"/>
      <c r="AH350" s="1981"/>
      <c r="AI350" s="1982"/>
      <c r="AJ350" s="1981"/>
      <c r="AK350" s="1981"/>
      <c r="AL350" s="1981"/>
      <c r="AM350" s="1981"/>
      <c r="AN350" s="1982"/>
      <c r="AO350" s="1981"/>
      <c r="AP350" s="1981"/>
      <c r="AQ350" s="1981"/>
      <c r="AR350" s="1981"/>
      <c r="AS350" s="1982"/>
      <c r="AT350" s="1981"/>
      <c r="AU350" s="1981"/>
      <c r="AV350" s="1981"/>
      <c r="AW350" s="1981"/>
      <c r="AX350" s="1982"/>
      <c r="AY350" s="391"/>
      <c r="AZ350" s="391"/>
      <c r="BA350" s="391"/>
      <c r="BB350" s="391"/>
      <c r="BC350" s="391"/>
      <c r="BD350" s="391"/>
    </row>
    <row r="351" spans="1:56">
      <c r="A351" s="1998"/>
      <c r="B351" s="1999"/>
      <c r="C351" s="1999"/>
      <c r="D351" s="1999"/>
      <c r="E351" s="554"/>
      <c r="F351" s="555"/>
      <c r="G351" s="527">
        <f t="shared" ref="G351:G360" si="7">SUM($AT$38-F351)</f>
        <v>463</v>
      </c>
      <c r="H351" s="1981"/>
      <c r="I351" s="1981"/>
      <c r="J351" s="1981"/>
      <c r="K351" s="1981"/>
      <c r="L351" s="1981"/>
      <c r="M351" s="1981"/>
      <c r="N351" s="1981"/>
      <c r="O351" s="1981"/>
      <c r="P351" s="1981"/>
      <c r="Q351" s="1981"/>
      <c r="R351" s="1094"/>
      <c r="S351" s="2368"/>
      <c r="T351" s="2368"/>
      <c r="U351" s="2368"/>
      <c r="V351" s="2368"/>
      <c r="W351" s="2368"/>
      <c r="X351" s="2368"/>
      <c r="Y351" s="488"/>
      <c r="Z351" s="2198"/>
      <c r="AA351" s="1981"/>
      <c r="AB351" s="1981"/>
      <c r="AC351" s="1981"/>
      <c r="AD351" s="1982"/>
      <c r="AE351" s="1981"/>
      <c r="AF351" s="1981"/>
      <c r="AG351" s="1981"/>
      <c r="AH351" s="1981"/>
      <c r="AI351" s="1982"/>
      <c r="AJ351" s="1981"/>
      <c r="AK351" s="1981"/>
      <c r="AL351" s="1981"/>
      <c r="AM351" s="1981"/>
      <c r="AN351" s="1982"/>
      <c r="AO351" s="1981"/>
      <c r="AP351" s="1981"/>
      <c r="AQ351" s="1981"/>
      <c r="AR351" s="1981"/>
      <c r="AS351" s="1982"/>
      <c r="AT351" s="1981"/>
      <c r="AU351" s="1981"/>
      <c r="AV351" s="1981"/>
      <c r="AW351" s="1981"/>
      <c r="AX351" s="1982"/>
      <c r="AY351" s="391"/>
      <c r="AZ351" s="391"/>
      <c r="BA351" s="391"/>
      <c r="BB351" s="391"/>
      <c r="BC351" s="391"/>
      <c r="BD351" s="391"/>
    </row>
    <row r="352" spans="1:56">
      <c r="A352" s="1998"/>
      <c r="B352" s="1999"/>
      <c r="C352" s="1999"/>
      <c r="D352" s="1999"/>
      <c r="E352" s="554"/>
      <c r="F352" s="555"/>
      <c r="G352" s="527">
        <f t="shared" si="7"/>
        <v>463</v>
      </c>
      <c r="H352" s="1981"/>
      <c r="I352" s="1981"/>
      <c r="J352" s="1981"/>
      <c r="K352" s="1981"/>
      <c r="L352" s="1981"/>
      <c r="M352" s="1981"/>
      <c r="N352" s="1981"/>
      <c r="O352" s="1981"/>
      <c r="P352" s="1981"/>
      <c r="Q352" s="1981"/>
      <c r="R352" s="1094"/>
      <c r="S352" s="2368"/>
      <c r="T352" s="2368"/>
      <c r="U352" s="2368"/>
      <c r="V352" s="2368"/>
      <c r="W352" s="2368"/>
      <c r="X352" s="2368"/>
      <c r="Y352" s="488"/>
      <c r="Z352" s="2198"/>
      <c r="AA352" s="1981"/>
      <c r="AB352" s="1981"/>
      <c r="AC352" s="1981"/>
      <c r="AD352" s="1982"/>
      <c r="AE352" s="1981"/>
      <c r="AF352" s="1981"/>
      <c r="AG352" s="1981"/>
      <c r="AH352" s="1981"/>
      <c r="AI352" s="1982"/>
      <c r="AJ352" s="1981"/>
      <c r="AK352" s="1981"/>
      <c r="AL352" s="1981"/>
      <c r="AM352" s="1981"/>
      <c r="AN352" s="1982"/>
      <c r="AO352" s="1981"/>
      <c r="AP352" s="1981"/>
      <c r="AQ352" s="1981"/>
      <c r="AR352" s="1981"/>
      <c r="AS352" s="1982"/>
      <c r="AT352" s="1981"/>
      <c r="AU352" s="1981"/>
      <c r="AV352" s="1981"/>
      <c r="AW352" s="1981"/>
      <c r="AX352" s="1982"/>
      <c r="AY352" s="391"/>
      <c r="AZ352" s="391"/>
      <c r="BA352" s="391"/>
      <c r="BB352" s="391"/>
      <c r="BC352" s="391"/>
      <c r="BD352" s="391"/>
    </row>
    <row r="353" spans="1:56">
      <c r="A353" s="1998"/>
      <c r="B353" s="1999"/>
      <c r="C353" s="1999"/>
      <c r="D353" s="1999"/>
      <c r="E353" s="554"/>
      <c r="F353" s="555"/>
      <c r="G353" s="527">
        <f t="shared" si="7"/>
        <v>463</v>
      </c>
      <c r="H353" s="1981"/>
      <c r="I353" s="1981"/>
      <c r="J353" s="1981"/>
      <c r="K353" s="1981"/>
      <c r="L353" s="1981"/>
      <c r="M353" s="1981"/>
      <c r="N353" s="1981"/>
      <c r="O353" s="1981"/>
      <c r="P353" s="1981"/>
      <c r="Q353" s="1981"/>
      <c r="R353" s="1094"/>
      <c r="S353" s="2368"/>
      <c r="T353" s="2368"/>
      <c r="U353" s="2368"/>
      <c r="V353" s="2368"/>
      <c r="W353" s="2368"/>
      <c r="X353" s="2368"/>
      <c r="Y353" s="488"/>
      <c r="Z353" s="2198"/>
      <c r="AA353" s="1981"/>
      <c r="AB353" s="1981"/>
      <c r="AC353" s="1981"/>
      <c r="AD353" s="1982"/>
      <c r="AE353" s="1981"/>
      <c r="AF353" s="1981"/>
      <c r="AG353" s="1981"/>
      <c r="AH353" s="1981"/>
      <c r="AI353" s="1982"/>
      <c r="AJ353" s="1981"/>
      <c r="AK353" s="1981"/>
      <c r="AL353" s="1981"/>
      <c r="AM353" s="1981"/>
      <c r="AN353" s="1982"/>
      <c r="AO353" s="1981"/>
      <c r="AP353" s="1981"/>
      <c r="AQ353" s="1981"/>
      <c r="AR353" s="1981"/>
      <c r="AS353" s="1982"/>
      <c r="AT353" s="1981"/>
      <c r="AU353" s="1981"/>
      <c r="AV353" s="1981"/>
      <c r="AW353" s="1981"/>
      <c r="AX353" s="1982"/>
      <c r="AY353" s="391"/>
      <c r="AZ353" s="391"/>
      <c r="BA353" s="391"/>
      <c r="BB353" s="391"/>
      <c r="BC353" s="391"/>
      <c r="BD353" s="391"/>
    </row>
    <row r="354" spans="1:56" s="1077" customFormat="1">
      <c r="A354" s="1998"/>
      <c r="B354" s="1999"/>
      <c r="C354" s="1999"/>
      <c r="D354" s="1999"/>
      <c r="E354" s="554"/>
      <c r="F354" s="555"/>
      <c r="G354" s="527">
        <f t="shared" si="7"/>
        <v>463</v>
      </c>
      <c r="H354" s="1981"/>
      <c r="I354" s="1981"/>
      <c r="J354" s="1981"/>
      <c r="K354" s="1981"/>
      <c r="L354" s="1981"/>
      <c r="M354" s="1981"/>
      <c r="N354" s="1981"/>
      <c r="O354" s="1981"/>
      <c r="P354" s="1981"/>
      <c r="Q354" s="1981"/>
      <c r="R354" s="1094"/>
      <c r="S354" s="2368"/>
      <c r="T354" s="2368"/>
      <c r="U354" s="2368"/>
      <c r="V354" s="2368"/>
      <c r="W354" s="2368"/>
      <c r="X354" s="2368"/>
      <c r="Y354" s="488"/>
      <c r="Z354" s="2198"/>
      <c r="AA354" s="1981"/>
      <c r="AB354" s="1981"/>
      <c r="AC354" s="1981"/>
      <c r="AD354" s="1982"/>
      <c r="AE354" s="1981"/>
      <c r="AF354" s="1981"/>
      <c r="AG354" s="1981"/>
      <c r="AH354" s="1981"/>
      <c r="AI354" s="1982"/>
      <c r="AJ354" s="1981"/>
      <c r="AK354" s="1981"/>
      <c r="AL354" s="1981"/>
      <c r="AM354" s="1981"/>
      <c r="AN354" s="1982"/>
      <c r="AO354" s="1981"/>
      <c r="AP354" s="1981"/>
      <c r="AQ354" s="1981"/>
      <c r="AR354" s="1981"/>
      <c r="AS354" s="1982"/>
      <c r="AT354" s="1981"/>
      <c r="AU354" s="1981"/>
      <c r="AV354" s="1981"/>
      <c r="AW354" s="1981"/>
      <c r="AX354" s="1982"/>
      <c r="AY354" s="388"/>
      <c r="AZ354" s="388"/>
      <c r="BA354" s="388"/>
      <c r="BB354" s="388"/>
      <c r="BC354" s="388"/>
      <c r="BD354" s="388"/>
    </row>
    <row r="355" spans="1:56">
      <c r="A355" s="1998"/>
      <c r="B355" s="1999"/>
      <c r="C355" s="1999"/>
      <c r="D355" s="1999"/>
      <c r="E355" s="554"/>
      <c r="F355" s="555"/>
      <c r="G355" s="527">
        <f t="shared" si="7"/>
        <v>463</v>
      </c>
      <c r="H355" s="1981"/>
      <c r="I355" s="1981"/>
      <c r="J355" s="1981"/>
      <c r="K355" s="1981"/>
      <c r="L355" s="1981"/>
      <c r="M355" s="1981"/>
      <c r="N355" s="1981"/>
      <c r="O355" s="1981"/>
      <c r="P355" s="1981"/>
      <c r="Q355" s="1981"/>
      <c r="R355" s="1094"/>
      <c r="S355" s="2368"/>
      <c r="T355" s="2368"/>
      <c r="U355" s="2368"/>
      <c r="V355" s="2368"/>
      <c r="W355" s="2368"/>
      <c r="X355" s="2368"/>
      <c r="Y355" s="488"/>
      <c r="Z355" s="2198"/>
      <c r="AA355" s="1981"/>
      <c r="AB355" s="1981"/>
      <c r="AC355" s="1981"/>
      <c r="AD355" s="1982"/>
      <c r="AE355" s="1981"/>
      <c r="AF355" s="1981"/>
      <c r="AG355" s="1981"/>
      <c r="AH355" s="1981"/>
      <c r="AI355" s="1982"/>
      <c r="AJ355" s="1981"/>
      <c r="AK355" s="1981"/>
      <c r="AL355" s="1981"/>
      <c r="AM355" s="1981"/>
      <c r="AN355" s="1982"/>
      <c r="AO355" s="1981"/>
      <c r="AP355" s="1981"/>
      <c r="AQ355" s="1981"/>
      <c r="AR355" s="1981"/>
      <c r="AS355" s="1982"/>
      <c r="AT355" s="1981"/>
      <c r="AU355" s="1981"/>
      <c r="AV355" s="1981"/>
      <c r="AW355" s="1981"/>
      <c r="AX355" s="1982"/>
      <c r="AY355" s="391"/>
      <c r="AZ355" s="391"/>
      <c r="BA355" s="391"/>
      <c r="BB355" s="391"/>
      <c r="BC355" s="391"/>
      <c r="BD355" s="391"/>
    </row>
    <row r="356" spans="1:56">
      <c r="A356" s="1998"/>
      <c r="B356" s="1999"/>
      <c r="C356" s="1999"/>
      <c r="D356" s="1999"/>
      <c r="E356" s="554"/>
      <c r="F356" s="555"/>
      <c r="G356" s="527">
        <f t="shared" si="7"/>
        <v>463</v>
      </c>
      <c r="H356" s="1981"/>
      <c r="I356" s="1981"/>
      <c r="J356" s="1981"/>
      <c r="K356" s="1981"/>
      <c r="L356" s="1981"/>
      <c r="M356" s="1981"/>
      <c r="N356" s="1981"/>
      <c r="O356" s="1981"/>
      <c r="P356" s="1981"/>
      <c r="Q356" s="1981"/>
      <c r="R356" s="1094"/>
      <c r="S356" s="2368"/>
      <c r="T356" s="2368"/>
      <c r="U356" s="2368"/>
      <c r="V356" s="2368"/>
      <c r="W356" s="2368"/>
      <c r="X356" s="2368"/>
      <c r="Y356" s="488"/>
      <c r="Z356" s="2198"/>
      <c r="AA356" s="1981"/>
      <c r="AB356" s="1981"/>
      <c r="AC356" s="1981"/>
      <c r="AD356" s="1982"/>
      <c r="AE356" s="1981"/>
      <c r="AF356" s="1981"/>
      <c r="AG356" s="1981"/>
      <c r="AH356" s="1981"/>
      <c r="AI356" s="1982"/>
      <c r="AJ356" s="1981"/>
      <c r="AK356" s="1981"/>
      <c r="AL356" s="1981"/>
      <c r="AM356" s="1981"/>
      <c r="AN356" s="1982"/>
      <c r="AO356" s="1981"/>
      <c r="AP356" s="1981"/>
      <c r="AQ356" s="1981"/>
      <c r="AR356" s="1981"/>
      <c r="AS356" s="1982"/>
      <c r="AT356" s="1981"/>
      <c r="AU356" s="1981"/>
      <c r="AV356" s="1981"/>
      <c r="AW356" s="1981"/>
      <c r="AX356" s="1982"/>
      <c r="AY356" s="391"/>
      <c r="AZ356" s="391"/>
      <c r="BA356" s="391"/>
      <c r="BB356" s="391"/>
      <c r="BC356" s="391"/>
      <c r="BD356" s="391"/>
    </row>
    <row r="357" spans="1:56">
      <c r="A357" s="1998"/>
      <c r="B357" s="1999"/>
      <c r="C357" s="1999"/>
      <c r="D357" s="1999"/>
      <c r="E357" s="554"/>
      <c r="F357" s="555"/>
      <c r="G357" s="527">
        <f t="shared" si="7"/>
        <v>463</v>
      </c>
      <c r="H357" s="1981"/>
      <c r="I357" s="1981"/>
      <c r="J357" s="1981"/>
      <c r="K357" s="1981"/>
      <c r="L357" s="1981"/>
      <c r="M357" s="1981"/>
      <c r="N357" s="1981"/>
      <c r="O357" s="1981"/>
      <c r="P357" s="1981"/>
      <c r="Q357" s="1981"/>
      <c r="R357" s="1094"/>
      <c r="S357" s="2368"/>
      <c r="T357" s="2368"/>
      <c r="U357" s="2368"/>
      <c r="V357" s="2368"/>
      <c r="W357" s="2368"/>
      <c r="X357" s="2368"/>
      <c r="Y357" s="488"/>
      <c r="Z357" s="2198"/>
      <c r="AA357" s="1981"/>
      <c r="AB357" s="1981"/>
      <c r="AC357" s="1981"/>
      <c r="AD357" s="1982"/>
      <c r="AE357" s="1981"/>
      <c r="AF357" s="1981"/>
      <c r="AG357" s="1981"/>
      <c r="AH357" s="1981"/>
      <c r="AI357" s="1982"/>
      <c r="AJ357" s="1981"/>
      <c r="AK357" s="1981"/>
      <c r="AL357" s="1981"/>
      <c r="AM357" s="1981"/>
      <c r="AN357" s="1982"/>
      <c r="AO357" s="1981"/>
      <c r="AP357" s="1981"/>
      <c r="AQ357" s="1981"/>
      <c r="AR357" s="1981"/>
      <c r="AS357" s="1982"/>
      <c r="AT357" s="1981"/>
      <c r="AU357" s="1981"/>
      <c r="AV357" s="1981"/>
      <c r="AW357" s="1981"/>
      <c r="AX357" s="1982"/>
      <c r="AY357" s="391"/>
      <c r="AZ357" s="391"/>
      <c r="BA357" s="391"/>
      <c r="BB357" s="391"/>
      <c r="BC357" s="391"/>
      <c r="BD357" s="391"/>
    </row>
    <row r="358" spans="1:56">
      <c r="A358" s="1998"/>
      <c r="B358" s="1999"/>
      <c r="C358" s="1999"/>
      <c r="D358" s="1999"/>
      <c r="E358" s="554"/>
      <c r="F358" s="555"/>
      <c r="G358" s="527">
        <f t="shared" si="7"/>
        <v>463</v>
      </c>
      <c r="H358" s="1981"/>
      <c r="I358" s="1981"/>
      <c r="J358" s="1981"/>
      <c r="K358" s="1981"/>
      <c r="L358" s="1981"/>
      <c r="M358" s="1981"/>
      <c r="N358" s="1981"/>
      <c r="O358" s="1981"/>
      <c r="P358" s="1981"/>
      <c r="Q358" s="1981"/>
      <c r="R358" s="1094"/>
      <c r="S358" s="2368"/>
      <c r="T358" s="2368"/>
      <c r="U358" s="2368"/>
      <c r="V358" s="2368"/>
      <c r="W358" s="2368"/>
      <c r="X358" s="2368"/>
      <c r="Y358" s="488"/>
      <c r="Z358" s="2198"/>
      <c r="AA358" s="1981"/>
      <c r="AB358" s="1981"/>
      <c r="AC358" s="1981"/>
      <c r="AD358" s="1982"/>
      <c r="AE358" s="1981"/>
      <c r="AF358" s="1981"/>
      <c r="AG358" s="1981"/>
      <c r="AH358" s="1981"/>
      <c r="AI358" s="1982"/>
      <c r="AJ358" s="1981"/>
      <c r="AK358" s="1981"/>
      <c r="AL358" s="1981"/>
      <c r="AM358" s="1981"/>
      <c r="AN358" s="1982"/>
      <c r="AO358" s="1981"/>
      <c r="AP358" s="1981"/>
      <c r="AQ358" s="1981"/>
      <c r="AR358" s="1981"/>
      <c r="AS358" s="1982"/>
      <c r="AT358" s="1981"/>
      <c r="AU358" s="1981"/>
      <c r="AV358" s="1981"/>
      <c r="AW358" s="1981"/>
      <c r="AX358" s="1982"/>
      <c r="AY358" s="391"/>
      <c r="AZ358" s="391"/>
      <c r="BA358" s="391"/>
      <c r="BB358" s="391"/>
      <c r="BC358" s="391"/>
      <c r="BD358" s="391"/>
    </row>
    <row r="359" spans="1:56">
      <c r="A359" s="1998"/>
      <c r="B359" s="1999"/>
      <c r="C359" s="1999"/>
      <c r="D359" s="1999"/>
      <c r="E359" s="554"/>
      <c r="F359" s="555"/>
      <c r="G359" s="527">
        <f t="shared" si="7"/>
        <v>463</v>
      </c>
      <c r="H359" s="1981"/>
      <c r="I359" s="1981"/>
      <c r="J359" s="1981"/>
      <c r="K359" s="1981"/>
      <c r="L359" s="1981"/>
      <c r="M359" s="1981"/>
      <c r="N359" s="1981"/>
      <c r="O359" s="1981"/>
      <c r="P359" s="1981"/>
      <c r="Q359" s="1981"/>
      <c r="R359" s="1094"/>
      <c r="S359" s="2368"/>
      <c r="T359" s="2368"/>
      <c r="U359" s="2368"/>
      <c r="V359" s="2368"/>
      <c r="W359" s="2368"/>
      <c r="X359" s="2368"/>
      <c r="Y359" s="488"/>
      <c r="Z359" s="2198"/>
      <c r="AA359" s="1981"/>
      <c r="AB359" s="1981"/>
      <c r="AC359" s="1981"/>
      <c r="AD359" s="1982"/>
      <c r="AE359" s="1981"/>
      <c r="AF359" s="1981"/>
      <c r="AG359" s="1981"/>
      <c r="AH359" s="1981"/>
      <c r="AI359" s="1982"/>
      <c r="AJ359" s="1981"/>
      <c r="AK359" s="1981"/>
      <c r="AL359" s="1981"/>
      <c r="AM359" s="1981"/>
      <c r="AN359" s="1982"/>
      <c r="AO359" s="1981"/>
      <c r="AP359" s="1981"/>
      <c r="AQ359" s="1981"/>
      <c r="AR359" s="1981"/>
      <c r="AS359" s="1982"/>
      <c r="AT359" s="1981"/>
      <c r="AU359" s="1981"/>
      <c r="AV359" s="1981"/>
      <c r="AW359" s="1981"/>
      <c r="AX359" s="1982"/>
      <c r="AY359" s="391"/>
      <c r="AZ359" s="391"/>
      <c r="BA359" s="391"/>
      <c r="BB359" s="391"/>
      <c r="BC359" s="391"/>
      <c r="BD359" s="391"/>
    </row>
    <row r="360" spans="1:56">
      <c r="A360" s="1998"/>
      <c r="B360" s="1999"/>
      <c r="C360" s="1999"/>
      <c r="D360" s="1999"/>
      <c r="E360" s="554"/>
      <c r="F360" s="555"/>
      <c r="G360" s="534">
        <f t="shared" si="7"/>
        <v>463</v>
      </c>
      <c r="H360" s="574" t="s">
        <v>55</v>
      </c>
      <c r="I360" s="490"/>
      <c r="J360" s="490"/>
      <c r="K360" s="490"/>
      <c r="L360" s="490"/>
      <c r="M360" s="490"/>
      <c r="N360" s="490"/>
      <c r="O360" s="490"/>
      <c r="P360" s="490"/>
      <c r="Q360" s="490"/>
      <c r="R360" s="490"/>
      <c r="S360" s="490"/>
      <c r="T360" s="490"/>
      <c r="U360" s="490"/>
      <c r="V360" s="490"/>
      <c r="W360" s="490"/>
      <c r="X360" s="490"/>
      <c r="Y360" s="490"/>
      <c r="Z360" s="2240"/>
      <c r="AA360" s="2241"/>
      <c r="AB360" s="2241"/>
      <c r="AC360" s="2241"/>
      <c r="AD360" s="2242"/>
      <c r="AE360" s="2241"/>
      <c r="AF360" s="2241"/>
      <c r="AG360" s="2241"/>
      <c r="AH360" s="2241"/>
      <c r="AI360" s="2242"/>
      <c r="AJ360" s="2241"/>
      <c r="AK360" s="2241"/>
      <c r="AL360" s="2241"/>
      <c r="AM360" s="2241"/>
      <c r="AN360" s="2242"/>
      <c r="AO360" s="2241"/>
      <c r="AP360" s="2241"/>
      <c r="AQ360" s="2241"/>
      <c r="AR360" s="2241"/>
      <c r="AS360" s="2242"/>
      <c r="AT360" s="2241"/>
      <c r="AU360" s="2241"/>
      <c r="AV360" s="2241"/>
      <c r="AW360" s="2241"/>
      <c r="AX360" s="2242"/>
      <c r="AY360" s="391"/>
      <c r="AZ360" s="391"/>
      <c r="BA360" s="391"/>
      <c r="BB360" s="391"/>
      <c r="BC360" s="391"/>
      <c r="BD360" s="391"/>
    </row>
    <row r="361" spans="1:56">
      <c r="A361" s="488">
        <v>6</v>
      </c>
      <c r="B361" s="488"/>
      <c r="C361" s="488"/>
      <c r="D361" s="488"/>
      <c r="E361" s="486"/>
      <c r="F361" s="485">
        <v>7</v>
      </c>
      <c r="G361" s="485"/>
      <c r="H361" s="485"/>
      <c r="I361" s="485"/>
      <c r="J361" s="486"/>
      <c r="K361" s="485">
        <v>8</v>
      </c>
      <c r="L361" s="485"/>
      <c r="M361" s="485"/>
      <c r="N361" s="485"/>
      <c r="O361" s="486"/>
      <c r="P361" s="485">
        <v>9</v>
      </c>
      <c r="Q361" s="485"/>
      <c r="R361" s="485"/>
      <c r="S361" s="485"/>
      <c r="T361" s="486"/>
      <c r="U361" s="485">
        <v>10</v>
      </c>
      <c r="V361" s="485"/>
      <c r="W361" s="485"/>
      <c r="X361" s="485"/>
      <c r="Y361" s="486"/>
      <c r="Z361" s="488">
        <v>11</v>
      </c>
      <c r="AA361" s="488"/>
      <c r="AB361" s="488"/>
      <c r="AC361" s="488"/>
      <c r="AD361" s="491"/>
      <c r="AE361" s="488">
        <v>12</v>
      </c>
      <c r="AF361" s="488"/>
      <c r="AG361" s="488"/>
      <c r="AH361" s="488"/>
      <c r="AI361" s="491"/>
      <c r="AJ361" s="488">
        <v>13</v>
      </c>
      <c r="AK361" s="488"/>
      <c r="AL361" s="488"/>
      <c r="AM361" s="488"/>
      <c r="AN361" s="491"/>
      <c r="AO361" s="488">
        <v>14</v>
      </c>
      <c r="AP361" s="488"/>
      <c r="AQ361" s="488"/>
      <c r="AR361" s="488"/>
      <c r="AS361" s="491"/>
      <c r="AT361" s="488">
        <v>15</v>
      </c>
      <c r="AU361" s="488"/>
      <c r="AV361" s="488"/>
      <c r="AW361" s="488"/>
      <c r="AX361" s="491"/>
      <c r="AY361" s="391"/>
      <c r="AZ361" s="391"/>
      <c r="BA361" s="391"/>
      <c r="BB361" s="391"/>
      <c r="BC361" s="391"/>
      <c r="BD361" s="391"/>
    </row>
    <row r="362" spans="1:56">
      <c r="A362" s="1981"/>
      <c r="B362" s="1981"/>
      <c r="C362" s="1981"/>
      <c r="D362" s="1981"/>
      <c r="E362" s="1982"/>
      <c r="F362" s="1981"/>
      <c r="G362" s="1981"/>
      <c r="H362" s="1981"/>
      <c r="I362" s="1981"/>
      <c r="J362" s="1982"/>
      <c r="K362" s="1981"/>
      <c r="L362" s="1981"/>
      <c r="M362" s="1981"/>
      <c r="N362" s="1981"/>
      <c r="O362" s="1982"/>
      <c r="P362" s="1981"/>
      <c r="Q362" s="1981"/>
      <c r="R362" s="1981"/>
      <c r="S362" s="1981"/>
      <c r="T362" s="1982"/>
      <c r="U362" s="1981"/>
      <c r="V362" s="1981"/>
      <c r="W362" s="1981"/>
      <c r="X362" s="1981"/>
      <c r="Y362" s="1982"/>
      <c r="Z362" s="1981"/>
      <c r="AA362" s="1981"/>
      <c r="AB362" s="1981"/>
      <c r="AC362" s="1981"/>
      <c r="AD362" s="1982"/>
      <c r="AE362" s="1981"/>
      <c r="AF362" s="1981"/>
      <c r="AG362" s="1981"/>
      <c r="AH362" s="1981"/>
      <c r="AI362" s="1982"/>
      <c r="AJ362" s="1981"/>
      <c r="AK362" s="1981"/>
      <c r="AL362" s="1981"/>
      <c r="AM362" s="1981"/>
      <c r="AN362" s="1982"/>
      <c r="AO362" s="1981"/>
      <c r="AP362" s="1981"/>
      <c r="AQ362" s="1981"/>
      <c r="AR362" s="1981"/>
      <c r="AS362" s="1982"/>
      <c r="AT362" s="1981"/>
      <c r="AU362" s="1981"/>
      <c r="AV362" s="1981"/>
      <c r="AW362" s="1981"/>
      <c r="AX362" s="1982"/>
      <c r="AY362" s="391"/>
      <c r="AZ362" s="391"/>
      <c r="BA362" s="391"/>
      <c r="BB362" s="391"/>
      <c r="BC362" s="391"/>
      <c r="BD362" s="391"/>
    </row>
    <row r="363" spans="1:56">
      <c r="A363" s="1981"/>
      <c r="B363" s="1981"/>
      <c r="C363" s="1981"/>
      <c r="D363" s="1981"/>
      <c r="E363" s="1982"/>
      <c r="F363" s="1981"/>
      <c r="G363" s="1981"/>
      <c r="H363" s="1981"/>
      <c r="I363" s="1981"/>
      <c r="J363" s="1982"/>
      <c r="K363" s="1981"/>
      <c r="L363" s="1981"/>
      <c r="M363" s="1981"/>
      <c r="N363" s="1981"/>
      <c r="O363" s="1982"/>
      <c r="P363" s="1981"/>
      <c r="Q363" s="1981"/>
      <c r="R363" s="1981"/>
      <c r="S363" s="1981"/>
      <c r="T363" s="1982"/>
      <c r="U363" s="1981"/>
      <c r="V363" s="1981"/>
      <c r="W363" s="1981"/>
      <c r="X363" s="1981"/>
      <c r="Y363" s="1982"/>
      <c r="Z363" s="1981"/>
      <c r="AA363" s="1981"/>
      <c r="AB363" s="1981"/>
      <c r="AC363" s="1981"/>
      <c r="AD363" s="1982"/>
      <c r="AE363" s="1981"/>
      <c r="AF363" s="1981"/>
      <c r="AG363" s="1981"/>
      <c r="AH363" s="1981"/>
      <c r="AI363" s="1982"/>
      <c r="AJ363" s="1981"/>
      <c r="AK363" s="1981"/>
      <c r="AL363" s="1981"/>
      <c r="AM363" s="1981"/>
      <c r="AN363" s="1982"/>
      <c r="AO363" s="1981"/>
      <c r="AP363" s="1981"/>
      <c r="AQ363" s="1981"/>
      <c r="AR363" s="1981"/>
      <c r="AS363" s="1982"/>
      <c r="AT363" s="1981"/>
      <c r="AU363" s="1981"/>
      <c r="AV363" s="1981"/>
      <c r="AW363" s="1981"/>
      <c r="AX363" s="1982"/>
      <c r="AY363" s="391"/>
      <c r="AZ363" s="391"/>
      <c r="BA363" s="391"/>
      <c r="BB363" s="391"/>
      <c r="BC363" s="391"/>
      <c r="BD363" s="391"/>
    </row>
    <row r="364" spans="1:56">
      <c r="A364" s="1981"/>
      <c r="B364" s="1981"/>
      <c r="C364" s="1981"/>
      <c r="D364" s="1981"/>
      <c r="E364" s="1982"/>
      <c r="F364" s="1981"/>
      <c r="G364" s="1981"/>
      <c r="H364" s="1981"/>
      <c r="I364" s="1981"/>
      <c r="J364" s="1982"/>
      <c r="K364" s="1981"/>
      <c r="L364" s="1981"/>
      <c r="M364" s="1981"/>
      <c r="N364" s="1981"/>
      <c r="O364" s="1982"/>
      <c r="P364" s="1981"/>
      <c r="Q364" s="1981"/>
      <c r="R364" s="1981"/>
      <c r="S364" s="1981"/>
      <c r="T364" s="1982"/>
      <c r="U364" s="1981"/>
      <c r="V364" s="1981"/>
      <c r="W364" s="1981"/>
      <c r="X364" s="1981"/>
      <c r="Y364" s="1982"/>
      <c r="Z364" s="1981"/>
      <c r="AA364" s="1981"/>
      <c r="AB364" s="1981"/>
      <c r="AC364" s="1981"/>
      <c r="AD364" s="1982"/>
      <c r="AE364" s="1981"/>
      <c r="AF364" s="1981"/>
      <c r="AG364" s="1981"/>
      <c r="AH364" s="1981"/>
      <c r="AI364" s="1982"/>
      <c r="AJ364" s="1981"/>
      <c r="AK364" s="1981"/>
      <c r="AL364" s="1981"/>
      <c r="AM364" s="1981"/>
      <c r="AN364" s="1982"/>
      <c r="AO364" s="1981"/>
      <c r="AP364" s="1981"/>
      <c r="AQ364" s="1981"/>
      <c r="AR364" s="1981"/>
      <c r="AS364" s="1982"/>
      <c r="AT364" s="1981"/>
      <c r="AU364" s="1981"/>
      <c r="AV364" s="1981"/>
      <c r="AW364" s="1981"/>
      <c r="AX364" s="1982"/>
      <c r="AY364" s="391"/>
      <c r="AZ364" s="391"/>
      <c r="BA364" s="391"/>
      <c r="BB364" s="391"/>
      <c r="BC364" s="391"/>
      <c r="BD364" s="391"/>
    </row>
    <row r="365" spans="1:56">
      <c r="A365" s="1981"/>
      <c r="B365" s="1981"/>
      <c r="C365" s="1981"/>
      <c r="D365" s="1981"/>
      <c r="E365" s="1982"/>
      <c r="F365" s="1981"/>
      <c r="G365" s="1981"/>
      <c r="H365" s="1981"/>
      <c r="I365" s="1981"/>
      <c r="J365" s="1982"/>
      <c r="K365" s="1981"/>
      <c r="L365" s="1981"/>
      <c r="M365" s="1981"/>
      <c r="N365" s="1981"/>
      <c r="O365" s="1982"/>
      <c r="P365" s="1981"/>
      <c r="Q365" s="1981"/>
      <c r="R365" s="1981"/>
      <c r="S365" s="1981"/>
      <c r="T365" s="1982"/>
      <c r="U365" s="1981"/>
      <c r="V365" s="1981"/>
      <c r="W365" s="1981"/>
      <c r="X365" s="1981"/>
      <c r="Y365" s="1982"/>
      <c r="Z365" s="1981"/>
      <c r="AA365" s="1981"/>
      <c r="AB365" s="1981"/>
      <c r="AC365" s="1981"/>
      <c r="AD365" s="1982"/>
      <c r="AE365" s="1981"/>
      <c r="AF365" s="1981"/>
      <c r="AG365" s="1981"/>
      <c r="AH365" s="1981"/>
      <c r="AI365" s="1982"/>
      <c r="AJ365" s="1981"/>
      <c r="AK365" s="1981"/>
      <c r="AL365" s="1981"/>
      <c r="AM365" s="1981"/>
      <c r="AN365" s="1982"/>
      <c r="AO365" s="1981"/>
      <c r="AP365" s="1981"/>
      <c r="AQ365" s="1981"/>
      <c r="AR365" s="1981"/>
      <c r="AS365" s="1982"/>
      <c r="AT365" s="1981"/>
      <c r="AU365" s="1981"/>
      <c r="AV365" s="1981"/>
      <c r="AW365" s="1981"/>
      <c r="AX365" s="1982"/>
      <c r="AY365" s="391"/>
      <c r="AZ365" s="391"/>
      <c r="BA365" s="391"/>
      <c r="BB365" s="391"/>
      <c r="BC365" s="391"/>
      <c r="BD365" s="391"/>
    </row>
    <row r="366" spans="1:56">
      <c r="A366" s="1981"/>
      <c r="B366" s="1981"/>
      <c r="C366" s="1981"/>
      <c r="D366" s="1981"/>
      <c r="E366" s="1982"/>
      <c r="F366" s="1981"/>
      <c r="G366" s="1981"/>
      <c r="H366" s="1981"/>
      <c r="I366" s="1981"/>
      <c r="J366" s="1982"/>
      <c r="K366" s="1981"/>
      <c r="L366" s="1981"/>
      <c r="M366" s="1981"/>
      <c r="N366" s="1981"/>
      <c r="O366" s="1982"/>
      <c r="P366" s="1981"/>
      <c r="Q366" s="1981"/>
      <c r="R366" s="1981"/>
      <c r="S366" s="1981"/>
      <c r="T366" s="1982"/>
      <c r="U366" s="1981"/>
      <c r="V366" s="1981"/>
      <c r="W366" s="1981"/>
      <c r="X366" s="1981"/>
      <c r="Y366" s="1982"/>
      <c r="Z366" s="1981"/>
      <c r="AA366" s="1981"/>
      <c r="AB366" s="1981"/>
      <c r="AC366" s="1981"/>
      <c r="AD366" s="1982"/>
      <c r="AE366" s="1981"/>
      <c r="AF366" s="1981"/>
      <c r="AG366" s="1981"/>
      <c r="AH366" s="1981"/>
      <c r="AI366" s="1982"/>
      <c r="AJ366" s="1981"/>
      <c r="AK366" s="1981"/>
      <c r="AL366" s="1981"/>
      <c r="AM366" s="1981"/>
      <c r="AN366" s="1982"/>
      <c r="AO366" s="1981"/>
      <c r="AP366" s="1981"/>
      <c r="AQ366" s="1981"/>
      <c r="AR366" s="1981"/>
      <c r="AS366" s="1982"/>
      <c r="AT366" s="1981"/>
      <c r="AU366" s="1981"/>
      <c r="AV366" s="1981"/>
      <c r="AW366" s="1981"/>
      <c r="AX366" s="1982"/>
      <c r="AY366" s="391"/>
      <c r="AZ366" s="391"/>
      <c r="BA366" s="391"/>
      <c r="BB366" s="391"/>
      <c r="BC366" s="391"/>
      <c r="BD366" s="391"/>
    </row>
    <row r="367" spans="1:56">
      <c r="A367" s="1981"/>
      <c r="B367" s="1981"/>
      <c r="C367" s="1981"/>
      <c r="D367" s="1981"/>
      <c r="E367" s="1982"/>
      <c r="F367" s="1981"/>
      <c r="G367" s="1981"/>
      <c r="H367" s="1981"/>
      <c r="I367" s="1981"/>
      <c r="J367" s="1982"/>
      <c r="K367" s="1981"/>
      <c r="L367" s="1981"/>
      <c r="M367" s="1981"/>
      <c r="N367" s="1981"/>
      <c r="O367" s="1982"/>
      <c r="P367" s="1981"/>
      <c r="Q367" s="1981"/>
      <c r="R367" s="1981"/>
      <c r="S367" s="1981"/>
      <c r="T367" s="1982"/>
      <c r="U367" s="1981"/>
      <c r="V367" s="1981"/>
      <c r="W367" s="1981"/>
      <c r="X367" s="1981"/>
      <c r="Y367" s="1982"/>
      <c r="Z367" s="1981"/>
      <c r="AA367" s="1981"/>
      <c r="AB367" s="1981"/>
      <c r="AC367" s="1981"/>
      <c r="AD367" s="1982"/>
      <c r="AE367" s="1981"/>
      <c r="AF367" s="1981"/>
      <c r="AG367" s="1981"/>
      <c r="AH367" s="1981"/>
      <c r="AI367" s="1982"/>
      <c r="AJ367" s="1981"/>
      <c r="AK367" s="1981"/>
      <c r="AL367" s="1981"/>
      <c r="AM367" s="1981"/>
      <c r="AN367" s="1982"/>
      <c r="AO367" s="1981"/>
      <c r="AP367" s="1981"/>
      <c r="AQ367" s="1981"/>
      <c r="AR367" s="1981"/>
      <c r="AS367" s="1982"/>
      <c r="AT367" s="1981"/>
      <c r="AU367" s="1981"/>
      <c r="AV367" s="1981"/>
      <c r="AW367" s="1981"/>
      <c r="AX367" s="1982"/>
      <c r="AY367" s="391"/>
      <c r="AZ367" s="391"/>
      <c r="BA367" s="391"/>
      <c r="BB367" s="391"/>
      <c r="BC367" s="391"/>
      <c r="BD367" s="391"/>
    </row>
    <row r="368" spans="1:56">
      <c r="A368" s="1981"/>
      <c r="B368" s="1981"/>
      <c r="C368" s="1981"/>
      <c r="D368" s="1981"/>
      <c r="E368" s="1982"/>
      <c r="F368" s="1981"/>
      <c r="G368" s="1981"/>
      <c r="H368" s="1981"/>
      <c r="I368" s="1981"/>
      <c r="J368" s="1982"/>
      <c r="K368" s="1981"/>
      <c r="L368" s="1981"/>
      <c r="M368" s="1981"/>
      <c r="N368" s="1981"/>
      <c r="O368" s="1982"/>
      <c r="P368" s="1981"/>
      <c r="Q368" s="1981"/>
      <c r="R368" s="1981"/>
      <c r="S368" s="1981"/>
      <c r="T368" s="1982"/>
      <c r="U368" s="1981"/>
      <c r="V368" s="1981"/>
      <c r="W368" s="1981"/>
      <c r="X368" s="1981"/>
      <c r="Y368" s="1982"/>
      <c r="Z368" s="1981"/>
      <c r="AA368" s="1981"/>
      <c r="AB368" s="1981"/>
      <c r="AC368" s="1981"/>
      <c r="AD368" s="1982"/>
      <c r="AE368" s="1981"/>
      <c r="AF368" s="1981"/>
      <c r="AG368" s="1981"/>
      <c r="AH368" s="1981"/>
      <c r="AI368" s="1982"/>
      <c r="AJ368" s="1981"/>
      <c r="AK368" s="1981"/>
      <c r="AL368" s="1981"/>
      <c r="AM368" s="1981"/>
      <c r="AN368" s="1982"/>
      <c r="AO368" s="1981"/>
      <c r="AP368" s="1981"/>
      <c r="AQ368" s="1981"/>
      <c r="AR368" s="1981"/>
      <c r="AS368" s="1982"/>
      <c r="AT368" s="1981"/>
      <c r="AU368" s="1981"/>
      <c r="AV368" s="1981"/>
      <c r="AW368" s="1981"/>
      <c r="AX368" s="1982"/>
      <c r="AY368" s="391"/>
      <c r="AZ368" s="391"/>
      <c r="BA368" s="391"/>
      <c r="BB368" s="391"/>
      <c r="BC368" s="391"/>
      <c r="BD368" s="391"/>
    </row>
    <row r="369" spans="1:56">
      <c r="A369" s="1981"/>
      <c r="B369" s="1981"/>
      <c r="C369" s="1981"/>
      <c r="D369" s="1981"/>
      <c r="E369" s="1982"/>
      <c r="F369" s="1981"/>
      <c r="G369" s="1981"/>
      <c r="H369" s="1981"/>
      <c r="I369" s="1981"/>
      <c r="J369" s="1982"/>
      <c r="K369" s="1981"/>
      <c r="L369" s="1981"/>
      <c r="M369" s="1981"/>
      <c r="N369" s="1981"/>
      <c r="O369" s="1982"/>
      <c r="P369" s="1981"/>
      <c r="Q369" s="1981"/>
      <c r="R369" s="1981"/>
      <c r="S369" s="1981"/>
      <c r="T369" s="1982"/>
      <c r="U369" s="1981"/>
      <c r="V369" s="1981"/>
      <c r="W369" s="1981"/>
      <c r="X369" s="1981"/>
      <c r="Y369" s="1982"/>
      <c r="Z369" s="1981"/>
      <c r="AA369" s="1981"/>
      <c r="AB369" s="1981"/>
      <c r="AC369" s="1981"/>
      <c r="AD369" s="1982"/>
      <c r="AE369" s="1981"/>
      <c r="AF369" s="1981"/>
      <c r="AG369" s="1981"/>
      <c r="AH369" s="1981"/>
      <c r="AI369" s="1982"/>
      <c r="AJ369" s="1981"/>
      <c r="AK369" s="1981"/>
      <c r="AL369" s="1981"/>
      <c r="AM369" s="1981"/>
      <c r="AN369" s="1982"/>
      <c r="AO369" s="1981"/>
      <c r="AP369" s="1981"/>
      <c r="AQ369" s="1981"/>
      <c r="AR369" s="1981"/>
      <c r="AS369" s="1982"/>
      <c r="AT369" s="1981"/>
      <c r="AU369" s="1981"/>
      <c r="AV369" s="1981"/>
      <c r="AW369" s="1981"/>
      <c r="AX369" s="1982"/>
      <c r="AY369" s="391"/>
      <c r="AZ369" s="391"/>
      <c r="BA369" s="391"/>
      <c r="BB369" s="391"/>
      <c r="BC369" s="391"/>
      <c r="BD369" s="391"/>
    </row>
    <row r="370" spans="1:56" s="1077" customFormat="1">
      <c r="A370" s="1981"/>
      <c r="B370" s="1981"/>
      <c r="C370" s="1981"/>
      <c r="D370" s="1981"/>
      <c r="E370" s="1982"/>
      <c r="F370" s="1981"/>
      <c r="G370" s="1981"/>
      <c r="H370" s="1981"/>
      <c r="I370" s="1981"/>
      <c r="J370" s="1982"/>
      <c r="K370" s="1981"/>
      <c r="L370" s="1981"/>
      <c r="M370" s="1981"/>
      <c r="N370" s="1981"/>
      <c r="O370" s="1982"/>
      <c r="P370" s="1981"/>
      <c r="Q370" s="1981"/>
      <c r="R370" s="1981"/>
      <c r="S370" s="1981"/>
      <c r="T370" s="1982"/>
      <c r="U370" s="1981"/>
      <c r="V370" s="1981"/>
      <c r="W370" s="1981"/>
      <c r="X370" s="1981"/>
      <c r="Y370" s="1982"/>
      <c r="Z370" s="1981"/>
      <c r="AA370" s="1981"/>
      <c r="AB370" s="1981"/>
      <c r="AC370" s="1981"/>
      <c r="AD370" s="1982"/>
      <c r="AE370" s="1981"/>
      <c r="AF370" s="1981"/>
      <c r="AG370" s="1981"/>
      <c r="AH370" s="1981"/>
      <c r="AI370" s="1982"/>
      <c r="AJ370" s="1981"/>
      <c r="AK370" s="1981"/>
      <c r="AL370" s="1981"/>
      <c r="AM370" s="1981"/>
      <c r="AN370" s="1982"/>
      <c r="AO370" s="1981"/>
      <c r="AP370" s="1981"/>
      <c r="AQ370" s="1981"/>
      <c r="AR370" s="1981"/>
      <c r="AS370" s="1982"/>
      <c r="AT370" s="1981"/>
      <c r="AU370" s="1981"/>
      <c r="AV370" s="1981"/>
      <c r="AW370" s="1981"/>
      <c r="AX370" s="1982"/>
      <c r="AY370" s="388"/>
      <c r="AZ370" s="388"/>
      <c r="BA370" s="388"/>
      <c r="BB370" s="388"/>
      <c r="BC370" s="388"/>
      <c r="BD370" s="388"/>
    </row>
    <row r="371" spans="1:56">
      <c r="A371" s="1981"/>
      <c r="B371" s="1981"/>
      <c r="C371" s="1981"/>
      <c r="D371" s="1981"/>
      <c r="E371" s="1982"/>
      <c r="F371" s="1981"/>
      <c r="G371" s="1981"/>
      <c r="H371" s="1981"/>
      <c r="I371" s="1981"/>
      <c r="J371" s="1982"/>
      <c r="K371" s="1981"/>
      <c r="L371" s="1981"/>
      <c r="M371" s="1981"/>
      <c r="N371" s="1981"/>
      <c r="O371" s="1982"/>
      <c r="P371" s="1981"/>
      <c r="Q371" s="1981"/>
      <c r="R371" s="1981"/>
      <c r="S371" s="1981"/>
      <c r="T371" s="1982"/>
      <c r="U371" s="1981"/>
      <c r="V371" s="1981"/>
      <c r="W371" s="1981"/>
      <c r="X371" s="1981"/>
      <c r="Y371" s="1982"/>
      <c r="Z371" s="1981"/>
      <c r="AA371" s="1981"/>
      <c r="AB371" s="1981"/>
      <c r="AC371" s="1981"/>
      <c r="AD371" s="1982"/>
      <c r="AE371" s="1981"/>
      <c r="AF371" s="1981"/>
      <c r="AG371" s="1981"/>
      <c r="AH371" s="1981"/>
      <c r="AI371" s="1982"/>
      <c r="AJ371" s="1981"/>
      <c r="AK371" s="1981"/>
      <c r="AL371" s="1981"/>
      <c r="AM371" s="1981"/>
      <c r="AN371" s="1982"/>
      <c r="AO371" s="1981"/>
      <c r="AP371" s="1981"/>
      <c r="AQ371" s="1981"/>
      <c r="AR371" s="1981"/>
      <c r="AS371" s="1982"/>
      <c r="AT371" s="1981"/>
      <c r="AU371" s="1981"/>
      <c r="AV371" s="1981"/>
      <c r="AW371" s="1981"/>
      <c r="AX371" s="1982"/>
      <c r="AY371" s="391"/>
      <c r="AZ371" s="391"/>
      <c r="BA371" s="391"/>
      <c r="BB371" s="391"/>
      <c r="BC371" s="391"/>
      <c r="BD371" s="391"/>
    </row>
    <row r="372" spans="1:56">
      <c r="A372" s="1981"/>
      <c r="B372" s="1981"/>
      <c r="C372" s="1981"/>
      <c r="D372" s="1981"/>
      <c r="E372" s="1982"/>
      <c r="F372" s="1981"/>
      <c r="G372" s="1981"/>
      <c r="H372" s="1981"/>
      <c r="I372" s="1981"/>
      <c r="J372" s="1982"/>
      <c r="K372" s="1981"/>
      <c r="L372" s="1981"/>
      <c r="M372" s="1981"/>
      <c r="N372" s="1981"/>
      <c r="O372" s="1982"/>
      <c r="P372" s="1981"/>
      <c r="Q372" s="1981"/>
      <c r="R372" s="1981"/>
      <c r="S372" s="1981"/>
      <c r="T372" s="1982"/>
      <c r="U372" s="1981"/>
      <c r="V372" s="1981"/>
      <c r="W372" s="1981"/>
      <c r="X372" s="1981"/>
      <c r="Y372" s="1982"/>
      <c r="Z372" s="1981"/>
      <c r="AA372" s="1981"/>
      <c r="AB372" s="1981"/>
      <c r="AC372" s="1981"/>
      <c r="AD372" s="1982"/>
      <c r="AE372" s="1981"/>
      <c r="AF372" s="1981"/>
      <c r="AG372" s="1981"/>
      <c r="AH372" s="1981"/>
      <c r="AI372" s="1982"/>
      <c r="AJ372" s="1981"/>
      <c r="AK372" s="1981"/>
      <c r="AL372" s="1981"/>
      <c r="AM372" s="1981"/>
      <c r="AN372" s="1982"/>
      <c r="AO372" s="1981"/>
      <c r="AP372" s="1981"/>
      <c r="AQ372" s="1981"/>
      <c r="AR372" s="1981"/>
      <c r="AS372" s="1982"/>
      <c r="AT372" s="1981"/>
      <c r="AU372" s="1981"/>
      <c r="AV372" s="1981"/>
      <c r="AW372" s="1981"/>
      <c r="AX372" s="1982"/>
      <c r="AY372" s="391"/>
      <c r="AZ372" s="391"/>
      <c r="BA372" s="391"/>
      <c r="BB372" s="391"/>
      <c r="BC372" s="391"/>
      <c r="BD372" s="391"/>
    </row>
    <row r="373" spans="1:56">
      <c r="A373" s="1981"/>
      <c r="B373" s="1981"/>
      <c r="C373" s="1981"/>
      <c r="D373" s="1981"/>
      <c r="E373" s="1982"/>
      <c r="F373" s="1981"/>
      <c r="G373" s="1981"/>
      <c r="H373" s="1981"/>
      <c r="I373" s="1981"/>
      <c r="J373" s="1982"/>
      <c r="K373" s="1981"/>
      <c r="L373" s="1981"/>
      <c r="M373" s="1981"/>
      <c r="N373" s="1981"/>
      <c r="O373" s="1982"/>
      <c r="P373" s="1981"/>
      <c r="Q373" s="1981"/>
      <c r="R373" s="1981"/>
      <c r="S373" s="1981"/>
      <c r="T373" s="1982"/>
      <c r="U373" s="1981"/>
      <c r="V373" s="1981"/>
      <c r="W373" s="1981"/>
      <c r="X373" s="1981"/>
      <c r="Y373" s="1982"/>
      <c r="Z373" s="1981"/>
      <c r="AA373" s="1981"/>
      <c r="AB373" s="1981"/>
      <c r="AC373" s="1981"/>
      <c r="AD373" s="1982"/>
      <c r="AE373" s="1981"/>
      <c r="AF373" s="1981"/>
      <c r="AG373" s="1981"/>
      <c r="AH373" s="1981"/>
      <c r="AI373" s="1982"/>
      <c r="AJ373" s="1981"/>
      <c r="AK373" s="1981"/>
      <c r="AL373" s="1981"/>
      <c r="AM373" s="1981"/>
      <c r="AN373" s="1982"/>
      <c r="AO373" s="1981"/>
      <c r="AP373" s="1981"/>
      <c r="AQ373" s="1981"/>
      <c r="AR373" s="1981"/>
      <c r="AS373" s="1982"/>
      <c r="AT373" s="1981"/>
      <c r="AU373" s="1981"/>
      <c r="AV373" s="1981"/>
      <c r="AW373" s="1981"/>
      <c r="AX373" s="1982"/>
      <c r="AY373" s="391"/>
      <c r="AZ373" s="391"/>
      <c r="BA373" s="391"/>
      <c r="BB373" s="391"/>
      <c r="BC373" s="391"/>
      <c r="BD373" s="391"/>
    </row>
    <row r="374" spans="1:56">
      <c r="A374" s="1981"/>
      <c r="B374" s="1981"/>
      <c r="C374" s="1981"/>
      <c r="D374" s="1981"/>
      <c r="E374" s="1982"/>
      <c r="F374" s="1981"/>
      <c r="G374" s="1981"/>
      <c r="H374" s="1981"/>
      <c r="I374" s="1981"/>
      <c r="J374" s="1982"/>
      <c r="K374" s="1981"/>
      <c r="L374" s="1981"/>
      <c r="M374" s="1981"/>
      <c r="N374" s="1981"/>
      <c r="O374" s="1982"/>
      <c r="P374" s="1981"/>
      <c r="Q374" s="1981"/>
      <c r="R374" s="1981"/>
      <c r="S374" s="1981"/>
      <c r="T374" s="1982"/>
      <c r="U374" s="1981"/>
      <c r="V374" s="1981"/>
      <c r="W374" s="1981"/>
      <c r="X374" s="1981"/>
      <c r="Y374" s="1982"/>
      <c r="Z374" s="1981"/>
      <c r="AA374" s="1981"/>
      <c r="AB374" s="1981"/>
      <c r="AC374" s="1981"/>
      <c r="AD374" s="1982"/>
      <c r="AE374" s="1981"/>
      <c r="AF374" s="1981"/>
      <c r="AG374" s="1981"/>
      <c r="AH374" s="1981"/>
      <c r="AI374" s="1982"/>
      <c r="AJ374" s="1981"/>
      <c r="AK374" s="1981"/>
      <c r="AL374" s="1981"/>
      <c r="AM374" s="1981"/>
      <c r="AN374" s="1982"/>
      <c r="AO374" s="1981"/>
      <c r="AP374" s="1981"/>
      <c r="AQ374" s="1981"/>
      <c r="AR374" s="1981"/>
      <c r="AS374" s="1982"/>
      <c r="AT374" s="1981"/>
      <c r="AU374" s="1981"/>
      <c r="AV374" s="1981"/>
      <c r="AW374" s="1981"/>
      <c r="AX374" s="1982"/>
      <c r="AY374" s="391"/>
      <c r="AZ374" s="391"/>
      <c r="BA374" s="391"/>
      <c r="BB374" s="391"/>
      <c r="BC374" s="391"/>
      <c r="BD374" s="391"/>
    </row>
    <row r="375" spans="1:56">
      <c r="A375" s="1981"/>
      <c r="B375" s="1981"/>
      <c r="C375" s="1981"/>
      <c r="D375" s="1981"/>
      <c r="E375" s="1982"/>
      <c r="F375" s="1981"/>
      <c r="G375" s="1981"/>
      <c r="H375" s="1981"/>
      <c r="I375" s="1981"/>
      <c r="J375" s="1982"/>
      <c r="K375" s="1981"/>
      <c r="L375" s="1981"/>
      <c r="M375" s="1981"/>
      <c r="N375" s="1981"/>
      <c r="O375" s="1982"/>
      <c r="P375" s="1981"/>
      <c r="Q375" s="1981"/>
      <c r="R375" s="1981"/>
      <c r="S375" s="1981"/>
      <c r="T375" s="1982"/>
      <c r="U375" s="1981"/>
      <c r="V375" s="1981"/>
      <c r="W375" s="1981"/>
      <c r="X375" s="1981"/>
      <c r="Y375" s="1982"/>
      <c r="Z375" s="1981"/>
      <c r="AA375" s="1981"/>
      <c r="AB375" s="1981"/>
      <c r="AC375" s="1981"/>
      <c r="AD375" s="1982"/>
      <c r="AE375" s="1981"/>
      <c r="AF375" s="1981"/>
      <c r="AG375" s="1981"/>
      <c r="AH375" s="1981"/>
      <c r="AI375" s="1982"/>
      <c r="AJ375" s="1981"/>
      <c r="AK375" s="1981"/>
      <c r="AL375" s="1981"/>
      <c r="AM375" s="1981"/>
      <c r="AN375" s="1982"/>
      <c r="AO375" s="1981"/>
      <c r="AP375" s="1981"/>
      <c r="AQ375" s="1981"/>
      <c r="AR375" s="1981"/>
      <c r="AS375" s="1982"/>
      <c r="AT375" s="1981"/>
      <c r="AU375" s="1981"/>
      <c r="AV375" s="1981"/>
      <c r="AW375" s="1981"/>
      <c r="AX375" s="1982"/>
      <c r="AY375" s="391"/>
      <c r="AZ375" s="391"/>
      <c r="BA375" s="391"/>
      <c r="BB375" s="391"/>
      <c r="BC375" s="391"/>
      <c r="BD375" s="391"/>
    </row>
    <row r="376" spans="1:56">
      <c r="A376" s="2241"/>
      <c r="B376" s="2241"/>
      <c r="C376" s="2241"/>
      <c r="D376" s="2241"/>
      <c r="E376" s="2242"/>
      <c r="F376" s="2241"/>
      <c r="G376" s="2241"/>
      <c r="H376" s="2241"/>
      <c r="I376" s="2241"/>
      <c r="J376" s="2242"/>
      <c r="K376" s="2241"/>
      <c r="L376" s="2241"/>
      <c r="M376" s="2241"/>
      <c r="N376" s="2241"/>
      <c r="O376" s="2242"/>
      <c r="P376" s="2241"/>
      <c r="Q376" s="2241"/>
      <c r="R376" s="2241"/>
      <c r="S376" s="2241"/>
      <c r="T376" s="2242"/>
      <c r="U376" s="2241"/>
      <c r="V376" s="2241"/>
      <c r="W376" s="2241"/>
      <c r="X376" s="2241"/>
      <c r="Y376" s="2242"/>
      <c r="Z376" s="2241"/>
      <c r="AA376" s="2241"/>
      <c r="AB376" s="2241"/>
      <c r="AC376" s="2241"/>
      <c r="AD376" s="2242"/>
      <c r="AE376" s="2241"/>
      <c r="AF376" s="2241"/>
      <c r="AG376" s="2241"/>
      <c r="AH376" s="2241"/>
      <c r="AI376" s="2242"/>
      <c r="AJ376" s="2241"/>
      <c r="AK376" s="2241"/>
      <c r="AL376" s="2241"/>
      <c r="AM376" s="2241"/>
      <c r="AN376" s="2242"/>
      <c r="AO376" s="2241"/>
      <c r="AP376" s="2241"/>
      <c r="AQ376" s="2241"/>
      <c r="AR376" s="2241"/>
      <c r="AS376" s="2242"/>
      <c r="AT376" s="2241"/>
      <c r="AU376" s="2241"/>
      <c r="AV376" s="2241"/>
      <c r="AW376" s="2241"/>
      <c r="AX376" s="2242"/>
      <c r="AY376" s="391"/>
      <c r="AZ376" s="391"/>
      <c r="BA376" s="391"/>
      <c r="BB376" s="391"/>
      <c r="BC376" s="391"/>
      <c r="BD376" s="391"/>
    </row>
    <row r="377" spans="1:56">
      <c r="A377" s="488">
        <v>16</v>
      </c>
      <c r="B377" s="488"/>
      <c r="C377" s="488"/>
      <c r="D377" s="488"/>
      <c r="E377" s="491"/>
      <c r="F377" s="488">
        <v>17</v>
      </c>
      <c r="G377" s="488"/>
      <c r="H377" s="488"/>
      <c r="I377" s="488"/>
      <c r="J377" s="491"/>
      <c r="K377" s="488">
        <v>18</v>
      </c>
      <c r="L377" s="488"/>
      <c r="M377" s="488"/>
      <c r="N377" s="488"/>
      <c r="O377" s="491"/>
      <c r="P377" s="488">
        <v>19</v>
      </c>
      <c r="Q377" s="488"/>
      <c r="R377" s="488"/>
      <c r="S377" s="488"/>
      <c r="T377" s="491"/>
      <c r="U377" s="488">
        <v>20</v>
      </c>
      <c r="V377" s="488"/>
      <c r="W377" s="488"/>
      <c r="X377" s="488"/>
      <c r="Y377" s="491"/>
      <c r="Z377" s="488">
        <v>21</v>
      </c>
      <c r="AA377" s="488"/>
      <c r="AB377" s="488"/>
      <c r="AC377" s="488"/>
      <c r="AD377" s="491"/>
      <c r="AE377" s="488">
        <v>22</v>
      </c>
      <c r="AF377" s="488"/>
      <c r="AG377" s="488"/>
      <c r="AH377" s="488"/>
      <c r="AI377" s="491"/>
      <c r="AJ377" s="488">
        <v>23</v>
      </c>
      <c r="AK377" s="488"/>
      <c r="AL377" s="488"/>
      <c r="AM377" s="488"/>
      <c r="AN377" s="491"/>
      <c r="AO377" s="488">
        <v>24</v>
      </c>
      <c r="AP377" s="488"/>
      <c r="AQ377" s="488"/>
      <c r="AR377" s="488"/>
      <c r="AS377" s="491"/>
      <c r="AT377" s="488">
        <v>25</v>
      </c>
      <c r="AU377" s="488"/>
      <c r="AV377" s="488"/>
      <c r="AW377" s="488"/>
      <c r="AX377" s="491"/>
      <c r="AY377" s="391"/>
      <c r="AZ377" s="391"/>
      <c r="BA377" s="391"/>
      <c r="BB377" s="391"/>
      <c r="BC377" s="391"/>
      <c r="BD377" s="391"/>
    </row>
    <row r="378" spans="1:56">
      <c r="A378" s="1981"/>
      <c r="B378" s="1981"/>
      <c r="C378" s="1981"/>
      <c r="D378" s="1981"/>
      <c r="E378" s="1982"/>
      <c r="F378" s="1981"/>
      <c r="G378" s="1981"/>
      <c r="H378" s="1981"/>
      <c r="I378" s="1981"/>
      <c r="J378" s="1982"/>
      <c r="K378" s="1981"/>
      <c r="L378" s="1981"/>
      <c r="M378" s="1981"/>
      <c r="N378" s="1981"/>
      <c r="O378" s="1982"/>
      <c r="P378" s="1981"/>
      <c r="Q378" s="1981"/>
      <c r="R378" s="1981"/>
      <c r="S378" s="1981"/>
      <c r="T378" s="1982"/>
      <c r="U378" s="1981"/>
      <c r="V378" s="1981"/>
      <c r="W378" s="1981"/>
      <c r="X378" s="1981"/>
      <c r="Y378" s="1982"/>
      <c r="Z378" s="1981"/>
      <c r="AA378" s="1981"/>
      <c r="AB378" s="1981"/>
      <c r="AC378" s="1981"/>
      <c r="AD378" s="1982"/>
      <c r="AE378" s="1981"/>
      <c r="AF378" s="1981"/>
      <c r="AG378" s="1981"/>
      <c r="AH378" s="1981"/>
      <c r="AI378" s="1982"/>
      <c r="AJ378" s="1981"/>
      <c r="AK378" s="1981"/>
      <c r="AL378" s="1981"/>
      <c r="AM378" s="1981"/>
      <c r="AN378" s="1982"/>
      <c r="AO378" s="1981"/>
      <c r="AP378" s="1981"/>
      <c r="AQ378" s="1981"/>
      <c r="AR378" s="1981"/>
      <c r="AS378" s="1982"/>
      <c r="AT378" s="1981"/>
      <c r="AU378" s="1981"/>
      <c r="AV378" s="1981"/>
      <c r="AW378" s="1981"/>
      <c r="AX378" s="1982"/>
      <c r="AY378" s="391"/>
      <c r="AZ378" s="391"/>
      <c r="BA378" s="391"/>
      <c r="BB378" s="391"/>
      <c r="BC378" s="391"/>
      <c r="BD378" s="391"/>
    </row>
    <row r="379" spans="1:56">
      <c r="A379" s="1981"/>
      <c r="B379" s="1981"/>
      <c r="C379" s="1981"/>
      <c r="D379" s="1981"/>
      <c r="E379" s="1982"/>
      <c r="F379" s="1981"/>
      <c r="G379" s="1981"/>
      <c r="H379" s="1981"/>
      <c r="I379" s="1981"/>
      <c r="J379" s="1982"/>
      <c r="K379" s="1981"/>
      <c r="L379" s="1981"/>
      <c r="M379" s="1981"/>
      <c r="N379" s="1981"/>
      <c r="O379" s="1982"/>
      <c r="P379" s="1981"/>
      <c r="Q379" s="1981"/>
      <c r="R379" s="1981"/>
      <c r="S379" s="1981"/>
      <c r="T379" s="1982"/>
      <c r="U379" s="1981"/>
      <c r="V379" s="1981"/>
      <c r="W379" s="1981"/>
      <c r="X379" s="1981"/>
      <c r="Y379" s="1982"/>
      <c r="Z379" s="1981"/>
      <c r="AA379" s="1981"/>
      <c r="AB379" s="1981"/>
      <c r="AC379" s="1981"/>
      <c r="AD379" s="1982"/>
      <c r="AE379" s="1981"/>
      <c r="AF379" s="1981"/>
      <c r="AG379" s="1981"/>
      <c r="AH379" s="1981"/>
      <c r="AI379" s="1982"/>
      <c r="AJ379" s="1981"/>
      <c r="AK379" s="1981"/>
      <c r="AL379" s="1981"/>
      <c r="AM379" s="1981"/>
      <c r="AN379" s="1982"/>
      <c r="AO379" s="1981"/>
      <c r="AP379" s="1981"/>
      <c r="AQ379" s="1981"/>
      <c r="AR379" s="1981"/>
      <c r="AS379" s="1982"/>
      <c r="AT379" s="1981"/>
      <c r="AU379" s="1981"/>
      <c r="AV379" s="1981"/>
      <c r="AW379" s="1981"/>
      <c r="AX379" s="1982"/>
      <c r="AY379" s="391"/>
      <c r="AZ379" s="391"/>
      <c r="BA379" s="391"/>
      <c r="BB379" s="391"/>
      <c r="BC379" s="391"/>
      <c r="BD379" s="391"/>
    </row>
    <row r="380" spans="1:56">
      <c r="A380" s="1981"/>
      <c r="B380" s="1981"/>
      <c r="C380" s="1981"/>
      <c r="D380" s="1981"/>
      <c r="E380" s="1982"/>
      <c r="F380" s="1981"/>
      <c r="G380" s="1981"/>
      <c r="H380" s="1981"/>
      <c r="I380" s="1981"/>
      <c r="J380" s="1982"/>
      <c r="K380" s="1981"/>
      <c r="L380" s="1981"/>
      <c r="M380" s="1981"/>
      <c r="N380" s="1981"/>
      <c r="O380" s="1982"/>
      <c r="P380" s="1981"/>
      <c r="Q380" s="1981"/>
      <c r="R380" s="1981"/>
      <c r="S380" s="1981"/>
      <c r="T380" s="1982"/>
      <c r="U380" s="1981"/>
      <c r="V380" s="1981"/>
      <c r="W380" s="1981"/>
      <c r="X380" s="1981"/>
      <c r="Y380" s="1982"/>
      <c r="Z380" s="1981"/>
      <c r="AA380" s="1981"/>
      <c r="AB380" s="1981"/>
      <c r="AC380" s="1981"/>
      <c r="AD380" s="1982"/>
      <c r="AE380" s="1981"/>
      <c r="AF380" s="1981"/>
      <c r="AG380" s="1981"/>
      <c r="AH380" s="1981"/>
      <c r="AI380" s="1982"/>
      <c r="AJ380" s="1981"/>
      <c r="AK380" s="1981"/>
      <c r="AL380" s="1981"/>
      <c r="AM380" s="1981"/>
      <c r="AN380" s="1982"/>
      <c r="AO380" s="1981"/>
      <c r="AP380" s="1981"/>
      <c r="AQ380" s="1981"/>
      <c r="AR380" s="1981"/>
      <c r="AS380" s="1982"/>
      <c r="AT380" s="1981"/>
      <c r="AU380" s="1981"/>
      <c r="AV380" s="1981"/>
      <c r="AW380" s="1981"/>
      <c r="AX380" s="1982"/>
      <c r="AY380" s="391"/>
      <c r="AZ380" s="391"/>
      <c r="BA380" s="391"/>
      <c r="BB380" s="391"/>
      <c r="BC380" s="391"/>
      <c r="BD380" s="391"/>
    </row>
    <row r="381" spans="1:56">
      <c r="A381" s="1981"/>
      <c r="B381" s="1981"/>
      <c r="C381" s="1981"/>
      <c r="D381" s="1981"/>
      <c r="E381" s="1982"/>
      <c r="F381" s="1981"/>
      <c r="G381" s="1981"/>
      <c r="H381" s="1981"/>
      <c r="I381" s="1981"/>
      <c r="J381" s="1982"/>
      <c r="K381" s="1981"/>
      <c r="L381" s="1981"/>
      <c r="M381" s="1981"/>
      <c r="N381" s="1981"/>
      <c r="O381" s="1982"/>
      <c r="P381" s="1981"/>
      <c r="Q381" s="1981"/>
      <c r="R381" s="1981"/>
      <c r="S381" s="1981"/>
      <c r="T381" s="1982"/>
      <c r="U381" s="1981"/>
      <c r="V381" s="1981"/>
      <c r="W381" s="1981"/>
      <c r="X381" s="1981"/>
      <c r="Y381" s="1982"/>
      <c r="Z381" s="1981"/>
      <c r="AA381" s="1981"/>
      <c r="AB381" s="1981"/>
      <c r="AC381" s="1981"/>
      <c r="AD381" s="1982"/>
      <c r="AE381" s="1981"/>
      <c r="AF381" s="1981"/>
      <c r="AG381" s="1981"/>
      <c r="AH381" s="1981"/>
      <c r="AI381" s="1982"/>
      <c r="AJ381" s="1981"/>
      <c r="AK381" s="1981"/>
      <c r="AL381" s="1981"/>
      <c r="AM381" s="1981"/>
      <c r="AN381" s="1982"/>
      <c r="AO381" s="1981"/>
      <c r="AP381" s="1981"/>
      <c r="AQ381" s="1981"/>
      <c r="AR381" s="1981"/>
      <c r="AS381" s="1982"/>
      <c r="AT381" s="1981"/>
      <c r="AU381" s="1981"/>
      <c r="AV381" s="1981"/>
      <c r="AW381" s="1981"/>
      <c r="AX381" s="1982"/>
      <c r="AY381" s="391"/>
      <c r="AZ381" s="391"/>
      <c r="BA381" s="391"/>
      <c r="BB381" s="391"/>
      <c r="BC381" s="391"/>
      <c r="BD381" s="391"/>
    </row>
    <row r="382" spans="1:56">
      <c r="A382" s="1981"/>
      <c r="B382" s="1981"/>
      <c r="C382" s="1981"/>
      <c r="D382" s="1981"/>
      <c r="E382" s="1982"/>
      <c r="F382" s="1981"/>
      <c r="G382" s="1981"/>
      <c r="H382" s="1981"/>
      <c r="I382" s="1981"/>
      <c r="J382" s="1982"/>
      <c r="K382" s="1981"/>
      <c r="L382" s="1981"/>
      <c r="M382" s="1981"/>
      <c r="N382" s="1981"/>
      <c r="O382" s="1982"/>
      <c r="P382" s="1981"/>
      <c r="Q382" s="1981"/>
      <c r="R382" s="1981"/>
      <c r="S382" s="1981"/>
      <c r="T382" s="1982"/>
      <c r="U382" s="1981"/>
      <c r="V382" s="1981"/>
      <c r="W382" s="1981"/>
      <c r="X382" s="1981"/>
      <c r="Y382" s="1982"/>
      <c r="Z382" s="1981"/>
      <c r="AA382" s="1981"/>
      <c r="AB382" s="1981"/>
      <c r="AC382" s="1981"/>
      <c r="AD382" s="1982"/>
      <c r="AE382" s="1981"/>
      <c r="AF382" s="1981"/>
      <c r="AG382" s="1981"/>
      <c r="AH382" s="1981"/>
      <c r="AI382" s="1982"/>
      <c r="AJ382" s="1981"/>
      <c r="AK382" s="1981"/>
      <c r="AL382" s="1981"/>
      <c r="AM382" s="1981"/>
      <c r="AN382" s="1982"/>
      <c r="AO382" s="1981"/>
      <c r="AP382" s="1981"/>
      <c r="AQ382" s="1981"/>
      <c r="AR382" s="1981"/>
      <c r="AS382" s="1982"/>
      <c r="AT382" s="1981"/>
      <c r="AU382" s="1981"/>
      <c r="AV382" s="1981"/>
      <c r="AW382" s="1981"/>
      <c r="AX382" s="1982"/>
      <c r="AY382" s="391"/>
      <c r="AZ382" s="391"/>
      <c r="BA382" s="391"/>
      <c r="BB382" s="391"/>
      <c r="BC382" s="391"/>
      <c r="BD382" s="391"/>
    </row>
    <row r="383" spans="1:56">
      <c r="A383" s="1981"/>
      <c r="B383" s="1981"/>
      <c r="C383" s="1981"/>
      <c r="D383" s="1981"/>
      <c r="E383" s="1982"/>
      <c r="F383" s="1981"/>
      <c r="G383" s="1981"/>
      <c r="H383" s="1981"/>
      <c r="I383" s="1981"/>
      <c r="J383" s="1982"/>
      <c r="K383" s="1981"/>
      <c r="L383" s="1981"/>
      <c r="M383" s="1981"/>
      <c r="N383" s="1981"/>
      <c r="O383" s="1982"/>
      <c r="P383" s="1981"/>
      <c r="Q383" s="1981"/>
      <c r="R383" s="1981"/>
      <c r="S383" s="1981"/>
      <c r="T383" s="1982"/>
      <c r="U383" s="1981"/>
      <c r="V383" s="1981"/>
      <c r="W383" s="1981"/>
      <c r="X383" s="1981"/>
      <c r="Y383" s="1982"/>
      <c r="Z383" s="1981"/>
      <c r="AA383" s="1981"/>
      <c r="AB383" s="1981"/>
      <c r="AC383" s="1981"/>
      <c r="AD383" s="1982"/>
      <c r="AE383" s="1981"/>
      <c r="AF383" s="1981"/>
      <c r="AG383" s="1981"/>
      <c r="AH383" s="1981"/>
      <c r="AI383" s="1982"/>
      <c r="AJ383" s="1981"/>
      <c r="AK383" s="1981"/>
      <c r="AL383" s="1981"/>
      <c r="AM383" s="1981"/>
      <c r="AN383" s="1982"/>
      <c r="AO383" s="1981"/>
      <c r="AP383" s="1981"/>
      <c r="AQ383" s="1981"/>
      <c r="AR383" s="1981"/>
      <c r="AS383" s="1982"/>
      <c r="AT383" s="1981"/>
      <c r="AU383" s="1981"/>
      <c r="AV383" s="1981"/>
      <c r="AW383" s="1981"/>
      <c r="AX383" s="1982"/>
      <c r="AY383" s="391"/>
      <c r="AZ383" s="391"/>
      <c r="BA383" s="391"/>
      <c r="BB383" s="391"/>
      <c r="BC383" s="391"/>
      <c r="BD383" s="391"/>
    </row>
    <row r="384" spans="1:56">
      <c r="A384" s="1981"/>
      <c r="B384" s="1981"/>
      <c r="C384" s="1981"/>
      <c r="D384" s="1981"/>
      <c r="E384" s="1982"/>
      <c r="F384" s="1981"/>
      <c r="G384" s="1981"/>
      <c r="H384" s="1981"/>
      <c r="I384" s="1981"/>
      <c r="J384" s="1982"/>
      <c r="K384" s="1981"/>
      <c r="L384" s="1981"/>
      <c r="M384" s="1981"/>
      <c r="N384" s="1981"/>
      <c r="O384" s="1982"/>
      <c r="P384" s="1981"/>
      <c r="Q384" s="1981"/>
      <c r="R384" s="1981"/>
      <c r="S384" s="1981"/>
      <c r="T384" s="1982"/>
      <c r="U384" s="1981"/>
      <c r="V384" s="1981"/>
      <c r="W384" s="1981"/>
      <c r="X384" s="1981"/>
      <c r="Y384" s="1982"/>
      <c r="Z384" s="1981"/>
      <c r="AA384" s="1981"/>
      <c r="AB384" s="1981"/>
      <c r="AC384" s="1981"/>
      <c r="AD384" s="1982"/>
      <c r="AE384" s="1981"/>
      <c r="AF384" s="1981"/>
      <c r="AG384" s="1981"/>
      <c r="AH384" s="1981"/>
      <c r="AI384" s="1982"/>
      <c r="AJ384" s="1981"/>
      <c r="AK384" s="1981"/>
      <c r="AL384" s="1981"/>
      <c r="AM384" s="1981"/>
      <c r="AN384" s="1982"/>
      <c r="AO384" s="1981"/>
      <c r="AP384" s="1981"/>
      <c r="AQ384" s="1981"/>
      <c r="AR384" s="1981"/>
      <c r="AS384" s="1982"/>
      <c r="AT384" s="1981"/>
      <c r="AU384" s="1981"/>
      <c r="AV384" s="1981"/>
      <c r="AW384" s="1981"/>
      <c r="AX384" s="1982"/>
      <c r="AY384" s="391"/>
      <c r="AZ384" s="391"/>
      <c r="BA384" s="391"/>
      <c r="BB384" s="391"/>
      <c r="BC384" s="391"/>
      <c r="BD384" s="391"/>
    </row>
    <row r="385" spans="1:56">
      <c r="A385" s="1981"/>
      <c r="B385" s="1981"/>
      <c r="C385" s="1981"/>
      <c r="D385" s="1981"/>
      <c r="E385" s="1982"/>
      <c r="F385" s="1981"/>
      <c r="G385" s="1981"/>
      <c r="H385" s="1981"/>
      <c r="I385" s="1981"/>
      <c r="J385" s="1982"/>
      <c r="K385" s="1981"/>
      <c r="L385" s="1981"/>
      <c r="M385" s="1981"/>
      <c r="N385" s="1981"/>
      <c r="O385" s="1982"/>
      <c r="P385" s="1981"/>
      <c r="Q385" s="1981"/>
      <c r="R385" s="1981"/>
      <c r="S385" s="1981"/>
      <c r="T385" s="1982"/>
      <c r="U385" s="1981"/>
      <c r="V385" s="1981"/>
      <c r="W385" s="1981"/>
      <c r="X385" s="1981"/>
      <c r="Y385" s="1982"/>
      <c r="Z385" s="1981"/>
      <c r="AA385" s="1981"/>
      <c r="AB385" s="1981"/>
      <c r="AC385" s="1981"/>
      <c r="AD385" s="1982"/>
      <c r="AE385" s="1981"/>
      <c r="AF385" s="1981"/>
      <c r="AG385" s="1981"/>
      <c r="AH385" s="1981"/>
      <c r="AI385" s="1982"/>
      <c r="AJ385" s="1981"/>
      <c r="AK385" s="1981"/>
      <c r="AL385" s="1981"/>
      <c r="AM385" s="1981"/>
      <c r="AN385" s="1982"/>
      <c r="AO385" s="1981"/>
      <c r="AP385" s="1981"/>
      <c r="AQ385" s="1981"/>
      <c r="AR385" s="1981"/>
      <c r="AS385" s="1982"/>
      <c r="AT385" s="1981"/>
      <c r="AU385" s="1981"/>
      <c r="AV385" s="1981"/>
      <c r="AW385" s="1981"/>
      <c r="AX385" s="1982"/>
      <c r="AY385" s="391"/>
      <c r="AZ385" s="391"/>
      <c r="BA385" s="391"/>
      <c r="BB385" s="391"/>
      <c r="BC385" s="391"/>
      <c r="BD385" s="391"/>
    </row>
    <row r="386" spans="1:56" s="1077" customFormat="1">
      <c r="A386" s="1981"/>
      <c r="B386" s="1981"/>
      <c r="C386" s="1981"/>
      <c r="D386" s="1981"/>
      <c r="E386" s="1982"/>
      <c r="F386" s="1981"/>
      <c r="G386" s="1981"/>
      <c r="H386" s="1981"/>
      <c r="I386" s="1981"/>
      <c r="J386" s="1982"/>
      <c r="K386" s="1981"/>
      <c r="L386" s="1981"/>
      <c r="M386" s="1981"/>
      <c r="N386" s="1981"/>
      <c r="O386" s="1982"/>
      <c r="P386" s="1981"/>
      <c r="Q386" s="1981"/>
      <c r="R386" s="1981"/>
      <c r="S386" s="1981"/>
      <c r="T386" s="1982"/>
      <c r="U386" s="1981"/>
      <c r="V386" s="1981"/>
      <c r="W386" s="1981"/>
      <c r="X386" s="1981"/>
      <c r="Y386" s="1982"/>
      <c r="Z386" s="1981"/>
      <c r="AA386" s="1981"/>
      <c r="AB386" s="1981"/>
      <c r="AC386" s="1981"/>
      <c r="AD386" s="1982"/>
      <c r="AE386" s="1981"/>
      <c r="AF386" s="1981"/>
      <c r="AG386" s="1981"/>
      <c r="AH386" s="1981"/>
      <c r="AI386" s="1982"/>
      <c r="AJ386" s="1981"/>
      <c r="AK386" s="1981"/>
      <c r="AL386" s="1981"/>
      <c r="AM386" s="1981"/>
      <c r="AN386" s="1982"/>
      <c r="AO386" s="1981"/>
      <c r="AP386" s="1981"/>
      <c r="AQ386" s="1981"/>
      <c r="AR386" s="1981"/>
      <c r="AS386" s="1982"/>
      <c r="AT386" s="1981"/>
      <c r="AU386" s="1981"/>
      <c r="AV386" s="1981"/>
      <c r="AW386" s="1981"/>
      <c r="AX386" s="1982"/>
      <c r="AY386" s="388"/>
      <c r="AZ386" s="388"/>
      <c r="BA386" s="388"/>
      <c r="BB386" s="388"/>
      <c r="BC386" s="388"/>
      <c r="BD386" s="388"/>
    </row>
    <row r="387" spans="1:56">
      <c r="A387" s="1981"/>
      <c r="B387" s="1981"/>
      <c r="C387" s="1981"/>
      <c r="D387" s="1981"/>
      <c r="E387" s="1982"/>
      <c r="F387" s="1981"/>
      <c r="G387" s="1981"/>
      <c r="H387" s="1981"/>
      <c r="I387" s="1981"/>
      <c r="J387" s="1982"/>
      <c r="K387" s="1981"/>
      <c r="L387" s="1981"/>
      <c r="M387" s="1981"/>
      <c r="N387" s="1981"/>
      <c r="O387" s="1982"/>
      <c r="P387" s="1981"/>
      <c r="Q387" s="1981"/>
      <c r="R387" s="1981"/>
      <c r="S387" s="1981"/>
      <c r="T387" s="1982"/>
      <c r="U387" s="1981"/>
      <c r="V387" s="1981"/>
      <c r="W387" s="1981"/>
      <c r="X387" s="1981"/>
      <c r="Y387" s="1982"/>
      <c r="Z387" s="1981"/>
      <c r="AA387" s="1981"/>
      <c r="AB387" s="1981"/>
      <c r="AC387" s="1981"/>
      <c r="AD387" s="1982"/>
      <c r="AE387" s="1981"/>
      <c r="AF387" s="1981"/>
      <c r="AG387" s="1981"/>
      <c r="AH387" s="1981"/>
      <c r="AI387" s="1982"/>
      <c r="AJ387" s="1981"/>
      <c r="AK387" s="1981"/>
      <c r="AL387" s="1981"/>
      <c r="AM387" s="1981"/>
      <c r="AN387" s="1982"/>
      <c r="AO387" s="1981"/>
      <c r="AP387" s="1981"/>
      <c r="AQ387" s="1981"/>
      <c r="AR387" s="1981"/>
      <c r="AS387" s="1982"/>
      <c r="AT387" s="1981"/>
      <c r="AU387" s="1981"/>
      <c r="AV387" s="1981"/>
      <c r="AW387" s="1981"/>
      <c r="AX387" s="1982"/>
      <c r="AY387" s="391"/>
      <c r="AZ387" s="391"/>
      <c r="BA387" s="391"/>
      <c r="BB387" s="391"/>
      <c r="BC387" s="391"/>
      <c r="BD387" s="391"/>
    </row>
    <row r="388" spans="1:56">
      <c r="A388" s="1981"/>
      <c r="B388" s="1981"/>
      <c r="C388" s="1981"/>
      <c r="D388" s="1981"/>
      <c r="E388" s="1982"/>
      <c r="F388" s="1981"/>
      <c r="G388" s="1981"/>
      <c r="H388" s="1981"/>
      <c r="I388" s="1981"/>
      <c r="J388" s="1982"/>
      <c r="K388" s="1981"/>
      <c r="L388" s="1981"/>
      <c r="M388" s="1981"/>
      <c r="N388" s="1981"/>
      <c r="O388" s="1982"/>
      <c r="P388" s="1981"/>
      <c r="Q388" s="1981"/>
      <c r="R388" s="1981"/>
      <c r="S388" s="1981"/>
      <c r="T388" s="1982"/>
      <c r="U388" s="1981"/>
      <c r="V388" s="1981"/>
      <c r="W388" s="1981"/>
      <c r="X388" s="1981"/>
      <c r="Y388" s="1982"/>
      <c r="Z388" s="1981"/>
      <c r="AA388" s="1981"/>
      <c r="AB388" s="1981"/>
      <c r="AC388" s="1981"/>
      <c r="AD388" s="1982"/>
      <c r="AE388" s="1981"/>
      <c r="AF388" s="1981"/>
      <c r="AG388" s="1981"/>
      <c r="AH388" s="1981"/>
      <c r="AI388" s="1982"/>
      <c r="AJ388" s="1981"/>
      <c r="AK388" s="1981"/>
      <c r="AL388" s="1981"/>
      <c r="AM388" s="1981"/>
      <c r="AN388" s="1982"/>
      <c r="AO388" s="1981"/>
      <c r="AP388" s="1981"/>
      <c r="AQ388" s="1981"/>
      <c r="AR388" s="1981"/>
      <c r="AS388" s="1982"/>
      <c r="AT388" s="1981"/>
      <c r="AU388" s="1981"/>
      <c r="AV388" s="1981"/>
      <c r="AW388" s="1981"/>
      <c r="AX388" s="1982"/>
      <c r="AY388" s="391"/>
      <c r="AZ388" s="391"/>
      <c r="BA388" s="391"/>
      <c r="BB388" s="391"/>
      <c r="BC388" s="391"/>
      <c r="BD388" s="391"/>
    </row>
    <row r="389" spans="1:56">
      <c r="A389" s="1981"/>
      <c r="B389" s="1981"/>
      <c r="C389" s="1981"/>
      <c r="D389" s="1981"/>
      <c r="E389" s="1982"/>
      <c r="F389" s="1981"/>
      <c r="G389" s="1981"/>
      <c r="H389" s="1981"/>
      <c r="I389" s="1981"/>
      <c r="J389" s="1982"/>
      <c r="K389" s="1981"/>
      <c r="L389" s="1981"/>
      <c r="M389" s="1981"/>
      <c r="N389" s="1981"/>
      <c r="O389" s="1982"/>
      <c r="P389" s="1981"/>
      <c r="Q389" s="1981"/>
      <c r="R389" s="1981"/>
      <c r="S389" s="1981"/>
      <c r="T389" s="1982"/>
      <c r="U389" s="1981"/>
      <c r="V389" s="1981"/>
      <c r="W389" s="1981"/>
      <c r="X389" s="1981"/>
      <c r="Y389" s="1982"/>
      <c r="Z389" s="1981"/>
      <c r="AA389" s="1981"/>
      <c r="AB389" s="1981"/>
      <c r="AC389" s="1981"/>
      <c r="AD389" s="1982"/>
      <c r="AE389" s="1981"/>
      <c r="AF389" s="1981"/>
      <c r="AG389" s="1981"/>
      <c r="AH389" s="1981"/>
      <c r="AI389" s="1982"/>
      <c r="AJ389" s="1981"/>
      <c r="AK389" s="1981"/>
      <c r="AL389" s="1981"/>
      <c r="AM389" s="1981"/>
      <c r="AN389" s="1982"/>
      <c r="AO389" s="1981"/>
      <c r="AP389" s="1981"/>
      <c r="AQ389" s="1981"/>
      <c r="AR389" s="1981"/>
      <c r="AS389" s="1982"/>
      <c r="AT389" s="1981"/>
      <c r="AU389" s="1981"/>
      <c r="AV389" s="1981"/>
      <c r="AW389" s="1981"/>
      <c r="AX389" s="1982"/>
      <c r="AY389" s="391"/>
      <c r="AZ389" s="391"/>
      <c r="BA389" s="391"/>
      <c r="BB389" s="391"/>
      <c r="BC389" s="391"/>
      <c r="BD389" s="391"/>
    </row>
    <row r="390" spans="1:56">
      <c r="A390" s="1981"/>
      <c r="B390" s="1981"/>
      <c r="C390" s="1981"/>
      <c r="D390" s="1981"/>
      <c r="E390" s="1982"/>
      <c r="F390" s="1981"/>
      <c r="G390" s="1981"/>
      <c r="H390" s="1981"/>
      <c r="I390" s="1981"/>
      <c r="J390" s="1982"/>
      <c r="K390" s="1981"/>
      <c r="L390" s="1981"/>
      <c r="M390" s="1981"/>
      <c r="N390" s="1981"/>
      <c r="O390" s="1982"/>
      <c r="P390" s="1981"/>
      <c r="Q390" s="1981"/>
      <c r="R390" s="1981"/>
      <c r="S390" s="1981"/>
      <c r="T390" s="1982"/>
      <c r="U390" s="1981"/>
      <c r="V390" s="1981"/>
      <c r="W390" s="1981"/>
      <c r="X390" s="1981"/>
      <c r="Y390" s="1982"/>
      <c r="Z390" s="1981"/>
      <c r="AA390" s="1981"/>
      <c r="AB390" s="1981"/>
      <c r="AC390" s="1981"/>
      <c r="AD390" s="1982"/>
      <c r="AE390" s="1981"/>
      <c r="AF390" s="1981"/>
      <c r="AG390" s="1981"/>
      <c r="AH390" s="1981"/>
      <c r="AI390" s="1982"/>
      <c r="AJ390" s="1981"/>
      <c r="AK390" s="1981"/>
      <c r="AL390" s="1981"/>
      <c r="AM390" s="1981"/>
      <c r="AN390" s="1982"/>
      <c r="AO390" s="1981"/>
      <c r="AP390" s="1981"/>
      <c r="AQ390" s="1981"/>
      <c r="AR390" s="1981"/>
      <c r="AS390" s="1982"/>
      <c r="AT390" s="1981"/>
      <c r="AU390" s="1981"/>
      <c r="AV390" s="1981"/>
      <c r="AW390" s="1981"/>
      <c r="AX390" s="1982"/>
      <c r="AY390" s="391"/>
      <c r="AZ390" s="391"/>
      <c r="BA390" s="391"/>
      <c r="BB390" s="391"/>
      <c r="BC390" s="391"/>
      <c r="BD390" s="391"/>
    </row>
    <row r="391" spans="1:56">
      <c r="A391" s="1981"/>
      <c r="B391" s="1981"/>
      <c r="C391" s="1981"/>
      <c r="D391" s="1981"/>
      <c r="E391" s="1982"/>
      <c r="F391" s="1981"/>
      <c r="G391" s="1981"/>
      <c r="H391" s="1981"/>
      <c r="I391" s="1981"/>
      <c r="J391" s="1982"/>
      <c r="K391" s="1981"/>
      <c r="L391" s="1981"/>
      <c r="M391" s="1981"/>
      <c r="N391" s="1981"/>
      <c r="O391" s="1982"/>
      <c r="P391" s="1981"/>
      <c r="Q391" s="1981"/>
      <c r="R391" s="1981"/>
      <c r="S391" s="1981"/>
      <c r="T391" s="1982"/>
      <c r="U391" s="1981"/>
      <c r="V391" s="1981"/>
      <c r="W391" s="1981"/>
      <c r="X391" s="1981"/>
      <c r="Y391" s="1982"/>
      <c r="Z391" s="1981"/>
      <c r="AA391" s="1981"/>
      <c r="AB391" s="1981"/>
      <c r="AC391" s="1981"/>
      <c r="AD391" s="1982"/>
      <c r="AE391" s="1981"/>
      <c r="AF391" s="1981"/>
      <c r="AG391" s="1981"/>
      <c r="AH391" s="1981"/>
      <c r="AI391" s="1982"/>
      <c r="AJ391" s="1981"/>
      <c r="AK391" s="1981"/>
      <c r="AL391" s="1981"/>
      <c r="AM391" s="1981"/>
      <c r="AN391" s="1982"/>
      <c r="AO391" s="1981"/>
      <c r="AP391" s="1981"/>
      <c r="AQ391" s="1981"/>
      <c r="AR391" s="1981"/>
      <c r="AS391" s="1982"/>
      <c r="AT391" s="1981"/>
      <c r="AU391" s="1981"/>
      <c r="AV391" s="1981"/>
      <c r="AW391" s="1981"/>
      <c r="AX391" s="1982"/>
      <c r="AY391" s="391"/>
      <c r="AZ391" s="391"/>
      <c r="BA391" s="391"/>
      <c r="BB391" s="391"/>
      <c r="BC391" s="391"/>
      <c r="BD391" s="391"/>
    </row>
    <row r="392" spans="1:56">
      <c r="A392" s="2241"/>
      <c r="B392" s="2241"/>
      <c r="C392" s="2241"/>
      <c r="D392" s="2241"/>
      <c r="E392" s="2242"/>
      <c r="F392" s="2241"/>
      <c r="G392" s="2241"/>
      <c r="H392" s="2241"/>
      <c r="I392" s="2241"/>
      <c r="J392" s="2242"/>
      <c r="K392" s="2241"/>
      <c r="L392" s="2241"/>
      <c r="M392" s="2241"/>
      <c r="N392" s="2241"/>
      <c r="O392" s="2242"/>
      <c r="P392" s="2241"/>
      <c r="Q392" s="2241"/>
      <c r="R392" s="2241"/>
      <c r="S392" s="2241"/>
      <c r="T392" s="2242"/>
      <c r="U392" s="2241"/>
      <c r="V392" s="2241"/>
      <c r="W392" s="2241"/>
      <c r="X392" s="2241"/>
      <c r="Y392" s="2242"/>
      <c r="Z392" s="2241"/>
      <c r="AA392" s="2241"/>
      <c r="AB392" s="2241"/>
      <c r="AC392" s="2241"/>
      <c r="AD392" s="2242"/>
      <c r="AE392" s="2241"/>
      <c r="AF392" s="2241"/>
      <c r="AG392" s="2241"/>
      <c r="AH392" s="2241"/>
      <c r="AI392" s="2242"/>
      <c r="AJ392" s="2241"/>
      <c r="AK392" s="2241"/>
      <c r="AL392" s="2241"/>
      <c r="AM392" s="2241"/>
      <c r="AN392" s="2242"/>
      <c r="AO392" s="2241"/>
      <c r="AP392" s="2241"/>
      <c r="AQ392" s="2241"/>
      <c r="AR392" s="2241"/>
      <c r="AS392" s="2242"/>
      <c r="AT392" s="2241"/>
      <c r="AU392" s="2241"/>
      <c r="AV392" s="2241"/>
      <c r="AW392" s="2241"/>
      <c r="AX392" s="2242"/>
      <c r="AY392" s="391"/>
      <c r="AZ392" s="391"/>
      <c r="BA392" s="391"/>
      <c r="BB392" s="391"/>
      <c r="BC392" s="391"/>
      <c r="BD392" s="391"/>
    </row>
    <row r="393" spans="1:56" ht="18.75">
      <c r="A393" s="2245" t="s">
        <v>0</v>
      </c>
      <c r="B393" s="2245"/>
      <c r="C393" s="2245"/>
      <c r="D393" s="2245"/>
      <c r="E393" s="2245"/>
      <c r="F393" s="2245" t="s">
        <v>1</v>
      </c>
      <c r="G393" s="2245"/>
      <c r="H393" s="2245"/>
      <c r="I393" s="2245"/>
      <c r="J393" s="2245"/>
      <c r="K393" s="2245" t="s">
        <v>2</v>
      </c>
      <c r="L393" s="2245"/>
      <c r="M393" s="2245"/>
      <c r="N393" s="2245"/>
      <c r="O393" s="2245"/>
      <c r="P393" s="2245" t="s">
        <v>3</v>
      </c>
      <c r="Q393" s="2245"/>
      <c r="R393" s="2245"/>
      <c r="S393" s="2245"/>
      <c r="T393" s="2245"/>
      <c r="U393" s="2245" t="s">
        <v>4</v>
      </c>
      <c r="V393" s="2245"/>
      <c r="W393" s="2245"/>
      <c r="X393" s="2245"/>
      <c r="Y393" s="2245"/>
      <c r="Z393" s="2245" t="s">
        <v>5</v>
      </c>
      <c r="AA393" s="2245"/>
      <c r="AB393" s="2245"/>
      <c r="AC393" s="2245"/>
      <c r="AD393" s="2245"/>
      <c r="AE393" s="2245" t="s">
        <v>6</v>
      </c>
      <c r="AF393" s="2245"/>
      <c r="AG393" s="2245"/>
      <c r="AH393" s="2245"/>
      <c r="AI393" s="2245"/>
      <c r="AJ393" s="2245" t="s">
        <v>7</v>
      </c>
      <c r="AK393" s="2245"/>
      <c r="AL393" s="2245"/>
      <c r="AM393" s="2245"/>
      <c r="AN393" s="2245"/>
      <c r="AO393" s="2245" t="s">
        <v>8</v>
      </c>
      <c r="AP393" s="2245"/>
      <c r="AQ393" s="2245"/>
      <c r="AR393" s="2245"/>
      <c r="AS393" s="2245"/>
      <c r="AT393" s="2245" t="s">
        <v>9</v>
      </c>
      <c r="AU393" s="2245"/>
      <c r="AV393" s="2245"/>
      <c r="AW393" s="2245"/>
      <c r="AX393" s="2245"/>
      <c r="AY393" s="391"/>
      <c r="AZ393" s="391"/>
      <c r="BA393" s="391"/>
      <c r="BB393" s="391"/>
      <c r="BC393" s="391"/>
      <c r="BD393" s="391"/>
    </row>
    <row r="394" spans="1:56">
      <c r="A394" s="456">
        <v>1</v>
      </c>
      <c r="B394" s="457"/>
      <c r="C394" s="457"/>
      <c r="D394" s="457"/>
      <c r="E394" s="458"/>
      <c r="F394" s="456">
        <v>2</v>
      </c>
      <c r="G394" s="457"/>
      <c r="H394" s="457"/>
      <c r="I394" s="457"/>
      <c r="J394" s="458"/>
      <c r="K394" s="456">
        <v>3</v>
      </c>
      <c r="L394" s="457"/>
      <c r="M394" s="457"/>
      <c r="N394" s="457"/>
      <c r="O394" s="458"/>
      <c r="P394" s="456">
        <v>4</v>
      </c>
      <c r="Q394" s="457"/>
      <c r="R394" s="457"/>
      <c r="S394" s="457"/>
      <c r="T394" s="458"/>
      <c r="U394" s="456">
        <v>5</v>
      </c>
      <c r="V394" s="457"/>
      <c r="W394" s="457"/>
      <c r="X394" s="457"/>
      <c r="Y394" s="458"/>
      <c r="Z394" s="456">
        <v>6</v>
      </c>
      <c r="AA394" s="457"/>
      <c r="AB394" s="457"/>
      <c r="AC394" s="457"/>
      <c r="AD394" s="458"/>
      <c r="AE394" s="456">
        <v>7</v>
      </c>
      <c r="AF394" s="457"/>
      <c r="AG394" s="457"/>
      <c r="AH394" s="457"/>
      <c r="AI394" s="458"/>
      <c r="AJ394" s="456">
        <v>8</v>
      </c>
      <c r="AK394" s="457"/>
      <c r="AL394" s="457"/>
      <c r="AM394" s="457"/>
      <c r="AN394" s="458"/>
      <c r="AO394" s="456">
        <v>9</v>
      </c>
      <c r="AP394" s="457"/>
      <c r="AQ394" s="457"/>
      <c r="AR394" s="457"/>
      <c r="AS394" s="458"/>
      <c r="AT394" s="456">
        <v>10</v>
      </c>
      <c r="AU394" s="457"/>
      <c r="AV394" s="457"/>
      <c r="AW394" s="457"/>
      <c r="AX394" s="458"/>
      <c r="AY394" s="391"/>
      <c r="AZ394" s="391"/>
      <c r="BA394" s="391"/>
      <c r="BB394" s="391"/>
      <c r="BC394" s="391"/>
      <c r="BD394" s="391"/>
    </row>
    <row r="395" spans="1:56">
      <c r="A395" s="2247"/>
      <c r="B395" s="2247"/>
      <c r="C395" s="2247"/>
      <c r="D395" s="2247"/>
      <c r="E395" s="2248"/>
      <c r="F395" s="2247"/>
      <c r="G395" s="2247"/>
      <c r="H395" s="2247"/>
      <c r="I395" s="2247"/>
      <c r="J395" s="2248"/>
      <c r="K395" s="2247"/>
      <c r="L395" s="2247"/>
      <c r="M395" s="2247"/>
      <c r="N395" s="2247"/>
      <c r="O395" s="2248"/>
      <c r="P395" s="2247"/>
      <c r="Q395" s="2247"/>
      <c r="R395" s="2247"/>
      <c r="S395" s="2247"/>
      <c r="T395" s="2248"/>
      <c r="U395" s="2247"/>
      <c r="V395" s="2247"/>
      <c r="W395" s="2247"/>
      <c r="X395" s="2247"/>
      <c r="Y395" s="2248"/>
      <c r="Z395" s="2247" t="s">
        <v>114</v>
      </c>
      <c r="AA395" s="2247"/>
      <c r="AB395" s="2247"/>
      <c r="AC395" s="2247"/>
      <c r="AD395" s="2248"/>
      <c r="AE395" s="2247"/>
      <c r="AF395" s="2247"/>
      <c r="AG395" s="2247"/>
      <c r="AH395" s="2247"/>
      <c r="AI395" s="2248"/>
      <c r="AJ395" s="2247"/>
      <c r="AK395" s="2247"/>
      <c r="AL395" s="2247"/>
      <c r="AM395" s="2247"/>
      <c r="AN395" s="2248"/>
      <c r="AO395" s="2247"/>
      <c r="AP395" s="2247"/>
      <c r="AQ395" s="2247"/>
      <c r="AR395" s="2247"/>
      <c r="AS395" s="2248"/>
      <c r="AT395" s="2247"/>
      <c r="AU395" s="2247"/>
      <c r="AV395" s="2247"/>
      <c r="AW395" s="2247"/>
      <c r="AX395" s="2248"/>
      <c r="AY395" s="391"/>
      <c r="AZ395" s="391"/>
      <c r="BA395" s="391"/>
      <c r="BB395" s="391"/>
      <c r="BC395" s="391"/>
      <c r="BD395" s="391"/>
    </row>
    <row r="396" spans="1:56">
      <c r="A396" s="2247"/>
      <c r="B396" s="2247"/>
      <c r="C396" s="2247"/>
      <c r="D396" s="2247"/>
      <c r="E396" s="2248"/>
      <c r="F396" s="2247"/>
      <c r="G396" s="2247"/>
      <c r="H396" s="2247"/>
      <c r="I396" s="2247"/>
      <c r="J396" s="2248"/>
      <c r="K396" s="2247"/>
      <c r="L396" s="2247"/>
      <c r="M396" s="2247"/>
      <c r="N396" s="2247"/>
      <c r="O396" s="2248"/>
      <c r="P396" s="2247"/>
      <c r="Q396" s="2247"/>
      <c r="R396" s="2247"/>
      <c r="S396" s="2247"/>
      <c r="T396" s="2248"/>
      <c r="U396" s="2247"/>
      <c r="V396" s="2247"/>
      <c r="W396" s="2247"/>
      <c r="X396" s="2247"/>
      <c r="Y396" s="2248"/>
      <c r="Z396" s="2247"/>
      <c r="AA396" s="2247"/>
      <c r="AB396" s="2247"/>
      <c r="AC396" s="2247"/>
      <c r="AD396" s="2248"/>
      <c r="AE396" s="2247"/>
      <c r="AF396" s="2247"/>
      <c r="AG396" s="2247"/>
      <c r="AH396" s="2247"/>
      <c r="AI396" s="2248"/>
      <c r="AJ396" s="2247"/>
      <c r="AK396" s="2247"/>
      <c r="AL396" s="2247"/>
      <c r="AM396" s="2247"/>
      <c r="AN396" s="2248"/>
      <c r="AO396" s="2247"/>
      <c r="AP396" s="2247"/>
      <c r="AQ396" s="2247"/>
      <c r="AR396" s="2247"/>
      <c r="AS396" s="2248"/>
      <c r="AT396" s="2247"/>
      <c r="AU396" s="2247"/>
      <c r="AV396" s="2247"/>
      <c r="AW396" s="2247"/>
      <c r="AX396" s="2248"/>
      <c r="AY396" s="391"/>
      <c r="AZ396" s="391"/>
      <c r="BA396" s="391"/>
      <c r="BB396" s="391"/>
      <c r="BC396" s="391"/>
      <c r="BD396" s="391"/>
    </row>
    <row r="397" spans="1:56">
      <c r="A397" s="2247"/>
      <c r="B397" s="2247"/>
      <c r="C397" s="2247"/>
      <c r="D397" s="2247"/>
      <c r="E397" s="2248"/>
      <c r="F397" s="2247"/>
      <c r="G397" s="2247"/>
      <c r="H397" s="2247"/>
      <c r="I397" s="2247"/>
      <c r="J397" s="2248"/>
      <c r="K397" s="2247"/>
      <c r="L397" s="2247"/>
      <c r="M397" s="2247"/>
      <c r="N397" s="2247"/>
      <c r="O397" s="2248"/>
      <c r="P397" s="2247"/>
      <c r="Q397" s="2247"/>
      <c r="R397" s="2247"/>
      <c r="S397" s="2247"/>
      <c r="T397" s="2248"/>
      <c r="U397" s="2247"/>
      <c r="V397" s="2247"/>
      <c r="W397" s="2247"/>
      <c r="X397" s="2247"/>
      <c r="Y397" s="2248"/>
      <c r="Z397" s="2247"/>
      <c r="AA397" s="2247"/>
      <c r="AB397" s="2247"/>
      <c r="AC397" s="2247"/>
      <c r="AD397" s="2248"/>
      <c r="AE397" s="2247"/>
      <c r="AF397" s="2247"/>
      <c r="AG397" s="2247"/>
      <c r="AH397" s="2247"/>
      <c r="AI397" s="2248"/>
      <c r="AJ397" s="2247"/>
      <c r="AK397" s="2247"/>
      <c r="AL397" s="2247"/>
      <c r="AM397" s="2247"/>
      <c r="AN397" s="2248"/>
      <c r="AO397" s="2247"/>
      <c r="AP397" s="2247"/>
      <c r="AQ397" s="2247"/>
      <c r="AR397" s="2247"/>
      <c r="AS397" s="2248"/>
      <c r="AT397" s="2247"/>
      <c r="AU397" s="2247"/>
      <c r="AV397" s="2247"/>
      <c r="AW397" s="2247"/>
      <c r="AX397" s="2248"/>
      <c r="AY397" s="391"/>
      <c r="AZ397" s="391"/>
      <c r="BA397" s="391"/>
      <c r="BB397" s="391"/>
      <c r="BC397" s="391"/>
      <c r="BD397" s="391"/>
    </row>
    <row r="398" spans="1:56">
      <c r="A398" s="2247"/>
      <c r="B398" s="2247"/>
      <c r="C398" s="2247"/>
      <c r="D398" s="2247"/>
      <c r="E398" s="2248"/>
      <c r="F398" s="2247"/>
      <c r="G398" s="2247"/>
      <c r="H398" s="2247"/>
      <c r="I398" s="2247"/>
      <c r="J398" s="2248"/>
      <c r="K398" s="2247"/>
      <c r="L398" s="2247"/>
      <c r="M398" s="2247"/>
      <c r="N398" s="2247"/>
      <c r="O398" s="2248"/>
      <c r="P398" s="2247"/>
      <c r="Q398" s="2247"/>
      <c r="R398" s="2247"/>
      <c r="S398" s="2247"/>
      <c r="T398" s="2248"/>
      <c r="U398" s="2247"/>
      <c r="V398" s="2247"/>
      <c r="W398" s="2247"/>
      <c r="X398" s="2247"/>
      <c r="Y398" s="2248"/>
      <c r="Z398" s="2247"/>
      <c r="AA398" s="2247"/>
      <c r="AB398" s="2247"/>
      <c r="AC398" s="2247"/>
      <c r="AD398" s="2248"/>
      <c r="AE398" s="2247"/>
      <c r="AF398" s="2247"/>
      <c r="AG398" s="2247"/>
      <c r="AH398" s="2247"/>
      <c r="AI398" s="2248"/>
      <c r="AJ398" s="2247"/>
      <c r="AK398" s="2247"/>
      <c r="AL398" s="2247"/>
      <c r="AM398" s="2247"/>
      <c r="AN398" s="2248"/>
      <c r="AO398" s="2247"/>
      <c r="AP398" s="2247"/>
      <c r="AQ398" s="2247"/>
      <c r="AR398" s="2247"/>
      <c r="AS398" s="2248"/>
      <c r="AT398" s="2247"/>
      <c r="AU398" s="2247"/>
      <c r="AV398" s="2247"/>
      <c r="AW398" s="2247"/>
      <c r="AX398" s="2248"/>
      <c r="AY398" s="391"/>
      <c r="AZ398" s="391"/>
      <c r="BA398" s="391"/>
      <c r="BB398" s="391"/>
      <c r="BC398" s="391"/>
      <c r="BD398" s="391"/>
    </row>
    <row r="399" spans="1:56">
      <c r="A399" s="2247"/>
      <c r="B399" s="2247"/>
      <c r="C399" s="2247"/>
      <c r="D399" s="2247"/>
      <c r="E399" s="2248"/>
      <c r="F399" s="2247"/>
      <c r="G399" s="2247"/>
      <c r="H399" s="2247"/>
      <c r="I399" s="2247"/>
      <c r="J399" s="2248"/>
      <c r="K399" s="2247"/>
      <c r="L399" s="2247"/>
      <c r="M399" s="2247"/>
      <c r="N399" s="2247"/>
      <c r="O399" s="2248"/>
      <c r="P399" s="2247"/>
      <c r="Q399" s="2247"/>
      <c r="R399" s="2247"/>
      <c r="S399" s="2247"/>
      <c r="T399" s="2248"/>
      <c r="U399" s="2247"/>
      <c r="V399" s="2247"/>
      <c r="W399" s="2247"/>
      <c r="X399" s="2247"/>
      <c r="Y399" s="2248"/>
      <c r="Z399" s="2247"/>
      <c r="AA399" s="2247"/>
      <c r="AB399" s="2247"/>
      <c r="AC399" s="2247"/>
      <c r="AD399" s="2248"/>
      <c r="AE399" s="2247"/>
      <c r="AF399" s="2247"/>
      <c r="AG399" s="2247"/>
      <c r="AH399" s="2247"/>
      <c r="AI399" s="2248"/>
      <c r="AJ399" s="2247"/>
      <c r="AK399" s="2247"/>
      <c r="AL399" s="2247"/>
      <c r="AM399" s="2247"/>
      <c r="AN399" s="2248"/>
      <c r="AO399" s="2247"/>
      <c r="AP399" s="2247"/>
      <c r="AQ399" s="2247"/>
      <c r="AR399" s="2247"/>
      <c r="AS399" s="2248"/>
      <c r="AT399" s="2247"/>
      <c r="AU399" s="2247"/>
      <c r="AV399" s="2247"/>
      <c r="AW399" s="2247"/>
      <c r="AX399" s="2248"/>
      <c r="AY399" s="391"/>
      <c r="AZ399" s="391"/>
      <c r="BA399" s="391"/>
      <c r="BB399" s="391"/>
      <c r="BC399" s="391"/>
      <c r="BD399" s="391"/>
    </row>
    <row r="400" spans="1:56">
      <c r="A400" s="2247"/>
      <c r="B400" s="2247"/>
      <c r="C400" s="2247"/>
      <c r="D400" s="2247"/>
      <c r="E400" s="2248"/>
      <c r="F400" s="2247"/>
      <c r="G400" s="2247"/>
      <c r="H400" s="2247"/>
      <c r="I400" s="2247"/>
      <c r="J400" s="2248"/>
      <c r="K400" s="2247"/>
      <c r="L400" s="2247"/>
      <c r="M400" s="2247"/>
      <c r="N400" s="2247"/>
      <c r="O400" s="2248"/>
      <c r="P400" s="2247"/>
      <c r="Q400" s="2247"/>
      <c r="R400" s="2247"/>
      <c r="S400" s="2247"/>
      <c r="T400" s="2248"/>
      <c r="U400" s="2247"/>
      <c r="V400" s="2247"/>
      <c r="W400" s="2247"/>
      <c r="X400" s="2247"/>
      <c r="Y400" s="2248"/>
      <c r="Z400" s="2247" t="s">
        <v>115</v>
      </c>
      <c r="AA400" s="2247"/>
      <c r="AB400" s="2247"/>
      <c r="AC400" s="2247"/>
      <c r="AD400" s="2248"/>
      <c r="AE400" s="2247"/>
      <c r="AF400" s="2247"/>
      <c r="AG400" s="2247"/>
      <c r="AH400" s="2247"/>
      <c r="AI400" s="2248"/>
      <c r="AJ400" s="2247"/>
      <c r="AK400" s="2247"/>
      <c r="AL400" s="2247"/>
      <c r="AM400" s="2247"/>
      <c r="AN400" s="2248"/>
      <c r="AO400" s="2247"/>
      <c r="AP400" s="2247"/>
      <c r="AQ400" s="2247"/>
      <c r="AR400" s="2247"/>
      <c r="AS400" s="2248"/>
      <c r="AT400" s="2247"/>
      <c r="AU400" s="2247"/>
      <c r="AV400" s="2247"/>
      <c r="AW400" s="2247"/>
      <c r="AX400" s="2248"/>
      <c r="AY400" s="391"/>
      <c r="AZ400" s="391"/>
      <c r="BA400" s="391"/>
      <c r="BB400" s="391"/>
      <c r="BC400" s="391"/>
      <c r="BD400" s="391"/>
    </row>
    <row r="401" spans="1:56">
      <c r="A401" s="2247"/>
      <c r="B401" s="2247"/>
      <c r="C401" s="2247"/>
      <c r="D401" s="2247"/>
      <c r="E401" s="2248"/>
      <c r="F401" s="2247"/>
      <c r="G401" s="2247"/>
      <c r="H401" s="2247"/>
      <c r="I401" s="2247"/>
      <c r="J401" s="2248"/>
      <c r="K401" s="2247"/>
      <c r="L401" s="2247"/>
      <c r="M401" s="2247"/>
      <c r="N401" s="2247"/>
      <c r="O401" s="2248"/>
      <c r="P401" s="2247"/>
      <c r="Q401" s="2247"/>
      <c r="R401" s="2247"/>
      <c r="S401" s="2247"/>
      <c r="T401" s="2248"/>
      <c r="U401" s="2247"/>
      <c r="V401" s="2247"/>
      <c r="W401" s="2247"/>
      <c r="X401" s="2247"/>
      <c r="Y401" s="2248"/>
      <c r="Z401" s="2247"/>
      <c r="AA401" s="2247"/>
      <c r="AB401" s="2247"/>
      <c r="AC401" s="2247"/>
      <c r="AD401" s="2248"/>
      <c r="AE401" s="2247"/>
      <c r="AF401" s="2247"/>
      <c r="AG401" s="2247"/>
      <c r="AH401" s="2247"/>
      <c r="AI401" s="2248"/>
      <c r="AJ401" s="2247"/>
      <c r="AK401" s="2247"/>
      <c r="AL401" s="2247"/>
      <c r="AM401" s="2247"/>
      <c r="AN401" s="2248"/>
      <c r="AO401" s="2247"/>
      <c r="AP401" s="2247"/>
      <c r="AQ401" s="2247"/>
      <c r="AR401" s="2247"/>
      <c r="AS401" s="2248"/>
      <c r="AT401" s="2247"/>
      <c r="AU401" s="2247"/>
      <c r="AV401" s="2247"/>
      <c r="AW401" s="2247"/>
      <c r="AX401" s="2248"/>
      <c r="AY401" s="391"/>
      <c r="AZ401" s="391"/>
      <c r="BA401" s="391"/>
      <c r="BB401" s="391"/>
      <c r="BC401" s="391"/>
      <c r="BD401" s="391"/>
    </row>
    <row r="402" spans="1:56" s="1077" customFormat="1">
      <c r="A402" s="2247"/>
      <c r="B402" s="2247"/>
      <c r="C402" s="2247"/>
      <c r="D402" s="2247"/>
      <c r="E402" s="2248"/>
      <c r="F402" s="2247"/>
      <c r="G402" s="2247"/>
      <c r="H402" s="2247"/>
      <c r="I402" s="2247"/>
      <c r="J402" s="2248"/>
      <c r="K402" s="2247"/>
      <c r="L402" s="2247"/>
      <c r="M402" s="2247"/>
      <c r="N402" s="2247"/>
      <c r="O402" s="2248"/>
      <c r="P402" s="2247"/>
      <c r="Q402" s="2247"/>
      <c r="R402" s="2247"/>
      <c r="S402" s="2247"/>
      <c r="T402" s="2248"/>
      <c r="U402" s="2247"/>
      <c r="V402" s="2247"/>
      <c r="W402" s="2247"/>
      <c r="X402" s="2247"/>
      <c r="Y402" s="2248"/>
      <c r="Z402" s="2247"/>
      <c r="AA402" s="2247"/>
      <c r="AB402" s="2247"/>
      <c r="AC402" s="2247"/>
      <c r="AD402" s="2248"/>
      <c r="AE402" s="2247"/>
      <c r="AF402" s="2247"/>
      <c r="AG402" s="2247"/>
      <c r="AH402" s="2247"/>
      <c r="AI402" s="2248"/>
      <c r="AJ402" s="2247"/>
      <c r="AK402" s="2247"/>
      <c r="AL402" s="2247"/>
      <c r="AM402" s="2247"/>
      <c r="AN402" s="2248"/>
      <c r="AO402" s="2247"/>
      <c r="AP402" s="2247"/>
      <c r="AQ402" s="2247"/>
      <c r="AR402" s="2247"/>
      <c r="AS402" s="2248"/>
      <c r="AT402" s="2247"/>
      <c r="AU402" s="2247"/>
      <c r="AV402" s="2247"/>
      <c r="AW402" s="2247"/>
      <c r="AX402" s="2248"/>
      <c r="AY402" s="388"/>
      <c r="AZ402" s="388"/>
      <c r="BA402" s="388"/>
      <c r="BB402" s="388"/>
      <c r="BC402" s="388"/>
      <c r="BD402" s="388"/>
    </row>
    <row r="403" spans="1:56">
      <c r="A403" s="2247"/>
      <c r="B403" s="2247"/>
      <c r="C403" s="2247"/>
      <c r="D403" s="2247"/>
      <c r="E403" s="2248"/>
      <c r="F403" s="2247"/>
      <c r="G403" s="2247"/>
      <c r="H403" s="2247"/>
      <c r="I403" s="2247"/>
      <c r="J403" s="2248"/>
      <c r="K403" s="2247"/>
      <c r="L403" s="2247"/>
      <c r="M403" s="2247"/>
      <c r="N403" s="2247"/>
      <c r="O403" s="2248"/>
      <c r="P403" s="2247"/>
      <c r="Q403" s="2247"/>
      <c r="R403" s="2247"/>
      <c r="S403" s="2247"/>
      <c r="T403" s="2248"/>
      <c r="U403" s="2247"/>
      <c r="V403" s="2247"/>
      <c r="W403" s="2247"/>
      <c r="X403" s="2247"/>
      <c r="Y403" s="2248"/>
      <c r="Z403" s="2247"/>
      <c r="AA403" s="2247"/>
      <c r="AB403" s="2247"/>
      <c r="AC403" s="2247"/>
      <c r="AD403" s="2248"/>
      <c r="AE403" s="2247"/>
      <c r="AF403" s="2247"/>
      <c r="AG403" s="2247"/>
      <c r="AH403" s="2247"/>
      <c r="AI403" s="2248"/>
      <c r="AJ403" s="2247"/>
      <c r="AK403" s="2247"/>
      <c r="AL403" s="2247"/>
      <c r="AM403" s="2247"/>
      <c r="AN403" s="2248"/>
      <c r="AO403" s="2247"/>
      <c r="AP403" s="2247"/>
      <c r="AQ403" s="2247"/>
      <c r="AR403" s="2247"/>
      <c r="AS403" s="2248"/>
      <c r="AT403" s="2247"/>
      <c r="AU403" s="2247"/>
      <c r="AV403" s="2247"/>
      <c r="AW403" s="2247"/>
      <c r="AX403" s="2248"/>
      <c r="AY403" s="391"/>
      <c r="AZ403" s="391"/>
      <c r="BA403" s="391"/>
      <c r="BB403" s="391"/>
      <c r="BC403" s="391"/>
      <c r="BD403" s="391"/>
    </row>
    <row r="404" spans="1:56">
      <c r="A404" s="2247"/>
      <c r="B404" s="2247"/>
      <c r="C404" s="2247"/>
      <c r="D404" s="2247"/>
      <c r="E404" s="2248"/>
      <c r="F404" s="2247"/>
      <c r="G404" s="2247"/>
      <c r="H404" s="2247"/>
      <c r="I404" s="2247"/>
      <c r="J404" s="2248"/>
      <c r="K404" s="2247"/>
      <c r="L404" s="2247"/>
      <c r="M404" s="2247"/>
      <c r="N404" s="2247"/>
      <c r="O404" s="2248"/>
      <c r="P404" s="2247"/>
      <c r="Q404" s="2247"/>
      <c r="R404" s="2247"/>
      <c r="S404" s="2247"/>
      <c r="T404" s="2248"/>
      <c r="U404" s="2247"/>
      <c r="V404" s="2247"/>
      <c r="W404" s="2247"/>
      <c r="X404" s="2247"/>
      <c r="Y404" s="2248"/>
      <c r="Z404" s="2247"/>
      <c r="AA404" s="2247"/>
      <c r="AB404" s="2247"/>
      <c r="AC404" s="2247"/>
      <c r="AD404" s="2248"/>
      <c r="AE404" s="2247"/>
      <c r="AF404" s="2247"/>
      <c r="AG404" s="2247"/>
      <c r="AH404" s="2247"/>
      <c r="AI404" s="2248"/>
      <c r="AJ404" s="2247"/>
      <c r="AK404" s="2247"/>
      <c r="AL404" s="2247"/>
      <c r="AM404" s="2247"/>
      <c r="AN404" s="2248"/>
      <c r="AO404" s="2247"/>
      <c r="AP404" s="2247"/>
      <c r="AQ404" s="2247"/>
      <c r="AR404" s="2247"/>
      <c r="AS404" s="2248"/>
      <c r="AT404" s="2247"/>
      <c r="AU404" s="2247"/>
      <c r="AV404" s="2247"/>
      <c r="AW404" s="2247"/>
      <c r="AX404" s="2248"/>
      <c r="AY404" s="391"/>
      <c r="AZ404" s="391"/>
      <c r="BA404" s="391"/>
      <c r="BB404" s="391"/>
      <c r="BC404" s="391"/>
      <c r="BD404" s="391"/>
    </row>
    <row r="405" spans="1:56">
      <c r="A405" s="2247"/>
      <c r="B405" s="2247"/>
      <c r="C405" s="2247"/>
      <c r="D405" s="2247"/>
      <c r="E405" s="2248"/>
      <c r="F405" s="2247"/>
      <c r="G405" s="2247"/>
      <c r="H405" s="2247"/>
      <c r="I405" s="2247"/>
      <c r="J405" s="2248"/>
      <c r="K405" s="2247"/>
      <c r="L405" s="2247"/>
      <c r="M405" s="2247"/>
      <c r="N405" s="2247"/>
      <c r="O405" s="2248"/>
      <c r="P405" s="2247"/>
      <c r="Q405" s="2247"/>
      <c r="R405" s="2247"/>
      <c r="S405" s="2247"/>
      <c r="T405" s="2248"/>
      <c r="U405" s="2247"/>
      <c r="V405" s="2247"/>
      <c r="W405" s="2247"/>
      <c r="X405" s="2247"/>
      <c r="Y405" s="2248"/>
      <c r="Z405" s="2247"/>
      <c r="AA405" s="2247"/>
      <c r="AB405" s="2247"/>
      <c r="AC405" s="2247"/>
      <c r="AD405" s="2248"/>
      <c r="AE405" s="2247"/>
      <c r="AF405" s="2247"/>
      <c r="AG405" s="2247"/>
      <c r="AH405" s="2247"/>
      <c r="AI405" s="2248"/>
      <c r="AJ405" s="2247"/>
      <c r="AK405" s="2247"/>
      <c r="AL405" s="2247"/>
      <c r="AM405" s="2247"/>
      <c r="AN405" s="2248"/>
      <c r="AO405" s="2247"/>
      <c r="AP405" s="2247"/>
      <c r="AQ405" s="2247"/>
      <c r="AR405" s="2247"/>
      <c r="AS405" s="2248"/>
      <c r="AT405" s="2247"/>
      <c r="AU405" s="2247"/>
      <c r="AV405" s="2247"/>
      <c r="AW405" s="2247"/>
      <c r="AX405" s="2248"/>
      <c r="AY405" s="391"/>
      <c r="AZ405" s="391"/>
      <c r="BA405" s="391"/>
      <c r="BB405" s="391"/>
      <c r="BC405" s="391"/>
      <c r="BD405" s="391"/>
    </row>
    <row r="406" spans="1:56">
      <c r="A406" s="2247"/>
      <c r="B406" s="2247"/>
      <c r="C406" s="2247"/>
      <c r="D406" s="2247"/>
      <c r="E406" s="2248"/>
      <c r="F406" s="2247"/>
      <c r="G406" s="2247"/>
      <c r="H406" s="2247"/>
      <c r="I406" s="2247"/>
      <c r="J406" s="2248"/>
      <c r="K406" s="2247"/>
      <c r="L406" s="2247"/>
      <c r="M406" s="2247"/>
      <c r="N406" s="2247"/>
      <c r="O406" s="2248"/>
      <c r="P406" s="2247"/>
      <c r="Q406" s="2247"/>
      <c r="R406" s="2247"/>
      <c r="S406" s="2247"/>
      <c r="T406" s="2248"/>
      <c r="U406" s="2247"/>
      <c r="V406" s="2247"/>
      <c r="W406" s="2247"/>
      <c r="X406" s="2247"/>
      <c r="Y406" s="2248"/>
      <c r="Z406" s="2247"/>
      <c r="AA406" s="2247"/>
      <c r="AB406" s="2247"/>
      <c r="AC406" s="2247"/>
      <c r="AD406" s="2248"/>
      <c r="AE406" s="2247"/>
      <c r="AF406" s="2247"/>
      <c r="AG406" s="2247"/>
      <c r="AH406" s="2247"/>
      <c r="AI406" s="2248"/>
      <c r="AJ406" s="2247"/>
      <c r="AK406" s="2247"/>
      <c r="AL406" s="2247"/>
      <c r="AM406" s="2247"/>
      <c r="AN406" s="2248"/>
      <c r="AO406" s="2247"/>
      <c r="AP406" s="2247"/>
      <c r="AQ406" s="2247"/>
      <c r="AR406" s="2247"/>
      <c r="AS406" s="2248"/>
      <c r="AT406" s="2247"/>
      <c r="AU406" s="2247"/>
      <c r="AV406" s="2247"/>
      <c r="AW406" s="2247"/>
      <c r="AX406" s="2248"/>
      <c r="AY406" s="391"/>
      <c r="AZ406" s="391"/>
      <c r="BA406" s="391"/>
      <c r="BB406" s="391"/>
      <c r="BC406" s="391"/>
      <c r="BD406" s="391"/>
    </row>
    <row r="407" spans="1:56">
      <c r="A407" s="2247"/>
      <c r="B407" s="2247"/>
      <c r="C407" s="2247"/>
      <c r="D407" s="2247"/>
      <c r="E407" s="2248"/>
      <c r="F407" s="2247"/>
      <c r="G407" s="2247"/>
      <c r="H407" s="2247"/>
      <c r="I407" s="2247"/>
      <c r="J407" s="2248"/>
      <c r="K407" s="2247"/>
      <c r="L407" s="2247"/>
      <c r="M407" s="2247"/>
      <c r="N407" s="2247"/>
      <c r="O407" s="2248"/>
      <c r="P407" s="2247"/>
      <c r="Q407" s="2247"/>
      <c r="R407" s="2247"/>
      <c r="S407" s="2247"/>
      <c r="T407" s="2248"/>
      <c r="U407" s="2247"/>
      <c r="V407" s="2247"/>
      <c r="W407" s="2247"/>
      <c r="X407" s="2247"/>
      <c r="Y407" s="2248"/>
      <c r="Z407" s="2247"/>
      <c r="AA407" s="2247"/>
      <c r="AB407" s="2247"/>
      <c r="AC407" s="2247"/>
      <c r="AD407" s="2248"/>
      <c r="AE407" s="2247"/>
      <c r="AF407" s="2247"/>
      <c r="AG407" s="2247"/>
      <c r="AH407" s="2247"/>
      <c r="AI407" s="2248"/>
      <c r="AJ407" s="2247"/>
      <c r="AK407" s="2247"/>
      <c r="AL407" s="2247"/>
      <c r="AM407" s="2247"/>
      <c r="AN407" s="2248"/>
      <c r="AO407" s="2247"/>
      <c r="AP407" s="2247"/>
      <c r="AQ407" s="2247"/>
      <c r="AR407" s="2247"/>
      <c r="AS407" s="2248"/>
      <c r="AT407" s="2247"/>
      <c r="AU407" s="2247"/>
      <c r="AV407" s="2247"/>
      <c r="AW407" s="2247"/>
      <c r="AX407" s="2248"/>
      <c r="AY407" s="391"/>
      <c r="AZ407" s="391"/>
      <c r="BA407" s="391"/>
      <c r="BB407" s="391"/>
      <c r="BC407" s="391"/>
      <c r="BD407" s="391"/>
    </row>
    <row r="408" spans="1:56">
      <c r="A408" s="2247"/>
      <c r="B408" s="2247"/>
      <c r="C408" s="2247"/>
      <c r="D408" s="2247"/>
      <c r="E408" s="2248"/>
      <c r="F408" s="2247"/>
      <c r="G408" s="2247"/>
      <c r="H408" s="2247"/>
      <c r="I408" s="2247"/>
      <c r="J408" s="2248"/>
      <c r="K408" s="2247"/>
      <c r="L408" s="2247"/>
      <c r="M408" s="2247"/>
      <c r="N408" s="2247"/>
      <c r="O408" s="2248"/>
      <c r="P408" s="2247"/>
      <c r="Q408" s="2247"/>
      <c r="R408" s="2247"/>
      <c r="S408" s="2247"/>
      <c r="T408" s="2248"/>
      <c r="U408" s="2247"/>
      <c r="V408" s="2247"/>
      <c r="W408" s="2247"/>
      <c r="X408" s="2247"/>
      <c r="Y408" s="2248"/>
      <c r="Z408" s="2247"/>
      <c r="AA408" s="2247"/>
      <c r="AB408" s="2247"/>
      <c r="AC408" s="2247"/>
      <c r="AD408" s="2248"/>
      <c r="AE408" s="2247"/>
      <c r="AF408" s="2247"/>
      <c r="AG408" s="2247"/>
      <c r="AH408" s="2247"/>
      <c r="AI408" s="2248"/>
      <c r="AJ408" s="2247"/>
      <c r="AK408" s="2247"/>
      <c r="AL408" s="2247"/>
      <c r="AM408" s="2247"/>
      <c r="AN408" s="2248"/>
      <c r="AO408" s="2247"/>
      <c r="AP408" s="2247"/>
      <c r="AQ408" s="2247"/>
      <c r="AR408" s="2247"/>
      <c r="AS408" s="2248"/>
      <c r="AT408" s="2247"/>
      <c r="AU408" s="2247"/>
      <c r="AV408" s="2247"/>
      <c r="AW408" s="2247"/>
      <c r="AX408" s="2248"/>
      <c r="AY408" s="391"/>
      <c r="AZ408" s="391"/>
      <c r="BA408" s="391"/>
      <c r="BB408" s="391"/>
      <c r="BC408" s="391"/>
      <c r="BD408" s="391"/>
    </row>
    <row r="409" spans="1:56">
      <c r="A409" s="2249"/>
      <c r="B409" s="2249"/>
      <c r="C409" s="2249"/>
      <c r="D409" s="2249"/>
      <c r="E409" s="2250"/>
      <c r="F409" s="2249"/>
      <c r="G409" s="2249"/>
      <c r="H409" s="2249"/>
      <c r="I409" s="2249"/>
      <c r="J409" s="2250"/>
      <c r="K409" s="2249"/>
      <c r="L409" s="2249"/>
      <c r="M409" s="2249"/>
      <c r="N409" s="2249"/>
      <c r="O409" s="2250"/>
      <c r="P409" s="2249"/>
      <c r="Q409" s="2249"/>
      <c r="R409" s="2249"/>
      <c r="S409" s="2249"/>
      <c r="T409" s="2250"/>
      <c r="U409" s="2249"/>
      <c r="V409" s="2249"/>
      <c r="W409" s="2249"/>
      <c r="X409" s="2249"/>
      <c r="Y409" s="2250"/>
      <c r="Z409" s="2249"/>
      <c r="AA409" s="2249"/>
      <c r="AB409" s="2249"/>
      <c r="AC409" s="2249"/>
      <c r="AD409" s="2250"/>
      <c r="AE409" s="2249"/>
      <c r="AF409" s="2249"/>
      <c r="AG409" s="2249"/>
      <c r="AH409" s="2249"/>
      <c r="AI409" s="2250"/>
      <c r="AJ409" s="2249"/>
      <c r="AK409" s="2249"/>
      <c r="AL409" s="2249"/>
      <c r="AM409" s="2249"/>
      <c r="AN409" s="2250"/>
      <c r="AO409" s="2249"/>
      <c r="AP409" s="2249"/>
      <c r="AQ409" s="2249"/>
      <c r="AR409" s="2249"/>
      <c r="AS409" s="2250"/>
      <c r="AT409" s="2249"/>
      <c r="AU409" s="2249"/>
      <c r="AV409" s="2249"/>
      <c r="AW409" s="2249"/>
      <c r="AX409" s="2250"/>
      <c r="AY409" s="391"/>
      <c r="AZ409" s="391"/>
      <c r="BA409" s="391"/>
      <c r="BB409" s="391"/>
      <c r="BC409" s="391"/>
      <c r="BD409" s="391"/>
    </row>
    <row r="410" spans="1:56">
      <c r="A410" s="456">
        <v>11</v>
      </c>
      <c r="B410" s="457"/>
      <c r="C410" s="457"/>
      <c r="D410" s="457"/>
      <c r="E410" s="458"/>
      <c r="F410" s="456">
        <v>12</v>
      </c>
      <c r="G410" s="457"/>
      <c r="H410" s="457"/>
      <c r="I410" s="457"/>
      <c r="J410" s="458"/>
      <c r="K410" s="456">
        <v>13</v>
      </c>
      <c r="L410" s="457"/>
      <c r="M410" s="457"/>
      <c r="N410" s="457"/>
      <c r="O410" s="458"/>
      <c r="P410" s="456">
        <v>14</v>
      </c>
      <c r="Q410" s="457"/>
      <c r="R410" s="457"/>
      <c r="S410" s="457"/>
      <c r="T410" s="458"/>
      <c r="U410" s="456">
        <v>15</v>
      </c>
      <c r="V410" s="457"/>
      <c r="W410" s="457"/>
      <c r="X410" s="457"/>
      <c r="Y410" s="458"/>
      <c r="Z410" s="456">
        <v>16</v>
      </c>
      <c r="AA410" s="457"/>
      <c r="AB410" s="457"/>
      <c r="AC410" s="457"/>
      <c r="AD410" s="458"/>
      <c r="AE410" s="456">
        <v>17</v>
      </c>
      <c r="AF410" s="457"/>
      <c r="AG410" s="457"/>
      <c r="AH410" s="457"/>
      <c r="AI410" s="458"/>
      <c r="AJ410" s="456">
        <v>18</v>
      </c>
      <c r="AK410" s="457"/>
      <c r="AL410" s="457"/>
      <c r="AM410" s="457"/>
      <c r="AN410" s="458"/>
      <c r="AO410" s="456">
        <v>19</v>
      </c>
      <c r="AP410" s="457"/>
      <c r="AQ410" s="457"/>
      <c r="AR410" s="457"/>
      <c r="AS410" s="458"/>
      <c r="AT410" s="456">
        <v>20</v>
      </c>
      <c r="AU410" s="457"/>
      <c r="AV410" s="457"/>
      <c r="AW410" s="457"/>
      <c r="AX410" s="458"/>
      <c r="AY410" s="391"/>
      <c r="AZ410" s="391"/>
      <c r="BA410" s="391"/>
      <c r="BB410" s="391"/>
      <c r="BC410" s="391"/>
      <c r="BD410" s="391"/>
    </row>
    <row r="411" spans="1:56">
      <c r="A411" s="2247"/>
      <c r="B411" s="2247"/>
      <c r="C411" s="2247"/>
      <c r="D411" s="2247"/>
      <c r="E411" s="2248"/>
      <c r="F411" s="2247"/>
      <c r="G411" s="2247"/>
      <c r="H411" s="2247"/>
      <c r="I411" s="2247"/>
      <c r="J411" s="2248"/>
      <c r="K411" s="2247"/>
      <c r="L411" s="2247"/>
      <c r="M411" s="2247"/>
      <c r="N411" s="2247"/>
      <c r="O411" s="2248"/>
      <c r="P411" s="2247"/>
      <c r="Q411" s="2247"/>
      <c r="R411" s="2247"/>
      <c r="S411" s="2247"/>
      <c r="T411" s="2248"/>
      <c r="U411" s="2247"/>
      <c r="V411" s="2247"/>
      <c r="W411" s="2247"/>
      <c r="X411" s="2247"/>
      <c r="Y411" s="2248"/>
      <c r="Z411" s="2247" t="s">
        <v>116</v>
      </c>
      <c r="AA411" s="2247"/>
      <c r="AB411" s="2247"/>
      <c r="AC411" s="2247"/>
      <c r="AD411" s="2248"/>
      <c r="AE411" s="2247"/>
      <c r="AF411" s="2247"/>
      <c r="AG411" s="2247"/>
      <c r="AH411" s="2247"/>
      <c r="AI411" s="2248"/>
      <c r="AJ411" s="2247"/>
      <c r="AK411" s="2247"/>
      <c r="AL411" s="2247"/>
      <c r="AM411" s="2247"/>
      <c r="AN411" s="2248"/>
      <c r="AO411" s="2247"/>
      <c r="AP411" s="2247"/>
      <c r="AQ411" s="2247"/>
      <c r="AR411" s="2247"/>
      <c r="AS411" s="2248"/>
      <c r="AT411" s="2247"/>
      <c r="AU411" s="2247"/>
      <c r="AV411" s="2247"/>
      <c r="AW411" s="2247"/>
      <c r="AX411" s="2248"/>
      <c r="AY411" s="391"/>
      <c r="AZ411" s="391"/>
      <c r="BA411" s="391"/>
      <c r="BB411" s="391"/>
      <c r="BC411" s="391"/>
      <c r="BD411" s="391"/>
    </row>
    <row r="412" spans="1:56">
      <c r="A412" s="2247"/>
      <c r="B412" s="2247"/>
      <c r="C412" s="2247"/>
      <c r="D412" s="2247"/>
      <c r="E412" s="2248"/>
      <c r="F412" s="2247"/>
      <c r="G412" s="2247"/>
      <c r="H412" s="2247"/>
      <c r="I412" s="2247"/>
      <c r="J412" s="2248"/>
      <c r="K412" s="2247"/>
      <c r="L412" s="2247"/>
      <c r="M412" s="2247"/>
      <c r="N412" s="2247"/>
      <c r="O412" s="2248"/>
      <c r="P412" s="2247"/>
      <c r="Q412" s="2247"/>
      <c r="R412" s="2247"/>
      <c r="S412" s="2247"/>
      <c r="T412" s="2248"/>
      <c r="U412" s="2247"/>
      <c r="V412" s="2247"/>
      <c r="W412" s="2247"/>
      <c r="X412" s="2247"/>
      <c r="Y412" s="2248"/>
      <c r="Z412" s="2247"/>
      <c r="AA412" s="2247"/>
      <c r="AB412" s="2247"/>
      <c r="AC412" s="2247"/>
      <c r="AD412" s="2248"/>
      <c r="AE412" s="2247"/>
      <c r="AF412" s="2247"/>
      <c r="AG412" s="2247"/>
      <c r="AH412" s="2247"/>
      <c r="AI412" s="2248"/>
      <c r="AJ412" s="2247"/>
      <c r="AK412" s="2247"/>
      <c r="AL412" s="2247"/>
      <c r="AM412" s="2247"/>
      <c r="AN412" s="2248"/>
      <c r="AO412" s="2247"/>
      <c r="AP412" s="2247"/>
      <c r="AQ412" s="2247"/>
      <c r="AR412" s="2247"/>
      <c r="AS412" s="2248"/>
      <c r="AT412" s="2247"/>
      <c r="AU412" s="2247"/>
      <c r="AV412" s="2247"/>
      <c r="AW412" s="2247"/>
      <c r="AX412" s="2248"/>
      <c r="AY412" s="391"/>
      <c r="AZ412" s="391"/>
      <c r="BA412" s="391"/>
      <c r="BB412" s="391"/>
      <c r="BC412" s="391"/>
      <c r="BD412" s="391"/>
    </row>
    <row r="413" spans="1:56">
      <c r="A413" s="2247"/>
      <c r="B413" s="2247"/>
      <c r="C413" s="2247"/>
      <c r="D413" s="2247"/>
      <c r="E413" s="2248"/>
      <c r="F413" s="2247"/>
      <c r="G413" s="2247"/>
      <c r="H413" s="2247"/>
      <c r="I413" s="2247"/>
      <c r="J413" s="2248"/>
      <c r="K413" s="2247"/>
      <c r="L413" s="2247"/>
      <c r="M413" s="2247"/>
      <c r="N413" s="2247"/>
      <c r="O413" s="2248"/>
      <c r="P413" s="2247"/>
      <c r="Q413" s="2247"/>
      <c r="R413" s="2247"/>
      <c r="S413" s="2247"/>
      <c r="T413" s="2248"/>
      <c r="U413" s="2247"/>
      <c r="V413" s="2247"/>
      <c r="W413" s="2247"/>
      <c r="X413" s="2247"/>
      <c r="Y413" s="2248"/>
      <c r="Z413" s="2247"/>
      <c r="AA413" s="2247"/>
      <c r="AB413" s="2247"/>
      <c r="AC413" s="2247"/>
      <c r="AD413" s="2248"/>
      <c r="AE413" s="2247"/>
      <c r="AF413" s="2247"/>
      <c r="AG413" s="2247"/>
      <c r="AH413" s="2247"/>
      <c r="AI413" s="2248"/>
      <c r="AJ413" s="2247"/>
      <c r="AK413" s="2247"/>
      <c r="AL413" s="2247"/>
      <c r="AM413" s="2247"/>
      <c r="AN413" s="2248"/>
      <c r="AO413" s="2247"/>
      <c r="AP413" s="2247"/>
      <c r="AQ413" s="2247"/>
      <c r="AR413" s="2247"/>
      <c r="AS413" s="2248"/>
      <c r="AT413" s="2247"/>
      <c r="AU413" s="2247"/>
      <c r="AV413" s="2247"/>
      <c r="AW413" s="2247"/>
      <c r="AX413" s="2248"/>
      <c r="AY413" s="391"/>
      <c r="AZ413" s="391"/>
      <c r="BA413" s="391"/>
      <c r="BB413" s="391"/>
      <c r="BC413" s="391"/>
      <c r="BD413" s="391"/>
    </row>
    <row r="414" spans="1:56">
      <c r="A414" s="2247"/>
      <c r="B414" s="2247"/>
      <c r="C414" s="2247"/>
      <c r="D414" s="2247"/>
      <c r="E414" s="2248"/>
      <c r="F414" s="2247"/>
      <c r="G414" s="2247"/>
      <c r="H414" s="2247"/>
      <c r="I414" s="2247"/>
      <c r="J414" s="2248"/>
      <c r="K414" s="2247"/>
      <c r="L414" s="2247"/>
      <c r="M414" s="2247"/>
      <c r="N414" s="2247"/>
      <c r="O414" s="2248"/>
      <c r="P414" s="2247"/>
      <c r="Q414" s="2247"/>
      <c r="R414" s="2247"/>
      <c r="S414" s="2247"/>
      <c r="T414" s="2248"/>
      <c r="U414" s="2247"/>
      <c r="V414" s="2247"/>
      <c r="W414" s="2247"/>
      <c r="X414" s="2247"/>
      <c r="Y414" s="2248"/>
      <c r="Z414" s="2247"/>
      <c r="AA414" s="2247"/>
      <c r="AB414" s="2247"/>
      <c r="AC414" s="2247"/>
      <c r="AD414" s="2248"/>
      <c r="AE414" s="2247"/>
      <c r="AF414" s="2247"/>
      <c r="AG414" s="2247"/>
      <c r="AH414" s="2247"/>
      <c r="AI414" s="2248"/>
      <c r="AJ414" s="2247"/>
      <c r="AK414" s="2247"/>
      <c r="AL414" s="2247"/>
      <c r="AM414" s="2247"/>
      <c r="AN414" s="2248"/>
      <c r="AO414" s="2247"/>
      <c r="AP414" s="2247"/>
      <c r="AQ414" s="2247"/>
      <c r="AR414" s="2247"/>
      <c r="AS414" s="2248"/>
      <c r="AT414" s="2247"/>
      <c r="AU414" s="2247"/>
      <c r="AV414" s="2247"/>
      <c r="AW414" s="2247"/>
      <c r="AX414" s="2248"/>
      <c r="AY414" s="391"/>
      <c r="AZ414" s="391"/>
      <c r="BA414" s="391"/>
      <c r="BB414" s="391"/>
      <c r="BC414" s="391"/>
      <c r="BD414" s="391"/>
    </row>
    <row r="415" spans="1:56">
      <c r="A415" s="2247"/>
      <c r="B415" s="2247"/>
      <c r="C415" s="2247"/>
      <c r="D415" s="2247"/>
      <c r="E415" s="2248"/>
      <c r="F415" s="2247"/>
      <c r="G415" s="2247"/>
      <c r="H415" s="2247"/>
      <c r="I415" s="2247"/>
      <c r="J415" s="2248"/>
      <c r="K415" s="2247"/>
      <c r="L415" s="2247"/>
      <c r="M415" s="2247"/>
      <c r="N415" s="2247"/>
      <c r="O415" s="2248"/>
      <c r="P415" s="2247"/>
      <c r="Q415" s="2247"/>
      <c r="R415" s="2247"/>
      <c r="S415" s="2247"/>
      <c r="T415" s="2248"/>
      <c r="U415" s="2247"/>
      <c r="V415" s="2247"/>
      <c r="W415" s="2247"/>
      <c r="X415" s="2247"/>
      <c r="Y415" s="2248"/>
      <c r="Z415" s="2247"/>
      <c r="AA415" s="2247"/>
      <c r="AB415" s="2247"/>
      <c r="AC415" s="2247"/>
      <c r="AD415" s="2248"/>
      <c r="AE415" s="2247"/>
      <c r="AF415" s="2247"/>
      <c r="AG415" s="2247"/>
      <c r="AH415" s="2247"/>
      <c r="AI415" s="2248"/>
      <c r="AJ415" s="2247"/>
      <c r="AK415" s="2247"/>
      <c r="AL415" s="2247"/>
      <c r="AM415" s="2247"/>
      <c r="AN415" s="2248"/>
      <c r="AO415" s="2247"/>
      <c r="AP415" s="2247"/>
      <c r="AQ415" s="2247"/>
      <c r="AR415" s="2247"/>
      <c r="AS415" s="2248"/>
      <c r="AT415" s="2247"/>
      <c r="AU415" s="2247"/>
      <c r="AV415" s="2247"/>
      <c r="AW415" s="2247"/>
      <c r="AX415" s="2248"/>
      <c r="AY415" s="391"/>
      <c r="AZ415" s="391"/>
      <c r="BA415" s="391"/>
      <c r="BB415" s="391"/>
      <c r="BC415" s="391"/>
      <c r="BD415" s="391"/>
    </row>
    <row r="416" spans="1:56">
      <c r="A416" s="2247"/>
      <c r="B416" s="2247"/>
      <c r="C416" s="2247"/>
      <c r="D416" s="2247"/>
      <c r="E416" s="2248"/>
      <c r="F416" s="2247"/>
      <c r="G416" s="2247"/>
      <c r="H416" s="2247"/>
      <c r="I416" s="2247"/>
      <c r="J416" s="2248"/>
      <c r="K416" s="2247"/>
      <c r="L416" s="2247"/>
      <c r="M416" s="2247"/>
      <c r="N416" s="2247"/>
      <c r="O416" s="2248"/>
      <c r="P416" s="2247"/>
      <c r="Q416" s="2247"/>
      <c r="R416" s="2247"/>
      <c r="S416" s="2247"/>
      <c r="T416" s="2248"/>
      <c r="U416" s="2247"/>
      <c r="V416" s="2247"/>
      <c r="W416" s="2247"/>
      <c r="X416" s="2247"/>
      <c r="Y416" s="2248"/>
      <c r="Z416" s="2247"/>
      <c r="AA416" s="2247"/>
      <c r="AB416" s="2247"/>
      <c r="AC416" s="2247"/>
      <c r="AD416" s="2248"/>
      <c r="AE416" s="2247"/>
      <c r="AF416" s="2247"/>
      <c r="AG416" s="2247"/>
      <c r="AH416" s="2247"/>
      <c r="AI416" s="2248"/>
      <c r="AJ416" s="2247"/>
      <c r="AK416" s="2247"/>
      <c r="AL416" s="2247"/>
      <c r="AM416" s="2247"/>
      <c r="AN416" s="2248"/>
      <c r="AO416" s="2247"/>
      <c r="AP416" s="2247"/>
      <c r="AQ416" s="2247"/>
      <c r="AR416" s="2247"/>
      <c r="AS416" s="2248"/>
      <c r="AT416" s="2247"/>
      <c r="AU416" s="2247"/>
      <c r="AV416" s="2247"/>
      <c r="AW416" s="2247"/>
      <c r="AX416" s="2248"/>
      <c r="AY416" s="391"/>
      <c r="AZ416" s="391"/>
      <c r="BA416" s="391"/>
      <c r="BB416" s="391"/>
      <c r="BC416" s="391"/>
      <c r="BD416" s="391"/>
    </row>
    <row r="417" spans="1:56">
      <c r="A417" s="2247"/>
      <c r="B417" s="2247"/>
      <c r="C417" s="2247"/>
      <c r="D417" s="2247"/>
      <c r="E417" s="2248"/>
      <c r="F417" s="2247"/>
      <c r="G417" s="2247"/>
      <c r="H417" s="2247"/>
      <c r="I417" s="2247"/>
      <c r="J417" s="2248"/>
      <c r="K417" s="2247"/>
      <c r="L417" s="2247"/>
      <c r="M417" s="2247"/>
      <c r="N417" s="2247"/>
      <c r="O417" s="2248"/>
      <c r="P417" s="2247"/>
      <c r="Q417" s="2247"/>
      <c r="R417" s="2247"/>
      <c r="S417" s="2247"/>
      <c r="T417" s="2248"/>
      <c r="U417" s="2247"/>
      <c r="V417" s="2247"/>
      <c r="W417" s="2247"/>
      <c r="X417" s="2247"/>
      <c r="Y417" s="2248"/>
      <c r="Z417" s="2247"/>
      <c r="AA417" s="2247"/>
      <c r="AB417" s="2247"/>
      <c r="AC417" s="2247"/>
      <c r="AD417" s="2248"/>
      <c r="AE417" s="2247"/>
      <c r="AF417" s="2247"/>
      <c r="AG417" s="2247"/>
      <c r="AH417" s="2247"/>
      <c r="AI417" s="2248"/>
      <c r="AJ417" s="2247"/>
      <c r="AK417" s="2247"/>
      <c r="AL417" s="2247"/>
      <c r="AM417" s="2247"/>
      <c r="AN417" s="2248"/>
      <c r="AO417" s="2247"/>
      <c r="AP417" s="2247"/>
      <c r="AQ417" s="2247"/>
      <c r="AR417" s="2247"/>
      <c r="AS417" s="2248"/>
      <c r="AT417" s="2247"/>
      <c r="AU417" s="2247"/>
      <c r="AV417" s="2247"/>
      <c r="AW417" s="2247"/>
      <c r="AX417" s="2248"/>
      <c r="AY417" s="391"/>
      <c r="AZ417" s="391"/>
      <c r="BA417" s="391"/>
      <c r="BB417" s="391"/>
      <c r="BC417" s="391"/>
      <c r="BD417" s="391"/>
    </row>
    <row r="418" spans="1:56" s="1077" customFormat="1">
      <c r="A418" s="2247"/>
      <c r="B418" s="2247"/>
      <c r="C418" s="2247"/>
      <c r="D418" s="2247"/>
      <c r="E418" s="2248"/>
      <c r="F418" s="2247"/>
      <c r="G418" s="2247"/>
      <c r="H418" s="2247"/>
      <c r="I418" s="2247"/>
      <c r="J418" s="2248"/>
      <c r="K418" s="2247"/>
      <c r="L418" s="2247"/>
      <c r="M418" s="2247"/>
      <c r="N418" s="2247"/>
      <c r="O418" s="2248"/>
      <c r="P418" s="2247"/>
      <c r="Q418" s="2247"/>
      <c r="R418" s="2247"/>
      <c r="S418" s="2247"/>
      <c r="T418" s="2248"/>
      <c r="U418" s="2247"/>
      <c r="V418" s="2247"/>
      <c r="W418" s="2247"/>
      <c r="X418" s="2247"/>
      <c r="Y418" s="2248"/>
      <c r="Z418" s="2247"/>
      <c r="AA418" s="2247"/>
      <c r="AB418" s="2247"/>
      <c r="AC418" s="2247"/>
      <c r="AD418" s="2248"/>
      <c r="AE418" s="2247"/>
      <c r="AF418" s="2247"/>
      <c r="AG418" s="2247"/>
      <c r="AH418" s="2247"/>
      <c r="AI418" s="2248"/>
      <c r="AJ418" s="2247"/>
      <c r="AK418" s="2247"/>
      <c r="AL418" s="2247"/>
      <c r="AM418" s="2247"/>
      <c r="AN418" s="2248"/>
      <c r="AO418" s="2247"/>
      <c r="AP418" s="2247"/>
      <c r="AQ418" s="2247"/>
      <c r="AR418" s="2247"/>
      <c r="AS418" s="2248"/>
      <c r="AT418" s="2247"/>
      <c r="AU418" s="2247"/>
      <c r="AV418" s="2247"/>
      <c r="AW418" s="2247"/>
      <c r="AX418" s="2248"/>
      <c r="AY418" s="388"/>
      <c r="AZ418" s="388"/>
      <c r="BA418" s="388"/>
      <c r="BB418" s="388"/>
      <c r="BC418" s="388"/>
      <c r="BD418" s="388"/>
    </row>
    <row r="419" spans="1:56">
      <c r="A419" s="2247"/>
      <c r="B419" s="2247"/>
      <c r="C419" s="2247"/>
      <c r="D419" s="2247"/>
      <c r="E419" s="2248"/>
      <c r="F419" s="2247"/>
      <c r="G419" s="2247"/>
      <c r="H419" s="2247"/>
      <c r="I419" s="2247"/>
      <c r="J419" s="2248"/>
      <c r="K419" s="2247"/>
      <c r="L419" s="2247"/>
      <c r="M419" s="2247"/>
      <c r="N419" s="2247"/>
      <c r="O419" s="2248"/>
      <c r="P419" s="2247"/>
      <c r="Q419" s="2247"/>
      <c r="R419" s="2247"/>
      <c r="S419" s="2247"/>
      <c r="T419" s="2248"/>
      <c r="U419" s="2247"/>
      <c r="V419" s="2247"/>
      <c r="W419" s="2247"/>
      <c r="X419" s="2247"/>
      <c r="Y419" s="2248"/>
      <c r="Z419" s="2247"/>
      <c r="AA419" s="2247"/>
      <c r="AB419" s="2247"/>
      <c r="AC419" s="2247"/>
      <c r="AD419" s="2248"/>
      <c r="AE419" s="2247"/>
      <c r="AF419" s="2247"/>
      <c r="AG419" s="2247"/>
      <c r="AH419" s="2247"/>
      <c r="AI419" s="2248"/>
      <c r="AJ419" s="2247"/>
      <c r="AK419" s="2247"/>
      <c r="AL419" s="2247"/>
      <c r="AM419" s="2247"/>
      <c r="AN419" s="2248"/>
      <c r="AO419" s="2247"/>
      <c r="AP419" s="2247"/>
      <c r="AQ419" s="2247"/>
      <c r="AR419" s="2247"/>
      <c r="AS419" s="2248"/>
      <c r="AT419" s="2247"/>
      <c r="AU419" s="2247"/>
      <c r="AV419" s="2247"/>
      <c r="AW419" s="2247"/>
      <c r="AX419" s="2248"/>
      <c r="AY419" s="391"/>
      <c r="AZ419" s="391"/>
      <c r="BA419" s="391"/>
      <c r="BB419" s="391"/>
      <c r="BC419" s="391"/>
      <c r="BD419" s="391"/>
    </row>
    <row r="420" spans="1:56">
      <c r="A420" s="2247"/>
      <c r="B420" s="2247"/>
      <c r="C420" s="2247"/>
      <c r="D420" s="2247"/>
      <c r="E420" s="2248"/>
      <c r="F420" s="2247"/>
      <c r="G420" s="2247"/>
      <c r="H420" s="2247"/>
      <c r="I420" s="2247"/>
      <c r="J420" s="2248"/>
      <c r="K420" s="2247"/>
      <c r="L420" s="2247"/>
      <c r="M420" s="2247"/>
      <c r="N420" s="2247"/>
      <c r="O420" s="2248"/>
      <c r="P420" s="2247"/>
      <c r="Q420" s="2247"/>
      <c r="R420" s="2247"/>
      <c r="S420" s="2247"/>
      <c r="T420" s="2248"/>
      <c r="U420" s="2247"/>
      <c r="V420" s="2247"/>
      <c r="W420" s="2247"/>
      <c r="X420" s="2247"/>
      <c r="Y420" s="2248"/>
      <c r="Z420" s="2247"/>
      <c r="AA420" s="2247"/>
      <c r="AB420" s="2247"/>
      <c r="AC420" s="2247"/>
      <c r="AD420" s="2248"/>
      <c r="AE420" s="2247"/>
      <c r="AF420" s="2247"/>
      <c r="AG420" s="2247"/>
      <c r="AH420" s="2247"/>
      <c r="AI420" s="2248"/>
      <c r="AJ420" s="2247"/>
      <c r="AK420" s="2247"/>
      <c r="AL420" s="2247"/>
      <c r="AM420" s="2247"/>
      <c r="AN420" s="2248"/>
      <c r="AO420" s="2247"/>
      <c r="AP420" s="2247"/>
      <c r="AQ420" s="2247"/>
      <c r="AR420" s="2247"/>
      <c r="AS420" s="2248"/>
      <c r="AT420" s="2247"/>
      <c r="AU420" s="2247"/>
      <c r="AV420" s="2247"/>
      <c r="AW420" s="2247"/>
      <c r="AX420" s="2248"/>
      <c r="AY420" s="391"/>
      <c r="AZ420" s="391"/>
      <c r="BA420" s="391"/>
      <c r="BB420" s="391"/>
      <c r="BC420" s="391"/>
      <c r="BD420" s="391"/>
    </row>
    <row r="421" spans="1:56">
      <c r="A421" s="2247"/>
      <c r="B421" s="2247"/>
      <c r="C421" s="2247"/>
      <c r="D421" s="2247"/>
      <c r="E421" s="2248"/>
      <c r="F421" s="2247"/>
      <c r="G421" s="2247"/>
      <c r="H421" s="2247"/>
      <c r="I421" s="2247"/>
      <c r="J421" s="2248"/>
      <c r="K421" s="2247"/>
      <c r="L421" s="2247"/>
      <c r="M421" s="2247"/>
      <c r="N421" s="2247"/>
      <c r="O421" s="2248"/>
      <c r="P421" s="2247"/>
      <c r="Q421" s="2247"/>
      <c r="R421" s="2247"/>
      <c r="S421" s="2247"/>
      <c r="T421" s="2248"/>
      <c r="U421" s="2247"/>
      <c r="V421" s="2247"/>
      <c r="W421" s="2247"/>
      <c r="X421" s="2247"/>
      <c r="Y421" s="2248"/>
      <c r="Z421" s="2247"/>
      <c r="AA421" s="2247"/>
      <c r="AB421" s="2247"/>
      <c r="AC421" s="2247"/>
      <c r="AD421" s="2248"/>
      <c r="AE421" s="2247"/>
      <c r="AF421" s="2247"/>
      <c r="AG421" s="2247"/>
      <c r="AH421" s="2247"/>
      <c r="AI421" s="2248"/>
      <c r="AJ421" s="2247"/>
      <c r="AK421" s="2247"/>
      <c r="AL421" s="2247"/>
      <c r="AM421" s="2247"/>
      <c r="AN421" s="2248"/>
      <c r="AO421" s="2247"/>
      <c r="AP421" s="2247"/>
      <c r="AQ421" s="2247"/>
      <c r="AR421" s="2247"/>
      <c r="AS421" s="2248"/>
      <c r="AT421" s="2247"/>
      <c r="AU421" s="2247"/>
      <c r="AV421" s="2247"/>
      <c r="AW421" s="2247"/>
      <c r="AX421" s="2248"/>
      <c r="AY421" s="391"/>
      <c r="AZ421" s="391"/>
      <c r="BA421" s="391"/>
      <c r="BB421" s="391"/>
      <c r="BC421" s="391"/>
      <c r="BD421" s="391"/>
    </row>
    <row r="422" spans="1:56">
      <c r="A422" s="2247"/>
      <c r="B422" s="2247"/>
      <c r="C422" s="2247"/>
      <c r="D422" s="2247"/>
      <c r="E422" s="2248"/>
      <c r="F422" s="2247"/>
      <c r="G422" s="2247"/>
      <c r="H422" s="2247"/>
      <c r="I422" s="2247"/>
      <c r="J422" s="2248"/>
      <c r="K422" s="2247"/>
      <c r="L422" s="2247"/>
      <c r="M422" s="2247"/>
      <c r="N422" s="2247"/>
      <c r="O422" s="2248"/>
      <c r="P422" s="2247"/>
      <c r="Q422" s="2247"/>
      <c r="R422" s="2247"/>
      <c r="S422" s="2247"/>
      <c r="T422" s="2248"/>
      <c r="U422" s="2247"/>
      <c r="V422" s="2247"/>
      <c r="W422" s="2247"/>
      <c r="X422" s="2247"/>
      <c r="Y422" s="2248"/>
      <c r="Z422" s="2247"/>
      <c r="AA422" s="2247"/>
      <c r="AB422" s="2247"/>
      <c r="AC422" s="2247"/>
      <c r="AD422" s="2248"/>
      <c r="AE422" s="2247"/>
      <c r="AF422" s="2247"/>
      <c r="AG422" s="2247"/>
      <c r="AH422" s="2247"/>
      <c r="AI422" s="2248"/>
      <c r="AJ422" s="2247"/>
      <c r="AK422" s="2247"/>
      <c r="AL422" s="2247"/>
      <c r="AM422" s="2247"/>
      <c r="AN422" s="2248"/>
      <c r="AO422" s="2247"/>
      <c r="AP422" s="2247"/>
      <c r="AQ422" s="2247"/>
      <c r="AR422" s="2247"/>
      <c r="AS422" s="2248"/>
      <c r="AT422" s="2247"/>
      <c r="AU422" s="2247"/>
      <c r="AV422" s="2247"/>
      <c r="AW422" s="2247"/>
      <c r="AX422" s="2248"/>
      <c r="AY422" s="391"/>
      <c r="AZ422" s="391"/>
      <c r="BA422" s="391"/>
      <c r="BB422" s="391"/>
      <c r="BC422" s="391"/>
      <c r="BD422" s="391"/>
    </row>
    <row r="423" spans="1:56">
      <c r="A423" s="2247"/>
      <c r="B423" s="2247"/>
      <c r="C423" s="2247"/>
      <c r="D423" s="2247"/>
      <c r="E423" s="2248"/>
      <c r="F423" s="2247"/>
      <c r="G423" s="2247"/>
      <c r="H423" s="2247"/>
      <c r="I423" s="2247"/>
      <c r="J423" s="2248"/>
      <c r="K423" s="2247"/>
      <c r="L423" s="2247"/>
      <c r="M423" s="2247"/>
      <c r="N423" s="2247"/>
      <c r="O423" s="2248"/>
      <c r="P423" s="2247"/>
      <c r="Q423" s="2247"/>
      <c r="R423" s="2247"/>
      <c r="S423" s="2247"/>
      <c r="T423" s="2248"/>
      <c r="U423" s="2247"/>
      <c r="V423" s="2247"/>
      <c r="W423" s="2247"/>
      <c r="X423" s="2247"/>
      <c r="Y423" s="2248"/>
      <c r="Z423" s="2247"/>
      <c r="AA423" s="2247"/>
      <c r="AB423" s="2247"/>
      <c r="AC423" s="2247"/>
      <c r="AD423" s="2248"/>
      <c r="AE423" s="2247"/>
      <c r="AF423" s="2247"/>
      <c r="AG423" s="2247"/>
      <c r="AH423" s="2247"/>
      <c r="AI423" s="2248"/>
      <c r="AJ423" s="2247"/>
      <c r="AK423" s="2247"/>
      <c r="AL423" s="2247"/>
      <c r="AM423" s="2247"/>
      <c r="AN423" s="2248"/>
      <c r="AO423" s="2247"/>
      <c r="AP423" s="2247"/>
      <c r="AQ423" s="2247"/>
      <c r="AR423" s="2247"/>
      <c r="AS423" s="2248"/>
      <c r="AT423" s="2247"/>
      <c r="AU423" s="2247"/>
      <c r="AV423" s="2247"/>
      <c r="AW423" s="2247"/>
      <c r="AX423" s="2248"/>
      <c r="AY423" s="391"/>
      <c r="AZ423" s="391"/>
      <c r="BA423" s="391"/>
      <c r="BB423" s="391"/>
      <c r="BC423" s="391"/>
      <c r="BD423" s="391"/>
    </row>
    <row r="424" spans="1:56">
      <c r="A424" s="2247"/>
      <c r="B424" s="2247"/>
      <c r="C424" s="2247"/>
      <c r="D424" s="2247"/>
      <c r="E424" s="2248"/>
      <c r="F424" s="2247"/>
      <c r="G424" s="2247"/>
      <c r="H424" s="2247"/>
      <c r="I424" s="2247"/>
      <c r="J424" s="2248"/>
      <c r="K424" s="2247"/>
      <c r="L424" s="2247"/>
      <c r="M424" s="2247"/>
      <c r="N424" s="2247"/>
      <c r="O424" s="2248"/>
      <c r="P424" s="2247"/>
      <c r="Q424" s="2247"/>
      <c r="R424" s="2247"/>
      <c r="S424" s="2247"/>
      <c r="T424" s="2248"/>
      <c r="U424" s="2247"/>
      <c r="V424" s="2247"/>
      <c r="W424" s="2247"/>
      <c r="X424" s="2247"/>
      <c r="Y424" s="2248"/>
      <c r="Z424" s="2247"/>
      <c r="AA424" s="2247"/>
      <c r="AB424" s="2247"/>
      <c r="AC424" s="2247"/>
      <c r="AD424" s="2248"/>
      <c r="AE424" s="2247"/>
      <c r="AF424" s="2247"/>
      <c r="AG424" s="2247"/>
      <c r="AH424" s="2247"/>
      <c r="AI424" s="2248"/>
      <c r="AJ424" s="2247"/>
      <c r="AK424" s="2247"/>
      <c r="AL424" s="2247"/>
      <c r="AM424" s="2247"/>
      <c r="AN424" s="2248"/>
      <c r="AO424" s="2247"/>
      <c r="AP424" s="2247"/>
      <c r="AQ424" s="2247"/>
      <c r="AR424" s="2247"/>
      <c r="AS424" s="2248"/>
      <c r="AT424" s="2247"/>
      <c r="AU424" s="2247"/>
      <c r="AV424" s="2247"/>
      <c r="AW424" s="2247"/>
      <c r="AX424" s="2248"/>
      <c r="AY424" s="391"/>
      <c r="AZ424" s="391"/>
      <c r="BA424" s="391"/>
      <c r="BB424" s="391"/>
      <c r="BC424" s="391"/>
      <c r="BD424" s="391"/>
    </row>
    <row r="425" spans="1:56">
      <c r="A425" s="2249"/>
      <c r="B425" s="2249"/>
      <c r="C425" s="2249"/>
      <c r="D425" s="2249"/>
      <c r="E425" s="2250"/>
      <c r="F425" s="2249"/>
      <c r="G425" s="2249"/>
      <c r="H425" s="2249"/>
      <c r="I425" s="2249"/>
      <c r="J425" s="2250"/>
      <c r="K425" s="2249"/>
      <c r="L425" s="2249"/>
      <c r="M425" s="2249"/>
      <c r="N425" s="2249"/>
      <c r="O425" s="2250"/>
      <c r="P425" s="2249"/>
      <c r="Q425" s="2249"/>
      <c r="R425" s="2249"/>
      <c r="S425" s="2249"/>
      <c r="T425" s="2250"/>
      <c r="U425" s="2249"/>
      <c r="V425" s="2249"/>
      <c r="W425" s="2249"/>
      <c r="X425" s="2249"/>
      <c r="Y425" s="2250"/>
      <c r="Z425" s="2249"/>
      <c r="AA425" s="2249"/>
      <c r="AB425" s="2249"/>
      <c r="AC425" s="2249"/>
      <c r="AD425" s="2250"/>
      <c r="AE425" s="2249"/>
      <c r="AF425" s="2249"/>
      <c r="AG425" s="2249"/>
      <c r="AH425" s="2249"/>
      <c r="AI425" s="2250"/>
      <c r="AJ425" s="2249"/>
      <c r="AK425" s="2249"/>
      <c r="AL425" s="2249"/>
      <c r="AM425" s="2249"/>
      <c r="AN425" s="2250"/>
      <c r="AO425" s="2249"/>
      <c r="AP425" s="2249"/>
      <c r="AQ425" s="2249"/>
      <c r="AR425" s="2249"/>
      <c r="AS425" s="2250"/>
      <c r="AT425" s="2249"/>
      <c r="AU425" s="2249"/>
      <c r="AV425" s="2249"/>
      <c r="AW425" s="2249"/>
      <c r="AX425" s="2250"/>
      <c r="AY425" s="391"/>
      <c r="AZ425" s="391"/>
      <c r="BA425" s="391"/>
      <c r="BB425" s="391"/>
      <c r="BC425" s="391"/>
      <c r="BD425" s="391"/>
    </row>
    <row r="426" spans="1:56">
      <c r="A426" s="456">
        <v>21</v>
      </c>
      <c r="B426" s="457"/>
      <c r="C426" s="457"/>
      <c r="D426" s="457"/>
      <c r="E426" s="458"/>
      <c r="F426" s="456">
        <v>22</v>
      </c>
      <c r="G426" s="457"/>
      <c r="H426" s="457"/>
      <c r="I426" s="457"/>
      <c r="J426" s="458"/>
      <c r="K426" s="456">
        <v>23</v>
      </c>
      <c r="L426" s="457"/>
      <c r="M426" s="457"/>
      <c r="N426" s="457"/>
      <c r="O426" s="458"/>
      <c r="P426" s="456">
        <v>24</v>
      </c>
      <c r="Q426" s="457"/>
      <c r="R426" s="457"/>
      <c r="S426" s="457"/>
      <c r="T426" s="458"/>
      <c r="U426" s="456">
        <v>25</v>
      </c>
      <c r="V426" s="457"/>
      <c r="W426" s="457"/>
      <c r="X426" s="457"/>
      <c r="Y426" s="458"/>
      <c r="Z426" s="2183" t="s">
        <v>117</v>
      </c>
      <c r="AA426" s="2184"/>
      <c r="AB426" s="2184"/>
      <c r="AC426" s="2184"/>
      <c r="AD426" s="2184"/>
      <c r="AE426" s="2184"/>
      <c r="AF426" s="2184"/>
      <c r="AG426" s="2184"/>
      <c r="AH426" s="2184"/>
      <c r="AI426" s="2184"/>
      <c r="AJ426" s="2184"/>
      <c r="AK426" s="2184"/>
      <c r="AL426" s="2184"/>
      <c r="AM426" s="2184"/>
      <c r="AN426" s="2184"/>
      <c r="AO426" s="2184"/>
      <c r="AP426" s="2184"/>
      <c r="AQ426" s="2184"/>
      <c r="AR426" s="2184"/>
      <c r="AS426" s="2184"/>
      <c r="AT426" s="2184"/>
      <c r="AU426" s="2184"/>
      <c r="AV426" s="2184"/>
      <c r="AW426" s="2184"/>
      <c r="AX426" s="2184"/>
      <c r="AY426" s="391"/>
      <c r="AZ426" s="391"/>
      <c r="BA426" s="391"/>
      <c r="BB426" s="391"/>
      <c r="BC426" s="391"/>
      <c r="BD426" s="391"/>
    </row>
    <row r="427" spans="1:56">
      <c r="A427" s="2252"/>
      <c r="B427" s="2247"/>
      <c r="C427" s="2247"/>
      <c r="D427" s="2247"/>
      <c r="E427" s="2248"/>
      <c r="F427" s="2252"/>
      <c r="G427" s="2247"/>
      <c r="H427" s="2247"/>
      <c r="I427" s="2247"/>
      <c r="J427" s="2248"/>
      <c r="K427" s="2252" t="s">
        <v>118</v>
      </c>
      <c r="L427" s="2247"/>
      <c r="M427" s="2247"/>
      <c r="N427" s="2247"/>
      <c r="O427" s="2248"/>
      <c r="P427" s="2252"/>
      <c r="Q427" s="2247"/>
      <c r="R427" s="2247"/>
      <c r="S427" s="2247"/>
      <c r="T427" s="2248"/>
      <c r="U427" s="2252"/>
      <c r="V427" s="2247"/>
      <c r="W427" s="2247"/>
      <c r="X427" s="2247"/>
      <c r="Y427" s="2248"/>
      <c r="Z427" s="2185"/>
      <c r="AA427" s="2186"/>
      <c r="AB427" s="2186"/>
      <c r="AC427" s="2186"/>
      <c r="AD427" s="2186"/>
      <c r="AE427" s="2186"/>
      <c r="AF427" s="2186"/>
      <c r="AG427" s="2186"/>
      <c r="AH427" s="2186"/>
      <c r="AI427" s="2186"/>
      <c r="AJ427" s="2186"/>
      <c r="AK427" s="2186"/>
      <c r="AL427" s="2186"/>
      <c r="AM427" s="2186"/>
      <c r="AN427" s="2186"/>
      <c r="AO427" s="2186"/>
      <c r="AP427" s="2186"/>
      <c r="AQ427" s="2186"/>
      <c r="AR427" s="2186"/>
      <c r="AS427" s="2186"/>
      <c r="AT427" s="2186"/>
      <c r="AU427" s="2186"/>
      <c r="AV427" s="2186"/>
      <c r="AW427" s="2186"/>
      <c r="AX427" s="2186"/>
      <c r="AY427" s="391"/>
      <c r="AZ427" s="391"/>
      <c r="BA427" s="391"/>
      <c r="BB427" s="391"/>
      <c r="BC427" s="391"/>
      <c r="BD427" s="391"/>
    </row>
    <row r="428" spans="1:56">
      <c r="A428" s="2252"/>
      <c r="B428" s="2247"/>
      <c r="C428" s="2247"/>
      <c r="D428" s="2247"/>
      <c r="E428" s="2248"/>
      <c r="F428" s="2252"/>
      <c r="G428" s="2247"/>
      <c r="H428" s="2247"/>
      <c r="I428" s="2247"/>
      <c r="J428" s="2248"/>
      <c r="K428" s="2252"/>
      <c r="L428" s="2247"/>
      <c r="M428" s="2247"/>
      <c r="N428" s="2247"/>
      <c r="O428" s="2248"/>
      <c r="P428" s="2252"/>
      <c r="Q428" s="2247"/>
      <c r="R428" s="2247"/>
      <c r="S428" s="2247"/>
      <c r="T428" s="2248"/>
      <c r="U428" s="2252"/>
      <c r="V428" s="2247"/>
      <c r="W428" s="2247"/>
      <c r="X428" s="2247"/>
      <c r="Y428" s="2248"/>
      <c r="Z428" s="2185"/>
      <c r="AA428" s="2186"/>
      <c r="AB428" s="2186"/>
      <c r="AC428" s="2186"/>
      <c r="AD428" s="2186"/>
      <c r="AE428" s="2186"/>
      <c r="AF428" s="2186"/>
      <c r="AG428" s="2186"/>
      <c r="AH428" s="2186"/>
      <c r="AI428" s="2186"/>
      <c r="AJ428" s="2186"/>
      <c r="AK428" s="2186"/>
      <c r="AL428" s="2186"/>
      <c r="AM428" s="2186"/>
      <c r="AN428" s="2186"/>
      <c r="AO428" s="2186"/>
      <c r="AP428" s="2186"/>
      <c r="AQ428" s="2186"/>
      <c r="AR428" s="2186"/>
      <c r="AS428" s="2186"/>
      <c r="AT428" s="2186"/>
      <c r="AU428" s="2186"/>
      <c r="AV428" s="2186"/>
      <c r="AW428" s="2186"/>
      <c r="AX428" s="2186"/>
      <c r="AY428" s="391"/>
      <c r="AZ428" s="391"/>
      <c r="BA428" s="391"/>
      <c r="BB428" s="391"/>
      <c r="BC428" s="391"/>
      <c r="BD428" s="391"/>
    </row>
    <row r="429" spans="1:56">
      <c r="A429" s="2252"/>
      <c r="B429" s="2247"/>
      <c r="C429" s="2247"/>
      <c r="D429" s="2247"/>
      <c r="E429" s="2248"/>
      <c r="F429" s="2252"/>
      <c r="G429" s="2247"/>
      <c r="H429" s="2247"/>
      <c r="I429" s="2247"/>
      <c r="J429" s="2248"/>
      <c r="K429" s="2252"/>
      <c r="L429" s="2247"/>
      <c r="M429" s="2247"/>
      <c r="N429" s="2247"/>
      <c r="O429" s="2248"/>
      <c r="P429" s="2252"/>
      <c r="Q429" s="2247"/>
      <c r="R429" s="2247"/>
      <c r="S429" s="2247"/>
      <c r="T429" s="2248"/>
      <c r="U429" s="2252"/>
      <c r="V429" s="2247"/>
      <c r="W429" s="2247"/>
      <c r="X429" s="2247"/>
      <c r="Y429" s="2248"/>
      <c r="Z429" s="2185"/>
      <c r="AA429" s="2186"/>
      <c r="AB429" s="2186"/>
      <c r="AC429" s="2186"/>
      <c r="AD429" s="2186"/>
      <c r="AE429" s="2186"/>
      <c r="AF429" s="2186"/>
      <c r="AG429" s="2186"/>
      <c r="AH429" s="2186"/>
      <c r="AI429" s="2186"/>
      <c r="AJ429" s="2186"/>
      <c r="AK429" s="2186"/>
      <c r="AL429" s="2186"/>
      <c r="AM429" s="2186"/>
      <c r="AN429" s="2186"/>
      <c r="AO429" s="2186"/>
      <c r="AP429" s="2186"/>
      <c r="AQ429" s="2186"/>
      <c r="AR429" s="2186"/>
      <c r="AS429" s="2186"/>
      <c r="AT429" s="2186"/>
      <c r="AU429" s="2186"/>
      <c r="AV429" s="2186"/>
      <c r="AW429" s="2186"/>
      <c r="AX429" s="2186"/>
      <c r="AY429" s="391"/>
      <c r="AZ429" s="391"/>
      <c r="BA429" s="391"/>
      <c r="BB429" s="391"/>
      <c r="BC429" s="391"/>
      <c r="BD429" s="391"/>
    </row>
    <row r="430" spans="1:56" ht="15.75">
      <c r="A430" s="2252"/>
      <c r="B430" s="2247"/>
      <c r="C430" s="2247"/>
      <c r="D430" s="2247"/>
      <c r="E430" s="2248"/>
      <c r="F430" s="2252"/>
      <c r="G430" s="2247"/>
      <c r="H430" s="2247"/>
      <c r="I430" s="2247"/>
      <c r="J430" s="2248"/>
      <c r="K430" s="2252"/>
      <c r="L430" s="2247"/>
      <c r="M430" s="2247"/>
      <c r="N430" s="2247"/>
      <c r="O430" s="2248"/>
      <c r="P430" s="2252"/>
      <c r="Q430" s="2247"/>
      <c r="R430" s="2247"/>
      <c r="S430" s="2247"/>
      <c r="T430" s="2248"/>
      <c r="U430" s="2252"/>
      <c r="V430" s="2247"/>
      <c r="W430" s="2247"/>
      <c r="X430" s="2247"/>
      <c r="Y430" s="2248"/>
      <c r="Z430" s="2253" t="s">
        <v>43</v>
      </c>
      <c r="AA430" s="2254"/>
      <c r="AB430" s="2254"/>
      <c r="AC430" s="492"/>
      <c r="AD430" s="493" t="s">
        <v>44</v>
      </c>
      <c r="AE430" s="493" t="s">
        <v>45</v>
      </c>
      <c r="AF430" s="493" t="s">
        <v>46</v>
      </c>
      <c r="AG430" s="2254" t="s">
        <v>47</v>
      </c>
      <c r="AH430" s="2254"/>
      <c r="AI430" s="2254"/>
      <c r="AJ430" s="459"/>
      <c r="AK430" s="459"/>
      <c r="AL430" s="459"/>
      <c r="AM430" s="459"/>
      <c r="AN430" s="459"/>
      <c r="AO430" s="459"/>
      <c r="AP430" s="459"/>
      <c r="AQ430" s="459"/>
      <c r="AR430" s="493" t="s">
        <v>48</v>
      </c>
      <c r="AS430" s="459"/>
      <c r="AT430" s="2255">
        <f>$AT$38</f>
        <v>463</v>
      </c>
      <c r="AU430" s="2255"/>
      <c r="AV430" s="2251" t="s">
        <v>49</v>
      </c>
      <c r="AW430" s="2251"/>
      <c r="AX430" s="459"/>
      <c r="AY430" s="391"/>
      <c r="AZ430" s="391"/>
      <c r="BA430" s="391"/>
      <c r="BB430" s="391"/>
      <c r="BC430" s="391"/>
      <c r="BD430" s="391"/>
    </row>
    <row r="431" spans="1:56">
      <c r="A431" s="2252"/>
      <c r="B431" s="2247"/>
      <c r="C431" s="2247"/>
      <c r="D431" s="2247"/>
      <c r="E431" s="2248"/>
      <c r="F431" s="2252"/>
      <c r="G431" s="2247"/>
      <c r="H431" s="2247"/>
      <c r="I431" s="2247"/>
      <c r="J431" s="2248"/>
      <c r="K431" s="2252"/>
      <c r="L431" s="2247"/>
      <c r="M431" s="2247"/>
      <c r="N431" s="2247"/>
      <c r="O431" s="2248"/>
      <c r="P431" s="2252"/>
      <c r="Q431" s="2247"/>
      <c r="R431" s="2247"/>
      <c r="S431" s="2247"/>
      <c r="T431" s="2248"/>
      <c r="U431" s="2252"/>
      <c r="V431" s="2247"/>
      <c r="W431" s="2247"/>
      <c r="X431" s="2247"/>
      <c r="Y431" s="2248"/>
      <c r="Z431" s="2111"/>
      <c r="AA431" s="2112"/>
      <c r="AB431" s="2112"/>
      <c r="AC431" s="2112"/>
      <c r="AD431" s="536"/>
      <c r="AE431" s="537"/>
      <c r="AF431" s="527">
        <f>SUM($AT$38-AE431)</f>
        <v>463</v>
      </c>
      <c r="AG431" s="2247"/>
      <c r="AH431" s="2247"/>
      <c r="AI431" s="2247"/>
      <c r="AJ431" s="2247"/>
      <c r="AK431" s="2247"/>
      <c r="AL431" s="2247"/>
      <c r="AM431" s="2247"/>
      <c r="AN431" s="2247"/>
      <c r="AO431" s="2247"/>
      <c r="AP431" s="2247"/>
      <c r="AQ431" s="1093"/>
      <c r="AR431" s="2368" t="s">
        <v>50</v>
      </c>
      <c r="AS431" s="2368"/>
      <c r="AT431" s="2368"/>
      <c r="AU431" s="2368"/>
      <c r="AV431" s="2368"/>
      <c r="AW431" s="2368"/>
      <c r="AX431" s="459"/>
      <c r="AY431" s="391"/>
      <c r="AZ431" s="391"/>
      <c r="BA431" s="391"/>
      <c r="BB431" s="391"/>
      <c r="BC431" s="391"/>
      <c r="BD431" s="391"/>
    </row>
    <row r="432" spans="1:56">
      <c r="A432" s="2252"/>
      <c r="B432" s="2247"/>
      <c r="C432" s="2247"/>
      <c r="D432" s="2247"/>
      <c r="E432" s="2248"/>
      <c r="F432" s="2252"/>
      <c r="G432" s="2247"/>
      <c r="H432" s="2247"/>
      <c r="I432" s="2247"/>
      <c r="J432" s="2248"/>
      <c r="K432" s="2252"/>
      <c r="L432" s="2247"/>
      <c r="M432" s="2247"/>
      <c r="N432" s="2247"/>
      <c r="O432" s="2248"/>
      <c r="P432" s="2252"/>
      <c r="Q432" s="2247"/>
      <c r="R432" s="2247"/>
      <c r="S432" s="2247"/>
      <c r="T432" s="2248"/>
      <c r="U432" s="2252"/>
      <c r="V432" s="2247"/>
      <c r="W432" s="2247"/>
      <c r="X432" s="2247"/>
      <c r="Y432" s="2248"/>
      <c r="Z432" s="2111"/>
      <c r="AA432" s="2112"/>
      <c r="AB432" s="2112"/>
      <c r="AC432" s="2112"/>
      <c r="AD432" s="536"/>
      <c r="AE432" s="537"/>
      <c r="AF432" s="527">
        <f t="shared" ref="AF432:AF441" si="8">SUM($AT$38-AE432)</f>
        <v>463</v>
      </c>
      <c r="AG432" s="2247"/>
      <c r="AH432" s="2247"/>
      <c r="AI432" s="2247"/>
      <c r="AJ432" s="2247"/>
      <c r="AK432" s="2247"/>
      <c r="AL432" s="2247"/>
      <c r="AM432" s="2247"/>
      <c r="AN432" s="2247"/>
      <c r="AO432" s="2247"/>
      <c r="AP432" s="2247"/>
      <c r="AQ432" s="1093"/>
      <c r="AR432" s="2368"/>
      <c r="AS432" s="2368"/>
      <c r="AT432" s="2368"/>
      <c r="AU432" s="2368"/>
      <c r="AV432" s="2368"/>
      <c r="AW432" s="2368"/>
      <c r="AX432" s="459"/>
      <c r="AY432" s="391"/>
      <c r="AZ432" s="391"/>
      <c r="BA432" s="391"/>
      <c r="BB432" s="391"/>
      <c r="BC432" s="391"/>
      <c r="BD432" s="391"/>
    </row>
    <row r="433" spans="1:56">
      <c r="A433" s="2252"/>
      <c r="B433" s="2247"/>
      <c r="C433" s="2247"/>
      <c r="D433" s="2247"/>
      <c r="E433" s="2248"/>
      <c r="F433" s="2252"/>
      <c r="G433" s="2247"/>
      <c r="H433" s="2247"/>
      <c r="I433" s="2247"/>
      <c r="J433" s="2248"/>
      <c r="K433" s="2252"/>
      <c r="L433" s="2247"/>
      <c r="M433" s="2247"/>
      <c r="N433" s="2247"/>
      <c r="O433" s="2248"/>
      <c r="P433" s="2252"/>
      <c r="Q433" s="2247"/>
      <c r="R433" s="2247"/>
      <c r="S433" s="2247"/>
      <c r="T433" s="2248"/>
      <c r="U433" s="2252"/>
      <c r="V433" s="2247"/>
      <c r="W433" s="2247"/>
      <c r="X433" s="2247"/>
      <c r="Y433" s="2248"/>
      <c r="Z433" s="2111"/>
      <c r="AA433" s="2112"/>
      <c r="AB433" s="2112"/>
      <c r="AC433" s="2112"/>
      <c r="AD433" s="536"/>
      <c r="AE433" s="537"/>
      <c r="AF433" s="527">
        <f t="shared" si="8"/>
        <v>463</v>
      </c>
      <c r="AG433" s="2247"/>
      <c r="AH433" s="2247"/>
      <c r="AI433" s="2247"/>
      <c r="AJ433" s="2247"/>
      <c r="AK433" s="2247"/>
      <c r="AL433" s="2247"/>
      <c r="AM433" s="2247"/>
      <c r="AN433" s="2247"/>
      <c r="AO433" s="2247"/>
      <c r="AP433" s="2247"/>
      <c r="AQ433" s="1093"/>
      <c r="AR433" s="2368"/>
      <c r="AS433" s="2368"/>
      <c r="AT433" s="2368"/>
      <c r="AU433" s="2368"/>
      <c r="AV433" s="2368"/>
      <c r="AW433" s="2368"/>
      <c r="AX433" s="459"/>
      <c r="AY433" s="391"/>
      <c r="AZ433" s="391"/>
      <c r="BA433" s="391"/>
      <c r="BB433" s="391"/>
      <c r="BC433" s="391"/>
      <c r="BD433" s="391"/>
    </row>
    <row r="434" spans="1:56" s="1077" customFormat="1">
      <c r="A434" s="2252"/>
      <c r="B434" s="2247"/>
      <c r="C434" s="2247"/>
      <c r="D434" s="2247"/>
      <c r="E434" s="2248"/>
      <c r="F434" s="2252"/>
      <c r="G434" s="2247"/>
      <c r="H434" s="2247"/>
      <c r="I434" s="2247"/>
      <c r="J434" s="2248"/>
      <c r="K434" s="2252"/>
      <c r="L434" s="2247"/>
      <c r="M434" s="2247"/>
      <c r="N434" s="2247"/>
      <c r="O434" s="2248"/>
      <c r="P434" s="2252"/>
      <c r="Q434" s="2247"/>
      <c r="R434" s="2247"/>
      <c r="S434" s="2247"/>
      <c r="T434" s="2248"/>
      <c r="U434" s="2252"/>
      <c r="V434" s="2247"/>
      <c r="W434" s="2247"/>
      <c r="X434" s="2247"/>
      <c r="Y434" s="2248"/>
      <c r="Z434" s="2111"/>
      <c r="AA434" s="2112"/>
      <c r="AB434" s="2112"/>
      <c r="AC434" s="2112"/>
      <c r="AD434" s="536"/>
      <c r="AE434" s="537"/>
      <c r="AF434" s="527">
        <f t="shared" si="8"/>
        <v>463</v>
      </c>
      <c r="AG434" s="2247"/>
      <c r="AH434" s="2247"/>
      <c r="AI434" s="2247"/>
      <c r="AJ434" s="2247"/>
      <c r="AK434" s="2247"/>
      <c r="AL434" s="2247"/>
      <c r="AM434" s="2247"/>
      <c r="AN434" s="2247"/>
      <c r="AO434" s="2247"/>
      <c r="AP434" s="2247"/>
      <c r="AQ434" s="1093"/>
      <c r="AR434" s="2368"/>
      <c r="AS434" s="2368"/>
      <c r="AT434" s="2368"/>
      <c r="AU434" s="2368"/>
      <c r="AV434" s="2368"/>
      <c r="AW434" s="2368"/>
      <c r="AX434" s="459"/>
      <c r="AY434" s="388"/>
      <c r="AZ434" s="388"/>
      <c r="BA434" s="388"/>
      <c r="BB434" s="388"/>
      <c r="BC434" s="388"/>
      <c r="BD434" s="388"/>
    </row>
    <row r="435" spans="1:56">
      <c r="A435" s="2252"/>
      <c r="B435" s="2247"/>
      <c r="C435" s="2247"/>
      <c r="D435" s="2247"/>
      <c r="E435" s="2248"/>
      <c r="F435" s="2252"/>
      <c r="G435" s="2247"/>
      <c r="H435" s="2247"/>
      <c r="I435" s="2247"/>
      <c r="J435" s="2248"/>
      <c r="K435" s="2252"/>
      <c r="L435" s="2247"/>
      <c r="M435" s="2247"/>
      <c r="N435" s="2247"/>
      <c r="O435" s="2248"/>
      <c r="P435" s="2252"/>
      <c r="Q435" s="2247"/>
      <c r="R435" s="2247"/>
      <c r="S435" s="2247"/>
      <c r="T435" s="2248"/>
      <c r="U435" s="2252"/>
      <c r="V435" s="2247"/>
      <c r="W435" s="2247"/>
      <c r="X435" s="2247"/>
      <c r="Y435" s="2248"/>
      <c r="Z435" s="2111"/>
      <c r="AA435" s="2112"/>
      <c r="AB435" s="2112"/>
      <c r="AC435" s="2112"/>
      <c r="AD435" s="536"/>
      <c r="AE435" s="537"/>
      <c r="AF435" s="527">
        <f t="shared" si="8"/>
        <v>463</v>
      </c>
      <c r="AG435" s="2247"/>
      <c r="AH435" s="2247"/>
      <c r="AI435" s="2247"/>
      <c r="AJ435" s="2247"/>
      <c r="AK435" s="2247"/>
      <c r="AL435" s="2247"/>
      <c r="AM435" s="2247"/>
      <c r="AN435" s="2247"/>
      <c r="AO435" s="2247"/>
      <c r="AP435" s="2247"/>
      <c r="AQ435" s="1093"/>
      <c r="AR435" s="2368"/>
      <c r="AS435" s="2368"/>
      <c r="AT435" s="2368"/>
      <c r="AU435" s="2368"/>
      <c r="AV435" s="2368"/>
      <c r="AW435" s="2368"/>
      <c r="AX435" s="459"/>
      <c r="AY435" s="391"/>
      <c r="AZ435" s="391"/>
      <c r="BA435" s="391"/>
      <c r="BB435" s="391"/>
      <c r="BC435" s="391"/>
      <c r="BD435" s="391"/>
    </row>
    <row r="436" spans="1:56">
      <c r="A436" s="2252"/>
      <c r="B436" s="2247"/>
      <c r="C436" s="2247"/>
      <c r="D436" s="2247"/>
      <c r="E436" s="2248"/>
      <c r="F436" s="2252"/>
      <c r="G436" s="2247"/>
      <c r="H436" s="2247"/>
      <c r="I436" s="2247"/>
      <c r="J436" s="2248"/>
      <c r="K436" s="2252"/>
      <c r="L436" s="2247"/>
      <c r="M436" s="2247"/>
      <c r="N436" s="2247"/>
      <c r="O436" s="2248"/>
      <c r="P436" s="2252"/>
      <c r="Q436" s="2247"/>
      <c r="R436" s="2247"/>
      <c r="S436" s="2247"/>
      <c r="T436" s="2248"/>
      <c r="U436" s="2252"/>
      <c r="V436" s="2247"/>
      <c r="W436" s="2247"/>
      <c r="X436" s="2247"/>
      <c r="Y436" s="2248"/>
      <c r="Z436" s="2111"/>
      <c r="AA436" s="2112"/>
      <c r="AB436" s="2112"/>
      <c r="AC436" s="2112"/>
      <c r="AD436" s="536"/>
      <c r="AE436" s="537"/>
      <c r="AF436" s="527">
        <f t="shared" si="8"/>
        <v>463</v>
      </c>
      <c r="AG436" s="2247"/>
      <c r="AH436" s="2247"/>
      <c r="AI436" s="2247"/>
      <c r="AJ436" s="2247"/>
      <c r="AK436" s="2247"/>
      <c r="AL436" s="2247"/>
      <c r="AM436" s="2247"/>
      <c r="AN436" s="2247"/>
      <c r="AO436" s="2247"/>
      <c r="AP436" s="2247"/>
      <c r="AQ436" s="1093"/>
      <c r="AR436" s="2368"/>
      <c r="AS436" s="2368"/>
      <c r="AT436" s="2368"/>
      <c r="AU436" s="2368"/>
      <c r="AV436" s="2368"/>
      <c r="AW436" s="2368"/>
      <c r="AX436" s="459"/>
      <c r="AY436" s="391"/>
      <c r="AZ436" s="391"/>
      <c r="BA436" s="391"/>
      <c r="BB436" s="391"/>
      <c r="BC436" s="391"/>
      <c r="BD436" s="391"/>
    </row>
    <row r="437" spans="1:56">
      <c r="A437" s="2252"/>
      <c r="B437" s="2247"/>
      <c r="C437" s="2247"/>
      <c r="D437" s="2247"/>
      <c r="E437" s="2248"/>
      <c r="F437" s="2252"/>
      <c r="G437" s="2247"/>
      <c r="H437" s="2247"/>
      <c r="I437" s="2247"/>
      <c r="J437" s="2248"/>
      <c r="K437" s="2252"/>
      <c r="L437" s="2247"/>
      <c r="M437" s="2247"/>
      <c r="N437" s="2247"/>
      <c r="O437" s="2248"/>
      <c r="P437" s="2252"/>
      <c r="Q437" s="2247"/>
      <c r="R437" s="2247"/>
      <c r="S437" s="2247"/>
      <c r="T437" s="2248"/>
      <c r="U437" s="2252"/>
      <c r="V437" s="2247"/>
      <c r="W437" s="2247"/>
      <c r="X437" s="2247"/>
      <c r="Y437" s="2248"/>
      <c r="Z437" s="2111"/>
      <c r="AA437" s="2112"/>
      <c r="AB437" s="2112"/>
      <c r="AC437" s="2112"/>
      <c r="AD437" s="536"/>
      <c r="AE437" s="537"/>
      <c r="AF437" s="527">
        <f t="shared" si="8"/>
        <v>463</v>
      </c>
      <c r="AG437" s="2247"/>
      <c r="AH437" s="2247"/>
      <c r="AI437" s="2247"/>
      <c r="AJ437" s="2247"/>
      <c r="AK437" s="2247"/>
      <c r="AL437" s="2247"/>
      <c r="AM437" s="2247"/>
      <c r="AN437" s="2247"/>
      <c r="AO437" s="2247"/>
      <c r="AP437" s="2247"/>
      <c r="AQ437" s="1093"/>
      <c r="AR437" s="2368"/>
      <c r="AS437" s="2368"/>
      <c r="AT437" s="2368"/>
      <c r="AU437" s="2368"/>
      <c r="AV437" s="2368"/>
      <c r="AW437" s="2368"/>
      <c r="AX437" s="459"/>
      <c r="AY437" s="391"/>
      <c r="AZ437" s="391"/>
      <c r="BA437" s="391"/>
      <c r="BB437" s="391"/>
      <c r="BC437" s="391"/>
      <c r="BD437" s="391"/>
    </row>
    <row r="438" spans="1:56">
      <c r="A438" s="2252"/>
      <c r="B438" s="2247"/>
      <c r="C438" s="2247"/>
      <c r="D438" s="2247"/>
      <c r="E438" s="2248"/>
      <c r="F438" s="2252"/>
      <c r="G438" s="2247"/>
      <c r="H438" s="2247"/>
      <c r="I438" s="2247"/>
      <c r="J438" s="2248"/>
      <c r="K438" s="2252"/>
      <c r="L438" s="2247"/>
      <c r="M438" s="2247"/>
      <c r="N438" s="2247"/>
      <c r="O438" s="2248"/>
      <c r="P438" s="2252"/>
      <c r="Q438" s="2247"/>
      <c r="R438" s="2247"/>
      <c r="S438" s="2247"/>
      <c r="T438" s="2248"/>
      <c r="U438" s="2252"/>
      <c r="V438" s="2247"/>
      <c r="W438" s="2247"/>
      <c r="X438" s="2247"/>
      <c r="Y438" s="2248"/>
      <c r="Z438" s="2111"/>
      <c r="AA438" s="2112"/>
      <c r="AB438" s="2112"/>
      <c r="AC438" s="2112"/>
      <c r="AD438" s="536"/>
      <c r="AE438" s="537"/>
      <c r="AF438" s="527">
        <f t="shared" si="8"/>
        <v>463</v>
      </c>
      <c r="AG438" s="2247"/>
      <c r="AH438" s="2247"/>
      <c r="AI438" s="2247"/>
      <c r="AJ438" s="2247"/>
      <c r="AK438" s="2247"/>
      <c r="AL438" s="2247"/>
      <c r="AM438" s="2247"/>
      <c r="AN438" s="2247"/>
      <c r="AO438" s="2247"/>
      <c r="AP438" s="2247"/>
      <c r="AQ438" s="1093"/>
      <c r="AR438" s="2368"/>
      <c r="AS438" s="2368"/>
      <c r="AT438" s="2368"/>
      <c r="AU438" s="2368"/>
      <c r="AV438" s="2368"/>
      <c r="AW438" s="2368"/>
      <c r="AX438" s="459"/>
      <c r="AY438" s="391"/>
      <c r="AZ438" s="391"/>
      <c r="BA438" s="391"/>
      <c r="BB438" s="391"/>
      <c r="BC438" s="391"/>
      <c r="BD438" s="391"/>
    </row>
    <row r="439" spans="1:56">
      <c r="A439" s="2252"/>
      <c r="B439" s="2247"/>
      <c r="C439" s="2247"/>
      <c r="D439" s="2247"/>
      <c r="E439" s="2248"/>
      <c r="F439" s="2252"/>
      <c r="G439" s="2247"/>
      <c r="H439" s="2247"/>
      <c r="I439" s="2247"/>
      <c r="J439" s="2248"/>
      <c r="K439" s="2252"/>
      <c r="L439" s="2247"/>
      <c r="M439" s="2247"/>
      <c r="N439" s="2247"/>
      <c r="O439" s="2248"/>
      <c r="P439" s="2252"/>
      <c r="Q439" s="2247"/>
      <c r="R439" s="2247"/>
      <c r="S439" s="2247"/>
      <c r="T439" s="2248"/>
      <c r="U439" s="2252"/>
      <c r="V439" s="2247"/>
      <c r="W439" s="2247"/>
      <c r="X439" s="2247"/>
      <c r="Y439" s="2248"/>
      <c r="Z439" s="2111"/>
      <c r="AA439" s="2112"/>
      <c r="AB439" s="2112"/>
      <c r="AC439" s="2112"/>
      <c r="AD439" s="536"/>
      <c r="AE439" s="537"/>
      <c r="AF439" s="527">
        <f t="shared" si="8"/>
        <v>463</v>
      </c>
      <c r="AG439" s="2247"/>
      <c r="AH439" s="2247"/>
      <c r="AI439" s="2247"/>
      <c r="AJ439" s="2247"/>
      <c r="AK439" s="2247"/>
      <c r="AL439" s="2247"/>
      <c r="AM439" s="2247"/>
      <c r="AN439" s="2247"/>
      <c r="AO439" s="2247"/>
      <c r="AP439" s="2247"/>
      <c r="AQ439" s="1093"/>
      <c r="AR439" s="2368"/>
      <c r="AS439" s="2368"/>
      <c r="AT439" s="2368"/>
      <c r="AU439" s="2368"/>
      <c r="AV439" s="2368"/>
      <c r="AW439" s="2368"/>
      <c r="AX439" s="459"/>
      <c r="AY439" s="391"/>
      <c r="AZ439" s="391"/>
      <c r="BA439" s="391"/>
      <c r="BB439" s="391"/>
      <c r="BC439" s="391"/>
      <c r="BD439" s="391"/>
    </row>
    <row r="440" spans="1:56">
      <c r="A440" s="2252"/>
      <c r="B440" s="2247"/>
      <c r="C440" s="2247"/>
      <c r="D440" s="2247"/>
      <c r="E440" s="2248"/>
      <c r="F440" s="2252"/>
      <c r="G440" s="2247"/>
      <c r="H440" s="2247"/>
      <c r="I440" s="2247"/>
      <c r="J440" s="2248"/>
      <c r="K440" s="2252"/>
      <c r="L440" s="2247"/>
      <c r="M440" s="2247"/>
      <c r="N440" s="2247"/>
      <c r="O440" s="2248"/>
      <c r="P440" s="2166" t="s">
        <v>119</v>
      </c>
      <c r="Q440" s="2167"/>
      <c r="R440" s="2167"/>
      <c r="S440" s="2167"/>
      <c r="T440" s="2168"/>
      <c r="U440" s="2252"/>
      <c r="V440" s="2247"/>
      <c r="W440" s="2247"/>
      <c r="X440" s="2247"/>
      <c r="Y440" s="2248"/>
      <c r="Z440" s="2111"/>
      <c r="AA440" s="2112"/>
      <c r="AB440" s="2112"/>
      <c r="AC440" s="2112"/>
      <c r="AD440" s="536"/>
      <c r="AE440" s="537"/>
      <c r="AF440" s="527">
        <f t="shared" si="8"/>
        <v>463</v>
      </c>
      <c r="AG440" s="2247"/>
      <c r="AH440" s="2247"/>
      <c r="AI440" s="2247"/>
      <c r="AJ440" s="2247"/>
      <c r="AK440" s="2247"/>
      <c r="AL440" s="2247"/>
      <c r="AM440" s="2247"/>
      <c r="AN440" s="2247"/>
      <c r="AO440" s="2247"/>
      <c r="AP440" s="2247"/>
      <c r="AQ440" s="1093"/>
      <c r="AR440" s="2368"/>
      <c r="AS440" s="2368"/>
      <c r="AT440" s="2368"/>
      <c r="AU440" s="2368"/>
      <c r="AV440" s="2368"/>
      <c r="AW440" s="2368"/>
      <c r="AX440" s="459"/>
      <c r="AY440" s="391"/>
      <c r="AZ440" s="391"/>
      <c r="BA440" s="391"/>
      <c r="BB440" s="391"/>
      <c r="BC440" s="391"/>
      <c r="BD440" s="391"/>
    </row>
    <row r="441" spans="1:56">
      <c r="A441" s="460"/>
      <c r="B441" s="460"/>
      <c r="C441" s="460"/>
      <c r="D441" s="460"/>
      <c r="E441" s="2163" t="s">
        <v>120</v>
      </c>
      <c r="F441" s="2164"/>
      <c r="G441" s="2164"/>
      <c r="H441" s="2164"/>
      <c r="I441" s="2164"/>
      <c r="J441" s="2164"/>
      <c r="K441" s="2164"/>
      <c r="L441" s="2164"/>
      <c r="M441" s="2164"/>
      <c r="N441" s="2164"/>
      <c r="O441" s="2164"/>
      <c r="P441" s="2164"/>
      <c r="Q441" s="2164"/>
      <c r="R441" s="2164"/>
      <c r="S441" s="2164"/>
      <c r="T441" s="2164"/>
      <c r="U441" s="2165"/>
      <c r="V441" s="460"/>
      <c r="W441" s="460"/>
      <c r="X441" s="460"/>
      <c r="Y441" s="461"/>
      <c r="Z441" s="2111"/>
      <c r="AA441" s="2112"/>
      <c r="AB441" s="2112"/>
      <c r="AC441" s="2112"/>
      <c r="AD441" s="536"/>
      <c r="AE441" s="537"/>
      <c r="AF441" s="534">
        <f t="shared" si="8"/>
        <v>463</v>
      </c>
      <c r="AG441" s="575" t="s">
        <v>55</v>
      </c>
      <c r="AH441" s="460"/>
      <c r="AI441" s="460"/>
      <c r="AJ441" s="460"/>
      <c r="AK441" s="460"/>
      <c r="AL441" s="460"/>
      <c r="AM441" s="460"/>
      <c r="AN441" s="460"/>
      <c r="AO441" s="460"/>
      <c r="AP441" s="460"/>
      <c r="AQ441" s="460"/>
      <c r="AR441" s="460"/>
      <c r="AS441" s="460"/>
      <c r="AT441" s="460"/>
      <c r="AU441" s="460"/>
      <c r="AV441" s="460"/>
      <c r="AW441" s="460"/>
      <c r="AX441" s="460"/>
      <c r="AY441" s="391"/>
      <c r="AZ441" s="391"/>
      <c r="BA441" s="391"/>
      <c r="BB441" s="391"/>
      <c r="BC441" s="391"/>
      <c r="BD441" s="391"/>
    </row>
    <row r="442" spans="1:56" ht="18.75">
      <c r="A442" s="2110" t="s">
        <v>0</v>
      </c>
      <c r="B442" s="2110"/>
      <c r="C442" s="2110"/>
      <c r="D442" s="2110"/>
      <c r="E442" s="2110"/>
      <c r="F442" s="2110" t="s">
        <v>1</v>
      </c>
      <c r="G442" s="2110"/>
      <c r="H442" s="2110"/>
      <c r="I442" s="2110"/>
      <c r="J442" s="2110"/>
      <c r="K442" s="2110" t="s">
        <v>2</v>
      </c>
      <c r="L442" s="2110"/>
      <c r="M442" s="2110"/>
      <c r="N442" s="2110"/>
      <c r="O442" s="2110"/>
      <c r="P442" s="2110" t="s">
        <v>3</v>
      </c>
      <c r="Q442" s="2110"/>
      <c r="R442" s="2110"/>
      <c r="S442" s="2110"/>
      <c r="T442" s="2110"/>
      <c r="U442" s="2110" t="s">
        <v>4</v>
      </c>
      <c r="V442" s="2110"/>
      <c r="W442" s="2110"/>
      <c r="X442" s="2110"/>
      <c r="Y442" s="2110"/>
      <c r="Z442" s="2110" t="s">
        <v>5</v>
      </c>
      <c r="AA442" s="2110"/>
      <c r="AB442" s="2110"/>
      <c r="AC442" s="2110"/>
      <c r="AD442" s="2110"/>
      <c r="AE442" s="2110" t="s">
        <v>6</v>
      </c>
      <c r="AF442" s="2110"/>
      <c r="AG442" s="2110"/>
      <c r="AH442" s="2110"/>
      <c r="AI442" s="2110"/>
      <c r="AJ442" s="2110" t="s">
        <v>7</v>
      </c>
      <c r="AK442" s="2110"/>
      <c r="AL442" s="2110"/>
      <c r="AM442" s="2110"/>
      <c r="AN442" s="2110"/>
      <c r="AO442" s="2110" t="s">
        <v>8</v>
      </c>
      <c r="AP442" s="2110"/>
      <c r="AQ442" s="2110"/>
      <c r="AR442" s="2110"/>
      <c r="AS442" s="2110"/>
      <c r="AT442" s="2110" t="s">
        <v>9</v>
      </c>
      <c r="AU442" s="2110"/>
      <c r="AV442" s="2110"/>
      <c r="AW442" s="2110"/>
      <c r="AX442" s="2110"/>
      <c r="AY442" s="391"/>
      <c r="AZ442" s="391"/>
      <c r="BA442" s="391"/>
      <c r="BB442" s="391"/>
      <c r="BC442" s="391"/>
      <c r="BD442" s="391"/>
    </row>
    <row r="443" spans="1:56">
      <c r="A443" s="2256" t="s">
        <v>121</v>
      </c>
      <c r="B443" s="2257"/>
      <c r="C443" s="2257"/>
      <c r="D443" s="2257"/>
      <c r="E443" s="2257"/>
      <c r="F443" s="2257"/>
      <c r="G443" s="2257"/>
      <c r="H443" s="2257"/>
      <c r="I443" s="2257"/>
      <c r="J443" s="2257"/>
      <c r="K443" s="2257"/>
      <c r="L443" s="2257"/>
      <c r="M443" s="2257"/>
      <c r="N443" s="2257"/>
      <c r="O443" s="2257"/>
      <c r="P443" s="2257"/>
      <c r="Q443" s="2257"/>
      <c r="R443" s="2257"/>
      <c r="S443" s="2257"/>
      <c r="T443" s="2257"/>
      <c r="U443" s="2257"/>
      <c r="V443" s="2257"/>
      <c r="W443" s="2257"/>
      <c r="X443" s="2257"/>
      <c r="Y443" s="2257"/>
      <c r="Z443" s="418">
        <v>1</v>
      </c>
      <c r="AA443" s="419"/>
      <c r="AB443" s="419"/>
      <c r="AC443" s="419"/>
      <c r="AD443" s="420"/>
      <c r="AE443" s="419">
        <v>2</v>
      </c>
      <c r="AF443" s="419"/>
      <c r="AG443" s="419"/>
      <c r="AH443" s="419"/>
      <c r="AI443" s="420"/>
      <c r="AJ443" s="419">
        <v>3</v>
      </c>
      <c r="AK443" s="419"/>
      <c r="AL443" s="419"/>
      <c r="AM443" s="419"/>
      <c r="AN443" s="420"/>
      <c r="AO443" s="419">
        <v>4</v>
      </c>
      <c r="AP443" s="419"/>
      <c r="AQ443" s="419"/>
      <c r="AR443" s="419"/>
      <c r="AS443" s="420"/>
      <c r="AT443" s="419">
        <v>5</v>
      </c>
      <c r="AU443" s="419"/>
      <c r="AV443" s="419"/>
      <c r="AW443" s="419"/>
      <c r="AX443" s="420"/>
      <c r="AY443" s="391"/>
      <c r="AZ443" s="391"/>
      <c r="BA443" s="391"/>
      <c r="BB443" s="391"/>
      <c r="BC443" s="391"/>
      <c r="BD443" s="391"/>
    </row>
    <row r="444" spans="1:56">
      <c r="A444" s="2258"/>
      <c r="B444" s="2259"/>
      <c r="C444" s="2259"/>
      <c r="D444" s="2259"/>
      <c r="E444" s="2259"/>
      <c r="F444" s="2259"/>
      <c r="G444" s="2259"/>
      <c r="H444" s="2259"/>
      <c r="I444" s="2259"/>
      <c r="J444" s="2259"/>
      <c r="K444" s="2259"/>
      <c r="L444" s="2259"/>
      <c r="M444" s="2259"/>
      <c r="N444" s="2259"/>
      <c r="O444" s="2259"/>
      <c r="P444" s="2259"/>
      <c r="Q444" s="2259"/>
      <c r="R444" s="2259"/>
      <c r="S444" s="2259"/>
      <c r="T444" s="2259"/>
      <c r="U444" s="2259"/>
      <c r="V444" s="2259"/>
      <c r="W444" s="2259"/>
      <c r="X444" s="2259"/>
      <c r="Y444" s="2259"/>
      <c r="Z444" s="2301"/>
      <c r="AA444" s="2057"/>
      <c r="AB444" s="2057"/>
      <c r="AC444" s="2057"/>
      <c r="AD444" s="2058"/>
      <c r="AE444" s="2057"/>
      <c r="AF444" s="2057"/>
      <c r="AG444" s="2057"/>
      <c r="AH444" s="2057"/>
      <c r="AI444" s="2058"/>
      <c r="AJ444" s="2057"/>
      <c r="AK444" s="2057"/>
      <c r="AL444" s="2057"/>
      <c r="AM444" s="2057"/>
      <c r="AN444" s="2058"/>
      <c r="AO444" s="2057"/>
      <c r="AP444" s="2057"/>
      <c r="AQ444" s="2057"/>
      <c r="AR444" s="2057"/>
      <c r="AS444" s="2058"/>
      <c r="AT444" s="2057"/>
      <c r="AU444" s="2057"/>
      <c r="AV444" s="2057"/>
      <c r="AW444" s="2057"/>
      <c r="AX444" s="2058"/>
      <c r="AY444" s="391"/>
      <c r="AZ444" s="391"/>
      <c r="BA444" s="391"/>
      <c r="BB444" s="391"/>
      <c r="BC444" s="391"/>
      <c r="BD444" s="391"/>
    </row>
    <row r="445" spans="1:56">
      <c r="A445" s="2258"/>
      <c r="B445" s="2259"/>
      <c r="C445" s="2259"/>
      <c r="D445" s="2259"/>
      <c r="E445" s="2259"/>
      <c r="F445" s="2259"/>
      <c r="G445" s="2259"/>
      <c r="H445" s="2259"/>
      <c r="I445" s="2259"/>
      <c r="J445" s="2259"/>
      <c r="K445" s="2259"/>
      <c r="L445" s="2259"/>
      <c r="M445" s="2259"/>
      <c r="N445" s="2259"/>
      <c r="O445" s="2259"/>
      <c r="P445" s="2259"/>
      <c r="Q445" s="2259"/>
      <c r="R445" s="2259"/>
      <c r="S445" s="2259"/>
      <c r="T445" s="2259"/>
      <c r="U445" s="2259"/>
      <c r="V445" s="2259"/>
      <c r="W445" s="2259"/>
      <c r="X445" s="2259"/>
      <c r="Y445" s="2259"/>
      <c r="Z445" s="2301"/>
      <c r="AA445" s="2057"/>
      <c r="AB445" s="2057"/>
      <c r="AC445" s="2057"/>
      <c r="AD445" s="2058"/>
      <c r="AE445" s="2057"/>
      <c r="AF445" s="2057"/>
      <c r="AG445" s="2057"/>
      <c r="AH445" s="2057"/>
      <c r="AI445" s="2058"/>
      <c r="AJ445" s="2057"/>
      <c r="AK445" s="2057"/>
      <c r="AL445" s="2057"/>
      <c r="AM445" s="2057"/>
      <c r="AN445" s="2058"/>
      <c r="AO445" s="2057"/>
      <c r="AP445" s="2057"/>
      <c r="AQ445" s="2057"/>
      <c r="AR445" s="2057"/>
      <c r="AS445" s="2058"/>
      <c r="AT445" s="2057"/>
      <c r="AU445" s="2057"/>
      <c r="AV445" s="2057"/>
      <c r="AW445" s="2057"/>
      <c r="AX445" s="2058"/>
      <c r="AY445" s="391"/>
      <c r="AZ445" s="391"/>
      <c r="BA445" s="391"/>
      <c r="BB445" s="391"/>
      <c r="BC445" s="391"/>
      <c r="BD445" s="391"/>
    </row>
    <row r="446" spans="1:56">
      <c r="A446" s="2258"/>
      <c r="B446" s="2259"/>
      <c r="C446" s="2259"/>
      <c r="D446" s="2259"/>
      <c r="E446" s="2259"/>
      <c r="F446" s="2259"/>
      <c r="G446" s="2259"/>
      <c r="H446" s="2259"/>
      <c r="I446" s="2259"/>
      <c r="J446" s="2259"/>
      <c r="K446" s="2259"/>
      <c r="L446" s="2259"/>
      <c r="M446" s="2259"/>
      <c r="N446" s="2259"/>
      <c r="O446" s="2259"/>
      <c r="P446" s="2259"/>
      <c r="Q446" s="2259"/>
      <c r="R446" s="2259"/>
      <c r="S446" s="2259"/>
      <c r="T446" s="2259"/>
      <c r="U446" s="2259"/>
      <c r="V446" s="2259"/>
      <c r="W446" s="2259"/>
      <c r="X446" s="2259"/>
      <c r="Y446" s="2259"/>
      <c r="Z446" s="2301"/>
      <c r="AA446" s="2057"/>
      <c r="AB446" s="2057"/>
      <c r="AC446" s="2057"/>
      <c r="AD446" s="2058"/>
      <c r="AE446" s="2057"/>
      <c r="AF446" s="2057"/>
      <c r="AG446" s="2057"/>
      <c r="AH446" s="2057"/>
      <c r="AI446" s="2058"/>
      <c r="AJ446" s="2057"/>
      <c r="AK446" s="2057"/>
      <c r="AL446" s="2057"/>
      <c r="AM446" s="2057"/>
      <c r="AN446" s="2058"/>
      <c r="AO446" s="2057"/>
      <c r="AP446" s="2057"/>
      <c r="AQ446" s="2057"/>
      <c r="AR446" s="2057"/>
      <c r="AS446" s="2058"/>
      <c r="AT446" s="2057"/>
      <c r="AU446" s="2057"/>
      <c r="AV446" s="2057"/>
      <c r="AW446" s="2057"/>
      <c r="AX446" s="2058"/>
      <c r="AY446" s="391"/>
      <c r="AZ446" s="391"/>
      <c r="BA446" s="391"/>
      <c r="BB446" s="391"/>
      <c r="BC446" s="391"/>
      <c r="BD446" s="391"/>
    </row>
    <row r="447" spans="1:56" ht="15.75">
      <c r="A447" s="2113" t="s">
        <v>43</v>
      </c>
      <c r="B447" s="2114"/>
      <c r="C447" s="2114"/>
      <c r="D447" s="494"/>
      <c r="E447" s="495" t="s">
        <v>44</v>
      </c>
      <c r="F447" s="495" t="s">
        <v>45</v>
      </c>
      <c r="G447" s="495" t="s">
        <v>46</v>
      </c>
      <c r="H447" s="2114" t="s">
        <v>47</v>
      </c>
      <c r="I447" s="2114"/>
      <c r="J447" s="2114"/>
      <c r="K447" s="421"/>
      <c r="L447" s="421"/>
      <c r="M447" s="421"/>
      <c r="N447" s="421"/>
      <c r="O447" s="421"/>
      <c r="P447" s="421"/>
      <c r="Q447" s="421"/>
      <c r="R447" s="421"/>
      <c r="S447" s="495" t="s">
        <v>48</v>
      </c>
      <c r="T447" s="421"/>
      <c r="U447" s="2205">
        <f>$AT$38</f>
        <v>463</v>
      </c>
      <c r="V447" s="2205"/>
      <c r="W447" s="2206" t="s">
        <v>49</v>
      </c>
      <c r="X447" s="2206"/>
      <c r="Y447" s="421"/>
      <c r="Z447" s="2301"/>
      <c r="AA447" s="2057"/>
      <c r="AB447" s="2057"/>
      <c r="AC447" s="2057"/>
      <c r="AD447" s="2058"/>
      <c r="AE447" s="2057"/>
      <c r="AF447" s="2057"/>
      <c r="AG447" s="2057"/>
      <c r="AH447" s="2057"/>
      <c r="AI447" s="2058"/>
      <c r="AJ447" s="2057"/>
      <c r="AK447" s="2057"/>
      <c r="AL447" s="2057"/>
      <c r="AM447" s="2057"/>
      <c r="AN447" s="2058"/>
      <c r="AO447" s="2057"/>
      <c r="AP447" s="2057"/>
      <c r="AQ447" s="2057"/>
      <c r="AR447" s="2057"/>
      <c r="AS447" s="2058"/>
      <c r="AT447" s="2057"/>
      <c r="AU447" s="2057"/>
      <c r="AV447" s="2057"/>
      <c r="AW447" s="2057"/>
      <c r="AX447" s="2058"/>
      <c r="AY447" s="391"/>
      <c r="AZ447" s="391"/>
      <c r="BA447" s="391"/>
      <c r="BB447" s="391"/>
      <c r="BC447" s="391"/>
      <c r="BD447" s="391"/>
    </row>
    <row r="448" spans="1:56">
      <c r="A448" s="2115" t="s">
        <v>122</v>
      </c>
      <c r="B448" s="2116"/>
      <c r="C448" s="2116"/>
      <c r="D448" s="2116"/>
      <c r="E448" s="552">
        <v>13</v>
      </c>
      <c r="F448" s="553">
        <v>437</v>
      </c>
      <c r="G448" s="527">
        <f>SUM($AT$38-F448)</f>
        <v>26</v>
      </c>
      <c r="H448" s="2057"/>
      <c r="I448" s="2057"/>
      <c r="J448" s="2057"/>
      <c r="K448" s="2057"/>
      <c r="L448" s="2057"/>
      <c r="M448" s="2057"/>
      <c r="N448" s="2057"/>
      <c r="O448" s="2057"/>
      <c r="P448" s="2057"/>
      <c r="Q448" s="2057"/>
      <c r="R448" s="1092"/>
      <c r="S448" s="2368" t="s">
        <v>50</v>
      </c>
      <c r="T448" s="2368"/>
      <c r="U448" s="2368"/>
      <c r="V448" s="2368"/>
      <c r="W448" s="2368"/>
      <c r="X448" s="2368"/>
      <c r="Y448" s="421"/>
      <c r="Z448" s="2301"/>
      <c r="AA448" s="2057"/>
      <c r="AB448" s="2057"/>
      <c r="AC448" s="2057"/>
      <c r="AD448" s="2058"/>
      <c r="AE448" s="2057"/>
      <c r="AF448" s="2057"/>
      <c r="AG448" s="2057"/>
      <c r="AH448" s="2057"/>
      <c r="AI448" s="2058"/>
      <c r="AJ448" s="2057"/>
      <c r="AK448" s="2057"/>
      <c r="AL448" s="2057"/>
      <c r="AM448" s="2057"/>
      <c r="AN448" s="2058"/>
      <c r="AO448" s="2057"/>
      <c r="AP448" s="2057"/>
      <c r="AQ448" s="2057"/>
      <c r="AR448" s="2057"/>
      <c r="AS448" s="2058"/>
      <c r="AT448" s="2057"/>
      <c r="AU448" s="2057"/>
      <c r="AV448" s="2057"/>
      <c r="AW448" s="2057"/>
      <c r="AX448" s="2058"/>
      <c r="AY448" s="391"/>
      <c r="AZ448" s="391"/>
      <c r="BA448" s="391"/>
      <c r="BB448" s="391"/>
      <c r="BC448" s="391"/>
      <c r="BD448" s="391"/>
    </row>
    <row r="449" spans="1:56">
      <c r="A449" s="2115"/>
      <c r="B449" s="2116"/>
      <c r="C449" s="2116"/>
      <c r="D449" s="2116"/>
      <c r="E449" s="552"/>
      <c r="F449" s="553"/>
      <c r="G449" s="527">
        <f t="shared" ref="G449:G458" si="9">SUM($AT$38-F449)</f>
        <v>463</v>
      </c>
      <c r="H449" s="2057"/>
      <c r="I449" s="2057"/>
      <c r="J449" s="2057"/>
      <c r="K449" s="2057"/>
      <c r="L449" s="2057"/>
      <c r="M449" s="2057"/>
      <c r="N449" s="2057"/>
      <c r="O449" s="2057"/>
      <c r="P449" s="2057"/>
      <c r="Q449" s="2057"/>
      <c r="R449" s="1092"/>
      <c r="S449" s="2368"/>
      <c r="T449" s="2368"/>
      <c r="U449" s="2368"/>
      <c r="V449" s="2368"/>
      <c r="W449" s="2368"/>
      <c r="X449" s="2368"/>
      <c r="Y449" s="421"/>
      <c r="Z449" s="2301"/>
      <c r="AA449" s="2057"/>
      <c r="AB449" s="2057"/>
      <c r="AC449" s="2057"/>
      <c r="AD449" s="2058"/>
      <c r="AE449" s="2057"/>
      <c r="AF449" s="2057"/>
      <c r="AG449" s="2057"/>
      <c r="AH449" s="2057"/>
      <c r="AI449" s="2058"/>
      <c r="AJ449" s="2057"/>
      <c r="AK449" s="2057"/>
      <c r="AL449" s="2057"/>
      <c r="AM449" s="2057"/>
      <c r="AN449" s="2058"/>
      <c r="AO449" s="2057"/>
      <c r="AP449" s="2057"/>
      <c r="AQ449" s="2057"/>
      <c r="AR449" s="2057"/>
      <c r="AS449" s="2058"/>
      <c r="AT449" s="2057"/>
      <c r="AU449" s="2057"/>
      <c r="AV449" s="2057"/>
      <c r="AW449" s="2057"/>
      <c r="AX449" s="2058"/>
      <c r="AY449" s="391"/>
      <c r="AZ449" s="391"/>
      <c r="BA449" s="391"/>
      <c r="BB449" s="391"/>
      <c r="BC449" s="391"/>
      <c r="BD449" s="391"/>
    </row>
    <row r="450" spans="1:56" s="1077" customFormat="1">
      <c r="A450" s="2115"/>
      <c r="B450" s="2116"/>
      <c r="C450" s="2116"/>
      <c r="D450" s="2116"/>
      <c r="E450" s="552"/>
      <c r="F450" s="553"/>
      <c r="G450" s="527">
        <f t="shared" si="9"/>
        <v>463</v>
      </c>
      <c r="H450" s="2057"/>
      <c r="I450" s="2057"/>
      <c r="J450" s="2057"/>
      <c r="K450" s="2057"/>
      <c r="L450" s="2057"/>
      <c r="M450" s="2057"/>
      <c r="N450" s="2057"/>
      <c r="O450" s="2057"/>
      <c r="P450" s="2057"/>
      <c r="Q450" s="2057"/>
      <c r="R450" s="1092"/>
      <c r="S450" s="2368"/>
      <c r="T450" s="2368"/>
      <c r="U450" s="2368"/>
      <c r="V450" s="2368"/>
      <c r="W450" s="2368"/>
      <c r="X450" s="2368"/>
      <c r="Y450" s="421"/>
      <c r="Z450" s="2301"/>
      <c r="AA450" s="2057"/>
      <c r="AB450" s="2057"/>
      <c r="AC450" s="2057"/>
      <c r="AD450" s="2058"/>
      <c r="AE450" s="2057"/>
      <c r="AF450" s="2057"/>
      <c r="AG450" s="2057"/>
      <c r="AH450" s="2057"/>
      <c r="AI450" s="2058"/>
      <c r="AJ450" s="2057"/>
      <c r="AK450" s="2057"/>
      <c r="AL450" s="2057"/>
      <c r="AM450" s="2057"/>
      <c r="AN450" s="2058"/>
      <c r="AO450" s="2057"/>
      <c r="AP450" s="2057"/>
      <c r="AQ450" s="2057"/>
      <c r="AR450" s="2057"/>
      <c r="AS450" s="2058"/>
      <c r="AT450" s="2057"/>
      <c r="AU450" s="2057"/>
      <c r="AV450" s="2057"/>
      <c r="AW450" s="2057"/>
      <c r="AX450" s="2058"/>
      <c r="AY450" s="388"/>
      <c r="AZ450" s="388"/>
      <c r="BA450" s="388"/>
      <c r="BB450" s="388"/>
      <c r="BC450" s="388"/>
      <c r="BD450" s="388"/>
    </row>
    <row r="451" spans="1:56">
      <c r="A451" s="2115"/>
      <c r="B451" s="2116"/>
      <c r="C451" s="2116"/>
      <c r="D451" s="2116"/>
      <c r="E451" s="552"/>
      <c r="F451" s="553"/>
      <c r="G451" s="527">
        <f t="shared" si="9"/>
        <v>463</v>
      </c>
      <c r="H451" s="2057"/>
      <c r="I451" s="2057"/>
      <c r="J451" s="2057"/>
      <c r="K451" s="2057"/>
      <c r="L451" s="2057"/>
      <c r="M451" s="2057"/>
      <c r="N451" s="2057"/>
      <c r="O451" s="2057"/>
      <c r="P451" s="2057"/>
      <c r="Q451" s="2057"/>
      <c r="R451" s="1092"/>
      <c r="S451" s="2368"/>
      <c r="T451" s="2368"/>
      <c r="U451" s="2368"/>
      <c r="V451" s="2368"/>
      <c r="W451" s="2368"/>
      <c r="X451" s="2368"/>
      <c r="Y451" s="421"/>
      <c r="Z451" s="2301"/>
      <c r="AA451" s="2057"/>
      <c r="AB451" s="2057"/>
      <c r="AC451" s="2057"/>
      <c r="AD451" s="2058"/>
      <c r="AE451" s="2057"/>
      <c r="AF451" s="2057"/>
      <c r="AG451" s="2057"/>
      <c r="AH451" s="2057"/>
      <c r="AI451" s="2058"/>
      <c r="AJ451" s="2057"/>
      <c r="AK451" s="2057"/>
      <c r="AL451" s="2057"/>
      <c r="AM451" s="2057"/>
      <c r="AN451" s="2058"/>
      <c r="AO451" s="2057"/>
      <c r="AP451" s="2057"/>
      <c r="AQ451" s="2057"/>
      <c r="AR451" s="2057"/>
      <c r="AS451" s="2058"/>
      <c r="AT451" s="2057"/>
      <c r="AU451" s="2057"/>
      <c r="AV451" s="2057"/>
      <c r="AW451" s="2057"/>
      <c r="AX451" s="2058"/>
      <c r="AY451" s="391"/>
      <c r="AZ451" s="391"/>
      <c r="BA451" s="391"/>
      <c r="BB451" s="391"/>
      <c r="BC451" s="391"/>
      <c r="BD451" s="391"/>
    </row>
    <row r="452" spans="1:56">
      <c r="A452" s="2115"/>
      <c r="B452" s="2116"/>
      <c r="C452" s="2116"/>
      <c r="D452" s="2116"/>
      <c r="E452" s="552"/>
      <c r="F452" s="553"/>
      <c r="G452" s="527">
        <f t="shared" si="9"/>
        <v>463</v>
      </c>
      <c r="H452" s="2057"/>
      <c r="I452" s="2057"/>
      <c r="J452" s="2057"/>
      <c r="K452" s="2057"/>
      <c r="L452" s="2057"/>
      <c r="M452" s="2057"/>
      <c r="N452" s="2057"/>
      <c r="O452" s="2057"/>
      <c r="P452" s="2057"/>
      <c r="Q452" s="2057"/>
      <c r="R452" s="1092"/>
      <c r="S452" s="2368"/>
      <c r="T452" s="2368"/>
      <c r="U452" s="2368"/>
      <c r="V452" s="2368"/>
      <c r="W452" s="2368"/>
      <c r="X452" s="2368"/>
      <c r="Y452" s="421"/>
      <c r="Z452" s="2301"/>
      <c r="AA452" s="2057"/>
      <c r="AB452" s="2057"/>
      <c r="AC452" s="2057"/>
      <c r="AD452" s="2058"/>
      <c r="AE452" s="2057"/>
      <c r="AF452" s="2057"/>
      <c r="AG452" s="2057"/>
      <c r="AH452" s="2057"/>
      <c r="AI452" s="2058"/>
      <c r="AJ452" s="2057"/>
      <c r="AK452" s="2057"/>
      <c r="AL452" s="2057"/>
      <c r="AM452" s="2057"/>
      <c r="AN452" s="2058"/>
      <c r="AO452" s="2057"/>
      <c r="AP452" s="2057"/>
      <c r="AQ452" s="2057"/>
      <c r="AR452" s="2057"/>
      <c r="AS452" s="2058"/>
      <c r="AT452" s="2057"/>
      <c r="AU452" s="2057"/>
      <c r="AV452" s="2057"/>
      <c r="AW452" s="2057"/>
      <c r="AX452" s="2058"/>
      <c r="AY452" s="391"/>
      <c r="AZ452" s="391"/>
      <c r="BA452" s="391"/>
      <c r="BB452" s="391"/>
      <c r="BC452" s="391"/>
      <c r="BD452" s="391"/>
    </row>
    <row r="453" spans="1:56">
      <c r="A453" s="2115"/>
      <c r="B453" s="2116"/>
      <c r="C453" s="2116"/>
      <c r="D453" s="2116"/>
      <c r="E453" s="552"/>
      <c r="F453" s="553"/>
      <c r="G453" s="527">
        <f t="shared" si="9"/>
        <v>463</v>
      </c>
      <c r="H453" s="2057"/>
      <c r="I453" s="2057"/>
      <c r="J453" s="2057"/>
      <c r="K453" s="2057"/>
      <c r="L453" s="2057"/>
      <c r="M453" s="2057"/>
      <c r="N453" s="2057"/>
      <c r="O453" s="2057"/>
      <c r="P453" s="2057"/>
      <c r="Q453" s="2057"/>
      <c r="R453" s="1092"/>
      <c r="S453" s="2368"/>
      <c r="T453" s="2368"/>
      <c r="U453" s="2368"/>
      <c r="V453" s="2368"/>
      <c r="W453" s="2368"/>
      <c r="X453" s="2368"/>
      <c r="Y453" s="421"/>
      <c r="Z453" s="2301"/>
      <c r="AA453" s="2057"/>
      <c r="AB453" s="2057"/>
      <c r="AC453" s="2057"/>
      <c r="AD453" s="2058"/>
      <c r="AE453" s="2057"/>
      <c r="AF453" s="2057"/>
      <c r="AG453" s="2057"/>
      <c r="AH453" s="2057"/>
      <c r="AI453" s="2058"/>
      <c r="AJ453" s="2057"/>
      <c r="AK453" s="2057"/>
      <c r="AL453" s="2057"/>
      <c r="AM453" s="2057"/>
      <c r="AN453" s="2058"/>
      <c r="AO453" s="2057"/>
      <c r="AP453" s="2057"/>
      <c r="AQ453" s="2057"/>
      <c r="AR453" s="2057"/>
      <c r="AS453" s="2058"/>
      <c r="AT453" s="2057"/>
      <c r="AU453" s="2057"/>
      <c r="AV453" s="2057"/>
      <c r="AW453" s="2057"/>
      <c r="AX453" s="2058"/>
      <c r="AY453" s="391"/>
      <c r="AZ453" s="391"/>
      <c r="BA453" s="391"/>
      <c r="BB453" s="391"/>
      <c r="BC453" s="391"/>
      <c r="BD453" s="391"/>
    </row>
    <row r="454" spans="1:56">
      <c r="A454" s="2115"/>
      <c r="B454" s="2116"/>
      <c r="C454" s="2116"/>
      <c r="D454" s="2116"/>
      <c r="E454" s="552"/>
      <c r="F454" s="553"/>
      <c r="G454" s="527">
        <f t="shared" si="9"/>
        <v>463</v>
      </c>
      <c r="H454" s="2057"/>
      <c r="I454" s="2057"/>
      <c r="J454" s="2057"/>
      <c r="K454" s="2057"/>
      <c r="L454" s="2057"/>
      <c r="M454" s="2057"/>
      <c r="N454" s="2057"/>
      <c r="O454" s="2057"/>
      <c r="P454" s="2057"/>
      <c r="Q454" s="2057"/>
      <c r="R454" s="1092"/>
      <c r="S454" s="2368"/>
      <c r="T454" s="2368"/>
      <c r="U454" s="2368"/>
      <c r="V454" s="2368"/>
      <c r="W454" s="2368"/>
      <c r="X454" s="2368"/>
      <c r="Y454" s="421"/>
      <c r="Z454" s="2301"/>
      <c r="AA454" s="2057"/>
      <c r="AB454" s="2057"/>
      <c r="AC454" s="2057"/>
      <c r="AD454" s="2058"/>
      <c r="AE454" s="2057"/>
      <c r="AF454" s="2057"/>
      <c r="AG454" s="2057"/>
      <c r="AH454" s="2057"/>
      <c r="AI454" s="2058"/>
      <c r="AJ454" s="2057"/>
      <c r="AK454" s="2057"/>
      <c r="AL454" s="2057"/>
      <c r="AM454" s="2057"/>
      <c r="AN454" s="2058"/>
      <c r="AO454" s="2057"/>
      <c r="AP454" s="2057"/>
      <c r="AQ454" s="2057"/>
      <c r="AR454" s="2057"/>
      <c r="AS454" s="2058"/>
      <c r="AT454" s="2057"/>
      <c r="AU454" s="2057"/>
      <c r="AV454" s="2057"/>
      <c r="AW454" s="2057"/>
      <c r="AX454" s="2058"/>
      <c r="AY454" s="391"/>
      <c r="AZ454" s="391"/>
      <c r="BA454" s="391"/>
      <c r="BB454" s="391"/>
      <c r="BC454" s="391"/>
      <c r="BD454" s="391"/>
    </row>
    <row r="455" spans="1:56">
      <c r="A455" s="2115"/>
      <c r="B455" s="2116"/>
      <c r="C455" s="2116"/>
      <c r="D455" s="2116"/>
      <c r="E455" s="552"/>
      <c r="F455" s="553"/>
      <c r="G455" s="527">
        <f t="shared" si="9"/>
        <v>463</v>
      </c>
      <c r="H455" s="2057"/>
      <c r="I455" s="2057"/>
      <c r="J455" s="2057"/>
      <c r="K455" s="2057"/>
      <c r="L455" s="2057"/>
      <c r="M455" s="2057"/>
      <c r="N455" s="2057"/>
      <c r="O455" s="2057"/>
      <c r="P455" s="2057"/>
      <c r="Q455" s="2057"/>
      <c r="R455" s="1092"/>
      <c r="S455" s="2368"/>
      <c r="T455" s="2368"/>
      <c r="U455" s="2368"/>
      <c r="V455" s="2368"/>
      <c r="W455" s="2368"/>
      <c r="X455" s="2368"/>
      <c r="Y455" s="421"/>
      <c r="Z455" s="2301"/>
      <c r="AA455" s="2057"/>
      <c r="AB455" s="2057"/>
      <c r="AC455" s="2057"/>
      <c r="AD455" s="2058"/>
      <c r="AE455" s="2057"/>
      <c r="AF455" s="2057"/>
      <c r="AG455" s="2057"/>
      <c r="AH455" s="2057"/>
      <c r="AI455" s="2058"/>
      <c r="AJ455" s="2057"/>
      <c r="AK455" s="2057"/>
      <c r="AL455" s="2057"/>
      <c r="AM455" s="2057"/>
      <c r="AN455" s="2058"/>
      <c r="AO455" s="2057"/>
      <c r="AP455" s="2057"/>
      <c r="AQ455" s="2057"/>
      <c r="AR455" s="2057"/>
      <c r="AS455" s="2058"/>
      <c r="AT455" s="2057"/>
      <c r="AU455" s="2057"/>
      <c r="AV455" s="2057"/>
      <c r="AW455" s="2057"/>
      <c r="AX455" s="2058"/>
      <c r="AY455" s="391"/>
      <c r="AZ455" s="391"/>
      <c r="BA455" s="391"/>
      <c r="BB455" s="391"/>
      <c r="BC455" s="391"/>
      <c r="BD455" s="391"/>
    </row>
    <row r="456" spans="1:56">
      <c r="A456" s="2115"/>
      <c r="B456" s="2116"/>
      <c r="C456" s="2116"/>
      <c r="D456" s="2116"/>
      <c r="E456" s="552"/>
      <c r="F456" s="553"/>
      <c r="G456" s="527">
        <f t="shared" si="9"/>
        <v>463</v>
      </c>
      <c r="H456" s="2057"/>
      <c r="I456" s="2057"/>
      <c r="J456" s="2057"/>
      <c r="K456" s="2057"/>
      <c r="L456" s="2057"/>
      <c r="M456" s="2057"/>
      <c r="N456" s="2057"/>
      <c r="O456" s="2057"/>
      <c r="P456" s="2057"/>
      <c r="Q456" s="2057"/>
      <c r="R456" s="1092"/>
      <c r="S456" s="2368"/>
      <c r="T456" s="2368"/>
      <c r="U456" s="2368"/>
      <c r="V456" s="2368"/>
      <c r="W456" s="2368"/>
      <c r="X456" s="2368"/>
      <c r="Y456" s="421"/>
      <c r="Z456" s="2301"/>
      <c r="AA456" s="2057"/>
      <c r="AB456" s="2057"/>
      <c r="AC456" s="2057"/>
      <c r="AD456" s="2058"/>
      <c r="AE456" s="2057"/>
      <c r="AF456" s="2057"/>
      <c r="AG456" s="2057"/>
      <c r="AH456" s="2057"/>
      <c r="AI456" s="2058"/>
      <c r="AJ456" s="2057"/>
      <c r="AK456" s="2057"/>
      <c r="AL456" s="2057"/>
      <c r="AM456" s="2057"/>
      <c r="AN456" s="2058"/>
      <c r="AO456" s="2057"/>
      <c r="AP456" s="2057"/>
      <c r="AQ456" s="2057"/>
      <c r="AR456" s="2057"/>
      <c r="AS456" s="2058"/>
      <c r="AT456" s="2057"/>
      <c r="AU456" s="2057"/>
      <c r="AV456" s="2057"/>
      <c r="AW456" s="2057"/>
      <c r="AX456" s="2058"/>
      <c r="AY456" s="391"/>
      <c r="AZ456" s="391"/>
      <c r="BA456" s="391"/>
      <c r="BB456" s="391"/>
      <c r="BC456" s="391"/>
      <c r="BD456" s="391"/>
    </row>
    <row r="457" spans="1:56">
      <c r="A457" s="2115"/>
      <c r="B457" s="2116"/>
      <c r="C457" s="2116"/>
      <c r="D457" s="2116"/>
      <c r="E457" s="552"/>
      <c r="F457" s="553"/>
      <c r="G457" s="527">
        <f t="shared" si="9"/>
        <v>463</v>
      </c>
      <c r="H457" s="2057"/>
      <c r="I457" s="2057"/>
      <c r="J457" s="2057"/>
      <c r="K457" s="2057"/>
      <c r="L457" s="2057"/>
      <c r="M457" s="2057"/>
      <c r="N457" s="2057"/>
      <c r="O457" s="2057"/>
      <c r="P457" s="2057"/>
      <c r="Q457" s="2057"/>
      <c r="R457" s="1092"/>
      <c r="S457" s="2368"/>
      <c r="T457" s="2368"/>
      <c r="U457" s="2368"/>
      <c r="V457" s="2368"/>
      <c r="W457" s="2368"/>
      <c r="X457" s="2368"/>
      <c r="Y457" s="421"/>
      <c r="Z457" s="2301"/>
      <c r="AA457" s="2057"/>
      <c r="AB457" s="2057"/>
      <c r="AC457" s="2057"/>
      <c r="AD457" s="2058"/>
      <c r="AE457" s="2057"/>
      <c r="AF457" s="2057"/>
      <c r="AG457" s="2057"/>
      <c r="AH457" s="2057"/>
      <c r="AI457" s="2058"/>
      <c r="AJ457" s="2057"/>
      <c r="AK457" s="2057"/>
      <c r="AL457" s="2057"/>
      <c r="AM457" s="2057"/>
      <c r="AN457" s="2058"/>
      <c r="AO457" s="2057"/>
      <c r="AP457" s="2057"/>
      <c r="AQ457" s="2057"/>
      <c r="AR457" s="2057"/>
      <c r="AS457" s="2058"/>
      <c r="AT457" s="2057"/>
      <c r="AU457" s="2057"/>
      <c r="AV457" s="2057"/>
      <c r="AW457" s="2057"/>
      <c r="AX457" s="2058"/>
      <c r="AY457" s="391"/>
      <c r="AZ457" s="391"/>
      <c r="BA457" s="391"/>
      <c r="BB457" s="391"/>
      <c r="BC457" s="391"/>
      <c r="BD457" s="391"/>
    </row>
    <row r="458" spans="1:56">
      <c r="A458" s="2115"/>
      <c r="B458" s="2116"/>
      <c r="C458" s="2116"/>
      <c r="D458" s="2116"/>
      <c r="E458" s="552"/>
      <c r="F458" s="553"/>
      <c r="G458" s="534">
        <f t="shared" si="9"/>
        <v>463</v>
      </c>
      <c r="H458" s="576" t="s">
        <v>55</v>
      </c>
      <c r="I458" s="423"/>
      <c r="J458" s="423"/>
      <c r="K458" s="423"/>
      <c r="L458" s="423"/>
      <c r="M458" s="423"/>
      <c r="N458" s="423"/>
      <c r="O458" s="423"/>
      <c r="P458" s="423"/>
      <c r="Q458" s="423"/>
      <c r="R458" s="423"/>
      <c r="S458" s="423"/>
      <c r="T458" s="423"/>
      <c r="U458" s="423"/>
      <c r="V458" s="423"/>
      <c r="W458" s="423"/>
      <c r="X458" s="423"/>
      <c r="Y458" s="423"/>
      <c r="Z458" s="2297" t="s">
        <v>123</v>
      </c>
      <c r="AA458" s="2298"/>
      <c r="AB458" s="2298"/>
      <c r="AC458" s="2298"/>
      <c r="AD458" s="2299"/>
      <c r="AE458" s="2059"/>
      <c r="AF458" s="2059"/>
      <c r="AG458" s="2059"/>
      <c r="AH458" s="2059"/>
      <c r="AI458" s="2060"/>
      <c r="AJ458" s="2059"/>
      <c r="AK458" s="2059"/>
      <c r="AL458" s="2059"/>
      <c r="AM458" s="2059"/>
      <c r="AN458" s="2060"/>
      <c r="AO458" s="2059"/>
      <c r="AP458" s="2059"/>
      <c r="AQ458" s="2059"/>
      <c r="AR458" s="2059"/>
      <c r="AS458" s="2060"/>
      <c r="AT458" s="2059"/>
      <c r="AU458" s="2059"/>
      <c r="AV458" s="2059"/>
      <c r="AW458" s="2059"/>
      <c r="AX458" s="2060"/>
      <c r="AY458" s="391"/>
      <c r="AZ458" s="391"/>
      <c r="BA458" s="391"/>
      <c r="BB458" s="391"/>
      <c r="BC458" s="391"/>
      <c r="BD458" s="391"/>
    </row>
    <row r="459" spans="1:56">
      <c r="A459" s="421">
        <v>6</v>
      </c>
      <c r="B459" s="421"/>
      <c r="C459" s="421"/>
      <c r="D459" s="421"/>
      <c r="E459" s="420"/>
      <c r="F459" s="419">
        <v>7</v>
      </c>
      <c r="G459" s="419"/>
      <c r="H459" s="419"/>
      <c r="I459" s="419"/>
      <c r="J459" s="420"/>
      <c r="K459" s="419">
        <v>8</v>
      </c>
      <c r="L459" s="419"/>
      <c r="M459" s="419"/>
      <c r="N459" s="419"/>
      <c r="O459" s="420"/>
      <c r="P459" s="419">
        <v>9</v>
      </c>
      <c r="Q459" s="419"/>
      <c r="R459" s="419"/>
      <c r="S459" s="419"/>
      <c r="T459" s="420"/>
      <c r="U459" s="419">
        <v>10</v>
      </c>
      <c r="V459" s="419"/>
      <c r="W459" s="419"/>
      <c r="X459" s="419"/>
      <c r="Y459" s="420"/>
      <c r="Z459" s="421">
        <v>11</v>
      </c>
      <c r="AA459" s="421"/>
      <c r="AB459" s="421"/>
      <c r="AC459" s="421"/>
      <c r="AD459" s="422"/>
      <c r="AE459" s="421">
        <v>12</v>
      </c>
      <c r="AF459" s="421"/>
      <c r="AG459" s="421"/>
      <c r="AH459" s="421"/>
      <c r="AI459" s="422"/>
      <c r="AJ459" s="421">
        <v>13</v>
      </c>
      <c r="AK459" s="421"/>
      <c r="AL459" s="421"/>
      <c r="AM459" s="421"/>
      <c r="AN459" s="422"/>
      <c r="AO459" s="421">
        <v>14</v>
      </c>
      <c r="AP459" s="421"/>
      <c r="AQ459" s="421"/>
      <c r="AR459" s="421"/>
      <c r="AS459" s="422"/>
      <c r="AT459" s="421">
        <v>15</v>
      </c>
      <c r="AU459" s="421"/>
      <c r="AV459" s="421"/>
      <c r="AW459" s="421"/>
      <c r="AX459" s="422"/>
      <c r="AY459" s="391"/>
      <c r="AZ459" s="391"/>
      <c r="BA459" s="391"/>
      <c r="BB459" s="391"/>
      <c r="BC459" s="391"/>
      <c r="BD459" s="391"/>
    </row>
    <row r="460" spans="1:56">
      <c r="A460" s="2057"/>
      <c r="B460" s="2057"/>
      <c r="C460" s="2057"/>
      <c r="D460" s="2057"/>
      <c r="E460" s="2058"/>
      <c r="F460" s="2057"/>
      <c r="G460" s="2057"/>
      <c r="H460" s="2057"/>
      <c r="I460" s="2057"/>
      <c r="J460" s="2058"/>
      <c r="K460" s="2057"/>
      <c r="L460" s="2057"/>
      <c r="M460" s="2057"/>
      <c r="N460" s="2057"/>
      <c r="O460" s="2058"/>
      <c r="P460" s="2057"/>
      <c r="Q460" s="2057"/>
      <c r="R460" s="2057"/>
      <c r="S460" s="2057"/>
      <c r="T460" s="2058"/>
      <c r="U460" s="2057"/>
      <c r="V460" s="2057"/>
      <c r="W460" s="2057"/>
      <c r="X460" s="2057"/>
      <c r="Y460" s="2058"/>
      <c r="Z460" s="2057" t="s">
        <v>124</v>
      </c>
      <c r="AA460" s="2057"/>
      <c r="AB460" s="2057"/>
      <c r="AC460" s="2057"/>
      <c r="AD460" s="2058"/>
      <c r="AE460" s="2057" t="s">
        <v>125</v>
      </c>
      <c r="AF460" s="2057"/>
      <c r="AG460" s="2057"/>
      <c r="AH460" s="2057"/>
      <c r="AI460" s="2058"/>
      <c r="AJ460" s="2057"/>
      <c r="AK460" s="2057"/>
      <c r="AL460" s="2057"/>
      <c r="AM460" s="2057"/>
      <c r="AN460" s="2058"/>
      <c r="AO460" s="2057"/>
      <c r="AP460" s="2057"/>
      <c r="AQ460" s="2057"/>
      <c r="AR460" s="2057"/>
      <c r="AS460" s="2058"/>
      <c r="AT460" s="2057" t="s">
        <v>126</v>
      </c>
      <c r="AU460" s="2057"/>
      <c r="AV460" s="2057"/>
      <c r="AW460" s="2057"/>
      <c r="AX460" s="2058"/>
      <c r="AY460" s="391"/>
      <c r="AZ460" s="391"/>
      <c r="BA460" s="391"/>
      <c r="BB460" s="391"/>
      <c r="BC460" s="391"/>
      <c r="BD460" s="391"/>
    </row>
    <row r="461" spans="1:56">
      <c r="A461" s="2057"/>
      <c r="B461" s="2057"/>
      <c r="C461" s="2057"/>
      <c r="D461" s="2057"/>
      <c r="E461" s="2058"/>
      <c r="F461" s="2057"/>
      <c r="G461" s="2057"/>
      <c r="H461" s="2057"/>
      <c r="I461" s="2057"/>
      <c r="J461" s="2058"/>
      <c r="K461" s="2057"/>
      <c r="L461" s="2057"/>
      <c r="M461" s="2057"/>
      <c r="N461" s="2057"/>
      <c r="O461" s="2058"/>
      <c r="P461" s="2057"/>
      <c r="Q461" s="2057"/>
      <c r="R461" s="2057"/>
      <c r="S461" s="2057"/>
      <c r="T461" s="2058"/>
      <c r="U461" s="2057"/>
      <c r="V461" s="2057"/>
      <c r="W461" s="2057"/>
      <c r="X461" s="2057"/>
      <c r="Y461" s="2058"/>
      <c r="Z461" s="2057"/>
      <c r="AA461" s="2057"/>
      <c r="AB461" s="2057"/>
      <c r="AC461" s="2057"/>
      <c r="AD461" s="2058"/>
      <c r="AE461" s="2057"/>
      <c r="AF461" s="2057"/>
      <c r="AG461" s="2057"/>
      <c r="AH461" s="2057"/>
      <c r="AI461" s="2058"/>
      <c r="AJ461" s="2057"/>
      <c r="AK461" s="2057"/>
      <c r="AL461" s="2057"/>
      <c r="AM461" s="2057"/>
      <c r="AN461" s="2058"/>
      <c r="AO461" s="2057"/>
      <c r="AP461" s="2057"/>
      <c r="AQ461" s="2057"/>
      <c r="AR461" s="2057"/>
      <c r="AS461" s="2058"/>
      <c r="AT461" s="2057"/>
      <c r="AU461" s="2057"/>
      <c r="AV461" s="2057"/>
      <c r="AW461" s="2057"/>
      <c r="AX461" s="2058"/>
      <c r="AY461" s="391"/>
      <c r="AZ461" s="391"/>
      <c r="BA461" s="391"/>
      <c r="BB461" s="391"/>
      <c r="BC461" s="391"/>
      <c r="BD461" s="391"/>
    </row>
    <row r="462" spans="1:56">
      <c r="A462" s="2057"/>
      <c r="B462" s="2057"/>
      <c r="C462" s="2057"/>
      <c r="D462" s="2057"/>
      <c r="E462" s="2058"/>
      <c r="F462" s="2057"/>
      <c r="G462" s="2057"/>
      <c r="H462" s="2057"/>
      <c r="I462" s="2057"/>
      <c r="J462" s="2058"/>
      <c r="K462" s="2057"/>
      <c r="L462" s="2057"/>
      <c r="M462" s="2057"/>
      <c r="N462" s="2057"/>
      <c r="O462" s="2058"/>
      <c r="P462" s="2057"/>
      <c r="Q462" s="2057"/>
      <c r="R462" s="2057"/>
      <c r="S462" s="2057"/>
      <c r="T462" s="2058"/>
      <c r="U462" s="2057"/>
      <c r="V462" s="2057"/>
      <c r="W462" s="2057"/>
      <c r="X462" s="2057"/>
      <c r="Y462" s="2058"/>
      <c r="Z462" s="2057"/>
      <c r="AA462" s="2057"/>
      <c r="AB462" s="2057"/>
      <c r="AC462" s="2057"/>
      <c r="AD462" s="2058"/>
      <c r="AE462" s="2057"/>
      <c r="AF462" s="2057"/>
      <c r="AG462" s="2057"/>
      <c r="AH462" s="2057"/>
      <c r="AI462" s="2058"/>
      <c r="AJ462" s="2057"/>
      <c r="AK462" s="2057"/>
      <c r="AL462" s="2057"/>
      <c r="AM462" s="2057"/>
      <c r="AN462" s="2058"/>
      <c r="AO462" s="2057"/>
      <c r="AP462" s="2057"/>
      <c r="AQ462" s="2057"/>
      <c r="AR462" s="2057"/>
      <c r="AS462" s="2058"/>
      <c r="AT462" s="2057"/>
      <c r="AU462" s="2057"/>
      <c r="AV462" s="2057"/>
      <c r="AW462" s="2057"/>
      <c r="AX462" s="2058"/>
      <c r="AY462" s="391"/>
      <c r="AZ462" s="391"/>
      <c r="BA462" s="391"/>
      <c r="BB462" s="391"/>
      <c r="BC462" s="391"/>
      <c r="BD462" s="391"/>
    </row>
    <row r="463" spans="1:56">
      <c r="A463" s="2057"/>
      <c r="B463" s="2057"/>
      <c r="C463" s="2057"/>
      <c r="D463" s="2057"/>
      <c r="E463" s="2058"/>
      <c r="F463" s="2057"/>
      <c r="G463" s="2057"/>
      <c r="H463" s="2057"/>
      <c r="I463" s="2057"/>
      <c r="J463" s="2058"/>
      <c r="K463" s="2057"/>
      <c r="L463" s="2057"/>
      <c r="M463" s="2057"/>
      <c r="N463" s="2057"/>
      <c r="O463" s="2058"/>
      <c r="P463" s="2057"/>
      <c r="Q463" s="2057"/>
      <c r="R463" s="2057"/>
      <c r="S463" s="2057"/>
      <c r="T463" s="2058"/>
      <c r="U463" s="2057"/>
      <c r="V463" s="2057"/>
      <c r="W463" s="2057"/>
      <c r="X463" s="2057"/>
      <c r="Y463" s="2058"/>
      <c r="Z463" s="2057"/>
      <c r="AA463" s="2057"/>
      <c r="AB463" s="2057"/>
      <c r="AC463" s="2057"/>
      <c r="AD463" s="2058"/>
      <c r="AE463" s="2057"/>
      <c r="AF463" s="2057"/>
      <c r="AG463" s="2057"/>
      <c r="AH463" s="2057"/>
      <c r="AI463" s="2058"/>
      <c r="AJ463" s="2057"/>
      <c r="AK463" s="2057"/>
      <c r="AL463" s="2057"/>
      <c r="AM463" s="2057"/>
      <c r="AN463" s="2058"/>
      <c r="AO463" s="2057"/>
      <c r="AP463" s="2057"/>
      <c r="AQ463" s="2057"/>
      <c r="AR463" s="2057"/>
      <c r="AS463" s="2058"/>
      <c r="AT463" s="2057"/>
      <c r="AU463" s="2057"/>
      <c r="AV463" s="2057"/>
      <c r="AW463" s="2057"/>
      <c r="AX463" s="2058"/>
      <c r="AY463" s="391"/>
      <c r="AZ463" s="391"/>
      <c r="BA463" s="391"/>
      <c r="BB463" s="391"/>
      <c r="BC463" s="391"/>
      <c r="BD463" s="391"/>
    </row>
    <row r="464" spans="1:56">
      <c r="A464" s="2057"/>
      <c r="B464" s="2057"/>
      <c r="C464" s="2057"/>
      <c r="D464" s="2057"/>
      <c r="E464" s="2058"/>
      <c r="F464" s="2057"/>
      <c r="G464" s="2057"/>
      <c r="H464" s="2057"/>
      <c r="I464" s="2057"/>
      <c r="J464" s="2058"/>
      <c r="K464" s="2057"/>
      <c r="L464" s="2057"/>
      <c r="M464" s="2057"/>
      <c r="N464" s="2057"/>
      <c r="O464" s="2058"/>
      <c r="P464" s="2057"/>
      <c r="Q464" s="2057"/>
      <c r="R464" s="2057"/>
      <c r="S464" s="2057"/>
      <c r="T464" s="2058"/>
      <c r="U464" s="2057"/>
      <c r="V464" s="2057"/>
      <c r="W464" s="2057"/>
      <c r="X464" s="2057"/>
      <c r="Y464" s="2058"/>
      <c r="Z464" s="2057"/>
      <c r="AA464" s="2057"/>
      <c r="AB464" s="2057"/>
      <c r="AC464" s="2057"/>
      <c r="AD464" s="2058"/>
      <c r="AE464" s="2057"/>
      <c r="AF464" s="2057"/>
      <c r="AG464" s="2057"/>
      <c r="AH464" s="2057"/>
      <c r="AI464" s="2058"/>
      <c r="AJ464" s="2057"/>
      <c r="AK464" s="2057"/>
      <c r="AL464" s="2057"/>
      <c r="AM464" s="2057"/>
      <c r="AN464" s="2058"/>
      <c r="AO464" s="2057"/>
      <c r="AP464" s="2057"/>
      <c r="AQ464" s="2057"/>
      <c r="AR464" s="2057"/>
      <c r="AS464" s="2058"/>
      <c r="AT464" s="2057"/>
      <c r="AU464" s="2057"/>
      <c r="AV464" s="2057"/>
      <c r="AW464" s="2057"/>
      <c r="AX464" s="2058"/>
      <c r="AY464" s="391"/>
      <c r="AZ464" s="391"/>
      <c r="BA464" s="391"/>
      <c r="BB464" s="391"/>
      <c r="BC464" s="391"/>
      <c r="BD464" s="391"/>
    </row>
    <row r="465" spans="1:56">
      <c r="A465" s="2057"/>
      <c r="B465" s="2057"/>
      <c r="C465" s="2057"/>
      <c r="D465" s="2057"/>
      <c r="E465" s="2058"/>
      <c r="F465" s="2057"/>
      <c r="G465" s="2057"/>
      <c r="H465" s="2057"/>
      <c r="I465" s="2057"/>
      <c r="J465" s="2058"/>
      <c r="K465" s="2057"/>
      <c r="L465" s="2057"/>
      <c r="M465" s="2057"/>
      <c r="N465" s="2057"/>
      <c r="O465" s="2058"/>
      <c r="P465" s="2057"/>
      <c r="Q465" s="2057"/>
      <c r="R465" s="2057"/>
      <c r="S465" s="2057"/>
      <c r="T465" s="2058"/>
      <c r="U465" s="2057"/>
      <c r="V465" s="2057"/>
      <c r="W465" s="2057"/>
      <c r="X465" s="2057"/>
      <c r="Y465" s="2058"/>
      <c r="Z465" s="2057"/>
      <c r="AA465" s="2057"/>
      <c r="AB465" s="2057"/>
      <c r="AC465" s="2057"/>
      <c r="AD465" s="2058"/>
      <c r="AE465" s="2057" t="s">
        <v>127</v>
      </c>
      <c r="AF465" s="2057"/>
      <c r="AG465" s="2057"/>
      <c r="AH465" s="2057"/>
      <c r="AI465" s="2058"/>
      <c r="AJ465" s="2057" t="s">
        <v>128</v>
      </c>
      <c r="AK465" s="2057"/>
      <c r="AL465" s="2057"/>
      <c r="AM465" s="2057"/>
      <c r="AN465" s="2058"/>
      <c r="AO465" s="2057" t="s">
        <v>129</v>
      </c>
      <c r="AP465" s="2057"/>
      <c r="AQ465" s="2057"/>
      <c r="AR465" s="2057"/>
      <c r="AS465" s="2058"/>
      <c r="AT465" s="2057" t="s">
        <v>130</v>
      </c>
      <c r="AU465" s="2057"/>
      <c r="AV465" s="2057"/>
      <c r="AW465" s="2057"/>
      <c r="AX465" s="2058"/>
      <c r="AY465" s="391"/>
      <c r="AZ465" s="391"/>
      <c r="BA465" s="391"/>
      <c r="BB465" s="391"/>
      <c r="BC465" s="391"/>
      <c r="BD465" s="391"/>
    </row>
    <row r="466" spans="1:56" s="1077" customFormat="1">
      <c r="A466" s="2057"/>
      <c r="B466" s="2057"/>
      <c r="C466" s="2057"/>
      <c r="D466" s="2057"/>
      <c r="E466" s="2058"/>
      <c r="F466" s="2057"/>
      <c r="G466" s="2057"/>
      <c r="H466" s="2057"/>
      <c r="I466" s="2057"/>
      <c r="J466" s="2058"/>
      <c r="K466" s="2057"/>
      <c r="L466" s="2057"/>
      <c r="M466" s="2057"/>
      <c r="N466" s="2057"/>
      <c r="O466" s="2058"/>
      <c r="P466" s="2057"/>
      <c r="Q466" s="2057"/>
      <c r="R466" s="2057"/>
      <c r="S466" s="2057"/>
      <c r="T466" s="2058"/>
      <c r="U466" s="2057"/>
      <c r="V466" s="2057"/>
      <c r="W466" s="2057"/>
      <c r="X466" s="2057"/>
      <c r="Y466" s="2058"/>
      <c r="Z466" s="2057"/>
      <c r="AA466" s="2057"/>
      <c r="AB466" s="2057"/>
      <c r="AC466" s="2057"/>
      <c r="AD466" s="2058"/>
      <c r="AE466" s="2057"/>
      <c r="AF466" s="2057"/>
      <c r="AG466" s="2057"/>
      <c r="AH466" s="2057"/>
      <c r="AI466" s="2058"/>
      <c r="AJ466" s="2057"/>
      <c r="AK466" s="2057"/>
      <c r="AL466" s="2057"/>
      <c r="AM466" s="2057"/>
      <c r="AN466" s="2058"/>
      <c r="AO466" s="2057"/>
      <c r="AP466" s="2057"/>
      <c r="AQ466" s="2057"/>
      <c r="AR466" s="2057"/>
      <c r="AS466" s="2058"/>
      <c r="AT466" s="2057"/>
      <c r="AU466" s="2057"/>
      <c r="AV466" s="2057"/>
      <c r="AW466" s="2057"/>
      <c r="AX466" s="2058"/>
      <c r="AY466" s="388"/>
      <c r="AZ466" s="388"/>
      <c r="BA466" s="388"/>
      <c r="BB466" s="388"/>
      <c r="BC466" s="388"/>
      <c r="BD466" s="388"/>
    </row>
    <row r="467" spans="1:56">
      <c r="A467" s="2057"/>
      <c r="B467" s="2057"/>
      <c r="C467" s="2057"/>
      <c r="D467" s="2057"/>
      <c r="E467" s="2058"/>
      <c r="F467" s="2057"/>
      <c r="G467" s="2057"/>
      <c r="H467" s="2057"/>
      <c r="I467" s="2057"/>
      <c r="J467" s="2058"/>
      <c r="K467" s="2057"/>
      <c r="L467" s="2057"/>
      <c r="M467" s="2057"/>
      <c r="N467" s="2057"/>
      <c r="O467" s="2058"/>
      <c r="P467" s="2057"/>
      <c r="Q467" s="2057"/>
      <c r="R467" s="2057"/>
      <c r="S467" s="2057"/>
      <c r="T467" s="2058"/>
      <c r="U467" s="2057"/>
      <c r="V467" s="2057"/>
      <c r="W467" s="2057"/>
      <c r="X467" s="2057"/>
      <c r="Y467" s="2058"/>
      <c r="Z467" s="2057"/>
      <c r="AA467" s="2057"/>
      <c r="AB467" s="2057"/>
      <c r="AC467" s="2057"/>
      <c r="AD467" s="2058"/>
      <c r="AE467" s="2057"/>
      <c r="AF467" s="2057"/>
      <c r="AG467" s="2057"/>
      <c r="AH467" s="2057"/>
      <c r="AI467" s="2058"/>
      <c r="AJ467" s="2057"/>
      <c r="AK467" s="2057"/>
      <c r="AL467" s="2057"/>
      <c r="AM467" s="2057"/>
      <c r="AN467" s="2058"/>
      <c r="AO467" s="2057"/>
      <c r="AP467" s="2057"/>
      <c r="AQ467" s="2057"/>
      <c r="AR467" s="2057"/>
      <c r="AS467" s="2058"/>
      <c r="AT467" s="2057"/>
      <c r="AU467" s="2057"/>
      <c r="AV467" s="2057"/>
      <c r="AW467" s="2057"/>
      <c r="AX467" s="2058"/>
      <c r="AY467" s="391"/>
      <c r="AZ467" s="391"/>
      <c r="BA467" s="391"/>
      <c r="BB467" s="391"/>
      <c r="BC467" s="391"/>
      <c r="BD467" s="391"/>
    </row>
    <row r="468" spans="1:56">
      <c r="A468" s="2057"/>
      <c r="B468" s="2057"/>
      <c r="C468" s="2057"/>
      <c r="D468" s="2057"/>
      <c r="E468" s="2058"/>
      <c r="F468" s="2057"/>
      <c r="G468" s="2057"/>
      <c r="H468" s="2057"/>
      <c r="I468" s="2057"/>
      <c r="J468" s="2058"/>
      <c r="K468" s="2057"/>
      <c r="L468" s="2057"/>
      <c r="M468" s="2057"/>
      <c r="N468" s="2057"/>
      <c r="O468" s="2058"/>
      <c r="P468" s="2057"/>
      <c r="Q468" s="2057"/>
      <c r="R468" s="2057"/>
      <c r="S468" s="2057"/>
      <c r="T468" s="2058"/>
      <c r="U468" s="2057"/>
      <c r="V468" s="2057"/>
      <c r="W468" s="2057"/>
      <c r="X468" s="2057"/>
      <c r="Y468" s="2058"/>
      <c r="Z468" s="2057"/>
      <c r="AA468" s="2057"/>
      <c r="AB468" s="2057"/>
      <c r="AC468" s="2057"/>
      <c r="AD468" s="2058"/>
      <c r="AE468" s="2057"/>
      <c r="AF468" s="2057"/>
      <c r="AG468" s="2057"/>
      <c r="AH468" s="2057"/>
      <c r="AI468" s="2058"/>
      <c r="AJ468" s="2057"/>
      <c r="AK468" s="2057"/>
      <c r="AL468" s="2057"/>
      <c r="AM468" s="2057"/>
      <c r="AN468" s="2058"/>
      <c r="AO468" s="2057"/>
      <c r="AP468" s="2057"/>
      <c r="AQ468" s="2057"/>
      <c r="AR468" s="2057"/>
      <c r="AS468" s="2058"/>
      <c r="AT468" s="2057"/>
      <c r="AU468" s="2057"/>
      <c r="AV468" s="2057"/>
      <c r="AW468" s="2057"/>
      <c r="AX468" s="2058"/>
      <c r="AY468" s="391"/>
      <c r="AZ468" s="391"/>
      <c r="BA468" s="391"/>
      <c r="BB468" s="391"/>
      <c r="BC468" s="391"/>
      <c r="BD468" s="391"/>
    </row>
    <row r="469" spans="1:56">
      <c r="A469" s="2057"/>
      <c r="B469" s="2057"/>
      <c r="C469" s="2057"/>
      <c r="D469" s="2057"/>
      <c r="E469" s="2058"/>
      <c r="F469" s="2057"/>
      <c r="G469" s="2057"/>
      <c r="H469" s="2057"/>
      <c r="I469" s="2057"/>
      <c r="J469" s="2058"/>
      <c r="K469" s="2057"/>
      <c r="L469" s="2057"/>
      <c r="M469" s="2057"/>
      <c r="N469" s="2057"/>
      <c r="O469" s="2058"/>
      <c r="P469" s="2057"/>
      <c r="Q469" s="2057"/>
      <c r="R469" s="2057"/>
      <c r="S469" s="2057"/>
      <c r="T469" s="2058"/>
      <c r="U469" s="2057"/>
      <c r="V469" s="2057"/>
      <c r="W469" s="2057"/>
      <c r="X469" s="2057"/>
      <c r="Y469" s="2058"/>
      <c r="Z469" s="2057"/>
      <c r="AA469" s="2057"/>
      <c r="AB469" s="2057"/>
      <c r="AC469" s="2057"/>
      <c r="AD469" s="2058"/>
      <c r="AE469" s="2057"/>
      <c r="AF469" s="2057"/>
      <c r="AG469" s="2057"/>
      <c r="AH469" s="2057"/>
      <c r="AI469" s="2058"/>
      <c r="AJ469" s="2057"/>
      <c r="AK469" s="2057"/>
      <c r="AL469" s="2057"/>
      <c r="AM469" s="2057"/>
      <c r="AN469" s="2058"/>
      <c r="AO469" s="2057"/>
      <c r="AP469" s="2057"/>
      <c r="AQ469" s="2057"/>
      <c r="AR469" s="2057"/>
      <c r="AS469" s="2058"/>
      <c r="AT469" s="2057"/>
      <c r="AU469" s="2057"/>
      <c r="AV469" s="2057"/>
      <c r="AW469" s="2057"/>
      <c r="AX469" s="2058"/>
      <c r="AY469" s="391"/>
      <c r="AZ469" s="391"/>
      <c r="BA469" s="391"/>
      <c r="BB469" s="391"/>
      <c r="BC469" s="391"/>
      <c r="BD469" s="391"/>
    </row>
    <row r="470" spans="1:56">
      <c r="A470" s="2057"/>
      <c r="B470" s="2057"/>
      <c r="C470" s="2057"/>
      <c r="D470" s="2057"/>
      <c r="E470" s="2058"/>
      <c r="F470" s="2057"/>
      <c r="G470" s="2057"/>
      <c r="H470" s="2057"/>
      <c r="I470" s="2057"/>
      <c r="J470" s="2058"/>
      <c r="K470" s="2057"/>
      <c r="L470" s="2057"/>
      <c r="M470" s="2057"/>
      <c r="N470" s="2057"/>
      <c r="O470" s="2058"/>
      <c r="P470" s="2057"/>
      <c r="Q470" s="2057"/>
      <c r="R470" s="2057"/>
      <c r="S470" s="2057"/>
      <c r="T470" s="2058"/>
      <c r="U470" s="2057"/>
      <c r="V470" s="2057"/>
      <c r="W470" s="2057"/>
      <c r="X470" s="2057"/>
      <c r="Y470" s="2058"/>
      <c r="Z470" s="2057"/>
      <c r="AA470" s="2057"/>
      <c r="AB470" s="2057"/>
      <c r="AC470" s="2057"/>
      <c r="AD470" s="2058"/>
      <c r="AE470" s="2057"/>
      <c r="AF470" s="2057"/>
      <c r="AG470" s="2057"/>
      <c r="AH470" s="2057"/>
      <c r="AI470" s="2058"/>
      <c r="AJ470" s="2057"/>
      <c r="AK470" s="2057"/>
      <c r="AL470" s="2057"/>
      <c r="AM470" s="2057"/>
      <c r="AN470" s="2058"/>
      <c r="AO470" s="2057" t="s">
        <v>131</v>
      </c>
      <c r="AP470" s="2057"/>
      <c r="AQ470" s="2057"/>
      <c r="AR470" s="2057"/>
      <c r="AS470" s="2058"/>
      <c r="AT470" s="2057"/>
      <c r="AU470" s="2057"/>
      <c r="AV470" s="2057"/>
      <c r="AW470" s="2057"/>
      <c r="AX470" s="2058"/>
      <c r="AY470" s="391"/>
      <c r="AZ470" s="391"/>
      <c r="BA470" s="391"/>
      <c r="BB470" s="391"/>
      <c r="BC470" s="391"/>
      <c r="BD470" s="391"/>
    </row>
    <row r="471" spans="1:56">
      <c r="A471" s="2057"/>
      <c r="B471" s="2057"/>
      <c r="C471" s="2057"/>
      <c r="D471" s="2057"/>
      <c r="E471" s="2058"/>
      <c r="F471" s="2057"/>
      <c r="G471" s="2057"/>
      <c r="H471" s="2057"/>
      <c r="I471" s="2057"/>
      <c r="J471" s="2058"/>
      <c r="K471" s="2057"/>
      <c r="L471" s="2057"/>
      <c r="M471" s="2057"/>
      <c r="N471" s="2057"/>
      <c r="O471" s="2058"/>
      <c r="P471" s="2057"/>
      <c r="Q471" s="2057"/>
      <c r="R471" s="2057"/>
      <c r="S471" s="2057"/>
      <c r="T471" s="2058"/>
      <c r="U471" s="2057"/>
      <c r="V471" s="2057"/>
      <c r="W471" s="2057"/>
      <c r="X471" s="2057"/>
      <c r="Y471" s="2058"/>
      <c r="Z471" s="2057"/>
      <c r="AA471" s="2057"/>
      <c r="AB471" s="2057"/>
      <c r="AC471" s="2057"/>
      <c r="AD471" s="2058"/>
      <c r="AE471" s="2057"/>
      <c r="AF471" s="2057"/>
      <c r="AG471" s="2057"/>
      <c r="AH471" s="2057"/>
      <c r="AI471" s="2058"/>
      <c r="AJ471" s="2057"/>
      <c r="AK471" s="2057"/>
      <c r="AL471" s="2057"/>
      <c r="AM471" s="2057"/>
      <c r="AN471" s="2058"/>
      <c r="AO471" s="2057"/>
      <c r="AP471" s="2057"/>
      <c r="AQ471" s="2057"/>
      <c r="AR471" s="2057"/>
      <c r="AS471" s="2058"/>
      <c r="AT471" s="2057"/>
      <c r="AU471" s="2057"/>
      <c r="AV471" s="2057"/>
      <c r="AW471" s="2057"/>
      <c r="AX471" s="2058"/>
      <c r="AY471" s="391"/>
      <c r="AZ471" s="391"/>
      <c r="BA471" s="391"/>
      <c r="BB471" s="391"/>
      <c r="BC471" s="391"/>
      <c r="BD471" s="391"/>
    </row>
    <row r="472" spans="1:56">
      <c r="A472" s="2057"/>
      <c r="B472" s="2057"/>
      <c r="C472" s="2057"/>
      <c r="D472" s="2057"/>
      <c r="E472" s="2058"/>
      <c r="F472" s="2057"/>
      <c r="G472" s="2057"/>
      <c r="H472" s="2057"/>
      <c r="I472" s="2057"/>
      <c r="J472" s="2058"/>
      <c r="K472" s="2057"/>
      <c r="L472" s="2057"/>
      <c r="M472" s="2057"/>
      <c r="N472" s="2057"/>
      <c r="O472" s="2058"/>
      <c r="P472" s="2057"/>
      <c r="Q472" s="2057"/>
      <c r="R472" s="2057"/>
      <c r="S472" s="2057"/>
      <c r="T472" s="2058"/>
      <c r="U472" s="2057"/>
      <c r="V472" s="2057"/>
      <c r="W472" s="2057"/>
      <c r="X472" s="2057"/>
      <c r="Y472" s="2058"/>
      <c r="Z472" s="2057"/>
      <c r="AA472" s="2057"/>
      <c r="AB472" s="2057"/>
      <c r="AC472" s="2057"/>
      <c r="AD472" s="2058"/>
      <c r="AE472" s="2057"/>
      <c r="AF472" s="2057"/>
      <c r="AG472" s="2057"/>
      <c r="AH472" s="2057"/>
      <c r="AI472" s="2058"/>
      <c r="AJ472" s="2057"/>
      <c r="AK472" s="2057"/>
      <c r="AL472" s="2057"/>
      <c r="AM472" s="2057"/>
      <c r="AN472" s="2058"/>
      <c r="AO472" s="2057"/>
      <c r="AP472" s="2057"/>
      <c r="AQ472" s="2057"/>
      <c r="AR472" s="2057"/>
      <c r="AS472" s="2058"/>
      <c r="AT472" s="2057"/>
      <c r="AU472" s="2057"/>
      <c r="AV472" s="2057"/>
      <c r="AW472" s="2057"/>
      <c r="AX472" s="2058"/>
      <c r="AY472" s="391"/>
      <c r="AZ472" s="391"/>
      <c r="BA472" s="391"/>
      <c r="BB472" s="391"/>
      <c r="BC472" s="391"/>
      <c r="BD472" s="391"/>
    </row>
    <row r="473" spans="1:56">
      <c r="A473" s="2057"/>
      <c r="B473" s="2057"/>
      <c r="C473" s="2057"/>
      <c r="D473" s="2057"/>
      <c r="E473" s="2058"/>
      <c r="F473" s="2057"/>
      <c r="G473" s="2057"/>
      <c r="H473" s="2057"/>
      <c r="I473" s="2057"/>
      <c r="J473" s="2058"/>
      <c r="K473" s="2057"/>
      <c r="L473" s="2057"/>
      <c r="M473" s="2057"/>
      <c r="N473" s="2057"/>
      <c r="O473" s="2058"/>
      <c r="P473" s="2057"/>
      <c r="Q473" s="2057"/>
      <c r="R473" s="2057"/>
      <c r="S473" s="2057"/>
      <c r="T473" s="2058"/>
      <c r="U473" s="2057"/>
      <c r="V473" s="2057"/>
      <c r="W473" s="2057"/>
      <c r="X473" s="2057"/>
      <c r="Y473" s="2058"/>
      <c r="Z473" s="2057"/>
      <c r="AA473" s="2057"/>
      <c r="AB473" s="2057"/>
      <c r="AC473" s="2057"/>
      <c r="AD473" s="2058"/>
      <c r="AE473" s="2057"/>
      <c r="AF473" s="2057"/>
      <c r="AG473" s="2057"/>
      <c r="AH473" s="2057"/>
      <c r="AI473" s="2058"/>
      <c r="AJ473" s="2057"/>
      <c r="AK473" s="2057"/>
      <c r="AL473" s="2057"/>
      <c r="AM473" s="2057"/>
      <c r="AN473" s="2058"/>
      <c r="AO473" s="2057"/>
      <c r="AP473" s="2057"/>
      <c r="AQ473" s="2057"/>
      <c r="AR473" s="2057"/>
      <c r="AS473" s="2058"/>
      <c r="AT473" s="2057"/>
      <c r="AU473" s="2057"/>
      <c r="AV473" s="2057"/>
      <c r="AW473" s="2057"/>
      <c r="AX473" s="2058"/>
      <c r="AY473" s="391"/>
      <c r="AZ473" s="391"/>
      <c r="BA473" s="391"/>
      <c r="BB473" s="391"/>
      <c r="BC473" s="391"/>
      <c r="BD473" s="391"/>
    </row>
    <row r="474" spans="1:56">
      <c r="A474" s="2059"/>
      <c r="B474" s="2059"/>
      <c r="C474" s="2059"/>
      <c r="D474" s="2059"/>
      <c r="E474" s="2060"/>
      <c r="F474" s="2059"/>
      <c r="G474" s="2059"/>
      <c r="H474" s="2059"/>
      <c r="I474" s="2059"/>
      <c r="J474" s="2060"/>
      <c r="K474" s="2059"/>
      <c r="L474" s="2059"/>
      <c r="M474" s="2059"/>
      <c r="N474" s="2059"/>
      <c r="O474" s="2060"/>
      <c r="P474" s="2059"/>
      <c r="Q474" s="2059"/>
      <c r="R474" s="2059"/>
      <c r="S474" s="2059"/>
      <c r="T474" s="2060"/>
      <c r="U474" s="2059"/>
      <c r="V474" s="2059"/>
      <c r="W474" s="2059"/>
      <c r="X474" s="2059"/>
      <c r="Y474" s="2060"/>
      <c r="Z474" s="2059"/>
      <c r="AA474" s="2059"/>
      <c r="AB474" s="2059"/>
      <c r="AC474" s="2059"/>
      <c r="AD474" s="2060"/>
      <c r="AE474" s="2059"/>
      <c r="AF474" s="2059"/>
      <c r="AG474" s="2059"/>
      <c r="AH474" s="2059"/>
      <c r="AI474" s="2060"/>
      <c r="AJ474" s="2059"/>
      <c r="AK474" s="2059"/>
      <c r="AL474" s="2059"/>
      <c r="AM474" s="2059"/>
      <c r="AN474" s="2060"/>
      <c r="AO474" s="2059"/>
      <c r="AP474" s="2059"/>
      <c r="AQ474" s="2059"/>
      <c r="AR474" s="2059"/>
      <c r="AS474" s="2060"/>
      <c r="AT474" s="2059"/>
      <c r="AU474" s="2059"/>
      <c r="AV474" s="2059"/>
      <c r="AW474" s="2059"/>
      <c r="AX474" s="2060"/>
      <c r="AY474" s="391"/>
      <c r="AZ474" s="391"/>
      <c r="BA474" s="391"/>
      <c r="BB474" s="391"/>
      <c r="BC474" s="391"/>
      <c r="BD474" s="391"/>
    </row>
    <row r="475" spans="1:56">
      <c r="A475" s="421">
        <v>16</v>
      </c>
      <c r="B475" s="421"/>
      <c r="C475" s="421"/>
      <c r="D475" s="421"/>
      <c r="E475" s="422"/>
      <c r="F475" s="421">
        <v>17</v>
      </c>
      <c r="G475" s="421"/>
      <c r="H475" s="421"/>
      <c r="I475" s="421"/>
      <c r="J475" s="422"/>
      <c r="K475" s="421">
        <v>18</v>
      </c>
      <c r="L475" s="421"/>
      <c r="M475" s="421"/>
      <c r="N475" s="421"/>
      <c r="O475" s="422"/>
      <c r="P475" s="421">
        <v>19</v>
      </c>
      <c r="Q475" s="421"/>
      <c r="R475" s="421"/>
      <c r="S475" s="421"/>
      <c r="T475" s="422"/>
      <c r="U475" s="421">
        <v>20</v>
      </c>
      <c r="V475" s="421"/>
      <c r="W475" s="421"/>
      <c r="X475" s="421"/>
      <c r="Y475" s="422"/>
      <c r="Z475" s="421">
        <v>21</v>
      </c>
      <c r="AA475" s="421"/>
      <c r="AB475" s="421"/>
      <c r="AC475" s="421"/>
      <c r="AD475" s="422"/>
      <c r="AE475" s="421">
        <v>22</v>
      </c>
      <c r="AF475" s="421"/>
      <c r="AG475" s="421"/>
      <c r="AH475" s="421"/>
      <c r="AI475" s="422"/>
      <c r="AJ475" s="421">
        <v>23</v>
      </c>
      <c r="AK475" s="421"/>
      <c r="AL475" s="421"/>
      <c r="AM475" s="421"/>
      <c r="AN475" s="422"/>
      <c r="AO475" s="421">
        <v>24</v>
      </c>
      <c r="AP475" s="421"/>
      <c r="AQ475" s="421"/>
      <c r="AR475" s="421"/>
      <c r="AS475" s="422"/>
      <c r="AT475" s="421">
        <v>25</v>
      </c>
      <c r="AU475" s="421"/>
      <c r="AV475" s="421"/>
      <c r="AW475" s="421"/>
      <c r="AX475" s="422"/>
      <c r="AY475" s="391"/>
      <c r="AZ475" s="391"/>
      <c r="BA475" s="391"/>
      <c r="BB475" s="391"/>
      <c r="BC475" s="391"/>
      <c r="BD475" s="391"/>
    </row>
    <row r="476" spans="1:56">
      <c r="A476" s="2057"/>
      <c r="B476" s="2057"/>
      <c r="C476" s="2057"/>
      <c r="D476" s="2057"/>
      <c r="E476" s="2058"/>
      <c r="F476" s="2057"/>
      <c r="G476" s="2057"/>
      <c r="H476" s="2057"/>
      <c r="I476" s="2057"/>
      <c r="J476" s="2058"/>
      <c r="K476" s="2057" t="s">
        <v>132</v>
      </c>
      <c r="L476" s="2057"/>
      <c r="M476" s="2057"/>
      <c r="N476" s="2057"/>
      <c r="O476" s="2058"/>
      <c r="P476" s="2057"/>
      <c r="Q476" s="2057"/>
      <c r="R476" s="2057"/>
      <c r="S476" s="2057"/>
      <c r="T476" s="2058"/>
      <c r="U476" s="2057" t="s">
        <v>133</v>
      </c>
      <c r="V476" s="2057"/>
      <c r="W476" s="2057"/>
      <c r="X476" s="2057"/>
      <c r="Y476" s="2058"/>
      <c r="Z476" s="2057"/>
      <c r="AA476" s="2057"/>
      <c r="AB476" s="2057"/>
      <c r="AC476" s="2057"/>
      <c r="AD476" s="2058"/>
      <c r="AE476" s="2057"/>
      <c r="AF476" s="2057"/>
      <c r="AG476" s="2057"/>
      <c r="AH476" s="2057"/>
      <c r="AI476" s="2058"/>
      <c r="AJ476" s="2057"/>
      <c r="AK476" s="2057"/>
      <c r="AL476" s="2057"/>
      <c r="AM476" s="2057"/>
      <c r="AN476" s="2058"/>
      <c r="AO476" s="2057"/>
      <c r="AP476" s="2057"/>
      <c r="AQ476" s="2057"/>
      <c r="AR476" s="2057"/>
      <c r="AS476" s="2058"/>
      <c r="AT476" s="2057"/>
      <c r="AU476" s="2057"/>
      <c r="AV476" s="2057"/>
      <c r="AW476" s="2057"/>
      <c r="AX476" s="2058"/>
      <c r="AY476" s="391"/>
      <c r="AZ476" s="391"/>
      <c r="BA476" s="391"/>
      <c r="BB476" s="391"/>
      <c r="BC476" s="391"/>
      <c r="BD476" s="391"/>
    </row>
    <row r="477" spans="1:56">
      <c r="A477" s="2057"/>
      <c r="B477" s="2057"/>
      <c r="C477" s="2057"/>
      <c r="D477" s="2057"/>
      <c r="E477" s="2058"/>
      <c r="F477" s="2057"/>
      <c r="G477" s="2057"/>
      <c r="H477" s="2057"/>
      <c r="I477" s="2057"/>
      <c r="J477" s="2058"/>
      <c r="K477" s="2057"/>
      <c r="L477" s="2057"/>
      <c r="M477" s="2057"/>
      <c r="N477" s="2057"/>
      <c r="O477" s="2058"/>
      <c r="P477" s="2057"/>
      <c r="Q477" s="2057"/>
      <c r="R477" s="2057"/>
      <c r="S477" s="2057"/>
      <c r="T477" s="2058"/>
      <c r="U477" s="2057"/>
      <c r="V477" s="2057"/>
      <c r="W477" s="2057"/>
      <c r="X477" s="2057"/>
      <c r="Y477" s="2058"/>
      <c r="Z477" s="2057"/>
      <c r="AA477" s="2057"/>
      <c r="AB477" s="2057"/>
      <c r="AC477" s="2057"/>
      <c r="AD477" s="2058"/>
      <c r="AE477" s="2057"/>
      <c r="AF477" s="2057"/>
      <c r="AG477" s="2057"/>
      <c r="AH477" s="2057"/>
      <c r="AI477" s="2058"/>
      <c r="AJ477" s="2057"/>
      <c r="AK477" s="2057"/>
      <c r="AL477" s="2057"/>
      <c r="AM477" s="2057"/>
      <c r="AN477" s="2058"/>
      <c r="AO477" s="2057"/>
      <c r="AP477" s="2057"/>
      <c r="AQ477" s="2057"/>
      <c r="AR477" s="2057"/>
      <c r="AS477" s="2058"/>
      <c r="AT477" s="2057"/>
      <c r="AU477" s="2057"/>
      <c r="AV477" s="2057"/>
      <c r="AW477" s="2057"/>
      <c r="AX477" s="2058"/>
      <c r="AY477" s="391"/>
      <c r="AZ477" s="391"/>
      <c r="BA477" s="391"/>
      <c r="BB477" s="391"/>
      <c r="BC477" s="391"/>
      <c r="BD477" s="391"/>
    </row>
    <row r="478" spans="1:56">
      <c r="A478" s="2057"/>
      <c r="B478" s="2057"/>
      <c r="C478" s="2057"/>
      <c r="D478" s="2057"/>
      <c r="E478" s="2058"/>
      <c r="F478" s="2057"/>
      <c r="G478" s="2057"/>
      <c r="H478" s="2057"/>
      <c r="I478" s="2057"/>
      <c r="J478" s="2058"/>
      <c r="K478" s="2057"/>
      <c r="L478" s="2057"/>
      <c r="M478" s="2057"/>
      <c r="N478" s="2057"/>
      <c r="O478" s="2058"/>
      <c r="P478" s="2057"/>
      <c r="Q478" s="2057"/>
      <c r="R478" s="2057"/>
      <c r="S478" s="2057"/>
      <c r="T478" s="2058"/>
      <c r="U478" s="2057"/>
      <c r="V478" s="2057"/>
      <c r="W478" s="2057"/>
      <c r="X478" s="2057"/>
      <c r="Y478" s="2058"/>
      <c r="Z478" s="2057"/>
      <c r="AA478" s="2057"/>
      <c r="AB478" s="2057"/>
      <c r="AC478" s="2057"/>
      <c r="AD478" s="2058"/>
      <c r="AE478" s="2057"/>
      <c r="AF478" s="2057"/>
      <c r="AG478" s="2057"/>
      <c r="AH478" s="2057"/>
      <c r="AI478" s="2058"/>
      <c r="AJ478" s="2057"/>
      <c r="AK478" s="2057"/>
      <c r="AL478" s="2057"/>
      <c r="AM478" s="2057"/>
      <c r="AN478" s="2058"/>
      <c r="AO478" s="2057"/>
      <c r="AP478" s="2057"/>
      <c r="AQ478" s="2057"/>
      <c r="AR478" s="2057"/>
      <c r="AS478" s="2058"/>
      <c r="AT478" s="2057"/>
      <c r="AU478" s="2057"/>
      <c r="AV478" s="2057"/>
      <c r="AW478" s="2057"/>
      <c r="AX478" s="2058"/>
      <c r="AY478" s="391"/>
      <c r="AZ478" s="391"/>
      <c r="BA478" s="391"/>
      <c r="BB478" s="391"/>
      <c r="BC478" s="391"/>
      <c r="BD478" s="391"/>
    </row>
    <row r="479" spans="1:56">
      <c r="A479" s="2057"/>
      <c r="B479" s="2057"/>
      <c r="C479" s="2057"/>
      <c r="D479" s="2057"/>
      <c r="E479" s="2058"/>
      <c r="F479" s="2057"/>
      <c r="G479" s="2057"/>
      <c r="H479" s="2057"/>
      <c r="I479" s="2057"/>
      <c r="J479" s="2058"/>
      <c r="K479" s="2057"/>
      <c r="L479" s="2057"/>
      <c r="M479" s="2057"/>
      <c r="N479" s="2057"/>
      <c r="O479" s="2058"/>
      <c r="P479" s="2057"/>
      <c r="Q479" s="2057"/>
      <c r="R479" s="2057"/>
      <c r="S479" s="2057"/>
      <c r="T479" s="2058"/>
      <c r="U479" s="2057"/>
      <c r="V479" s="2057"/>
      <c r="W479" s="2057"/>
      <c r="X479" s="2057"/>
      <c r="Y479" s="2058"/>
      <c r="Z479" s="2057"/>
      <c r="AA479" s="2057"/>
      <c r="AB479" s="2057"/>
      <c r="AC479" s="2057"/>
      <c r="AD479" s="2058"/>
      <c r="AE479" s="2057"/>
      <c r="AF479" s="2057"/>
      <c r="AG479" s="2057"/>
      <c r="AH479" s="2057"/>
      <c r="AI479" s="2058"/>
      <c r="AJ479" s="2057"/>
      <c r="AK479" s="2057"/>
      <c r="AL479" s="2057"/>
      <c r="AM479" s="2057"/>
      <c r="AN479" s="2058"/>
      <c r="AO479" s="2057"/>
      <c r="AP479" s="2057"/>
      <c r="AQ479" s="2057"/>
      <c r="AR479" s="2057"/>
      <c r="AS479" s="2058"/>
      <c r="AT479" s="2057"/>
      <c r="AU479" s="2057"/>
      <c r="AV479" s="2057"/>
      <c r="AW479" s="2057"/>
      <c r="AX479" s="2058"/>
      <c r="AY479" s="391"/>
      <c r="AZ479" s="391"/>
      <c r="BA479" s="391"/>
      <c r="BB479" s="391"/>
      <c r="BC479" s="391"/>
      <c r="BD479" s="391"/>
    </row>
    <row r="480" spans="1:56">
      <c r="A480" s="2057"/>
      <c r="B480" s="2057"/>
      <c r="C480" s="2057"/>
      <c r="D480" s="2057"/>
      <c r="E480" s="2058"/>
      <c r="F480" s="2057"/>
      <c r="G480" s="2057"/>
      <c r="H480" s="2057"/>
      <c r="I480" s="2057"/>
      <c r="J480" s="2058"/>
      <c r="K480" s="2057"/>
      <c r="L480" s="2057"/>
      <c r="M480" s="2057"/>
      <c r="N480" s="2057"/>
      <c r="O480" s="2058"/>
      <c r="P480" s="2057"/>
      <c r="Q480" s="2057"/>
      <c r="R480" s="2057"/>
      <c r="S480" s="2057"/>
      <c r="T480" s="2058"/>
      <c r="U480" s="2057"/>
      <c r="V480" s="2057"/>
      <c r="W480" s="2057"/>
      <c r="X480" s="2057"/>
      <c r="Y480" s="2058"/>
      <c r="Z480" s="2057"/>
      <c r="AA480" s="2057"/>
      <c r="AB480" s="2057"/>
      <c r="AC480" s="2057"/>
      <c r="AD480" s="2058"/>
      <c r="AE480" s="2057"/>
      <c r="AF480" s="2057"/>
      <c r="AG480" s="2057"/>
      <c r="AH480" s="2057"/>
      <c r="AI480" s="2058"/>
      <c r="AJ480" s="2057"/>
      <c r="AK480" s="2057"/>
      <c r="AL480" s="2057"/>
      <c r="AM480" s="2057"/>
      <c r="AN480" s="2058"/>
      <c r="AO480" s="2057"/>
      <c r="AP480" s="2057"/>
      <c r="AQ480" s="2057"/>
      <c r="AR480" s="2057"/>
      <c r="AS480" s="2058"/>
      <c r="AT480" s="2057"/>
      <c r="AU480" s="2057"/>
      <c r="AV480" s="2057"/>
      <c r="AW480" s="2057"/>
      <c r="AX480" s="2058"/>
      <c r="AY480" s="391"/>
      <c r="AZ480" s="391"/>
      <c r="BA480" s="391"/>
      <c r="BB480" s="391"/>
      <c r="BC480" s="391"/>
      <c r="BD480" s="391"/>
    </row>
    <row r="481" spans="1:56">
      <c r="A481" s="2057"/>
      <c r="B481" s="2057"/>
      <c r="C481" s="2057"/>
      <c r="D481" s="2057"/>
      <c r="E481" s="2058"/>
      <c r="F481" s="2057"/>
      <c r="G481" s="2057"/>
      <c r="H481" s="2057"/>
      <c r="I481" s="2057"/>
      <c r="J481" s="2058"/>
      <c r="K481" s="2057"/>
      <c r="L481" s="2057"/>
      <c r="M481" s="2057"/>
      <c r="N481" s="2057"/>
      <c r="O481" s="2058"/>
      <c r="P481" s="2057"/>
      <c r="Q481" s="2057"/>
      <c r="R481" s="2057"/>
      <c r="S481" s="2057"/>
      <c r="T481" s="2058"/>
      <c r="U481" s="2057"/>
      <c r="V481" s="2057"/>
      <c r="W481" s="2057"/>
      <c r="X481" s="2057"/>
      <c r="Y481" s="2058"/>
      <c r="Z481" s="2057"/>
      <c r="AA481" s="2057"/>
      <c r="AB481" s="2057"/>
      <c r="AC481" s="2057"/>
      <c r="AD481" s="2058"/>
      <c r="AE481" s="2057"/>
      <c r="AF481" s="2057"/>
      <c r="AG481" s="2057"/>
      <c r="AH481" s="2057"/>
      <c r="AI481" s="2058"/>
      <c r="AJ481" s="2057"/>
      <c r="AK481" s="2057"/>
      <c r="AL481" s="2057"/>
      <c r="AM481" s="2057"/>
      <c r="AN481" s="2058"/>
      <c r="AO481" s="2057"/>
      <c r="AP481" s="2057"/>
      <c r="AQ481" s="2057"/>
      <c r="AR481" s="2057"/>
      <c r="AS481" s="2058"/>
      <c r="AT481" s="2057"/>
      <c r="AU481" s="2057"/>
      <c r="AV481" s="2057"/>
      <c r="AW481" s="2057"/>
      <c r="AX481" s="2058"/>
      <c r="AY481" s="391"/>
      <c r="AZ481" s="391"/>
      <c r="BA481" s="391"/>
      <c r="BB481" s="391"/>
      <c r="BC481" s="391"/>
      <c r="BD481" s="391"/>
    </row>
    <row r="482" spans="1:56" s="1077" customFormat="1">
      <c r="A482" s="2057"/>
      <c r="B482" s="2057"/>
      <c r="C482" s="2057"/>
      <c r="D482" s="2057"/>
      <c r="E482" s="2058"/>
      <c r="F482" s="2057"/>
      <c r="G482" s="2057"/>
      <c r="H482" s="2057"/>
      <c r="I482" s="2057"/>
      <c r="J482" s="2058"/>
      <c r="K482" s="2057"/>
      <c r="L482" s="2057"/>
      <c r="M482" s="2057"/>
      <c r="N482" s="2057"/>
      <c r="O482" s="2058"/>
      <c r="P482" s="2057"/>
      <c r="Q482" s="2057"/>
      <c r="R482" s="2057"/>
      <c r="S482" s="2057"/>
      <c r="T482" s="2058"/>
      <c r="U482" s="2057"/>
      <c r="V482" s="2057"/>
      <c r="W482" s="2057"/>
      <c r="X482" s="2057"/>
      <c r="Y482" s="2058"/>
      <c r="Z482" s="2057"/>
      <c r="AA482" s="2057"/>
      <c r="AB482" s="2057"/>
      <c r="AC482" s="2057"/>
      <c r="AD482" s="2058"/>
      <c r="AE482" s="2057"/>
      <c r="AF482" s="2057"/>
      <c r="AG482" s="2057"/>
      <c r="AH482" s="2057"/>
      <c r="AI482" s="2058"/>
      <c r="AJ482" s="2057"/>
      <c r="AK482" s="2057"/>
      <c r="AL482" s="2057"/>
      <c r="AM482" s="2057"/>
      <c r="AN482" s="2058"/>
      <c r="AO482" s="2057"/>
      <c r="AP482" s="2057"/>
      <c r="AQ482" s="2057"/>
      <c r="AR482" s="2057"/>
      <c r="AS482" s="2058"/>
      <c r="AT482" s="2057"/>
      <c r="AU482" s="2057"/>
      <c r="AV482" s="2057"/>
      <c r="AW482" s="2057"/>
      <c r="AX482" s="2058"/>
      <c r="AY482" s="388"/>
      <c r="AZ482" s="388"/>
      <c r="BA482" s="388"/>
      <c r="BB482" s="388"/>
      <c r="BC482" s="388"/>
      <c r="BD482" s="388"/>
    </row>
    <row r="483" spans="1:56">
      <c r="A483" s="2057"/>
      <c r="B483" s="2057"/>
      <c r="C483" s="2057"/>
      <c r="D483" s="2057"/>
      <c r="E483" s="2058"/>
      <c r="F483" s="2057"/>
      <c r="G483" s="2057"/>
      <c r="H483" s="2057"/>
      <c r="I483" s="2057"/>
      <c r="J483" s="2058"/>
      <c r="K483" s="2057"/>
      <c r="L483" s="2057"/>
      <c r="M483" s="2057"/>
      <c r="N483" s="2057"/>
      <c r="O483" s="2058"/>
      <c r="P483" s="2057"/>
      <c r="Q483" s="2057"/>
      <c r="R483" s="2057"/>
      <c r="S483" s="2057"/>
      <c r="T483" s="2058"/>
      <c r="U483" s="2057"/>
      <c r="V483" s="2057"/>
      <c r="W483" s="2057"/>
      <c r="X483" s="2057"/>
      <c r="Y483" s="2058"/>
      <c r="Z483" s="2057"/>
      <c r="AA483" s="2057"/>
      <c r="AB483" s="2057"/>
      <c r="AC483" s="2057"/>
      <c r="AD483" s="2058"/>
      <c r="AE483" s="2057"/>
      <c r="AF483" s="2057"/>
      <c r="AG483" s="2057"/>
      <c r="AH483" s="2057"/>
      <c r="AI483" s="2058"/>
      <c r="AJ483" s="2057"/>
      <c r="AK483" s="2057"/>
      <c r="AL483" s="2057"/>
      <c r="AM483" s="2057"/>
      <c r="AN483" s="2058"/>
      <c r="AO483" s="2057"/>
      <c r="AP483" s="2057"/>
      <c r="AQ483" s="2057"/>
      <c r="AR483" s="2057"/>
      <c r="AS483" s="2058"/>
      <c r="AT483" s="2057"/>
      <c r="AU483" s="2057"/>
      <c r="AV483" s="2057"/>
      <c r="AW483" s="2057"/>
      <c r="AX483" s="2058"/>
      <c r="AY483" s="391"/>
      <c r="AZ483" s="391"/>
      <c r="BA483" s="391"/>
      <c r="BB483" s="391"/>
      <c r="BC483" s="391"/>
      <c r="BD483" s="391"/>
    </row>
    <row r="484" spans="1:56">
      <c r="A484" s="2057"/>
      <c r="B484" s="2057"/>
      <c r="C484" s="2057"/>
      <c r="D484" s="2057"/>
      <c r="E484" s="2058"/>
      <c r="F484" s="2057"/>
      <c r="G484" s="2057"/>
      <c r="H484" s="2057"/>
      <c r="I484" s="2057"/>
      <c r="J484" s="2058"/>
      <c r="K484" s="2057"/>
      <c r="L484" s="2057"/>
      <c r="M484" s="2057"/>
      <c r="N484" s="2057"/>
      <c r="O484" s="2058"/>
      <c r="P484" s="2057"/>
      <c r="Q484" s="2057"/>
      <c r="R484" s="2057"/>
      <c r="S484" s="2057"/>
      <c r="T484" s="2058"/>
      <c r="U484" s="2057"/>
      <c r="V484" s="2057"/>
      <c r="W484" s="2057"/>
      <c r="X484" s="2057"/>
      <c r="Y484" s="2058"/>
      <c r="Z484" s="2057"/>
      <c r="AA484" s="2057"/>
      <c r="AB484" s="2057"/>
      <c r="AC484" s="2057"/>
      <c r="AD484" s="2058"/>
      <c r="AE484" s="2057"/>
      <c r="AF484" s="2057"/>
      <c r="AG484" s="2057"/>
      <c r="AH484" s="2057"/>
      <c r="AI484" s="2058"/>
      <c r="AJ484" s="2057"/>
      <c r="AK484" s="2057"/>
      <c r="AL484" s="2057"/>
      <c r="AM484" s="2057"/>
      <c r="AN484" s="2058"/>
      <c r="AO484" s="2057"/>
      <c r="AP484" s="2057"/>
      <c r="AQ484" s="2057"/>
      <c r="AR484" s="2057"/>
      <c r="AS484" s="2058"/>
      <c r="AT484" s="2057"/>
      <c r="AU484" s="2057"/>
      <c r="AV484" s="2057"/>
      <c r="AW484" s="2057"/>
      <c r="AX484" s="2058"/>
      <c r="AY484" s="391"/>
      <c r="AZ484" s="391"/>
      <c r="BA484" s="391"/>
      <c r="BB484" s="391"/>
      <c r="BC484" s="391"/>
      <c r="BD484" s="391"/>
    </row>
    <row r="485" spans="1:56">
      <c r="A485" s="2057"/>
      <c r="B485" s="2057"/>
      <c r="C485" s="2057"/>
      <c r="D485" s="2057"/>
      <c r="E485" s="2058"/>
      <c r="F485" s="2057"/>
      <c r="G485" s="2057"/>
      <c r="H485" s="2057"/>
      <c r="I485" s="2057"/>
      <c r="J485" s="2058"/>
      <c r="K485" s="2057"/>
      <c r="L485" s="2057"/>
      <c r="M485" s="2057"/>
      <c r="N485" s="2057"/>
      <c r="O485" s="2058"/>
      <c r="P485" s="2057"/>
      <c r="Q485" s="2057"/>
      <c r="R485" s="2057"/>
      <c r="S485" s="2057"/>
      <c r="T485" s="2058"/>
      <c r="U485" s="2057"/>
      <c r="V485" s="2057"/>
      <c r="W485" s="2057"/>
      <c r="X485" s="2057"/>
      <c r="Y485" s="2058"/>
      <c r="Z485" s="2057"/>
      <c r="AA485" s="2057"/>
      <c r="AB485" s="2057"/>
      <c r="AC485" s="2057"/>
      <c r="AD485" s="2058"/>
      <c r="AE485" s="2057"/>
      <c r="AF485" s="2057"/>
      <c r="AG485" s="2057"/>
      <c r="AH485" s="2057"/>
      <c r="AI485" s="2058"/>
      <c r="AJ485" s="2057"/>
      <c r="AK485" s="2057"/>
      <c r="AL485" s="2057"/>
      <c r="AM485" s="2057"/>
      <c r="AN485" s="2058"/>
      <c r="AO485" s="2057"/>
      <c r="AP485" s="2057"/>
      <c r="AQ485" s="2057"/>
      <c r="AR485" s="2057"/>
      <c r="AS485" s="2058"/>
      <c r="AT485" s="2057"/>
      <c r="AU485" s="2057"/>
      <c r="AV485" s="2057"/>
      <c r="AW485" s="2057"/>
      <c r="AX485" s="2058"/>
      <c r="AY485" s="391"/>
      <c r="AZ485" s="391"/>
      <c r="BA485" s="391"/>
      <c r="BB485" s="391"/>
      <c r="BC485" s="391"/>
      <c r="BD485" s="391"/>
    </row>
    <row r="486" spans="1:56">
      <c r="A486" s="2057" t="s">
        <v>134</v>
      </c>
      <c r="B486" s="2057"/>
      <c r="C486" s="2057"/>
      <c r="D486" s="2057"/>
      <c r="E486" s="2058"/>
      <c r="F486" s="2057"/>
      <c r="G486" s="2057"/>
      <c r="H486" s="2057"/>
      <c r="I486" s="2057"/>
      <c r="J486" s="2058"/>
      <c r="K486" s="2057" t="s">
        <v>135</v>
      </c>
      <c r="L486" s="2057"/>
      <c r="M486" s="2057"/>
      <c r="N486" s="2057"/>
      <c r="O486" s="2058"/>
      <c r="P486" s="2057"/>
      <c r="Q486" s="2057"/>
      <c r="R486" s="2057"/>
      <c r="S486" s="2057"/>
      <c r="T486" s="2058"/>
      <c r="U486" s="2057"/>
      <c r="V486" s="2057"/>
      <c r="W486" s="2057"/>
      <c r="X486" s="2057"/>
      <c r="Y486" s="2058"/>
      <c r="Z486" s="2057"/>
      <c r="AA486" s="2057"/>
      <c r="AB486" s="2057"/>
      <c r="AC486" s="2057"/>
      <c r="AD486" s="2058"/>
      <c r="AE486" s="2057"/>
      <c r="AF486" s="2057"/>
      <c r="AG486" s="2057"/>
      <c r="AH486" s="2057"/>
      <c r="AI486" s="2058"/>
      <c r="AJ486" s="2057"/>
      <c r="AK486" s="2057"/>
      <c r="AL486" s="2057"/>
      <c r="AM486" s="2057"/>
      <c r="AN486" s="2058"/>
      <c r="AO486" s="2057"/>
      <c r="AP486" s="2057"/>
      <c r="AQ486" s="2057"/>
      <c r="AR486" s="2057"/>
      <c r="AS486" s="2058"/>
      <c r="AT486" s="2057"/>
      <c r="AU486" s="2057"/>
      <c r="AV486" s="2057"/>
      <c r="AW486" s="2057"/>
      <c r="AX486" s="2058"/>
      <c r="AY486" s="391"/>
      <c r="AZ486" s="391"/>
      <c r="BA486" s="391"/>
      <c r="BB486" s="391"/>
      <c r="BC486" s="391"/>
      <c r="BD486" s="391"/>
    </row>
    <row r="487" spans="1:56">
      <c r="A487" s="2057"/>
      <c r="B487" s="2057"/>
      <c r="C487" s="2057"/>
      <c r="D487" s="2057"/>
      <c r="E487" s="2058"/>
      <c r="F487" s="2057"/>
      <c r="G487" s="2057"/>
      <c r="H487" s="2057"/>
      <c r="I487" s="2057"/>
      <c r="J487" s="2058"/>
      <c r="K487" s="2057"/>
      <c r="L487" s="2057"/>
      <c r="M487" s="2057"/>
      <c r="N487" s="2057"/>
      <c r="O487" s="2058"/>
      <c r="P487" s="2057"/>
      <c r="Q487" s="2057"/>
      <c r="R487" s="2057"/>
      <c r="S487" s="2057"/>
      <c r="T487" s="2058"/>
      <c r="U487" s="2057"/>
      <c r="V487" s="2057"/>
      <c r="W487" s="2057"/>
      <c r="X487" s="2057"/>
      <c r="Y487" s="2058"/>
      <c r="Z487" s="2057"/>
      <c r="AA487" s="2057"/>
      <c r="AB487" s="2057"/>
      <c r="AC487" s="2057"/>
      <c r="AD487" s="2058"/>
      <c r="AE487" s="2057"/>
      <c r="AF487" s="2057"/>
      <c r="AG487" s="2057"/>
      <c r="AH487" s="2057"/>
      <c r="AI487" s="2058"/>
      <c r="AJ487" s="2057"/>
      <c r="AK487" s="2057"/>
      <c r="AL487" s="2057"/>
      <c r="AM487" s="2057"/>
      <c r="AN487" s="2058"/>
      <c r="AO487" s="2057"/>
      <c r="AP487" s="2057"/>
      <c r="AQ487" s="2057"/>
      <c r="AR487" s="2057"/>
      <c r="AS487" s="2058"/>
      <c r="AT487" s="2057"/>
      <c r="AU487" s="2057"/>
      <c r="AV487" s="2057"/>
      <c r="AW487" s="2057"/>
      <c r="AX487" s="2058"/>
      <c r="AY487" s="391"/>
      <c r="AZ487" s="391"/>
      <c r="BA487" s="391"/>
      <c r="BB487" s="391"/>
      <c r="BC487" s="391"/>
      <c r="BD487" s="391"/>
    </row>
    <row r="488" spans="1:56">
      <c r="A488" s="2057"/>
      <c r="B488" s="2057"/>
      <c r="C488" s="2057"/>
      <c r="D488" s="2057"/>
      <c r="E488" s="2058"/>
      <c r="F488" s="2057"/>
      <c r="G488" s="2057"/>
      <c r="H488" s="2057"/>
      <c r="I488" s="2057"/>
      <c r="J488" s="2058"/>
      <c r="K488" s="2057"/>
      <c r="L488" s="2057"/>
      <c r="M488" s="2057"/>
      <c r="N488" s="2057"/>
      <c r="O488" s="2058"/>
      <c r="P488" s="2057"/>
      <c r="Q488" s="2057"/>
      <c r="R488" s="2057"/>
      <c r="S488" s="2057"/>
      <c r="T488" s="2058"/>
      <c r="U488" s="2057"/>
      <c r="V488" s="2057"/>
      <c r="W488" s="2057"/>
      <c r="X488" s="2057"/>
      <c r="Y488" s="2058"/>
      <c r="Z488" s="2057"/>
      <c r="AA488" s="2057"/>
      <c r="AB488" s="2057"/>
      <c r="AC488" s="2057"/>
      <c r="AD488" s="2058"/>
      <c r="AE488" s="2057"/>
      <c r="AF488" s="2057"/>
      <c r="AG488" s="2057"/>
      <c r="AH488" s="2057"/>
      <c r="AI488" s="2058"/>
      <c r="AJ488" s="2057"/>
      <c r="AK488" s="2057"/>
      <c r="AL488" s="2057"/>
      <c r="AM488" s="2057"/>
      <c r="AN488" s="2058"/>
      <c r="AO488" s="2057"/>
      <c r="AP488" s="2057"/>
      <c r="AQ488" s="2057"/>
      <c r="AR488" s="2057"/>
      <c r="AS488" s="2058"/>
      <c r="AT488" s="2057"/>
      <c r="AU488" s="2057"/>
      <c r="AV488" s="2057"/>
      <c r="AW488" s="2057"/>
      <c r="AX488" s="2058"/>
      <c r="AY488" s="391"/>
      <c r="AZ488" s="391"/>
      <c r="BA488" s="391"/>
      <c r="BB488" s="391"/>
      <c r="BC488" s="391"/>
      <c r="BD488" s="391"/>
    </row>
    <row r="489" spans="1:56">
      <c r="A489" s="2057"/>
      <c r="B489" s="2057"/>
      <c r="C489" s="2057"/>
      <c r="D489" s="2057"/>
      <c r="E489" s="2058"/>
      <c r="F489" s="2057"/>
      <c r="G489" s="2057"/>
      <c r="H489" s="2057"/>
      <c r="I489" s="2057"/>
      <c r="J489" s="2058"/>
      <c r="K489" s="2057"/>
      <c r="L489" s="2057"/>
      <c r="M489" s="2057"/>
      <c r="N489" s="2057"/>
      <c r="O489" s="2058"/>
      <c r="P489" s="2057"/>
      <c r="Q489" s="2057"/>
      <c r="R489" s="2057"/>
      <c r="S489" s="2057"/>
      <c r="T489" s="2058"/>
      <c r="U489" s="2057"/>
      <c r="V489" s="2057"/>
      <c r="W489" s="2057"/>
      <c r="X489" s="2057"/>
      <c r="Y489" s="2058"/>
      <c r="Z489" s="2057"/>
      <c r="AA489" s="2057"/>
      <c r="AB489" s="2057"/>
      <c r="AC489" s="2057"/>
      <c r="AD489" s="2058"/>
      <c r="AE489" s="2057"/>
      <c r="AF489" s="2057"/>
      <c r="AG489" s="2057"/>
      <c r="AH489" s="2057"/>
      <c r="AI489" s="2058"/>
      <c r="AJ489" s="2057"/>
      <c r="AK489" s="2057"/>
      <c r="AL489" s="2057"/>
      <c r="AM489" s="2057"/>
      <c r="AN489" s="2058"/>
      <c r="AO489" s="2057"/>
      <c r="AP489" s="2057"/>
      <c r="AQ489" s="2057"/>
      <c r="AR489" s="2057"/>
      <c r="AS489" s="2058"/>
      <c r="AT489" s="2057"/>
      <c r="AU489" s="2057"/>
      <c r="AV489" s="2057"/>
      <c r="AW489" s="2057"/>
      <c r="AX489" s="2058"/>
      <c r="AY489" s="391"/>
      <c r="AZ489" s="391"/>
      <c r="BA489" s="391"/>
      <c r="BB489" s="391"/>
      <c r="BC489" s="391"/>
      <c r="BD489" s="391"/>
    </row>
    <row r="490" spans="1:56">
      <c r="A490" s="2059"/>
      <c r="B490" s="2059"/>
      <c r="C490" s="2059"/>
      <c r="D490" s="2059"/>
      <c r="E490" s="2060"/>
      <c r="F490" s="2059"/>
      <c r="G490" s="2059"/>
      <c r="H490" s="2059"/>
      <c r="I490" s="2059"/>
      <c r="J490" s="2060"/>
      <c r="K490" s="2059"/>
      <c r="L490" s="2059"/>
      <c r="M490" s="2059"/>
      <c r="N490" s="2059"/>
      <c r="O490" s="2060"/>
      <c r="P490" s="2059"/>
      <c r="Q490" s="2059"/>
      <c r="R490" s="2059"/>
      <c r="S490" s="2059"/>
      <c r="T490" s="2060"/>
      <c r="U490" s="2059"/>
      <c r="V490" s="2059"/>
      <c r="W490" s="2059"/>
      <c r="X490" s="2059"/>
      <c r="Y490" s="2060"/>
      <c r="Z490" s="2059"/>
      <c r="AA490" s="2059"/>
      <c r="AB490" s="2059"/>
      <c r="AC490" s="2059"/>
      <c r="AD490" s="2060"/>
      <c r="AE490" s="2059"/>
      <c r="AF490" s="2059"/>
      <c r="AG490" s="2059"/>
      <c r="AH490" s="2059"/>
      <c r="AI490" s="2060"/>
      <c r="AJ490" s="2059"/>
      <c r="AK490" s="2059"/>
      <c r="AL490" s="2059"/>
      <c r="AM490" s="2059"/>
      <c r="AN490" s="2060"/>
      <c r="AO490" s="2059"/>
      <c r="AP490" s="2059"/>
      <c r="AQ490" s="2059"/>
      <c r="AR490" s="2059"/>
      <c r="AS490" s="2060"/>
      <c r="AT490" s="2059"/>
      <c r="AU490" s="2059"/>
      <c r="AV490" s="2059"/>
      <c r="AW490" s="2059"/>
      <c r="AX490" s="2060"/>
      <c r="AY490" s="391"/>
      <c r="AZ490" s="391"/>
      <c r="BA490" s="391"/>
      <c r="BB490" s="391"/>
      <c r="BC490" s="391"/>
      <c r="BD490" s="391"/>
    </row>
    <row r="491" spans="1:56" ht="18.75">
      <c r="A491" s="2260" t="s">
        <v>0</v>
      </c>
      <c r="B491" s="2260"/>
      <c r="C491" s="2260"/>
      <c r="D491" s="2260"/>
      <c r="E491" s="2260"/>
      <c r="F491" s="2260" t="s">
        <v>1</v>
      </c>
      <c r="G491" s="2260"/>
      <c r="H491" s="2260"/>
      <c r="I491" s="2260"/>
      <c r="J491" s="2260"/>
      <c r="K491" s="2260" t="s">
        <v>2</v>
      </c>
      <c r="L491" s="2260"/>
      <c r="M491" s="2260"/>
      <c r="N491" s="2260"/>
      <c r="O491" s="2260"/>
      <c r="P491" s="2260" t="s">
        <v>3</v>
      </c>
      <c r="Q491" s="2260"/>
      <c r="R491" s="2260"/>
      <c r="S491" s="2260"/>
      <c r="T491" s="2260"/>
      <c r="U491" s="2260" t="s">
        <v>4</v>
      </c>
      <c r="V491" s="2260"/>
      <c r="W491" s="2260"/>
      <c r="X491" s="2260"/>
      <c r="Y491" s="2260"/>
      <c r="Z491" s="2260" t="s">
        <v>5</v>
      </c>
      <c r="AA491" s="2260"/>
      <c r="AB491" s="2260"/>
      <c r="AC491" s="2260"/>
      <c r="AD491" s="2260"/>
      <c r="AE491" s="2260" t="s">
        <v>6</v>
      </c>
      <c r="AF491" s="2260"/>
      <c r="AG491" s="2260"/>
      <c r="AH491" s="2260"/>
      <c r="AI491" s="2260"/>
      <c r="AJ491" s="2260" t="s">
        <v>7</v>
      </c>
      <c r="AK491" s="2260"/>
      <c r="AL491" s="2260"/>
      <c r="AM491" s="2260"/>
      <c r="AN491" s="2260"/>
      <c r="AO491" s="2260" t="s">
        <v>8</v>
      </c>
      <c r="AP491" s="2260"/>
      <c r="AQ491" s="2260"/>
      <c r="AR491" s="2260"/>
      <c r="AS491" s="2260"/>
      <c r="AT491" s="2260" t="s">
        <v>9</v>
      </c>
      <c r="AU491" s="2260"/>
      <c r="AV491" s="2260"/>
      <c r="AW491" s="2260"/>
      <c r="AX491" s="2260"/>
      <c r="AY491" s="391"/>
      <c r="AZ491" s="391"/>
      <c r="BA491" s="391"/>
      <c r="BB491" s="391"/>
      <c r="BC491" s="391"/>
      <c r="BD491" s="391"/>
    </row>
    <row r="492" spans="1:56">
      <c r="A492" s="424">
        <v>1</v>
      </c>
      <c r="B492" s="425"/>
      <c r="C492" s="425"/>
      <c r="D492" s="425"/>
      <c r="E492" s="426"/>
      <c r="F492" s="424">
        <v>2</v>
      </c>
      <c r="G492" s="425"/>
      <c r="H492" s="425"/>
      <c r="I492" s="425"/>
      <c r="J492" s="426"/>
      <c r="K492" s="424">
        <v>3</v>
      </c>
      <c r="L492" s="425"/>
      <c r="M492" s="425"/>
      <c r="N492" s="425"/>
      <c r="O492" s="426"/>
      <c r="P492" s="424">
        <v>4</v>
      </c>
      <c r="Q492" s="425"/>
      <c r="R492" s="425"/>
      <c r="S492" s="425"/>
      <c r="T492" s="426"/>
      <c r="U492" s="424">
        <v>5</v>
      </c>
      <c r="V492" s="425"/>
      <c r="W492" s="425"/>
      <c r="X492" s="425"/>
      <c r="Y492" s="426"/>
      <c r="Z492" s="424">
        <v>6</v>
      </c>
      <c r="AA492" s="425"/>
      <c r="AB492" s="425"/>
      <c r="AC492" s="425"/>
      <c r="AD492" s="426"/>
      <c r="AE492" s="424">
        <v>7</v>
      </c>
      <c r="AF492" s="425"/>
      <c r="AG492" s="425"/>
      <c r="AH492" s="425"/>
      <c r="AI492" s="426"/>
      <c r="AJ492" s="424">
        <v>8</v>
      </c>
      <c r="AK492" s="425"/>
      <c r="AL492" s="425"/>
      <c r="AM492" s="425"/>
      <c r="AN492" s="426"/>
      <c r="AO492" s="424">
        <v>9</v>
      </c>
      <c r="AP492" s="425"/>
      <c r="AQ492" s="425"/>
      <c r="AR492" s="425"/>
      <c r="AS492" s="426"/>
      <c r="AT492" s="424">
        <v>10</v>
      </c>
      <c r="AU492" s="425"/>
      <c r="AV492" s="425"/>
      <c r="AW492" s="425"/>
      <c r="AX492" s="426"/>
      <c r="AY492" s="391"/>
      <c r="AZ492" s="391"/>
      <c r="BA492" s="391"/>
      <c r="BB492" s="391"/>
      <c r="BC492" s="391"/>
      <c r="BD492" s="391"/>
    </row>
    <row r="493" spans="1:56">
      <c r="A493" s="2207"/>
      <c r="B493" s="2207"/>
      <c r="C493" s="2207"/>
      <c r="D493" s="2207"/>
      <c r="E493" s="2208"/>
      <c r="F493" s="2207"/>
      <c r="G493" s="2207"/>
      <c r="H493" s="2207"/>
      <c r="I493" s="2207"/>
      <c r="J493" s="2208"/>
      <c r="K493" s="2207"/>
      <c r="L493" s="2207"/>
      <c r="M493" s="2207"/>
      <c r="N493" s="2207"/>
      <c r="O493" s="2208"/>
      <c r="P493" s="2207"/>
      <c r="Q493" s="2207"/>
      <c r="R493" s="2207"/>
      <c r="S493" s="2207"/>
      <c r="T493" s="2208"/>
      <c r="U493" s="2207"/>
      <c r="V493" s="2207"/>
      <c r="W493" s="2207"/>
      <c r="X493" s="2207"/>
      <c r="Y493" s="2208"/>
      <c r="Z493" s="2207"/>
      <c r="AA493" s="2207"/>
      <c r="AB493" s="2207"/>
      <c r="AC493" s="2207"/>
      <c r="AD493" s="2208"/>
      <c r="AE493" s="2207"/>
      <c r="AF493" s="2207"/>
      <c r="AG493" s="2207"/>
      <c r="AH493" s="2207"/>
      <c r="AI493" s="2208"/>
      <c r="AJ493" s="2207"/>
      <c r="AK493" s="2207"/>
      <c r="AL493" s="2207"/>
      <c r="AM493" s="2207"/>
      <c r="AN493" s="2208"/>
      <c r="AO493" s="2207"/>
      <c r="AP493" s="2207"/>
      <c r="AQ493" s="2207"/>
      <c r="AR493" s="2207"/>
      <c r="AS493" s="2208"/>
      <c r="AT493" s="2207"/>
      <c r="AU493" s="2207"/>
      <c r="AV493" s="2207"/>
      <c r="AW493" s="2207"/>
      <c r="AX493" s="2208"/>
      <c r="AY493" s="391"/>
      <c r="AZ493" s="391"/>
      <c r="BA493" s="391"/>
      <c r="BB493" s="391"/>
      <c r="BC493" s="391"/>
      <c r="BD493" s="391"/>
    </row>
    <row r="494" spans="1:56">
      <c r="A494" s="2207"/>
      <c r="B494" s="2207"/>
      <c r="C494" s="2207"/>
      <c r="D494" s="2207"/>
      <c r="E494" s="2208"/>
      <c r="F494" s="2207"/>
      <c r="G494" s="2207"/>
      <c r="H494" s="2207"/>
      <c r="I494" s="2207"/>
      <c r="J494" s="2208"/>
      <c r="K494" s="2207"/>
      <c r="L494" s="2207"/>
      <c r="M494" s="2207"/>
      <c r="N494" s="2207"/>
      <c r="O494" s="2208"/>
      <c r="P494" s="2207"/>
      <c r="Q494" s="2207"/>
      <c r="R494" s="2207"/>
      <c r="S494" s="2207"/>
      <c r="T494" s="2208"/>
      <c r="U494" s="2207"/>
      <c r="V494" s="2207"/>
      <c r="W494" s="2207"/>
      <c r="X494" s="2207"/>
      <c r="Y494" s="2208"/>
      <c r="Z494" s="2207"/>
      <c r="AA494" s="2207"/>
      <c r="AB494" s="2207"/>
      <c r="AC494" s="2207"/>
      <c r="AD494" s="2208"/>
      <c r="AE494" s="2207"/>
      <c r="AF494" s="2207"/>
      <c r="AG494" s="2207"/>
      <c r="AH494" s="2207"/>
      <c r="AI494" s="2208"/>
      <c r="AJ494" s="2207"/>
      <c r="AK494" s="2207"/>
      <c r="AL494" s="2207"/>
      <c r="AM494" s="2207"/>
      <c r="AN494" s="2208"/>
      <c r="AO494" s="2207"/>
      <c r="AP494" s="2207"/>
      <c r="AQ494" s="2207"/>
      <c r="AR494" s="2207"/>
      <c r="AS494" s="2208"/>
      <c r="AT494" s="2207"/>
      <c r="AU494" s="2207"/>
      <c r="AV494" s="2207"/>
      <c r="AW494" s="2207"/>
      <c r="AX494" s="2208"/>
      <c r="AY494" s="391"/>
      <c r="AZ494" s="391"/>
      <c r="BA494" s="391"/>
      <c r="BB494" s="391"/>
      <c r="BC494" s="391"/>
      <c r="BD494" s="391"/>
    </row>
    <row r="495" spans="1:56">
      <c r="A495" s="2207"/>
      <c r="B495" s="2207"/>
      <c r="C495" s="2207"/>
      <c r="D495" s="2207"/>
      <c r="E495" s="2208"/>
      <c r="F495" s="2207"/>
      <c r="G495" s="2207"/>
      <c r="H495" s="2207"/>
      <c r="I495" s="2207"/>
      <c r="J495" s="2208"/>
      <c r="K495" s="2207"/>
      <c r="L495" s="2207"/>
      <c r="M495" s="2207"/>
      <c r="N495" s="2207"/>
      <c r="O495" s="2208"/>
      <c r="P495" s="2207"/>
      <c r="Q495" s="2207"/>
      <c r="R495" s="2207"/>
      <c r="S495" s="2207"/>
      <c r="T495" s="2208"/>
      <c r="U495" s="2207"/>
      <c r="V495" s="2207"/>
      <c r="W495" s="2207"/>
      <c r="X495" s="2207"/>
      <c r="Y495" s="2208"/>
      <c r="Z495" s="2207"/>
      <c r="AA495" s="2207"/>
      <c r="AB495" s="2207"/>
      <c r="AC495" s="2207"/>
      <c r="AD495" s="2208"/>
      <c r="AE495" s="2207"/>
      <c r="AF495" s="2207"/>
      <c r="AG495" s="2207"/>
      <c r="AH495" s="2207"/>
      <c r="AI495" s="2208"/>
      <c r="AJ495" s="2207"/>
      <c r="AK495" s="2207"/>
      <c r="AL495" s="2207"/>
      <c r="AM495" s="2207"/>
      <c r="AN495" s="2208"/>
      <c r="AO495" s="2207"/>
      <c r="AP495" s="2207"/>
      <c r="AQ495" s="2207"/>
      <c r="AR495" s="2207"/>
      <c r="AS495" s="2208"/>
      <c r="AT495" s="2207"/>
      <c r="AU495" s="2207"/>
      <c r="AV495" s="2207"/>
      <c r="AW495" s="2207"/>
      <c r="AX495" s="2208"/>
      <c r="AY495" s="391"/>
      <c r="AZ495" s="391"/>
      <c r="BA495" s="391"/>
      <c r="BB495" s="391"/>
      <c r="BC495" s="391"/>
      <c r="BD495" s="391"/>
    </row>
    <row r="496" spans="1:56">
      <c r="A496" s="2207"/>
      <c r="B496" s="2207"/>
      <c r="C496" s="2207"/>
      <c r="D496" s="2207"/>
      <c r="E496" s="2208"/>
      <c r="F496" s="2207"/>
      <c r="G496" s="2207"/>
      <c r="H496" s="2207"/>
      <c r="I496" s="2207"/>
      <c r="J496" s="2208"/>
      <c r="K496" s="2207"/>
      <c r="L496" s="2207"/>
      <c r="M496" s="2207"/>
      <c r="N496" s="2207"/>
      <c r="O496" s="2208"/>
      <c r="P496" s="2207"/>
      <c r="Q496" s="2207"/>
      <c r="R496" s="2207"/>
      <c r="S496" s="2207"/>
      <c r="T496" s="2208"/>
      <c r="U496" s="2207"/>
      <c r="V496" s="2207"/>
      <c r="W496" s="2207"/>
      <c r="X496" s="2207"/>
      <c r="Y496" s="2208"/>
      <c r="Z496" s="2207"/>
      <c r="AA496" s="2207"/>
      <c r="AB496" s="2207"/>
      <c r="AC496" s="2207"/>
      <c r="AD496" s="2208"/>
      <c r="AE496" s="2207"/>
      <c r="AF496" s="2207"/>
      <c r="AG496" s="2207"/>
      <c r="AH496" s="2207"/>
      <c r="AI496" s="2208"/>
      <c r="AJ496" s="2207"/>
      <c r="AK496" s="2207"/>
      <c r="AL496" s="2207"/>
      <c r="AM496" s="2207"/>
      <c r="AN496" s="2208"/>
      <c r="AO496" s="2207"/>
      <c r="AP496" s="2207"/>
      <c r="AQ496" s="2207"/>
      <c r="AR496" s="2207"/>
      <c r="AS496" s="2208"/>
      <c r="AT496" s="2207"/>
      <c r="AU496" s="2207"/>
      <c r="AV496" s="2207"/>
      <c r="AW496" s="2207"/>
      <c r="AX496" s="2208"/>
      <c r="AY496" s="391"/>
      <c r="AZ496" s="391"/>
      <c r="BA496" s="391"/>
      <c r="BB496" s="391"/>
      <c r="BC496" s="391"/>
      <c r="BD496" s="391"/>
    </row>
    <row r="497" spans="1:56">
      <c r="A497" s="2207"/>
      <c r="B497" s="2207"/>
      <c r="C497" s="2207"/>
      <c r="D497" s="2207"/>
      <c r="E497" s="2208"/>
      <c r="F497" s="2207"/>
      <c r="G497" s="2207"/>
      <c r="H497" s="2207"/>
      <c r="I497" s="2207"/>
      <c r="J497" s="2208"/>
      <c r="K497" s="2207"/>
      <c r="L497" s="2207"/>
      <c r="M497" s="2207"/>
      <c r="N497" s="2207"/>
      <c r="O497" s="2208"/>
      <c r="P497" s="2207"/>
      <c r="Q497" s="2207"/>
      <c r="R497" s="2207"/>
      <c r="S497" s="2207"/>
      <c r="T497" s="2208"/>
      <c r="U497" s="2207"/>
      <c r="V497" s="2207"/>
      <c r="W497" s="2207"/>
      <c r="X497" s="2207"/>
      <c r="Y497" s="2208"/>
      <c r="Z497" s="2207"/>
      <c r="AA497" s="2207"/>
      <c r="AB497" s="2207"/>
      <c r="AC497" s="2207"/>
      <c r="AD497" s="2208"/>
      <c r="AE497" s="2207"/>
      <c r="AF497" s="2207"/>
      <c r="AG497" s="2207"/>
      <c r="AH497" s="2207"/>
      <c r="AI497" s="2208"/>
      <c r="AJ497" s="2207"/>
      <c r="AK497" s="2207"/>
      <c r="AL497" s="2207"/>
      <c r="AM497" s="2207"/>
      <c r="AN497" s="2208"/>
      <c r="AO497" s="2207"/>
      <c r="AP497" s="2207"/>
      <c r="AQ497" s="2207"/>
      <c r="AR497" s="2207"/>
      <c r="AS497" s="2208"/>
      <c r="AT497" s="2207"/>
      <c r="AU497" s="2207"/>
      <c r="AV497" s="2207"/>
      <c r="AW497" s="2207"/>
      <c r="AX497" s="2208"/>
      <c r="AY497" s="391"/>
      <c r="AZ497" s="391"/>
      <c r="BA497" s="391"/>
      <c r="BB497" s="391"/>
      <c r="BC497" s="391"/>
      <c r="BD497" s="391"/>
    </row>
    <row r="498" spans="1:56" s="1077" customFormat="1">
      <c r="A498" s="2207"/>
      <c r="B498" s="2207"/>
      <c r="C498" s="2207"/>
      <c r="D498" s="2207"/>
      <c r="E498" s="2208"/>
      <c r="F498" s="2207"/>
      <c r="G498" s="2207"/>
      <c r="H498" s="2207"/>
      <c r="I498" s="2207"/>
      <c r="J498" s="2208"/>
      <c r="K498" s="2207"/>
      <c r="L498" s="2207"/>
      <c r="M498" s="2207"/>
      <c r="N498" s="2207"/>
      <c r="O498" s="2208"/>
      <c r="P498" s="2207"/>
      <c r="Q498" s="2207"/>
      <c r="R498" s="2207"/>
      <c r="S498" s="2207"/>
      <c r="T498" s="2208"/>
      <c r="U498" s="2207"/>
      <c r="V498" s="2207"/>
      <c r="W498" s="2207"/>
      <c r="X498" s="2207"/>
      <c r="Y498" s="2208"/>
      <c r="Z498" s="2207"/>
      <c r="AA498" s="2207"/>
      <c r="AB498" s="2207"/>
      <c r="AC498" s="2207"/>
      <c r="AD498" s="2208"/>
      <c r="AE498" s="2207"/>
      <c r="AF498" s="2207"/>
      <c r="AG498" s="2207"/>
      <c r="AH498" s="2207"/>
      <c r="AI498" s="2208"/>
      <c r="AJ498" s="2207"/>
      <c r="AK498" s="2207"/>
      <c r="AL498" s="2207"/>
      <c r="AM498" s="2207"/>
      <c r="AN498" s="2208"/>
      <c r="AO498" s="2207"/>
      <c r="AP498" s="2207"/>
      <c r="AQ498" s="2207"/>
      <c r="AR498" s="2207"/>
      <c r="AS498" s="2208"/>
      <c r="AT498" s="2207"/>
      <c r="AU498" s="2207"/>
      <c r="AV498" s="2207"/>
      <c r="AW498" s="2207"/>
      <c r="AX498" s="2208"/>
      <c r="AY498" s="388"/>
      <c r="AZ498" s="388"/>
      <c r="BA498" s="388"/>
      <c r="BB498" s="388"/>
      <c r="BC498" s="388"/>
      <c r="BD498" s="388"/>
    </row>
    <row r="499" spans="1:56">
      <c r="A499" s="2207"/>
      <c r="B499" s="2207"/>
      <c r="C499" s="2207"/>
      <c r="D499" s="2207"/>
      <c r="E499" s="2208"/>
      <c r="F499" s="2207"/>
      <c r="G499" s="2207"/>
      <c r="H499" s="2207"/>
      <c r="I499" s="2207"/>
      <c r="J499" s="2208"/>
      <c r="K499" s="2207"/>
      <c r="L499" s="2207"/>
      <c r="M499" s="2207"/>
      <c r="N499" s="2207"/>
      <c r="O499" s="2208"/>
      <c r="P499" s="2207"/>
      <c r="Q499" s="2207"/>
      <c r="R499" s="2207"/>
      <c r="S499" s="2207"/>
      <c r="T499" s="2208"/>
      <c r="U499" s="2207"/>
      <c r="V499" s="2207"/>
      <c r="W499" s="2207"/>
      <c r="X499" s="2207"/>
      <c r="Y499" s="2208"/>
      <c r="Z499" s="2207"/>
      <c r="AA499" s="2207"/>
      <c r="AB499" s="2207"/>
      <c r="AC499" s="2207"/>
      <c r="AD499" s="2208"/>
      <c r="AE499" s="2207"/>
      <c r="AF499" s="2207"/>
      <c r="AG499" s="2207"/>
      <c r="AH499" s="2207"/>
      <c r="AI499" s="2208"/>
      <c r="AJ499" s="2207"/>
      <c r="AK499" s="2207"/>
      <c r="AL499" s="2207"/>
      <c r="AM499" s="2207"/>
      <c r="AN499" s="2208"/>
      <c r="AO499" s="2207"/>
      <c r="AP499" s="2207"/>
      <c r="AQ499" s="2207"/>
      <c r="AR499" s="2207"/>
      <c r="AS499" s="2208"/>
      <c r="AT499" s="2207"/>
      <c r="AU499" s="2207"/>
      <c r="AV499" s="2207"/>
      <c r="AW499" s="2207"/>
      <c r="AX499" s="2208"/>
      <c r="AY499" s="391"/>
      <c r="AZ499" s="391"/>
      <c r="BA499" s="391"/>
      <c r="BB499" s="391"/>
      <c r="BC499" s="391"/>
      <c r="BD499" s="391"/>
    </row>
    <row r="500" spans="1:56">
      <c r="A500" s="2207"/>
      <c r="B500" s="2207"/>
      <c r="C500" s="2207"/>
      <c r="D500" s="2207"/>
      <c r="E500" s="2208"/>
      <c r="F500" s="2207"/>
      <c r="G500" s="2207"/>
      <c r="H500" s="2207"/>
      <c r="I500" s="2207"/>
      <c r="J500" s="2208"/>
      <c r="K500" s="2207"/>
      <c r="L500" s="2207"/>
      <c r="M500" s="2207"/>
      <c r="N500" s="2207"/>
      <c r="O500" s="2208"/>
      <c r="P500" s="2207"/>
      <c r="Q500" s="2207"/>
      <c r="R500" s="2207"/>
      <c r="S500" s="2207"/>
      <c r="T500" s="2208"/>
      <c r="U500" s="2207"/>
      <c r="V500" s="2207"/>
      <c r="W500" s="2207"/>
      <c r="X500" s="2207"/>
      <c r="Y500" s="2208"/>
      <c r="Z500" s="2207"/>
      <c r="AA500" s="2207"/>
      <c r="AB500" s="2207"/>
      <c r="AC500" s="2207"/>
      <c r="AD500" s="2208"/>
      <c r="AE500" s="2207"/>
      <c r="AF500" s="2207"/>
      <c r="AG500" s="2207"/>
      <c r="AH500" s="2207"/>
      <c r="AI500" s="2208"/>
      <c r="AJ500" s="2207"/>
      <c r="AK500" s="2207"/>
      <c r="AL500" s="2207"/>
      <c r="AM500" s="2207"/>
      <c r="AN500" s="2208"/>
      <c r="AO500" s="2207"/>
      <c r="AP500" s="2207"/>
      <c r="AQ500" s="2207"/>
      <c r="AR500" s="2207"/>
      <c r="AS500" s="2208"/>
      <c r="AT500" s="2207"/>
      <c r="AU500" s="2207"/>
      <c r="AV500" s="2207"/>
      <c r="AW500" s="2207"/>
      <c r="AX500" s="2208"/>
      <c r="AY500" s="391"/>
      <c r="AZ500" s="391"/>
      <c r="BA500" s="391"/>
      <c r="BB500" s="391"/>
      <c r="BC500" s="391"/>
      <c r="BD500" s="391"/>
    </row>
    <row r="501" spans="1:56">
      <c r="A501" s="2207"/>
      <c r="B501" s="2207"/>
      <c r="C501" s="2207"/>
      <c r="D501" s="2207"/>
      <c r="E501" s="2208"/>
      <c r="F501" s="2207"/>
      <c r="G501" s="2207"/>
      <c r="H501" s="2207"/>
      <c r="I501" s="2207"/>
      <c r="J501" s="2208"/>
      <c r="K501" s="2207"/>
      <c r="L501" s="2207"/>
      <c r="M501" s="2207"/>
      <c r="N501" s="2207"/>
      <c r="O501" s="2208"/>
      <c r="P501" s="2207"/>
      <c r="Q501" s="2207"/>
      <c r="R501" s="2207"/>
      <c r="S501" s="2207"/>
      <c r="T501" s="2208"/>
      <c r="U501" s="2207"/>
      <c r="V501" s="2207"/>
      <c r="W501" s="2207"/>
      <c r="X501" s="2207"/>
      <c r="Y501" s="2208"/>
      <c r="Z501" s="2207"/>
      <c r="AA501" s="2207"/>
      <c r="AB501" s="2207"/>
      <c r="AC501" s="2207"/>
      <c r="AD501" s="2208"/>
      <c r="AE501" s="2207"/>
      <c r="AF501" s="2207"/>
      <c r="AG501" s="2207"/>
      <c r="AH501" s="2207"/>
      <c r="AI501" s="2208"/>
      <c r="AJ501" s="2207"/>
      <c r="AK501" s="2207"/>
      <c r="AL501" s="2207"/>
      <c r="AM501" s="2207"/>
      <c r="AN501" s="2208"/>
      <c r="AO501" s="2207"/>
      <c r="AP501" s="2207"/>
      <c r="AQ501" s="2207"/>
      <c r="AR501" s="2207"/>
      <c r="AS501" s="2208"/>
      <c r="AT501" s="2207"/>
      <c r="AU501" s="2207"/>
      <c r="AV501" s="2207"/>
      <c r="AW501" s="2207"/>
      <c r="AX501" s="2208"/>
      <c r="AY501" s="391"/>
      <c r="AZ501" s="391"/>
      <c r="BA501" s="391"/>
      <c r="BB501" s="391"/>
      <c r="BC501" s="391"/>
      <c r="BD501" s="391"/>
    </row>
    <row r="502" spans="1:56">
      <c r="A502" s="2207"/>
      <c r="B502" s="2207"/>
      <c r="C502" s="2207"/>
      <c r="D502" s="2207"/>
      <c r="E502" s="2208"/>
      <c r="F502" s="2207"/>
      <c r="G502" s="2207"/>
      <c r="H502" s="2207"/>
      <c r="I502" s="2207"/>
      <c r="J502" s="2208"/>
      <c r="K502" s="2207"/>
      <c r="L502" s="2207"/>
      <c r="M502" s="2207"/>
      <c r="N502" s="2207"/>
      <c r="O502" s="2208"/>
      <c r="P502" s="2207"/>
      <c r="Q502" s="2207"/>
      <c r="R502" s="2207"/>
      <c r="S502" s="2207"/>
      <c r="T502" s="2208"/>
      <c r="U502" s="2207"/>
      <c r="V502" s="2207"/>
      <c r="W502" s="2207"/>
      <c r="X502" s="2207"/>
      <c r="Y502" s="2208"/>
      <c r="Z502" s="2207"/>
      <c r="AA502" s="2207"/>
      <c r="AB502" s="2207"/>
      <c r="AC502" s="2207"/>
      <c r="AD502" s="2208"/>
      <c r="AE502" s="2207"/>
      <c r="AF502" s="2207"/>
      <c r="AG502" s="2207"/>
      <c r="AH502" s="2207"/>
      <c r="AI502" s="2208"/>
      <c r="AJ502" s="2207"/>
      <c r="AK502" s="2207"/>
      <c r="AL502" s="2207"/>
      <c r="AM502" s="2207"/>
      <c r="AN502" s="2208"/>
      <c r="AO502" s="2207"/>
      <c r="AP502" s="2207"/>
      <c r="AQ502" s="2207"/>
      <c r="AR502" s="2207"/>
      <c r="AS502" s="2208"/>
      <c r="AT502" s="2207"/>
      <c r="AU502" s="2207"/>
      <c r="AV502" s="2207"/>
      <c r="AW502" s="2207"/>
      <c r="AX502" s="2208"/>
      <c r="AY502" s="391"/>
      <c r="AZ502" s="391"/>
      <c r="BA502" s="391"/>
      <c r="BB502" s="391"/>
      <c r="BC502" s="391"/>
      <c r="BD502" s="391"/>
    </row>
    <row r="503" spans="1:56">
      <c r="A503" s="2207" t="s">
        <v>136</v>
      </c>
      <c r="B503" s="2207"/>
      <c r="C503" s="2207"/>
      <c r="D503" s="2207"/>
      <c r="E503" s="2208"/>
      <c r="F503" s="2207" t="s">
        <v>137</v>
      </c>
      <c r="G503" s="2207"/>
      <c r="H503" s="2207"/>
      <c r="I503" s="2207"/>
      <c r="J503" s="2208"/>
      <c r="K503" s="2207" t="s">
        <v>138</v>
      </c>
      <c r="L503" s="2207"/>
      <c r="M503" s="2207"/>
      <c r="N503" s="2207"/>
      <c r="O503" s="2208"/>
      <c r="P503" s="2207"/>
      <c r="Q503" s="2207"/>
      <c r="R503" s="2207"/>
      <c r="S503" s="2207"/>
      <c r="T503" s="2208"/>
      <c r="U503" s="2207"/>
      <c r="V503" s="2207"/>
      <c r="W503" s="2207"/>
      <c r="X503" s="2207"/>
      <c r="Y503" s="2208"/>
      <c r="Z503" s="2207" t="s">
        <v>139</v>
      </c>
      <c r="AA503" s="2207"/>
      <c r="AB503" s="2207"/>
      <c r="AC503" s="2207"/>
      <c r="AD503" s="2208"/>
      <c r="AE503" s="2207"/>
      <c r="AF503" s="2207"/>
      <c r="AG503" s="2207"/>
      <c r="AH503" s="2207"/>
      <c r="AI503" s="2208"/>
      <c r="AJ503" s="2207"/>
      <c r="AK503" s="2207"/>
      <c r="AL503" s="2207"/>
      <c r="AM503" s="2207"/>
      <c r="AN503" s="2208"/>
      <c r="AO503" s="2207"/>
      <c r="AP503" s="2207"/>
      <c r="AQ503" s="2207"/>
      <c r="AR503" s="2207"/>
      <c r="AS503" s="2208"/>
      <c r="AT503" s="2207"/>
      <c r="AU503" s="2207"/>
      <c r="AV503" s="2207"/>
      <c r="AW503" s="2207"/>
      <c r="AX503" s="2208"/>
      <c r="AY503" s="391"/>
      <c r="AZ503" s="391"/>
      <c r="BA503" s="391"/>
      <c r="BB503" s="391"/>
      <c r="BC503" s="391"/>
      <c r="BD503" s="391"/>
    </row>
    <row r="504" spans="1:56">
      <c r="A504" s="2207"/>
      <c r="B504" s="2207"/>
      <c r="C504" s="2207"/>
      <c r="D504" s="2207"/>
      <c r="E504" s="2208"/>
      <c r="F504" s="2207"/>
      <c r="G504" s="2207"/>
      <c r="H504" s="2207"/>
      <c r="I504" s="2207"/>
      <c r="J504" s="2208"/>
      <c r="K504" s="2207"/>
      <c r="L504" s="2207"/>
      <c r="M504" s="2207"/>
      <c r="N504" s="2207"/>
      <c r="O504" s="2208"/>
      <c r="P504" s="2207"/>
      <c r="Q504" s="2207"/>
      <c r="R504" s="2207"/>
      <c r="S504" s="2207"/>
      <c r="T504" s="2208"/>
      <c r="U504" s="2207"/>
      <c r="V504" s="2207"/>
      <c r="W504" s="2207"/>
      <c r="X504" s="2207"/>
      <c r="Y504" s="2208"/>
      <c r="Z504" s="2207"/>
      <c r="AA504" s="2207"/>
      <c r="AB504" s="2207"/>
      <c r="AC504" s="2207"/>
      <c r="AD504" s="2208"/>
      <c r="AE504" s="2207"/>
      <c r="AF504" s="2207"/>
      <c r="AG504" s="2207"/>
      <c r="AH504" s="2207"/>
      <c r="AI504" s="2208"/>
      <c r="AJ504" s="2207"/>
      <c r="AK504" s="2207"/>
      <c r="AL504" s="2207"/>
      <c r="AM504" s="2207"/>
      <c r="AN504" s="2208"/>
      <c r="AO504" s="2207"/>
      <c r="AP504" s="2207"/>
      <c r="AQ504" s="2207"/>
      <c r="AR504" s="2207"/>
      <c r="AS504" s="2208"/>
      <c r="AT504" s="2207"/>
      <c r="AU504" s="2207"/>
      <c r="AV504" s="2207"/>
      <c r="AW504" s="2207"/>
      <c r="AX504" s="2208"/>
      <c r="AY504" s="391"/>
      <c r="AZ504" s="391"/>
      <c r="BA504" s="391"/>
      <c r="BB504" s="391"/>
      <c r="BC504" s="391"/>
      <c r="BD504" s="391"/>
    </row>
    <row r="505" spans="1:56">
      <c r="A505" s="2207"/>
      <c r="B505" s="2207"/>
      <c r="C505" s="2207"/>
      <c r="D505" s="2207"/>
      <c r="E505" s="2208"/>
      <c r="F505" s="2207"/>
      <c r="G505" s="2207"/>
      <c r="H505" s="2207"/>
      <c r="I505" s="2207"/>
      <c r="J505" s="2208"/>
      <c r="K505" s="2207"/>
      <c r="L505" s="2207"/>
      <c r="M505" s="2207"/>
      <c r="N505" s="2207"/>
      <c r="O505" s="2208"/>
      <c r="P505" s="2207"/>
      <c r="Q505" s="2207"/>
      <c r="R505" s="2207"/>
      <c r="S505" s="2207"/>
      <c r="T505" s="2208"/>
      <c r="U505" s="2207"/>
      <c r="V505" s="2207"/>
      <c r="W505" s="2207"/>
      <c r="X505" s="2207"/>
      <c r="Y505" s="2208"/>
      <c r="Z505" s="2207"/>
      <c r="AA505" s="2207"/>
      <c r="AB505" s="2207"/>
      <c r="AC505" s="2207"/>
      <c r="AD505" s="2208"/>
      <c r="AE505" s="2207"/>
      <c r="AF505" s="2207"/>
      <c r="AG505" s="2207"/>
      <c r="AH505" s="2207"/>
      <c r="AI505" s="2208"/>
      <c r="AJ505" s="2207"/>
      <c r="AK505" s="2207"/>
      <c r="AL505" s="2207"/>
      <c r="AM505" s="2207"/>
      <c r="AN505" s="2208"/>
      <c r="AO505" s="2207"/>
      <c r="AP505" s="2207"/>
      <c r="AQ505" s="2207"/>
      <c r="AR505" s="2207"/>
      <c r="AS505" s="2208"/>
      <c r="AT505" s="2207"/>
      <c r="AU505" s="2207"/>
      <c r="AV505" s="2207"/>
      <c r="AW505" s="2207"/>
      <c r="AX505" s="2208"/>
      <c r="AY505" s="391"/>
      <c r="AZ505" s="391"/>
      <c r="BA505" s="391"/>
      <c r="BB505" s="391"/>
      <c r="BC505" s="391"/>
      <c r="BD505" s="391"/>
    </row>
    <row r="506" spans="1:56">
      <c r="A506" s="2207"/>
      <c r="B506" s="2207"/>
      <c r="C506" s="2207"/>
      <c r="D506" s="2207"/>
      <c r="E506" s="2208"/>
      <c r="F506" s="2207"/>
      <c r="G506" s="2207"/>
      <c r="H506" s="2207"/>
      <c r="I506" s="2207"/>
      <c r="J506" s="2208"/>
      <c r="K506" s="2207"/>
      <c r="L506" s="2207"/>
      <c r="M506" s="2207"/>
      <c r="N506" s="2207"/>
      <c r="O506" s="2208"/>
      <c r="P506" s="2207"/>
      <c r="Q506" s="2207"/>
      <c r="R506" s="2207"/>
      <c r="S506" s="2207"/>
      <c r="T506" s="2208"/>
      <c r="U506" s="2207"/>
      <c r="V506" s="2207"/>
      <c r="W506" s="2207"/>
      <c r="X506" s="2207"/>
      <c r="Y506" s="2208"/>
      <c r="Z506" s="2207"/>
      <c r="AA506" s="2207"/>
      <c r="AB506" s="2207"/>
      <c r="AC506" s="2207"/>
      <c r="AD506" s="2208"/>
      <c r="AE506" s="2207"/>
      <c r="AF506" s="2207"/>
      <c r="AG506" s="2207"/>
      <c r="AH506" s="2207"/>
      <c r="AI506" s="2208"/>
      <c r="AJ506" s="2207"/>
      <c r="AK506" s="2207"/>
      <c r="AL506" s="2207"/>
      <c r="AM506" s="2207"/>
      <c r="AN506" s="2208"/>
      <c r="AO506" s="2207"/>
      <c r="AP506" s="2207"/>
      <c r="AQ506" s="2207"/>
      <c r="AR506" s="2207"/>
      <c r="AS506" s="2208"/>
      <c r="AT506" s="2207"/>
      <c r="AU506" s="2207"/>
      <c r="AV506" s="2207"/>
      <c r="AW506" s="2207"/>
      <c r="AX506" s="2208"/>
      <c r="AY506" s="391"/>
      <c r="AZ506" s="391"/>
      <c r="BA506" s="391"/>
      <c r="BB506" s="391"/>
      <c r="BC506" s="391"/>
      <c r="BD506" s="391"/>
    </row>
    <row r="507" spans="1:56">
      <c r="A507" s="2261"/>
      <c r="B507" s="2261"/>
      <c r="C507" s="2261"/>
      <c r="D507" s="2261"/>
      <c r="E507" s="2262"/>
      <c r="F507" s="2261"/>
      <c r="G507" s="2261"/>
      <c r="H507" s="2261"/>
      <c r="I507" s="2261"/>
      <c r="J507" s="2262"/>
      <c r="K507" s="2261"/>
      <c r="L507" s="2261"/>
      <c r="M507" s="2261"/>
      <c r="N507" s="2261"/>
      <c r="O507" s="2262"/>
      <c r="P507" s="2261"/>
      <c r="Q507" s="2261"/>
      <c r="R507" s="2261"/>
      <c r="S507" s="2261"/>
      <c r="T507" s="2262"/>
      <c r="U507" s="2261"/>
      <c r="V507" s="2261"/>
      <c r="W507" s="2261"/>
      <c r="X507" s="2261"/>
      <c r="Y507" s="2262"/>
      <c r="Z507" s="2261"/>
      <c r="AA507" s="2261"/>
      <c r="AB507" s="2261"/>
      <c r="AC507" s="2261"/>
      <c r="AD507" s="2262"/>
      <c r="AE507" s="2261"/>
      <c r="AF507" s="2261"/>
      <c r="AG507" s="2261"/>
      <c r="AH507" s="2261"/>
      <c r="AI507" s="2262"/>
      <c r="AJ507" s="2261"/>
      <c r="AK507" s="2261"/>
      <c r="AL507" s="2261"/>
      <c r="AM507" s="2261"/>
      <c r="AN507" s="2262"/>
      <c r="AO507" s="2261"/>
      <c r="AP507" s="2261"/>
      <c r="AQ507" s="2261"/>
      <c r="AR507" s="2261"/>
      <c r="AS507" s="2262"/>
      <c r="AT507" s="2261"/>
      <c r="AU507" s="2261"/>
      <c r="AV507" s="2261"/>
      <c r="AW507" s="2261"/>
      <c r="AX507" s="2262"/>
      <c r="AY507" s="391"/>
      <c r="AZ507" s="391"/>
      <c r="BA507" s="391"/>
      <c r="BB507" s="391"/>
      <c r="BC507" s="391"/>
      <c r="BD507" s="391"/>
    </row>
    <row r="508" spans="1:56">
      <c r="A508" s="424">
        <v>11</v>
      </c>
      <c r="B508" s="425"/>
      <c r="C508" s="425"/>
      <c r="D508" s="425"/>
      <c r="E508" s="426"/>
      <c r="F508" s="424">
        <v>12</v>
      </c>
      <c r="G508" s="425"/>
      <c r="H508" s="425"/>
      <c r="I508" s="425"/>
      <c r="J508" s="426"/>
      <c r="K508" s="424">
        <v>13</v>
      </c>
      <c r="L508" s="425"/>
      <c r="M508" s="425"/>
      <c r="N508" s="425"/>
      <c r="O508" s="426"/>
      <c r="P508" s="424">
        <v>14</v>
      </c>
      <c r="Q508" s="425"/>
      <c r="R508" s="425"/>
      <c r="S508" s="425"/>
      <c r="T508" s="426"/>
      <c r="U508" s="424">
        <v>15</v>
      </c>
      <c r="V508" s="425"/>
      <c r="W508" s="425"/>
      <c r="X508" s="425"/>
      <c r="Y508" s="426"/>
      <c r="Z508" s="424">
        <v>16</v>
      </c>
      <c r="AA508" s="425"/>
      <c r="AB508" s="425"/>
      <c r="AC508" s="425"/>
      <c r="AD508" s="426"/>
      <c r="AE508" s="424">
        <v>17</v>
      </c>
      <c r="AF508" s="425"/>
      <c r="AG508" s="425"/>
      <c r="AH508" s="425"/>
      <c r="AI508" s="426"/>
      <c r="AJ508" s="424">
        <v>18</v>
      </c>
      <c r="AK508" s="425"/>
      <c r="AL508" s="425"/>
      <c r="AM508" s="425"/>
      <c r="AN508" s="426"/>
      <c r="AO508" s="424">
        <v>19</v>
      </c>
      <c r="AP508" s="425"/>
      <c r="AQ508" s="425"/>
      <c r="AR508" s="425"/>
      <c r="AS508" s="426"/>
      <c r="AT508" s="424">
        <v>20</v>
      </c>
      <c r="AU508" s="425"/>
      <c r="AV508" s="425"/>
      <c r="AW508" s="425"/>
      <c r="AX508" s="426"/>
      <c r="AY508" s="391"/>
      <c r="AZ508" s="391"/>
      <c r="BA508" s="391"/>
      <c r="BB508" s="391"/>
      <c r="BC508" s="391"/>
      <c r="BD508" s="391"/>
    </row>
    <row r="509" spans="1:56">
      <c r="A509" s="2207"/>
      <c r="B509" s="2207"/>
      <c r="C509" s="2207"/>
      <c r="D509" s="2207"/>
      <c r="E509" s="2208"/>
      <c r="F509" s="2207"/>
      <c r="G509" s="2207"/>
      <c r="H509" s="2207"/>
      <c r="I509" s="2207"/>
      <c r="J509" s="2208"/>
      <c r="K509" s="2207" t="s">
        <v>140</v>
      </c>
      <c r="L509" s="2207"/>
      <c r="M509" s="2207"/>
      <c r="N509" s="2207"/>
      <c r="O509" s="2208"/>
      <c r="P509" s="2207" t="s">
        <v>141</v>
      </c>
      <c r="Q509" s="2207"/>
      <c r="R509" s="2207"/>
      <c r="S509" s="2207"/>
      <c r="T509" s="2208"/>
      <c r="U509" s="2207"/>
      <c r="V509" s="2207"/>
      <c r="W509" s="2207"/>
      <c r="X509" s="2207"/>
      <c r="Y509" s="2208"/>
      <c r="Z509" s="2207" t="s">
        <v>142</v>
      </c>
      <c r="AA509" s="2207"/>
      <c r="AB509" s="2207"/>
      <c r="AC509" s="2207"/>
      <c r="AD509" s="2208"/>
      <c r="AE509" s="2207" t="s">
        <v>142</v>
      </c>
      <c r="AF509" s="2207"/>
      <c r="AG509" s="2207"/>
      <c r="AH509" s="2207"/>
      <c r="AI509" s="2208"/>
      <c r="AJ509" s="2207" t="s">
        <v>143</v>
      </c>
      <c r="AK509" s="2207"/>
      <c r="AL509" s="2207"/>
      <c r="AM509" s="2207"/>
      <c r="AN509" s="2208"/>
      <c r="AO509" s="2207"/>
      <c r="AP509" s="2207"/>
      <c r="AQ509" s="2207"/>
      <c r="AR509" s="2207"/>
      <c r="AS509" s="2208"/>
      <c r="AT509" s="2207"/>
      <c r="AU509" s="2207"/>
      <c r="AV509" s="2207"/>
      <c r="AW509" s="2207"/>
      <c r="AX509" s="2208"/>
      <c r="AY509" s="391"/>
      <c r="AZ509" s="391"/>
      <c r="BA509" s="391"/>
      <c r="BB509" s="391"/>
      <c r="BC509" s="391"/>
      <c r="BD509" s="391"/>
    </row>
    <row r="510" spans="1:56">
      <c r="A510" s="2207"/>
      <c r="B510" s="2207"/>
      <c r="C510" s="2207"/>
      <c r="D510" s="2207"/>
      <c r="E510" s="2208"/>
      <c r="F510" s="2207"/>
      <c r="G510" s="2207"/>
      <c r="H510" s="2207"/>
      <c r="I510" s="2207"/>
      <c r="J510" s="2208"/>
      <c r="K510" s="2207"/>
      <c r="L510" s="2207"/>
      <c r="M510" s="2207"/>
      <c r="N510" s="2207"/>
      <c r="O510" s="2208"/>
      <c r="P510" s="2207"/>
      <c r="Q510" s="2207"/>
      <c r="R510" s="2207"/>
      <c r="S510" s="2207"/>
      <c r="T510" s="2208"/>
      <c r="U510" s="2207"/>
      <c r="V510" s="2207"/>
      <c r="W510" s="2207"/>
      <c r="X510" s="2207"/>
      <c r="Y510" s="2208"/>
      <c r="Z510" s="2207"/>
      <c r="AA510" s="2207"/>
      <c r="AB510" s="2207"/>
      <c r="AC510" s="2207"/>
      <c r="AD510" s="2208"/>
      <c r="AE510" s="2207"/>
      <c r="AF510" s="2207"/>
      <c r="AG510" s="2207"/>
      <c r="AH510" s="2207"/>
      <c r="AI510" s="2208"/>
      <c r="AJ510" s="2207"/>
      <c r="AK510" s="2207"/>
      <c r="AL510" s="2207"/>
      <c r="AM510" s="2207"/>
      <c r="AN510" s="2208"/>
      <c r="AO510" s="2207"/>
      <c r="AP510" s="2207"/>
      <c r="AQ510" s="2207"/>
      <c r="AR510" s="2207"/>
      <c r="AS510" s="2208"/>
      <c r="AT510" s="2207"/>
      <c r="AU510" s="2207"/>
      <c r="AV510" s="2207"/>
      <c r="AW510" s="2207"/>
      <c r="AX510" s="2208"/>
      <c r="AY510" s="391"/>
      <c r="AZ510" s="391"/>
      <c r="BA510" s="391"/>
      <c r="BB510" s="391"/>
      <c r="BC510" s="391"/>
      <c r="BD510" s="391"/>
    </row>
    <row r="511" spans="1:56">
      <c r="A511" s="2207"/>
      <c r="B511" s="2207"/>
      <c r="C511" s="2207"/>
      <c r="D511" s="2207"/>
      <c r="E511" s="2208"/>
      <c r="F511" s="2207"/>
      <c r="G511" s="2207"/>
      <c r="H511" s="2207"/>
      <c r="I511" s="2207"/>
      <c r="J511" s="2208"/>
      <c r="K511" s="2207"/>
      <c r="L511" s="2207"/>
      <c r="M511" s="2207"/>
      <c r="N511" s="2207"/>
      <c r="O511" s="2208"/>
      <c r="P511" s="2207"/>
      <c r="Q511" s="2207"/>
      <c r="R511" s="2207"/>
      <c r="S511" s="2207"/>
      <c r="T511" s="2208"/>
      <c r="U511" s="2207"/>
      <c r="V511" s="2207"/>
      <c r="W511" s="2207"/>
      <c r="X511" s="2207"/>
      <c r="Y511" s="2208"/>
      <c r="Z511" s="2207"/>
      <c r="AA511" s="2207"/>
      <c r="AB511" s="2207"/>
      <c r="AC511" s="2207"/>
      <c r="AD511" s="2208"/>
      <c r="AE511" s="2207"/>
      <c r="AF511" s="2207"/>
      <c r="AG511" s="2207"/>
      <c r="AH511" s="2207"/>
      <c r="AI511" s="2208"/>
      <c r="AJ511" s="2207"/>
      <c r="AK511" s="2207"/>
      <c r="AL511" s="2207"/>
      <c r="AM511" s="2207"/>
      <c r="AN511" s="2208"/>
      <c r="AO511" s="2207"/>
      <c r="AP511" s="2207"/>
      <c r="AQ511" s="2207"/>
      <c r="AR511" s="2207"/>
      <c r="AS511" s="2208"/>
      <c r="AT511" s="2207"/>
      <c r="AU511" s="2207"/>
      <c r="AV511" s="2207"/>
      <c r="AW511" s="2207"/>
      <c r="AX511" s="2208"/>
      <c r="AY511" s="391"/>
      <c r="AZ511" s="391"/>
      <c r="BA511" s="391"/>
      <c r="BB511" s="391"/>
      <c r="BC511" s="391"/>
      <c r="BD511" s="391"/>
    </row>
    <row r="512" spans="1:56">
      <c r="A512" s="2207"/>
      <c r="B512" s="2207"/>
      <c r="C512" s="2207"/>
      <c r="D512" s="2207"/>
      <c r="E512" s="2208"/>
      <c r="F512" s="2207"/>
      <c r="G512" s="2207"/>
      <c r="H512" s="2207"/>
      <c r="I512" s="2207"/>
      <c r="J512" s="2208"/>
      <c r="K512" s="2207"/>
      <c r="L512" s="2207"/>
      <c r="M512" s="2207"/>
      <c r="N512" s="2207"/>
      <c r="O512" s="2208"/>
      <c r="P512" s="2207"/>
      <c r="Q512" s="2207"/>
      <c r="R512" s="2207"/>
      <c r="S512" s="2207"/>
      <c r="T512" s="2208"/>
      <c r="U512" s="2207"/>
      <c r="V512" s="2207"/>
      <c r="W512" s="2207"/>
      <c r="X512" s="2207"/>
      <c r="Y512" s="2208"/>
      <c r="Z512" s="2207"/>
      <c r="AA512" s="2207"/>
      <c r="AB512" s="2207"/>
      <c r="AC512" s="2207"/>
      <c r="AD512" s="2208"/>
      <c r="AE512" s="2207"/>
      <c r="AF512" s="2207"/>
      <c r="AG512" s="2207"/>
      <c r="AH512" s="2207"/>
      <c r="AI512" s="2208"/>
      <c r="AJ512" s="2207"/>
      <c r="AK512" s="2207"/>
      <c r="AL512" s="2207"/>
      <c r="AM512" s="2207"/>
      <c r="AN512" s="2208"/>
      <c r="AO512" s="2207"/>
      <c r="AP512" s="2207"/>
      <c r="AQ512" s="2207"/>
      <c r="AR512" s="2207"/>
      <c r="AS512" s="2208"/>
      <c r="AT512" s="2207"/>
      <c r="AU512" s="2207"/>
      <c r="AV512" s="2207"/>
      <c r="AW512" s="2207"/>
      <c r="AX512" s="2208"/>
      <c r="AY512" s="391"/>
      <c r="AZ512" s="391"/>
      <c r="BA512" s="391"/>
      <c r="BB512" s="391"/>
      <c r="BC512" s="391"/>
      <c r="BD512" s="391"/>
    </row>
    <row r="513" spans="1:56">
      <c r="A513" s="2207"/>
      <c r="B513" s="2207"/>
      <c r="C513" s="2207"/>
      <c r="D513" s="2207"/>
      <c r="E513" s="2208"/>
      <c r="F513" s="2207"/>
      <c r="G513" s="2207"/>
      <c r="H513" s="2207"/>
      <c r="I513" s="2207"/>
      <c r="J513" s="2208"/>
      <c r="K513" s="2207"/>
      <c r="L513" s="2207"/>
      <c r="M513" s="2207"/>
      <c r="N513" s="2207"/>
      <c r="O513" s="2208"/>
      <c r="P513" s="2207"/>
      <c r="Q513" s="2207"/>
      <c r="R513" s="2207"/>
      <c r="S513" s="2207"/>
      <c r="T513" s="2208"/>
      <c r="U513" s="2207"/>
      <c r="V513" s="2207"/>
      <c r="W513" s="2207"/>
      <c r="X513" s="2207"/>
      <c r="Y513" s="2208"/>
      <c r="Z513" s="2207"/>
      <c r="AA513" s="2207"/>
      <c r="AB513" s="2207"/>
      <c r="AC513" s="2207"/>
      <c r="AD513" s="2208"/>
      <c r="AE513" s="2207"/>
      <c r="AF513" s="2207"/>
      <c r="AG513" s="2207"/>
      <c r="AH513" s="2207"/>
      <c r="AI513" s="2208"/>
      <c r="AJ513" s="2207"/>
      <c r="AK513" s="2207"/>
      <c r="AL513" s="2207"/>
      <c r="AM513" s="2207"/>
      <c r="AN513" s="2208"/>
      <c r="AO513" s="2207"/>
      <c r="AP513" s="2207"/>
      <c r="AQ513" s="2207"/>
      <c r="AR513" s="2207"/>
      <c r="AS513" s="2208"/>
      <c r="AT513" s="2207"/>
      <c r="AU513" s="2207"/>
      <c r="AV513" s="2207"/>
      <c r="AW513" s="2207"/>
      <c r="AX513" s="2208"/>
      <c r="AY513" s="391"/>
      <c r="AZ513" s="391"/>
      <c r="BA513" s="391"/>
      <c r="BB513" s="391"/>
      <c r="BC513" s="391"/>
      <c r="BD513" s="391"/>
    </row>
    <row r="514" spans="1:56" s="1077" customFormat="1">
      <c r="A514" s="2207"/>
      <c r="B514" s="2207"/>
      <c r="C514" s="2207"/>
      <c r="D514" s="2207"/>
      <c r="E514" s="2208"/>
      <c r="F514" s="2207"/>
      <c r="G514" s="2207"/>
      <c r="H514" s="2207"/>
      <c r="I514" s="2207"/>
      <c r="J514" s="2208"/>
      <c r="K514" s="2207"/>
      <c r="L514" s="2207"/>
      <c r="M514" s="2207"/>
      <c r="N514" s="2207"/>
      <c r="O514" s="2208"/>
      <c r="P514" s="2207"/>
      <c r="Q514" s="2207"/>
      <c r="R514" s="2207"/>
      <c r="S514" s="2207"/>
      <c r="T514" s="2208"/>
      <c r="U514" s="2207"/>
      <c r="V514" s="2207"/>
      <c r="W514" s="2207"/>
      <c r="X514" s="2207"/>
      <c r="Y514" s="2208"/>
      <c r="Z514" s="2207"/>
      <c r="AA514" s="2207"/>
      <c r="AB514" s="2207"/>
      <c r="AC514" s="2207"/>
      <c r="AD514" s="2208"/>
      <c r="AE514" s="2207" t="s">
        <v>144</v>
      </c>
      <c r="AF514" s="2207"/>
      <c r="AG514" s="2207"/>
      <c r="AH514" s="2207"/>
      <c r="AI514" s="2208"/>
      <c r="AJ514" s="2207"/>
      <c r="AK514" s="2207"/>
      <c r="AL514" s="2207"/>
      <c r="AM514" s="2207"/>
      <c r="AN514" s="2208"/>
      <c r="AO514" s="2207"/>
      <c r="AP514" s="2207"/>
      <c r="AQ514" s="2207"/>
      <c r="AR514" s="2207"/>
      <c r="AS514" s="2208"/>
      <c r="AT514" s="2207"/>
      <c r="AU514" s="2207"/>
      <c r="AV514" s="2207"/>
      <c r="AW514" s="2207"/>
      <c r="AX514" s="2208"/>
      <c r="AY514" s="388"/>
      <c r="AZ514" s="388"/>
      <c r="BA514" s="388"/>
      <c r="BB514" s="388"/>
      <c r="BC514" s="388"/>
      <c r="BD514" s="388"/>
    </row>
    <row r="515" spans="1:56">
      <c r="A515" s="2207"/>
      <c r="B515" s="2207"/>
      <c r="C515" s="2207"/>
      <c r="D515" s="2207"/>
      <c r="E515" s="2208"/>
      <c r="F515" s="2207"/>
      <c r="G515" s="2207"/>
      <c r="H515" s="2207"/>
      <c r="I515" s="2207"/>
      <c r="J515" s="2208"/>
      <c r="K515" s="2207"/>
      <c r="L515" s="2207"/>
      <c r="M515" s="2207"/>
      <c r="N515" s="2207"/>
      <c r="O515" s="2208"/>
      <c r="P515" s="2207"/>
      <c r="Q515" s="2207"/>
      <c r="R515" s="2207"/>
      <c r="S515" s="2207"/>
      <c r="T515" s="2208"/>
      <c r="U515" s="2207"/>
      <c r="V515" s="2207"/>
      <c r="W515" s="2207"/>
      <c r="X515" s="2207"/>
      <c r="Y515" s="2208"/>
      <c r="Z515" s="2207"/>
      <c r="AA515" s="2207"/>
      <c r="AB515" s="2207"/>
      <c r="AC515" s="2207"/>
      <c r="AD515" s="2208"/>
      <c r="AE515" s="2207"/>
      <c r="AF515" s="2207"/>
      <c r="AG515" s="2207"/>
      <c r="AH515" s="2207"/>
      <c r="AI515" s="2208"/>
      <c r="AJ515" s="2207"/>
      <c r="AK515" s="2207"/>
      <c r="AL515" s="2207"/>
      <c r="AM515" s="2207"/>
      <c r="AN515" s="2208"/>
      <c r="AO515" s="2207"/>
      <c r="AP515" s="2207"/>
      <c r="AQ515" s="2207"/>
      <c r="AR515" s="2207"/>
      <c r="AS515" s="2208"/>
      <c r="AT515" s="2207"/>
      <c r="AU515" s="2207"/>
      <c r="AV515" s="2207"/>
      <c r="AW515" s="2207"/>
      <c r="AX515" s="2208"/>
      <c r="AY515" s="391"/>
      <c r="AZ515" s="391"/>
      <c r="BA515" s="391"/>
      <c r="BB515" s="391"/>
      <c r="BC515" s="391"/>
      <c r="BD515" s="391"/>
    </row>
    <row r="516" spans="1:56">
      <c r="A516" s="2207"/>
      <c r="B516" s="2207"/>
      <c r="C516" s="2207"/>
      <c r="D516" s="2207"/>
      <c r="E516" s="2208"/>
      <c r="F516" s="2207"/>
      <c r="G516" s="2207"/>
      <c r="H516" s="2207"/>
      <c r="I516" s="2207"/>
      <c r="J516" s="2208"/>
      <c r="K516" s="2207"/>
      <c r="L516" s="2207"/>
      <c r="M516" s="2207"/>
      <c r="N516" s="2207"/>
      <c r="O516" s="2208"/>
      <c r="P516" s="2207"/>
      <c r="Q516" s="2207"/>
      <c r="R516" s="2207"/>
      <c r="S516" s="2207"/>
      <c r="T516" s="2208"/>
      <c r="U516" s="2207"/>
      <c r="V516" s="2207"/>
      <c r="W516" s="2207"/>
      <c r="X516" s="2207"/>
      <c r="Y516" s="2208"/>
      <c r="Z516" s="2207"/>
      <c r="AA516" s="2207"/>
      <c r="AB516" s="2207"/>
      <c r="AC516" s="2207"/>
      <c r="AD516" s="2208"/>
      <c r="AE516" s="2207"/>
      <c r="AF516" s="2207"/>
      <c r="AG516" s="2207"/>
      <c r="AH516" s="2207"/>
      <c r="AI516" s="2208"/>
      <c r="AJ516" s="2207"/>
      <c r="AK516" s="2207"/>
      <c r="AL516" s="2207"/>
      <c r="AM516" s="2207"/>
      <c r="AN516" s="2208"/>
      <c r="AO516" s="2207"/>
      <c r="AP516" s="2207"/>
      <c r="AQ516" s="2207"/>
      <c r="AR516" s="2207"/>
      <c r="AS516" s="2208"/>
      <c r="AT516" s="2207"/>
      <c r="AU516" s="2207"/>
      <c r="AV516" s="2207"/>
      <c r="AW516" s="2207"/>
      <c r="AX516" s="2208"/>
      <c r="AY516" s="391"/>
      <c r="AZ516" s="391"/>
      <c r="BA516" s="391"/>
      <c r="BB516" s="391"/>
      <c r="BC516" s="391"/>
      <c r="BD516" s="391"/>
    </row>
    <row r="517" spans="1:56">
      <c r="A517" s="2207"/>
      <c r="B517" s="2207"/>
      <c r="C517" s="2207"/>
      <c r="D517" s="2207"/>
      <c r="E517" s="2208"/>
      <c r="F517" s="2207"/>
      <c r="G517" s="2207"/>
      <c r="H517" s="2207"/>
      <c r="I517" s="2207"/>
      <c r="J517" s="2208"/>
      <c r="K517" s="2207"/>
      <c r="L517" s="2207"/>
      <c r="M517" s="2207"/>
      <c r="N517" s="2207"/>
      <c r="O517" s="2208"/>
      <c r="P517" s="2207"/>
      <c r="Q517" s="2207"/>
      <c r="R517" s="2207"/>
      <c r="S517" s="2207"/>
      <c r="T517" s="2208"/>
      <c r="U517" s="2207"/>
      <c r="V517" s="2207"/>
      <c r="W517" s="2207"/>
      <c r="X517" s="2207"/>
      <c r="Y517" s="2208"/>
      <c r="Z517" s="2207"/>
      <c r="AA517" s="2207"/>
      <c r="AB517" s="2207"/>
      <c r="AC517" s="2207"/>
      <c r="AD517" s="2208"/>
      <c r="AE517" s="2207"/>
      <c r="AF517" s="2207"/>
      <c r="AG517" s="2207"/>
      <c r="AH517" s="2207"/>
      <c r="AI517" s="2208"/>
      <c r="AJ517" s="2207"/>
      <c r="AK517" s="2207"/>
      <c r="AL517" s="2207"/>
      <c r="AM517" s="2207"/>
      <c r="AN517" s="2208"/>
      <c r="AO517" s="2207"/>
      <c r="AP517" s="2207"/>
      <c r="AQ517" s="2207"/>
      <c r="AR517" s="2207"/>
      <c r="AS517" s="2208"/>
      <c r="AT517" s="2207"/>
      <c r="AU517" s="2207"/>
      <c r="AV517" s="2207"/>
      <c r="AW517" s="2207"/>
      <c r="AX517" s="2208"/>
      <c r="AY517" s="391"/>
      <c r="AZ517" s="391"/>
      <c r="BA517" s="391"/>
      <c r="BB517" s="391"/>
      <c r="BC517" s="391"/>
      <c r="BD517" s="391"/>
    </row>
    <row r="518" spans="1:56">
      <c r="A518" s="2207"/>
      <c r="B518" s="2207"/>
      <c r="C518" s="2207"/>
      <c r="D518" s="2207"/>
      <c r="E518" s="2208"/>
      <c r="F518" s="2207"/>
      <c r="G518" s="2207"/>
      <c r="H518" s="2207"/>
      <c r="I518" s="2207"/>
      <c r="J518" s="2208"/>
      <c r="K518" s="2207"/>
      <c r="L518" s="2207"/>
      <c r="M518" s="2207"/>
      <c r="N518" s="2207"/>
      <c r="O518" s="2208"/>
      <c r="P518" s="2207"/>
      <c r="Q518" s="2207"/>
      <c r="R518" s="2207"/>
      <c r="S518" s="2207"/>
      <c r="T518" s="2208"/>
      <c r="U518" s="2207"/>
      <c r="V518" s="2207"/>
      <c r="W518" s="2207"/>
      <c r="X518" s="2207"/>
      <c r="Y518" s="2208"/>
      <c r="Z518" s="2207"/>
      <c r="AA518" s="2207"/>
      <c r="AB518" s="2207"/>
      <c r="AC518" s="2207"/>
      <c r="AD518" s="2208"/>
      <c r="AE518" s="2207"/>
      <c r="AF518" s="2207"/>
      <c r="AG518" s="2207"/>
      <c r="AH518" s="2207"/>
      <c r="AI518" s="2208"/>
      <c r="AJ518" s="2207"/>
      <c r="AK518" s="2207"/>
      <c r="AL518" s="2207"/>
      <c r="AM518" s="2207"/>
      <c r="AN518" s="2208"/>
      <c r="AO518" s="2207"/>
      <c r="AP518" s="2207"/>
      <c r="AQ518" s="2207"/>
      <c r="AR518" s="2207"/>
      <c r="AS518" s="2208"/>
      <c r="AT518" s="2207"/>
      <c r="AU518" s="2207"/>
      <c r="AV518" s="2207"/>
      <c r="AW518" s="2207"/>
      <c r="AX518" s="2208"/>
      <c r="AY518" s="391"/>
      <c r="AZ518" s="391"/>
      <c r="BA518" s="391"/>
      <c r="BB518" s="391"/>
      <c r="BC518" s="391"/>
      <c r="BD518" s="391"/>
    </row>
    <row r="519" spans="1:56">
      <c r="A519" s="2207"/>
      <c r="B519" s="2207"/>
      <c r="C519" s="2207"/>
      <c r="D519" s="2207"/>
      <c r="E519" s="2208"/>
      <c r="F519" s="2207" t="s">
        <v>145</v>
      </c>
      <c r="G519" s="2207"/>
      <c r="H519" s="2207"/>
      <c r="I519" s="2207"/>
      <c r="J519" s="2208"/>
      <c r="K519" s="2207" t="s">
        <v>146</v>
      </c>
      <c r="L519" s="2207"/>
      <c r="M519" s="2207"/>
      <c r="N519" s="2207"/>
      <c r="O519" s="2208"/>
      <c r="P519" s="2207" t="s">
        <v>147</v>
      </c>
      <c r="Q519" s="2207"/>
      <c r="R519" s="2207"/>
      <c r="S519" s="2207"/>
      <c r="T519" s="2208"/>
      <c r="U519" s="2207" t="s">
        <v>148</v>
      </c>
      <c r="V519" s="2207"/>
      <c r="W519" s="2207"/>
      <c r="X519" s="2207"/>
      <c r="Y519" s="2208"/>
      <c r="Z519" s="2207" t="s">
        <v>149</v>
      </c>
      <c r="AA519" s="2207"/>
      <c r="AB519" s="2207"/>
      <c r="AC519" s="2207"/>
      <c r="AD519" s="2208"/>
      <c r="AE519" s="2373" t="s">
        <v>150</v>
      </c>
      <c r="AF519" s="2373"/>
      <c r="AG519" s="2373"/>
      <c r="AH519" s="2373"/>
      <c r="AI519" s="2374"/>
      <c r="AJ519" s="2207"/>
      <c r="AK519" s="2207"/>
      <c r="AL519" s="2207"/>
      <c r="AM519" s="2207"/>
      <c r="AN519" s="2208"/>
      <c r="AO519" s="2207"/>
      <c r="AP519" s="2207"/>
      <c r="AQ519" s="2207"/>
      <c r="AR519" s="2207"/>
      <c r="AS519" s="2208"/>
      <c r="AT519" s="2207"/>
      <c r="AU519" s="2207"/>
      <c r="AV519" s="2207"/>
      <c r="AW519" s="2207"/>
      <c r="AX519" s="2208"/>
      <c r="AY519" s="391"/>
      <c r="AZ519" s="391"/>
      <c r="BA519" s="391"/>
      <c r="BB519" s="391"/>
      <c r="BC519" s="391"/>
      <c r="BD519" s="391"/>
    </row>
    <row r="520" spans="1:56">
      <c r="A520" s="2207"/>
      <c r="B520" s="2207"/>
      <c r="C520" s="2207"/>
      <c r="D520" s="2207"/>
      <c r="E520" s="2208"/>
      <c r="F520" s="2207"/>
      <c r="G520" s="2207"/>
      <c r="H520" s="2207"/>
      <c r="I520" s="2207"/>
      <c r="J520" s="2208"/>
      <c r="K520" s="2207"/>
      <c r="L520" s="2207"/>
      <c r="M520" s="2207"/>
      <c r="N520" s="2207"/>
      <c r="O520" s="2208"/>
      <c r="P520" s="2207"/>
      <c r="Q520" s="2207"/>
      <c r="R520" s="2207"/>
      <c r="S520" s="2207"/>
      <c r="T520" s="2208"/>
      <c r="U520" s="2207"/>
      <c r="V520" s="2207"/>
      <c r="W520" s="2207"/>
      <c r="X520" s="2207"/>
      <c r="Y520" s="2208"/>
      <c r="Z520" s="2207"/>
      <c r="AA520" s="2207"/>
      <c r="AB520" s="2207"/>
      <c r="AC520" s="2207"/>
      <c r="AD520" s="2208"/>
      <c r="AE520" s="2373"/>
      <c r="AF520" s="2373"/>
      <c r="AG520" s="2373"/>
      <c r="AH520" s="2373"/>
      <c r="AI520" s="2374"/>
      <c r="AJ520" s="2207"/>
      <c r="AK520" s="2207"/>
      <c r="AL520" s="2207"/>
      <c r="AM520" s="2207"/>
      <c r="AN520" s="2208"/>
      <c r="AO520" s="2207"/>
      <c r="AP520" s="2207"/>
      <c r="AQ520" s="2207"/>
      <c r="AR520" s="2207"/>
      <c r="AS520" s="2208"/>
      <c r="AT520" s="2207"/>
      <c r="AU520" s="2207"/>
      <c r="AV520" s="2207"/>
      <c r="AW520" s="2207"/>
      <c r="AX520" s="2208"/>
      <c r="AY520" s="391"/>
      <c r="AZ520" s="391"/>
      <c r="BA520" s="391"/>
      <c r="BB520" s="391"/>
      <c r="BC520" s="391"/>
      <c r="BD520" s="391"/>
    </row>
    <row r="521" spans="1:56">
      <c r="A521" s="2207"/>
      <c r="B521" s="2207"/>
      <c r="C521" s="2207"/>
      <c r="D521" s="2207"/>
      <c r="E521" s="2208"/>
      <c r="F521" s="2207"/>
      <c r="G521" s="2207"/>
      <c r="H521" s="2207"/>
      <c r="I521" s="2207"/>
      <c r="J521" s="2208"/>
      <c r="K521" s="2207"/>
      <c r="L521" s="2207"/>
      <c r="M521" s="2207"/>
      <c r="N521" s="2207"/>
      <c r="O521" s="2208"/>
      <c r="P521" s="2207"/>
      <c r="Q521" s="2207"/>
      <c r="R521" s="2207"/>
      <c r="S521" s="2207"/>
      <c r="T521" s="2208"/>
      <c r="U521" s="2207"/>
      <c r="V521" s="2207"/>
      <c r="W521" s="2207"/>
      <c r="X521" s="2207"/>
      <c r="Y521" s="2208"/>
      <c r="Z521" s="2207"/>
      <c r="AA521" s="2207"/>
      <c r="AB521" s="2207"/>
      <c r="AC521" s="2207"/>
      <c r="AD521" s="2208"/>
      <c r="AE521" s="2373"/>
      <c r="AF521" s="2373"/>
      <c r="AG521" s="2373"/>
      <c r="AH521" s="2373"/>
      <c r="AI521" s="2374"/>
      <c r="AJ521" s="2207"/>
      <c r="AK521" s="2207"/>
      <c r="AL521" s="2207"/>
      <c r="AM521" s="2207"/>
      <c r="AN521" s="2208"/>
      <c r="AO521" s="2207"/>
      <c r="AP521" s="2207"/>
      <c r="AQ521" s="2207"/>
      <c r="AR521" s="2207"/>
      <c r="AS521" s="2208"/>
      <c r="AT521" s="2207"/>
      <c r="AU521" s="2207"/>
      <c r="AV521" s="2207"/>
      <c r="AW521" s="2207"/>
      <c r="AX521" s="2208"/>
      <c r="AY521" s="391"/>
      <c r="AZ521" s="391"/>
      <c r="BA521" s="391"/>
      <c r="BB521" s="391"/>
      <c r="BC521" s="391"/>
      <c r="BD521" s="391"/>
    </row>
    <row r="522" spans="1:56">
      <c r="A522" s="2207"/>
      <c r="B522" s="2207"/>
      <c r="C522" s="2207"/>
      <c r="D522" s="2207"/>
      <c r="E522" s="2208"/>
      <c r="F522" s="2207"/>
      <c r="G522" s="2207"/>
      <c r="H522" s="2207"/>
      <c r="I522" s="2207"/>
      <c r="J522" s="2208"/>
      <c r="K522" s="2207"/>
      <c r="L522" s="2207"/>
      <c r="M522" s="2207"/>
      <c r="N522" s="2207"/>
      <c r="O522" s="2208"/>
      <c r="P522" s="2207"/>
      <c r="Q522" s="2207"/>
      <c r="R522" s="2207"/>
      <c r="S522" s="2207"/>
      <c r="T522" s="2208"/>
      <c r="U522" s="2207"/>
      <c r="V522" s="2207"/>
      <c r="W522" s="2207"/>
      <c r="X522" s="2207"/>
      <c r="Y522" s="2208"/>
      <c r="Z522" s="2207"/>
      <c r="AA522" s="2207"/>
      <c r="AB522" s="2207"/>
      <c r="AC522" s="2207"/>
      <c r="AD522" s="2208"/>
      <c r="AE522" s="2373"/>
      <c r="AF522" s="2373"/>
      <c r="AG522" s="2373"/>
      <c r="AH522" s="2373"/>
      <c r="AI522" s="2374"/>
      <c r="AJ522" s="2207"/>
      <c r="AK522" s="2207"/>
      <c r="AL522" s="2207"/>
      <c r="AM522" s="2207"/>
      <c r="AN522" s="2208"/>
      <c r="AO522" s="2207"/>
      <c r="AP522" s="2207"/>
      <c r="AQ522" s="2207"/>
      <c r="AR522" s="2207"/>
      <c r="AS522" s="2208"/>
      <c r="AT522" s="2207"/>
      <c r="AU522" s="2207"/>
      <c r="AV522" s="2207"/>
      <c r="AW522" s="2207"/>
      <c r="AX522" s="2208"/>
      <c r="AY522" s="391"/>
      <c r="AZ522" s="391"/>
      <c r="BA522" s="391"/>
      <c r="BB522" s="391"/>
      <c r="BC522" s="391"/>
      <c r="BD522" s="391"/>
    </row>
    <row r="523" spans="1:56">
      <c r="A523" s="2261"/>
      <c r="B523" s="2261"/>
      <c r="C523" s="2261"/>
      <c r="D523" s="2261"/>
      <c r="E523" s="2262"/>
      <c r="F523" s="2261"/>
      <c r="G523" s="2261"/>
      <c r="H523" s="2261"/>
      <c r="I523" s="2261"/>
      <c r="J523" s="2262"/>
      <c r="K523" s="2261"/>
      <c r="L523" s="2261"/>
      <c r="M523" s="2261"/>
      <c r="N523" s="2261"/>
      <c r="O523" s="2262"/>
      <c r="P523" s="2261"/>
      <c r="Q523" s="2261"/>
      <c r="R523" s="2261"/>
      <c r="S523" s="2261"/>
      <c r="T523" s="2262"/>
      <c r="U523" s="2261"/>
      <c r="V523" s="2261"/>
      <c r="W523" s="2261"/>
      <c r="X523" s="2261"/>
      <c r="Y523" s="2262"/>
      <c r="Z523" s="2261"/>
      <c r="AA523" s="2261"/>
      <c r="AB523" s="2261"/>
      <c r="AC523" s="2261"/>
      <c r="AD523" s="2262"/>
      <c r="AE523" s="2375"/>
      <c r="AF523" s="2375"/>
      <c r="AG523" s="2375"/>
      <c r="AH523" s="2375"/>
      <c r="AI523" s="2376"/>
      <c r="AJ523" s="2261"/>
      <c r="AK523" s="2261"/>
      <c r="AL523" s="2261"/>
      <c r="AM523" s="2261"/>
      <c r="AN523" s="2262"/>
      <c r="AO523" s="2261"/>
      <c r="AP523" s="2261"/>
      <c r="AQ523" s="2261"/>
      <c r="AR523" s="2261"/>
      <c r="AS523" s="2262"/>
      <c r="AT523" s="2261"/>
      <c r="AU523" s="2261"/>
      <c r="AV523" s="2261"/>
      <c r="AW523" s="2261"/>
      <c r="AX523" s="2262"/>
      <c r="AY523" s="391"/>
      <c r="AZ523" s="391"/>
      <c r="BA523" s="391"/>
      <c r="BB523" s="391"/>
      <c r="BC523" s="391"/>
      <c r="BD523" s="391"/>
    </row>
    <row r="524" spans="1:56">
      <c r="A524" s="424">
        <v>21</v>
      </c>
      <c r="B524" s="425"/>
      <c r="C524" s="425"/>
      <c r="D524" s="425"/>
      <c r="E524" s="426"/>
      <c r="F524" s="424">
        <v>22</v>
      </c>
      <c r="G524" s="425"/>
      <c r="H524" s="425"/>
      <c r="I524" s="425"/>
      <c r="J524" s="426"/>
      <c r="K524" s="424">
        <v>23</v>
      </c>
      <c r="L524" s="425"/>
      <c r="M524" s="425"/>
      <c r="N524" s="425"/>
      <c r="O524" s="426"/>
      <c r="P524" s="424">
        <v>24</v>
      </c>
      <c r="Q524" s="425"/>
      <c r="R524" s="425"/>
      <c r="S524" s="425"/>
      <c r="T524" s="426"/>
      <c r="U524" s="424">
        <v>25</v>
      </c>
      <c r="V524" s="425"/>
      <c r="W524" s="425"/>
      <c r="X524" s="425"/>
      <c r="Y524" s="426"/>
      <c r="Z524" s="2264" t="s">
        <v>151</v>
      </c>
      <c r="AA524" s="2265"/>
      <c r="AB524" s="2265"/>
      <c r="AC524" s="2265"/>
      <c r="AD524" s="2265"/>
      <c r="AE524" s="2265"/>
      <c r="AF524" s="2265"/>
      <c r="AG524" s="2265"/>
      <c r="AH524" s="2265"/>
      <c r="AI524" s="2265"/>
      <c r="AJ524" s="2265"/>
      <c r="AK524" s="2265"/>
      <c r="AL524" s="2265"/>
      <c r="AM524" s="2265"/>
      <c r="AN524" s="2265"/>
      <c r="AO524" s="2265"/>
      <c r="AP524" s="2265"/>
      <c r="AQ524" s="2265"/>
      <c r="AR524" s="2265"/>
      <c r="AS524" s="2265"/>
      <c r="AT524" s="2265"/>
      <c r="AU524" s="2265"/>
      <c r="AV524" s="2265"/>
      <c r="AW524" s="2265"/>
      <c r="AX524" s="2265"/>
      <c r="AY524" s="391"/>
      <c r="AZ524" s="391"/>
      <c r="BA524" s="391"/>
      <c r="BB524" s="391"/>
      <c r="BC524" s="391"/>
      <c r="BD524" s="391"/>
    </row>
    <row r="525" spans="1:56">
      <c r="A525" s="2263"/>
      <c r="B525" s="2207"/>
      <c r="C525" s="2207"/>
      <c r="D525" s="2207"/>
      <c r="E525" s="2208"/>
      <c r="F525" s="2207"/>
      <c r="G525" s="2207"/>
      <c r="H525" s="2207"/>
      <c r="I525" s="2207"/>
      <c r="J525" s="2208"/>
      <c r="K525" s="2207"/>
      <c r="L525" s="2207"/>
      <c r="M525" s="2207"/>
      <c r="N525" s="2207"/>
      <c r="O525" s="2208"/>
      <c r="P525" s="2207"/>
      <c r="Q525" s="2207"/>
      <c r="R525" s="2207"/>
      <c r="S525" s="2207"/>
      <c r="T525" s="2208"/>
      <c r="U525" s="2207"/>
      <c r="V525" s="2207"/>
      <c r="W525" s="2207"/>
      <c r="X525" s="2207"/>
      <c r="Y525" s="2208"/>
      <c r="Z525" s="2266"/>
      <c r="AA525" s="2267"/>
      <c r="AB525" s="2267"/>
      <c r="AC525" s="2267"/>
      <c r="AD525" s="2267"/>
      <c r="AE525" s="2267"/>
      <c r="AF525" s="2267"/>
      <c r="AG525" s="2267"/>
      <c r="AH525" s="2267"/>
      <c r="AI525" s="2267"/>
      <c r="AJ525" s="2267"/>
      <c r="AK525" s="2267"/>
      <c r="AL525" s="2267"/>
      <c r="AM525" s="2267"/>
      <c r="AN525" s="2267"/>
      <c r="AO525" s="2267"/>
      <c r="AP525" s="2267"/>
      <c r="AQ525" s="2267"/>
      <c r="AR525" s="2267"/>
      <c r="AS525" s="2267"/>
      <c r="AT525" s="2267"/>
      <c r="AU525" s="2267"/>
      <c r="AV525" s="2267"/>
      <c r="AW525" s="2267"/>
      <c r="AX525" s="2267"/>
      <c r="AY525" s="391"/>
      <c r="AZ525" s="391"/>
      <c r="BA525" s="391"/>
      <c r="BB525" s="391"/>
      <c r="BC525" s="391"/>
      <c r="BD525" s="391"/>
    </row>
    <row r="526" spans="1:56">
      <c r="A526" s="2263"/>
      <c r="B526" s="2207"/>
      <c r="C526" s="2207"/>
      <c r="D526" s="2207"/>
      <c r="E526" s="2208"/>
      <c r="F526" s="2207"/>
      <c r="G526" s="2207"/>
      <c r="H526" s="2207"/>
      <c r="I526" s="2207"/>
      <c r="J526" s="2208"/>
      <c r="K526" s="2207"/>
      <c r="L526" s="2207"/>
      <c r="M526" s="2207"/>
      <c r="N526" s="2207"/>
      <c r="O526" s="2208"/>
      <c r="P526" s="2207"/>
      <c r="Q526" s="2207"/>
      <c r="R526" s="2207"/>
      <c r="S526" s="2207"/>
      <c r="T526" s="2208"/>
      <c r="U526" s="2207"/>
      <c r="V526" s="2207"/>
      <c r="W526" s="2207"/>
      <c r="X526" s="2207"/>
      <c r="Y526" s="2208"/>
      <c r="Z526" s="2266"/>
      <c r="AA526" s="2267"/>
      <c r="AB526" s="2267"/>
      <c r="AC526" s="2267"/>
      <c r="AD526" s="2267"/>
      <c r="AE526" s="2267"/>
      <c r="AF526" s="2267"/>
      <c r="AG526" s="2267"/>
      <c r="AH526" s="2267"/>
      <c r="AI526" s="2267"/>
      <c r="AJ526" s="2267"/>
      <c r="AK526" s="2267"/>
      <c r="AL526" s="2267"/>
      <c r="AM526" s="2267"/>
      <c r="AN526" s="2267"/>
      <c r="AO526" s="2267"/>
      <c r="AP526" s="2267"/>
      <c r="AQ526" s="2267"/>
      <c r="AR526" s="2267"/>
      <c r="AS526" s="2267"/>
      <c r="AT526" s="2267"/>
      <c r="AU526" s="2267"/>
      <c r="AV526" s="2267"/>
      <c r="AW526" s="2267"/>
      <c r="AX526" s="2267"/>
      <c r="AY526" s="391"/>
      <c r="AZ526" s="391"/>
      <c r="BA526" s="391"/>
      <c r="BB526" s="391"/>
      <c r="BC526" s="391"/>
      <c r="BD526" s="391"/>
    </row>
    <row r="527" spans="1:56">
      <c r="A527" s="2263"/>
      <c r="B527" s="2207"/>
      <c r="C527" s="2207"/>
      <c r="D527" s="2207"/>
      <c r="E527" s="2208"/>
      <c r="F527" s="2207"/>
      <c r="G527" s="2207"/>
      <c r="H527" s="2207"/>
      <c r="I527" s="2207"/>
      <c r="J527" s="2208"/>
      <c r="K527" s="2207"/>
      <c r="L527" s="2207"/>
      <c r="M527" s="2207"/>
      <c r="N527" s="2207"/>
      <c r="O527" s="2208"/>
      <c r="P527" s="2207"/>
      <c r="Q527" s="2207"/>
      <c r="R527" s="2207"/>
      <c r="S527" s="2207"/>
      <c r="T527" s="2208"/>
      <c r="U527" s="2207"/>
      <c r="V527" s="2207"/>
      <c r="W527" s="2207"/>
      <c r="X527" s="2207"/>
      <c r="Y527" s="2208"/>
      <c r="Z527" s="2266"/>
      <c r="AA527" s="2267"/>
      <c r="AB527" s="2267"/>
      <c r="AC527" s="2267"/>
      <c r="AD527" s="2267"/>
      <c r="AE527" s="2267"/>
      <c r="AF527" s="2267"/>
      <c r="AG527" s="2267"/>
      <c r="AH527" s="2267"/>
      <c r="AI527" s="2267"/>
      <c r="AJ527" s="2267"/>
      <c r="AK527" s="2267"/>
      <c r="AL527" s="2267"/>
      <c r="AM527" s="2267"/>
      <c r="AN527" s="2267"/>
      <c r="AO527" s="2267"/>
      <c r="AP527" s="2267"/>
      <c r="AQ527" s="2267"/>
      <c r="AR527" s="2267"/>
      <c r="AS527" s="2267"/>
      <c r="AT527" s="2267"/>
      <c r="AU527" s="2267"/>
      <c r="AV527" s="2267"/>
      <c r="AW527" s="2267"/>
      <c r="AX527" s="2267"/>
      <c r="AY527" s="391"/>
      <c r="AZ527" s="391"/>
      <c r="BA527" s="391"/>
      <c r="BB527" s="391"/>
      <c r="BC527" s="391"/>
      <c r="BD527" s="391"/>
    </row>
    <row r="528" spans="1:56" ht="15.75">
      <c r="A528" s="2263"/>
      <c r="B528" s="2207"/>
      <c r="C528" s="2207"/>
      <c r="D528" s="2207"/>
      <c r="E528" s="2208"/>
      <c r="F528" s="2207"/>
      <c r="G528" s="2207"/>
      <c r="H528" s="2207"/>
      <c r="I528" s="2207"/>
      <c r="J528" s="2208"/>
      <c r="K528" s="2207"/>
      <c r="L528" s="2207"/>
      <c r="M528" s="2207"/>
      <c r="N528" s="2207"/>
      <c r="O528" s="2208"/>
      <c r="P528" s="2207"/>
      <c r="Q528" s="2207"/>
      <c r="R528" s="2207"/>
      <c r="S528" s="2207"/>
      <c r="T528" s="2208"/>
      <c r="U528" s="2207"/>
      <c r="V528" s="2207"/>
      <c r="W528" s="2207"/>
      <c r="X528" s="2207"/>
      <c r="Y528" s="2208"/>
      <c r="Z528" s="2270" t="s">
        <v>43</v>
      </c>
      <c r="AA528" s="2271"/>
      <c r="AB528" s="2271"/>
      <c r="AC528" s="496"/>
      <c r="AD528" s="497" t="s">
        <v>44</v>
      </c>
      <c r="AE528" s="497" t="s">
        <v>45</v>
      </c>
      <c r="AF528" s="497" t="s">
        <v>46</v>
      </c>
      <c r="AG528" s="2271" t="s">
        <v>47</v>
      </c>
      <c r="AH528" s="2271"/>
      <c r="AI528" s="2271"/>
      <c r="AJ528" s="427"/>
      <c r="AK528" s="427"/>
      <c r="AL528" s="427"/>
      <c r="AM528" s="427"/>
      <c r="AN528" s="427"/>
      <c r="AO528" s="427"/>
      <c r="AP528" s="427"/>
      <c r="AQ528" s="427"/>
      <c r="AR528" s="497" t="s">
        <v>48</v>
      </c>
      <c r="AS528" s="427"/>
      <c r="AT528" s="2268">
        <f>$AT$38</f>
        <v>463</v>
      </c>
      <c r="AU528" s="2268"/>
      <c r="AV528" s="2269" t="s">
        <v>49</v>
      </c>
      <c r="AW528" s="2269"/>
      <c r="AX528" s="427"/>
      <c r="AY528" s="391"/>
      <c r="AZ528" s="391"/>
      <c r="BA528" s="391"/>
      <c r="BB528" s="391"/>
      <c r="BC528" s="391"/>
      <c r="BD528" s="391"/>
    </row>
    <row r="529" spans="1:50">
      <c r="A529" s="2263"/>
      <c r="B529" s="2207"/>
      <c r="C529" s="2207"/>
      <c r="D529" s="2207"/>
      <c r="E529" s="2208"/>
      <c r="F529" s="2207"/>
      <c r="G529" s="2207"/>
      <c r="H529" s="2207"/>
      <c r="I529" s="2207"/>
      <c r="J529" s="2208"/>
      <c r="K529" s="2207"/>
      <c r="L529" s="2207"/>
      <c r="M529" s="2207"/>
      <c r="N529" s="2207"/>
      <c r="O529" s="2208"/>
      <c r="P529" s="2207"/>
      <c r="Q529" s="2207"/>
      <c r="R529" s="2207"/>
      <c r="S529" s="2207"/>
      <c r="T529" s="2208"/>
      <c r="U529" s="2207"/>
      <c r="V529" s="2207"/>
      <c r="W529" s="2207"/>
      <c r="X529" s="2207"/>
      <c r="Y529" s="2208"/>
      <c r="Z529" s="2108"/>
      <c r="AA529" s="2109"/>
      <c r="AB529" s="2109"/>
      <c r="AC529" s="2109"/>
      <c r="AD529" s="550"/>
      <c r="AE529" s="551"/>
      <c r="AF529" s="527">
        <f>SUM($AT$38-AE529)</f>
        <v>463</v>
      </c>
      <c r="AG529" s="2207"/>
      <c r="AH529" s="2207"/>
      <c r="AI529" s="2207"/>
      <c r="AJ529" s="2207"/>
      <c r="AK529" s="2207"/>
      <c r="AL529" s="2207"/>
      <c r="AM529" s="2207"/>
      <c r="AN529" s="2207"/>
      <c r="AO529" s="2207"/>
      <c r="AP529" s="2207"/>
      <c r="AQ529" s="1091"/>
      <c r="AR529" s="2368" t="s">
        <v>50</v>
      </c>
      <c r="AS529" s="2368"/>
      <c r="AT529" s="2368"/>
      <c r="AU529" s="2368"/>
      <c r="AV529" s="2368"/>
      <c r="AW529" s="2368"/>
      <c r="AX529" s="427"/>
    </row>
    <row r="530" spans="1:50">
      <c r="A530" s="2263"/>
      <c r="B530" s="2207"/>
      <c r="C530" s="2207"/>
      <c r="D530" s="2207"/>
      <c r="E530" s="2208"/>
      <c r="F530" s="2207"/>
      <c r="G530" s="2207"/>
      <c r="H530" s="2207"/>
      <c r="I530" s="2207"/>
      <c r="J530" s="2208"/>
      <c r="K530" s="2207"/>
      <c r="L530" s="2207"/>
      <c r="M530" s="2207"/>
      <c r="N530" s="2207"/>
      <c r="O530" s="2208"/>
      <c r="P530" s="2207"/>
      <c r="Q530" s="2207"/>
      <c r="R530" s="2207"/>
      <c r="S530" s="2207"/>
      <c r="T530" s="2208"/>
      <c r="U530" s="2207" t="s">
        <v>152</v>
      </c>
      <c r="V530" s="2207"/>
      <c r="W530" s="2207"/>
      <c r="X530" s="2207"/>
      <c r="Y530" s="2208"/>
      <c r="Z530" s="2108"/>
      <c r="AA530" s="2109"/>
      <c r="AB530" s="2109"/>
      <c r="AC530" s="2109"/>
      <c r="AD530" s="550"/>
      <c r="AE530" s="551"/>
      <c r="AF530" s="527">
        <f t="shared" ref="AF530:AF539" si="10">SUM($AT$38-AE530)</f>
        <v>463</v>
      </c>
      <c r="AG530" s="2207"/>
      <c r="AH530" s="2207"/>
      <c r="AI530" s="2207"/>
      <c r="AJ530" s="2207"/>
      <c r="AK530" s="2207"/>
      <c r="AL530" s="2207"/>
      <c r="AM530" s="2207"/>
      <c r="AN530" s="2207"/>
      <c r="AO530" s="2207"/>
      <c r="AP530" s="2207"/>
      <c r="AQ530" s="1091"/>
      <c r="AR530" s="2368"/>
      <c r="AS530" s="2368"/>
      <c r="AT530" s="2368"/>
      <c r="AU530" s="2368"/>
      <c r="AV530" s="2368"/>
      <c r="AW530" s="2368"/>
      <c r="AX530" s="427"/>
    </row>
    <row r="531" spans="1:50">
      <c r="A531" s="2263"/>
      <c r="B531" s="2207"/>
      <c r="C531" s="2207"/>
      <c r="D531" s="2207"/>
      <c r="E531" s="2208"/>
      <c r="F531" s="2207"/>
      <c r="G531" s="2207"/>
      <c r="H531" s="2207"/>
      <c r="I531" s="2207"/>
      <c r="J531" s="2208"/>
      <c r="K531" s="2207"/>
      <c r="L531" s="2207"/>
      <c r="M531" s="2207"/>
      <c r="N531" s="2207"/>
      <c r="O531" s="2208"/>
      <c r="P531" s="2207"/>
      <c r="Q531" s="2207"/>
      <c r="R531" s="2207"/>
      <c r="S531" s="2207"/>
      <c r="T531" s="2208"/>
      <c r="U531" s="2207"/>
      <c r="V531" s="2207"/>
      <c r="W531" s="2207"/>
      <c r="X531" s="2207"/>
      <c r="Y531" s="2208"/>
      <c r="Z531" s="2108"/>
      <c r="AA531" s="2109"/>
      <c r="AB531" s="2109"/>
      <c r="AC531" s="2109"/>
      <c r="AD531" s="550"/>
      <c r="AE531" s="551"/>
      <c r="AF531" s="527">
        <f t="shared" si="10"/>
        <v>463</v>
      </c>
      <c r="AG531" s="2207"/>
      <c r="AH531" s="2207"/>
      <c r="AI531" s="2207"/>
      <c r="AJ531" s="2207"/>
      <c r="AK531" s="2207"/>
      <c r="AL531" s="2207"/>
      <c r="AM531" s="2207"/>
      <c r="AN531" s="2207"/>
      <c r="AO531" s="2207"/>
      <c r="AP531" s="2207"/>
      <c r="AQ531" s="1091"/>
      <c r="AR531" s="2368"/>
      <c r="AS531" s="2368"/>
      <c r="AT531" s="2368"/>
      <c r="AU531" s="2368"/>
      <c r="AV531" s="2368"/>
      <c r="AW531" s="2368"/>
      <c r="AX531" s="427"/>
    </row>
    <row r="532" spans="1:50">
      <c r="A532" s="2263"/>
      <c r="B532" s="2207"/>
      <c r="C532" s="2207"/>
      <c r="D532" s="2207"/>
      <c r="E532" s="2208"/>
      <c r="F532" s="2207"/>
      <c r="G532" s="2207"/>
      <c r="H532" s="2207"/>
      <c r="I532" s="2207"/>
      <c r="J532" s="2208"/>
      <c r="K532" s="2207"/>
      <c r="L532" s="2207"/>
      <c r="M532" s="2207"/>
      <c r="N532" s="2207"/>
      <c r="O532" s="2208"/>
      <c r="P532" s="2207"/>
      <c r="Q532" s="2207"/>
      <c r="R532" s="2207"/>
      <c r="S532" s="2207"/>
      <c r="T532" s="2208"/>
      <c r="U532" s="2207"/>
      <c r="V532" s="2207"/>
      <c r="W532" s="2207"/>
      <c r="X532" s="2207"/>
      <c r="Y532" s="2208"/>
      <c r="Z532" s="2108"/>
      <c r="AA532" s="2109"/>
      <c r="AB532" s="2109"/>
      <c r="AC532" s="2109"/>
      <c r="AD532" s="550"/>
      <c r="AE532" s="551"/>
      <c r="AF532" s="527">
        <f t="shared" si="10"/>
        <v>463</v>
      </c>
      <c r="AG532" s="2207"/>
      <c r="AH532" s="2207"/>
      <c r="AI532" s="2207"/>
      <c r="AJ532" s="2207"/>
      <c r="AK532" s="2207"/>
      <c r="AL532" s="2207"/>
      <c r="AM532" s="2207"/>
      <c r="AN532" s="2207"/>
      <c r="AO532" s="2207"/>
      <c r="AP532" s="2207"/>
      <c r="AQ532" s="1091"/>
      <c r="AR532" s="2368"/>
      <c r="AS532" s="2368"/>
      <c r="AT532" s="2368"/>
      <c r="AU532" s="2368"/>
      <c r="AV532" s="2368"/>
      <c r="AW532" s="2368"/>
      <c r="AX532" s="427"/>
    </row>
    <row r="533" spans="1:50">
      <c r="A533" s="2263"/>
      <c r="B533" s="2207"/>
      <c r="C533" s="2207"/>
      <c r="D533" s="2207"/>
      <c r="E533" s="2208"/>
      <c r="F533" s="2207"/>
      <c r="G533" s="2207"/>
      <c r="H533" s="2207"/>
      <c r="I533" s="2207"/>
      <c r="J533" s="2208"/>
      <c r="K533" s="2207"/>
      <c r="L533" s="2207"/>
      <c r="M533" s="2207"/>
      <c r="N533" s="2207"/>
      <c r="O533" s="2208"/>
      <c r="P533" s="2207"/>
      <c r="Q533" s="2207"/>
      <c r="R533" s="2207"/>
      <c r="S533" s="2207"/>
      <c r="T533" s="2208"/>
      <c r="U533" s="2207"/>
      <c r="V533" s="2207"/>
      <c r="W533" s="2207"/>
      <c r="X533" s="2207"/>
      <c r="Y533" s="2208"/>
      <c r="Z533" s="2108"/>
      <c r="AA533" s="2109"/>
      <c r="AB533" s="2109"/>
      <c r="AC533" s="2109"/>
      <c r="AD533" s="550"/>
      <c r="AE533" s="551"/>
      <c r="AF533" s="527">
        <f t="shared" si="10"/>
        <v>463</v>
      </c>
      <c r="AG533" s="2207"/>
      <c r="AH533" s="2207"/>
      <c r="AI533" s="2207"/>
      <c r="AJ533" s="2207"/>
      <c r="AK533" s="2207"/>
      <c r="AL533" s="2207"/>
      <c r="AM533" s="2207"/>
      <c r="AN533" s="2207"/>
      <c r="AO533" s="2207"/>
      <c r="AP533" s="2207"/>
      <c r="AQ533" s="1091"/>
      <c r="AR533" s="2368"/>
      <c r="AS533" s="2368"/>
      <c r="AT533" s="2368"/>
      <c r="AU533" s="2368"/>
      <c r="AV533" s="2368"/>
      <c r="AW533" s="2368"/>
      <c r="AX533" s="427"/>
    </row>
    <row r="534" spans="1:50">
      <c r="A534" s="2263"/>
      <c r="B534" s="2207"/>
      <c r="C534" s="2207"/>
      <c r="D534" s="2207"/>
      <c r="E534" s="2208"/>
      <c r="F534" s="2207"/>
      <c r="G534" s="2207"/>
      <c r="H534" s="2207"/>
      <c r="I534" s="2207"/>
      <c r="J534" s="2208"/>
      <c r="K534" s="2207"/>
      <c r="L534" s="2207"/>
      <c r="M534" s="2207"/>
      <c r="N534" s="2207"/>
      <c r="O534" s="2208"/>
      <c r="P534" s="2207"/>
      <c r="Q534" s="2207"/>
      <c r="R534" s="2207"/>
      <c r="S534" s="2207"/>
      <c r="T534" s="2208"/>
      <c r="U534" s="2207"/>
      <c r="V534" s="2207"/>
      <c r="W534" s="2207"/>
      <c r="X534" s="2207"/>
      <c r="Y534" s="2208"/>
      <c r="Z534" s="2108"/>
      <c r="AA534" s="2109"/>
      <c r="AB534" s="2109"/>
      <c r="AC534" s="2109"/>
      <c r="AD534" s="550"/>
      <c r="AE534" s="551"/>
      <c r="AF534" s="527">
        <f t="shared" si="10"/>
        <v>463</v>
      </c>
      <c r="AG534" s="2207"/>
      <c r="AH534" s="2207"/>
      <c r="AI534" s="2207"/>
      <c r="AJ534" s="2207"/>
      <c r="AK534" s="2207"/>
      <c r="AL534" s="2207"/>
      <c r="AM534" s="2207"/>
      <c r="AN534" s="2207"/>
      <c r="AO534" s="2207"/>
      <c r="AP534" s="2207"/>
      <c r="AQ534" s="1091"/>
      <c r="AR534" s="2368"/>
      <c r="AS534" s="2368"/>
      <c r="AT534" s="2368"/>
      <c r="AU534" s="2368"/>
      <c r="AV534" s="2368"/>
      <c r="AW534" s="2368"/>
      <c r="AX534" s="427"/>
    </row>
    <row r="535" spans="1:50">
      <c r="A535" s="2263"/>
      <c r="B535" s="2207"/>
      <c r="C535" s="2207"/>
      <c r="D535" s="2207"/>
      <c r="E535" s="2208"/>
      <c r="F535" s="2207"/>
      <c r="G535" s="2207"/>
      <c r="H535" s="2207"/>
      <c r="I535" s="2207"/>
      <c r="J535" s="2208"/>
      <c r="K535" s="2207"/>
      <c r="L535" s="2207"/>
      <c r="M535" s="2207"/>
      <c r="N535" s="2207"/>
      <c r="O535" s="2208"/>
      <c r="P535" s="2207"/>
      <c r="Q535" s="2207"/>
      <c r="R535" s="2207"/>
      <c r="S535" s="2207"/>
      <c r="T535" s="2208"/>
      <c r="U535" s="2207" t="s">
        <v>153</v>
      </c>
      <c r="V535" s="2207"/>
      <c r="W535" s="2207"/>
      <c r="X535" s="2207"/>
      <c r="Y535" s="2208"/>
      <c r="Z535" s="2108"/>
      <c r="AA535" s="2109"/>
      <c r="AB535" s="2109"/>
      <c r="AC535" s="2109"/>
      <c r="AD535" s="550"/>
      <c r="AE535" s="551"/>
      <c r="AF535" s="527">
        <f t="shared" si="10"/>
        <v>463</v>
      </c>
      <c r="AG535" s="2207"/>
      <c r="AH535" s="2207"/>
      <c r="AI535" s="2207"/>
      <c r="AJ535" s="2207"/>
      <c r="AK535" s="2207"/>
      <c r="AL535" s="2207"/>
      <c r="AM535" s="2207"/>
      <c r="AN535" s="2207"/>
      <c r="AO535" s="2207"/>
      <c r="AP535" s="2207"/>
      <c r="AQ535" s="1091"/>
      <c r="AR535" s="2368"/>
      <c r="AS535" s="2368"/>
      <c r="AT535" s="2368"/>
      <c r="AU535" s="2368"/>
      <c r="AV535" s="2368"/>
      <c r="AW535" s="2368"/>
      <c r="AX535" s="427"/>
    </row>
    <row r="536" spans="1:50">
      <c r="A536" s="2263"/>
      <c r="B536" s="2207"/>
      <c r="C536" s="2207"/>
      <c r="D536" s="2207"/>
      <c r="E536" s="2208"/>
      <c r="F536" s="2207"/>
      <c r="G536" s="2207"/>
      <c r="H536" s="2207"/>
      <c r="I536" s="2207"/>
      <c r="J536" s="2208"/>
      <c r="K536" s="2207"/>
      <c r="L536" s="2207"/>
      <c r="M536" s="2207"/>
      <c r="N536" s="2207"/>
      <c r="O536" s="2208"/>
      <c r="P536" s="2207"/>
      <c r="Q536" s="2207"/>
      <c r="R536" s="2207"/>
      <c r="S536" s="2207"/>
      <c r="T536" s="2208"/>
      <c r="U536" s="2207"/>
      <c r="V536" s="2207"/>
      <c r="W536" s="2207"/>
      <c r="X536" s="2207"/>
      <c r="Y536" s="2208"/>
      <c r="Z536" s="2108"/>
      <c r="AA536" s="2109"/>
      <c r="AB536" s="2109"/>
      <c r="AC536" s="2109"/>
      <c r="AD536" s="550"/>
      <c r="AE536" s="551"/>
      <c r="AF536" s="527">
        <f t="shared" si="10"/>
        <v>463</v>
      </c>
      <c r="AG536" s="2207"/>
      <c r="AH536" s="2207"/>
      <c r="AI536" s="2207"/>
      <c r="AJ536" s="2207"/>
      <c r="AK536" s="2207"/>
      <c r="AL536" s="2207"/>
      <c r="AM536" s="2207"/>
      <c r="AN536" s="2207"/>
      <c r="AO536" s="2207"/>
      <c r="AP536" s="2207"/>
      <c r="AQ536" s="1091"/>
      <c r="AR536" s="2368"/>
      <c r="AS536" s="2368"/>
      <c r="AT536" s="2368"/>
      <c r="AU536" s="2368"/>
      <c r="AV536" s="2368"/>
      <c r="AW536" s="2368"/>
      <c r="AX536" s="427"/>
    </row>
    <row r="537" spans="1:50">
      <c r="A537" s="2263"/>
      <c r="B537" s="2207"/>
      <c r="C537" s="2207"/>
      <c r="D537" s="2207"/>
      <c r="E537" s="2208"/>
      <c r="F537" s="2207"/>
      <c r="G537" s="2207"/>
      <c r="H537" s="2207"/>
      <c r="I537" s="2207"/>
      <c r="J537" s="2208"/>
      <c r="K537" s="2207"/>
      <c r="L537" s="2207"/>
      <c r="M537" s="2207"/>
      <c r="N537" s="2207"/>
      <c r="O537" s="2208"/>
      <c r="P537" s="2207"/>
      <c r="Q537" s="2207"/>
      <c r="R537" s="2207"/>
      <c r="S537" s="2207"/>
      <c r="T537" s="2208"/>
      <c r="U537" s="2207"/>
      <c r="V537" s="2207"/>
      <c r="W537" s="2207"/>
      <c r="X537" s="2207"/>
      <c r="Y537" s="2208"/>
      <c r="Z537" s="2108"/>
      <c r="AA537" s="2109"/>
      <c r="AB537" s="2109"/>
      <c r="AC537" s="2109"/>
      <c r="AD537" s="550"/>
      <c r="AE537" s="551"/>
      <c r="AF537" s="527">
        <f t="shared" si="10"/>
        <v>463</v>
      </c>
      <c r="AG537" s="2207"/>
      <c r="AH537" s="2207"/>
      <c r="AI537" s="2207"/>
      <c r="AJ537" s="2207"/>
      <c r="AK537" s="2207"/>
      <c r="AL537" s="2207"/>
      <c r="AM537" s="2207"/>
      <c r="AN537" s="2207"/>
      <c r="AO537" s="2207"/>
      <c r="AP537" s="2207"/>
      <c r="AQ537" s="1091"/>
      <c r="AR537" s="2368"/>
      <c r="AS537" s="2368"/>
      <c r="AT537" s="2368"/>
      <c r="AU537" s="2368"/>
      <c r="AV537" s="2368"/>
      <c r="AW537" s="2368"/>
      <c r="AX537" s="427"/>
    </row>
    <row r="538" spans="1:50">
      <c r="A538" s="2263"/>
      <c r="B538" s="2207"/>
      <c r="C538" s="2207"/>
      <c r="D538" s="2207"/>
      <c r="E538" s="2208"/>
      <c r="F538" s="2207"/>
      <c r="G538" s="2207"/>
      <c r="H538" s="2207"/>
      <c r="I538" s="2207"/>
      <c r="J538" s="2208"/>
      <c r="K538" s="2207"/>
      <c r="L538" s="2207"/>
      <c r="M538" s="2207"/>
      <c r="N538" s="2207"/>
      <c r="O538" s="2208"/>
      <c r="P538" s="2207"/>
      <c r="Q538" s="2207"/>
      <c r="R538" s="2207"/>
      <c r="S538" s="2207"/>
      <c r="T538" s="2208"/>
      <c r="U538" s="2207"/>
      <c r="V538" s="2207"/>
      <c r="W538" s="2207"/>
      <c r="X538" s="2207"/>
      <c r="Y538" s="2208"/>
      <c r="Z538" s="2108"/>
      <c r="AA538" s="2109"/>
      <c r="AB538" s="2109"/>
      <c r="AC538" s="2109"/>
      <c r="AD538" s="550"/>
      <c r="AE538" s="551"/>
      <c r="AF538" s="527">
        <f t="shared" si="10"/>
        <v>463</v>
      </c>
      <c r="AG538" s="2207"/>
      <c r="AH538" s="2207"/>
      <c r="AI538" s="2207"/>
      <c r="AJ538" s="2207"/>
      <c r="AK538" s="2207"/>
      <c r="AL538" s="2207"/>
      <c r="AM538" s="2207"/>
      <c r="AN538" s="2207"/>
      <c r="AO538" s="2207"/>
      <c r="AP538" s="2207"/>
      <c r="AQ538" s="1091"/>
      <c r="AR538" s="2368"/>
      <c r="AS538" s="2368"/>
      <c r="AT538" s="2368"/>
      <c r="AU538" s="2368"/>
      <c r="AV538" s="2368"/>
      <c r="AW538" s="2368"/>
      <c r="AX538" s="427"/>
    </row>
    <row r="539" spans="1:50">
      <c r="A539" s="2272"/>
      <c r="B539" s="2261"/>
      <c r="C539" s="2261"/>
      <c r="D539" s="2261"/>
      <c r="E539" s="2262"/>
      <c r="F539" s="2261"/>
      <c r="G539" s="2261"/>
      <c r="H539" s="2261"/>
      <c r="I539" s="2261"/>
      <c r="J539" s="2262"/>
      <c r="K539" s="2261"/>
      <c r="L539" s="2261"/>
      <c r="M539" s="2261"/>
      <c r="N539" s="2261"/>
      <c r="O539" s="2262"/>
      <c r="P539" s="2261"/>
      <c r="Q539" s="2261"/>
      <c r="R539" s="2261"/>
      <c r="S539" s="2261"/>
      <c r="T539" s="2262"/>
      <c r="U539" s="2261"/>
      <c r="V539" s="2261"/>
      <c r="W539" s="2261"/>
      <c r="X539" s="2261"/>
      <c r="Y539" s="2262"/>
      <c r="Z539" s="2108"/>
      <c r="AA539" s="2109"/>
      <c r="AB539" s="2109"/>
      <c r="AC539" s="2109"/>
      <c r="AD539" s="550"/>
      <c r="AE539" s="551"/>
      <c r="AF539" s="534">
        <f t="shared" si="10"/>
        <v>463</v>
      </c>
      <c r="AG539" s="577" t="s">
        <v>55</v>
      </c>
      <c r="AH539" s="577"/>
      <c r="AI539" s="428"/>
      <c r="AJ539" s="428"/>
      <c r="AK539" s="428"/>
      <c r="AL539" s="428"/>
      <c r="AM539" s="428"/>
      <c r="AN539" s="428"/>
      <c r="AO539" s="428"/>
      <c r="AP539" s="428"/>
      <c r="AQ539" s="428"/>
      <c r="AR539" s="428"/>
      <c r="AS539" s="428"/>
      <c r="AT539" s="428"/>
      <c r="AU539" s="428"/>
      <c r="AV539" s="428"/>
      <c r="AW539" s="428"/>
      <c r="AX539" s="428"/>
    </row>
    <row r="540" spans="1:50" ht="18.75">
      <c r="A540" s="2011" t="s">
        <v>0</v>
      </c>
      <c r="B540" s="2011"/>
      <c r="C540" s="2011"/>
      <c r="D540" s="2011"/>
      <c r="E540" s="2011"/>
      <c r="F540" s="2011" t="s">
        <v>1</v>
      </c>
      <c r="G540" s="2011"/>
      <c r="H540" s="2011"/>
      <c r="I540" s="2011"/>
      <c r="J540" s="2011"/>
      <c r="K540" s="2011" t="s">
        <v>2</v>
      </c>
      <c r="L540" s="2011"/>
      <c r="M540" s="2011"/>
      <c r="N540" s="2011"/>
      <c r="O540" s="2011"/>
      <c r="P540" s="2011" t="s">
        <v>3</v>
      </c>
      <c r="Q540" s="2011"/>
      <c r="R540" s="2011"/>
      <c r="S540" s="2011"/>
      <c r="T540" s="2011"/>
      <c r="U540" s="2011" t="s">
        <v>4</v>
      </c>
      <c r="V540" s="2011"/>
      <c r="W540" s="2011"/>
      <c r="X540" s="2011"/>
      <c r="Y540" s="2011"/>
      <c r="Z540" s="2011" t="s">
        <v>5</v>
      </c>
      <c r="AA540" s="2011"/>
      <c r="AB540" s="2011"/>
      <c r="AC540" s="2011"/>
      <c r="AD540" s="2011"/>
      <c r="AE540" s="2011" t="s">
        <v>6</v>
      </c>
      <c r="AF540" s="2011"/>
      <c r="AG540" s="2011"/>
      <c r="AH540" s="2011"/>
      <c r="AI540" s="2011"/>
      <c r="AJ540" s="2011" t="s">
        <v>7</v>
      </c>
      <c r="AK540" s="2011"/>
      <c r="AL540" s="2011"/>
      <c r="AM540" s="2011"/>
      <c r="AN540" s="2011"/>
      <c r="AO540" s="2011" t="s">
        <v>8</v>
      </c>
      <c r="AP540" s="2011"/>
      <c r="AQ540" s="2011"/>
      <c r="AR540" s="2011"/>
      <c r="AS540" s="2011"/>
      <c r="AT540" s="2011" t="s">
        <v>9</v>
      </c>
      <c r="AU540" s="2011"/>
      <c r="AV540" s="2011"/>
      <c r="AW540" s="2011"/>
      <c r="AX540" s="2011"/>
    </row>
    <row r="541" spans="1:50">
      <c r="A541" s="2013" t="s">
        <v>154</v>
      </c>
      <c r="B541" s="2014"/>
      <c r="C541" s="2014"/>
      <c r="D541" s="2014"/>
      <c r="E541" s="2014"/>
      <c r="F541" s="2014"/>
      <c r="G541" s="2014"/>
      <c r="H541" s="2014"/>
      <c r="I541" s="2014"/>
      <c r="J541" s="2014"/>
      <c r="K541" s="2014"/>
      <c r="L541" s="2014"/>
      <c r="M541" s="2014"/>
      <c r="N541" s="2014"/>
      <c r="O541" s="2014"/>
      <c r="P541" s="2014"/>
      <c r="Q541" s="2014"/>
      <c r="R541" s="2014"/>
      <c r="S541" s="2014"/>
      <c r="T541" s="2014"/>
      <c r="U541" s="2014"/>
      <c r="V541" s="2014"/>
      <c r="W541" s="2014"/>
      <c r="X541" s="2014"/>
      <c r="Y541" s="2014"/>
      <c r="Z541" s="429">
        <v>1</v>
      </c>
      <c r="AA541" s="430"/>
      <c r="AB541" s="430"/>
      <c r="AC541" s="430"/>
      <c r="AD541" s="431"/>
      <c r="AE541" s="430">
        <v>2</v>
      </c>
      <c r="AF541" s="430"/>
      <c r="AG541" s="430"/>
      <c r="AH541" s="430"/>
      <c r="AI541" s="431"/>
      <c r="AJ541" s="430">
        <v>3</v>
      </c>
      <c r="AK541" s="430"/>
      <c r="AL541" s="430"/>
      <c r="AM541" s="430"/>
      <c r="AN541" s="431"/>
      <c r="AO541" s="430">
        <v>4</v>
      </c>
      <c r="AP541" s="430"/>
      <c r="AQ541" s="430"/>
      <c r="AR541" s="430"/>
      <c r="AS541" s="431"/>
      <c r="AT541" s="430">
        <v>5</v>
      </c>
      <c r="AU541" s="430"/>
      <c r="AV541" s="430"/>
      <c r="AW541" s="430"/>
      <c r="AX541" s="431"/>
    </row>
    <row r="542" spans="1:50">
      <c r="A542" s="2015"/>
      <c r="B542" s="2016"/>
      <c r="C542" s="2016"/>
      <c r="D542" s="2016"/>
      <c r="E542" s="2016"/>
      <c r="F542" s="2016"/>
      <c r="G542" s="2016"/>
      <c r="H542" s="2016"/>
      <c r="I542" s="2016"/>
      <c r="J542" s="2016"/>
      <c r="K542" s="2016"/>
      <c r="L542" s="2016"/>
      <c r="M542" s="2016"/>
      <c r="N542" s="2016"/>
      <c r="O542" s="2016"/>
      <c r="P542" s="2016"/>
      <c r="Q542" s="2016"/>
      <c r="R542" s="2016"/>
      <c r="S542" s="2016"/>
      <c r="T542" s="2016"/>
      <c r="U542" s="2016"/>
      <c r="V542" s="2016"/>
      <c r="W542" s="2016"/>
      <c r="X542" s="2016"/>
      <c r="Y542" s="2016"/>
      <c r="Z542" s="2019"/>
      <c r="AA542" s="2020"/>
      <c r="AB542" s="2020"/>
      <c r="AC542" s="2020"/>
      <c r="AD542" s="2021"/>
      <c r="AE542" s="2020" t="s">
        <v>155</v>
      </c>
      <c r="AF542" s="2020"/>
      <c r="AG542" s="2020"/>
      <c r="AH542" s="2020"/>
      <c r="AI542" s="2021"/>
      <c r="AJ542" s="2020"/>
      <c r="AK542" s="2020"/>
      <c r="AL542" s="2020"/>
      <c r="AM542" s="2020"/>
      <c r="AN542" s="2021"/>
      <c r="AO542" s="2020"/>
      <c r="AP542" s="2020"/>
      <c r="AQ542" s="2020"/>
      <c r="AR542" s="2020"/>
      <c r="AS542" s="2021"/>
      <c r="AT542" s="2020"/>
      <c r="AU542" s="2020"/>
      <c r="AV542" s="2020"/>
      <c r="AW542" s="2020"/>
      <c r="AX542" s="2021"/>
    </row>
    <row r="543" spans="1:50">
      <c r="A543" s="2015"/>
      <c r="B543" s="2016"/>
      <c r="C543" s="2016"/>
      <c r="D543" s="2016"/>
      <c r="E543" s="2016"/>
      <c r="F543" s="2016"/>
      <c r="G543" s="2016"/>
      <c r="H543" s="2016"/>
      <c r="I543" s="2016"/>
      <c r="J543" s="2016"/>
      <c r="K543" s="2016"/>
      <c r="L543" s="2016"/>
      <c r="M543" s="2016"/>
      <c r="N543" s="2016"/>
      <c r="O543" s="2016"/>
      <c r="P543" s="2016"/>
      <c r="Q543" s="2016"/>
      <c r="R543" s="2016"/>
      <c r="S543" s="2016"/>
      <c r="T543" s="2016"/>
      <c r="U543" s="2016"/>
      <c r="V543" s="2016"/>
      <c r="W543" s="2016"/>
      <c r="X543" s="2016"/>
      <c r="Y543" s="2016"/>
      <c r="Z543" s="2019"/>
      <c r="AA543" s="2020"/>
      <c r="AB543" s="2020"/>
      <c r="AC543" s="2020"/>
      <c r="AD543" s="2021"/>
      <c r="AE543" s="2020"/>
      <c r="AF543" s="2020"/>
      <c r="AG543" s="2020"/>
      <c r="AH543" s="2020"/>
      <c r="AI543" s="2021"/>
      <c r="AJ543" s="2020"/>
      <c r="AK543" s="2020"/>
      <c r="AL543" s="2020"/>
      <c r="AM543" s="2020"/>
      <c r="AN543" s="2021"/>
      <c r="AO543" s="2020"/>
      <c r="AP543" s="2020"/>
      <c r="AQ543" s="2020"/>
      <c r="AR543" s="2020"/>
      <c r="AS543" s="2021"/>
      <c r="AT543" s="2020"/>
      <c r="AU543" s="2020"/>
      <c r="AV543" s="2020"/>
      <c r="AW543" s="2020"/>
      <c r="AX543" s="2021"/>
    </row>
    <row r="544" spans="1:50">
      <c r="A544" s="2015"/>
      <c r="B544" s="2016"/>
      <c r="C544" s="2016"/>
      <c r="D544" s="2016"/>
      <c r="E544" s="2016"/>
      <c r="F544" s="2016"/>
      <c r="G544" s="2016"/>
      <c r="H544" s="2016"/>
      <c r="I544" s="2016"/>
      <c r="J544" s="2016"/>
      <c r="K544" s="2016"/>
      <c r="L544" s="2016"/>
      <c r="M544" s="2016"/>
      <c r="N544" s="2016"/>
      <c r="O544" s="2016"/>
      <c r="P544" s="2016"/>
      <c r="Q544" s="2016"/>
      <c r="R544" s="2016"/>
      <c r="S544" s="2016"/>
      <c r="T544" s="2016"/>
      <c r="U544" s="2016"/>
      <c r="V544" s="2016"/>
      <c r="W544" s="2016"/>
      <c r="X544" s="2016"/>
      <c r="Y544" s="2016"/>
      <c r="Z544" s="2019"/>
      <c r="AA544" s="2020"/>
      <c r="AB544" s="2020"/>
      <c r="AC544" s="2020"/>
      <c r="AD544" s="2021"/>
      <c r="AE544" s="2020"/>
      <c r="AF544" s="2020"/>
      <c r="AG544" s="2020"/>
      <c r="AH544" s="2020"/>
      <c r="AI544" s="2021"/>
      <c r="AJ544" s="2020"/>
      <c r="AK544" s="2020"/>
      <c r="AL544" s="2020"/>
      <c r="AM544" s="2020"/>
      <c r="AN544" s="2021"/>
      <c r="AO544" s="2020"/>
      <c r="AP544" s="2020"/>
      <c r="AQ544" s="2020"/>
      <c r="AR544" s="2020"/>
      <c r="AS544" s="2021"/>
      <c r="AT544" s="2020"/>
      <c r="AU544" s="2020"/>
      <c r="AV544" s="2020"/>
      <c r="AW544" s="2020"/>
      <c r="AX544" s="2021"/>
    </row>
    <row r="545" spans="1:50" ht="15.75">
      <c r="A545" s="2027" t="s">
        <v>43</v>
      </c>
      <c r="B545" s="2028"/>
      <c r="C545" s="2028"/>
      <c r="D545" s="498"/>
      <c r="E545" s="499" t="s">
        <v>44</v>
      </c>
      <c r="F545" s="499" t="s">
        <v>45</v>
      </c>
      <c r="G545" s="499" t="s">
        <v>46</v>
      </c>
      <c r="H545" s="2028" t="s">
        <v>47</v>
      </c>
      <c r="I545" s="2028"/>
      <c r="J545" s="2028"/>
      <c r="K545" s="432"/>
      <c r="L545" s="432"/>
      <c r="M545" s="432"/>
      <c r="N545" s="432"/>
      <c r="O545" s="432"/>
      <c r="P545" s="432"/>
      <c r="Q545" s="432"/>
      <c r="R545" s="432"/>
      <c r="S545" s="499" t="s">
        <v>48</v>
      </c>
      <c r="T545" s="432"/>
      <c r="U545" s="2025">
        <f>$AT$38</f>
        <v>463</v>
      </c>
      <c r="V545" s="2025"/>
      <c r="W545" s="2026" t="s">
        <v>49</v>
      </c>
      <c r="X545" s="2026"/>
      <c r="Y545" s="432"/>
      <c r="Z545" s="2019"/>
      <c r="AA545" s="2020"/>
      <c r="AB545" s="2020"/>
      <c r="AC545" s="2020"/>
      <c r="AD545" s="2021"/>
      <c r="AE545" s="2020"/>
      <c r="AF545" s="2020"/>
      <c r="AG545" s="2020"/>
      <c r="AH545" s="2020"/>
      <c r="AI545" s="2021"/>
      <c r="AJ545" s="2020"/>
      <c r="AK545" s="2020"/>
      <c r="AL545" s="2020"/>
      <c r="AM545" s="2020"/>
      <c r="AN545" s="2021"/>
      <c r="AO545" s="2020"/>
      <c r="AP545" s="2020"/>
      <c r="AQ545" s="2020"/>
      <c r="AR545" s="2020"/>
      <c r="AS545" s="2021"/>
      <c r="AT545" s="2020"/>
      <c r="AU545" s="2020"/>
      <c r="AV545" s="2020"/>
      <c r="AW545" s="2020"/>
      <c r="AX545" s="2021"/>
    </row>
    <row r="546" spans="1:50" ht="13.15" customHeight="1">
      <c r="A546" s="2017"/>
      <c r="B546" s="2018"/>
      <c r="C546" s="2018"/>
      <c r="D546" s="2018"/>
      <c r="E546" s="548"/>
      <c r="F546" s="549"/>
      <c r="G546" s="527">
        <f>SUM($AT$38-F546)</f>
        <v>463</v>
      </c>
      <c r="H546" s="2020"/>
      <c r="I546" s="2020"/>
      <c r="J546" s="2020"/>
      <c r="K546" s="2020"/>
      <c r="L546" s="2020"/>
      <c r="M546" s="2020"/>
      <c r="N546" s="2020"/>
      <c r="O546" s="2020"/>
      <c r="P546" s="2020"/>
      <c r="Q546" s="2020"/>
      <c r="R546" s="1083"/>
      <c r="S546" s="2368" t="s">
        <v>50</v>
      </c>
      <c r="T546" s="2368"/>
      <c r="U546" s="2368"/>
      <c r="V546" s="2368"/>
      <c r="W546" s="2368"/>
      <c r="X546" s="2368"/>
      <c r="Y546" s="432"/>
      <c r="Z546" s="2019"/>
      <c r="AA546" s="2020"/>
      <c r="AB546" s="2020"/>
      <c r="AC546" s="2020"/>
      <c r="AD546" s="2021"/>
      <c r="AE546" s="2020"/>
      <c r="AF546" s="2020"/>
      <c r="AG546" s="2020"/>
      <c r="AH546" s="2020"/>
      <c r="AI546" s="2021"/>
      <c r="AJ546" s="2020"/>
      <c r="AK546" s="2020"/>
      <c r="AL546" s="2020"/>
      <c r="AM546" s="2020"/>
      <c r="AN546" s="2021"/>
      <c r="AO546" s="2020"/>
      <c r="AP546" s="2020"/>
      <c r="AQ546" s="2020"/>
      <c r="AR546" s="2020"/>
      <c r="AS546" s="2021"/>
      <c r="AT546" s="2020"/>
      <c r="AU546" s="2020"/>
      <c r="AV546" s="2020"/>
      <c r="AW546" s="2020"/>
      <c r="AX546" s="2021"/>
    </row>
    <row r="547" spans="1:50">
      <c r="A547" s="2017"/>
      <c r="B547" s="2018"/>
      <c r="C547" s="2018"/>
      <c r="D547" s="2018"/>
      <c r="E547" s="548"/>
      <c r="F547" s="549"/>
      <c r="G547" s="527">
        <f t="shared" ref="G547:G556" si="11">SUM($AT$38-F547)</f>
        <v>463</v>
      </c>
      <c r="H547" s="2020"/>
      <c r="I547" s="2020"/>
      <c r="J547" s="2020"/>
      <c r="K547" s="2020"/>
      <c r="L547" s="2020"/>
      <c r="M547" s="2020"/>
      <c r="N547" s="2020"/>
      <c r="O547" s="2020"/>
      <c r="P547" s="2020"/>
      <c r="Q547" s="2020"/>
      <c r="R547" s="1083"/>
      <c r="S547" s="2368"/>
      <c r="T547" s="2368"/>
      <c r="U547" s="2368"/>
      <c r="V547" s="2368"/>
      <c r="W547" s="2368"/>
      <c r="X547" s="2368"/>
      <c r="Y547" s="432"/>
      <c r="Z547" s="2019" t="s">
        <v>156</v>
      </c>
      <c r="AA547" s="2020"/>
      <c r="AB547" s="2020"/>
      <c r="AC547" s="2020"/>
      <c r="AD547" s="2021"/>
      <c r="AE547" s="2020" t="s">
        <v>157</v>
      </c>
      <c r="AF547" s="2020"/>
      <c r="AG547" s="2020"/>
      <c r="AH547" s="2020"/>
      <c r="AI547" s="2021"/>
      <c r="AJ547" s="2020"/>
      <c r="AK547" s="2020"/>
      <c r="AL547" s="2020"/>
      <c r="AM547" s="2020"/>
      <c r="AN547" s="2021"/>
      <c r="AO547" s="2020"/>
      <c r="AP547" s="2020"/>
      <c r="AQ547" s="2020"/>
      <c r="AR547" s="2020"/>
      <c r="AS547" s="2021"/>
      <c r="AT547" s="2020"/>
      <c r="AU547" s="2020"/>
      <c r="AV547" s="2020"/>
      <c r="AW547" s="2020"/>
      <c r="AX547" s="2021"/>
    </row>
    <row r="548" spans="1:50">
      <c r="A548" s="2017"/>
      <c r="B548" s="2018"/>
      <c r="C548" s="2018"/>
      <c r="D548" s="2018"/>
      <c r="E548" s="548"/>
      <c r="F548" s="549"/>
      <c r="G548" s="527">
        <f t="shared" si="11"/>
        <v>463</v>
      </c>
      <c r="H548" s="2020"/>
      <c r="I548" s="2020"/>
      <c r="J548" s="2020"/>
      <c r="K548" s="2020"/>
      <c r="L548" s="2020"/>
      <c r="M548" s="2020"/>
      <c r="N548" s="2020"/>
      <c r="O548" s="2020"/>
      <c r="P548" s="2020"/>
      <c r="Q548" s="2020"/>
      <c r="R548" s="1083"/>
      <c r="S548" s="2368"/>
      <c r="T548" s="2368"/>
      <c r="U548" s="2368"/>
      <c r="V548" s="2368"/>
      <c r="W548" s="2368"/>
      <c r="X548" s="2368"/>
      <c r="Y548" s="432"/>
      <c r="Z548" s="2019"/>
      <c r="AA548" s="2020"/>
      <c r="AB548" s="2020"/>
      <c r="AC548" s="2020"/>
      <c r="AD548" s="2021"/>
      <c r="AE548" s="2020"/>
      <c r="AF548" s="2020"/>
      <c r="AG548" s="2020"/>
      <c r="AH548" s="2020"/>
      <c r="AI548" s="2021"/>
      <c r="AJ548" s="2020"/>
      <c r="AK548" s="2020"/>
      <c r="AL548" s="2020"/>
      <c r="AM548" s="2020"/>
      <c r="AN548" s="2021"/>
      <c r="AO548" s="2020"/>
      <c r="AP548" s="2020"/>
      <c r="AQ548" s="2020"/>
      <c r="AR548" s="2020"/>
      <c r="AS548" s="2021"/>
      <c r="AT548" s="2020"/>
      <c r="AU548" s="2020"/>
      <c r="AV548" s="2020"/>
      <c r="AW548" s="2020"/>
      <c r="AX548" s="2021"/>
    </row>
    <row r="549" spans="1:50">
      <c r="A549" s="2017"/>
      <c r="B549" s="2018"/>
      <c r="C549" s="2018"/>
      <c r="D549" s="2018"/>
      <c r="E549" s="548"/>
      <c r="F549" s="549"/>
      <c r="G549" s="527">
        <f t="shared" si="11"/>
        <v>463</v>
      </c>
      <c r="H549" s="2020"/>
      <c r="I549" s="2020"/>
      <c r="J549" s="2020"/>
      <c r="K549" s="2020"/>
      <c r="L549" s="2020"/>
      <c r="M549" s="2020"/>
      <c r="N549" s="2020"/>
      <c r="O549" s="2020"/>
      <c r="P549" s="2020"/>
      <c r="Q549" s="2020"/>
      <c r="R549" s="1083"/>
      <c r="S549" s="2368"/>
      <c r="T549" s="2368"/>
      <c r="U549" s="2368"/>
      <c r="V549" s="2368"/>
      <c r="W549" s="2368"/>
      <c r="X549" s="2368"/>
      <c r="Y549" s="432"/>
      <c r="Z549" s="2019"/>
      <c r="AA549" s="2020"/>
      <c r="AB549" s="2020"/>
      <c r="AC549" s="2020"/>
      <c r="AD549" s="2021"/>
      <c r="AE549" s="2020"/>
      <c r="AF549" s="2020"/>
      <c r="AG549" s="2020"/>
      <c r="AH549" s="2020"/>
      <c r="AI549" s="2021"/>
      <c r="AJ549" s="2020"/>
      <c r="AK549" s="2020"/>
      <c r="AL549" s="2020"/>
      <c r="AM549" s="2020"/>
      <c r="AN549" s="2021"/>
      <c r="AO549" s="2020"/>
      <c r="AP549" s="2020"/>
      <c r="AQ549" s="2020"/>
      <c r="AR549" s="2020"/>
      <c r="AS549" s="2021"/>
      <c r="AT549" s="2020"/>
      <c r="AU549" s="2020"/>
      <c r="AV549" s="2020"/>
      <c r="AW549" s="2020"/>
      <c r="AX549" s="2021"/>
    </row>
    <row r="550" spans="1:50">
      <c r="A550" s="2017"/>
      <c r="B550" s="2018"/>
      <c r="C550" s="2018"/>
      <c r="D550" s="2018"/>
      <c r="E550" s="548"/>
      <c r="F550" s="549"/>
      <c r="G550" s="527">
        <f t="shared" si="11"/>
        <v>463</v>
      </c>
      <c r="H550" s="2020"/>
      <c r="I550" s="2020"/>
      <c r="J550" s="2020"/>
      <c r="K550" s="2020"/>
      <c r="L550" s="2020"/>
      <c r="M550" s="2020"/>
      <c r="N550" s="2020"/>
      <c r="O550" s="2020"/>
      <c r="P550" s="2020"/>
      <c r="Q550" s="2020"/>
      <c r="R550" s="1083"/>
      <c r="S550" s="2368"/>
      <c r="T550" s="2368"/>
      <c r="U550" s="2368"/>
      <c r="V550" s="2368"/>
      <c r="W550" s="2368"/>
      <c r="X550" s="2368"/>
      <c r="Y550" s="432"/>
      <c r="Z550" s="2019"/>
      <c r="AA550" s="2020"/>
      <c r="AB550" s="2020"/>
      <c r="AC550" s="2020"/>
      <c r="AD550" s="2021"/>
      <c r="AE550" s="2020"/>
      <c r="AF550" s="2020"/>
      <c r="AG550" s="2020"/>
      <c r="AH550" s="2020"/>
      <c r="AI550" s="2021"/>
      <c r="AJ550" s="2020"/>
      <c r="AK550" s="2020"/>
      <c r="AL550" s="2020"/>
      <c r="AM550" s="2020"/>
      <c r="AN550" s="2021"/>
      <c r="AO550" s="2020"/>
      <c r="AP550" s="2020"/>
      <c r="AQ550" s="2020"/>
      <c r="AR550" s="2020"/>
      <c r="AS550" s="2021"/>
      <c r="AT550" s="2020"/>
      <c r="AU550" s="2020"/>
      <c r="AV550" s="2020"/>
      <c r="AW550" s="2020"/>
      <c r="AX550" s="2021"/>
    </row>
    <row r="551" spans="1:50">
      <c r="A551" s="2017"/>
      <c r="B551" s="2018"/>
      <c r="C551" s="2018"/>
      <c r="D551" s="2018"/>
      <c r="E551" s="548"/>
      <c r="F551" s="549"/>
      <c r="G551" s="527">
        <f t="shared" si="11"/>
        <v>463</v>
      </c>
      <c r="H551" s="2020"/>
      <c r="I551" s="2020"/>
      <c r="J551" s="2020"/>
      <c r="K551" s="2020"/>
      <c r="L551" s="2020"/>
      <c r="M551" s="2020"/>
      <c r="N551" s="2020"/>
      <c r="O551" s="2020"/>
      <c r="P551" s="2020"/>
      <c r="Q551" s="2020"/>
      <c r="R551" s="1083"/>
      <c r="S551" s="2368"/>
      <c r="T551" s="2368"/>
      <c r="U551" s="2368"/>
      <c r="V551" s="2368"/>
      <c r="W551" s="2368"/>
      <c r="X551" s="2368"/>
      <c r="Y551" s="432"/>
      <c r="Z551" s="2019"/>
      <c r="AA551" s="2020"/>
      <c r="AB551" s="2020"/>
      <c r="AC551" s="2020"/>
      <c r="AD551" s="2021"/>
      <c r="AE551" s="2020"/>
      <c r="AF551" s="2020"/>
      <c r="AG551" s="2020"/>
      <c r="AH551" s="2020"/>
      <c r="AI551" s="2021"/>
      <c r="AJ551" s="2020"/>
      <c r="AK551" s="2020"/>
      <c r="AL551" s="2020"/>
      <c r="AM551" s="2020"/>
      <c r="AN551" s="2021"/>
      <c r="AO551" s="2020"/>
      <c r="AP551" s="2020"/>
      <c r="AQ551" s="2020"/>
      <c r="AR551" s="2020"/>
      <c r="AS551" s="2021"/>
      <c r="AT551" s="2020"/>
      <c r="AU551" s="2020"/>
      <c r="AV551" s="2020"/>
      <c r="AW551" s="2020"/>
      <c r="AX551" s="2021"/>
    </row>
    <row r="552" spans="1:50">
      <c r="A552" s="2017"/>
      <c r="B552" s="2018"/>
      <c r="C552" s="2018"/>
      <c r="D552" s="2018"/>
      <c r="E552" s="548"/>
      <c r="F552" s="549"/>
      <c r="G552" s="527">
        <f t="shared" si="11"/>
        <v>463</v>
      </c>
      <c r="H552" s="2020"/>
      <c r="I552" s="2020"/>
      <c r="J552" s="2020"/>
      <c r="K552" s="2020"/>
      <c r="L552" s="2020"/>
      <c r="M552" s="2020"/>
      <c r="N552" s="2020"/>
      <c r="O552" s="2020"/>
      <c r="P552" s="2020"/>
      <c r="Q552" s="2020"/>
      <c r="R552" s="1083"/>
      <c r="S552" s="2368"/>
      <c r="T552" s="2368"/>
      <c r="U552" s="2368"/>
      <c r="V552" s="2368"/>
      <c r="W552" s="2368"/>
      <c r="X552" s="2368"/>
      <c r="Y552" s="432"/>
      <c r="Z552" s="2019"/>
      <c r="AA552" s="2020"/>
      <c r="AB552" s="2020"/>
      <c r="AC552" s="2020"/>
      <c r="AD552" s="2021"/>
      <c r="AE552" s="2020" t="s">
        <v>158</v>
      </c>
      <c r="AF552" s="2020"/>
      <c r="AG552" s="2020"/>
      <c r="AH552" s="2020"/>
      <c r="AI552" s="2021"/>
      <c r="AJ552" s="2020"/>
      <c r="AK552" s="2020"/>
      <c r="AL552" s="2020"/>
      <c r="AM552" s="2020"/>
      <c r="AN552" s="2021"/>
      <c r="AO552" s="2020"/>
      <c r="AP552" s="2020"/>
      <c r="AQ552" s="2020"/>
      <c r="AR552" s="2020"/>
      <c r="AS552" s="2021"/>
      <c r="AT552" s="2020"/>
      <c r="AU552" s="2020"/>
      <c r="AV552" s="2020"/>
      <c r="AW552" s="2020"/>
      <c r="AX552" s="2021"/>
    </row>
    <row r="553" spans="1:50">
      <c r="A553" s="2017"/>
      <c r="B553" s="2018"/>
      <c r="C553" s="2018"/>
      <c r="D553" s="2018"/>
      <c r="E553" s="548"/>
      <c r="F553" s="549"/>
      <c r="G553" s="527">
        <f t="shared" si="11"/>
        <v>463</v>
      </c>
      <c r="H553" s="2020"/>
      <c r="I553" s="2020"/>
      <c r="J553" s="2020"/>
      <c r="K553" s="2020"/>
      <c r="L553" s="2020"/>
      <c r="M553" s="2020"/>
      <c r="N553" s="2020"/>
      <c r="O553" s="2020"/>
      <c r="P553" s="2020"/>
      <c r="Q553" s="2020"/>
      <c r="R553" s="1083"/>
      <c r="S553" s="2368"/>
      <c r="T553" s="2368"/>
      <c r="U553" s="2368"/>
      <c r="V553" s="2368"/>
      <c r="W553" s="2368"/>
      <c r="X553" s="2368"/>
      <c r="Y553" s="432"/>
      <c r="Z553" s="2019"/>
      <c r="AA553" s="2020"/>
      <c r="AB553" s="2020"/>
      <c r="AC553" s="2020"/>
      <c r="AD553" s="2021"/>
      <c r="AE553" s="2020"/>
      <c r="AF553" s="2020"/>
      <c r="AG553" s="2020"/>
      <c r="AH553" s="2020"/>
      <c r="AI553" s="2021"/>
      <c r="AJ553" s="2020"/>
      <c r="AK553" s="2020"/>
      <c r="AL553" s="2020"/>
      <c r="AM553" s="2020"/>
      <c r="AN553" s="2021"/>
      <c r="AO553" s="2020"/>
      <c r="AP553" s="2020"/>
      <c r="AQ553" s="2020"/>
      <c r="AR553" s="2020"/>
      <c r="AS553" s="2021"/>
      <c r="AT553" s="2020"/>
      <c r="AU553" s="2020"/>
      <c r="AV553" s="2020"/>
      <c r="AW553" s="2020"/>
      <c r="AX553" s="2021"/>
    </row>
    <row r="554" spans="1:50">
      <c r="A554" s="2017"/>
      <c r="B554" s="2018"/>
      <c r="C554" s="2018"/>
      <c r="D554" s="2018"/>
      <c r="E554" s="548"/>
      <c r="F554" s="549"/>
      <c r="G554" s="527">
        <f t="shared" si="11"/>
        <v>463</v>
      </c>
      <c r="H554" s="2020"/>
      <c r="I554" s="2020"/>
      <c r="J554" s="2020"/>
      <c r="K554" s="2020"/>
      <c r="L554" s="2020"/>
      <c r="M554" s="2020"/>
      <c r="N554" s="2020"/>
      <c r="O554" s="2020"/>
      <c r="P554" s="2020"/>
      <c r="Q554" s="2020"/>
      <c r="R554" s="1083"/>
      <c r="S554" s="2368"/>
      <c r="T554" s="2368"/>
      <c r="U554" s="2368"/>
      <c r="V554" s="2368"/>
      <c r="W554" s="2368"/>
      <c r="X554" s="2368"/>
      <c r="Y554" s="432"/>
      <c r="Z554" s="2019"/>
      <c r="AA554" s="2020"/>
      <c r="AB554" s="2020"/>
      <c r="AC554" s="2020"/>
      <c r="AD554" s="2021"/>
      <c r="AE554" s="2020"/>
      <c r="AF554" s="2020"/>
      <c r="AG554" s="2020"/>
      <c r="AH554" s="2020"/>
      <c r="AI554" s="2021"/>
      <c r="AJ554" s="2020"/>
      <c r="AK554" s="2020"/>
      <c r="AL554" s="2020"/>
      <c r="AM554" s="2020"/>
      <c r="AN554" s="2021"/>
      <c r="AO554" s="2020"/>
      <c r="AP554" s="2020"/>
      <c r="AQ554" s="2020"/>
      <c r="AR554" s="2020"/>
      <c r="AS554" s="2021"/>
      <c r="AT554" s="2020"/>
      <c r="AU554" s="2020"/>
      <c r="AV554" s="2020"/>
      <c r="AW554" s="2020"/>
      <c r="AX554" s="2021"/>
    </row>
    <row r="555" spans="1:50">
      <c r="A555" s="2017"/>
      <c r="B555" s="2018"/>
      <c r="C555" s="2018"/>
      <c r="D555" s="2018"/>
      <c r="E555" s="548"/>
      <c r="F555" s="549"/>
      <c r="G555" s="527">
        <f t="shared" si="11"/>
        <v>463</v>
      </c>
      <c r="H555" s="2020"/>
      <c r="I555" s="2020"/>
      <c r="J555" s="2020"/>
      <c r="K555" s="2020"/>
      <c r="L555" s="2020"/>
      <c r="M555" s="2020"/>
      <c r="N555" s="2020"/>
      <c r="O555" s="2020"/>
      <c r="P555" s="2020"/>
      <c r="Q555" s="2020"/>
      <c r="R555" s="1083"/>
      <c r="S555" s="2368"/>
      <c r="T555" s="2368"/>
      <c r="U555" s="2368"/>
      <c r="V555" s="2368"/>
      <c r="W555" s="2368"/>
      <c r="X555" s="2368"/>
      <c r="Y555" s="432"/>
      <c r="Z555" s="2019"/>
      <c r="AA555" s="2020"/>
      <c r="AB555" s="2020"/>
      <c r="AC555" s="2020"/>
      <c r="AD555" s="2021"/>
      <c r="AE555" s="2020"/>
      <c r="AF555" s="2020"/>
      <c r="AG555" s="2020"/>
      <c r="AH555" s="2020"/>
      <c r="AI555" s="2021"/>
      <c r="AJ555" s="2020"/>
      <c r="AK555" s="2020"/>
      <c r="AL555" s="2020"/>
      <c r="AM555" s="2020"/>
      <c r="AN555" s="2021"/>
      <c r="AO555" s="2020"/>
      <c r="AP555" s="2020"/>
      <c r="AQ555" s="2020"/>
      <c r="AR555" s="2020"/>
      <c r="AS555" s="2021"/>
      <c r="AT555" s="2020"/>
      <c r="AU555" s="2020"/>
      <c r="AV555" s="2020"/>
      <c r="AW555" s="2020"/>
      <c r="AX555" s="2021"/>
    </row>
    <row r="556" spans="1:50">
      <c r="A556" s="2017"/>
      <c r="B556" s="2018"/>
      <c r="C556" s="2018"/>
      <c r="D556" s="2018"/>
      <c r="E556" s="548"/>
      <c r="F556" s="549"/>
      <c r="G556" s="534">
        <f t="shared" si="11"/>
        <v>463</v>
      </c>
      <c r="H556" s="578" t="s">
        <v>55</v>
      </c>
      <c r="I556" s="434"/>
      <c r="J556" s="434"/>
      <c r="K556" s="434"/>
      <c r="L556" s="434"/>
      <c r="M556" s="434"/>
      <c r="N556" s="434"/>
      <c r="O556" s="434"/>
      <c r="P556" s="434"/>
      <c r="Q556" s="434"/>
      <c r="R556" s="434"/>
      <c r="S556" s="434"/>
      <c r="T556" s="434"/>
      <c r="U556" s="434"/>
      <c r="V556" s="434"/>
      <c r="W556" s="434"/>
      <c r="X556" s="434"/>
      <c r="Y556" s="434"/>
      <c r="Z556" s="2022"/>
      <c r="AA556" s="2023"/>
      <c r="AB556" s="2023"/>
      <c r="AC556" s="2023"/>
      <c r="AD556" s="2024"/>
      <c r="AE556" s="2023"/>
      <c r="AF556" s="2023"/>
      <c r="AG556" s="2023"/>
      <c r="AH556" s="2023"/>
      <c r="AI556" s="2024"/>
      <c r="AJ556" s="2023"/>
      <c r="AK556" s="2023"/>
      <c r="AL556" s="2023"/>
      <c r="AM556" s="2023"/>
      <c r="AN556" s="2024"/>
      <c r="AO556" s="2023"/>
      <c r="AP556" s="2023"/>
      <c r="AQ556" s="2023"/>
      <c r="AR556" s="2023"/>
      <c r="AS556" s="2024"/>
      <c r="AT556" s="2023"/>
      <c r="AU556" s="2023"/>
      <c r="AV556" s="2023"/>
      <c r="AW556" s="2023"/>
      <c r="AX556" s="2024"/>
    </row>
    <row r="557" spans="1:50">
      <c r="A557" s="432">
        <v>6</v>
      </c>
      <c r="B557" s="432"/>
      <c r="C557" s="432"/>
      <c r="D557" s="432"/>
      <c r="E557" s="431"/>
      <c r="F557" s="430">
        <v>7</v>
      </c>
      <c r="G557" s="430"/>
      <c r="H557" s="430"/>
      <c r="I557" s="430"/>
      <c r="J557" s="431"/>
      <c r="K557" s="430">
        <v>8</v>
      </c>
      <c r="L557" s="430"/>
      <c r="M557" s="430"/>
      <c r="N557" s="430"/>
      <c r="O557" s="431"/>
      <c r="P557" s="430">
        <v>9</v>
      </c>
      <c r="Q557" s="430"/>
      <c r="R557" s="430"/>
      <c r="S557" s="430"/>
      <c r="T557" s="431"/>
      <c r="U557" s="430">
        <v>10</v>
      </c>
      <c r="V557" s="430"/>
      <c r="W557" s="430"/>
      <c r="X557" s="430"/>
      <c r="Y557" s="431"/>
      <c r="Z557" s="432">
        <v>11</v>
      </c>
      <c r="AA557" s="432"/>
      <c r="AB557" s="432"/>
      <c r="AC557" s="432"/>
      <c r="AD557" s="433"/>
      <c r="AE557" s="432">
        <v>12</v>
      </c>
      <c r="AF557" s="432"/>
      <c r="AG557" s="432"/>
      <c r="AH557" s="432"/>
      <c r="AI557" s="433"/>
      <c r="AJ557" s="432">
        <v>13</v>
      </c>
      <c r="AK557" s="432"/>
      <c r="AL557" s="432"/>
      <c r="AM557" s="432"/>
      <c r="AN557" s="433"/>
      <c r="AO557" s="432">
        <v>14</v>
      </c>
      <c r="AP557" s="432"/>
      <c r="AQ557" s="432"/>
      <c r="AR557" s="432"/>
      <c r="AS557" s="433"/>
      <c r="AT557" s="432">
        <v>15</v>
      </c>
      <c r="AU557" s="432"/>
      <c r="AV557" s="432"/>
      <c r="AW557" s="432"/>
      <c r="AX557" s="433"/>
    </row>
    <row r="558" spans="1:50">
      <c r="A558" s="2020"/>
      <c r="B558" s="2020"/>
      <c r="C558" s="2020"/>
      <c r="D558" s="2020"/>
      <c r="E558" s="2021"/>
      <c r="F558" s="2020"/>
      <c r="G558" s="2020"/>
      <c r="H558" s="2020"/>
      <c r="I558" s="2020"/>
      <c r="J558" s="2021"/>
      <c r="K558" s="2020"/>
      <c r="L558" s="2020"/>
      <c r="M558" s="2020"/>
      <c r="N558" s="2020"/>
      <c r="O558" s="2021"/>
      <c r="P558" s="2020"/>
      <c r="Q558" s="2020"/>
      <c r="R558" s="2020"/>
      <c r="S558" s="2020"/>
      <c r="T558" s="2021"/>
      <c r="U558" s="2020"/>
      <c r="V558" s="2020"/>
      <c r="W558" s="2020"/>
      <c r="X558" s="2020"/>
      <c r="Y558" s="2021"/>
      <c r="Z558" s="2020" t="s">
        <v>159</v>
      </c>
      <c r="AA558" s="2020"/>
      <c r="AB558" s="2020"/>
      <c r="AC558" s="2020"/>
      <c r="AD558" s="2021"/>
      <c r="AE558" s="2020" t="s">
        <v>160</v>
      </c>
      <c r="AF558" s="2020"/>
      <c r="AG558" s="2020"/>
      <c r="AH558" s="2020"/>
      <c r="AI558" s="2021"/>
      <c r="AJ558" s="2020" t="s">
        <v>161</v>
      </c>
      <c r="AK558" s="2020"/>
      <c r="AL558" s="2020"/>
      <c r="AM558" s="2020"/>
      <c r="AN558" s="2021"/>
      <c r="AO558" s="2020"/>
      <c r="AP558" s="2020"/>
      <c r="AQ558" s="2020"/>
      <c r="AR558" s="2020"/>
      <c r="AS558" s="2021"/>
      <c r="AT558" s="2020"/>
      <c r="AU558" s="2020"/>
      <c r="AV558" s="2020"/>
      <c r="AW558" s="2020"/>
      <c r="AX558" s="2021"/>
    </row>
    <row r="559" spans="1:50">
      <c r="A559" s="2020"/>
      <c r="B559" s="2020"/>
      <c r="C559" s="2020"/>
      <c r="D559" s="2020"/>
      <c r="E559" s="2021"/>
      <c r="F559" s="2020"/>
      <c r="G559" s="2020"/>
      <c r="H559" s="2020"/>
      <c r="I559" s="2020"/>
      <c r="J559" s="2021"/>
      <c r="K559" s="2020"/>
      <c r="L559" s="2020"/>
      <c r="M559" s="2020"/>
      <c r="N559" s="2020"/>
      <c r="O559" s="2021"/>
      <c r="P559" s="2020"/>
      <c r="Q559" s="2020"/>
      <c r="R559" s="2020"/>
      <c r="S559" s="2020"/>
      <c r="T559" s="2021"/>
      <c r="U559" s="2020"/>
      <c r="V559" s="2020"/>
      <c r="W559" s="2020"/>
      <c r="X559" s="2020"/>
      <c r="Y559" s="2021"/>
      <c r="Z559" s="2020"/>
      <c r="AA559" s="2020"/>
      <c r="AB559" s="2020"/>
      <c r="AC559" s="2020"/>
      <c r="AD559" s="2021"/>
      <c r="AE559" s="2020"/>
      <c r="AF559" s="2020"/>
      <c r="AG559" s="2020"/>
      <c r="AH559" s="2020"/>
      <c r="AI559" s="2021"/>
      <c r="AJ559" s="2020"/>
      <c r="AK559" s="2020"/>
      <c r="AL559" s="2020"/>
      <c r="AM559" s="2020"/>
      <c r="AN559" s="2021"/>
      <c r="AO559" s="2020"/>
      <c r="AP559" s="2020"/>
      <c r="AQ559" s="2020"/>
      <c r="AR559" s="2020"/>
      <c r="AS559" s="2021"/>
      <c r="AT559" s="2020"/>
      <c r="AU559" s="2020"/>
      <c r="AV559" s="2020"/>
      <c r="AW559" s="2020"/>
      <c r="AX559" s="2021"/>
    </row>
    <row r="560" spans="1:50">
      <c r="A560" s="2020"/>
      <c r="B560" s="2020"/>
      <c r="C560" s="2020"/>
      <c r="D560" s="2020"/>
      <c r="E560" s="2021"/>
      <c r="F560" s="2020"/>
      <c r="G560" s="2020"/>
      <c r="H560" s="2020"/>
      <c r="I560" s="2020"/>
      <c r="J560" s="2021"/>
      <c r="K560" s="2020"/>
      <c r="L560" s="2020"/>
      <c r="M560" s="2020"/>
      <c r="N560" s="2020"/>
      <c r="O560" s="2021"/>
      <c r="P560" s="2020"/>
      <c r="Q560" s="2020"/>
      <c r="R560" s="2020"/>
      <c r="S560" s="2020"/>
      <c r="T560" s="2021"/>
      <c r="U560" s="2020"/>
      <c r="V560" s="2020"/>
      <c r="W560" s="2020"/>
      <c r="X560" s="2020"/>
      <c r="Y560" s="2021"/>
      <c r="Z560" s="2020"/>
      <c r="AA560" s="2020"/>
      <c r="AB560" s="2020"/>
      <c r="AC560" s="2020"/>
      <c r="AD560" s="2021"/>
      <c r="AE560" s="2020"/>
      <c r="AF560" s="2020"/>
      <c r="AG560" s="2020"/>
      <c r="AH560" s="2020"/>
      <c r="AI560" s="2021"/>
      <c r="AJ560" s="2020"/>
      <c r="AK560" s="2020"/>
      <c r="AL560" s="2020"/>
      <c r="AM560" s="2020"/>
      <c r="AN560" s="2021"/>
      <c r="AO560" s="2020"/>
      <c r="AP560" s="2020"/>
      <c r="AQ560" s="2020"/>
      <c r="AR560" s="2020"/>
      <c r="AS560" s="2021"/>
      <c r="AT560" s="2020"/>
      <c r="AU560" s="2020"/>
      <c r="AV560" s="2020"/>
      <c r="AW560" s="2020"/>
      <c r="AX560" s="2021"/>
    </row>
    <row r="561" spans="1:50">
      <c r="A561" s="2020"/>
      <c r="B561" s="2020"/>
      <c r="C561" s="2020"/>
      <c r="D561" s="2020"/>
      <c r="E561" s="2021"/>
      <c r="F561" s="2020"/>
      <c r="G561" s="2020"/>
      <c r="H561" s="2020"/>
      <c r="I561" s="2020"/>
      <c r="J561" s="2021"/>
      <c r="K561" s="2020"/>
      <c r="L561" s="2020"/>
      <c r="M561" s="2020"/>
      <c r="N561" s="2020"/>
      <c r="O561" s="2021"/>
      <c r="P561" s="2020"/>
      <c r="Q561" s="2020"/>
      <c r="R561" s="2020"/>
      <c r="S561" s="2020"/>
      <c r="T561" s="2021"/>
      <c r="U561" s="2020"/>
      <c r="V561" s="2020"/>
      <c r="W561" s="2020"/>
      <c r="X561" s="2020"/>
      <c r="Y561" s="2021"/>
      <c r="Z561" s="2020"/>
      <c r="AA561" s="2020"/>
      <c r="AB561" s="2020"/>
      <c r="AC561" s="2020"/>
      <c r="AD561" s="2021"/>
      <c r="AE561" s="2020"/>
      <c r="AF561" s="2020"/>
      <c r="AG561" s="2020"/>
      <c r="AH561" s="2020"/>
      <c r="AI561" s="2021"/>
      <c r="AJ561" s="2020"/>
      <c r="AK561" s="2020"/>
      <c r="AL561" s="2020"/>
      <c r="AM561" s="2020"/>
      <c r="AN561" s="2021"/>
      <c r="AO561" s="2020"/>
      <c r="AP561" s="2020"/>
      <c r="AQ561" s="2020"/>
      <c r="AR561" s="2020"/>
      <c r="AS561" s="2021"/>
      <c r="AT561" s="2020"/>
      <c r="AU561" s="2020"/>
      <c r="AV561" s="2020"/>
      <c r="AW561" s="2020"/>
      <c r="AX561" s="2021"/>
    </row>
    <row r="562" spans="1:50">
      <c r="A562" s="2020"/>
      <c r="B562" s="2020"/>
      <c r="C562" s="2020"/>
      <c r="D562" s="2020"/>
      <c r="E562" s="2021"/>
      <c r="F562" s="2020"/>
      <c r="G562" s="2020"/>
      <c r="H562" s="2020"/>
      <c r="I562" s="2020"/>
      <c r="J562" s="2021"/>
      <c r="K562" s="2020"/>
      <c r="L562" s="2020"/>
      <c r="M562" s="2020"/>
      <c r="N562" s="2020"/>
      <c r="O562" s="2021"/>
      <c r="P562" s="2020"/>
      <c r="Q562" s="2020"/>
      <c r="R562" s="2020"/>
      <c r="S562" s="2020"/>
      <c r="T562" s="2021"/>
      <c r="U562" s="2020"/>
      <c r="V562" s="2020"/>
      <c r="W562" s="2020"/>
      <c r="X562" s="2020"/>
      <c r="Y562" s="2021"/>
      <c r="Z562" s="2020"/>
      <c r="AA562" s="2020"/>
      <c r="AB562" s="2020"/>
      <c r="AC562" s="2020"/>
      <c r="AD562" s="2021"/>
      <c r="AE562" s="2020"/>
      <c r="AF562" s="2020"/>
      <c r="AG562" s="2020"/>
      <c r="AH562" s="2020"/>
      <c r="AI562" s="2021"/>
      <c r="AJ562" s="2020"/>
      <c r="AK562" s="2020"/>
      <c r="AL562" s="2020"/>
      <c r="AM562" s="2020"/>
      <c r="AN562" s="2021"/>
      <c r="AO562" s="2020"/>
      <c r="AP562" s="2020"/>
      <c r="AQ562" s="2020"/>
      <c r="AR562" s="2020"/>
      <c r="AS562" s="2021"/>
      <c r="AT562" s="2020"/>
      <c r="AU562" s="2020"/>
      <c r="AV562" s="2020"/>
      <c r="AW562" s="2020"/>
      <c r="AX562" s="2021"/>
    </row>
    <row r="563" spans="1:50">
      <c r="A563" s="2020"/>
      <c r="B563" s="2020"/>
      <c r="C563" s="2020"/>
      <c r="D563" s="2020"/>
      <c r="E563" s="2021"/>
      <c r="F563" s="2020"/>
      <c r="G563" s="2020"/>
      <c r="H563" s="2020"/>
      <c r="I563" s="2020"/>
      <c r="J563" s="2021"/>
      <c r="K563" s="2020"/>
      <c r="L563" s="2020"/>
      <c r="M563" s="2020"/>
      <c r="N563" s="2020"/>
      <c r="O563" s="2021"/>
      <c r="P563" s="2020"/>
      <c r="Q563" s="2020"/>
      <c r="R563" s="2020"/>
      <c r="S563" s="2020"/>
      <c r="T563" s="2021"/>
      <c r="U563" s="2020"/>
      <c r="V563" s="2020"/>
      <c r="W563" s="2020"/>
      <c r="X563" s="2020"/>
      <c r="Y563" s="2021"/>
      <c r="Z563" s="2020" t="s">
        <v>162</v>
      </c>
      <c r="AA563" s="2020"/>
      <c r="AB563" s="2020"/>
      <c r="AC563" s="2020"/>
      <c r="AD563" s="2021"/>
      <c r="AE563" s="2020"/>
      <c r="AF563" s="2020"/>
      <c r="AG563" s="2020"/>
      <c r="AH563" s="2020"/>
      <c r="AI563" s="2021"/>
      <c r="AJ563" s="2020" t="s">
        <v>163</v>
      </c>
      <c r="AK563" s="2020"/>
      <c r="AL563" s="2020"/>
      <c r="AM563" s="2020"/>
      <c r="AN563" s="2021"/>
      <c r="AO563" s="2020"/>
      <c r="AP563" s="2020"/>
      <c r="AQ563" s="2020"/>
      <c r="AR563" s="2020"/>
      <c r="AS563" s="2021"/>
      <c r="AT563" s="2020" t="s">
        <v>164</v>
      </c>
      <c r="AU563" s="2020"/>
      <c r="AV563" s="2020"/>
      <c r="AW563" s="2020"/>
      <c r="AX563" s="2021"/>
    </row>
    <row r="564" spans="1:50">
      <c r="A564" s="2020"/>
      <c r="B564" s="2020"/>
      <c r="C564" s="2020"/>
      <c r="D564" s="2020"/>
      <c r="E564" s="2021"/>
      <c r="F564" s="2020"/>
      <c r="G564" s="2020"/>
      <c r="H564" s="2020"/>
      <c r="I564" s="2020"/>
      <c r="J564" s="2021"/>
      <c r="K564" s="2020"/>
      <c r="L564" s="2020"/>
      <c r="M564" s="2020"/>
      <c r="N564" s="2020"/>
      <c r="O564" s="2021"/>
      <c r="P564" s="2020"/>
      <c r="Q564" s="2020"/>
      <c r="R564" s="2020"/>
      <c r="S564" s="2020"/>
      <c r="T564" s="2021"/>
      <c r="U564" s="2020"/>
      <c r="V564" s="2020"/>
      <c r="W564" s="2020"/>
      <c r="X564" s="2020"/>
      <c r="Y564" s="2021"/>
      <c r="Z564" s="2020"/>
      <c r="AA564" s="2020"/>
      <c r="AB564" s="2020"/>
      <c r="AC564" s="2020"/>
      <c r="AD564" s="2021"/>
      <c r="AE564" s="2020"/>
      <c r="AF564" s="2020"/>
      <c r="AG564" s="2020"/>
      <c r="AH564" s="2020"/>
      <c r="AI564" s="2021"/>
      <c r="AJ564" s="2020"/>
      <c r="AK564" s="2020"/>
      <c r="AL564" s="2020"/>
      <c r="AM564" s="2020"/>
      <c r="AN564" s="2021"/>
      <c r="AO564" s="2020"/>
      <c r="AP564" s="2020"/>
      <c r="AQ564" s="2020"/>
      <c r="AR564" s="2020"/>
      <c r="AS564" s="2021"/>
      <c r="AT564" s="2020"/>
      <c r="AU564" s="2020"/>
      <c r="AV564" s="2020"/>
      <c r="AW564" s="2020"/>
      <c r="AX564" s="2021"/>
    </row>
    <row r="565" spans="1:50">
      <c r="A565" s="2020"/>
      <c r="B565" s="2020"/>
      <c r="C565" s="2020"/>
      <c r="D565" s="2020"/>
      <c r="E565" s="2021"/>
      <c r="F565" s="2020"/>
      <c r="G565" s="2020"/>
      <c r="H565" s="2020"/>
      <c r="I565" s="2020"/>
      <c r="J565" s="2021"/>
      <c r="K565" s="2020"/>
      <c r="L565" s="2020"/>
      <c r="M565" s="2020"/>
      <c r="N565" s="2020"/>
      <c r="O565" s="2021"/>
      <c r="P565" s="2020"/>
      <c r="Q565" s="2020"/>
      <c r="R565" s="2020"/>
      <c r="S565" s="2020"/>
      <c r="T565" s="2021"/>
      <c r="U565" s="2020"/>
      <c r="V565" s="2020"/>
      <c r="W565" s="2020"/>
      <c r="X565" s="2020"/>
      <c r="Y565" s="2021"/>
      <c r="Z565" s="2020"/>
      <c r="AA565" s="2020"/>
      <c r="AB565" s="2020"/>
      <c r="AC565" s="2020"/>
      <c r="AD565" s="2021"/>
      <c r="AE565" s="2020"/>
      <c r="AF565" s="2020"/>
      <c r="AG565" s="2020"/>
      <c r="AH565" s="2020"/>
      <c r="AI565" s="2021"/>
      <c r="AJ565" s="2020"/>
      <c r="AK565" s="2020"/>
      <c r="AL565" s="2020"/>
      <c r="AM565" s="2020"/>
      <c r="AN565" s="2021"/>
      <c r="AO565" s="2020"/>
      <c r="AP565" s="2020"/>
      <c r="AQ565" s="2020"/>
      <c r="AR565" s="2020"/>
      <c r="AS565" s="2021"/>
      <c r="AT565" s="2020"/>
      <c r="AU565" s="2020"/>
      <c r="AV565" s="2020"/>
      <c r="AW565" s="2020"/>
      <c r="AX565" s="2021"/>
    </row>
    <row r="566" spans="1:50">
      <c r="A566" s="2020"/>
      <c r="B566" s="2020"/>
      <c r="C566" s="2020"/>
      <c r="D566" s="2020"/>
      <c r="E566" s="2021"/>
      <c r="F566" s="2020"/>
      <c r="G566" s="2020"/>
      <c r="H566" s="2020"/>
      <c r="I566" s="2020"/>
      <c r="J566" s="2021"/>
      <c r="K566" s="2020"/>
      <c r="L566" s="2020"/>
      <c r="M566" s="2020"/>
      <c r="N566" s="2020"/>
      <c r="O566" s="2021"/>
      <c r="P566" s="2020"/>
      <c r="Q566" s="2020"/>
      <c r="R566" s="2020"/>
      <c r="S566" s="2020"/>
      <c r="T566" s="2021"/>
      <c r="U566" s="2020"/>
      <c r="V566" s="2020"/>
      <c r="W566" s="2020"/>
      <c r="X566" s="2020"/>
      <c r="Y566" s="2021"/>
      <c r="Z566" s="2020"/>
      <c r="AA566" s="2020"/>
      <c r="AB566" s="2020"/>
      <c r="AC566" s="2020"/>
      <c r="AD566" s="2021"/>
      <c r="AE566" s="2020"/>
      <c r="AF566" s="2020"/>
      <c r="AG566" s="2020"/>
      <c r="AH566" s="2020"/>
      <c r="AI566" s="2021"/>
      <c r="AJ566" s="2020"/>
      <c r="AK566" s="2020"/>
      <c r="AL566" s="2020"/>
      <c r="AM566" s="2020"/>
      <c r="AN566" s="2021"/>
      <c r="AO566" s="2020"/>
      <c r="AP566" s="2020"/>
      <c r="AQ566" s="2020"/>
      <c r="AR566" s="2020"/>
      <c r="AS566" s="2021"/>
      <c r="AT566" s="2020"/>
      <c r="AU566" s="2020"/>
      <c r="AV566" s="2020"/>
      <c r="AW566" s="2020"/>
      <c r="AX566" s="2021"/>
    </row>
    <row r="567" spans="1:50">
      <c r="A567" s="2020"/>
      <c r="B567" s="2020"/>
      <c r="C567" s="2020"/>
      <c r="D567" s="2020"/>
      <c r="E567" s="2021"/>
      <c r="F567" s="2020"/>
      <c r="G567" s="2020"/>
      <c r="H567" s="2020"/>
      <c r="I567" s="2020"/>
      <c r="J567" s="2021"/>
      <c r="K567" s="2020"/>
      <c r="L567" s="2020"/>
      <c r="M567" s="2020"/>
      <c r="N567" s="2020"/>
      <c r="O567" s="2021"/>
      <c r="P567" s="2020"/>
      <c r="Q567" s="2020"/>
      <c r="R567" s="2020"/>
      <c r="S567" s="2020"/>
      <c r="T567" s="2021"/>
      <c r="U567" s="2020"/>
      <c r="V567" s="2020"/>
      <c r="W567" s="2020"/>
      <c r="X567" s="2020"/>
      <c r="Y567" s="2021"/>
      <c r="Z567" s="2020"/>
      <c r="AA567" s="2020"/>
      <c r="AB567" s="2020"/>
      <c r="AC567" s="2020"/>
      <c r="AD567" s="2021"/>
      <c r="AE567" s="2020"/>
      <c r="AF567" s="2020"/>
      <c r="AG567" s="2020"/>
      <c r="AH567" s="2020"/>
      <c r="AI567" s="2021"/>
      <c r="AJ567" s="2020"/>
      <c r="AK567" s="2020"/>
      <c r="AL567" s="2020"/>
      <c r="AM567" s="2020"/>
      <c r="AN567" s="2021"/>
      <c r="AO567" s="2020"/>
      <c r="AP567" s="2020"/>
      <c r="AQ567" s="2020"/>
      <c r="AR567" s="2020"/>
      <c r="AS567" s="2021"/>
      <c r="AT567" s="2020"/>
      <c r="AU567" s="2020"/>
      <c r="AV567" s="2020"/>
      <c r="AW567" s="2020"/>
      <c r="AX567" s="2021"/>
    </row>
    <row r="568" spans="1:50">
      <c r="A568" s="2020"/>
      <c r="B568" s="2020"/>
      <c r="C568" s="2020"/>
      <c r="D568" s="2020"/>
      <c r="E568" s="2021"/>
      <c r="F568" s="2020"/>
      <c r="G568" s="2020"/>
      <c r="H568" s="2020"/>
      <c r="I568" s="2020"/>
      <c r="J568" s="2021"/>
      <c r="K568" s="2020"/>
      <c r="L568" s="2020"/>
      <c r="M568" s="2020"/>
      <c r="N568" s="2020"/>
      <c r="O568" s="2021"/>
      <c r="P568" s="2020"/>
      <c r="Q568" s="2020"/>
      <c r="R568" s="2020"/>
      <c r="S568" s="2020"/>
      <c r="T568" s="2021"/>
      <c r="U568" s="2020"/>
      <c r="V568" s="2020"/>
      <c r="W568" s="2020"/>
      <c r="X568" s="2020"/>
      <c r="Y568" s="2021"/>
      <c r="Z568" s="2020"/>
      <c r="AA568" s="2020"/>
      <c r="AB568" s="2020"/>
      <c r="AC568" s="2020"/>
      <c r="AD568" s="2021"/>
      <c r="AE568" s="2020"/>
      <c r="AF568" s="2020"/>
      <c r="AG568" s="2020"/>
      <c r="AH568" s="2020"/>
      <c r="AI568" s="2021"/>
      <c r="AJ568" s="2020"/>
      <c r="AK568" s="2020"/>
      <c r="AL568" s="2020"/>
      <c r="AM568" s="2020"/>
      <c r="AN568" s="2021"/>
      <c r="AO568" s="2020"/>
      <c r="AP568" s="2020"/>
      <c r="AQ568" s="2020"/>
      <c r="AR568" s="2020"/>
      <c r="AS568" s="2021"/>
      <c r="AT568" s="2020"/>
      <c r="AU568" s="2020"/>
      <c r="AV568" s="2020"/>
      <c r="AW568" s="2020"/>
      <c r="AX568" s="2021"/>
    </row>
    <row r="569" spans="1:50">
      <c r="A569" s="2020"/>
      <c r="B569" s="2020"/>
      <c r="C569" s="2020"/>
      <c r="D569" s="2020"/>
      <c r="E569" s="2021"/>
      <c r="F569" s="2020"/>
      <c r="G569" s="2020"/>
      <c r="H569" s="2020"/>
      <c r="I569" s="2020"/>
      <c r="J569" s="2021"/>
      <c r="K569" s="2020"/>
      <c r="L569" s="2020"/>
      <c r="M569" s="2020"/>
      <c r="N569" s="2020"/>
      <c r="O569" s="2021"/>
      <c r="P569" s="2020"/>
      <c r="Q569" s="2020"/>
      <c r="R569" s="2020"/>
      <c r="S569" s="2020"/>
      <c r="T569" s="2021"/>
      <c r="U569" s="2020"/>
      <c r="V569" s="2020"/>
      <c r="W569" s="2020"/>
      <c r="X569" s="2020"/>
      <c r="Y569" s="2021"/>
      <c r="Z569" s="2020"/>
      <c r="AA569" s="2020"/>
      <c r="AB569" s="2020"/>
      <c r="AC569" s="2020"/>
      <c r="AD569" s="2021"/>
      <c r="AE569" s="2020"/>
      <c r="AF569" s="2020"/>
      <c r="AG569" s="2020"/>
      <c r="AH569" s="2020"/>
      <c r="AI569" s="2021"/>
      <c r="AJ569" s="2020"/>
      <c r="AK569" s="2020"/>
      <c r="AL569" s="2020"/>
      <c r="AM569" s="2020"/>
      <c r="AN569" s="2021"/>
      <c r="AO569" s="2020"/>
      <c r="AP569" s="2020"/>
      <c r="AQ569" s="2020"/>
      <c r="AR569" s="2020"/>
      <c r="AS569" s="2021"/>
      <c r="AT569" s="2020"/>
      <c r="AU569" s="2020"/>
      <c r="AV569" s="2020"/>
      <c r="AW569" s="2020"/>
      <c r="AX569" s="2021"/>
    </row>
    <row r="570" spans="1:50">
      <c r="A570" s="2020"/>
      <c r="B570" s="2020"/>
      <c r="C570" s="2020"/>
      <c r="D570" s="2020"/>
      <c r="E570" s="2021"/>
      <c r="F570" s="2020"/>
      <c r="G570" s="2020"/>
      <c r="H570" s="2020"/>
      <c r="I570" s="2020"/>
      <c r="J570" s="2021"/>
      <c r="K570" s="2020"/>
      <c r="L570" s="2020"/>
      <c r="M570" s="2020"/>
      <c r="N570" s="2020"/>
      <c r="O570" s="2021"/>
      <c r="P570" s="2020"/>
      <c r="Q570" s="2020"/>
      <c r="R570" s="2020"/>
      <c r="S570" s="2020"/>
      <c r="T570" s="2021"/>
      <c r="U570" s="2020"/>
      <c r="V570" s="2020"/>
      <c r="W570" s="2020"/>
      <c r="X570" s="2020"/>
      <c r="Y570" s="2021"/>
      <c r="Z570" s="2020"/>
      <c r="AA570" s="2020"/>
      <c r="AB570" s="2020"/>
      <c r="AC570" s="2020"/>
      <c r="AD570" s="2021"/>
      <c r="AE570" s="2020"/>
      <c r="AF570" s="2020"/>
      <c r="AG570" s="2020"/>
      <c r="AH570" s="2020"/>
      <c r="AI570" s="2021"/>
      <c r="AJ570" s="2020"/>
      <c r="AK570" s="2020"/>
      <c r="AL570" s="2020"/>
      <c r="AM570" s="2020"/>
      <c r="AN570" s="2021"/>
      <c r="AO570" s="2020"/>
      <c r="AP570" s="2020"/>
      <c r="AQ570" s="2020"/>
      <c r="AR570" s="2020"/>
      <c r="AS570" s="2021"/>
      <c r="AT570" s="2020"/>
      <c r="AU570" s="2020"/>
      <c r="AV570" s="2020"/>
      <c r="AW570" s="2020"/>
      <c r="AX570" s="2021"/>
    </row>
    <row r="571" spans="1:50">
      <c r="A571" s="2020"/>
      <c r="B571" s="2020"/>
      <c r="C571" s="2020"/>
      <c r="D571" s="2020"/>
      <c r="E571" s="2021"/>
      <c r="F571" s="2020"/>
      <c r="G571" s="2020"/>
      <c r="H571" s="2020"/>
      <c r="I571" s="2020"/>
      <c r="J571" s="2021"/>
      <c r="K571" s="2020"/>
      <c r="L571" s="2020"/>
      <c r="M571" s="2020"/>
      <c r="N571" s="2020"/>
      <c r="O571" s="2021"/>
      <c r="P571" s="2020"/>
      <c r="Q571" s="2020"/>
      <c r="R571" s="2020"/>
      <c r="S571" s="2020"/>
      <c r="T571" s="2021"/>
      <c r="U571" s="2020"/>
      <c r="V571" s="2020"/>
      <c r="W571" s="2020"/>
      <c r="X571" s="2020"/>
      <c r="Y571" s="2021"/>
      <c r="Z571" s="2020"/>
      <c r="AA571" s="2020"/>
      <c r="AB571" s="2020"/>
      <c r="AC571" s="2020"/>
      <c r="AD571" s="2021"/>
      <c r="AE571" s="2020"/>
      <c r="AF571" s="2020"/>
      <c r="AG571" s="2020"/>
      <c r="AH571" s="2020"/>
      <c r="AI571" s="2021"/>
      <c r="AJ571" s="2020"/>
      <c r="AK571" s="2020"/>
      <c r="AL571" s="2020"/>
      <c r="AM571" s="2020"/>
      <c r="AN571" s="2021"/>
      <c r="AO571" s="2020"/>
      <c r="AP571" s="2020"/>
      <c r="AQ571" s="2020"/>
      <c r="AR571" s="2020"/>
      <c r="AS571" s="2021"/>
      <c r="AT571" s="2020"/>
      <c r="AU571" s="2020"/>
      <c r="AV571" s="2020"/>
      <c r="AW571" s="2020"/>
      <c r="AX571" s="2021"/>
    </row>
    <row r="572" spans="1:50">
      <c r="A572" s="2023"/>
      <c r="B572" s="2023"/>
      <c r="C572" s="2023"/>
      <c r="D572" s="2023"/>
      <c r="E572" s="2024"/>
      <c r="F572" s="2023"/>
      <c r="G572" s="2023"/>
      <c r="H572" s="2023"/>
      <c r="I572" s="2023"/>
      <c r="J572" s="2024"/>
      <c r="K572" s="2023"/>
      <c r="L572" s="2023"/>
      <c r="M572" s="2023"/>
      <c r="N572" s="2023"/>
      <c r="O572" s="2024"/>
      <c r="P572" s="2023"/>
      <c r="Q572" s="2023"/>
      <c r="R572" s="2023"/>
      <c r="S572" s="2023"/>
      <c r="T572" s="2024"/>
      <c r="U572" s="2023"/>
      <c r="V572" s="2023"/>
      <c r="W572" s="2023"/>
      <c r="X572" s="2023"/>
      <c r="Y572" s="2024"/>
      <c r="Z572" s="2023"/>
      <c r="AA572" s="2023"/>
      <c r="AB572" s="2023"/>
      <c r="AC572" s="2023"/>
      <c r="AD572" s="2024"/>
      <c r="AE572" s="2023"/>
      <c r="AF572" s="2023"/>
      <c r="AG572" s="2023"/>
      <c r="AH572" s="2023"/>
      <c r="AI572" s="2024"/>
      <c r="AJ572" s="2023"/>
      <c r="AK572" s="2023"/>
      <c r="AL572" s="2023"/>
      <c r="AM572" s="2023"/>
      <c r="AN572" s="2024"/>
      <c r="AO572" s="2023"/>
      <c r="AP572" s="2023"/>
      <c r="AQ572" s="2023"/>
      <c r="AR572" s="2023"/>
      <c r="AS572" s="2024"/>
      <c r="AT572" s="2023"/>
      <c r="AU572" s="2023"/>
      <c r="AV572" s="2023"/>
      <c r="AW572" s="2023"/>
      <c r="AX572" s="2024"/>
    </row>
    <row r="573" spans="1:50">
      <c r="A573" s="432">
        <v>16</v>
      </c>
      <c r="B573" s="432"/>
      <c r="C573" s="432"/>
      <c r="D573" s="432"/>
      <c r="E573" s="433"/>
      <c r="F573" s="432">
        <v>17</v>
      </c>
      <c r="G573" s="432"/>
      <c r="H573" s="432"/>
      <c r="I573" s="432"/>
      <c r="J573" s="433"/>
      <c r="K573" s="432">
        <v>18</v>
      </c>
      <c r="L573" s="432"/>
      <c r="M573" s="432"/>
      <c r="N573" s="432"/>
      <c r="O573" s="433"/>
      <c r="P573" s="432">
        <v>19</v>
      </c>
      <c r="Q573" s="432"/>
      <c r="R573" s="432"/>
      <c r="S573" s="432"/>
      <c r="T573" s="433"/>
      <c r="U573" s="432">
        <v>20</v>
      </c>
      <c r="V573" s="432"/>
      <c r="W573" s="432"/>
      <c r="X573" s="432"/>
      <c r="Y573" s="433"/>
      <c r="Z573" s="432">
        <v>21</v>
      </c>
      <c r="AA573" s="432"/>
      <c r="AB573" s="432"/>
      <c r="AC573" s="432"/>
      <c r="AD573" s="433"/>
      <c r="AE573" s="432">
        <v>22</v>
      </c>
      <c r="AF573" s="432"/>
      <c r="AG573" s="432"/>
      <c r="AH573" s="432"/>
      <c r="AI573" s="433"/>
      <c r="AJ573" s="432">
        <v>23</v>
      </c>
      <c r="AK573" s="432"/>
      <c r="AL573" s="432"/>
      <c r="AM573" s="432"/>
      <c r="AN573" s="433"/>
      <c r="AO573" s="432">
        <v>24</v>
      </c>
      <c r="AP573" s="432"/>
      <c r="AQ573" s="432"/>
      <c r="AR573" s="432"/>
      <c r="AS573" s="433"/>
      <c r="AT573" s="432">
        <v>25</v>
      </c>
      <c r="AU573" s="432"/>
      <c r="AV573" s="432"/>
      <c r="AW573" s="432"/>
      <c r="AX573" s="433"/>
    </row>
    <row r="574" spans="1:50">
      <c r="A574" s="2020" t="s">
        <v>165</v>
      </c>
      <c r="B574" s="2020"/>
      <c r="C574" s="2020"/>
      <c r="D574" s="2020"/>
      <c r="E574" s="2021"/>
      <c r="F574" s="2020" t="s">
        <v>166</v>
      </c>
      <c r="G574" s="2020"/>
      <c r="H574" s="2020"/>
      <c r="I574" s="2020"/>
      <c r="J574" s="2021"/>
      <c r="K574" s="2020" t="s">
        <v>167</v>
      </c>
      <c r="L574" s="2020"/>
      <c r="M574" s="2020"/>
      <c r="N574" s="2020"/>
      <c r="O574" s="2021"/>
      <c r="P574" s="2020" t="s">
        <v>168</v>
      </c>
      <c r="Q574" s="2020"/>
      <c r="R574" s="2020"/>
      <c r="S574" s="2020"/>
      <c r="T574" s="2021"/>
      <c r="U574" s="2020" t="s">
        <v>169</v>
      </c>
      <c r="V574" s="2020"/>
      <c r="W574" s="2020"/>
      <c r="X574" s="2020"/>
      <c r="Y574" s="2021"/>
      <c r="Z574" s="2020" t="s">
        <v>170</v>
      </c>
      <c r="AA574" s="2020"/>
      <c r="AB574" s="2020"/>
      <c r="AC574" s="2020"/>
      <c r="AD574" s="2021"/>
      <c r="AE574" s="2020"/>
      <c r="AF574" s="2020"/>
      <c r="AG574" s="2020"/>
      <c r="AH574" s="2020"/>
      <c r="AI574" s="2021"/>
      <c r="AJ574" s="2020" t="s">
        <v>171</v>
      </c>
      <c r="AK574" s="2020"/>
      <c r="AL574" s="2020"/>
      <c r="AM574" s="2020"/>
      <c r="AN574" s="2021"/>
      <c r="AO574" s="2019"/>
      <c r="AP574" s="2020"/>
      <c r="AQ574" s="2020"/>
      <c r="AR574" s="2020"/>
      <c r="AS574" s="2021"/>
      <c r="AT574" s="2019" t="s">
        <v>172</v>
      </c>
      <c r="AU574" s="2020"/>
      <c r="AV574" s="2020"/>
      <c r="AW574" s="2020"/>
      <c r="AX574" s="2021"/>
    </row>
    <row r="575" spans="1:50">
      <c r="A575" s="2020"/>
      <c r="B575" s="2020"/>
      <c r="C575" s="2020"/>
      <c r="D575" s="2020"/>
      <c r="E575" s="2021"/>
      <c r="F575" s="2020"/>
      <c r="G575" s="2020"/>
      <c r="H575" s="2020"/>
      <c r="I575" s="2020"/>
      <c r="J575" s="2021"/>
      <c r="K575" s="2020"/>
      <c r="L575" s="2020"/>
      <c r="M575" s="2020"/>
      <c r="N575" s="2020"/>
      <c r="O575" s="2021"/>
      <c r="P575" s="2020"/>
      <c r="Q575" s="2020"/>
      <c r="R575" s="2020"/>
      <c r="S575" s="2020"/>
      <c r="T575" s="2021"/>
      <c r="U575" s="2020"/>
      <c r="V575" s="2020"/>
      <c r="W575" s="2020"/>
      <c r="X575" s="2020"/>
      <c r="Y575" s="2021"/>
      <c r="Z575" s="2020"/>
      <c r="AA575" s="2020"/>
      <c r="AB575" s="2020"/>
      <c r="AC575" s="2020"/>
      <c r="AD575" s="2021"/>
      <c r="AE575" s="2020"/>
      <c r="AF575" s="2020"/>
      <c r="AG575" s="2020"/>
      <c r="AH575" s="2020"/>
      <c r="AI575" s="2021"/>
      <c r="AJ575" s="2020"/>
      <c r="AK575" s="2020"/>
      <c r="AL575" s="2020"/>
      <c r="AM575" s="2020"/>
      <c r="AN575" s="2021"/>
      <c r="AO575" s="2019"/>
      <c r="AP575" s="2020"/>
      <c r="AQ575" s="2020"/>
      <c r="AR575" s="2020"/>
      <c r="AS575" s="2021"/>
      <c r="AT575" s="2019"/>
      <c r="AU575" s="2020"/>
      <c r="AV575" s="2020"/>
      <c r="AW575" s="2020"/>
      <c r="AX575" s="2021"/>
    </row>
    <row r="576" spans="1:50">
      <c r="A576" s="2020"/>
      <c r="B576" s="2020"/>
      <c r="C576" s="2020"/>
      <c r="D576" s="2020"/>
      <c r="E576" s="2021"/>
      <c r="F576" s="2020"/>
      <c r="G576" s="2020"/>
      <c r="H576" s="2020"/>
      <c r="I576" s="2020"/>
      <c r="J576" s="2021"/>
      <c r="K576" s="2020"/>
      <c r="L576" s="2020"/>
      <c r="M576" s="2020"/>
      <c r="N576" s="2020"/>
      <c r="O576" s="2021"/>
      <c r="P576" s="2020"/>
      <c r="Q576" s="2020"/>
      <c r="R576" s="2020"/>
      <c r="S576" s="2020"/>
      <c r="T576" s="2021"/>
      <c r="U576" s="2020"/>
      <c r="V576" s="2020"/>
      <c r="W576" s="2020"/>
      <c r="X576" s="2020"/>
      <c r="Y576" s="2021"/>
      <c r="Z576" s="2020"/>
      <c r="AA576" s="2020"/>
      <c r="AB576" s="2020"/>
      <c r="AC576" s="2020"/>
      <c r="AD576" s="2021"/>
      <c r="AE576" s="2020"/>
      <c r="AF576" s="2020"/>
      <c r="AG576" s="2020"/>
      <c r="AH576" s="2020"/>
      <c r="AI576" s="2021"/>
      <c r="AJ576" s="2020"/>
      <c r="AK576" s="2020"/>
      <c r="AL576" s="2020"/>
      <c r="AM576" s="2020"/>
      <c r="AN576" s="2021"/>
      <c r="AO576" s="2019"/>
      <c r="AP576" s="2020"/>
      <c r="AQ576" s="2020"/>
      <c r="AR576" s="2020"/>
      <c r="AS576" s="2021"/>
      <c r="AT576" s="2019"/>
      <c r="AU576" s="2020"/>
      <c r="AV576" s="2020"/>
      <c r="AW576" s="2020"/>
      <c r="AX576" s="2021"/>
    </row>
    <row r="577" spans="1:50">
      <c r="A577" s="2020"/>
      <c r="B577" s="2020"/>
      <c r="C577" s="2020"/>
      <c r="D577" s="2020"/>
      <c r="E577" s="2021"/>
      <c r="F577" s="2020"/>
      <c r="G577" s="2020"/>
      <c r="H577" s="2020"/>
      <c r="I577" s="2020"/>
      <c r="J577" s="2021"/>
      <c r="K577" s="2020"/>
      <c r="L577" s="2020"/>
      <c r="M577" s="2020"/>
      <c r="N577" s="2020"/>
      <c r="O577" s="2021"/>
      <c r="P577" s="2020"/>
      <c r="Q577" s="2020"/>
      <c r="R577" s="2020"/>
      <c r="S577" s="2020"/>
      <c r="T577" s="2021"/>
      <c r="U577" s="2020"/>
      <c r="V577" s="2020"/>
      <c r="W577" s="2020"/>
      <c r="X577" s="2020"/>
      <c r="Y577" s="2021"/>
      <c r="Z577" s="2020"/>
      <c r="AA577" s="2020"/>
      <c r="AB577" s="2020"/>
      <c r="AC577" s="2020"/>
      <c r="AD577" s="2021"/>
      <c r="AE577" s="2020"/>
      <c r="AF577" s="2020"/>
      <c r="AG577" s="2020"/>
      <c r="AH577" s="2020"/>
      <c r="AI577" s="2021"/>
      <c r="AJ577" s="2020"/>
      <c r="AK577" s="2020"/>
      <c r="AL577" s="2020"/>
      <c r="AM577" s="2020"/>
      <c r="AN577" s="2021"/>
      <c r="AO577" s="2019"/>
      <c r="AP577" s="2020"/>
      <c r="AQ577" s="2020"/>
      <c r="AR577" s="2020"/>
      <c r="AS577" s="2021"/>
      <c r="AT577" s="2019"/>
      <c r="AU577" s="2020"/>
      <c r="AV577" s="2020"/>
      <c r="AW577" s="2020"/>
      <c r="AX577" s="2021"/>
    </row>
    <row r="578" spans="1:50">
      <c r="A578" s="2020"/>
      <c r="B578" s="2020"/>
      <c r="C578" s="2020"/>
      <c r="D578" s="2020"/>
      <c r="E578" s="2021"/>
      <c r="F578" s="2020"/>
      <c r="G578" s="2020"/>
      <c r="H578" s="2020"/>
      <c r="I578" s="2020"/>
      <c r="J578" s="2021"/>
      <c r="K578" s="2020"/>
      <c r="L578" s="2020"/>
      <c r="M578" s="2020"/>
      <c r="N578" s="2020"/>
      <c r="O578" s="2021"/>
      <c r="P578" s="2020"/>
      <c r="Q578" s="2020"/>
      <c r="R578" s="2020"/>
      <c r="S578" s="2020"/>
      <c r="T578" s="2021"/>
      <c r="U578" s="2020"/>
      <c r="V578" s="2020"/>
      <c r="W578" s="2020"/>
      <c r="X578" s="2020"/>
      <c r="Y578" s="2021"/>
      <c r="Z578" s="2020"/>
      <c r="AA578" s="2020"/>
      <c r="AB578" s="2020"/>
      <c r="AC578" s="2020"/>
      <c r="AD578" s="2021"/>
      <c r="AE578" s="2020"/>
      <c r="AF578" s="2020"/>
      <c r="AG578" s="2020"/>
      <c r="AH578" s="2020"/>
      <c r="AI578" s="2021"/>
      <c r="AJ578" s="2020"/>
      <c r="AK578" s="2020"/>
      <c r="AL578" s="2020"/>
      <c r="AM578" s="2020"/>
      <c r="AN578" s="2021"/>
      <c r="AO578" s="2019"/>
      <c r="AP578" s="2020"/>
      <c r="AQ578" s="2020"/>
      <c r="AR578" s="2020"/>
      <c r="AS578" s="2021"/>
      <c r="AT578" s="2019"/>
      <c r="AU578" s="2020"/>
      <c r="AV578" s="2020"/>
      <c r="AW578" s="2020"/>
      <c r="AX578" s="2021"/>
    </row>
    <row r="579" spans="1:50">
      <c r="A579" s="2020"/>
      <c r="B579" s="2020"/>
      <c r="C579" s="2020"/>
      <c r="D579" s="2020"/>
      <c r="E579" s="2021"/>
      <c r="F579" s="2020"/>
      <c r="G579" s="2020"/>
      <c r="H579" s="2020"/>
      <c r="I579" s="2020"/>
      <c r="J579" s="2021"/>
      <c r="K579" s="2020"/>
      <c r="L579" s="2020"/>
      <c r="M579" s="2020"/>
      <c r="N579" s="2020"/>
      <c r="O579" s="2021"/>
      <c r="P579" s="2020" t="s">
        <v>173</v>
      </c>
      <c r="Q579" s="2020"/>
      <c r="R579" s="2020"/>
      <c r="S579" s="2020"/>
      <c r="T579" s="2021"/>
      <c r="U579" s="2020" t="s">
        <v>174</v>
      </c>
      <c r="V579" s="2020"/>
      <c r="W579" s="2020"/>
      <c r="X579" s="2020"/>
      <c r="Y579" s="2021"/>
      <c r="Z579" s="2020"/>
      <c r="AA579" s="2020"/>
      <c r="AB579" s="2020"/>
      <c r="AC579" s="2020"/>
      <c r="AD579" s="2021"/>
      <c r="AE579" s="2020"/>
      <c r="AF579" s="2020"/>
      <c r="AG579" s="2020"/>
      <c r="AH579" s="2020"/>
      <c r="AI579" s="2021"/>
      <c r="AJ579" s="2020"/>
      <c r="AK579" s="2020"/>
      <c r="AL579" s="2020"/>
      <c r="AM579" s="2020"/>
      <c r="AN579" s="2021"/>
      <c r="AO579" s="2019" t="s">
        <v>175</v>
      </c>
      <c r="AP579" s="2020"/>
      <c r="AQ579" s="2020"/>
      <c r="AR579" s="2020"/>
      <c r="AS579" s="2021"/>
      <c r="AT579" s="2019"/>
      <c r="AU579" s="2020"/>
      <c r="AV579" s="2020"/>
      <c r="AW579" s="2020"/>
      <c r="AX579" s="2021"/>
    </row>
    <row r="580" spans="1:50">
      <c r="A580" s="2020"/>
      <c r="B580" s="2020"/>
      <c r="C580" s="2020"/>
      <c r="D580" s="2020"/>
      <c r="E580" s="2021"/>
      <c r="F580" s="2020"/>
      <c r="G580" s="2020"/>
      <c r="H580" s="2020"/>
      <c r="I580" s="2020"/>
      <c r="J580" s="2021"/>
      <c r="K580" s="2020"/>
      <c r="L580" s="2020"/>
      <c r="M580" s="2020"/>
      <c r="N580" s="2020"/>
      <c r="O580" s="2021"/>
      <c r="P580" s="2020"/>
      <c r="Q580" s="2020"/>
      <c r="R580" s="2020"/>
      <c r="S580" s="2020"/>
      <c r="T580" s="2021"/>
      <c r="U580" s="2020"/>
      <c r="V580" s="2020"/>
      <c r="W580" s="2020"/>
      <c r="X580" s="2020"/>
      <c r="Y580" s="2021"/>
      <c r="Z580" s="2020"/>
      <c r="AA580" s="2020"/>
      <c r="AB580" s="2020"/>
      <c r="AC580" s="2020"/>
      <c r="AD580" s="2021"/>
      <c r="AE580" s="2020"/>
      <c r="AF580" s="2020"/>
      <c r="AG580" s="2020"/>
      <c r="AH580" s="2020"/>
      <c r="AI580" s="2021"/>
      <c r="AJ580" s="2020"/>
      <c r="AK580" s="2020"/>
      <c r="AL580" s="2020"/>
      <c r="AM580" s="2020"/>
      <c r="AN580" s="2021"/>
      <c r="AO580" s="2019"/>
      <c r="AP580" s="2020"/>
      <c r="AQ580" s="2020"/>
      <c r="AR580" s="2020"/>
      <c r="AS580" s="2021"/>
      <c r="AT580" s="2019"/>
      <c r="AU580" s="2020"/>
      <c r="AV580" s="2020"/>
      <c r="AW580" s="2020"/>
      <c r="AX580" s="2021"/>
    </row>
    <row r="581" spans="1:50">
      <c r="A581" s="2020"/>
      <c r="B581" s="2020"/>
      <c r="C581" s="2020"/>
      <c r="D581" s="2020"/>
      <c r="E581" s="2021"/>
      <c r="F581" s="2020"/>
      <c r="G581" s="2020"/>
      <c r="H581" s="2020"/>
      <c r="I581" s="2020"/>
      <c r="J581" s="2021"/>
      <c r="K581" s="2020"/>
      <c r="L581" s="2020"/>
      <c r="M581" s="2020"/>
      <c r="N581" s="2020"/>
      <c r="O581" s="2021"/>
      <c r="P581" s="2020"/>
      <c r="Q581" s="2020"/>
      <c r="R581" s="2020"/>
      <c r="S581" s="2020"/>
      <c r="T581" s="2021"/>
      <c r="U581" s="2020"/>
      <c r="V581" s="2020"/>
      <c r="W581" s="2020"/>
      <c r="X581" s="2020"/>
      <c r="Y581" s="2021"/>
      <c r="Z581" s="2020"/>
      <c r="AA581" s="2020"/>
      <c r="AB581" s="2020"/>
      <c r="AC581" s="2020"/>
      <c r="AD581" s="2021"/>
      <c r="AE581" s="2020"/>
      <c r="AF581" s="2020"/>
      <c r="AG581" s="2020"/>
      <c r="AH581" s="2020"/>
      <c r="AI581" s="2021"/>
      <c r="AJ581" s="2020"/>
      <c r="AK581" s="2020"/>
      <c r="AL581" s="2020"/>
      <c r="AM581" s="2020"/>
      <c r="AN581" s="2021"/>
      <c r="AO581" s="2019"/>
      <c r="AP581" s="2020"/>
      <c r="AQ581" s="2020"/>
      <c r="AR581" s="2020"/>
      <c r="AS581" s="2021"/>
      <c r="AT581" s="2019"/>
      <c r="AU581" s="2020"/>
      <c r="AV581" s="2020"/>
      <c r="AW581" s="2020"/>
      <c r="AX581" s="2021"/>
    </row>
    <row r="582" spans="1:50">
      <c r="A582" s="2020"/>
      <c r="B582" s="2020"/>
      <c r="C582" s="2020"/>
      <c r="D582" s="2020"/>
      <c r="E582" s="2021"/>
      <c r="F582" s="2020"/>
      <c r="G582" s="2020"/>
      <c r="H582" s="2020"/>
      <c r="I582" s="2020"/>
      <c r="J582" s="2021"/>
      <c r="K582" s="2020"/>
      <c r="L582" s="2020"/>
      <c r="M582" s="2020"/>
      <c r="N582" s="2020"/>
      <c r="O582" s="2021"/>
      <c r="P582" s="2020"/>
      <c r="Q582" s="2020"/>
      <c r="R582" s="2020"/>
      <c r="S582" s="2020"/>
      <c r="T582" s="2021"/>
      <c r="U582" s="2020"/>
      <c r="V582" s="2020"/>
      <c r="W582" s="2020"/>
      <c r="X582" s="2020"/>
      <c r="Y582" s="2021"/>
      <c r="Z582" s="2020"/>
      <c r="AA582" s="2020"/>
      <c r="AB582" s="2020"/>
      <c r="AC582" s="2020"/>
      <c r="AD582" s="2021"/>
      <c r="AE582" s="2020"/>
      <c r="AF582" s="2020"/>
      <c r="AG582" s="2020"/>
      <c r="AH582" s="2020"/>
      <c r="AI582" s="2021"/>
      <c r="AJ582" s="2020"/>
      <c r="AK582" s="2020"/>
      <c r="AL582" s="2020"/>
      <c r="AM582" s="2020"/>
      <c r="AN582" s="2021"/>
      <c r="AO582" s="2019"/>
      <c r="AP582" s="2020"/>
      <c r="AQ582" s="2020"/>
      <c r="AR582" s="2020"/>
      <c r="AS582" s="2021"/>
      <c r="AT582" s="2019"/>
      <c r="AU582" s="2020"/>
      <c r="AV582" s="2020"/>
      <c r="AW582" s="2020"/>
      <c r="AX582" s="2021"/>
    </row>
    <row r="583" spans="1:50">
      <c r="A583" s="2020"/>
      <c r="B583" s="2020"/>
      <c r="C583" s="2020"/>
      <c r="D583" s="2020"/>
      <c r="E583" s="2021"/>
      <c r="F583" s="2020"/>
      <c r="G583" s="2020"/>
      <c r="H583" s="2020"/>
      <c r="I583" s="2020"/>
      <c r="J583" s="2021"/>
      <c r="K583" s="2020"/>
      <c r="L583" s="2020"/>
      <c r="M583" s="2020"/>
      <c r="N583" s="2020"/>
      <c r="O583" s="2021"/>
      <c r="P583" s="2020"/>
      <c r="Q583" s="2020"/>
      <c r="R583" s="2020"/>
      <c r="S583" s="2020"/>
      <c r="T583" s="2021"/>
      <c r="U583" s="2020"/>
      <c r="V583" s="2020"/>
      <c r="W583" s="2020"/>
      <c r="X583" s="2020"/>
      <c r="Y583" s="2021"/>
      <c r="Z583" s="2020"/>
      <c r="AA583" s="2020"/>
      <c r="AB583" s="2020"/>
      <c r="AC583" s="2020"/>
      <c r="AD583" s="2021"/>
      <c r="AE583" s="2020"/>
      <c r="AF583" s="2020"/>
      <c r="AG583" s="2020"/>
      <c r="AH583" s="2020"/>
      <c r="AI583" s="2021"/>
      <c r="AJ583" s="2020"/>
      <c r="AK583" s="2020"/>
      <c r="AL583" s="2020"/>
      <c r="AM583" s="2020"/>
      <c r="AN583" s="2021"/>
      <c r="AO583" s="2019"/>
      <c r="AP583" s="2020"/>
      <c r="AQ583" s="2020"/>
      <c r="AR583" s="2020"/>
      <c r="AS583" s="2021"/>
      <c r="AT583" s="2019"/>
      <c r="AU583" s="2020"/>
      <c r="AV583" s="2020"/>
      <c r="AW583" s="2020"/>
      <c r="AX583" s="2021"/>
    </row>
    <row r="584" spans="1:50">
      <c r="A584" s="2020"/>
      <c r="B584" s="2020"/>
      <c r="C584" s="2020"/>
      <c r="D584" s="2020"/>
      <c r="E584" s="2021"/>
      <c r="F584" s="2020"/>
      <c r="G584" s="2020"/>
      <c r="H584" s="2020"/>
      <c r="I584" s="2020"/>
      <c r="J584" s="2021"/>
      <c r="K584" s="2020"/>
      <c r="L584" s="2020"/>
      <c r="M584" s="2020"/>
      <c r="N584" s="2020"/>
      <c r="O584" s="2021"/>
      <c r="P584" s="2020"/>
      <c r="Q584" s="2020"/>
      <c r="R584" s="2020"/>
      <c r="S584" s="2020"/>
      <c r="T584" s="2021"/>
      <c r="U584" s="2020" t="s">
        <v>176</v>
      </c>
      <c r="V584" s="2020"/>
      <c r="W584" s="2020"/>
      <c r="X584" s="2020"/>
      <c r="Y584" s="2021"/>
      <c r="Z584" s="2020" t="s">
        <v>177</v>
      </c>
      <c r="AA584" s="2020"/>
      <c r="AB584" s="2020"/>
      <c r="AC584" s="2020"/>
      <c r="AD584" s="2021"/>
      <c r="AE584" s="2020" t="s">
        <v>178</v>
      </c>
      <c r="AF584" s="2020"/>
      <c r="AG584" s="2020"/>
      <c r="AH584" s="2020"/>
      <c r="AI584" s="2021"/>
      <c r="AJ584" s="2020"/>
      <c r="AK584" s="2020"/>
      <c r="AL584" s="2020"/>
      <c r="AM584" s="2020"/>
      <c r="AN584" s="2021"/>
      <c r="AO584" s="2019"/>
      <c r="AP584" s="2020"/>
      <c r="AQ584" s="2020"/>
      <c r="AR584" s="2020"/>
      <c r="AS584" s="2021"/>
      <c r="AT584" s="2019"/>
      <c r="AU584" s="2020"/>
      <c r="AV584" s="2020"/>
      <c r="AW584" s="2020"/>
      <c r="AX584" s="2021"/>
    </row>
    <row r="585" spans="1:50">
      <c r="A585" s="2020"/>
      <c r="B585" s="2020"/>
      <c r="C585" s="2020"/>
      <c r="D585" s="2020"/>
      <c r="E585" s="2021"/>
      <c r="F585" s="2020"/>
      <c r="G585" s="2020"/>
      <c r="H585" s="2020"/>
      <c r="I585" s="2020"/>
      <c r="J585" s="2021"/>
      <c r="K585" s="2020"/>
      <c r="L585" s="2020"/>
      <c r="M585" s="2020"/>
      <c r="N585" s="2020"/>
      <c r="O585" s="2021"/>
      <c r="P585" s="2020"/>
      <c r="Q585" s="2020"/>
      <c r="R585" s="2020"/>
      <c r="S585" s="2020"/>
      <c r="T585" s="2021"/>
      <c r="U585" s="2020"/>
      <c r="V585" s="2020"/>
      <c r="W585" s="2020"/>
      <c r="X585" s="2020"/>
      <c r="Y585" s="2021"/>
      <c r="Z585" s="2020"/>
      <c r="AA585" s="2020"/>
      <c r="AB585" s="2020"/>
      <c r="AC585" s="2020"/>
      <c r="AD585" s="2021"/>
      <c r="AE585" s="2020"/>
      <c r="AF585" s="2020"/>
      <c r="AG585" s="2020"/>
      <c r="AH585" s="2020"/>
      <c r="AI585" s="2021"/>
      <c r="AJ585" s="2020"/>
      <c r="AK585" s="2020"/>
      <c r="AL585" s="2020"/>
      <c r="AM585" s="2020"/>
      <c r="AN585" s="2021"/>
      <c r="AO585" s="2019"/>
      <c r="AP585" s="2020"/>
      <c r="AQ585" s="2020"/>
      <c r="AR585" s="2020"/>
      <c r="AS585" s="2021"/>
      <c r="AT585" s="2019"/>
      <c r="AU585" s="2020"/>
      <c r="AV585" s="2020"/>
      <c r="AW585" s="2020"/>
      <c r="AX585" s="2021"/>
    </row>
    <row r="586" spans="1:50">
      <c r="A586" s="2020"/>
      <c r="B586" s="2020"/>
      <c r="C586" s="2020"/>
      <c r="D586" s="2020"/>
      <c r="E586" s="2021"/>
      <c r="F586" s="2020"/>
      <c r="G586" s="2020"/>
      <c r="H586" s="2020"/>
      <c r="I586" s="2020"/>
      <c r="J586" s="2021"/>
      <c r="K586" s="2020"/>
      <c r="L586" s="2020"/>
      <c r="M586" s="2020"/>
      <c r="N586" s="2020"/>
      <c r="O586" s="2021"/>
      <c r="P586" s="2020"/>
      <c r="Q586" s="2020"/>
      <c r="R586" s="2020"/>
      <c r="S586" s="2020"/>
      <c r="T586" s="2021"/>
      <c r="U586" s="2020"/>
      <c r="V586" s="2020"/>
      <c r="W586" s="2020"/>
      <c r="X586" s="2020"/>
      <c r="Y586" s="2021"/>
      <c r="Z586" s="2020"/>
      <c r="AA586" s="2020"/>
      <c r="AB586" s="2020"/>
      <c r="AC586" s="2020"/>
      <c r="AD586" s="2021"/>
      <c r="AE586" s="2020"/>
      <c r="AF586" s="2020"/>
      <c r="AG586" s="2020"/>
      <c r="AH586" s="2020"/>
      <c r="AI586" s="2021"/>
      <c r="AJ586" s="2020"/>
      <c r="AK586" s="2020"/>
      <c r="AL586" s="2020"/>
      <c r="AM586" s="2020"/>
      <c r="AN586" s="2021"/>
      <c r="AO586" s="2019"/>
      <c r="AP586" s="2020"/>
      <c r="AQ586" s="2020"/>
      <c r="AR586" s="2020"/>
      <c r="AS586" s="2021"/>
      <c r="AT586" s="2019"/>
      <c r="AU586" s="2020"/>
      <c r="AV586" s="2020"/>
      <c r="AW586" s="2020"/>
      <c r="AX586" s="2021"/>
    </row>
    <row r="587" spans="1:50">
      <c r="A587" s="2020"/>
      <c r="B587" s="2020"/>
      <c r="C587" s="2020"/>
      <c r="D587" s="2020"/>
      <c r="E587" s="2021"/>
      <c r="F587" s="2020"/>
      <c r="G587" s="2020"/>
      <c r="H587" s="2020"/>
      <c r="I587" s="2020"/>
      <c r="J587" s="2021"/>
      <c r="K587" s="2020"/>
      <c r="L587" s="2020"/>
      <c r="M587" s="2020"/>
      <c r="N587" s="2020"/>
      <c r="O587" s="2021"/>
      <c r="P587" s="2020"/>
      <c r="Q587" s="2020"/>
      <c r="R587" s="2020"/>
      <c r="S587" s="2020"/>
      <c r="T587" s="2021"/>
      <c r="U587" s="2020"/>
      <c r="V587" s="2020"/>
      <c r="W587" s="2020"/>
      <c r="X587" s="2020"/>
      <c r="Y587" s="2021"/>
      <c r="Z587" s="2020"/>
      <c r="AA587" s="2020"/>
      <c r="AB587" s="2020"/>
      <c r="AC587" s="2020"/>
      <c r="AD587" s="2021"/>
      <c r="AE587" s="2020"/>
      <c r="AF587" s="2020"/>
      <c r="AG587" s="2020"/>
      <c r="AH587" s="2020"/>
      <c r="AI587" s="2021"/>
      <c r="AJ587" s="2020"/>
      <c r="AK587" s="2020"/>
      <c r="AL587" s="2020"/>
      <c r="AM587" s="2020"/>
      <c r="AN587" s="2021"/>
      <c r="AO587" s="2019"/>
      <c r="AP587" s="2020"/>
      <c r="AQ587" s="2020"/>
      <c r="AR587" s="2020"/>
      <c r="AS587" s="2021"/>
      <c r="AT587" s="2019"/>
      <c r="AU587" s="2020"/>
      <c r="AV587" s="2020"/>
      <c r="AW587" s="2020"/>
      <c r="AX587" s="2021"/>
    </row>
    <row r="588" spans="1:50">
      <c r="A588" s="2023"/>
      <c r="B588" s="2023"/>
      <c r="C588" s="2023"/>
      <c r="D588" s="2023"/>
      <c r="E588" s="2024"/>
      <c r="F588" s="2023"/>
      <c r="G588" s="2023"/>
      <c r="H588" s="2023"/>
      <c r="I588" s="2023"/>
      <c r="J588" s="2024"/>
      <c r="K588" s="2023"/>
      <c r="L588" s="2023"/>
      <c r="M588" s="2023"/>
      <c r="N588" s="2023"/>
      <c r="O588" s="2024"/>
      <c r="P588" s="2023"/>
      <c r="Q588" s="2023"/>
      <c r="R588" s="2023"/>
      <c r="S588" s="2023"/>
      <c r="T588" s="2024"/>
      <c r="U588" s="2023"/>
      <c r="V588" s="2023"/>
      <c r="W588" s="2023"/>
      <c r="X588" s="2023"/>
      <c r="Y588" s="2024"/>
      <c r="Z588" s="2023"/>
      <c r="AA588" s="2023"/>
      <c r="AB588" s="2023"/>
      <c r="AC588" s="2023"/>
      <c r="AD588" s="2024"/>
      <c r="AE588" s="2023"/>
      <c r="AF588" s="2023"/>
      <c r="AG588" s="2023"/>
      <c r="AH588" s="2023"/>
      <c r="AI588" s="2024"/>
      <c r="AJ588" s="2023"/>
      <c r="AK588" s="2023"/>
      <c r="AL588" s="2023"/>
      <c r="AM588" s="2023"/>
      <c r="AN588" s="2024"/>
      <c r="AO588" s="434"/>
      <c r="AP588" s="434"/>
      <c r="AQ588" s="434"/>
      <c r="AR588" s="2209" t="s">
        <v>179</v>
      </c>
      <c r="AS588" s="2210"/>
      <c r="AT588" s="2210"/>
      <c r="AU588" s="2211"/>
      <c r="AV588" s="434"/>
      <c r="AW588" s="434"/>
      <c r="AX588" s="435"/>
    </row>
    <row r="589" spans="1:50" ht="18.75">
      <c r="A589" s="2012" t="s">
        <v>0</v>
      </c>
      <c r="B589" s="2012"/>
      <c r="C589" s="2012"/>
      <c r="D589" s="2012"/>
      <c r="E589" s="2012"/>
      <c r="F589" s="2012" t="s">
        <v>1</v>
      </c>
      <c r="G589" s="2012"/>
      <c r="H589" s="2012"/>
      <c r="I589" s="2012"/>
      <c r="J589" s="2012"/>
      <c r="K589" s="2012" t="s">
        <v>2</v>
      </c>
      <c r="L589" s="2012"/>
      <c r="M589" s="2012"/>
      <c r="N589" s="2012"/>
      <c r="O589" s="2012"/>
      <c r="P589" s="2012" t="s">
        <v>3</v>
      </c>
      <c r="Q589" s="2012"/>
      <c r="R589" s="2012"/>
      <c r="S589" s="2012"/>
      <c r="T589" s="2012"/>
      <c r="U589" s="2012" t="s">
        <v>4</v>
      </c>
      <c r="V589" s="2012"/>
      <c r="W589" s="2012"/>
      <c r="X589" s="2012"/>
      <c r="Y589" s="2012"/>
      <c r="Z589" s="2012" t="s">
        <v>5</v>
      </c>
      <c r="AA589" s="2012"/>
      <c r="AB589" s="2012"/>
      <c r="AC589" s="2012"/>
      <c r="AD589" s="2012"/>
      <c r="AE589" s="2012" t="s">
        <v>6</v>
      </c>
      <c r="AF589" s="2012"/>
      <c r="AG589" s="2012"/>
      <c r="AH589" s="2012"/>
      <c r="AI589" s="2012"/>
      <c r="AJ589" s="2012" t="s">
        <v>7</v>
      </c>
      <c r="AK589" s="2012"/>
      <c r="AL589" s="2012"/>
      <c r="AM589" s="2012"/>
      <c r="AN589" s="2012"/>
      <c r="AO589" s="2012" t="s">
        <v>8</v>
      </c>
      <c r="AP589" s="2012"/>
      <c r="AQ589" s="2012"/>
      <c r="AR589" s="2012"/>
      <c r="AS589" s="2012"/>
      <c r="AT589" s="2012" t="s">
        <v>9</v>
      </c>
      <c r="AU589" s="2012"/>
      <c r="AV589" s="2012"/>
      <c r="AW589" s="2012"/>
      <c r="AX589" s="2012"/>
    </row>
    <row r="590" spans="1:50">
      <c r="A590" s="500">
        <v>1</v>
      </c>
      <c r="B590" s="447"/>
      <c r="C590" s="447"/>
      <c r="D590" s="447"/>
      <c r="E590" s="448"/>
      <c r="F590" s="500">
        <v>2</v>
      </c>
      <c r="G590" s="447"/>
      <c r="H590" s="447"/>
      <c r="I590" s="447"/>
      <c r="J590" s="448"/>
      <c r="K590" s="500">
        <v>3</v>
      </c>
      <c r="L590" s="447"/>
      <c r="M590" s="447"/>
      <c r="N590" s="447"/>
      <c r="O590" s="448"/>
      <c r="P590" s="500">
        <v>4</v>
      </c>
      <c r="Q590" s="447"/>
      <c r="R590" s="447"/>
      <c r="S590" s="447"/>
      <c r="T590" s="448"/>
      <c r="U590" s="500">
        <v>5</v>
      </c>
      <c r="V590" s="447"/>
      <c r="W590" s="447"/>
      <c r="X590" s="447"/>
      <c r="Y590" s="448"/>
      <c r="Z590" s="500">
        <v>6</v>
      </c>
      <c r="AA590" s="447"/>
      <c r="AB590" s="447"/>
      <c r="AC590" s="447"/>
      <c r="AD590" s="448"/>
      <c r="AE590" s="500">
        <v>7</v>
      </c>
      <c r="AF590" s="447"/>
      <c r="AG590" s="447"/>
      <c r="AH590" s="447"/>
      <c r="AI590" s="448"/>
      <c r="AJ590" s="500">
        <v>8</v>
      </c>
      <c r="AK590" s="447"/>
      <c r="AL590" s="447"/>
      <c r="AM590" s="447"/>
      <c r="AN590" s="448"/>
      <c r="AO590" s="500">
        <v>9</v>
      </c>
      <c r="AP590" s="447"/>
      <c r="AQ590" s="447"/>
      <c r="AR590" s="447"/>
      <c r="AS590" s="448"/>
      <c r="AT590" s="500">
        <v>10</v>
      </c>
      <c r="AU590" s="447"/>
      <c r="AV590" s="447"/>
      <c r="AW590" s="447"/>
      <c r="AX590" s="448"/>
    </row>
    <row r="591" spans="1:50">
      <c r="A591" s="2137" t="s">
        <v>180</v>
      </c>
      <c r="B591" s="2055"/>
      <c r="C591" s="2055"/>
      <c r="D591" s="2055"/>
      <c r="E591" s="2056"/>
      <c r="F591" s="2055" t="s">
        <v>181</v>
      </c>
      <c r="G591" s="2055"/>
      <c r="H591" s="2055"/>
      <c r="I591" s="2055"/>
      <c r="J591" s="2056"/>
      <c r="K591" s="2055" t="s">
        <v>182</v>
      </c>
      <c r="L591" s="2055"/>
      <c r="M591" s="2055"/>
      <c r="N591" s="2055"/>
      <c r="O591" s="2056"/>
      <c r="P591" s="2055"/>
      <c r="Q591" s="2055"/>
      <c r="R591" s="2055"/>
      <c r="S591" s="2055"/>
      <c r="T591" s="2056"/>
      <c r="U591" s="2055"/>
      <c r="V591" s="2055"/>
      <c r="W591" s="2055"/>
      <c r="X591" s="2055"/>
      <c r="Y591" s="2056"/>
      <c r="Z591" s="2055"/>
      <c r="AA591" s="2055"/>
      <c r="AB591" s="2055"/>
      <c r="AC591" s="2055"/>
      <c r="AD591" s="2056"/>
      <c r="AE591" s="2055"/>
      <c r="AF591" s="2055"/>
      <c r="AG591" s="2055"/>
      <c r="AH591" s="2055"/>
      <c r="AI591" s="2056"/>
      <c r="AJ591" s="2055"/>
      <c r="AK591" s="2055"/>
      <c r="AL591" s="2055"/>
      <c r="AM591" s="2055"/>
      <c r="AN591" s="2056"/>
      <c r="AO591" s="2055"/>
      <c r="AP591" s="2055"/>
      <c r="AQ591" s="2055"/>
      <c r="AR591" s="2055"/>
      <c r="AS591" s="2056"/>
      <c r="AT591" s="2055"/>
      <c r="AU591" s="2055"/>
      <c r="AV591" s="2055"/>
      <c r="AW591" s="2055"/>
      <c r="AX591" s="2056"/>
    </row>
    <row r="592" spans="1:50">
      <c r="A592" s="2137"/>
      <c r="B592" s="2055"/>
      <c r="C592" s="2055"/>
      <c r="D592" s="2055"/>
      <c r="E592" s="2056"/>
      <c r="F592" s="2055"/>
      <c r="G592" s="2055"/>
      <c r="H592" s="2055"/>
      <c r="I592" s="2055"/>
      <c r="J592" s="2056"/>
      <c r="K592" s="2055"/>
      <c r="L592" s="2055"/>
      <c r="M592" s="2055"/>
      <c r="N592" s="2055"/>
      <c r="O592" s="2056"/>
      <c r="P592" s="2055"/>
      <c r="Q592" s="2055"/>
      <c r="R592" s="2055"/>
      <c r="S592" s="2055"/>
      <c r="T592" s="2056"/>
      <c r="U592" s="2055"/>
      <c r="V592" s="2055"/>
      <c r="W592" s="2055"/>
      <c r="X592" s="2055"/>
      <c r="Y592" s="2056"/>
      <c r="Z592" s="2055"/>
      <c r="AA592" s="2055"/>
      <c r="AB592" s="2055"/>
      <c r="AC592" s="2055"/>
      <c r="AD592" s="2056"/>
      <c r="AE592" s="2055"/>
      <c r="AF592" s="2055"/>
      <c r="AG592" s="2055"/>
      <c r="AH592" s="2055"/>
      <c r="AI592" s="2056"/>
      <c r="AJ592" s="2055"/>
      <c r="AK592" s="2055"/>
      <c r="AL592" s="2055"/>
      <c r="AM592" s="2055"/>
      <c r="AN592" s="2056"/>
      <c r="AO592" s="2055"/>
      <c r="AP592" s="2055"/>
      <c r="AQ592" s="2055"/>
      <c r="AR592" s="2055"/>
      <c r="AS592" s="2056"/>
      <c r="AT592" s="2055"/>
      <c r="AU592" s="2055"/>
      <c r="AV592" s="2055"/>
      <c r="AW592" s="2055"/>
      <c r="AX592" s="2056"/>
    </row>
    <row r="593" spans="1:50">
      <c r="A593" s="2137"/>
      <c r="B593" s="2055"/>
      <c r="C593" s="2055"/>
      <c r="D593" s="2055"/>
      <c r="E593" s="2056"/>
      <c r="F593" s="2055"/>
      <c r="G593" s="2055"/>
      <c r="H593" s="2055"/>
      <c r="I593" s="2055"/>
      <c r="J593" s="2056"/>
      <c r="K593" s="2055"/>
      <c r="L593" s="2055"/>
      <c r="M593" s="2055"/>
      <c r="N593" s="2055"/>
      <c r="O593" s="2056"/>
      <c r="P593" s="2055"/>
      <c r="Q593" s="2055"/>
      <c r="R593" s="2055"/>
      <c r="S593" s="2055"/>
      <c r="T593" s="2056"/>
      <c r="U593" s="2055"/>
      <c r="V593" s="2055"/>
      <c r="W593" s="2055"/>
      <c r="X593" s="2055"/>
      <c r="Y593" s="2056"/>
      <c r="Z593" s="2055"/>
      <c r="AA593" s="2055"/>
      <c r="AB593" s="2055"/>
      <c r="AC593" s="2055"/>
      <c r="AD593" s="2056"/>
      <c r="AE593" s="2055"/>
      <c r="AF593" s="2055"/>
      <c r="AG593" s="2055"/>
      <c r="AH593" s="2055"/>
      <c r="AI593" s="2056"/>
      <c r="AJ593" s="2055"/>
      <c r="AK593" s="2055"/>
      <c r="AL593" s="2055"/>
      <c r="AM593" s="2055"/>
      <c r="AN593" s="2056"/>
      <c r="AO593" s="2055"/>
      <c r="AP593" s="2055"/>
      <c r="AQ593" s="2055"/>
      <c r="AR593" s="2055"/>
      <c r="AS593" s="2056"/>
      <c r="AT593" s="2055"/>
      <c r="AU593" s="2055"/>
      <c r="AV593" s="2055"/>
      <c r="AW593" s="2055"/>
      <c r="AX593" s="2056"/>
    </row>
    <row r="594" spans="1:50">
      <c r="A594" s="2137"/>
      <c r="B594" s="2055"/>
      <c r="C594" s="2055"/>
      <c r="D594" s="2055"/>
      <c r="E594" s="2056"/>
      <c r="F594" s="2055"/>
      <c r="G594" s="2055"/>
      <c r="H594" s="2055"/>
      <c r="I594" s="2055"/>
      <c r="J594" s="2056"/>
      <c r="K594" s="2055"/>
      <c r="L594" s="2055"/>
      <c r="M594" s="2055"/>
      <c r="N594" s="2055"/>
      <c r="O594" s="2056"/>
      <c r="P594" s="2055"/>
      <c r="Q594" s="2055"/>
      <c r="R594" s="2055"/>
      <c r="S594" s="2055"/>
      <c r="T594" s="2056"/>
      <c r="U594" s="2055"/>
      <c r="V594" s="2055"/>
      <c r="W594" s="2055"/>
      <c r="X594" s="2055"/>
      <c r="Y594" s="2056"/>
      <c r="Z594" s="2055"/>
      <c r="AA594" s="2055"/>
      <c r="AB594" s="2055"/>
      <c r="AC594" s="2055"/>
      <c r="AD594" s="2056"/>
      <c r="AE594" s="2055"/>
      <c r="AF594" s="2055"/>
      <c r="AG594" s="2055"/>
      <c r="AH594" s="2055"/>
      <c r="AI594" s="2056"/>
      <c r="AJ594" s="2055"/>
      <c r="AK594" s="2055"/>
      <c r="AL594" s="2055"/>
      <c r="AM594" s="2055"/>
      <c r="AN594" s="2056"/>
      <c r="AO594" s="2055"/>
      <c r="AP594" s="2055"/>
      <c r="AQ594" s="2055"/>
      <c r="AR594" s="2055"/>
      <c r="AS594" s="2056"/>
      <c r="AT594" s="2055"/>
      <c r="AU594" s="2055"/>
      <c r="AV594" s="2055"/>
      <c r="AW594" s="2055"/>
      <c r="AX594" s="2056"/>
    </row>
    <row r="595" spans="1:50">
      <c r="A595" s="2137"/>
      <c r="B595" s="2055"/>
      <c r="C595" s="2055"/>
      <c r="D595" s="2055"/>
      <c r="E595" s="2056"/>
      <c r="F595" s="2055"/>
      <c r="G595" s="2055"/>
      <c r="H595" s="2055"/>
      <c r="I595" s="2055"/>
      <c r="J595" s="2056"/>
      <c r="K595" s="2055"/>
      <c r="L595" s="2055"/>
      <c r="M595" s="2055"/>
      <c r="N595" s="2055"/>
      <c r="O595" s="2056"/>
      <c r="P595" s="2055"/>
      <c r="Q595" s="2055"/>
      <c r="R595" s="2055"/>
      <c r="S595" s="2055"/>
      <c r="T595" s="2056"/>
      <c r="U595" s="2055"/>
      <c r="V595" s="2055"/>
      <c r="W595" s="2055"/>
      <c r="X595" s="2055"/>
      <c r="Y595" s="2056"/>
      <c r="Z595" s="2055"/>
      <c r="AA595" s="2055"/>
      <c r="AB595" s="2055"/>
      <c r="AC595" s="2055"/>
      <c r="AD595" s="2056"/>
      <c r="AE595" s="2055"/>
      <c r="AF595" s="2055"/>
      <c r="AG595" s="2055"/>
      <c r="AH595" s="2055"/>
      <c r="AI595" s="2056"/>
      <c r="AJ595" s="2055"/>
      <c r="AK595" s="2055"/>
      <c r="AL595" s="2055"/>
      <c r="AM595" s="2055"/>
      <c r="AN595" s="2056"/>
      <c r="AO595" s="2055"/>
      <c r="AP595" s="2055"/>
      <c r="AQ595" s="2055"/>
      <c r="AR595" s="2055"/>
      <c r="AS595" s="2056"/>
      <c r="AT595" s="2055"/>
      <c r="AU595" s="2055"/>
      <c r="AV595" s="2055"/>
      <c r="AW595" s="2055"/>
      <c r="AX595" s="2056"/>
    </row>
    <row r="596" spans="1:50">
      <c r="A596" s="2137"/>
      <c r="B596" s="2055"/>
      <c r="C596" s="2055"/>
      <c r="D596" s="2055"/>
      <c r="E596" s="2056"/>
      <c r="F596" s="2055"/>
      <c r="G596" s="2055"/>
      <c r="H596" s="2055"/>
      <c r="I596" s="2055"/>
      <c r="J596" s="2056"/>
      <c r="K596" s="2055"/>
      <c r="L596" s="2055"/>
      <c r="M596" s="2055"/>
      <c r="N596" s="2055"/>
      <c r="O596" s="2056"/>
      <c r="P596" s="2055"/>
      <c r="Q596" s="2055"/>
      <c r="R596" s="2055"/>
      <c r="S596" s="2055"/>
      <c r="T596" s="2056"/>
      <c r="U596" s="2055" t="s">
        <v>183</v>
      </c>
      <c r="V596" s="2055"/>
      <c r="W596" s="2055"/>
      <c r="X596" s="2055"/>
      <c r="Y596" s="2056"/>
      <c r="Z596" s="2055"/>
      <c r="AA596" s="2055"/>
      <c r="AB596" s="2055"/>
      <c r="AC596" s="2055"/>
      <c r="AD596" s="2056"/>
      <c r="AE596" s="2055"/>
      <c r="AF596" s="2055"/>
      <c r="AG596" s="2055"/>
      <c r="AH596" s="2055"/>
      <c r="AI596" s="2056"/>
      <c r="AJ596" s="2055" t="s">
        <v>2945</v>
      </c>
      <c r="AK596" s="2055"/>
      <c r="AL596" s="2055"/>
      <c r="AM596" s="2055"/>
      <c r="AN596" s="2056"/>
      <c r="AO596" s="2055"/>
      <c r="AP596" s="2055"/>
      <c r="AQ596" s="2055"/>
      <c r="AR596" s="2055"/>
      <c r="AS596" s="2056"/>
      <c r="AT596" s="2055"/>
      <c r="AU596" s="2055"/>
      <c r="AV596" s="2055"/>
      <c r="AW596" s="2055"/>
      <c r="AX596" s="2056"/>
    </row>
    <row r="597" spans="1:50">
      <c r="A597" s="2137"/>
      <c r="B597" s="2055"/>
      <c r="C597" s="2055"/>
      <c r="D597" s="2055"/>
      <c r="E597" s="2056"/>
      <c r="F597" s="2055"/>
      <c r="G597" s="2055"/>
      <c r="H597" s="2055"/>
      <c r="I597" s="2055"/>
      <c r="J597" s="2056"/>
      <c r="K597" s="2055"/>
      <c r="L597" s="2055"/>
      <c r="M597" s="2055"/>
      <c r="N597" s="2055"/>
      <c r="O597" s="2056"/>
      <c r="P597" s="2055"/>
      <c r="Q597" s="2055"/>
      <c r="R597" s="2055"/>
      <c r="S597" s="2055"/>
      <c r="T597" s="2056"/>
      <c r="U597" s="2055"/>
      <c r="V597" s="2055"/>
      <c r="W597" s="2055"/>
      <c r="X597" s="2055"/>
      <c r="Y597" s="2056"/>
      <c r="Z597" s="2055"/>
      <c r="AA597" s="2055"/>
      <c r="AB597" s="2055"/>
      <c r="AC597" s="2055"/>
      <c r="AD597" s="2056"/>
      <c r="AE597" s="2055"/>
      <c r="AF597" s="2055"/>
      <c r="AG597" s="2055"/>
      <c r="AH597" s="2055"/>
      <c r="AI597" s="2056"/>
      <c r="AJ597" s="2055"/>
      <c r="AK597" s="2055"/>
      <c r="AL597" s="2055"/>
      <c r="AM597" s="2055"/>
      <c r="AN597" s="2056"/>
      <c r="AO597" s="2055"/>
      <c r="AP597" s="2055"/>
      <c r="AQ597" s="2055"/>
      <c r="AR597" s="2055"/>
      <c r="AS597" s="2056"/>
      <c r="AT597" s="2055"/>
      <c r="AU597" s="2055"/>
      <c r="AV597" s="2055"/>
      <c r="AW597" s="2055"/>
      <c r="AX597" s="2056"/>
    </row>
    <row r="598" spans="1:50">
      <c r="A598" s="2137"/>
      <c r="B598" s="2055"/>
      <c r="C598" s="2055"/>
      <c r="D598" s="2055"/>
      <c r="E598" s="2056"/>
      <c r="F598" s="2055"/>
      <c r="G598" s="2055"/>
      <c r="H598" s="2055"/>
      <c r="I598" s="2055"/>
      <c r="J598" s="2056"/>
      <c r="K598" s="2055"/>
      <c r="L598" s="2055"/>
      <c r="M598" s="2055"/>
      <c r="N598" s="2055"/>
      <c r="O598" s="2056"/>
      <c r="P598" s="2055"/>
      <c r="Q598" s="2055"/>
      <c r="R598" s="2055"/>
      <c r="S598" s="2055"/>
      <c r="T598" s="2056"/>
      <c r="U598" s="2055"/>
      <c r="V598" s="2055"/>
      <c r="W598" s="2055"/>
      <c r="X598" s="2055"/>
      <c r="Y598" s="2056"/>
      <c r="Z598" s="2055"/>
      <c r="AA598" s="2055"/>
      <c r="AB598" s="2055"/>
      <c r="AC598" s="2055"/>
      <c r="AD598" s="2056"/>
      <c r="AE598" s="2055"/>
      <c r="AF598" s="2055"/>
      <c r="AG598" s="2055"/>
      <c r="AH598" s="2055"/>
      <c r="AI598" s="2056"/>
      <c r="AJ598" s="2055"/>
      <c r="AK598" s="2055"/>
      <c r="AL598" s="2055"/>
      <c r="AM598" s="2055"/>
      <c r="AN598" s="2056"/>
      <c r="AO598" s="2055"/>
      <c r="AP598" s="2055"/>
      <c r="AQ598" s="2055"/>
      <c r="AR598" s="2055"/>
      <c r="AS598" s="2056"/>
      <c r="AT598" s="2055"/>
      <c r="AU598" s="2055"/>
      <c r="AV598" s="2055"/>
      <c r="AW598" s="2055"/>
      <c r="AX598" s="2056"/>
    </row>
    <row r="599" spans="1:50">
      <c r="A599" s="2137"/>
      <c r="B599" s="2055"/>
      <c r="C599" s="2055"/>
      <c r="D599" s="2055"/>
      <c r="E599" s="2056"/>
      <c r="F599" s="2055"/>
      <c r="G599" s="2055"/>
      <c r="H599" s="2055"/>
      <c r="I599" s="2055"/>
      <c r="J599" s="2056"/>
      <c r="K599" s="2055"/>
      <c r="L599" s="2055"/>
      <c r="M599" s="2055"/>
      <c r="N599" s="2055"/>
      <c r="O599" s="2056"/>
      <c r="P599" s="2055"/>
      <c r="Q599" s="2055"/>
      <c r="R599" s="2055"/>
      <c r="S599" s="2055"/>
      <c r="T599" s="2056"/>
      <c r="U599" s="2055"/>
      <c r="V599" s="2055"/>
      <c r="W599" s="2055"/>
      <c r="X599" s="2055"/>
      <c r="Y599" s="2056"/>
      <c r="Z599" s="2055"/>
      <c r="AA599" s="2055"/>
      <c r="AB599" s="2055"/>
      <c r="AC599" s="2055"/>
      <c r="AD599" s="2056"/>
      <c r="AE599" s="2055"/>
      <c r="AF599" s="2055"/>
      <c r="AG599" s="2055"/>
      <c r="AH599" s="2055"/>
      <c r="AI599" s="2056"/>
      <c r="AJ599" s="2055"/>
      <c r="AK599" s="2055"/>
      <c r="AL599" s="2055"/>
      <c r="AM599" s="2055"/>
      <c r="AN599" s="2056"/>
      <c r="AO599" s="2055"/>
      <c r="AP599" s="2055"/>
      <c r="AQ599" s="2055"/>
      <c r="AR599" s="2055"/>
      <c r="AS599" s="2056"/>
      <c r="AT599" s="2055"/>
      <c r="AU599" s="2055"/>
      <c r="AV599" s="2055"/>
      <c r="AW599" s="2055"/>
      <c r="AX599" s="2056"/>
    </row>
    <row r="600" spans="1:50">
      <c r="A600" s="2137"/>
      <c r="B600" s="2055"/>
      <c r="C600" s="2055"/>
      <c r="D600" s="2055"/>
      <c r="E600" s="2056"/>
      <c r="F600" s="2055"/>
      <c r="G600" s="2055"/>
      <c r="H600" s="2055"/>
      <c r="I600" s="2055"/>
      <c r="J600" s="2056"/>
      <c r="K600" s="2055"/>
      <c r="L600" s="2055"/>
      <c r="M600" s="2055"/>
      <c r="N600" s="2055"/>
      <c r="O600" s="2056"/>
      <c r="P600" s="2055"/>
      <c r="Q600" s="2055"/>
      <c r="R600" s="2055"/>
      <c r="S600" s="2055"/>
      <c r="T600" s="2056"/>
      <c r="U600" s="2055"/>
      <c r="V600" s="2055"/>
      <c r="W600" s="2055"/>
      <c r="X600" s="2055"/>
      <c r="Y600" s="2056"/>
      <c r="Z600" s="2055"/>
      <c r="AA600" s="2055"/>
      <c r="AB600" s="2055"/>
      <c r="AC600" s="2055"/>
      <c r="AD600" s="2056"/>
      <c r="AE600" s="2055"/>
      <c r="AF600" s="2055"/>
      <c r="AG600" s="2055"/>
      <c r="AH600" s="2055"/>
      <c r="AI600" s="2056"/>
      <c r="AJ600" s="2055"/>
      <c r="AK600" s="2055"/>
      <c r="AL600" s="2055"/>
      <c r="AM600" s="2055"/>
      <c r="AN600" s="2056"/>
      <c r="AO600" s="2055"/>
      <c r="AP600" s="2055"/>
      <c r="AQ600" s="2055"/>
      <c r="AR600" s="2055"/>
      <c r="AS600" s="2056"/>
      <c r="AT600" s="2055"/>
      <c r="AU600" s="2055"/>
      <c r="AV600" s="2055"/>
      <c r="AW600" s="2055"/>
      <c r="AX600" s="2056"/>
    </row>
    <row r="601" spans="1:50">
      <c r="A601" s="2137"/>
      <c r="B601" s="2055"/>
      <c r="C601" s="2055"/>
      <c r="D601" s="2055"/>
      <c r="E601" s="2056"/>
      <c r="F601" s="2055"/>
      <c r="G601" s="2055"/>
      <c r="H601" s="2055"/>
      <c r="I601" s="2055"/>
      <c r="J601" s="2056"/>
      <c r="K601" s="2055"/>
      <c r="L601" s="2055"/>
      <c r="M601" s="2055"/>
      <c r="N601" s="2055"/>
      <c r="O601" s="2056"/>
      <c r="P601" s="2055"/>
      <c r="Q601" s="2055"/>
      <c r="R601" s="2055"/>
      <c r="S601" s="2055"/>
      <c r="T601" s="2056"/>
      <c r="U601" s="2055"/>
      <c r="V601" s="2055"/>
      <c r="W601" s="2055"/>
      <c r="X601" s="2055"/>
      <c r="Y601" s="2056"/>
      <c r="Z601" s="2055"/>
      <c r="AA601" s="2055"/>
      <c r="AB601" s="2055"/>
      <c r="AC601" s="2055"/>
      <c r="AD601" s="2056"/>
      <c r="AE601" s="2055"/>
      <c r="AF601" s="2055"/>
      <c r="AG601" s="2055"/>
      <c r="AH601" s="2055"/>
      <c r="AI601" s="2056"/>
      <c r="AJ601" s="2055"/>
      <c r="AK601" s="2055"/>
      <c r="AL601" s="2055"/>
      <c r="AM601" s="2055"/>
      <c r="AN601" s="2056"/>
      <c r="AO601" s="2055"/>
      <c r="AP601" s="2055"/>
      <c r="AQ601" s="2055"/>
      <c r="AR601" s="2055"/>
      <c r="AS601" s="2056"/>
      <c r="AT601" s="2055"/>
      <c r="AU601" s="2055"/>
      <c r="AV601" s="2055"/>
      <c r="AW601" s="2055"/>
      <c r="AX601" s="2056"/>
    </row>
    <row r="602" spans="1:50">
      <c r="A602" s="2137"/>
      <c r="B602" s="2055"/>
      <c r="C602" s="2055"/>
      <c r="D602" s="2055"/>
      <c r="E602" s="2056"/>
      <c r="F602" s="2055"/>
      <c r="G602" s="2055"/>
      <c r="H602" s="2055"/>
      <c r="I602" s="2055"/>
      <c r="J602" s="2056"/>
      <c r="K602" s="2055"/>
      <c r="L602" s="2055"/>
      <c r="M602" s="2055"/>
      <c r="N602" s="2055"/>
      <c r="O602" s="2056"/>
      <c r="P602" s="2055"/>
      <c r="Q602" s="2055"/>
      <c r="R602" s="2055"/>
      <c r="S602" s="2055"/>
      <c r="T602" s="2056"/>
      <c r="U602" s="2055"/>
      <c r="V602" s="2055"/>
      <c r="W602" s="2055"/>
      <c r="X602" s="2055"/>
      <c r="Y602" s="2056"/>
      <c r="Z602" s="2055"/>
      <c r="AA602" s="2055"/>
      <c r="AB602" s="2055"/>
      <c r="AC602" s="2055"/>
      <c r="AD602" s="2056"/>
      <c r="AE602" s="2055"/>
      <c r="AF602" s="2055"/>
      <c r="AG602" s="2055"/>
      <c r="AH602" s="2055"/>
      <c r="AI602" s="2056"/>
      <c r="AJ602" s="2055"/>
      <c r="AK602" s="2055"/>
      <c r="AL602" s="2055"/>
      <c r="AM602" s="2055"/>
      <c r="AN602" s="2056"/>
      <c r="AO602" s="2055"/>
      <c r="AP602" s="2055"/>
      <c r="AQ602" s="2055"/>
      <c r="AR602" s="2055"/>
      <c r="AS602" s="2056"/>
      <c r="AT602" s="2055"/>
      <c r="AU602" s="2055"/>
      <c r="AV602" s="2055"/>
      <c r="AW602" s="2055"/>
      <c r="AX602" s="2056"/>
    </row>
    <row r="603" spans="1:50">
      <c r="A603" s="2137"/>
      <c r="B603" s="2055"/>
      <c r="C603" s="2055"/>
      <c r="D603" s="2055"/>
      <c r="E603" s="2056"/>
      <c r="F603" s="2055"/>
      <c r="G603" s="2055"/>
      <c r="H603" s="2055"/>
      <c r="I603" s="2055"/>
      <c r="J603" s="2056"/>
      <c r="K603" s="2055"/>
      <c r="L603" s="2055"/>
      <c r="M603" s="2055"/>
      <c r="N603" s="2055"/>
      <c r="O603" s="2056"/>
      <c r="P603" s="2055"/>
      <c r="Q603" s="2055"/>
      <c r="R603" s="2055"/>
      <c r="S603" s="2055"/>
      <c r="T603" s="2056"/>
      <c r="U603" s="2055"/>
      <c r="V603" s="2055"/>
      <c r="W603" s="2055"/>
      <c r="X603" s="2055"/>
      <c r="Y603" s="2056"/>
      <c r="Z603" s="2055"/>
      <c r="AA603" s="2055"/>
      <c r="AB603" s="2055"/>
      <c r="AC603" s="2055"/>
      <c r="AD603" s="2056"/>
      <c r="AE603" s="2055"/>
      <c r="AF603" s="2055"/>
      <c r="AG603" s="2055"/>
      <c r="AH603" s="2055"/>
      <c r="AI603" s="2056"/>
      <c r="AJ603" s="2055"/>
      <c r="AK603" s="2055"/>
      <c r="AL603" s="2055"/>
      <c r="AM603" s="2055"/>
      <c r="AN603" s="2056"/>
      <c r="AO603" s="2055"/>
      <c r="AP603" s="2055"/>
      <c r="AQ603" s="2055"/>
      <c r="AR603" s="2055"/>
      <c r="AS603" s="2056"/>
      <c r="AT603" s="2055"/>
      <c r="AU603" s="2055"/>
      <c r="AV603" s="2055"/>
      <c r="AW603" s="2055"/>
      <c r="AX603" s="2056"/>
    </row>
    <row r="604" spans="1:50">
      <c r="A604" s="2137"/>
      <c r="B604" s="2055"/>
      <c r="C604" s="2055"/>
      <c r="D604" s="2055"/>
      <c r="E604" s="2056"/>
      <c r="F604" s="2055"/>
      <c r="G604" s="2055"/>
      <c r="H604" s="2055"/>
      <c r="I604" s="2055"/>
      <c r="J604" s="2056"/>
      <c r="K604" s="2055"/>
      <c r="L604" s="2055"/>
      <c r="M604" s="2055"/>
      <c r="N604" s="2055"/>
      <c r="O604" s="2056"/>
      <c r="P604" s="2055"/>
      <c r="Q604" s="2055"/>
      <c r="R604" s="2055"/>
      <c r="S604" s="2055"/>
      <c r="T604" s="2056"/>
      <c r="U604" s="2055"/>
      <c r="V604" s="2055"/>
      <c r="W604" s="2055"/>
      <c r="X604" s="2055"/>
      <c r="Y604" s="2056"/>
      <c r="Z604" s="2055"/>
      <c r="AA604" s="2055"/>
      <c r="AB604" s="2055"/>
      <c r="AC604" s="2055"/>
      <c r="AD604" s="2056"/>
      <c r="AE604" s="2055"/>
      <c r="AF604" s="2055"/>
      <c r="AG604" s="2055"/>
      <c r="AH604" s="2055"/>
      <c r="AI604" s="2056"/>
      <c r="AJ604" s="2055"/>
      <c r="AK604" s="2055"/>
      <c r="AL604" s="2055"/>
      <c r="AM604" s="2055"/>
      <c r="AN604" s="2056"/>
      <c r="AO604" s="2055"/>
      <c r="AP604" s="2055"/>
      <c r="AQ604" s="2055"/>
      <c r="AR604" s="2055"/>
      <c r="AS604" s="2056"/>
      <c r="AT604" s="2055"/>
      <c r="AU604" s="2055"/>
      <c r="AV604" s="2055"/>
      <c r="AW604" s="2055"/>
      <c r="AX604" s="2056"/>
    </row>
    <row r="605" spans="1:50">
      <c r="A605" s="2053" t="s">
        <v>184</v>
      </c>
      <c r="B605" s="2053"/>
      <c r="C605" s="2053"/>
      <c r="D605" s="2053"/>
      <c r="E605" s="2054"/>
      <c r="F605" s="2212"/>
      <c r="G605" s="2212"/>
      <c r="H605" s="2212"/>
      <c r="I605" s="2212"/>
      <c r="J605" s="2213"/>
      <c r="K605" s="2212"/>
      <c r="L605" s="2212"/>
      <c r="M605" s="2212"/>
      <c r="N605" s="2212"/>
      <c r="O605" s="2213"/>
      <c r="P605" s="2212"/>
      <c r="Q605" s="2212"/>
      <c r="R605" s="2212"/>
      <c r="S605" s="2212"/>
      <c r="T605" s="2213"/>
      <c r="U605" s="2212"/>
      <c r="V605" s="2212"/>
      <c r="W605" s="2212"/>
      <c r="X605" s="2212"/>
      <c r="Y605" s="2213"/>
      <c r="Z605" s="2212"/>
      <c r="AA605" s="2212"/>
      <c r="AB605" s="2212"/>
      <c r="AC605" s="2212"/>
      <c r="AD605" s="2213"/>
      <c r="AE605" s="2212"/>
      <c r="AF605" s="2212"/>
      <c r="AG605" s="2212"/>
      <c r="AH605" s="2212"/>
      <c r="AI605" s="2213"/>
      <c r="AJ605" s="2212"/>
      <c r="AK605" s="2212"/>
      <c r="AL605" s="2212"/>
      <c r="AM605" s="2212"/>
      <c r="AN605" s="2213"/>
      <c r="AO605" s="2212"/>
      <c r="AP605" s="2212"/>
      <c r="AQ605" s="2212"/>
      <c r="AR605" s="2212"/>
      <c r="AS605" s="2213"/>
      <c r="AT605" s="2212"/>
      <c r="AU605" s="2212"/>
      <c r="AV605" s="2212"/>
      <c r="AW605" s="2212"/>
      <c r="AX605" s="2213"/>
    </row>
    <row r="606" spans="1:50">
      <c r="A606" s="500">
        <v>11</v>
      </c>
      <c r="B606" s="447"/>
      <c r="C606" s="447"/>
      <c r="D606" s="447"/>
      <c r="E606" s="448"/>
      <c r="F606" s="500">
        <v>12</v>
      </c>
      <c r="G606" s="447"/>
      <c r="H606" s="447"/>
      <c r="I606" s="447"/>
      <c r="J606" s="448"/>
      <c r="K606" s="500">
        <v>13</v>
      </c>
      <c r="L606" s="447"/>
      <c r="M606" s="447"/>
      <c r="N606" s="447"/>
      <c r="O606" s="448"/>
      <c r="P606" s="500">
        <v>14</v>
      </c>
      <c r="Q606" s="447"/>
      <c r="R606" s="447"/>
      <c r="S606" s="447"/>
      <c r="T606" s="448"/>
      <c r="U606" s="500">
        <v>15</v>
      </c>
      <c r="V606" s="447"/>
      <c r="W606" s="447"/>
      <c r="X606" s="447"/>
      <c r="Y606" s="448"/>
      <c r="Z606" s="500">
        <v>16</v>
      </c>
      <c r="AA606" s="447"/>
      <c r="AB606" s="447"/>
      <c r="AC606" s="447"/>
      <c r="AD606" s="448"/>
      <c r="AE606" s="500">
        <v>17</v>
      </c>
      <c r="AF606" s="447"/>
      <c r="AG606" s="447"/>
      <c r="AH606" s="447"/>
      <c r="AI606" s="448"/>
      <c r="AJ606" s="500">
        <v>18</v>
      </c>
      <c r="AK606" s="447"/>
      <c r="AL606" s="447"/>
      <c r="AM606" s="447"/>
      <c r="AN606" s="448"/>
      <c r="AO606" s="500">
        <v>19</v>
      </c>
      <c r="AP606" s="447"/>
      <c r="AQ606" s="447"/>
      <c r="AR606" s="447"/>
      <c r="AS606" s="448"/>
      <c r="AT606" s="500">
        <v>20</v>
      </c>
      <c r="AU606" s="447"/>
      <c r="AV606" s="447"/>
      <c r="AW606" s="447"/>
      <c r="AX606" s="448"/>
    </row>
    <row r="607" spans="1:50">
      <c r="A607" s="2055"/>
      <c r="B607" s="2055"/>
      <c r="C607" s="2055"/>
      <c r="D607" s="2055"/>
      <c r="E607" s="2056"/>
      <c r="F607" s="2055"/>
      <c r="G607" s="2055"/>
      <c r="H607" s="2055"/>
      <c r="I607" s="2055"/>
      <c r="J607" s="2056"/>
      <c r="K607" s="2055"/>
      <c r="L607" s="2055"/>
      <c r="M607" s="2055"/>
      <c r="N607" s="2055"/>
      <c r="O607" s="2056"/>
      <c r="P607" s="2055"/>
      <c r="Q607" s="2055"/>
      <c r="R607" s="2055"/>
      <c r="S607" s="2055"/>
      <c r="T607" s="2056"/>
      <c r="U607" s="2055"/>
      <c r="V607" s="2055"/>
      <c r="W607" s="2055"/>
      <c r="X607" s="2055"/>
      <c r="Y607" s="2056"/>
      <c r="Z607" s="2055"/>
      <c r="AA607" s="2055"/>
      <c r="AB607" s="2055"/>
      <c r="AC607" s="2055"/>
      <c r="AD607" s="2056"/>
      <c r="AE607" s="2055"/>
      <c r="AF607" s="2055"/>
      <c r="AG607" s="2055"/>
      <c r="AH607" s="2055"/>
      <c r="AI607" s="2056"/>
      <c r="AJ607" s="2055"/>
      <c r="AK607" s="2055"/>
      <c r="AL607" s="2055"/>
      <c r="AM607" s="2055"/>
      <c r="AN607" s="2056"/>
      <c r="AO607" s="2055"/>
      <c r="AP607" s="2055"/>
      <c r="AQ607" s="2055"/>
      <c r="AR607" s="2055"/>
      <c r="AS607" s="2056"/>
      <c r="AT607" s="2055"/>
      <c r="AU607" s="2055"/>
      <c r="AV607" s="2055"/>
      <c r="AW607" s="2055"/>
      <c r="AX607" s="2056"/>
    </row>
    <row r="608" spans="1:50">
      <c r="A608" s="2055"/>
      <c r="B608" s="2055"/>
      <c r="C608" s="2055"/>
      <c r="D608" s="2055"/>
      <c r="E608" s="2056"/>
      <c r="F608" s="2055"/>
      <c r="G608" s="2055"/>
      <c r="H608" s="2055"/>
      <c r="I608" s="2055"/>
      <c r="J608" s="2056"/>
      <c r="K608" s="2055"/>
      <c r="L608" s="2055"/>
      <c r="M608" s="2055"/>
      <c r="N608" s="2055"/>
      <c r="O608" s="2056"/>
      <c r="P608" s="2055"/>
      <c r="Q608" s="2055"/>
      <c r="R608" s="2055"/>
      <c r="S608" s="2055"/>
      <c r="T608" s="2056"/>
      <c r="U608" s="2055"/>
      <c r="V608" s="2055"/>
      <c r="W608" s="2055"/>
      <c r="X608" s="2055"/>
      <c r="Y608" s="2056"/>
      <c r="Z608" s="2055"/>
      <c r="AA608" s="2055"/>
      <c r="AB608" s="2055"/>
      <c r="AC608" s="2055"/>
      <c r="AD608" s="2056"/>
      <c r="AE608" s="2055"/>
      <c r="AF608" s="2055"/>
      <c r="AG608" s="2055"/>
      <c r="AH608" s="2055"/>
      <c r="AI608" s="2056"/>
      <c r="AJ608" s="2055"/>
      <c r="AK608" s="2055"/>
      <c r="AL608" s="2055"/>
      <c r="AM608" s="2055"/>
      <c r="AN608" s="2056"/>
      <c r="AO608" s="2055"/>
      <c r="AP608" s="2055"/>
      <c r="AQ608" s="2055"/>
      <c r="AR608" s="2055"/>
      <c r="AS608" s="2056"/>
      <c r="AT608" s="2055"/>
      <c r="AU608" s="2055"/>
      <c r="AV608" s="2055"/>
      <c r="AW608" s="2055"/>
      <c r="AX608" s="2056"/>
    </row>
    <row r="609" spans="1:50">
      <c r="A609" s="2055"/>
      <c r="B609" s="2055"/>
      <c r="C609" s="2055"/>
      <c r="D609" s="2055"/>
      <c r="E609" s="2056"/>
      <c r="F609" s="2055"/>
      <c r="G609" s="2055"/>
      <c r="H609" s="2055"/>
      <c r="I609" s="2055"/>
      <c r="J609" s="2056"/>
      <c r="K609" s="2055"/>
      <c r="L609" s="2055"/>
      <c r="M609" s="2055"/>
      <c r="N609" s="2055"/>
      <c r="O609" s="2056"/>
      <c r="P609" s="2055"/>
      <c r="Q609" s="2055"/>
      <c r="R609" s="2055"/>
      <c r="S609" s="2055"/>
      <c r="T609" s="2056"/>
      <c r="U609" s="2055"/>
      <c r="V609" s="2055"/>
      <c r="W609" s="2055"/>
      <c r="X609" s="2055"/>
      <c r="Y609" s="2056"/>
      <c r="Z609" s="2055"/>
      <c r="AA609" s="2055"/>
      <c r="AB609" s="2055"/>
      <c r="AC609" s="2055"/>
      <c r="AD609" s="2056"/>
      <c r="AE609" s="2055"/>
      <c r="AF609" s="2055"/>
      <c r="AG609" s="2055"/>
      <c r="AH609" s="2055"/>
      <c r="AI609" s="2056"/>
      <c r="AJ609" s="2055"/>
      <c r="AK609" s="2055"/>
      <c r="AL609" s="2055"/>
      <c r="AM609" s="2055"/>
      <c r="AN609" s="2056"/>
      <c r="AO609" s="2055"/>
      <c r="AP609" s="2055"/>
      <c r="AQ609" s="2055"/>
      <c r="AR609" s="2055"/>
      <c r="AS609" s="2056"/>
      <c r="AT609" s="2055"/>
      <c r="AU609" s="2055"/>
      <c r="AV609" s="2055"/>
      <c r="AW609" s="2055"/>
      <c r="AX609" s="2056"/>
    </row>
    <row r="610" spans="1:50">
      <c r="A610" s="2055"/>
      <c r="B610" s="2055"/>
      <c r="C610" s="2055"/>
      <c r="D610" s="2055"/>
      <c r="E610" s="2056"/>
      <c r="F610" s="2055"/>
      <c r="G610" s="2055"/>
      <c r="H610" s="2055"/>
      <c r="I610" s="2055"/>
      <c r="J610" s="2056"/>
      <c r="K610" s="2055"/>
      <c r="L610" s="2055"/>
      <c r="M610" s="2055"/>
      <c r="N610" s="2055"/>
      <c r="O610" s="2056"/>
      <c r="P610" s="2055"/>
      <c r="Q610" s="2055"/>
      <c r="R610" s="2055"/>
      <c r="S610" s="2055"/>
      <c r="T610" s="2056"/>
      <c r="U610" s="2055"/>
      <c r="V610" s="2055"/>
      <c r="W610" s="2055"/>
      <c r="X610" s="2055"/>
      <c r="Y610" s="2056"/>
      <c r="Z610" s="2055"/>
      <c r="AA610" s="2055"/>
      <c r="AB610" s="2055"/>
      <c r="AC610" s="2055"/>
      <c r="AD610" s="2056"/>
      <c r="AE610" s="2055"/>
      <c r="AF610" s="2055"/>
      <c r="AG610" s="2055"/>
      <c r="AH610" s="2055"/>
      <c r="AI610" s="2056"/>
      <c r="AJ610" s="2055"/>
      <c r="AK610" s="2055"/>
      <c r="AL610" s="2055"/>
      <c r="AM610" s="2055"/>
      <c r="AN610" s="2056"/>
      <c r="AO610" s="2055"/>
      <c r="AP610" s="2055"/>
      <c r="AQ610" s="2055"/>
      <c r="AR610" s="2055"/>
      <c r="AS610" s="2056"/>
      <c r="AT610" s="2055"/>
      <c r="AU610" s="2055"/>
      <c r="AV610" s="2055"/>
      <c r="AW610" s="2055"/>
      <c r="AX610" s="2056"/>
    </row>
    <row r="611" spans="1:50">
      <c r="A611" s="2055"/>
      <c r="B611" s="2055"/>
      <c r="C611" s="2055"/>
      <c r="D611" s="2055"/>
      <c r="E611" s="2056"/>
      <c r="F611" s="2055"/>
      <c r="G611" s="2055"/>
      <c r="H611" s="2055"/>
      <c r="I611" s="2055"/>
      <c r="J611" s="2056"/>
      <c r="K611" s="2055"/>
      <c r="L611" s="2055"/>
      <c r="M611" s="2055"/>
      <c r="N611" s="2055"/>
      <c r="O611" s="2056"/>
      <c r="P611" s="2055"/>
      <c r="Q611" s="2055"/>
      <c r="R611" s="2055"/>
      <c r="S611" s="2055"/>
      <c r="T611" s="2056"/>
      <c r="U611" s="2055"/>
      <c r="V611" s="2055"/>
      <c r="W611" s="2055"/>
      <c r="X611" s="2055"/>
      <c r="Y611" s="2056"/>
      <c r="Z611" s="2055"/>
      <c r="AA611" s="2055"/>
      <c r="AB611" s="2055"/>
      <c r="AC611" s="2055"/>
      <c r="AD611" s="2056"/>
      <c r="AE611" s="2055"/>
      <c r="AF611" s="2055"/>
      <c r="AG611" s="2055"/>
      <c r="AH611" s="2055"/>
      <c r="AI611" s="2056"/>
      <c r="AJ611" s="2055"/>
      <c r="AK611" s="2055"/>
      <c r="AL611" s="2055"/>
      <c r="AM611" s="2055"/>
      <c r="AN611" s="2056"/>
      <c r="AO611" s="2055"/>
      <c r="AP611" s="2055"/>
      <c r="AQ611" s="2055"/>
      <c r="AR611" s="2055"/>
      <c r="AS611" s="2056"/>
      <c r="AT611" s="2055"/>
      <c r="AU611" s="2055"/>
      <c r="AV611" s="2055"/>
      <c r="AW611" s="2055"/>
      <c r="AX611" s="2056"/>
    </row>
    <row r="612" spans="1:50">
      <c r="A612" s="2055"/>
      <c r="B612" s="2055"/>
      <c r="C612" s="2055"/>
      <c r="D612" s="2055"/>
      <c r="E612" s="2056"/>
      <c r="F612" s="2055"/>
      <c r="G612" s="2055"/>
      <c r="H612" s="2055"/>
      <c r="I612" s="2055"/>
      <c r="J612" s="2056"/>
      <c r="K612" s="2055"/>
      <c r="L612" s="2055"/>
      <c r="M612" s="2055"/>
      <c r="N612" s="2055"/>
      <c r="O612" s="2056"/>
      <c r="P612" s="2055"/>
      <c r="Q612" s="2055"/>
      <c r="R612" s="2055"/>
      <c r="S612" s="2055"/>
      <c r="T612" s="2056"/>
      <c r="U612" s="2055"/>
      <c r="V612" s="2055"/>
      <c r="W612" s="2055"/>
      <c r="X612" s="2055"/>
      <c r="Y612" s="2056"/>
      <c r="Z612" s="2055"/>
      <c r="AA612" s="2055"/>
      <c r="AB612" s="2055"/>
      <c r="AC612" s="2055"/>
      <c r="AD612" s="2056"/>
      <c r="AE612" s="2055"/>
      <c r="AF612" s="2055"/>
      <c r="AG612" s="2055"/>
      <c r="AH612" s="2055"/>
      <c r="AI612" s="2056"/>
      <c r="AJ612" s="2055"/>
      <c r="AK612" s="2055"/>
      <c r="AL612" s="2055"/>
      <c r="AM612" s="2055"/>
      <c r="AN612" s="2056"/>
      <c r="AO612" s="2055"/>
      <c r="AP612" s="2055"/>
      <c r="AQ612" s="2055"/>
      <c r="AR612" s="2055"/>
      <c r="AS612" s="2056"/>
      <c r="AT612" s="2055"/>
      <c r="AU612" s="2055"/>
      <c r="AV612" s="2055"/>
      <c r="AW612" s="2055"/>
      <c r="AX612" s="2056"/>
    </row>
    <row r="613" spans="1:50">
      <c r="A613" s="2055"/>
      <c r="B613" s="2055"/>
      <c r="C613" s="2055"/>
      <c r="D613" s="2055"/>
      <c r="E613" s="2056"/>
      <c r="F613" s="2055"/>
      <c r="G613" s="2055"/>
      <c r="H613" s="2055"/>
      <c r="I613" s="2055"/>
      <c r="J613" s="2056"/>
      <c r="K613" s="2055"/>
      <c r="L613" s="2055"/>
      <c r="M613" s="2055"/>
      <c r="N613" s="2055"/>
      <c r="O613" s="2056"/>
      <c r="P613" s="2055"/>
      <c r="Q613" s="2055"/>
      <c r="R613" s="2055"/>
      <c r="S613" s="2055"/>
      <c r="T613" s="2056"/>
      <c r="U613" s="2055"/>
      <c r="V613" s="2055"/>
      <c r="W613" s="2055"/>
      <c r="X613" s="2055"/>
      <c r="Y613" s="2056"/>
      <c r="Z613" s="2055"/>
      <c r="AA613" s="2055"/>
      <c r="AB613" s="2055"/>
      <c r="AC613" s="2055"/>
      <c r="AD613" s="2056"/>
      <c r="AE613" s="2055"/>
      <c r="AF613" s="2055"/>
      <c r="AG613" s="2055"/>
      <c r="AH613" s="2055"/>
      <c r="AI613" s="2056"/>
      <c r="AJ613" s="2055"/>
      <c r="AK613" s="2055"/>
      <c r="AL613" s="2055"/>
      <c r="AM613" s="2055"/>
      <c r="AN613" s="2056"/>
      <c r="AO613" s="2055"/>
      <c r="AP613" s="2055"/>
      <c r="AQ613" s="2055"/>
      <c r="AR613" s="2055"/>
      <c r="AS613" s="2056"/>
      <c r="AT613" s="2055"/>
      <c r="AU613" s="2055"/>
      <c r="AV613" s="2055"/>
      <c r="AW613" s="2055"/>
      <c r="AX613" s="2056"/>
    </row>
    <row r="614" spans="1:50">
      <c r="A614" s="2055"/>
      <c r="B614" s="2055"/>
      <c r="C614" s="2055"/>
      <c r="D614" s="2055"/>
      <c r="E614" s="2056"/>
      <c r="F614" s="2055"/>
      <c r="G614" s="2055"/>
      <c r="H614" s="2055"/>
      <c r="I614" s="2055"/>
      <c r="J614" s="2056"/>
      <c r="K614" s="2055"/>
      <c r="L614" s="2055"/>
      <c r="M614" s="2055"/>
      <c r="N614" s="2055"/>
      <c r="O614" s="2056"/>
      <c r="P614" s="2055"/>
      <c r="Q614" s="2055"/>
      <c r="R614" s="2055"/>
      <c r="S614" s="2055"/>
      <c r="T614" s="2056"/>
      <c r="U614" s="2055"/>
      <c r="V614" s="2055"/>
      <c r="W614" s="2055"/>
      <c r="X614" s="2055"/>
      <c r="Y614" s="2056"/>
      <c r="Z614" s="2055"/>
      <c r="AA614" s="2055"/>
      <c r="AB614" s="2055"/>
      <c r="AC614" s="2055"/>
      <c r="AD614" s="2056"/>
      <c r="AE614" s="2055"/>
      <c r="AF614" s="2055"/>
      <c r="AG614" s="2055"/>
      <c r="AH614" s="2055"/>
      <c r="AI614" s="2056"/>
      <c r="AJ614" s="2055"/>
      <c r="AK614" s="2055"/>
      <c r="AL614" s="2055"/>
      <c r="AM614" s="2055"/>
      <c r="AN614" s="2056"/>
      <c r="AO614" s="2055"/>
      <c r="AP614" s="2055"/>
      <c r="AQ614" s="2055"/>
      <c r="AR614" s="2055"/>
      <c r="AS614" s="2056"/>
      <c r="AT614" s="2055"/>
      <c r="AU614" s="2055"/>
      <c r="AV614" s="2055"/>
      <c r="AW614" s="2055"/>
      <c r="AX614" s="2056"/>
    </row>
    <row r="615" spans="1:50">
      <c r="A615" s="2055"/>
      <c r="B615" s="2055"/>
      <c r="C615" s="2055"/>
      <c r="D615" s="2055"/>
      <c r="E615" s="2056"/>
      <c r="F615" s="2055"/>
      <c r="G615" s="2055"/>
      <c r="H615" s="2055"/>
      <c r="I615" s="2055"/>
      <c r="J615" s="2056"/>
      <c r="K615" s="2055"/>
      <c r="L615" s="2055"/>
      <c r="M615" s="2055"/>
      <c r="N615" s="2055"/>
      <c r="O615" s="2056"/>
      <c r="P615" s="2055"/>
      <c r="Q615" s="2055"/>
      <c r="R615" s="2055"/>
      <c r="S615" s="2055"/>
      <c r="T615" s="2056"/>
      <c r="U615" s="2055"/>
      <c r="V615" s="2055"/>
      <c r="W615" s="2055"/>
      <c r="X615" s="2055"/>
      <c r="Y615" s="2056"/>
      <c r="Z615" s="2055"/>
      <c r="AA615" s="2055"/>
      <c r="AB615" s="2055"/>
      <c r="AC615" s="2055"/>
      <c r="AD615" s="2056"/>
      <c r="AE615" s="2055"/>
      <c r="AF615" s="2055"/>
      <c r="AG615" s="2055"/>
      <c r="AH615" s="2055"/>
      <c r="AI615" s="2056"/>
      <c r="AJ615" s="2055"/>
      <c r="AK615" s="2055"/>
      <c r="AL615" s="2055"/>
      <c r="AM615" s="2055"/>
      <c r="AN615" s="2056"/>
      <c r="AO615" s="2055"/>
      <c r="AP615" s="2055"/>
      <c r="AQ615" s="2055"/>
      <c r="AR615" s="2055"/>
      <c r="AS615" s="2056"/>
      <c r="AT615" s="2055"/>
      <c r="AU615" s="2055"/>
      <c r="AV615" s="2055"/>
      <c r="AW615" s="2055"/>
      <c r="AX615" s="2056"/>
    </row>
    <row r="616" spans="1:50">
      <c r="A616" s="2055"/>
      <c r="B616" s="2055"/>
      <c r="C616" s="2055"/>
      <c r="D616" s="2055"/>
      <c r="E616" s="2056"/>
      <c r="F616" s="2055"/>
      <c r="G616" s="2055"/>
      <c r="H616" s="2055"/>
      <c r="I616" s="2055"/>
      <c r="J616" s="2056"/>
      <c r="K616" s="2055"/>
      <c r="L616" s="2055"/>
      <c r="M616" s="2055"/>
      <c r="N616" s="2055"/>
      <c r="O616" s="2056"/>
      <c r="P616" s="2055"/>
      <c r="Q616" s="2055"/>
      <c r="R616" s="2055"/>
      <c r="S616" s="2055"/>
      <c r="T616" s="2056"/>
      <c r="U616" s="2055"/>
      <c r="V616" s="2055"/>
      <c r="W616" s="2055"/>
      <c r="X616" s="2055"/>
      <c r="Y616" s="2056"/>
      <c r="Z616" s="2055"/>
      <c r="AA616" s="2055"/>
      <c r="AB616" s="2055"/>
      <c r="AC616" s="2055"/>
      <c r="AD616" s="2056"/>
      <c r="AE616" s="2055"/>
      <c r="AF616" s="2055"/>
      <c r="AG616" s="2055"/>
      <c r="AH616" s="2055"/>
      <c r="AI616" s="2056"/>
      <c r="AJ616" s="2055"/>
      <c r="AK616" s="2055"/>
      <c r="AL616" s="2055"/>
      <c r="AM616" s="2055"/>
      <c r="AN616" s="2056"/>
      <c r="AO616" s="2055"/>
      <c r="AP616" s="2055"/>
      <c r="AQ616" s="2055"/>
      <c r="AR616" s="2055"/>
      <c r="AS616" s="2056"/>
      <c r="AT616" s="2055"/>
      <c r="AU616" s="2055"/>
      <c r="AV616" s="2055"/>
      <c r="AW616" s="2055"/>
      <c r="AX616" s="2056"/>
    </row>
    <row r="617" spans="1:50">
      <c r="A617" s="2055"/>
      <c r="B617" s="2055"/>
      <c r="C617" s="2055"/>
      <c r="D617" s="2055"/>
      <c r="E617" s="2056"/>
      <c r="F617" s="2055"/>
      <c r="G617" s="2055"/>
      <c r="H617" s="2055"/>
      <c r="I617" s="2055"/>
      <c r="J617" s="2056"/>
      <c r="K617" s="2055"/>
      <c r="L617" s="2055"/>
      <c r="M617" s="2055"/>
      <c r="N617" s="2055"/>
      <c r="O617" s="2056"/>
      <c r="P617" s="2055"/>
      <c r="Q617" s="2055"/>
      <c r="R617" s="2055"/>
      <c r="S617" s="2055"/>
      <c r="T617" s="2056"/>
      <c r="U617" s="2055"/>
      <c r="V617" s="2055"/>
      <c r="W617" s="2055"/>
      <c r="X617" s="2055"/>
      <c r="Y617" s="2056"/>
      <c r="Z617" s="2055"/>
      <c r="AA617" s="2055"/>
      <c r="AB617" s="2055"/>
      <c r="AC617" s="2055"/>
      <c r="AD617" s="2056"/>
      <c r="AE617" s="2055"/>
      <c r="AF617" s="2055"/>
      <c r="AG617" s="2055"/>
      <c r="AH617" s="2055"/>
      <c r="AI617" s="2056"/>
      <c r="AJ617" s="2055"/>
      <c r="AK617" s="2055"/>
      <c r="AL617" s="2055"/>
      <c r="AM617" s="2055"/>
      <c r="AN617" s="2056"/>
      <c r="AO617" s="2055"/>
      <c r="AP617" s="2055"/>
      <c r="AQ617" s="2055"/>
      <c r="AR617" s="2055"/>
      <c r="AS617" s="2056"/>
      <c r="AT617" s="2055"/>
      <c r="AU617" s="2055"/>
      <c r="AV617" s="2055"/>
      <c r="AW617" s="2055"/>
      <c r="AX617" s="2056"/>
    </row>
    <row r="618" spans="1:50">
      <c r="A618" s="2055"/>
      <c r="B618" s="2055"/>
      <c r="C618" s="2055"/>
      <c r="D618" s="2055"/>
      <c r="E618" s="2056"/>
      <c r="F618" s="2055"/>
      <c r="G618" s="2055"/>
      <c r="H618" s="2055"/>
      <c r="I618" s="2055"/>
      <c r="J618" s="2056"/>
      <c r="K618" s="2055"/>
      <c r="L618" s="2055"/>
      <c r="M618" s="2055"/>
      <c r="N618" s="2055"/>
      <c r="O618" s="2056"/>
      <c r="P618" s="2055"/>
      <c r="Q618" s="2055"/>
      <c r="R618" s="2055"/>
      <c r="S618" s="2055"/>
      <c r="T618" s="2056"/>
      <c r="U618" s="2055"/>
      <c r="V618" s="2055"/>
      <c r="W618" s="2055"/>
      <c r="X618" s="2055"/>
      <c r="Y618" s="2056"/>
      <c r="Z618" s="2055"/>
      <c r="AA618" s="2055"/>
      <c r="AB618" s="2055"/>
      <c r="AC618" s="2055"/>
      <c r="AD618" s="2056"/>
      <c r="AE618" s="2055"/>
      <c r="AF618" s="2055"/>
      <c r="AG618" s="2055"/>
      <c r="AH618" s="2055"/>
      <c r="AI618" s="2056"/>
      <c r="AJ618" s="2055"/>
      <c r="AK618" s="2055"/>
      <c r="AL618" s="2055"/>
      <c r="AM618" s="2055"/>
      <c r="AN618" s="2056"/>
      <c r="AO618" s="2055"/>
      <c r="AP618" s="2055"/>
      <c r="AQ618" s="2055"/>
      <c r="AR618" s="2055"/>
      <c r="AS618" s="2056"/>
      <c r="AT618" s="2055"/>
      <c r="AU618" s="2055"/>
      <c r="AV618" s="2055"/>
      <c r="AW618" s="2055"/>
      <c r="AX618" s="2056"/>
    </row>
    <row r="619" spans="1:50">
      <c r="A619" s="2055"/>
      <c r="B619" s="2055"/>
      <c r="C619" s="2055"/>
      <c r="D619" s="2055"/>
      <c r="E619" s="2056"/>
      <c r="F619" s="2055"/>
      <c r="G619" s="2055"/>
      <c r="H619" s="2055"/>
      <c r="I619" s="2055"/>
      <c r="J619" s="2056"/>
      <c r="K619" s="2055"/>
      <c r="L619" s="2055"/>
      <c r="M619" s="2055"/>
      <c r="N619" s="2055"/>
      <c r="O619" s="2056"/>
      <c r="P619" s="2055"/>
      <c r="Q619" s="2055"/>
      <c r="R619" s="2055"/>
      <c r="S619" s="2055"/>
      <c r="T619" s="2056"/>
      <c r="U619" s="2055"/>
      <c r="V619" s="2055"/>
      <c r="W619" s="2055"/>
      <c r="X619" s="2055"/>
      <c r="Y619" s="2056"/>
      <c r="Z619" s="2055"/>
      <c r="AA619" s="2055"/>
      <c r="AB619" s="2055"/>
      <c r="AC619" s="2055"/>
      <c r="AD619" s="2056"/>
      <c r="AE619" s="2055"/>
      <c r="AF619" s="2055"/>
      <c r="AG619" s="2055"/>
      <c r="AH619" s="2055"/>
      <c r="AI619" s="2056"/>
      <c r="AJ619" s="2055"/>
      <c r="AK619" s="2055"/>
      <c r="AL619" s="2055"/>
      <c r="AM619" s="2055"/>
      <c r="AN619" s="2056"/>
      <c r="AO619" s="2055"/>
      <c r="AP619" s="2055"/>
      <c r="AQ619" s="2055"/>
      <c r="AR619" s="2055"/>
      <c r="AS619" s="2056"/>
      <c r="AT619" s="2055"/>
      <c r="AU619" s="2055"/>
      <c r="AV619" s="2055"/>
      <c r="AW619" s="2055"/>
      <c r="AX619" s="2056"/>
    </row>
    <row r="620" spans="1:50">
      <c r="A620" s="2055"/>
      <c r="B620" s="2055"/>
      <c r="C620" s="2055"/>
      <c r="D620" s="2055"/>
      <c r="E620" s="2056"/>
      <c r="F620" s="2055"/>
      <c r="G620" s="2055"/>
      <c r="H620" s="2055"/>
      <c r="I620" s="2055"/>
      <c r="J620" s="2056"/>
      <c r="K620" s="2055"/>
      <c r="L620" s="2055"/>
      <c r="M620" s="2055"/>
      <c r="N620" s="2055"/>
      <c r="O620" s="2056"/>
      <c r="P620" s="2055"/>
      <c r="Q620" s="2055"/>
      <c r="R620" s="2055"/>
      <c r="S620" s="2055"/>
      <c r="T620" s="2056"/>
      <c r="U620" s="2055"/>
      <c r="V620" s="2055"/>
      <c r="W620" s="2055"/>
      <c r="X620" s="2055"/>
      <c r="Y620" s="2056"/>
      <c r="Z620" s="2055"/>
      <c r="AA620" s="2055"/>
      <c r="AB620" s="2055"/>
      <c r="AC620" s="2055"/>
      <c r="AD620" s="2056"/>
      <c r="AE620" s="2055"/>
      <c r="AF620" s="2055"/>
      <c r="AG620" s="2055"/>
      <c r="AH620" s="2055"/>
      <c r="AI620" s="2056"/>
      <c r="AJ620" s="2055"/>
      <c r="AK620" s="2055"/>
      <c r="AL620" s="2055"/>
      <c r="AM620" s="2055"/>
      <c r="AN620" s="2056"/>
      <c r="AO620" s="2055"/>
      <c r="AP620" s="2055"/>
      <c r="AQ620" s="2055"/>
      <c r="AR620" s="2055"/>
      <c r="AS620" s="2056"/>
      <c r="AT620" s="2055"/>
      <c r="AU620" s="2055"/>
      <c r="AV620" s="2055"/>
      <c r="AW620" s="2055"/>
      <c r="AX620" s="2056"/>
    </row>
    <row r="621" spans="1:50">
      <c r="A621" s="2212"/>
      <c r="B621" s="2212"/>
      <c r="C621" s="2212"/>
      <c r="D621" s="2212"/>
      <c r="E621" s="2213"/>
      <c r="F621" s="2212"/>
      <c r="G621" s="2212"/>
      <c r="H621" s="2212"/>
      <c r="I621" s="2212"/>
      <c r="J621" s="2213"/>
      <c r="K621" s="2212"/>
      <c r="L621" s="2212"/>
      <c r="M621" s="2212"/>
      <c r="N621" s="2212"/>
      <c r="O621" s="2213"/>
      <c r="P621" s="2212"/>
      <c r="Q621" s="2212"/>
      <c r="R621" s="2212"/>
      <c r="S621" s="2212"/>
      <c r="T621" s="2213"/>
      <c r="U621" s="2212"/>
      <c r="V621" s="2212"/>
      <c r="W621" s="2212"/>
      <c r="X621" s="2212"/>
      <c r="Y621" s="2213"/>
      <c r="Z621" s="2212"/>
      <c r="AA621" s="2212"/>
      <c r="AB621" s="2212"/>
      <c r="AC621" s="2212"/>
      <c r="AD621" s="2213"/>
      <c r="AE621" s="2212"/>
      <c r="AF621" s="2212"/>
      <c r="AG621" s="2212"/>
      <c r="AH621" s="2212"/>
      <c r="AI621" s="2213"/>
      <c r="AJ621" s="2212"/>
      <c r="AK621" s="2212"/>
      <c r="AL621" s="2212"/>
      <c r="AM621" s="2212"/>
      <c r="AN621" s="2213"/>
      <c r="AO621" s="2212"/>
      <c r="AP621" s="2212"/>
      <c r="AQ621" s="2212"/>
      <c r="AR621" s="2212"/>
      <c r="AS621" s="2213"/>
      <c r="AT621" s="2212"/>
      <c r="AU621" s="2212"/>
      <c r="AV621" s="2212"/>
      <c r="AW621" s="2212"/>
      <c r="AX621" s="2213"/>
    </row>
    <row r="622" spans="1:50">
      <c r="A622" s="500">
        <v>21</v>
      </c>
      <c r="B622" s="447"/>
      <c r="C622" s="447"/>
      <c r="D622" s="447"/>
      <c r="E622" s="448"/>
      <c r="F622" s="500">
        <v>22</v>
      </c>
      <c r="G622" s="447"/>
      <c r="H622" s="447"/>
      <c r="I622" s="447"/>
      <c r="J622" s="448"/>
      <c r="K622" s="500">
        <v>23</v>
      </c>
      <c r="L622" s="447"/>
      <c r="M622" s="447"/>
      <c r="N622" s="447"/>
      <c r="O622" s="448"/>
      <c r="P622" s="500">
        <v>24</v>
      </c>
      <c r="Q622" s="447"/>
      <c r="R622" s="447"/>
      <c r="S622" s="447"/>
      <c r="T622" s="448"/>
      <c r="U622" s="500">
        <v>25</v>
      </c>
      <c r="V622" s="447"/>
      <c r="W622" s="447"/>
      <c r="X622" s="447"/>
      <c r="Y622" s="448"/>
      <c r="Z622" s="2274" t="s">
        <v>185</v>
      </c>
      <c r="AA622" s="2275"/>
      <c r="AB622" s="2275"/>
      <c r="AC622" s="2275"/>
      <c r="AD622" s="2275"/>
      <c r="AE622" s="2275"/>
      <c r="AF622" s="2275"/>
      <c r="AG622" s="2275"/>
      <c r="AH622" s="2275"/>
      <c r="AI622" s="2275"/>
      <c r="AJ622" s="2275"/>
      <c r="AK622" s="2275"/>
      <c r="AL622" s="2275"/>
      <c r="AM622" s="2275"/>
      <c r="AN622" s="2275"/>
      <c r="AO622" s="2275"/>
      <c r="AP622" s="2275"/>
      <c r="AQ622" s="2275"/>
      <c r="AR622" s="2275"/>
      <c r="AS622" s="2275"/>
      <c r="AT622" s="2275"/>
      <c r="AU622" s="2275"/>
      <c r="AV622" s="2275"/>
      <c r="AW622" s="2275"/>
      <c r="AX622" s="2275"/>
    </row>
    <row r="623" spans="1:50">
      <c r="A623" s="2137"/>
      <c r="B623" s="2055"/>
      <c r="C623" s="2055"/>
      <c r="D623" s="2055"/>
      <c r="E623" s="2056"/>
      <c r="F623" s="2055"/>
      <c r="G623" s="2055"/>
      <c r="H623" s="2055"/>
      <c r="I623" s="2055"/>
      <c r="J623" s="2056"/>
      <c r="K623" s="2055"/>
      <c r="L623" s="2055"/>
      <c r="M623" s="2055"/>
      <c r="N623" s="2055"/>
      <c r="O623" s="2056"/>
      <c r="P623" s="2055"/>
      <c r="Q623" s="2055"/>
      <c r="R623" s="2055"/>
      <c r="S623" s="2055"/>
      <c r="T623" s="2056"/>
      <c r="U623" s="2055"/>
      <c r="V623" s="2055"/>
      <c r="W623" s="2055"/>
      <c r="X623" s="2055"/>
      <c r="Y623" s="2056"/>
      <c r="Z623" s="2276"/>
      <c r="AA623" s="2277"/>
      <c r="AB623" s="2277"/>
      <c r="AC623" s="2277"/>
      <c r="AD623" s="2277"/>
      <c r="AE623" s="2277"/>
      <c r="AF623" s="2277"/>
      <c r="AG623" s="2277"/>
      <c r="AH623" s="2277"/>
      <c r="AI623" s="2277"/>
      <c r="AJ623" s="2277"/>
      <c r="AK623" s="2277"/>
      <c r="AL623" s="2277"/>
      <c r="AM623" s="2277"/>
      <c r="AN623" s="2277"/>
      <c r="AO623" s="2277"/>
      <c r="AP623" s="2277"/>
      <c r="AQ623" s="2277"/>
      <c r="AR623" s="2277"/>
      <c r="AS623" s="2277"/>
      <c r="AT623" s="2277"/>
      <c r="AU623" s="2277"/>
      <c r="AV623" s="2277"/>
      <c r="AW623" s="2277"/>
      <c r="AX623" s="2277"/>
    </row>
    <row r="624" spans="1:50">
      <c r="A624" s="2137"/>
      <c r="B624" s="2055"/>
      <c r="C624" s="2055"/>
      <c r="D624" s="2055"/>
      <c r="E624" s="2056"/>
      <c r="F624" s="2055"/>
      <c r="G624" s="2055"/>
      <c r="H624" s="2055"/>
      <c r="I624" s="2055"/>
      <c r="J624" s="2056"/>
      <c r="K624" s="2055"/>
      <c r="L624" s="2055"/>
      <c r="M624" s="2055"/>
      <c r="N624" s="2055"/>
      <c r="O624" s="2056"/>
      <c r="P624" s="2055"/>
      <c r="Q624" s="2055"/>
      <c r="R624" s="2055"/>
      <c r="S624" s="2055"/>
      <c r="T624" s="2056"/>
      <c r="U624" s="2055"/>
      <c r="V624" s="2055"/>
      <c r="W624" s="2055"/>
      <c r="X624" s="2055"/>
      <c r="Y624" s="2056"/>
      <c r="Z624" s="2276"/>
      <c r="AA624" s="2277"/>
      <c r="AB624" s="2277"/>
      <c r="AC624" s="2277"/>
      <c r="AD624" s="2277"/>
      <c r="AE624" s="2277"/>
      <c r="AF624" s="2277"/>
      <c r="AG624" s="2277"/>
      <c r="AH624" s="2277"/>
      <c r="AI624" s="2277"/>
      <c r="AJ624" s="2277"/>
      <c r="AK624" s="2277"/>
      <c r="AL624" s="2277"/>
      <c r="AM624" s="2277"/>
      <c r="AN624" s="2277"/>
      <c r="AO624" s="2277"/>
      <c r="AP624" s="2277"/>
      <c r="AQ624" s="2277"/>
      <c r="AR624" s="2277"/>
      <c r="AS624" s="2277"/>
      <c r="AT624" s="2277"/>
      <c r="AU624" s="2277"/>
      <c r="AV624" s="2277"/>
      <c r="AW624" s="2277"/>
      <c r="AX624" s="2277"/>
    </row>
    <row r="625" spans="1:50">
      <c r="A625" s="2137"/>
      <c r="B625" s="2055"/>
      <c r="C625" s="2055"/>
      <c r="D625" s="2055"/>
      <c r="E625" s="2056"/>
      <c r="F625" s="2055"/>
      <c r="G625" s="2055"/>
      <c r="H625" s="2055"/>
      <c r="I625" s="2055"/>
      <c r="J625" s="2056"/>
      <c r="K625" s="2055"/>
      <c r="L625" s="2055"/>
      <c r="M625" s="2055"/>
      <c r="N625" s="2055"/>
      <c r="O625" s="2056"/>
      <c r="P625" s="2055"/>
      <c r="Q625" s="2055"/>
      <c r="R625" s="2055"/>
      <c r="S625" s="2055"/>
      <c r="T625" s="2056"/>
      <c r="U625" s="2055"/>
      <c r="V625" s="2055"/>
      <c r="W625" s="2055"/>
      <c r="X625" s="2055"/>
      <c r="Y625" s="2056"/>
      <c r="Z625" s="2276"/>
      <c r="AA625" s="2277"/>
      <c r="AB625" s="2277"/>
      <c r="AC625" s="2277"/>
      <c r="AD625" s="2277"/>
      <c r="AE625" s="2277"/>
      <c r="AF625" s="2277"/>
      <c r="AG625" s="2277"/>
      <c r="AH625" s="2277"/>
      <c r="AI625" s="2277"/>
      <c r="AJ625" s="2277"/>
      <c r="AK625" s="2277"/>
      <c r="AL625" s="2277"/>
      <c r="AM625" s="2277"/>
      <c r="AN625" s="2277"/>
      <c r="AO625" s="2277"/>
      <c r="AP625" s="2277"/>
      <c r="AQ625" s="2277"/>
      <c r="AR625" s="2277"/>
      <c r="AS625" s="2277"/>
      <c r="AT625" s="2277"/>
      <c r="AU625" s="2277"/>
      <c r="AV625" s="2277"/>
      <c r="AW625" s="2277"/>
      <c r="AX625" s="2277"/>
    </row>
    <row r="626" spans="1:50" ht="15.75">
      <c r="A626" s="2137"/>
      <c r="B626" s="2055"/>
      <c r="C626" s="2055"/>
      <c r="D626" s="2055"/>
      <c r="E626" s="2056"/>
      <c r="F626" s="2055"/>
      <c r="G626" s="2055"/>
      <c r="H626" s="2055"/>
      <c r="I626" s="2055"/>
      <c r="J626" s="2056"/>
      <c r="K626" s="2055"/>
      <c r="L626" s="2055"/>
      <c r="M626" s="2055"/>
      <c r="N626" s="2055"/>
      <c r="O626" s="2056"/>
      <c r="P626" s="2055"/>
      <c r="Q626" s="2055"/>
      <c r="R626" s="2055"/>
      <c r="S626" s="2055"/>
      <c r="T626" s="2056"/>
      <c r="U626" s="2055"/>
      <c r="V626" s="2055"/>
      <c r="W626" s="2055"/>
      <c r="X626" s="2055"/>
      <c r="Y626" s="2056"/>
      <c r="Z626" s="2279" t="s">
        <v>43</v>
      </c>
      <c r="AA626" s="2278"/>
      <c r="AB626" s="2278"/>
      <c r="AC626" s="501"/>
      <c r="AD626" s="502" t="s">
        <v>44</v>
      </c>
      <c r="AE626" s="502" t="s">
        <v>45</v>
      </c>
      <c r="AF626" s="502" t="s">
        <v>46</v>
      </c>
      <c r="AG626" s="2278" t="s">
        <v>47</v>
      </c>
      <c r="AH626" s="2278"/>
      <c r="AI626" s="2278"/>
      <c r="AJ626" s="449"/>
      <c r="AK626" s="449"/>
      <c r="AL626" s="449"/>
      <c r="AM626" s="449"/>
      <c r="AN626" s="449"/>
      <c r="AO626" s="449"/>
      <c r="AP626" s="449"/>
      <c r="AQ626" s="449"/>
      <c r="AR626" s="502" t="s">
        <v>48</v>
      </c>
      <c r="AS626" s="449"/>
      <c r="AT626" s="2138">
        <f>$AT$38</f>
        <v>463</v>
      </c>
      <c r="AU626" s="2138"/>
      <c r="AV626" s="2139" t="s">
        <v>49</v>
      </c>
      <c r="AW626" s="2139"/>
      <c r="AX626" s="449"/>
    </row>
    <row r="627" spans="1:50">
      <c r="A627" s="2137"/>
      <c r="B627" s="2055"/>
      <c r="C627" s="2055"/>
      <c r="D627" s="2055"/>
      <c r="E627" s="2056"/>
      <c r="F627" s="2055"/>
      <c r="G627" s="2055"/>
      <c r="H627" s="2055"/>
      <c r="I627" s="2055"/>
      <c r="J627" s="2056"/>
      <c r="K627" s="2055"/>
      <c r="L627" s="2055"/>
      <c r="M627" s="2055"/>
      <c r="N627" s="2055"/>
      <c r="O627" s="2056"/>
      <c r="P627" s="2055"/>
      <c r="Q627" s="2055"/>
      <c r="R627" s="2055"/>
      <c r="S627" s="2055"/>
      <c r="T627" s="2056"/>
      <c r="U627" s="2055"/>
      <c r="V627" s="2055"/>
      <c r="W627" s="2055"/>
      <c r="X627" s="2055"/>
      <c r="Y627" s="2056"/>
      <c r="Z627" s="2130" t="s">
        <v>186</v>
      </c>
      <c r="AA627" s="2131"/>
      <c r="AB627" s="2131"/>
      <c r="AC627" s="2131"/>
      <c r="AD627" s="546">
        <v>14</v>
      </c>
      <c r="AE627" s="547">
        <v>440</v>
      </c>
      <c r="AF627" s="527">
        <f>SUM($AT$38-AE627)</f>
        <v>23</v>
      </c>
      <c r="AG627" s="2055"/>
      <c r="AH627" s="2055"/>
      <c r="AI627" s="2055"/>
      <c r="AJ627" s="2055"/>
      <c r="AK627" s="2055"/>
      <c r="AL627" s="2055"/>
      <c r="AM627" s="2055"/>
      <c r="AN627" s="2055"/>
      <c r="AO627" s="2055"/>
      <c r="AP627" s="2055"/>
      <c r="AQ627" s="1084"/>
      <c r="AR627" s="2368" t="s">
        <v>50</v>
      </c>
      <c r="AS627" s="2368"/>
      <c r="AT627" s="2368"/>
      <c r="AU627" s="2368"/>
      <c r="AV627" s="2368"/>
      <c r="AW627" s="2368"/>
      <c r="AX627" s="449"/>
    </row>
    <row r="628" spans="1:50">
      <c r="A628" s="2137"/>
      <c r="B628" s="2055"/>
      <c r="C628" s="2055"/>
      <c r="D628" s="2055"/>
      <c r="E628" s="2056"/>
      <c r="F628" s="2055"/>
      <c r="G628" s="2055"/>
      <c r="H628" s="2055"/>
      <c r="I628" s="2055"/>
      <c r="J628" s="2056"/>
      <c r="K628" s="2055"/>
      <c r="L628" s="2055"/>
      <c r="M628" s="2055"/>
      <c r="N628" s="2055"/>
      <c r="O628" s="2056"/>
      <c r="P628" s="2055"/>
      <c r="Q628" s="2055"/>
      <c r="R628" s="2055"/>
      <c r="S628" s="2055"/>
      <c r="T628" s="2056"/>
      <c r="U628" s="2055"/>
      <c r="V628" s="2055"/>
      <c r="W628" s="2055"/>
      <c r="X628" s="2055"/>
      <c r="Y628" s="2056"/>
      <c r="Z628" s="2130"/>
      <c r="AA628" s="2131"/>
      <c r="AB628" s="2131"/>
      <c r="AC628" s="2131"/>
      <c r="AD628" s="546"/>
      <c r="AE628" s="547"/>
      <c r="AF628" s="527">
        <f t="shared" ref="AF628:AF637" si="12">SUM($AT$38-AE628)</f>
        <v>463</v>
      </c>
      <c r="AG628" s="2055"/>
      <c r="AH628" s="2055"/>
      <c r="AI628" s="2055"/>
      <c r="AJ628" s="2055"/>
      <c r="AK628" s="2055"/>
      <c r="AL628" s="2055"/>
      <c r="AM628" s="2055"/>
      <c r="AN628" s="2055"/>
      <c r="AO628" s="2055"/>
      <c r="AP628" s="2055"/>
      <c r="AQ628" s="1084"/>
      <c r="AR628" s="2368"/>
      <c r="AS628" s="2368"/>
      <c r="AT628" s="2368"/>
      <c r="AU628" s="2368"/>
      <c r="AV628" s="2368"/>
      <c r="AW628" s="2368"/>
      <c r="AX628" s="449"/>
    </row>
    <row r="629" spans="1:50">
      <c r="A629" s="2137"/>
      <c r="B629" s="2055"/>
      <c r="C629" s="2055"/>
      <c r="D629" s="2055"/>
      <c r="E629" s="2056"/>
      <c r="F629" s="2055"/>
      <c r="G629" s="2055"/>
      <c r="H629" s="2055"/>
      <c r="I629" s="2055"/>
      <c r="J629" s="2056"/>
      <c r="K629" s="2055"/>
      <c r="L629" s="2055"/>
      <c r="M629" s="2055"/>
      <c r="N629" s="2055"/>
      <c r="O629" s="2056"/>
      <c r="P629" s="2055"/>
      <c r="Q629" s="2055"/>
      <c r="R629" s="2055"/>
      <c r="S629" s="2055"/>
      <c r="T629" s="2056"/>
      <c r="U629" s="2055"/>
      <c r="V629" s="2055"/>
      <c r="W629" s="2055"/>
      <c r="X629" s="2055"/>
      <c r="Y629" s="2056"/>
      <c r="Z629" s="2130"/>
      <c r="AA629" s="2131"/>
      <c r="AB629" s="2131"/>
      <c r="AC629" s="2131"/>
      <c r="AD629" s="546"/>
      <c r="AE629" s="547"/>
      <c r="AF629" s="527">
        <f t="shared" si="12"/>
        <v>463</v>
      </c>
      <c r="AG629" s="2055"/>
      <c r="AH629" s="2055"/>
      <c r="AI629" s="2055"/>
      <c r="AJ629" s="2055"/>
      <c r="AK629" s="2055"/>
      <c r="AL629" s="2055"/>
      <c r="AM629" s="2055"/>
      <c r="AN629" s="2055"/>
      <c r="AO629" s="2055"/>
      <c r="AP629" s="2055"/>
      <c r="AQ629" s="1084"/>
      <c r="AR629" s="2368"/>
      <c r="AS629" s="2368"/>
      <c r="AT629" s="2368"/>
      <c r="AU629" s="2368"/>
      <c r="AV629" s="2368"/>
      <c r="AW629" s="2368"/>
      <c r="AX629" s="449"/>
    </row>
    <row r="630" spans="1:50">
      <c r="A630" s="2137"/>
      <c r="B630" s="2055"/>
      <c r="C630" s="2055"/>
      <c r="D630" s="2055"/>
      <c r="E630" s="2056"/>
      <c r="F630" s="2055"/>
      <c r="G630" s="2055"/>
      <c r="H630" s="2055"/>
      <c r="I630" s="2055"/>
      <c r="J630" s="2056"/>
      <c r="K630" s="2055"/>
      <c r="L630" s="2055"/>
      <c r="M630" s="2055"/>
      <c r="N630" s="2055"/>
      <c r="O630" s="2056"/>
      <c r="P630" s="2055"/>
      <c r="Q630" s="2055"/>
      <c r="R630" s="2055"/>
      <c r="S630" s="2055"/>
      <c r="T630" s="2056"/>
      <c r="U630" s="2055"/>
      <c r="V630" s="2055"/>
      <c r="W630" s="2055"/>
      <c r="X630" s="2055"/>
      <c r="Y630" s="2056"/>
      <c r="Z630" s="2130"/>
      <c r="AA630" s="2131"/>
      <c r="AB630" s="2131"/>
      <c r="AC630" s="2131"/>
      <c r="AD630" s="546"/>
      <c r="AE630" s="547"/>
      <c r="AF630" s="527">
        <f t="shared" si="12"/>
        <v>463</v>
      </c>
      <c r="AG630" s="2055"/>
      <c r="AH630" s="2055"/>
      <c r="AI630" s="2055"/>
      <c r="AJ630" s="2055"/>
      <c r="AK630" s="2055"/>
      <c r="AL630" s="2055"/>
      <c r="AM630" s="2055"/>
      <c r="AN630" s="2055"/>
      <c r="AO630" s="2055"/>
      <c r="AP630" s="2055"/>
      <c r="AQ630" s="1084"/>
      <c r="AR630" s="2368"/>
      <c r="AS630" s="2368"/>
      <c r="AT630" s="2368"/>
      <c r="AU630" s="2368"/>
      <c r="AV630" s="2368"/>
      <c r="AW630" s="2368"/>
      <c r="AX630" s="449"/>
    </row>
    <row r="631" spans="1:50">
      <c r="A631" s="2137"/>
      <c r="B631" s="2055"/>
      <c r="C631" s="2055"/>
      <c r="D631" s="2055"/>
      <c r="E631" s="2056"/>
      <c r="F631" s="2055"/>
      <c r="G631" s="2055"/>
      <c r="H631" s="2055"/>
      <c r="I631" s="2055"/>
      <c r="J631" s="2056"/>
      <c r="K631" s="2055"/>
      <c r="L631" s="2055"/>
      <c r="M631" s="2055"/>
      <c r="N631" s="2055"/>
      <c r="O631" s="2056"/>
      <c r="P631" s="2055"/>
      <c r="Q631" s="2055"/>
      <c r="R631" s="2055"/>
      <c r="S631" s="2055"/>
      <c r="T631" s="2056"/>
      <c r="U631" s="2055"/>
      <c r="V631" s="2055"/>
      <c r="W631" s="2055"/>
      <c r="X631" s="2055"/>
      <c r="Y631" s="2056"/>
      <c r="Z631" s="2130"/>
      <c r="AA631" s="2131"/>
      <c r="AB631" s="2131"/>
      <c r="AC631" s="2131"/>
      <c r="AD631" s="546"/>
      <c r="AE631" s="547"/>
      <c r="AF631" s="527">
        <f t="shared" si="12"/>
        <v>463</v>
      </c>
      <c r="AG631" s="2055"/>
      <c r="AH631" s="2055"/>
      <c r="AI631" s="2055"/>
      <c r="AJ631" s="2055"/>
      <c r="AK631" s="2055"/>
      <c r="AL631" s="2055"/>
      <c r="AM631" s="2055"/>
      <c r="AN631" s="2055"/>
      <c r="AO631" s="2055"/>
      <c r="AP631" s="2055"/>
      <c r="AQ631" s="1084"/>
      <c r="AR631" s="2368"/>
      <c r="AS631" s="2368"/>
      <c r="AT631" s="2368"/>
      <c r="AU631" s="2368"/>
      <c r="AV631" s="2368"/>
      <c r="AW631" s="2368"/>
      <c r="AX631" s="449"/>
    </row>
    <row r="632" spans="1:50">
      <c r="A632" s="2137"/>
      <c r="B632" s="2055"/>
      <c r="C632" s="2055"/>
      <c r="D632" s="2055"/>
      <c r="E632" s="2056"/>
      <c r="F632" s="2055"/>
      <c r="G632" s="2055"/>
      <c r="H632" s="2055"/>
      <c r="I632" s="2055"/>
      <c r="J632" s="2056"/>
      <c r="K632" s="2055"/>
      <c r="L632" s="2055"/>
      <c r="M632" s="2055"/>
      <c r="N632" s="2055"/>
      <c r="O632" s="2056"/>
      <c r="P632" s="2055"/>
      <c r="Q632" s="2055"/>
      <c r="R632" s="2055"/>
      <c r="S632" s="2055"/>
      <c r="T632" s="2056"/>
      <c r="U632" s="2055"/>
      <c r="V632" s="2055"/>
      <c r="W632" s="2055"/>
      <c r="X632" s="2055"/>
      <c r="Y632" s="2056"/>
      <c r="Z632" s="2130"/>
      <c r="AA632" s="2131"/>
      <c r="AB632" s="2131"/>
      <c r="AC632" s="2131"/>
      <c r="AD632" s="546"/>
      <c r="AE632" s="547"/>
      <c r="AF632" s="527">
        <f t="shared" si="12"/>
        <v>463</v>
      </c>
      <c r="AG632" s="2055"/>
      <c r="AH632" s="2055"/>
      <c r="AI632" s="2055"/>
      <c r="AJ632" s="2055"/>
      <c r="AK632" s="2055"/>
      <c r="AL632" s="2055"/>
      <c r="AM632" s="2055"/>
      <c r="AN632" s="2055"/>
      <c r="AO632" s="2055"/>
      <c r="AP632" s="2055"/>
      <c r="AQ632" s="1084"/>
      <c r="AR632" s="2368"/>
      <c r="AS632" s="2368"/>
      <c r="AT632" s="2368"/>
      <c r="AU632" s="2368"/>
      <c r="AV632" s="2368"/>
      <c r="AW632" s="2368"/>
      <c r="AX632" s="449"/>
    </row>
    <row r="633" spans="1:50">
      <c r="A633" s="2137"/>
      <c r="B633" s="2055"/>
      <c r="C633" s="2055"/>
      <c r="D633" s="2055"/>
      <c r="E633" s="2056"/>
      <c r="F633" s="2055"/>
      <c r="G633" s="2055"/>
      <c r="H633" s="2055"/>
      <c r="I633" s="2055"/>
      <c r="J633" s="2056"/>
      <c r="K633" s="2055"/>
      <c r="L633" s="2055"/>
      <c r="M633" s="2055"/>
      <c r="N633" s="2055"/>
      <c r="O633" s="2056"/>
      <c r="P633" s="2055"/>
      <c r="Q633" s="2055"/>
      <c r="R633" s="2055"/>
      <c r="S633" s="2055"/>
      <c r="T633" s="2056"/>
      <c r="U633" s="2055"/>
      <c r="V633" s="2055"/>
      <c r="W633" s="2055"/>
      <c r="X633" s="2055"/>
      <c r="Y633" s="2056"/>
      <c r="Z633" s="2130"/>
      <c r="AA633" s="2131"/>
      <c r="AB633" s="2131"/>
      <c r="AC633" s="2131"/>
      <c r="AD633" s="546"/>
      <c r="AE633" s="547"/>
      <c r="AF633" s="527">
        <f t="shared" si="12"/>
        <v>463</v>
      </c>
      <c r="AG633" s="2055"/>
      <c r="AH633" s="2055"/>
      <c r="AI633" s="2055"/>
      <c r="AJ633" s="2055"/>
      <c r="AK633" s="2055"/>
      <c r="AL633" s="2055"/>
      <c r="AM633" s="2055"/>
      <c r="AN633" s="2055"/>
      <c r="AO633" s="2055"/>
      <c r="AP633" s="2055"/>
      <c r="AQ633" s="1084"/>
      <c r="AR633" s="2368"/>
      <c r="AS633" s="2368"/>
      <c r="AT633" s="2368"/>
      <c r="AU633" s="2368"/>
      <c r="AV633" s="2368"/>
      <c r="AW633" s="2368"/>
      <c r="AX633" s="449"/>
    </row>
    <row r="634" spans="1:50">
      <c r="A634" s="2137"/>
      <c r="B634" s="2055"/>
      <c r="C634" s="2055"/>
      <c r="D634" s="2055"/>
      <c r="E634" s="2056"/>
      <c r="F634" s="2055"/>
      <c r="G634" s="2055"/>
      <c r="H634" s="2055"/>
      <c r="I634" s="2055"/>
      <c r="J634" s="2056"/>
      <c r="K634" s="2055"/>
      <c r="L634" s="2055"/>
      <c r="M634" s="2055"/>
      <c r="N634" s="2055"/>
      <c r="O634" s="2056"/>
      <c r="P634" s="2055"/>
      <c r="Q634" s="2055"/>
      <c r="R634" s="2055"/>
      <c r="S634" s="2055"/>
      <c r="T634" s="2056"/>
      <c r="U634" s="2055"/>
      <c r="V634" s="2055"/>
      <c r="W634" s="2055"/>
      <c r="X634" s="2055"/>
      <c r="Y634" s="2056"/>
      <c r="Z634" s="2130"/>
      <c r="AA634" s="2131"/>
      <c r="AB634" s="2131"/>
      <c r="AC634" s="2131"/>
      <c r="AD634" s="546"/>
      <c r="AE634" s="547"/>
      <c r="AF634" s="527">
        <f t="shared" si="12"/>
        <v>463</v>
      </c>
      <c r="AG634" s="2055"/>
      <c r="AH634" s="2055"/>
      <c r="AI634" s="2055"/>
      <c r="AJ634" s="2055"/>
      <c r="AK634" s="2055"/>
      <c r="AL634" s="2055"/>
      <c r="AM634" s="2055"/>
      <c r="AN634" s="2055"/>
      <c r="AO634" s="2055"/>
      <c r="AP634" s="2055"/>
      <c r="AQ634" s="1084"/>
      <c r="AR634" s="2368"/>
      <c r="AS634" s="2368"/>
      <c r="AT634" s="2368"/>
      <c r="AU634" s="2368"/>
      <c r="AV634" s="2368"/>
      <c r="AW634" s="2368"/>
      <c r="AX634" s="449"/>
    </row>
    <row r="635" spans="1:50">
      <c r="A635" s="2137"/>
      <c r="B635" s="2055"/>
      <c r="C635" s="2055"/>
      <c r="D635" s="2055"/>
      <c r="E635" s="2056"/>
      <c r="F635" s="2055"/>
      <c r="G635" s="2055"/>
      <c r="H635" s="2055"/>
      <c r="I635" s="2055"/>
      <c r="J635" s="2056"/>
      <c r="K635" s="2055"/>
      <c r="L635" s="2055"/>
      <c r="M635" s="2055"/>
      <c r="N635" s="2055"/>
      <c r="O635" s="2056"/>
      <c r="P635" s="2055"/>
      <c r="Q635" s="2055"/>
      <c r="R635" s="2055"/>
      <c r="S635" s="2055"/>
      <c r="T635" s="2056"/>
      <c r="U635" s="2055"/>
      <c r="V635" s="2055"/>
      <c r="W635" s="2055"/>
      <c r="X635" s="2055"/>
      <c r="Y635" s="2056"/>
      <c r="Z635" s="2130"/>
      <c r="AA635" s="2131"/>
      <c r="AB635" s="2131"/>
      <c r="AC635" s="2131"/>
      <c r="AD635" s="546"/>
      <c r="AE635" s="547"/>
      <c r="AF635" s="527">
        <f t="shared" si="12"/>
        <v>463</v>
      </c>
      <c r="AG635" s="2055"/>
      <c r="AH635" s="2055"/>
      <c r="AI635" s="2055"/>
      <c r="AJ635" s="2055"/>
      <c r="AK635" s="2055"/>
      <c r="AL635" s="2055"/>
      <c r="AM635" s="2055"/>
      <c r="AN635" s="2055"/>
      <c r="AO635" s="2055"/>
      <c r="AP635" s="2055"/>
      <c r="AQ635" s="1084"/>
      <c r="AR635" s="2368"/>
      <c r="AS635" s="2368"/>
      <c r="AT635" s="2368"/>
      <c r="AU635" s="2368"/>
      <c r="AV635" s="2368"/>
      <c r="AW635" s="2368"/>
      <c r="AX635" s="449"/>
    </row>
    <row r="636" spans="1:50">
      <c r="A636" s="2137"/>
      <c r="B636" s="2055"/>
      <c r="C636" s="2055"/>
      <c r="D636" s="2055"/>
      <c r="E636" s="2056"/>
      <c r="F636" s="2055"/>
      <c r="G636" s="2055"/>
      <c r="H636" s="2055"/>
      <c r="I636" s="2055"/>
      <c r="J636" s="2056"/>
      <c r="K636" s="2055"/>
      <c r="L636" s="2055"/>
      <c r="M636" s="2055"/>
      <c r="N636" s="2055"/>
      <c r="O636" s="2056"/>
      <c r="P636" s="2055"/>
      <c r="Q636" s="2055"/>
      <c r="R636" s="2055"/>
      <c r="S636" s="2055"/>
      <c r="T636" s="2056"/>
      <c r="U636" s="2055"/>
      <c r="V636" s="2055"/>
      <c r="W636" s="2055"/>
      <c r="X636" s="2055"/>
      <c r="Y636" s="2056"/>
      <c r="Z636" s="2130"/>
      <c r="AA636" s="2131"/>
      <c r="AB636" s="2131"/>
      <c r="AC636" s="2131"/>
      <c r="AD636" s="546"/>
      <c r="AE636" s="547"/>
      <c r="AF636" s="527">
        <f t="shared" si="12"/>
        <v>463</v>
      </c>
      <c r="AG636" s="2055"/>
      <c r="AH636" s="2055"/>
      <c r="AI636" s="2055"/>
      <c r="AJ636" s="2055"/>
      <c r="AK636" s="2055"/>
      <c r="AL636" s="2055"/>
      <c r="AM636" s="2055"/>
      <c r="AN636" s="2055"/>
      <c r="AO636" s="2055"/>
      <c r="AP636" s="2055"/>
      <c r="AQ636" s="1084"/>
      <c r="AR636" s="2368"/>
      <c r="AS636" s="2368"/>
      <c r="AT636" s="2368"/>
      <c r="AU636" s="2368"/>
      <c r="AV636" s="2368"/>
      <c r="AW636" s="2368"/>
      <c r="AX636" s="449"/>
    </row>
    <row r="637" spans="1:50">
      <c r="A637" s="2273"/>
      <c r="B637" s="2212"/>
      <c r="C637" s="2212"/>
      <c r="D637" s="2212"/>
      <c r="E637" s="2213"/>
      <c r="F637" s="2212"/>
      <c r="G637" s="2212"/>
      <c r="H637" s="2212"/>
      <c r="I637" s="2212"/>
      <c r="J637" s="2213"/>
      <c r="K637" s="2212"/>
      <c r="L637" s="2212"/>
      <c r="M637" s="2212"/>
      <c r="N637" s="2212"/>
      <c r="O637" s="2213"/>
      <c r="P637" s="2212"/>
      <c r="Q637" s="2212"/>
      <c r="R637" s="2212"/>
      <c r="S637" s="2212"/>
      <c r="T637" s="2213"/>
      <c r="U637" s="2212"/>
      <c r="V637" s="2212"/>
      <c r="W637" s="2212"/>
      <c r="X637" s="2212"/>
      <c r="Y637" s="2213"/>
      <c r="Z637" s="2130"/>
      <c r="AA637" s="2131"/>
      <c r="AB637" s="2131"/>
      <c r="AC637" s="2131"/>
      <c r="AD637" s="546"/>
      <c r="AE637" s="547"/>
      <c r="AF637" s="534">
        <f t="shared" si="12"/>
        <v>463</v>
      </c>
      <c r="AG637" s="579" t="s">
        <v>55</v>
      </c>
      <c r="AH637" s="450"/>
      <c r="AI637" s="450"/>
      <c r="AJ637" s="450"/>
      <c r="AK637" s="450"/>
      <c r="AL637" s="450"/>
      <c r="AM637" s="450"/>
      <c r="AN637" s="450"/>
      <c r="AO637" s="450"/>
      <c r="AP637" s="450"/>
      <c r="AQ637" s="450"/>
      <c r="AR637" s="450"/>
      <c r="AS637" s="450"/>
      <c r="AT637" s="450"/>
      <c r="AU637" s="450"/>
      <c r="AV637" s="450"/>
      <c r="AW637" s="450"/>
      <c r="AX637" s="450"/>
    </row>
    <row r="638" spans="1:50" ht="18.75">
      <c r="A638" s="2052" t="s">
        <v>0</v>
      </c>
      <c r="B638" s="2052"/>
      <c r="C638" s="2052"/>
      <c r="D638" s="2052"/>
      <c r="E638" s="2052"/>
      <c r="F638" s="2052" t="s">
        <v>1</v>
      </c>
      <c r="G638" s="2052"/>
      <c r="H638" s="2052"/>
      <c r="I638" s="2052"/>
      <c r="J638" s="2052"/>
      <c r="K638" s="2052" t="s">
        <v>2</v>
      </c>
      <c r="L638" s="2052"/>
      <c r="M638" s="2052"/>
      <c r="N638" s="2052"/>
      <c r="O638" s="2052"/>
      <c r="P638" s="2052" t="s">
        <v>3</v>
      </c>
      <c r="Q638" s="2052"/>
      <c r="R638" s="2052"/>
      <c r="S638" s="2052"/>
      <c r="T638" s="2052"/>
      <c r="U638" s="2052" t="s">
        <v>4</v>
      </c>
      <c r="V638" s="2052"/>
      <c r="W638" s="2052"/>
      <c r="X638" s="2052"/>
      <c r="Y638" s="2052"/>
      <c r="Z638" s="2052" t="s">
        <v>5</v>
      </c>
      <c r="AA638" s="2052"/>
      <c r="AB638" s="2052"/>
      <c r="AC638" s="2052"/>
      <c r="AD638" s="2052"/>
      <c r="AE638" s="2052" t="s">
        <v>6</v>
      </c>
      <c r="AF638" s="2052"/>
      <c r="AG638" s="2052"/>
      <c r="AH638" s="2052"/>
      <c r="AI638" s="2052"/>
      <c r="AJ638" s="2052" t="s">
        <v>7</v>
      </c>
      <c r="AK638" s="2052"/>
      <c r="AL638" s="2052"/>
      <c r="AM638" s="2052"/>
      <c r="AN638" s="2052"/>
      <c r="AO638" s="2052" t="s">
        <v>8</v>
      </c>
      <c r="AP638" s="2052"/>
      <c r="AQ638" s="2052"/>
      <c r="AR638" s="2052"/>
      <c r="AS638" s="2052"/>
      <c r="AT638" s="2052" t="s">
        <v>9</v>
      </c>
      <c r="AU638" s="2052"/>
      <c r="AV638" s="2052"/>
      <c r="AW638" s="2052"/>
      <c r="AX638" s="2052"/>
    </row>
    <row r="639" spans="1:50">
      <c r="A639" s="2117" t="s">
        <v>187</v>
      </c>
      <c r="B639" s="2118"/>
      <c r="C639" s="2118"/>
      <c r="D639" s="2118"/>
      <c r="E639" s="2118"/>
      <c r="F639" s="2118"/>
      <c r="G639" s="2118"/>
      <c r="H639" s="2118"/>
      <c r="I639" s="2118"/>
      <c r="J639" s="2118"/>
      <c r="K639" s="2118"/>
      <c r="L639" s="2118"/>
      <c r="M639" s="2118"/>
      <c r="N639" s="2118"/>
      <c r="O639" s="2118"/>
      <c r="P639" s="2118"/>
      <c r="Q639" s="2118"/>
      <c r="R639" s="2118"/>
      <c r="S639" s="2118"/>
      <c r="T639" s="2118"/>
      <c r="U639" s="2118"/>
      <c r="V639" s="2118"/>
      <c r="W639" s="2118"/>
      <c r="X639" s="2118"/>
      <c r="Y639" s="2118"/>
      <c r="Z639" s="503">
        <v>1</v>
      </c>
      <c r="AA639" s="451"/>
      <c r="AB639" s="451"/>
      <c r="AC639" s="451"/>
      <c r="AD639" s="452"/>
      <c r="AE639" s="451">
        <v>2</v>
      </c>
      <c r="AF639" s="451"/>
      <c r="AG639" s="451"/>
      <c r="AH639" s="451"/>
      <c r="AI639" s="452"/>
      <c r="AJ639" s="451">
        <v>3</v>
      </c>
      <c r="AK639" s="451"/>
      <c r="AL639" s="451"/>
      <c r="AM639" s="451"/>
      <c r="AN639" s="452"/>
      <c r="AO639" s="451">
        <v>4</v>
      </c>
      <c r="AP639" s="451"/>
      <c r="AQ639" s="451"/>
      <c r="AR639" s="451"/>
      <c r="AS639" s="452"/>
      <c r="AT639" s="451">
        <v>5</v>
      </c>
      <c r="AU639" s="451"/>
      <c r="AV639" s="451"/>
      <c r="AW639" s="451"/>
      <c r="AX639" s="452"/>
    </row>
    <row r="640" spans="1:50">
      <c r="A640" s="2119"/>
      <c r="B640" s="2120"/>
      <c r="C640" s="2120"/>
      <c r="D640" s="2120"/>
      <c r="E640" s="2120"/>
      <c r="F640" s="2120"/>
      <c r="G640" s="2120"/>
      <c r="H640" s="2120"/>
      <c r="I640" s="2120"/>
      <c r="J640" s="2120"/>
      <c r="K640" s="2120"/>
      <c r="L640" s="2120"/>
      <c r="M640" s="2120"/>
      <c r="N640" s="2120"/>
      <c r="O640" s="2120"/>
      <c r="P640" s="2120"/>
      <c r="Q640" s="2120"/>
      <c r="R640" s="2120"/>
      <c r="S640" s="2120"/>
      <c r="T640" s="2120"/>
      <c r="U640" s="2120"/>
      <c r="V640" s="2120"/>
      <c r="W640" s="2120"/>
      <c r="X640" s="2120"/>
      <c r="Y640" s="2120"/>
      <c r="Z640" s="2132"/>
      <c r="AA640" s="2123"/>
      <c r="AB640" s="2123"/>
      <c r="AC640" s="2123"/>
      <c r="AD640" s="2124"/>
      <c r="AE640" s="2123" t="s">
        <v>188</v>
      </c>
      <c r="AF640" s="2123"/>
      <c r="AG640" s="2123"/>
      <c r="AH640" s="2123"/>
      <c r="AI640" s="2124"/>
      <c r="AJ640" s="2123"/>
      <c r="AK640" s="2123"/>
      <c r="AL640" s="2123"/>
      <c r="AM640" s="2123"/>
      <c r="AN640" s="2124"/>
      <c r="AO640" s="2123"/>
      <c r="AP640" s="2123"/>
      <c r="AQ640" s="2123"/>
      <c r="AR640" s="2123"/>
      <c r="AS640" s="2124"/>
      <c r="AT640" s="2123"/>
      <c r="AU640" s="2123"/>
      <c r="AV640" s="2123"/>
      <c r="AW640" s="2123"/>
      <c r="AX640" s="2124"/>
    </row>
    <row r="641" spans="1:50">
      <c r="A641" s="2119"/>
      <c r="B641" s="2120"/>
      <c r="C641" s="2120"/>
      <c r="D641" s="2120"/>
      <c r="E641" s="2120"/>
      <c r="F641" s="2120"/>
      <c r="G641" s="2120"/>
      <c r="H641" s="2120"/>
      <c r="I641" s="2120"/>
      <c r="J641" s="2120"/>
      <c r="K641" s="2120"/>
      <c r="L641" s="2120"/>
      <c r="M641" s="2120"/>
      <c r="N641" s="2120"/>
      <c r="O641" s="2120"/>
      <c r="P641" s="2120"/>
      <c r="Q641" s="2120"/>
      <c r="R641" s="2120"/>
      <c r="S641" s="2120"/>
      <c r="T641" s="2120"/>
      <c r="U641" s="2120"/>
      <c r="V641" s="2120"/>
      <c r="W641" s="2120"/>
      <c r="X641" s="2120"/>
      <c r="Y641" s="2120"/>
      <c r="Z641" s="2132"/>
      <c r="AA641" s="2123"/>
      <c r="AB641" s="2123"/>
      <c r="AC641" s="2123"/>
      <c r="AD641" s="2124"/>
      <c r="AE641" s="2123"/>
      <c r="AF641" s="2123"/>
      <c r="AG641" s="2123"/>
      <c r="AH641" s="2123"/>
      <c r="AI641" s="2124"/>
      <c r="AJ641" s="2123"/>
      <c r="AK641" s="2123"/>
      <c r="AL641" s="2123"/>
      <c r="AM641" s="2123"/>
      <c r="AN641" s="2124"/>
      <c r="AO641" s="2123"/>
      <c r="AP641" s="2123"/>
      <c r="AQ641" s="2123"/>
      <c r="AR641" s="2123"/>
      <c r="AS641" s="2124"/>
      <c r="AT641" s="2123"/>
      <c r="AU641" s="2123"/>
      <c r="AV641" s="2123"/>
      <c r="AW641" s="2123"/>
      <c r="AX641" s="2124"/>
    </row>
    <row r="642" spans="1:50">
      <c r="A642" s="2119"/>
      <c r="B642" s="2120"/>
      <c r="C642" s="2120"/>
      <c r="D642" s="2120"/>
      <c r="E642" s="2120"/>
      <c r="F642" s="2120"/>
      <c r="G642" s="2120"/>
      <c r="H642" s="2120"/>
      <c r="I642" s="2120"/>
      <c r="J642" s="2120"/>
      <c r="K642" s="2120"/>
      <c r="L642" s="2120"/>
      <c r="M642" s="2120"/>
      <c r="N642" s="2120"/>
      <c r="O642" s="2120"/>
      <c r="P642" s="2120"/>
      <c r="Q642" s="2120"/>
      <c r="R642" s="2120"/>
      <c r="S642" s="2120"/>
      <c r="T642" s="2120"/>
      <c r="U642" s="2120"/>
      <c r="V642" s="2120"/>
      <c r="W642" s="2120"/>
      <c r="X642" s="2120"/>
      <c r="Y642" s="2120"/>
      <c r="Z642" s="2132"/>
      <c r="AA642" s="2123"/>
      <c r="AB642" s="2123"/>
      <c r="AC642" s="2123"/>
      <c r="AD642" s="2124"/>
      <c r="AE642" s="2123"/>
      <c r="AF642" s="2123"/>
      <c r="AG642" s="2123"/>
      <c r="AH642" s="2123"/>
      <c r="AI642" s="2124"/>
      <c r="AJ642" s="2123"/>
      <c r="AK642" s="2123"/>
      <c r="AL642" s="2123"/>
      <c r="AM642" s="2123"/>
      <c r="AN642" s="2124"/>
      <c r="AO642" s="2123"/>
      <c r="AP642" s="2123"/>
      <c r="AQ642" s="2123"/>
      <c r="AR642" s="2123"/>
      <c r="AS642" s="2124"/>
      <c r="AT642" s="2123"/>
      <c r="AU642" s="2123"/>
      <c r="AV642" s="2123"/>
      <c r="AW642" s="2123"/>
      <c r="AX642" s="2124"/>
    </row>
    <row r="643" spans="1:50" ht="15.75">
      <c r="A643" s="2133" t="s">
        <v>43</v>
      </c>
      <c r="B643" s="2134"/>
      <c r="C643" s="2134"/>
      <c r="D643" s="504"/>
      <c r="E643" s="505" t="s">
        <v>44</v>
      </c>
      <c r="F643" s="505" t="s">
        <v>45</v>
      </c>
      <c r="G643" s="505" t="s">
        <v>46</v>
      </c>
      <c r="H643" s="2134" t="s">
        <v>47</v>
      </c>
      <c r="I643" s="2134"/>
      <c r="J643" s="2134"/>
      <c r="K643" s="453"/>
      <c r="L643" s="453"/>
      <c r="M643" s="453"/>
      <c r="N643" s="453"/>
      <c r="O643" s="453"/>
      <c r="P643" s="453"/>
      <c r="Q643" s="453"/>
      <c r="R643" s="453"/>
      <c r="S643" s="505" t="s">
        <v>48</v>
      </c>
      <c r="T643" s="453"/>
      <c r="U643" s="2191">
        <f>$AT$38</f>
        <v>463</v>
      </c>
      <c r="V643" s="2191"/>
      <c r="W643" s="2192" t="s">
        <v>49</v>
      </c>
      <c r="X643" s="2192"/>
      <c r="Y643" s="453"/>
      <c r="Z643" s="2132"/>
      <c r="AA643" s="2123"/>
      <c r="AB643" s="2123"/>
      <c r="AC643" s="2123"/>
      <c r="AD643" s="2124"/>
      <c r="AE643" s="2123"/>
      <c r="AF643" s="2123"/>
      <c r="AG643" s="2123"/>
      <c r="AH643" s="2123"/>
      <c r="AI643" s="2124"/>
      <c r="AJ643" s="2123"/>
      <c r="AK643" s="2123"/>
      <c r="AL643" s="2123"/>
      <c r="AM643" s="2123"/>
      <c r="AN643" s="2124"/>
      <c r="AO643" s="2123"/>
      <c r="AP643" s="2123"/>
      <c r="AQ643" s="2123"/>
      <c r="AR643" s="2123"/>
      <c r="AS643" s="2124"/>
      <c r="AT643" s="2123"/>
      <c r="AU643" s="2123"/>
      <c r="AV643" s="2123"/>
      <c r="AW643" s="2123"/>
      <c r="AX643" s="2124"/>
    </row>
    <row r="644" spans="1:50">
      <c r="A644" s="2121" t="s">
        <v>189</v>
      </c>
      <c r="B644" s="2122"/>
      <c r="C644" s="2122"/>
      <c r="D644" s="2122"/>
      <c r="E644" s="544">
        <v>10</v>
      </c>
      <c r="F644" s="545">
        <v>438</v>
      </c>
      <c r="G644" s="527">
        <f>SUM($AT$38-F644)</f>
        <v>25</v>
      </c>
      <c r="H644" s="2123"/>
      <c r="I644" s="2123"/>
      <c r="J644" s="2123"/>
      <c r="K644" s="2123"/>
      <c r="L644" s="2123"/>
      <c r="M644" s="2123"/>
      <c r="N644" s="2123"/>
      <c r="O644" s="2123"/>
      <c r="P644" s="2123"/>
      <c r="Q644" s="2123"/>
      <c r="R644" s="1085"/>
      <c r="S644" s="2368" t="s">
        <v>50</v>
      </c>
      <c r="T644" s="2368"/>
      <c r="U644" s="2368"/>
      <c r="V644" s="2368"/>
      <c r="W644" s="2368"/>
      <c r="X644" s="2368"/>
      <c r="Y644" s="453"/>
      <c r="Z644" s="2132"/>
      <c r="AA644" s="2123"/>
      <c r="AB644" s="2123"/>
      <c r="AC644" s="2123"/>
      <c r="AD644" s="2124"/>
      <c r="AE644" s="2123"/>
      <c r="AF644" s="2123"/>
      <c r="AG644" s="2123"/>
      <c r="AH644" s="2123"/>
      <c r="AI644" s="2124"/>
      <c r="AJ644" s="2123"/>
      <c r="AK644" s="2123"/>
      <c r="AL644" s="2123"/>
      <c r="AM644" s="2123"/>
      <c r="AN644" s="2124"/>
      <c r="AO644" s="2123"/>
      <c r="AP644" s="2123"/>
      <c r="AQ644" s="2123"/>
      <c r="AR644" s="2123"/>
      <c r="AS644" s="2124"/>
      <c r="AT644" s="2123"/>
      <c r="AU644" s="2123"/>
      <c r="AV644" s="2123"/>
      <c r="AW644" s="2123"/>
      <c r="AX644" s="2124"/>
    </row>
    <row r="645" spans="1:50">
      <c r="A645" s="2121" t="s">
        <v>190</v>
      </c>
      <c r="B645" s="2122"/>
      <c r="C645" s="2122"/>
      <c r="D645" s="2122"/>
      <c r="E645" s="544">
        <v>1</v>
      </c>
      <c r="F645" s="545">
        <v>440</v>
      </c>
      <c r="G645" s="527">
        <f t="shared" ref="G645:G654" si="13">SUM($AT$38-F645)</f>
        <v>23</v>
      </c>
      <c r="H645" s="2123"/>
      <c r="I645" s="2123"/>
      <c r="J645" s="2123"/>
      <c r="K645" s="2123"/>
      <c r="L645" s="2123"/>
      <c r="M645" s="2123"/>
      <c r="N645" s="2123"/>
      <c r="O645" s="2123"/>
      <c r="P645" s="2123"/>
      <c r="Q645" s="2123"/>
      <c r="R645" s="1085"/>
      <c r="S645" s="2368"/>
      <c r="T645" s="2368"/>
      <c r="U645" s="2368"/>
      <c r="V645" s="2368"/>
      <c r="W645" s="2368"/>
      <c r="X645" s="2368"/>
      <c r="Y645" s="453"/>
      <c r="Z645" s="2132"/>
      <c r="AA645" s="2123"/>
      <c r="AB645" s="2123"/>
      <c r="AC645" s="2123"/>
      <c r="AD645" s="2124"/>
      <c r="AE645" s="2123" t="s">
        <v>191</v>
      </c>
      <c r="AF645" s="2123"/>
      <c r="AG645" s="2123"/>
      <c r="AH645" s="2123"/>
      <c r="AI645" s="2124"/>
      <c r="AJ645" s="2123"/>
      <c r="AK645" s="2123"/>
      <c r="AL645" s="2123"/>
      <c r="AM645" s="2123"/>
      <c r="AN645" s="2124"/>
      <c r="AO645" s="2123"/>
      <c r="AP645" s="2123"/>
      <c r="AQ645" s="2123"/>
      <c r="AR645" s="2123"/>
      <c r="AS645" s="2124"/>
      <c r="AT645" s="2123"/>
      <c r="AU645" s="2123"/>
      <c r="AV645" s="2123"/>
      <c r="AW645" s="2123"/>
      <c r="AX645" s="2124"/>
    </row>
    <row r="646" spans="1:50">
      <c r="A646" s="2121" t="s">
        <v>192</v>
      </c>
      <c r="B646" s="2122"/>
      <c r="C646" s="2122"/>
      <c r="D646" s="2122"/>
      <c r="E646" s="544">
        <v>21</v>
      </c>
      <c r="F646" s="545">
        <v>438</v>
      </c>
      <c r="G646" s="527">
        <f t="shared" si="13"/>
        <v>25</v>
      </c>
      <c r="H646" s="2123"/>
      <c r="I646" s="2123"/>
      <c r="J646" s="2123"/>
      <c r="K646" s="2123"/>
      <c r="L646" s="2123"/>
      <c r="M646" s="2123"/>
      <c r="N646" s="2123"/>
      <c r="O646" s="2123"/>
      <c r="P646" s="2123"/>
      <c r="Q646" s="2123"/>
      <c r="R646" s="1085"/>
      <c r="S646" s="2368"/>
      <c r="T646" s="2368"/>
      <c r="U646" s="2368"/>
      <c r="V646" s="2368"/>
      <c r="W646" s="2368"/>
      <c r="X646" s="2368"/>
      <c r="Y646" s="453"/>
      <c r="Z646" s="2132"/>
      <c r="AA646" s="2123"/>
      <c r="AB646" s="2123"/>
      <c r="AC646" s="2123"/>
      <c r="AD646" s="2124"/>
      <c r="AE646" s="2123"/>
      <c r="AF646" s="2123"/>
      <c r="AG646" s="2123"/>
      <c r="AH646" s="2123"/>
      <c r="AI646" s="2124"/>
      <c r="AJ646" s="2123"/>
      <c r="AK646" s="2123"/>
      <c r="AL646" s="2123"/>
      <c r="AM646" s="2123"/>
      <c r="AN646" s="2124"/>
      <c r="AO646" s="2123"/>
      <c r="AP646" s="2123"/>
      <c r="AQ646" s="2123"/>
      <c r="AR646" s="2123"/>
      <c r="AS646" s="2124"/>
      <c r="AT646" s="2123"/>
      <c r="AU646" s="2123"/>
      <c r="AV646" s="2123"/>
      <c r="AW646" s="2123"/>
      <c r="AX646" s="2124"/>
    </row>
    <row r="647" spans="1:50">
      <c r="A647" s="2121"/>
      <c r="B647" s="2122"/>
      <c r="C647" s="2122"/>
      <c r="D647" s="2122"/>
      <c r="E647" s="544"/>
      <c r="F647" s="545"/>
      <c r="G647" s="527">
        <f t="shared" si="13"/>
        <v>463</v>
      </c>
      <c r="H647" s="2123"/>
      <c r="I647" s="2123"/>
      <c r="J647" s="2123"/>
      <c r="K647" s="2123"/>
      <c r="L647" s="2123"/>
      <c r="M647" s="2123"/>
      <c r="N647" s="2123"/>
      <c r="O647" s="2123"/>
      <c r="P647" s="2123"/>
      <c r="Q647" s="2123"/>
      <c r="R647" s="1085"/>
      <c r="S647" s="2368"/>
      <c r="T647" s="2368"/>
      <c r="U647" s="2368"/>
      <c r="V647" s="2368"/>
      <c r="W647" s="2368"/>
      <c r="X647" s="2368"/>
      <c r="Y647" s="453"/>
      <c r="Z647" s="2132"/>
      <c r="AA647" s="2123"/>
      <c r="AB647" s="2123"/>
      <c r="AC647" s="2123"/>
      <c r="AD647" s="2124"/>
      <c r="AE647" s="2123"/>
      <c r="AF647" s="2123"/>
      <c r="AG647" s="2123"/>
      <c r="AH647" s="2123"/>
      <c r="AI647" s="2124"/>
      <c r="AJ647" s="2123"/>
      <c r="AK647" s="2123"/>
      <c r="AL647" s="2123"/>
      <c r="AM647" s="2123"/>
      <c r="AN647" s="2124"/>
      <c r="AO647" s="2123"/>
      <c r="AP647" s="2123"/>
      <c r="AQ647" s="2123"/>
      <c r="AR647" s="2123"/>
      <c r="AS647" s="2124"/>
      <c r="AT647" s="2123"/>
      <c r="AU647" s="2123"/>
      <c r="AV647" s="2123"/>
      <c r="AW647" s="2123"/>
      <c r="AX647" s="2124"/>
    </row>
    <row r="648" spans="1:50">
      <c r="A648" s="2121"/>
      <c r="B648" s="2122"/>
      <c r="C648" s="2122"/>
      <c r="D648" s="2122"/>
      <c r="E648" s="544"/>
      <c r="F648" s="545"/>
      <c r="G648" s="527">
        <f t="shared" si="13"/>
        <v>463</v>
      </c>
      <c r="H648" s="2123"/>
      <c r="I648" s="2123"/>
      <c r="J648" s="2123"/>
      <c r="K648" s="2123"/>
      <c r="L648" s="2123"/>
      <c r="M648" s="2123"/>
      <c r="N648" s="2123"/>
      <c r="O648" s="2123"/>
      <c r="P648" s="2123"/>
      <c r="Q648" s="2123"/>
      <c r="R648" s="1085"/>
      <c r="S648" s="2368"/>
      <c r="T648" s="2368"/>
      <c r="U648" s="2368"/>
      <c r="V648" s="2368"/>
      <c r="W648" s="2368"/>
      <c r="X648" s="2368"/>
      <c r="Y648" s="453"/>
      <c r="Z648" s="2132"/>
      <c r="AA648" s="2123"/>
      <c r="AB648" s="2123"/>
      <c r="AC648" s="2123"/>
      <c r="AD648" s="2124"/>
      <c r="AE648" s="2123"/>
      <c r="AF648" s="2123"/>
      <c r="AG648" s="2123"/>
      <c r="AH648" s="2123"/>
      <c r="AI648" s="2124"/>
      <c r="AJ648" s="2123"/>
      <c r="AK648" s="2123"/>
      <c r="AL648" s="2123"/>
      <c r="AM648" s="2123"/>
      <c r="AN648" s="2124"/>
      <c r="AO648" s="2123"/>
      <c r="AP648" s="2123"/>
      <c r="AQ648" s="2123"/>
      <c r="AR648" s="2123"/>
      <c r="AS648" s="2124"/>
      <c r="AT648" s="2123"/>
      <c r="AU648" s="2123"/>
      <c r="AV648" s="2123"/>
      <c r="AW648" s="2123"/>
      <c r="AX648" s="2124"/>
    </row>
    <row r="649" spans="1:50">
      <c r="A649" s="2121"/>
      <c r="B649" s="2122"/>
      <c r="C649" s="2122"/>
      <c r="D649" s="2122"/>
      <c r="E649" s="544"/>
      <c r="F649" s="545"/>
      <c r="G649" s="527">
        <f t="shared" si="13"/>
        <v>463</v>
      </c>
      <c r="H649" s="2123"/>
      <c r="I649" s="2123"/>
      <c r="J649" s="2123"/>
      <c r="K649" s="2123"/>
      <c r="L649" s="2123"/>
      <c r="M649" s="2123"/>
      <c r="N649" s="2123"/>
      <c r="O649" s="2123"/>
      <c r="P649" s="2123"/>
      <c r="Q649" s="2123"/>
      <c r="R649" s="1085"/>
      <c r="S649" s="2368"/>
      <c r="T649" s="2368"/>
      <c r="U649" s="2368"/>
      <c r="V649" s="2368"/>
      <c r="W649" s="2368"/>
      <c r="X649" s="2368"/>
      <c r="Y649" s="453"/>
      <c r="Z649" s="2132"/>
      <c r="AA649" s="2123"/>
      <c r="AB649" s="2123"/>
      <c r="AC649" s="2123"/>
      <c r="AD649" s="2124"/>
      <c r="AE649" s="2123"/>
      <c r="AF649" s="2123"/>
      <c r="AG649" s="2123"/>
      <c r="AH649" s="2123"/>
      <c r="AI649" s="2124"/>
      <c r="AJ649" s="2123"/>
      <c r="AK649" s="2123"/>
      <c r="AL649" s="2123"/>
      <c r="AM649" s="2123"/>
      <c r="AN649" s="2124"/>
      <c r="AO649" s="2123"/>
      <c r="AP649" s="2123"/>
      <c r="AQ649" s="2123"/>
      <c r="AR649" s="2123"/>
      <c r="AS649" s="2124"/>
      <c r="AT649" s="2123"/>
      <c r="AU649" s="2123"/>
      <c r="AV649" s="2123"/>
      <c r="AW649" s="2123"/>
      <c r="AX649" s="2124"/>
    </row>
    <row r="650" spans="1:50">
      <c r="A650" s="2121"/>
      <c r="B650" s="2122"/>
      <c r="C650" s="2122"/>
      <c r="D650" s="2122"/>
      <c r="E650" s="544"/>
      <c r="F650" s="545"/>
      <c r="G650" s="527">
        <f t="shared" si="13"/>
        <v>463</v>
      </c>
      <c r="H650" s="2123"/>
      <c r="I650" s="2123"/>
      <c r="J650" s="2123"/>
      <c r="K650" s="2123"/>
      <c r="L650" s="2123"/>
      <c r="M650" s="2123"/>
      <c r="N650" s="2123"/>
      <c r="O650" s="2123"/>
      <c r="P650" s="2123"/>
      <c r="Q650" s="2123"/>
      <c r="R650" s="1085"/>
      <c r="S650" s="2368"/>
      <c r="T650" s="2368"/>
      <c r="U650" s="2368"/>
      <c r="V650" s="2368"/>
      <c r="W650" s="2368"/>
      <c r="X650" s="2368"/>
      <c r="Y650" s="453"/>
      <c r="Z650" s="2132"/>
      <c r="AA650" s="2123"/>
      <c r="AB650" s="2123"/>
      <c r="AC650" s="2123"/>
      <c r="AD650" s="2124"/>
      <c r="AE650" s="2123" t="s">
        <v>193</v>
      </c>
      <c r="AF650" s="2123"/>
      <c r="AG650" s="2123"/>
      <c r="AH650" s="2123"/>
      <c r="AI650" s="2124"/>
      <c r="AJ650" s="2123"/>
      <c r="AK650" s="2123"/>
      <c r="AL650" s="2123"/>
      <c r="AM650" s="2123"/>
      <c r="AN650" s="2124"/>
      <c r="AO650" s="2123"/>
      <c r="AP650" s="2123"/>
      <c r="AQ650" s="2123"/>
      <c r="AR650" s="2123"/>
      <c r="AS650" s="2124"/>
      <c r="AT650" s="2123"/>
      <c r="AU650" s="2123"/>
      <c r="AV650" s="2123"/>
      <c r="AW650" s="2123"/>
      <c r="AX650" s="2124"/>
    </row>
    <row r="651" spans="1:50">
      <c r="A651" s="2121"/>
      <c r="B651" s="2122"/>
      <c r="C651" s="2122"/>
      <c r="D651" s="2122"/>
      <c r="E651" s="544"/>
      <c r="F651" s="545"/>
      <c r="G651" s="527">
        <f t="shared" si="13"/>
        <v>463</v>
      </c>
      <c r="H651" s="2123"/>
      <c r="I651" s="2123"/>
      <c r="J651" s="2123"/>
      <c r="K651" s="2123"/>
      <c r="L651" s="2123"/>
      <c r="M651" s="2123"/>
      <c r="N651" s="2123"/>
      <c r="O651" s="2123"/>
      <c r="P651" s="2123"/>
      <c r="Q651" s="2123"/>
      <c r="R651" s="1085"/>
      <c r="S651" s="2368"/>
      <c r="T651" s="2368"/>
      <c r="U651" s="2368"/>
      <c r="V651" s="2368"/>
      <c r="W651" s="2368"/>
      <c r="X651" s="2368"/>
      <c r="Y651" s="453"/>
      <c r="Z651" s="2132"/>
      <c r="AA651" s="2123"/>
      <c r="AB651" s="2123"/>
      <c r="AC651" s="2123"/>
      <c r="AD651" s="2124"/>
      <c r="AE651" s="2123"/>
      <c r="AF651" s="2123"/>
      <c r="AG651" s="2123"/>
      <c r="AH651" s="2123"/>
      <c r="AI651" s="2124"/>
      <c r="AJ651" s="2123"/>
      <c r="AK651" s="2123"/>
      <c r="AL651" s="2123"/>
      <c r="AM651" s="2123"/>
      <c r="AN651" s="2124"/>
      <c r="AO651" s="2123"/>
      <c r="AP651" s="2123"/>
      <c r="AQ651" s="2123"/>
      <c r="AR651" s="2123"/>
      <c r="AS651" s="2124"/>
      <c r="AT651" s="2123"/>
      <c r="AU651" s="2123"/>
      <c r="AV651" s="2123"/>
      <c r="AW651" s="2123"/>
      <c r="AX651" s="2124"/>
    </row>
    <row r="652" spans="1:50">
      <c r="A652" s="2121"/>
      <c r="B652" s="2122"/>
      <c r="C652" s="2122"/>
      <c r="D652" s="2122"/>
      <c r="E652" s="544"/>
      <c r="F652" s="545"/>
      <c r="G652" s="527">
        <f t="shared" si="13"/>
        <v>463</v>
      </c>
      <c r="H652" s="2123"/>
      <c r="I652" s="2123"/>
      <c r="J652" s="2123"/>
      <c r="K652" s="2123"/>
      <c r="L652" s="2123"/>
      <c r="M652" s="2123"/>
      <c r="N652" s="2123"/>
      <c r="O652" s="2123"/>
      <c r="P652" s="2123"/>
      <c r="Q652" s="2123"/>
      <c r="R652" s="1085"/>
      <c r="S652" s="2368"/>
      <c r="T652" s="2368"/>
      <c r="U652" s="2368"/>
      <c r="V652" s="2368"/>
      <c r="W652" s="2368"/>
      <c r="X652" s="2368"/>
      <c r="Y652" s="453"/>
      <c r="Z652" s="2132"/>
      <c r="AA652" s="2123"/>
      <c r="AB652" s="2123"/>
      <c r="AC652" s="2123"/>
      <c r="AD652" s="2124"/>
      <c r="AE652" s="2123"/>
      <c r="AF652" s="2123"/>
      <c r="AG652" s="2123"/>
      <c r="AH652" s="2123"/>
      <c r="AI652" s="2124"/>
      <c r="AJ652" s="2123"/>
      <c r="AK652" s="2123"/>
      <c r="AL652" s="2123"/>
      <c r="AM652" s="2123"/>
      <c r="AN652" s="2124"/>
      <c r="AO652" s="2123"/>
      <c r="AP652" s="2123"/>
      <c r="AQ652" s="2123"/>
      <c r="AR652" s="2123"/>
      <c r="AS652" s="2124"/>
      <c r="AT652" s="2123"/>
      <c r="AU652" s="2123"/>
      <c r="AV652" s="2123"/>
      <c r="AW652" s="2123"/>
      <c r="AX652" s="2124"/>
    </row>
    <row r="653" spans="1:50">
      <c r="A653" s="2121"/>
      <c r="B653" s="2122"/>
      <c r="C653" s="2122"/>
      <c r="D653" s="2122"/>
      <c r="E653" s="544"/>
      <c r="F653" s="545"/>
      <c r="G653" s="527">
        <f t="shared" si="13"/>
        <v>463</v>
      </c>
      <c r="H653" s="2123"/>
      <c r="I653" s="2123"/>
      <c r="J653" s="2123"/>
      <c r="K653" s="2123"/>
      <c r="L653" s="2123"/>
      <c r="M653" s="2123"/>
      <c r="N653" s="2123"/>
      <c r="O653" s="2123"/>
      <c r="P653" s="2123"/>
      <c r="Q653" s="2123"/>
      <c r="R653" s="1085"/>
      <c r="S653" s="2368"/>
      <c r="T653" s="2368"/>
      <c r="U653" s="2368"/>
      <c r="V653" s="2368"/>
      <c r="W653" s="2368"/>
      <c r="X653" s="2368"/>
      <c r="Y653" s="453"/>
      <c r="Z653" s="2132"/>
      <c r="AA653" s="2123"/>
      <c r="AB653" s="2123"/>
      <c r="AC653" s="2123"/>
      <c r="AD653" s="2124"/>
      <c r="AE653" s="2123"/>
      <c r="AF653" s="2123"/>
      <c r="AG653" s="2123"/>
      <c r="AH653" s="2123"/>
      <c r="AI653" s="2124"/>
      <c r="AJ653" s="2123"/>
      <c r="AK653" s="2123"/>
      <c r="AL653" s="2123"/>
      <c r="AM653" s="2123"/>
      <c r="AN653" s="2124"/>
      <c r="AO653" s="2123"/>
      <c r="AP653" s="2123"/>
      <c r="AQ653" s="2123"/>
      <c r="AR653" s="2123"/>
      <c r="AS653" s="2124"/>
      <c r="AT653" s="2123"/>
      <c r="AU653" s="2123"/>
      <c r="AV653" s="2123"/>
      <c r="AW653" s="2123"/>
      <c r="AX653" s="2124"/>
    </row>
    <row r="654" spans="1:50">
      <c r="A654" s="2121"/>
      <c r="B654" s="2122"/>
      <c r="C654" s="2122"/>
      <c r="D654" s="2122"/>
      <c r="E654" s="544"/>
      <c r="F654" s="545"/>
      <c r="G654" s="534">
        <f t="shared" si="13"/>
        <v>463</v>
      </c>
      <c r="H654" s="580" t="s">
        <v>55</v>
      </c>
      <c r="I654" s="455"/>
      <c r="J654" s="455"/>
      <c r="K654" s="455"/>
      <c r="L654" s="455"/>
      <c r="M654" s="455"/>
      <c r="N654" s="455"/>
      <c r="O654" s="455"/>
      <c r="P654" s="455"/>
      <c r="Q654" s="455"/>
      <c r="R654" s="455"/>
      <c r="S654" s="455"/>
      <c r="T654" s="455"/>
      <c r="U654" s="455"/>
      <c r="V654" s="455"/>
      <c r="W654" s="455"/>
      <c r="X654" s="455"/>
      <c r="Y654" s="455"/>
      <c r="Z654" s="2204"/>
      <c r="AA654" s="2125"/>
      <c r="AB654" s="2125"/>
      <c r="AC654" s="2125"/>
      <c r="AD654" s="2126"/>
      <c r="AE654" s="2125"/>
      <c r="AF654" s="2125"/>
      <c r="AG654" s="2125"/>
      <c r="AH654" s="2125"/>
      <c r="AI654" s="2126"/>
      <c r="AJ654" s="2125"/>
      <c r="AK654" s="2125"/>
      <c r="AL654" s="2125"/>
      <c r="AM654" s="2125"/>
      <c r="AN654" s="2126"/>
      <c r="AO654" s="2125"/>
      <c r="AP654" s="2125"/>
      <c r="AQ654" s="2125"/>
      <c r="AR654" s="2125"/>
      <c r="AS654" s="2126"/>
      <c r="AT654" s="2125"/>
      <c r="AU654" s="2125"/>
      <c r="AV654" s="2125"/>
      <c r="AW654" s="2125"/>
      <c r="AX654" s="2126"/>
    </row>
    <row r="655" spans="1:50">
      <c r="A655" s="453">
        <v>6</v>
      </c>
      <c r="B655" s="453"/>
      <c r="C655" s="453"/>
      <c r="D655" s="453"/>
      <c r="E655" s="452"/>
      <c r="F655" s="451">
        <v>7</v>
      </c>
      <c r="G655" s="451"/>
      <c r="H655" s="451"/>
      <c r="I655" s="451"/>
      <c r="J655" s="452"/>
      <c r="K655" s="451">
        <v>8</v>
      </c>
      <c r="L655" s="451"/>
      <c r="M655" s="451"/>
      <c r="N655" s="451"/>
      <c r="O655" s="452"/>
      <c r="P655" s="451">
        <v>9</v>
      </c>
      <c r="Q655" s="451"/>
      <c r="R655" s="451"/>
      <c r="S655" s="451"/>
      <c r="T655" s="452"/>
      <c r="U655" s="451">
        <v>10</v>
      </c>
      <c r="V655" s="451"/>
      <c r="W655" s="451"/>
      <c r="X655" s="451"/>
      <c r="Y655" s="452"/>
      <c r="Z655" s="453">
        <v>11</v>
      </c>
      <c r="AA655" s="453"/>
      <c r="AB655" s="453"/>
      <c r="AC655" s="453"/>
      <c r="AD655" s="454"/>
      <c r="AE655" s="453">
        <v>12</v>
      </c>
      <c r="AF655" s="453"/>
      <c r="AG655" s="453"/>
      <c r="AH655" s="453"/>
      <c r="AI655" s="454"/>
      <c r="AJ655" s="453">
        <v>13</v>
      </c>
      <c r="AK655" s="453"/>
      <c r="AL655" s="453"/>
      <c r="AM655" s="453"/>
      <c r="AN655" s="454"/>
      <c r="AO655" s="453">
        <v>14</v>
      </c>
      <c r="AP655" s="453"/>
      <c r="AQ655" s="453"/>
      <c r="AR655" s="453"/>
      <c r="AS655" s="454"/>
      <c r="AT655" s="453">
        <v>15</v>
      </c>
      <c r="AU655" s="453"/>
      <c r="AV655" s="453"/>
      <c r="AW655" s="453"/>
      <c r="AX655" s="454"/>
    </row>
    <row r="656" spans="1:50">
      <c r="A656" s="2123"/>
      <c r="B656" s="2123"/>
      <c r="C656" s="2123"/>
      <c r="D656" s="2123"/>
      <c r="E656" s="2124"/>
      <c r="F656" s="2123"/>
      <c r="G656" s="2123"/>
      <c r="H656" s="2123"/>
      <c r="I656" s="2123"/>
      <c r="J656" s="2124"/>
      <c r="K656" s="2123"/>
      <c r="L656" s="2123"/>
      <c r="M656" s="2123"/>
      <c r="N656" s="2123"/>
      <c r="O656" s="2124"/>
      <c r="P656" s="2123" t="s">
        <v>194</v>
      </c>
      <c r="Q656" s="2123"/>
      <c r="R656" s="2123"/>
      <c r="S656" s="2123"/>
      <c r="T656" s="2124"/>
      <c r="U656" s="2123" t="s">
        <v>195</v>
      </c>
      <c r="V656" s="2123"/>
      <c r="W656" s="2123"/>
      <c r="X656" s="2123"/>
      <c r="Y656" s="2124"/>
      <c r="Z656" s="2132" t="s">
        <v>196</v>
      </c>
      <c r="AA656" s="2123"/>
      <c r="AB656" s="2123"/>
      <c r="AC656" s="2123"/>
      <c r="AD656" s="2124"/>
      <c r="AE656" s="2123"/>
      <c r="AF656" s="2123"/>
      <c r="AG656" s="2123"/>
      <c r="AH656" s="2123"/>
      <c r="AI656" s="2124"/>
      <c r="AJ656" s="2123"/>
      <c r="AK656" s="2123"/>
      <c r="AL656" s="2123"/>
      <c r="AM656" s="2123"/>
      <c r="AN656" s="2124"/>
      <c r="AO656" s="2123"/>
      <c r="AP656" s="2123"/>
      <c r="AQ656" s="2123"/>
      <c r="AR656" s="2123"/>
      <c r="AS656" s="2124"/>
      <c r="AT656" s="2123"/>
      <c r="AU656" s="2123"/>
      <c r="AV656" s="2123"/>
      <c r="AW656" s="2123"/>
      <c r="AX656" s="2124"/>
    </row>
    <row r="657" spans="1:50">
      <c r="A657" s="2123"/>
      <c r="B657" s="2123"/>
      <c r="C657" s="2123"/>
      <c r="D657" s="2123"/>
      <c r="E657" s="2124"/>
      <c r="F657" s="2123"/>
      <c r="G657" s="2123"/>
      <c r="H657" s="2123"/>
      <c r="I657" s="2123"/>
      <c r="J657" s="2124"/>
      <c r="K657" s="2123"/>
      <c r="L657" s="2123"/>
      <c r="M657" s="2123"/>
      <c r="N657" s="2123"/>
      <c r="O657" s="2124"/>
      <c r="P657" s="2123"/>
      <c r="Q657" s="2123"/>
      <c r="R657" s="2123"/>
      <c r="S657" s="2123"/>
      <c r="T657" s="2124"/>
      <c r="U657" s="2123"/>
      <c r="V657" s="2123"/>
      <c r="W657" s="2123"/>
      <c r="X657" s="2123"/>
      <c r="Y657" s="2124"/>
      <c r="Z657" s="2132"/>
      <c r="AA657" s="2123"/>
      <c r="AB657" s="2123"/>
      <c r="AC657" s="2123"/>
      <c r="AD657" s="2124"/>
      <c r="AE657" s="2123"/>
      <c r="AF657" s="2123"/>
      <c r="AG657" s="2123"/>
      <c r="AH657" s="2123"/>
      <c r="AI657" s="2124"/>
      <c r="AJ657" s="2123"/>
      <c r="AK657" s="2123"/>
      <c r="AL657" s="2123"/>
      <c r="AM657" s="2123"/>
      <c r="AN657" s="2124"/>
      <c r="AO657" s="2123"/>
      <c r="AP657" s="2123"/>
      <c r="AQ657" s="2123"/>
      <c r="AR657" s="2123"/>
      <c r="AS657" s="2124"/>
      <c r="AT657" s="2123"/>
      <c r="AU657" s="2123"/>
      <c r="AV657" s="2123"/>
      <c r="AW657" s="2123"/>
      <c r="AX657" s="2124"/>
    </row>
    <row r="658" spans="1:50">
      <c r="A658" s="2123"/>
      <c r="B658" s="2123"/>
      <c r="C658" s="2123"/>
      <c r="D658" s="2123"/>
      <c r="E658" s="2124"/>
      <c r="F658" s="2123"/>
      <c r="G658" s="2123"/>
      <c r="H658" s="2123"/>
      <c r="I658" s="2123"/>
      <c r="J658" s="2124"/>
      <c r="K658" s="2123"/>
      <c r="L658" s="2123"/>
      <c r="M658" s="2123"/>
      <c r="N658" s="2123"/>
      <c r="O658" s="2124"/>
      <c r="P658" s="2123"/>
      <c r="Q658" s="2123"/>
      <c r="R658" s="2123"/>
      <c r="S658" s="2123"/>
      <c r="T658" s="2124"/>
      <c r="U658" s="2123"/>
      <c r="V658" s="2123"/>
      <c r="W658" s="2123"/>
      <c r="X658" s="2123"/>
      <c r="Y658" s="2124"/>
      <c r="Z658" s="2132"/>
      <c r="AA658" s="2123"/>
      <c r="AB658" s="2123"/>
      <c r="AC658" s="2123"/>
      <c r="AD658" s="2124"/>
      <c r="AE658" s="2123"/>
      <c r="AF658" s="2123"/>
      <c r="AG658" s="2123"/>
      <c r="AH658" s="2123"/>
      <c r="AI658" s="2124"/>
      <c r="AJ658" s="2123"/>
      <c r="AK658" s="2123"/>
      <c r="AL658" s="2123"/>
      <c r="AM658" s="2123"/>
      <c r="AN658" s="2124"/>
      <c r="AO658" s="2123"/>
      <c r="AP658" s="2123"/>
      <c r="AQ658" s="2123"/>
      <c r="AR658" s="2123"/>
      <c r="AS658" s="2124"/>
      <c r="AT658" s="2123"/>
      <c r="AU658" s="2123"/>
      <c r="AV658" s="2123"/>
      <c r="AW658" s="2123"/>
      <c r="AX658" s="2124"/>
    </row>
    <row r="659" spans="1:50">
      <c r="A659" s="2123"/>
      <c r="B659" s="2123"/>
      <c r="C659" s="2123"/>
      <c r="D659" s="2123"/>
      <c r="E659" s="2124"/>
      <c r="F659" s="2123"/>
      <c r="G659" s="2123"/>
      <c r="H659" s="2123"/>
      <c r="I659" s="2123"/>
      <c r="J659" s="2124"/>
      <c r="K659" s="2123"/>
      <c r="L659" s="2123"/>
      <c r="M659" s="2123"/>
      <c r="N659" s="2123"/>
      <c r="O659" s="2124"/>
      <c r="P659" s="2123"/>
      <c r="Q659" s="2123"/>
      <c r="R659" s="2123"/>
      <c r="S659" s="2123"/>
      <c r="T659" s="2124"/>
      <c r="U659" s="2123"/>
      <c r="V659" s="2123"/>
      <c r="W659" s="2123"/>
      <c r="X659" s="2123"/>
      <c r="Y659" s="2124"/>
      <c r="Z659" s="2132"/>
      <c r="AA659" s="2123"/>
      <c r="AB659" s="2123"/>
      <c r="AC659" s="2123"/>
      <c r="AD659" s="2124"/>
      <c r="AE659" s="2123"/>
      <c r="AF659" s="2123"/>
      <c r="AG659" s="2123"/>
      <c r="AH659" s="2123"/>
      <c r="AI659" s="2124"/>
      <c r="AJ659" s="2123"/>
      <c r="AK659" s="2123"/>
      <c r="AL659" s="2123"/>
      <c r="AM659" s="2123"/>
      <c r="AN659" s="2124"/>
      <c r="AO659" s="2123"/>
      <c r="AP659" s="2123"/>
      <c r="AQ659" s="2123"/>
      <c r="AR659" s="2123"/>
      <c r="AS659" s="2124"/>
      <c r="AT659" s="2123"/>
      <c r="AU659" s="2123"/>
      <c r="AV659" s="2123"/>
      <c r="AW659" s="2123"/>
      <c r="AX659" s="2124"/>
    </row>
    <row r="660" spans="1:50">
      <c r="A660" s="2123"/>
      <c r="B660" s="2123"/>
      <c r="C660" s="2123"/>
      <c r="D660" s="2123"/>
      <c r="E660" s="2124"/>
      <c r="F660" s="2123"/>
      <c r="G660" s="2123"/>
      <c r="H660" s="2123"/>
      <c r="I660" s="2123"/>
      <c r="J660" s="2124"/>
      <c r="K660" s="2123"/>
      <c r="L660" s="2123"/>
      <c r="M660" s="2123"/>
      <c r="N660" s="2123"/>
      <c r="O660" s="2124"/>
      <c r="P660" s="2123"/>
      <c r="Q660" s="2123"/>
      <c r="R660" s="2123"/>
      <c r="S660" s="2123"/>
      <c r="T660" s="2124"/>
      <c r="U660" s="2123"/>
      <c r="V660" s="2123"/>
      <c r="W660" s="2123"/>
      <c r="X660" s="2123"/>
      <c r="Y660" s="2124"/>
      <c r="Z660" s="2132"/>
      <c r="AA660" s="2123"/>
      <c r="AB660" s="2123"/>
      <c r="AC660" s="2123"/>
      <c r="AD660" s="2124"/>
      <c r="AE660" s="2123"/>
      <c r="AF660" s="2123"/>
      <c r="AG660" s="2123"/>
      <c r="AH660" s="2123"/>
      <c r="AI660" s="2124"/>
      <c r="AJ660" s="2123"/>
      <c r="AK660" s="2123"/>
      <c r="AL660" s="2123"/>
      <c r="AM660" s="2123"/>
      <c r="AN660" s="2124"/>
      <c r="AO660" s="2123"/>
      <c r="AP660" s="2123"/>
      <c r="AQ660" s="2123"/>
      <c r="AR660" s="2123"/>
      <c r="AS660" s="2124"/>
      <c r="AT660" s="2123"/>
      <c r="AU660" s="2123"/>
      <c r="AV660" s="2123"/>
      <c r="AW660" s="2123"/>
      <c r="AX660" s="2124"/>
    </row>
    <row r="661" spans="1:50">
      <c r="A661" s="2123"/>
      <c r="B661" s="2123"/>
      <c r="C661" s="2123"/>
      <c r="D661" s="2123"/>
      <c r="E661" s="2124"/>
      <c r="F661" s="2123"/>
      <c r="G661" s="2123"/>
      <c r="H661" s="2123"/>
      <c r="I661" s="2123"/>
      <c r="J661" s="2124"/>
      <c r="K661" s="2123" t="s">
        <v>197</v>
      </c>
      <c r="L661" s="2123"/>
      <c r="M661" s="2123"/>
      <c r="N661" s="2123"/>
      <c r="O661" s="2124"/>
      <c r="P661" s="2123"/>
      <c r="Q661" s="2123"/>
      <c r="R661" s="2123"/>
      <c r="S661" s="2123"/>
      <c r="T661" s="2124"/>
      <c r="U661" s="2123"/>
      <c r="V661" s="2123"/>
      <c r="W661" s="2123"/>
      <c r="X661" s="2123"/>
      <c r="Y661" s="2124"/>
      <c r="Z661" s="2132" t="s">
        <v>198</v>
      </c>
      <c r="AA661" s="2123"/>
      <c r="AB661" s="2123"/>
      <c r="AC661" s="2123"/>
      <c r="AD661" s="2124"/>
      <c r="AE661" s="2123"/>
      <c r="AF661" s="2123"/>
      <c r="AG661" s="2123"/>
      <c r="AH661" s="2123"/>
      <c r="AI661" s="2124"/>
      <c r="AJ661" s="2123"/>
      <c r="AK661" s="2123"/>
      <c r="AL661" s="2123"/>
      <c r="AM661" s="2123"/>
      <c r="AN661" s="2124"/>
      <c r="AO661" s="2123"/>
      <c r="AP661" s="2123"/>
      <c r="AQ661" s="2123"/>
      <c r="AR661" s="2123"/>
      <c r="AS661" s="2124"/>
      <c r="AT661" s="2123"/>
      <c r="AU661" s="2123"/>
      <c r="AV661" s="2123"/>
      <c r="AW661" s="2123"/>
      <c r="AX661" s="2124"/>
    </row>
    <row r="662" spans="1:50">
      <c r="A662" s="2123"/>
      <c r="B662" s="2123"/>
      <c r="C662" s="2123"/>
      <c r="D662" s="2123"/>
      <c r="E662" s="2124"/>
      <c r="F662" s="2123"/>
      <c r="G662" s="2123"/>
      <c r="H662" s="2123"/>
      <c r="I662" s="2123"/>
      <c r="J662" s="2124"/>
      <c r="K662" s="2123"/>
      <c r="L662" s="2123"/>
      <c r="M662" s="2123"/>
      <c r="N662" s="2123"/>
      <c r="O662" s="2124"/>
      <c r="P662" s="2123"/>
      <c r="Q662" s="2123"/>
      <c r="R662" s="2123"/>
      <c r="S662" s="2123"/>
      <c r="T662" s="2124"/>
      <c r="U662" s="2123"/>
      <c r="V662" s="2123"/>
      <c r="W662" s="2123"/>
      <c r="X662" s="2123"/>
      <c r="Y662" s="2124"/>
      <c r="Z662" s="2132"/>
      <c r="AA662" s="2123"/>
      <c r="AB662" s="2123"/>
      <c r="AC662" s="2123"/>
      <c r="AD662" s="2124"/>
      <c r="AE662" s="2123"/>
      <c r="AF662" s="2123"/>
      <c r="AG662" s="2123"/>
      <c r="AH662" s="2123"/>
      <c r="AI662" s="2124"/>
      <c r="AJ662" s="2123"/>
      <c r="AK662" s="2123"/>
      <c r="AL662" s="2123"/>
      <c r="AM662" s="2123"/>
      <c r="AN662" s="2124"/>
      <c r="AO662" s="2123"/>
      <c r="AP662" s="2123"/>
      <c r="AQ662" s="2123"/>
      <c r="AR662" s="2123"/>
      <c r="AS662" s="2124"/>
      <c r="AT662" s="2123"/>
      <c r="AU662" s="2123"/>
      <c r="AV662" s="2123"/>
      <c r="AW662" s="2123"/>
      <c r="AX662" s="2124"/>
    </row>
    <row r="663" spans="1:50">
      <c r="A663" s="2123"/>
      <c r="B663" s="2123"/>
      <c r="C663" s="2123"/>
      <c r="D663" s="2123"/>
      <c r="E663" s="2124"/>
      <c r="F663" s="2123"/>
      <c r="G663" s="2123"/>
      <c r="H663" s="2123"/>
      <c r="I663" s="2123"/>
      <c r="J663" s="2124"/>
      <c r="K663" s="2123"/>
      <c r="L663" s="2123"/>
      <c r="M663" s="2123"/>
      <c r="N663" s="2123"/>
      <c r="O663" s="2124"/>
      <c r="P663" s="2123"/>
      <c r="Q663" s="2123"/>
      <c r="R663" s="2123"/>
      <c r="S663" s="2123"/>
      <c r="T663" s="2124"/>
      <c r="U663" s="2123"/>
      <c r="V663" s="2123"/>
      <c r="W663" s="2123"/>
      <c r="X663" s="2123"/>
      <c r="Y663" s="2124"/>
      <c r="Z663" s="2132"/>
      <c r="AA663" s="2123"/>
      <c r="AB663" s="2123"/>
      <c r="AC663" s="2123"/>
      <c r="AD663" s="2124"/>
      <c r="AE663" s="2123"/>
      <c r="AF663" s="2123"/>
      <c r="AG663" s="2123"/>
      <c r="AH663" s="2123"/>
      <c r="AI663" s="2124"/>
      <c r="AJ663" s="2123"/>
      <c r="AK663" s="2123"/>
      <c r="AL663" s="2123"/>
      <c r="AM663" s="2123"/>
      <c r="AN663" s="2124"/>
      <c r="AO663" s="2123"/>
      <c r="AP663" s="2123"/>
      <c r="AQ663" s="2123"/>
      <c r="AR663" s="2123"/>
      <c r="AS663" s="2124"/>
      <c r="AT663" s="2123"/>
      <c r="AU663" s="2123"/>
      <c r="AV663" s="2123"/>
      <c r="AW663" s="2123"/>
      <c r="AX663" s="2124"/>
    </row>
    <row r="664" spans="1:50">
      <c r="A664" s="2123"/>
      <c r="B664" s="2123"/>
      <c r="C664" s="2123"/>
      <c r="D664" s="2123"/>
      <c r="E664" s="2124"/>
      <c r="F664" s="2123"/>
      <c r="G664" s="2123"/>
      <c r="H664" s="2123"/>
      <c r="I664" s="2123"/>
      <c r="J664" s="2124"/>
      <c r="K664" s="2123"/>
      <c r="L664" s="2123"/>
      <c r="M664" s="2123"/>
      <c r="N664" s="2123"/>
      <c r="O664" s="2124"/>
      <c r="P664" s="2123"/>
      <c r="Q664" s="2123"/>
      <c r="R664" s="2123"/>
      <c r="S664" s="2123"/>
      <c r="T664" s="2124"/>
      <c r="U664" s="2123"/>
      <c r="V664" s="2123"/>
      <c r="W664" s="2123"/>
      <c r="X664" s="2123"/>
      <c r="Y664" s="2124"/>
      <c r="Z664" s="2132"/>
      <c r="AA664" s="2123"/>
      <c r="AB664" s="2123"/>
      <c r="AC664" s="2123"/>
      <c r="AD664" s="2124"/>
      <c r="AE664" s="2123"/>
      <c r="AF664" s="2123"/>
      <c r="AG664" s="2123"/>
      <c r="AH664" s="2123"/>
      <c r="AI664" s="2124"/>
      <c r="AJ664" s="2123"/>
      <c r="AK664" s="2123"/>
      <c r="AL664" s="2123"/>
      <c r="AM664" s="2123"/>
      <c r="AN664" s="2124"/>
      <c r="AO664" s="2123"/>
      <c r="AP664" s="2123"/>
      <c r="AQ664" s="2123"/>
      <c r="AR664" s="2123"/>
      <c r="AS664" s="2124"/>
      <c r="AT664" s="2123"/>
      <c r="AU664" s="2123"/>
      <c r="AV664" s="2123"/>
      <c r="AW664" s="2123"/>
      <c r="AX664" s="2124"/>
    </row>
    <row r="665" spans="1:50">
      <c r="A665" s="2123"/>
      <c r="B665" s="2123"/>
      <c r="C665" s="2123"/>
      <c r="D665" s="2123"/>
      <c r="E665" s="2124"/>
      <c r="F665" s="2123"/>
      <c r="G665" s="2123"/>
      <c r="H665" s="2123"/>
      <c r="I665" s="2123"/>
      <c r="J665" s="2124"/>
      <c r="K665" s="2123"/>
      <c r="L665" s="2123"/>
      <c r="M665" s="2123"/>
      <c r="N665" s="2123"/>
      <c r="O665" s="2124"/>
      <c r="P665" s="2123"/>
      <c r="Q665" s="2123"/>
      <c r="R665" s="2123"/>
      <c r="S665" s="2123"/>
      <c r="T665" s="2124"/>
      <c r="U665" s="2123"/>
      <c r="V665" s="2123"/>
      <c r="W665" s="2123"/>
      <c r="X665" s="2123"/>
      <c r="Y665" s="2124"/>
      <c r="Z665" s="2132"/>
      <c r="AA665" s="2123"/>
      <c r="AB665" s="2123"/>
      <c r="AC665" s="2123"/>
      <c r="AD665" s="2124"/>
      <c r="AE665" s="2123"/>
      <c r="AF665" s="2123"/>
      <c r="AG665" s="2123"/>
      <c r="AH665" s="2123"/>
      <c r="AI665" s="2124"/>
      <c r="AJ665" s="2123"/>
      <c r="AK665" s="2123"/>
      <c r="AL665" s="2123"/>
      <c r="AM665" s="2123"/>
      <c r="AN665" s="2124"/>
      <c r="AO665" s="2123"/>
      <c r="AP665" s="2123"/>
      <c r="AQ665" s="2123"/>
      <c r="AR665" s="2123"/>
      <c r="AS665" s="2124"/>
      <c r="AT665" s="2123"/>
      <c r="AU665" s="2123"/>
      <c r="AV665" s="2123"/>
      <c r="AW665" s="2123"/>
      <c r="AX665" s="2124"/>
    </row>
    <row r="666" spans="1:50">
      <c r="A666" s="2123"/>
      <c r="B666" s="2123"/>
      <c r="C666" s="2123"/>
      <c r="D666" s="2123"/>
      <c r="E666" s="2124"/>
      <c r="F666" s="2123"/>
      <c r="G666" s="2123"/>
      <c r="H666" s="2123"/>
      <c r="I666" s="2123"/>
      <c r="J666" s="2124"/>
      <c r="K666" s="2123"/>
      <c r="L666" s="2123"/>
      <c r="M666" s="2123"/>
      <c r="N666" s="2123"/>
      <c r="O666" s="2124"/>
      <c r="P666" s="2123" t="s">
        <v>199</v>
      </c>
      <c r="Q666" s="2123"/>
      <c r="R666" s="2123"/>
      <c r="S666" s="2123"/>
      <c r="T666" s="2124"/>
      <c r="U666" s="2123"/>
      <c r="V666" s="2123"/>
      <c r="W666" s="2123"/>
      <c r="X666" s="2123"/>
      <c r="Y666" s="2124"/>
      <c r="Z666" s="2132"/>
      <c r="AA666" s="2123"/>
      <c r="AB666" s="2123"/>
      <c r="AC666" s="2123"/>
      <c r="AD666" s="2124"/>
      <c r="AE666" s="2123"/>
      <c r="AF666" s="2123"/>
      <c r="AG666" s="2123"/>
      <c r="AH666" s="2123"/>
      <c r="AI666" s="2124"/>
      <c r="AJ666" s="2123"/>
      <c r="AK666" s="2123"/>
      <c r="AL666" s="2123"/>
      <c r="AM666" s="2123"/>
      <c r="AN666" s="2124"/>
      <c r="AO666" s="2123"/>
      <c r="AP666" s="2123"/>
      <c r="AQ666" s="2123"/>
      <c r="AR666" s="2123"/>
      <c r="AS666" s="2124"/>
      <c r="AT666" s="2123"/>
      <c r="AU666" s="2123"/>
      <c r="AV666" s="2123"/>
      <c r="AW666" s="2123"/>
      <c r="AX666" s="2124"/>
    </row>
    <row r="667" spans="1:50">
      <c r="A667" s="2123"/>
      <c r="B667" s="2123"/>
      <c r="C667" s="2123"/>
      <c r="D667" s="2123"/>
      <c r="E667" s="2124"/>
      <c r="F667" s="2123"/>
      <c r="G667" s="2123"/>
      <c r="H667" s="2123"/>
      <c r="I667" s="2123"/>
      <c r="J667" s="2124"/>
      <c r="K667" s="2123"/>
      <c r="L667" s="2123"/>
      <c r="M667" s="2123"/>
      <c r="N667" s="2123"/>
      <c r="O667" s="2124"/>
      <c r="P667" s="2123"/>
      <c r="Q667" s="2123"/>
      <c r="R667" s="2123"/>
      <c r="S667" s="2123"/>
      <c r="T667" s="2124"/>
      <c r="U667" s="2123"/>
      <c r="V667" s="2123"/>
      <c r="W667" s="2123"/>
      <c r="X667" s="2123"/>
      <c r="Y667" s="2124"/>
      <c r="Z667" s="2132"/>
      <c r="AA667" s="2123"/>
      <c r="AB667" s="2123"/>
      <c r="AC667" s="2123"/>
      <c r="AD667" s="2124"/>
      <c r="AE667" s="2123"/>
      <c r="AF667" s="2123"/>
      <c r="AG667" s="2123"/>
      <c r="AH667" s="2123"/>
      <c r="AI667" s="2124"/>
      <c r="AJ667" s="2123"/>
      <c r="AK667" s="2123"/>
      <c r="AL667" s="2123"/>
      <c r="AM667" s="2123"/>
      <c r="AN667" s="2124"/>
      <c r="AO667" s="2123"/>
      <c r="AP667" s="2123"/>
      <c r="AQ667" s="2123"/>
      <c r="AR667" s="2123"/>
      <c r="AS667" s="2124"/>
      <c r="AT667" s="2123"/>
      <c r="AU667" s="2123"/>
      <c r="AV667" s="2123"/>
      <c r="AW667" s="2123"/>
      <c r="AX667" s="2124"/>
    </row>
    <row r="668" spans="1:50">
      <c r="A668" s="2123"/>
      <c r="B668" s="2123"/>
      <c r="C668" s="2123"/>
      <c r="D668" s="2123"/>
      <c r="E668" s="2124"/>
      <c r="F668" s="2123"/>
      <c r="G668" s="2123"/>
      <c r="H668" s="2123"/>
      <c r="I668" s="2123"/>
      <c r="J668" s="2124"/>
      <c r="K668" s="2123"/>
      <c r="L668" s="2123"/>
      <c r="M668" s="2123"/>
      <c r="N668" s="2123"/>
      <c r="O668" s="2124"/>
      <c r="P668" s="2123"/>
      <c r="Q668" s="2123"/>
      <c r="R668" s="2123"/>
      <c r="S668" s="2123"/>
      <c r="T668" s="2124"/>
      <c r="U668" s="2123"/>
      <c r="V668" s="2123"/>
      <c r="W668" s="2123"/>
      <c r="X668" s="2123"/>
      <c r="Y668" s="2124"/>
      <c r="Z668" s="2132"/>
      <c r="AA668" s="2123"/>
      <c r="AB668" s="2123"/>
      <c r="AC668" s="2123"/>
      <c r="AD668" s="2124"/>
      <c r="AE668" s="2123"/>
      <c r="AF668" s="2123"/>
      <c r="AG668" s="2123"/>
      <c r="AH668" s="2123"/>
      <c r="AI668" s="2124"/>
      <c r="AJ668" s="2123"/>
      <c r="AK668" s="2123"/>
      <c r="AL668" s="2123"/>
      <c r="AM668" s="2123"/>
      <c r="AN668" s="2124"/>
      <c r="AO668" s="2123"/>
      <c r="AP668" s="2123"/>
      <c r="AQ668" s="2123"/>
      <c r="AR668" s="2123"/>
      <c r="AS668" s="2124"/>
      <c r="AT668" s="2123"/>
      <c r="AU668" s="2123"/>
      <c r="AV668" s="2123"/>
      <c r="AW668" s="2123"/>
      <c r="AX668" s="2124"/>
    </row>
    <row r="669" spans="1:50">
      <c r="A669" s="2123"/>
      <c r="B669" s="2123"/>
      <c r="C669" s="2123"/>
      <c r="D669" s="2123"/>
      <c r="E669" s="2124"/>
      <c r="F669" s="2123"/>
      <c r="G669" s="2123"/>
      <c r="H669" s="2123"/>
      <c r="I669" s="2123"/>
      <c r="J669" s="2124"/>
      <c r="K669" s="2123"/>
      <c r="L669" s="2123"/>
      <c r="M669" s="2123"/>
      <c r="N669" s="2123"/>
      <c r="O669" s="2124"/>
      <c r="P669" s="2123"/>
      <c r="Q669" s="2123"/>
      <c r="R669" s="2123"/>
      <c r="S669" s="2123"/>
      <c r="T669" s="2124"/>
      <c r="U669" s="2123"/>
      <c r="V669" s="2123"/>
      <c r="W669" s="2123"/>
      <c r="X669" s="2123"/>
      <c r="Y669" s="2124"/>
      <c r="Z669" s="2132"/>
      <c r="AA669" s="2123"/>
      <c r="AB669" s="2123"/>
      <c r="AC669" s="2123"/>
      <c r="AD669" s="2124"/>
      <c r="AE669" s="2123"/>
      <c r="AF669" s="2123"/>
      <c r="AG669" s="2123"/>
      <c r="AH669" s="2123"/>
      <c r="AI669" s="2124"/>
      <c r="AJ669" s="2123"/>
      <c r="AK669" s="2123"/>
      <c r="AL669" s="2123"/>
      <c r="AM669" s="2123"/>
      <c r="AN669" s="2124"/>
      <c r="AO669" s="2123"/>
      <c r="AP669" s="2123"/>
      <c r="AQ669" s="2123"/>
      <c r="AR669" s="2123"/>
      <c r="AS669" s="2124"/>
      <c r="AT669" s="2123"/>
      <c r="AU669" s="2123"/>
      <c r="AV669" s="2123"/>
      <c r="AW669" s="2123"/>
      <c r="AX669" s="2124"/>
    </row>
    <row r="670" spans="1:50">
      <c r="A670" s="2125"/>
      <c r="B670" s="2125"/>
      <c r="C670" s="2125"/>
      <c r="D670" s="2125"/>
      <c r="E670" s="2126"/>
      <c r="F670" s="2125"/>
      <c r="G670" s="2125"/>
      <c r="H670" s="2125"/>
      <c r="I670" s="2125"/>
      <c r="J670" s="2126"/>
      <c r="K670" s="2125"/>
      <c r="L670" s="2125"/>
      <c r="M670" s="2125"/>
      <c r="N670" s="2125"/>
      <c r="O670" s="2126"/>
      <c r="P670" s="2125"/>
      <c r="Q670" s="2125"/>
      <c r="R670" s="2125"/>
      <c r="S670" s="2125"/>
      <c r="T670" s="2126"/>
      <c r="U670" s="2125"/>
      <c r="V670" s="2125"/>
      <c r="W670" s="2125"/>
      <c r="X670" s="2125"/>
      <c r="Y670" s="2126"/>
      <c r="Z670" s="2217" t="s">
        <v>200</v>
      </c>
      <c r="AA670" s="2218"/>
      <c r="AB670" s="2218"/>
      <c r="AC670" s="2218"/>
      <c r="AD670" s="2219"/>
      <c r="AE670" s="2125"/>
      <c r="AF670" s="2125"/>
      <c r="AG670" s="2125"/>
      <c r="AH670" s="2125"/>
      <c r="AI670" s="2126"/>
      <c r="AJ670" s="2125"/>
      <c r="AK670" s="2125"/>
      <c r="AL670" s="2125"/>
      <c r="AM670" s="2125"/>
      <c r="AN670" s="2126"/>
      <c r="AO670" s="2125"/>
      <c r="AP670" s="2125"/>
      <c r="AQ670" s="2125"/>
      <c r="AR670" s="2125"/>
      <c r="AS670" s="2126"/>
      <c r="AT670" s="2125"/>
      <c r="AU670" s="2125"/>
      <c r="AV670" s="2125"/>
      <c r="AW670" s="2125"/>
      <c r="AX670" s="2126"/>
    </row>
    <row r="671" spans="1:50">
      <c r="A671" s="453">
        <v>16</v>
      </c>
      <c r="B671" s="453"/>
      <c r="C671" s="453"/>
      <c r="D671" s="453"/>
      <c r="E671" s="454"/>
      <c r="F671" s="453">
        <v>17</v>
      </c>
      <c r="G671" s="453"/>
      <c r="H671" s="453"/>
      <c r="I671" s="453"/>
      <c r="J671" s="454"/>
      <c r="K671" s="453">
        <v>18</v>
      </c>
      <c r="L671" s="453"/>
      <c r="M671" s="453"/>
      <c r="N671" s="453"/>
      <c r="O671" s="454"/>
      <c r="P671" s="453">
        <v>19</v>
      </c>
      <c r="Q671" s="453"/>
      <c r="R671" s="453"/>
      <c r="S671" s="453"/>
      <c r="T671" s="454"/>
      <c r="U671" s="453">
        <v>20</v>
      </c>
      <c r="V671" s="453"/>
      <c r="W671" s="453"/>
      <c r="X671" s="453"/>
      <c r="Y671" s="454"/>
      <c r="Z671" s="453">
        <v>21</v>
      </c>
      <c r="AA671" s="453"/>
      <c r="AB671" s="453"/>
      <c r="AC671" s="453"/>
      <c r="AD671" s="454"/>
      <c r="AE671" s="453">
        <v>22</v>
      </c>
      <c r="AF671" s="453"/>
      <c r="AG671" s="453"/>
      <c r="AH671" s="453"/>
      <c r="AI671" s="454"/>
      <c r="AJ671" s="453">
        <v>23</v>
      </c>
      <c r="AK671" s="453"/>
      <c r="AL671" s="453"/>
      <c r="AM671" s="453"/>
      <c r="AN671" s="454"/>
      <c r="AO671" s="453">
        <v>24</v>
      </c>
      <c r="AP671" s="453"/>
      <c r="AQ671" s="453"/>
      <c r="AR671" s="453"/>
      <c r="AS671" s="454"/>
      <c r="AT671" s="453">
        <v>25</v>
      </c>
      <c r="AU671" s="453"/>
      <c r="AV671" s="453"/>
      <c r="AW671" s="453"/>
      <c r="AX671" s="454"/>
    </row>
    <row r="672" spans="1:50">
      <c r="A672" s="2123"/>
      <c r="B672" s="2123"/>
      <c r="C672" s="2123"/>
      <c r="D672" s="2123"/>
      <c r="E672" s="2124"/>
      <c r="F672" s="2123"/>
      <c r="G672" s="2123"/>
      <c r="H672" s="2123"/>
      <c r="I672" s="2123"/>
      <c r="J672" s="2124"/>
      <c r="K672" s="2123"/>
      <c r="L672" s="2123"/>
      <c r="M672" s="2123"/>
      <c r="N672" s="2123"/>
      <c r="O672" s="2124"/>
      <c r="P672" s="2123"/>
      <c r="Q672" s="2123"/>
      <c r="R672" s="2123"/>
      <c r="S672" s="2123"/>
      <c r="T672" s="2124"/>
      <c r="U672" s="2123"/>
      <c r="V672" s="2123"/>
      <c r="W672" s="2123"/>
      <c r="X672" s="2123"/>
      <c r="Y672" s="2124"/>
      <c r="Z672" s="2123" t="s">
        <v>201</v>
      </c>
      <c r="AA672" s="2123"/>
      <c r="AB672" s="2123"/>
      <c r="AC672" s="2123"/>
      <c r="AD672" s="2124"/>
      <c r="AE672" s="2123" t="s">
        <v>202</v>
      </c>
      <c r="AF672" s="2123"/>
      <c r="AG672" s="2123"/>
      <c r="AH672" s="2123"/>
      <c r="AI672" s="2124"/>
      <c r="AJ672" s="2123" t="s">
        <v>2946</v>
      </c>
      <c r="AK672" s="2123"/>
      <c r="AL672" s="2123"/>
      <c r="AM672" s="2123"/>
      <c r="AN672" s="2124"/>
      <c r="AO672" s="2123"/>
      <c r="AP672" s="2123"/>
      <c r="AQ672" s="2123"/>
      <c r="AR672" s="2123"/>
      <c r="AS672" s="2124"/>
      <c r="AT672" s="2123"/>
      <c r="AU672" s="2123"/>
      <c r="AV672" s="2123"/>
      <c r="AW672" s="2123"/>
      <c r="AX672" s="2124"/>
    </row>
    <row r="673" spans="1:50">
      <c r="A673" s="2123"/>
      <c r="B673" s="2123"/>
      <c r="C673" s="2123"/>
      <c r="D673" s="2123"/>
      <c r="E673" s="2124"/>
      <c r="F673" s="2123"/>
      <c r="G673" s="2123"/>
      <c r="H673" s="2123"/>
      <c r="I673" s="2123"/>
      <c r="J673" s="2124"/>
      <c r="K673" s="2123"/>
      <c r="L673" s="2123"/>
      <c r="M673" s="2123"/>
      <c r="N673" s="2123"/>
      <c r="O673" s="2124"/>
      <c r="P673" s="2123"/>
      <c r="Q673" s="2123"/>
      <c r="R673" s="2123"/>
      <c r="S673" s="2123"/>
      <c r="T673" s="2124"/>
      <c r="U673" s="2123"/>
      <c r="V673" s="2123"/>
      <c r="W673" s="2123"/>
      <c r="X673" s="2123"/>
      <c r="Y673" s="2124"/>
      <c r="Z673" s="2123"/>
      <c r="AA673" s="2123"/>
      <c r="AB673" s="2123"/>
      <c r="AC673" s="2123"/>
      <c r="AD673" s="2124"/>
      <c r="AE673" s="2123"/>
      <c r="AF673" s="2123"/>
      <c r="AG673" s="2123"/>
      <c r="AH673" s="2123"/>
      <c r="AI673" s="2124"/>
      <c r="AJ673" s="2123"/>
      <c r="AK673" s="2123"/>
      <c r="AL673" s="2123"/>
      <c r="AM673" s="2123"/>
      <c r="AN673" s="2124"/>
      <c r="AO673" s="2123"/>
      <c r="AP673" s="2123"/>
      <c r="AQ673" s="2123"/>
      <c r="AR673" s="2123"/>
      <c r="AS673" s="2124"/>
      <c r="AT673" s="2123"/>
      <c r="AU673" s="2123"/>
      <c r="AV673" s="2123"/>
      <c r="AW673" s="2123"/>
      <c r="AX673" s="2124"/>
    </row>
    <row r="674" spans="1:50">
      <c r="A674" s="2123"/>
      <c r="B674" s="2123"/>
      <c r="C674" s="2123"/>
      <c r="D674" s="2123"/>
      <c r="E674" s="2124"/>
      <c r="F674" s="2123"/>
      <c r="G674" s="2123"/>
      <c r="H674" s="2123"/>
      <c r="I674" s="2123"/>
      <c r="J674" s="2124"/>
      <c r="K674" s="2123"/>
      <c r="L674" s="2123"/>
      <c r="M674" s="2123"/>
      <c r="N674" s="2123"/>
      <c r="O674" s="2124"/>
      <c r="P674" s="2123"/>
      <c r="Q674" s="2123"/>
      <c r="R674" s="2123"/>
      <c r="S674" s="2123"/>
      <c r="T674" s="2124"/>
      <c r="U674" s="2123"/>
      <c r="V674" s="2123"/>
      <c r="W674" s="2123"/>
      <c r="X674" s="2123"/>
      <c r="Y674" s="2124"/>
      <c r="Z674" s="2123"/>
      <c r="AA674" s="2123"/>
      <c r="AB674" s="2123"/>
      <c r="AC674" s="2123"/>
      <c r="AD674" s="2124"/>
      <c r="AE674" s="2123"/>
      <c r="AF674" s="2123"/>
      <c r="AG674" s="2123"/>
      <c r="AH674" s="2123"/>
      <c r="AI674" s="2124"/>
      <c r="AJ674" s="2123"/>
      <c r="AK674" s="2123"/>
      <c r="AL674" s="2123"/>
      <c r="AM674" s="2123"/>
      <c r="AN674" s="2124"/>
      <c r="AO674" s="2123"/>
      <c r="AP674" s="2123"/>
      <c r="AQ674" s="2123"/>
      <c r="AR674" s="2123"/>
      <c r="AS674" s="2124"/>
      <c r="AT674" s="2123"/>
      <c r="AU674" s="2123"/>
      <c r="AV674" s="2123"/>
      <c r="AW674" s="2123"/>
      <c r="AX674" s="2124"/>
    </row>
    <row r="675" spans="1:50">
      <c r="A675" s="2123"/>
      <c r="B675" s="2123"/>
      <c r="C675" s="2123"/>
      <c r="D675" s="2123"/>
      <c r="E675" s="2124"/>
      <c r="F675" s="2123"/>
      <c r="G675" s="2123"/>
      <c r="H675" s="2123"/>
      <c r="I675" s="2123"/>
      <c r="J675" s="2124"/>
      <c r="K675" s="2123"/>
      <c r="L675" s="2123"/>
      <c r="M675" s="2123"/>
      <c r="N675" s="2123"/>
      <c r="O675" s="2124"/>
      <c r="P675" s="2123"/>
      <c r="Q675" s="2123"/>
      <c r="R675" s="2123"/>
      <c r="S675" s="2123"/>
      <c r="T675" s="2124"/>
      <c r="U675" s="2123"/>
      <c r="V675" s="2123"/>
      <c r="W675" s="2123"/>
      <c r="X675" s="2123"/>
      <c r="Y675" s="2124"/>
      <c r="Z675" s="2123"/>
      <c r="AA675" s="2123"/>
      <c r="AB675" s="2123"/>
      <c r="AC675" s="2123"/>
      <c r="AD675" s="2124"/>
      <c r="AE675" s="2123"/>
      <c r="AF675" s="2123"/>
      <c r="AG675" s="2123"/>
      <c r="AH675" s="2123"/>
      <c r="AI675" s="2124"/>
      <c r="AJ675" s="2123"/>
      <c r="AK675" s="2123"/>
      <c r="AL675" s="2123"/>
      <c r="AM675" s="2123"/>
      <c r="AN675" s="2124"/>
      <c r="AO675" s="2123"/>
      <c r="AP675" s="2123"/>
      <c r="AQ675" s="2123"/>
      <c r="AR675" s="2123"/>
      <c r="AS675" s="2124"/>
      <c r="AT675" s="2123"/>
      <c r="AU675" s="2123"/>
      <c r="AV675" s="2123"/>
      <c r="AW675" s="2123"/>
      <c r="AX675" s="2124"/>
    </row>
    <row r="676" spans="1:50">
      <c r="A676" s="2123"/>
      <c r="B676" s="2123"/>
      <c r="C676" s="2123"/>
      <c r="D676" s="2123"/>
      <c r="E676" s="2124"/>
      <c r="F676" s="2123"/>
      <c r="G676" s="2123"/>
      <c r="H676" s="2123"/>
      <c r="I676" s="2123"/>
      <c r="J676" s="2124"/>
      <c r="K676" s="2123"/>
      <c r="L676" s="2123"/>
      <c r="M676" s="2123"/>
      <c r="N676" s="2123"/>
      <c r="O676" s="2124"/>
      <c r="P676" s="2123"/>
      <c r="Q676" s="2123"/>
      <c r="R676" s="2123"/>
      <c r="S676" s="2123"/>
      <c r="T676" s="2124"/>
      <c r="U676" s="2123"/>
      <c r="V676" s="2123"/>
      <c r="W676" s="2123"/>
      <c r="X676" s="2123"/>
      <c r="Y676" s="2124"/>
      <c r="Z676" s="2123"/>
      <c r="AA676" s="2123"/>
      <c r="AB676" s="2123"/>
      <c r="AC676" s="2123"/>
      <c r="AD676" s="2124"/>
      <c r="AE676" s="2123"/>
      <c r="AF676" s="2123"/>
      <c r="AG676" s="2123"/>
      <c r="AH676" s="2123"/>
      <c r="AI676" s="2124"/>
      <c r="AJ676" s="2123"/>
      <c r="AK676" s="2123"/>
      <c r="AL676" s="2123"/>
      <c r="AM676" s="2123"/>
      <c r="AN676" s="2124"/>
      <c r="AO676" s="2123"/>
      <c r="AP676" s="2123"/>
      <c r="AQ676" s="2123"/>
      <c r="AR676" s="2123"/>
      <c r="AS676" s="2124"/>
      <c r="AT676" s="2123"/>
      <c r="AU676" s="2123"/>
      <c r="AV676" s="2123"/>
      <c r="AW676" s="2123"/>
      <c r="AX676" s="2124"/>
    </row>
    <row r="677" spans="1:50">
      <c r="A677" s="2123"/>
      <c r="B677" s="2123"/>
      <c r="C677" s="2123"/>
      <c r="D677" s="2123"/>
      <c r="E677" s="2124"/>
      <c r="F677" s="2123"/>
      <c r="G677" s="2123"/>
      <c r="H677" s="2123"/>
      <c r="I677" s="2123"/>
      <c r="J677" s="2124"/>
      <c r="K677" s="2123"/>
      <c r="L677" s="2123"/>
      <c r="M677" s="2123"/>
      <c r="N677" s="2123"/>
      <c r="O677" s="2124"/>
      <c r="P677" s="2123"/>
      <c r="Q677" s="2123"/>
      <c r="R677" s="2123"/>
      <c r="S677" s="2123"/>
      <c r="T677" s="2124"/>
      <c r="U677" s="2123"/>
      <c r="V677" s="2123"/>
      <c r="W677" s="2123"/>
      <c r="X677" s="2123"/>
      <c r="Y677" s="2124"/>
      <c r="Z677" s="2123"/>
      <c r="AA677" s="2123"/>
      <c r="AB677" s="2123"/>
      <c r="AC677" s="2123"/>
      <c r="AD677" s="2124"/>
      <c r="AE677" s="2123"/>
      <c r="AF677" s="2123"/>
      <c r="AG677" s="2123"/>
      <c r="AH677" s="2123"/>
      <c r="AI677" s="2124"/>
      <c r="AJ677" s="2123"/>
      <c r="AK677" s="2123"/>
      <c r="AL677" s="2123"/>
      <c r="AM677" s="2123"/>
      <c r="AN677" s="2124"/>
      <c r="AO677" s="2123"/>
      <c r="AP677" s="2123"/>
      <c r="AQ677" s="2123"/>
      <c r="AR677" s="2123"/>
      <c r="AS677" s="2124"/>
      <c r="AT677" s="2123"/>
      <c r="AU677" s="2123"/>
      <c r="AV677" s="2123"/>
      <c r="AW677" s="2123"/>
      <c r="AX677" s="2124"/>
    </row>
    <row r="678" spans="1:50">
      <c r="A678" s="2123"/>
      <c r="B678" s="2123"/>
      <c r="C678" s="2123"/>
      <c r="D678" s="2123"/>
      <c r="E678" s="2124"/>
      <c r="F678" s="2123"/>
      <c r="G678" s="2123"/>
      <c r="H678" s="2123"/>
      <c r="I678" s="2123"/>
      <c r="J678" s="2124"/>
      <c r="K678" s="2123"/>
      <c r="L678" s="2123"/>
      <c r="M678" s="2123"/>
      <c r="N678" s="2123"/>
      <c r="O678" s="2124"/>
      <c r="P678" s="2123"/>
      <c r="Q678" s="2123"/>
      <c r="R678" s="2123"/>
      <c r="S678" s="2123"/>
      <c r="T678" s="2124"/>
      <c r="U678" s="2123"/>
      <c r="V678" s="2123"/>
      <c r="W678" s="2123"/>
      <c r="X678" s="2123"/>
      <c r="Y678" s="2124"/>
      <c r="Z678" s="2123"/>
      <c r="AA678" s="2123"/>
      <c r="AB678" s="2123"/>
      <c r="AC678" s="2123"/>
      <c r="AD678" s="2124"/>
      <c r="AE678" s="2123"/>
      <c r="AF678" s="2123"/>
      <c r="AG678" s="2123"/>
      <c r="AH678" s="2123"/>
      <c r="AI678" s="2124"/>
      <c r="AJ678" s="2123"/>
      <c r="AK678" s="2123"/>
      <c r="AL678" s="2123"/>
      <c r="AM678" s="2123"/>
      <c r="AN678" s="2124"/>
      <c r="AO678" s="2123"/>
      <c r="AP678" s="2123"/>
      <c r="AQ678" s="2123"/>
      <c r="AR678" s="2123"/>
      <c r="AS678" s="2124"/>
      <c r="AT678" s="2123"/>
      <c r="AU678" s="2123"/>
      <c r="AV678" s="2123"/>
      <c r="AW678" s="2123"/>
      <c r="AX678" s="2124"/>
    </row>
    <row r="679" spans="1:50">
      <c r="A679" s="2123"/>
      <c r="B679" s="2123"/>
      <c r="C679" s="2123"/>
      <c r="D679" s="2123"/>
      <c r="E679" s="2124"/>
      <c r="F679" s="2123"/>
      <c r="G679" s="2123"/>
      <c r="H679" s="2123"/>
      <c r="I679" s="2123"/>
      <c r="J679" s="2124"/>
      <c r="K679" s="2123"/>
      <c r="L679" s="2123"/>
      <c r="M679" s="2123"/>
      <c r="N679" s="2123"/>
      <c r="O679" s="2124"/>
      <c r="P679" s="2123"/>
      <c r="Q679" s="2123"/>
      <c r="R679" s="2123"/>
      <c r="S679" s="2123"/>
      <c r="T679" s="2124"/>
      <c r="U679" s="2123"/>
      <c r="V679" s="2123"/>
      <c r="W679" s="2123"/>
      <c r="X679" s="2123"/>
      <c r="Y679" s="2124"/>
      <c r="Z679" s="2123"/>
      <c r="AA679" s="2123"/>
      <c r="AB679" s="2123"/>
      <c r="AC679" s="2123"/>
      <c r="AD679" s="2124"/>
      <c r="AE679" s="2123"/>
      <c r="AF679" s="2123"/>
      <c r="AG679" s="2123"/>
      <c r="AH679" s="2123"/>
      <c r="AI679" s="2124"/>
      <c r="AJ679" s="2123"/>
      <c r="AK679" s="2123"/>
      <c r="AL679" s="2123"/>
      <c r="AM679" s="2123"/>
      <c r="AN679" s="2124"/>
      <c r="AO679" s="2123"/>
      <c r="AP679" s="2123"/>
      <c r="AQ679" s="2123"/>
      <c r="AR679" s="2123"/>
      <c r="AS679" s="2124"/>
      <c r="AT679" s="2123"/>
      <c r="AU679" s="2123"/>
      <c r="AV679" s="2123"/>
      <c r="AW679" s="2123"/>
      <c r="AX679" s="2124"/>
    </row>
    <row r="680" spans="1:50">
      <c r="A680" s="2123"/>
      <c r="B680" s="2123"/>
      <c r="C680" s="2123"/>
      <c r="D680" s="2123"/>
      <c r="E680" s="2124"/>
      <c r="F680" s="2123"/>
      <c r="G680" s="2123"/>
      <c r="H680" s="2123"/>
      <c r="I680" s="2123"/>
      <c r="J680" s="2124"/>
      <c r="K680" s="2123"/>
      <c r="L680" s="2123"/>
      <c r="M680" s="2123"/>
      <c r="N680" s="2123"/>
      <c r="O680" s="2124"/>
      <c r="P680" s="2123"/>
      <c r="Q680" s="2123"/>
      <c r="R680" s="2123"/>
      <c r="S680" s="2123"/>
      <c r="T680" s="2124"/>
      <c r="U680" s="2123"/>
      <c r="V680" s="2123"/>
      <c r="W680" s="2123"/>
      <c r="X680" s="2123"/>
      <c r="Y680" s="2124"/>
      <c r="Z680" s="2123"/>
      <c r="AA680" s="2123"/>
      <c r="AB680" s="2123"/>
      <c r="AC680" s="2123"/>
      <c r="AD680" s="2124"/>
      <c r="AE680" s="2123"/>
      <c r="AF680" s="2123"/>
      <c r="AG680" s="2123"/>
      <c r="AH680" s="2123"/>
      <c r="AI680" s="2124"/>
      <c r="AJ680" s="2123"/>
      <c r="AK680" s="2123"/>
      <c r="AL680" s="2123"/>
      <c r="AM680" s="2123"/>
      <c r="AN680" s="2124"/>
      <c r="AO680" s="2123"/>
      <c r="AP680" s="2123"/>
      <c r="AQ680" s="2123"/>
      <c r="AR680" s="2123"/>
      <c r="AS680" s="2124"/>
      <c r="AT680" s="2123"/>
      <c r="AU680" s="2123"/>
      <c r="AV680" s="2123"/>
      <c r="AW680" s="2123"/>
      <c r="AX680" s="2124"/>
    </row>
    <row r="681" spans="1:50">
      <c r="A681" s="2123"/>
      <c r="B681" s="2123"/>
      <c r="C681" s="2123"/>
      <c r="D681" s="2123"/>
      <c r="E681" s="2124"/>
      <c r="F681" s="2123"/>
      <c r="G681" s="2123"/>
      <c r="H681" s="2123"/>
      <c r="I681" s="2123"/>
      <c r="J681" s="2124"/>
      <c r="K681" s="2123"/>
      <c r="L681" s="2123"/>
      <c r="M681" s="2123"/>
      <c r="N681" s="2123"/>
      <c r="O681" s="2124"/>
      <c r="P681" s="2123"/>
      <c r="Q681" s="2123"/>
      <c r="R681" s="2123"/>
      <c r="S681" s="2123"/>
      <c r="T681" s="2124"/>
      <c r="U681" s="2123"/>
      <c r="V681" s="2123"/>
      <c r="W681" s="2123"/>
      <c r="X681" s="2123"/>
      <c r="Y681" s="2124"/>
      <c r="Z681" s="2123"/>
      <c r="AA681" s="2123"/>
      <c r="AB681" s="2123"/>
      <c r="AC681" s="2123"/>
      <c r="AD681" s="2124"/>
      <c r="AE681" s="2123"/>
      <c r="AF681" s="2123"/>
      <c r="AG681" s="2123"/>
      <c r="AH681" s="2123"/>
      <c r="AI681" s="2124"/>
      <c r="AJ681" s="2123"/>
      <c r="AK681" s="2123"/>
      <c r="AL681" s="2123"/>
      <c r="AM681" s="2123"/>
      <c r="AN681" s="2124"/>
      <c r="AO681" s="2123"/>
      <c r="AP681" s="2123"/>
      <c r="AQ681" s="2123"/>
      <c r="AR681" s="2123"/>
      <c r="AS681" s="2124"/>
      <c r="AT681" s="2123"/>
      <c r="AU681" s="2123"/>
      <c r="AV681" s="2123"/>
      <c r="AW681" s="2123"/>
      <c r="AX681" s="2124"/>
    </row>
    <row r="682" spans="1:50">
      <c r="A682" s="2123"/>
      <c r="B682" s="2123"/>
      <c r="C682" s="2123"/>
      <c r="D682" s="2123"/>
      <c r="E682" s="2124"/>
      <c r="F682" s="2123"/>
      <c r="G682" s="2123"/>
      <c r="H682" s="2123"/>
      <c r="I682" s="2123"/>
      <c r="J682" s="2124"/>
      <c r="K682" s="2123"/>
      <c r="L682" s="2123"/>
      <c r="M682" s="2123"/>
      <c r="N682" s="2123"/>
      <c r="O682" s="2124"/>
      <c r="P682" s="2123"/>
      <c r="Q682" s="2123"/>
      <c r="R682" s="2123"/>
      <c r="S682" s="2123"/>
      <c r="T682" s="2124"/>
      <c r="U682" s="2123"/>
      <c r="V682" s="2123"/>
      <c r="W682" s="2123"/>
      <c r="X682" s="2123"/>
      <c r="Y682" s="2124"/>
      <c r="Z682" s="2123"/>
      <c r="AA682" s="2123"/>
      <c r="AB682" s="2123"/>
      <c r="AC682" s="2123"/>
      <c r="AD682" s="2124"/>
      <c r="AE682" s="2123"/>
      <c r="AF682" s="2123"/>
      <c r="AG682" s="2123"/>
      <c r="AH682" s="2123"/>
      <c r="AI682" s="2124"/>
      <c r="AJ682" s="2123" t="s">
        <v>2862</v>
      </c>
      <c r="AK682" s="2123"/>
      <c r="AL682" s="2123"/>
      <c r="AM682" s="2123"/>
      <c r="AN682" s="2124"/>
      <c r="AO682" s="2123"/>
      <c r="AP682" s="2123"/>
      <c r="AQ682" s="2123"/>
      <c r="AR682" s="2123"/>
      <c r="AS682" s="2124"/>
      <c r="AT682" s="2123"/>
      <c r="AU682" s="2123"/>
      <c r="AV682" s="2123"/>
      <c r="AW682" s="2123"/>
      <c r="AX682" s="2124"/>
    </row>
    <row r="683" spans="1:50">
      <c r="A683" s="2123"/>
      <c r="B683" s="2123"/>
      <c r="C683" s="2123"/>
      <c r="D683" s="2123"/>
      <c r="E683" s="2124"/>
      <c r="F683" s="2123"/>
      <c r="G683" s="2123"/>
      <c r="H683" s="2123"/>
      <c r="I683" s="2123"/>
      <c r="J683" s="2124"/>
      <c r="K683" s="2123"/>
      <c r="L683" s="2123"/>
      <c r="M683" s="2123"/>
      <c r="N683" s="2123"/>
      <c r="O683" s="2124"/>
      <c r="P683" s="2123"/>
      <c r="Q683" s="2123"/>
      <c r="R683" s="2123"/>
      <c r="S683" s="2123"/>
      <c r="T683" s="2124"/>
      <c r="U683" s="2123"/>
      <c r="V683" s="2123"/>
      <c r="W683" s="2123"/>
      <c r="X683" s="2123"/>
      <c r="Y683" s="2124"/>
      <c r="Z683" s="2123"/>
      <c r="AA683" s="2123"/>
      <c r="AB683" s="2123"/>
      <c r="AC683" s="2123"/>
      <c r="AD683" s="2124"/>
      <c r="AE683" s="2123"/>
      <c r="AF683" s="2123"/>
      <c r="AG683" s="2123"/>
      <c r="AH683" s="2123"/>
      <c r="AI683" s="2124"/>
      <c r="AJ683" s="2123"/>
      <c r="AK683" s="2123"/>
      <c r="AL683" s="2123"/>
      <c r="AM683" s="2123"/>
      <c r="AN683" s="2124"/>
      <c r="AO683" s="2123"/>
      <c r="AP683" s="2123"/>
      <c r="AQ683" s="2123"/>
      <c r="AR683" s="2123"/>
      <c r="AS683" s="2124"/>
      <c r="AT683" s="2123"/>
      <c r="AU683" s="2123"/>
      <c r="AV683" s="2123"/>
      <c r="AW683" s="2123"/>
      <c r="AX683" s="2124"/>
    </row>
    <row r="684" spans="1:50">
      <c r="A684" s="2123"/>
      <c r="B684" s="2123"/>
      <c r="C684" s="2123"/>
      <c r="D684" s="2123"/>
      <c r="E684" s="2124"/>
      <c r="F684" s="2123"/>
      <c r="G684" s="2123"/>
      <c r="H684" s="2123"/>
      <c r="I684" s="2123"/>
      <c r="J684" s="2124"/>
      <c r="K684" s="2123"/>
      <c r="L684" s="2123"/>
      <c r="M684" s="2123"/>
      <c r="N684" s="2123"/>
      <c r="O684" s="2124"/>
      <c r="P684" s="2123"/>
      <c r="Q684" s="2123"/>
      <c r="R684" s="2123"/>
      <c r="S684" s="2123"/>
      <c r="T684" s="2124"/>
      <c r="U684" s="2123"/>
      <c r="V684" s="2123"/>
      <c r="W684" s="2123"/>
      <c r="X684" s="2123"/>
      <c r="Y684" s="2124"/>
      <c r="Z684" s="2123"/>
      <c r="AA684" s="2123"/>
      <c r="AB684" s="2123"/>
      <c r="AC684" s="2123"/>
      <c r="AD684" s="2124"/>
      <c r="AE684" s="2123"/>
      <c r="AF684" s="2123"/>
      <c r="AG684" s="2123"/>
      <c r="AH684" s="2123"/>
      <c r="AI684" s="2124"/>
      <c r="AJ684" s="2123"/>
      <c r="AK684" s="2123"/>
      <c r="AL684" s="2123"/>
      <c r="AM684" s="2123"/>
      <c r="AN684" s="2124"/>
      <c r="AO684" s="2123"/>
      <c r="AP684" s="2123"/>
      <c r="AQ684" s="2123"/>
      <c r="AR684" s="2123"/>
      <c r="AS684" s="2124"/>
      <c r="AT684" s="2123"/>
      <c r="AU684" s="2123"/>
      <c r="AV684" s="2123"/>
      <c r="AW684" s="2123"/>
      <c r="AX684" s="2124"/>
    </row>
    <row r="685" spans="1:50">
      <c r="A685" s="2123"/>
      <c r="B685" s="2123"/>
      <c r="C685" s="2123"/>
      <c r="D685" s="2123"/>
      <c r="E685" s="2124"/>
      <c r="F685" s="2123"/>
      <c r="G685" s="2123"/>
      <c r="H685" s="2123"/>
      <c r="I685" s="2123"/>
      <c r="J685" s="2124"/>
      <c r="K685" s="2123"/>
      <c r="L685" s="2123"/>
      <c r="M685" s="2123"/>
      <c r="N685" s="2123"/>
      <c r="O685" s="2124"/>
      <c r="P685" s="2123"/>
      <c r="Q685" s="2123"/>
      <c r="R685" s="2123"/>
      <c r="S685" s="2123"/>
      <c r="T685" s="2124"/>
      <c r="U685" s="2123"/>
      <c r="V685" s="2123"/>
      <c r="W685" s="2123"/>
      <c r="X685" s="2123"/>
      <c r="Y685" s="2124"/>
      <c r="Z685" s="2123"/>
      <c r="AA685" s="2123"/>
      <c r="AB685" s="2123"/>
      <c r="AC685" s="2123"/>
      <c r="AD685" s="2124"/>
      <c r="AE685" s="2123"/>
      <c r="AF685" s="2123"/>
      <c r="AG685" s="2123"/>
      <c r="AH685" s="2123"/>
      <c r="AI685" s="2124"/>
      <c r="AJ685" s="2123"/>
      <c r="AK685" s="2123"/>
      <c r="AL685" s="2123"/>
      <c r="AM685" s="2123"/>
      <c r="AN685" s="2124"/>
      <c r="AO685" s="2123"/>
      <c r="AP685" s="2123"/>
      <c r="AQ685" s="2123"/>
      <c r="AR685" s="2123"/>
      <c r="AS685" s="2124"/>
      <c r="AT685" s="2123"/>
      <c r="AU685" s="2123"/>
      <c r="AV685" s="2123"/>
      <c r="AW685" s="2123"/>
      <c r="AX685" s="2124"/>
    </row>
    <row r="686" spans="1:50">
      <c r="A686" s="2125"/>
      <c r="B686" s="2125"/>
      <c r="C686" s="2125"/>
      <c r="D686" s="2125"/>
      <c r="E686" s="2126"/>
      <c r="F686" s="2125"/>
      <c r="G686" s="2125"/>
      <c r="H686" s="2125"/>
      <c r="I686" s="2125"/>
      <c r="J686" s="2126"/>
      <c r="K686" s="2125"/>
      <c r="L686" s="2125"/>
      <c r="M686" s="2125"/>
      <c r="N686" s="2125"/>
      <c r="O686" s="2126"/>
      <c r="P686" s="2125"/>
      <c r="Q686" s="2125"/>
      <c r="R686" s="2125"/>
      <c r="S686" s="2125"/>
      <c r="T686" s="2126"/>
      <c r="U686" s="2125"/>
      <c r="V686" s="2125"/>
      <c r="W686" s="2125"/>
      <c r="X686" s="2125"/>
      <c r="Y686" s="2126"/>
      <c r="Z686" s="2125"/>
      <c r="AA686" s="2125"/>
      <c r="AB686" s="2125"/>
      <c r="AC686" s="2125"/>
      <c r="AD686" s="2126"/>
      <c r="AE686" s="2125"/>
      <c r="AF686" s="2125"/>
      <c r="AG686" s="2125"/>
      <c r="AH686" s="2125"/>
      <c r="AI686" s="2126"/>
      <c r="AJ686" s="2125"/>
      <c r="AK686" s="2125"/>
      <c r="AL686" s="2125"/>
      <c r="AM686" s="2125"/>
      <c r="AN686" s="2126"/>
      <c r="AO686" s="2125"/>
      <c r="AP686" s="2125"/>
      <c r="AQ686" s="2125"/>
      <c r="AR686" s="2125"/>
      <c r="AS686" s="2126"/>
      <c r="AT686" s="2125"/>
      <c r="AU686" s="2125"/>
      <c r="AV686" s="2125"/>
      <c r="AW686" s="2125"/>
      <c r="AX686" s="2126"/>
    </row>
    <row r="687" spans="1:50" ht="18.75">
      <c r="A687" s="2051" t="s">
        <v>0</v>
      </c>
      <c r="B687" s="2051"/>
      <c r="C687" s="2051"/>
      <c r="D687" s="2051"/>
      <c r="E687" s="2051"/>
      <c r="F687" s="2051" t="s">
        <v>1</v>
      </c>
      <c r="G687" s="2051"/>
      <c r="H687" s="2051"/>
      <c r="I687" s="2051"/>
      <c r="J687" s="2051"/>
      <c r="K687" s="2051" t="s">
        <v>2</v>
      </c>
      <c r="L687" s="2051"/>
      <c r="M687" s="2051"/>
      <c r="N687" s="2051"/>
      <c r="O687" s="2051"/>
      <c r="P687" s="2051" t="s">
        <v>3</v>
      </c>
      <c r="Q687" s="2051"/>
      <c r="R687" s="2051"/>
      <c r="S687" s="2051"/>
      <c r="T687" s="2051"/>
      <c r="U687" s="2051" t="s">
        <v>4</v>
      </c>
      <c r="V687" s="2051"/>
      <c r="W687" s="2051"/>
      <c r="X687" s="2051"/>
      <c r="Y687" s="2051"/>
      <c r="Z687" s="2051" t="s">
        <v>5</v>
      </c>
      <c r="AA687" s="2051"/>
      <c r="AB687" s="2051"/>
      <c r="AC687" s="2051"/>
      <c r="AD687" s="2051"/>
      <c r="AE687" s="2051" t="s">
        <v>6</v>
      </c>
      <c r="AF687" s="2051"/>
      <c r="AG687" s="2051"/>
      <c r="AH687" s="2051"/>
      <c r="AI687" s="2051"/>
      <c r="AJ687" s="2051" t="s">
        <v>7</v>
      </c>
      <c r="AK687" s="2051"/>
      <c r="AL687" s="2051"/>
      <c r="AM687" s="2051"/>
      <c r="AN687" s="2051"/>
      <c r="AO687" s="2051" t="s">
        <v>8</v>
      </c>
      <c r="AP687" s="2051"/>
      <c r="AQ687" s="2051"/>
      <c r="AR687" s="2051"/>
      <c r="AS687" s="2051"/>
      <c r="AT687" s="2051" t="s">
        <v>9</v>
      </c>
      <c r="AU687" s="2051"/>
      <c r="AV687" s="2051"/>
      <c r="AW687" s="2051"/>
      <c r="AX687" s="2051"/>
    </row>
    <row r="688" spans="1:50">
      <c r="A688" s="506">
        <v>1</v>
      </c>
      <c r="B688" s="507"/>
      <c r="C688" s="507"/>
      <c r="D688" s="507"/>
      <c r="E688" s="508"/>
      <c r="F688" s="506">
        <v>2</v>
      </c>
      <c r="G688" s="507"/>
      <c r="H688" s="507"/>
      <c r="I688" s="507"/>
      <c r="J688" s="508"/>
      <c r="K688" s="506">
        <v>3</v>
      </c>
      <c r="L688" s="507"/>
      <c r="M688" s="507"/>
      <c r="N688" s="507"/>
      <c r="O688" s="508"/>
      <c r="P688" s="506">
        <v>4</v>
      </c>
      <c r="Q688" s="507"/>
      <c r="R688" s="507"/>
      <c r="S688" s="507"/>
      <c r="T688" s="508"/>
      <c r="U688" s="506">
        <v>5</v>
      </c>
      <c r="V688" s="507"/>
      <c r="W688" s="507"/>
      <c r="X688" s="507"/>
      <c r="Y688" s="508"/>
      <c r="Z688" s="506">
        <v>6</v>
      </c>
      <c r="AA688" s="507"/>
      <c r="AB688" s="507"/>
      <c r="AC688" s="507"/>
      <c r="AD688" s="508"/>
      <c r="AE688" s="506">
        <v>7</v>
      </c>
      <c r="AF688" s="507"/>
      <c r="AG688" s="507"/>
      <c r="AH688" s="507"/>
      <c r="AI688" s="508"/>
      <c r="AJ688" s="506">
        <v>8</v>
      </c>
      <c r="AK688" s="507"/>
      <c r="AL688" s="507"/>
      <c r="AM688" s="507"/>
      <c r="AN688" s="508"/>
      <c r="AO688" s="506">
        <v>9</v>
      </c>
      <c r="AP688" s="507"/>
      <c r="AQ688" s="507"/>
      <c r="AR688" s="507"/>
      <c r="AS688" s="508"/>
      <c r="AT688" s="506">
        <v>10</v>
      </c>
      <c r="AU688" s="507"/>
      <c r="AV688" s="507"/>
      <c r="AW688" s="507"/>
      <c r="AX688" s="508"/>
    </row>
    <row r="689" spans="1:50">
      <c r="A689" s="2128"/>
      <c r="B689" s="2128"/>
      <c r="C689" s="2128"/>
      <c r="D689" s="2128"/>
      <c r="E689" s="2129"/>
      <c r="F689" s="2128"/>
      <c r="G689" s="2128"/>
      <c r="H689" s="2128"/>
      <c r="I689" s="2128"/>
      <c r="J689" s="2129"/>
      <c r="K689" s="2128"/>
      <c r="L689" s="2128"/>
      <c r="M689" s="2128"/>
      <c r="N689" s="2128"/>
      <c r="O689" s="2129"/>
      <c r="P689" s="2128"/>
      <c r="Q689" s="2128"/>
      <c r="R689" s="2128"/>
      <c r="S689" s="2128"/>
      <c r="T689" s="2129"/>
      <c r="U689" s="2128"/>
      <c r="V689" s="2128"/>
      <c r="W689" s="2128"/>
      <c r="X689" s="2128"/>
      <c r="Y689" s="2129"/>
      <c r="Z689" s="2128"/>
      <c r="AA689" s="2128"/>
      <c r="AB689" s="2128"/>
      <c r="AC689" s="2128"/>
      <c r="AD689" s="2129"/>
      <c r="AE689" s="2128"/>
      <c r="AF689" s="2128"/>
      <c r="AG689" s="2128"/>
      <c r="AH689" s="2128"/>
      <c r="AI689" s="2129"/>
      <c r="AJ689" s="2128"/>
      <c r="AK689" s="2128"/>
      <c r="AL689" s="2128"/>
      <c r="AM689" s="2128"/>
      <c r="AN689" s="2129"/>
      <c r="AO689" s="2128"/>
      <c r="AP689" s="2128"/>
      <c r="AQ689" s="2128"/>
      <c r="AR689" s="2128"/>
      <c r="AS689" s="2129"/>
      <c r="AT689" s="2128"/>
      <c r="AU689" s="2128"/>
      <c r="AV689" s="2128"/>
      <c r="AW689" s="2128"/>
      <c r="AX689" s="2129"/>
    </row>
    <row r="690" spans="1:50">
      <c r="A690" s="2128"/>
      <c r="B690" s="2128"/>
      <c r="C690" s="2128"/>
      <c r="D690" s="2128"/>
      <c r="E690" s="2129"/>
      <c r="F690" s="2128"/>
      <c r="G690" s="2128"/>
      <c r="H690" s="2128"/>
      <c r="I690" s="2128"/>
      <c r="J690" s="2129"/>
      <c r="K690" s="2128"/>
      <c r="L690" s="2128"/>
      <c r="M690" s="2128"/>
      <c r="N690" s="2128"/>
      <c r="O690" s="2129"/>
      <c r="P690" s="2128"/>
      <c r="Q690" s="2128"/>
      <c r="R690" s="2128"/>
      <c r="S690" s="2128"/>
      <c r="T690" s="2129"/>
      <c r="U690" s="2128"/>
      <c r="V690" s="2128"/>
      <c r="W690" s="2128"/>
      <c r="X690" s="2128"/>
      <c r="Y690" s="2129"/>
      <c r="Z690" s="2128"/>
      <c r="AA690" s="2128"/>
      <c r="AB690" s="2128"/>
      <c r="AC690" s="2128"/>
      <c r="AD690" s="2129"/>
      <c r="AE690" s="2128"/>
      <c r="AF690" s="2128"/>
      <c r="AG690" s="2128"/>
      <c r="AH690" s="2128"/>
      <c r="AI690" s="2129"/>
      <c r="AJ690" s="2128"/>
      <c r="AK690" s="2128"/>
      <c r="AL690" s="2128"/>
      <c r="AM690" s="2128"/>
      <c r="AN690" s="2129"/>
      <c r="AO690" s="2128"/>
      <c r="AP690" s="2128"/>
      <c r="AQ690" s="2128"/>
      <c r="AR690" s="2128"/>
      <c r="AS690" s="2129"/>
      <c r="AT690" s="2128"/>
      <c r="AU690" s="2128"/>
      <c r="AV690" s="2128"/>
      <c r="AW690" s="2128"/>
      <c r="AX690" s="2129"/>
    </row>
    <row r="691" spans="1:50">
      <c r="A691" s="2128"/>
      <c r="B691" s="2128"/>
      <c r="C691" s="2128"/>
      <c r="D691" s="2128"/>
      <c r="E691" s="2129"/>
      <c r="F691" s="2128"/>
      <c r="G691" s="2128"/>
      <c r="H691" s="2128"/>
      <c r="I691" s="2128"/>
      <c r="J691" s="2129"/>
      <c r="K691" s="2128"/>
      <c r="L691" s="2128"/>
      <c r="M691" s="2128"/>
      <c r="N691" s="2128"/>
      <c r="O691" s="2129"/>
      <c r="P691" s="2128"/>
      <c r="Q691" s="2128"/>
      <c r="R691" s="2128"/>
      <c r="S691" s="2128"/>
      <c r="T691" s="2129"/>
      <c r="U691" s="2128"/>
      <c r="V691" s="2128"/>
      <c r="W691" s="2128"/>
      <c r="X691" s="2128"/>
      <c r="Y691" s="2129"/>
      <c r="Z691" s="2128"/>
      <c r="AA691" s="2128"/>
      <c r="AB691" s="2128"/>
      <c r="AC691" s="2128"/>
      <c r="AD691" s="2129"/>
      <c r="AE691" s="2128"/>
      <c r="AF691" s="2128"/>
      <c r="AG691" s="2128"/>
      <c r="AH691" s="2128"/>
      <c r="AI691" s="2129"/>
      <c r="AJ691" s="2128"/>
      <c r="AK691" s="2128"/>
      <c r="AL691" s="2128"/>
      <c r="AM691" s="2128"/>
      <c r="AN691" s="2129"/>
      <c r="AO691" s="2128"/>
      <c r="AP691" s="2128"/>
      <c r="AQ691" s="2128"/>
      <c r="AR691" s="2128"/>
      <c r="AS691" s="2129"/>
      <c r="AT691" s="2128"/>
      <c r="AU691" s="2128"/>
      <c r="AV691" s="2128"/>
      <c r="AW691" s="2128"/>
      <c r="AX691" s="2129"/>
    </row>
    <row r="692" spans="1:50">
      <c r="A692" s="2128"/>
      <c r="B692" s="2128"/>
      <c r="C692" s="2128"/>
      <c r="D692" s="2128"/>
      <c r="E692" s="2129"/>
      <c r="F692" s="2128"/>
      <c r="G692" s="2128"/>
      <c r="H692" s="2128"/>
      <c r="I692" s="2128"/>
      <c r="J692" s="2129"/>
      <c r="K692" s="2128"/>
      <c r="L692" s="2128"/>
      <c r="M692" s="2128"/>
      <c r="N692" s="2128"/>
      <c r="O692" s="2129"/>
      <c r="P692" s="2128"/>
      <c r="Q692" s="2128"/>
      <c r="R692" s="2128"/>
      <c r="S692" s="2128"/>
      <c r="T692" s="2129"/>
      <c r="U692" s="2128"/>
      <c r="V692" s="2128"/>
      <c r="W692" s="2128"/>
      <c r="X692" s="2128"/>
      <c r="Y692" s="2129"/>
      <c r="Z692" s="2128"/>
      <c r="AA692" s="2128"/>
      <c r="AB692" s="2128"/>
      <c r="AC692" s="2128"/>
      <c r="AD692" s="2129"/>
      <c r="AE692" s="2128"/>
      <c r="AF692" s="2128"/>
      <c r="AG692" s="2128"/>
      <c r="AH692" s="2128"/>
      <c r="AI692" s="2129"/>
      <c r="AJ692" s="2128"/>
      <c r="AK692" s="2128"/>
      <c r="AL692" s="2128"/>
      <c r="AM692" s="2128"/>
      <c r="AN692" s="2129"/>
      <c r="AO692" s="2128"/>
      <c r="AP692" s="2128"/>
      <c r="AQ692" s="2128"/>
      <c r="AR692" s="2128"/>
      <c r="AS692" s="2129"/>
      <c r="AT692" s="2128"/>
      <c r="AU692" s="2128"/>
      <c r="AV692" s="2128"/>
      <c r="AW692" s="2128"/>
      <c r="AX692" s="2129"/>
    </row>
    <row r="693" spans="1:50">
      <c r="A693" s="2128"/>
      <c r="B693" s="2128"/>
      <c r="C693" s="2128"/>
      <c r="D693" s="2128"/>
      <c r="E693" s="2129"/>
      <c r="F693" s="2128"/>
      <c r="G693" s="2128"/>
      <c r="H693" s="2128"/>
      <c r="I693" s="2128"/>
      <c r="J693" s="2129"/>
      <c r="K693" s="2128"/>
      <c r="L693" s="2128"/>
      <c r="M693" s="2128"/>
      <c r="N693" s="2128"/>
      <c r="O693" s="2129"/>
      <c r="P693" s="2128"/>
      <c r="Q693" s="2128"/>
      <c r="R693" s="2128"/>
      <c r="S693" s="2128"/>
      <c r="T693" s="2129"/>
      <c r="U693" s="2128"/>
      <c r="V693" s="2128"/>
      <c r="W693" s="2128"/>
      <c r="X693" s="2128"/>
      <c r="Y693" s="2129"/>
      <c r="Z693" s="2128"/>
      <c r="AA693" s="2128"/>
      <c r="AB693" s="2128"/>
      <c r="AC693" s="2128"/>
      <c r="AD693" s="2129"/>
      <c r="AE693" s="2128"/>
      <c r="AF693" s="2128"/>
      <c r="AG693" s="2128"/>
      <c r="AH693" s="2128"/>
      <c r="AI693" s="2129"/>
      <c r="AJ693" s="2128"/>
      <c r="AK693" s="2128"/>
      <c r="AL693" s="2128"/>
      <c r="AM693" s="2128"/>
      <c r="AN693" s="2129"/>
      <c r="AO693" s="2128"/>
      <c r="AP693" s="2128"/>
      <c r="AQ693" s="2128"/>
      <c r="AR693" s="2128"/>
      <c r="AS693" s="2129"/>
      <c r="AT693" s="2128"/>
      <c r="AU693" s="2128"/>
      <c r="AV693" s="2128"/>
      <c r="AW693" s="2128"/>
      <c r="AX693" s="2129"/>
    </row>
    <row r="694" spans="1:50">
      <c r="A694" s="2128"/>
      <c r="B694" s="2128"/>
      <c r="C694" s="2128"/>
      <c r="D694" s="2128"/>
      <c r="E694" s="2129"/>
      <c r="F694" s="2128"/>
      <c r="G694" s="2128"/>
      <c r="H694" s="2128"/>
      <c r="I694" s="2128"/>
      <c r="J694" s="2129"/>
      <c r="K694" s="2128"/>
      <c r="L694" s="2128"/>
      <c r="M694" s="2128"/>
      <c r="N694" s="2128"/>
      <c r="O694" s="2129"/>
      <c r="P694" s="2128"/>
      <c r="Q694" s="2128"/>
      <c r="R694" s="2128"/>
      <c r="S694" s="2128"/>
      <c r="T694" s="2129"/>
      <c r="U694" s="2128"/>
      <c r="V694" s="2128"/>
      <c r="W694" s="2128"/>
      <c r="X694" s="2128"/>
      <c r="Y694" s="2129"/>
      <c r="Z694" s="2128"/>
      <c r="AA694" s="2128"/>
      <c r="AB694" s="2128"/>
      <c r="AC694" s="2128"/>
      <c r="AD694" s="2129"/>
      <c r="AE694" s="2128"/>
      <c r="AF694" s="2128"/>
      <c r="AG694" s="2128"/>
      <c r="AH694" s="2128"/>
      <c r="AI694" s="2129"/>
      <c r="AJ694" s="2128"/>
      <c r="AK694" s="2128"/>
      <c r="AL694" s="2128"/>
      <c r="AM694" s="2128"/>
      <c r="AN694" s="2129"/>
      <c r="AO694" s="2128"/>
      <c r="AP694" s="2128"/>
      <c r="AQ694" s="2128"/>
      <c r="AR694" s="2128"/>
      <c r="AS694" s="2129"/>
      <c r="AT694" s="2128"/>
      <c r="AU694" s="2128"/>
      <c r="AV694" s="2128"/>
      <c r="AW694" s="2128"/>
      <c r="AX694" s="2129"/>
    </row>
    <row r="695" spans="1:50">
      <c r="A695" s="2128"/>
      <c r="B695" s="2128"/>
      <c r="C695" s="2128"/>
      <c r="D695" s="2128"/>
      <c r="E695" s="2129"/>
      <c r="F695" s="2128"/>
      <c r="G695" s="2128"/>
      <c r="H695" s="2128"/>
      <c r="I695" s="2128"/>
      <c r="J695" s="2129"/>
      <c r="K695" s="2128"/>
      <c r="L695" s="2128"/>
      <c r="M695" s="2128"/>
      <c r="N695" s="2128"/>
      <c r="O695" s="2129"/>
      <c r="P695" s="2128"/>
      <c r="Q695" s="2128"/>
      <c r="R695" s="2128"/>
      <c r="S695" s="2128"/>
      <c r="T695" s="2129"/>
      <c r="U695" s="2128"/>
      <c r="V695" s="2128"/>
      <c r="W695" s="2128"/>
      <c r="X695" s="2128"/>
      <c r="Y695" s="2129"/>
      <c r="Z695" s="2128"/>
      <c r="AA695" s="2128"/>
      <c r="AB695" s="2128"/>
      <c r="AC695" s="2128"/>
      <c r="AD695" s="2129"/>
      <c r="AE695" s="2128"/>
      <c r="AF695" s="2128"/>
      <c r="AG695" s="2128"/>
      <c r="AH695" s="2128"/>
      <c r="AI695" s="2129"/>
      <c r="AJ695" s="2128"/>
      <c r="AK695" s="2128"/>
      <c r="AL695" s="2128"/>
      <c r="AM695" s="2128"/>
      <c r="AN695" s="2129"/>
      <c r="AO695" s="2128"/>
      <c r="AP695" s="2128"/>
      <c r="AQ695" s="2128"/>
      <c r="AR695" s="2128"/>
      <c r="AS695" s="2129"/>
      <c r="AT695" s="2128"/>
      <c r="AU695" s="2128"/>
      <c r="AV695" s="2128"/>
      <c r="AW695" s="2128"/>
      <c r="AX695" s="2129"/>
    </row>
    <row r="696" spans="1:50">
      <c r="A696" s="2128"/>
      <c r="B696" s="2128"/>
      <c r="C696" s="2128"/>
      <c r="D696" s="2128"/>
      <c r="E696" s="2129"/>
      <c r="F696" s="2128"/>
      <c r="G696" s="2128"/>
      <c r="H696" s="2128"/>
      <c r="I696" s="2128"/>
      <c r="J696" s="2129"/>
      <c r="K696" s="2128"/>
      <c r="L696" s="2128"/>
      <c r="M696" s="2128"/>
      <c r="N696" s="2128"/>
      <c r="O696" s="2129"/>
      <c r="P696" s="2128"/>
      <c r="Q696" s="2128"/>
      <c r="R696" s="2128"/>
      <c r="S696" s="2128"/>
      <c r="T696" s="2129"/>
      <c r="U696" s="2128"/>
      <c r="V696" s="2128"/>
      <c r="W696" s="2128"/>
      <c r="X696" s="2128"/>
      <c r="Y696" s="2129"/>
      <c r="Z696" s="2128"/>
      <c r="AA696" s="2128"/>
      <c r="AB696" s="2128"/>
      <c r="AC696" s="2128"/>
      <c r="AD696" s="2129"/>
      <c r="AE696" s="2128"/>
      <c r="AF696" s="2128"/>
      <c r="AG696" s="2128"/>
      <c r="AH696" s="2128"/>
      <c r="AI696" s="2129"/>
      <c r="AJ696" s="2128"/>
      <c r="AK696" s="2128"/>
      <c r="AL696" s="2128"/>
      <c r="AM696" s="2128"/>
      <c r="AN696" s="2129"/>
      <c r="AO696" s="2128"/>
      <c r="AP696" s="2128"/>
      <c r="AQ696" s="2128"/>
      <c r="AR696" s="2128"/>
      <c r="AS696" s="2129"/>
      <c r="AT696" s="2128"/>
      <c r="AU696" s="2128"/>
      <c r="AV696" s="2128"/>
      <c r="AW696" s="2128"/>
      <c r="AX696" s="2129"/>
    </row>
    <row r="697" spans="1:50">
      <c r="A697" s="2128"/>
      <c r="B697" s="2128"/>
      <c r="C697" s="2128"/>
      <c r="D697" s="2128"/>
      <c r="E697" s="2129"/>
      <c r="F697" s="2128"/>
      <c r="G697" s="2128"/>
      <c r="H697" s="2128"/>
      <c r="I697" s="2128"/>
      <c r="J697" s="2129"/>
      <c r="K697" s="2128"/>
      <c r="L697" s="2128"/>
      <c r="M697" s="2128"/>
      <c r="N697" s="2128"/>
      <c r="O697" s="2129"/>
      <c r="P697" s="2128"/>
      <c r="Q697" s="2128"/>
      <c r="R697" s="2128"/>
      <c r="S697" s="2128"/>
      <c r="T697" s="2129"/>
      <c r="U697" s="2128"/>
      <c r="V697" s="2128"/>
      <c r="W697" s="2128"/>
      <c r="X697" s="2128"/>
      <c r="Y697" s="2129"/>
      <c r="Z697" s="2128"/>
      <c r="AA697" s="2128"/>
      <c r="AB697" s="2128"/>
      <c r="AC697" s="2128"/>
      <c r="AD697" s="2129"/>
      <c r="AE697" s="2128"/>
      <c r="AF697" s="2128"/>
      <c r="AG697" s="2128"/>
      <c r="AH697" s="2128"/>
      <c r="AI697" s="2129"/>
      <c r="AJ697" s="2128"/>
      <c r="AK697" s="2128"/>
      <c r="AL697" s="2128"/>
      <c r="AM697" s="2128"/>
      <c r="AN697" s="2129"/>
      <c r="AO697" s="2128"/>
      <c r="AP697" s="2128"/>
      <c r="AQ697" s="2128"/>
      <c r="AR697" s="2128"/>
      <c r="AS697" s="2129"/>
      <c r="AT697" s="2128"/>
      <c r="AU697" s="2128"/>
      <c r="AV697" s="2128"/>
      <c r="AW697" s="2128"/>
      <c r="AX697" s="2129"/>
    </row>
    <row r="698" spans="1:50">
      <c r="A698" s="2128"/>
      <c r="B698" s="2128"/>
      <c r="C698" s="2128"/>
      <c r="D698" s="2128"/>
      <c r="E698" s="2129"/>
      <c r="F698" s="2128"/>
      <c r="G698" s="2128"/>
      <c r="H698" s="2128"/>
      <c r="I698" s="2128"/>
      <c r="J698" s="2129"/>
      <c r="K698" s="2128"/>
      <c r="L698" s="2128"/>
      <c r="M698" s="2128"/>
      <c r="N698" s="2128"/>
      <c r="O698" s="2129"/>
      <c r="P698" s="2128"/>
      <c r="Q698" s="2128"/>
      <c r="R698" s="2128"/>
      <c r="S698" s="2128"/>
      <c r="T698" s="2129"/>
      <c r="U698" s="2128"/>
      <c r="V698" s="2128"/>
      <c r="W698" s="2128"/>
      <c r="X698" s="2128"/>
      <c r="Y698" s="2129"/>
      <c r="Z698" s="2128"/>
      <c r="AA698" s="2128"/>
      <c r="AB698" s="2128"/>
      <c r="AC698" s="2128"/>
      <c r="AD698" s="2129"/>
      <c r="AE698" s="2128"/>
      <c r="AF698" s="2128"/>
      <c r="AG698" s="2128"/>
      <c r="AH698" s="2128"/>
      <c r="AI698" s="2129"/>
      <c r="AJ698" s="2128"/>
      <c r="AK698" s="2128"/>
      <c r="AL698" s="2128"/>
      <c r="AM698" s="2128"/>
      <c r="AN698" s="2129"/>
      <c r="AO698" s="2128"/>
      <c r="AP698" s="2128"/>
      <c r="AQ698" s="2128"/>
      <c r="AR698" s="2128"/>
      <c r="AS698" s="2129"/>
      <c r="AT698" s="2128"/>
      <c r="AU698" s="2128"/>
      <c r="AV698" s="2128"/>
      <c r="AW698" s="2128"/>
      <c r="AX698" s="2129"/>
    </row>
    <row r="699" spans="1:50">
      <c r="A699" s="2128"/>
      <c r="B699" s="2128"/>
      <c r="C699" s="2128"/>
      <c r="D699" s="2128"/>
      <c r="E699" s="2129"/>
      <c r="F699" s="2128"/>
      <c r="G699" s="2128"/>
      <c r="H699" s="2128"/>
      <c r="I699" s="2128"/>
      <c r="J699" s="2129"/>
      <c r="K699" s="2128"/>
      <c r="L699" s="2128"/>
      <c r="M699" s="2128"/>
      <c r="N699" s="2128"/>
      <c r="O699" s="2129"/>
      <c r="P699" s="2128"/>
      <c r="Q699" s="2128"/>
      <c r="R699" s="2128"/>
      <c r="S699" s="2128"/>
      <c r="T699" s="2129"/>
      <c r="U699" s="2128"/>
      <c r="V699" s="2128"/>
      <c r="W699" s="2128"/>
      <c r="X699" s="2128"/>
      <c r="Y699" s="2129"/>
      <c r="Z699" s="2128"/>
      <c r="AA699" s="2128"/>
      <c r="AB699" s="2128"/>
      <c r="AC699" s="2128"/>
      <c r="AD699" s="2129"/>
      <c r="AE699" s="2128"/>
      <c r="AF699" s="2128"/>
      <c r="AG699" s="2128"/>
      <c r="AH699" s="2128"/>
      <c r="AI699" s="2129"/>
      <c r="AJ699" s="2128"/>
      <c r="AK699" s="2128"/>
      <c r="AL699" s="2128"/>
      <c r="AM699" s="2128"/>
      <c r="AN699" s="2129"/>
      <c r="AO699" s="2128"/>
      <c r="AP699" s="2128"/>
      <c r="AQ699" s="2128"/>
      <c r="AR699" s="2128"/>
      <c r="AS699" s="2129"/>
      <c r="AT699" s="2128"/>
      <c r="AU699" s="2128"/>
      <c r="AV699" s="2128"/>
      <c r="AW699" s="2128"/>
      <c r="AX699" s="2129"/>
    </row>
    <row r="700" spans="1:50">
      <c r="A700" s="2128"/>
      <c r="B700" s="2128"/>
      <c r="C700" s="2128"/>
      <c r="D700" s="2128"/>
      <c r="E700" s="2129"/>
      <c r="F700" s="2128"/>
      <c r="G700" s="2128"/>
      <c r="H700" s="2128"/>
      <c r="I700" s="2128"/>
      <c r="J700" s="2129"/>
      <c r="K700" s="2128"/>
      <c r="L700" s="2128"/>
      <c r="M700" s="2128"/>
      <c r="N700" s="2128"/>
      <c r="O700" s="2129"/>
      <c r="P700" s="2128"/>
      <c r="Q700" s="2128"/>
      <c r="R700" s="2128"/>
      <c r="S700" s="2128"/>
      <c r="T700" s="2129"/>
      <c r="U700" s="2128"/>
      <c r="V700" s="2128"/>
      <c r="W700" s="2128"/>
      <c r="X700" s="2128"/>
      <c r="Y700" s="2129"/>
      <c r="Z700" s="2128"/>
      <c r="AA700" s="2128"/>
      <c r="AB700" s="2128"/>
      <c r="AC700" s="2128"/>
      <c r="AD700" s="2129"/>
      <c r="AE700" s="2128"/>
      <c r="AF700" s="2128"/>
      <c r="AG700" s="2128"/>
      <c r="AH700" s="2128"/>
      <c r="AI700" s="2129"/>
      <c r="AJ700" s="2128"/>
      <c r="AK700" s="2128"/>
      <c r="AL700" s="2128"/>
      <c r="AM700" s="2128"/>
      <c r="AN700" s="2129"/>
      <c r="AO700" s="2128"/>
      <c r="AP700" s="2128"/>
      <c r="AQ700" s="2128"/>
      <c r="AR700" s="2128"/>
      <c r="AS700" s="2129"/>
      <c r="AT700" s="2128"/>
      <c r="AU700" s="2128"/>
      <c r="AV700" s="2128"/>
      <c r="AW700" s="2128"/>
      <c r="AX700" s="2129"/>
    </row>
    <row r="701" spans="1:50">
      <c r="A701" s="2128"/>
      <c r="B701" s="2128"/>
      <c r="C701" s="2128"/>
      <c r="D701" s="2128"/>
      <c r="E701" s="2129"/>
      <c r="F701" s="2128"/>
      <c r="G701" s="2128"/>
      <c r="H701" s="2128"/>
      <c r="I701" s="2128"/>
      <c r="J701" s="2129"/>
      <c r="K701" s="2128"/>
      <c r="L701" s="2128"/>
      <c r="M701" s="2128"/>
      <c r="N701" s="2128"/>
      <c r="O701" s="2129"/>
      <c r="P701" s="2128"/>
      <c r="Q701" s="2128"/>
      <c r="R701" s="2128"/>
      <c r="S701" s="2128"/>
      <c r="T701" s="2129"/>
      <c r="U701" s="2128"/>
      <c r="V701" s="2128"/>
      <c r="W701" s="2128"/>
      <c r="X701" s="2128"/>
      <c r="Y701" s="2129"/>
      <c r="Z701" s="2128"/>
      <c r="AA701" s="2128"/>
      <c r="AB701" s="2128"/>
      <c r="AC701" s="2128"/>
      <c r="AD701" s="2129"/>
      <c r="AE701" s="2128"/>
      <c r="AF701" s="2128"/>
      <c r="AG701" s="2128"/>
      <c r="AH701" s="2128"/>
      <c r="AI701" s="2129"/>
      <c r="AJ701" s="2128"/>
      <c r="AK701" s="2128"/>
      <c r="AL701" s="2128"/>
      <c r="AM701" s="2128"/>
      <c r="AN701" s="2129"/>
      <c r="AO701" s="2128"/>
      <c r="AP701" s="2128"/>
      <c r="AQ701" s="2128"/>
      <c r="AR701" s="2128"/>
      <c r="AS701" s="2129"/>
      <c r="AT701" s="2128"/>
      <c r="AU701" s="2128"/>
      <c r="AV701" s="2128"/>
      <c r="AW701" s="2128"/>
      <c r="AX701" s="2129"/>
    </row>
    <row r="702" spans="1:50">
      <c r="A702" s="2128"/>
      <c r="B702" s="2128"/>
      <c r="C702" s="2128"/>
      <c r="D702" s="2128"/>
      <c r="E702" s="2129"/>
      <c r="F702" s="2128"/>
      <c r="G702" s="2128"/>
      <c r="H702" s="2128"/>
      <c r="I702" s="2128"/>
      <c r="J702" s="2129"/>
      <c r="K702" s="2128"/>
      <c r="L702" s="2128"/>
      <c r="M702" s="2128"/>
      <c r="N702" s="2128"/>
      <c r="O702" s="2129"/>
      <c r="P702" s="2128"/>
      <c r="Q702" s="2128"/>
      <c r="R702" s="2128"/>
      <c r="S702" s="2128"/>
      <c r="T702" s="2129"/>
      <c r="U702" s="2128"/>
      <c r="V702" s="2128"/>
      <c r="W702" s="2128"/>
      <c r="X702" s="2128"/>
      <c r="Y702" s="2129"/>
      <c r="Z702" s="2128"/>
      <c r="AA702" s="2128"/>
      <c r="AB702" s="2128"/>
      <c r="AC702" s="2128"/>
      <c r="AD702" s="2129"/>
      <c r="AE702" s="2128"/>
      <c r="AF702" s="2128"/>
      <c r="AG702" s="2128"/>
      <c r="AH702" s="2128"/>
      <c r="AI702" s="2129"/>
      <c r="AJ702" s="2128"/>
      <c r="AK702" s="2128"/>
      <c r="AL702" s="2128"/>
      <c r="AM702" s="2128"/>
      <c r="AN702" s="2129"/>
      <c r="AO702" s="2128"/>
      <c r="AP702" s="2128"/>
      <c r="AQ702" s="2128"/>
      <c r="AR702" s="2128"/>
      <c r="AS702" s="2129"/>
      <c r="AT702" s="2128"/>
      <c r="AU702" s="2128"/>
      <c r="AV702" s="2128"/>
      <c r="AW702" s="2128"/>
      <c r="AX702" s="2129"/>
    </row>
    <row r="703" spans="1:50">
      <c r="A703" s="2135"/>
      <c r="B703" s="2135"/>
      <c r="C703" s="2135"/>
      <c r="D703" s="2135"/>
      <c r="E703" s="2136"/>
      <c r="F703" s="2135"/>
      <c r="G703" s="2135"/>
      <c r="H703" s="2135"/>
      <c r="I703" s="2135"/>
      <c r="J703" s="2136"/>
      <c r="K703" s="2135"/>
      <c r="L703" s="2135"/>
      <c r="M703" s="2135"/>
      <c r="N703" s="2135"/>
      <c r="O703" s="2136"/>
      <c r="P703" s="2135"/>
      <c r="Q703" s="2135"/>
      <c r="R703" s="2135"/>
      <c r="S703" s="2135"/>
      <c r="T703" s="2136"/>
      <c r="U703" s="2135"/>
      <c r="V703" s="2135"/>
      <c r="W703" s="2135"/>
      <c r="X703" s="2135"/>
      <c r="Y703" s="2136"/>
      <c r="Z703" s="2135"/>
      <c r="AA703" s="2135"/>
      <c r="AB703" s="2135"/>
      <c r="AC703" s="2135"/>
      <c r="AD703" s="2136"/>
      <c r="AE703" s="2135"/>
      <c r="AF703" s="2135"/>
      <c r="AG703" s="2135"/>
      <c r="AH703" s="2135"/>
      <c r="AI703" s="2136"/>
      <c r="AJ703" s="2135"/>
      <c r="AK703" s="2135"/>
      <c r="AL703" s="2135"/>
      <c r="AM703" s="2135"/>
      <c r="AN703" s="2136"/>
      <c r="AO703" s="2135"/>
      <c r="AP703" s="2135"/>
      <c r="AQ703" s="2135"/>
      <c r="AR703" s="2135"/>
      <c r="AS703" s="2136"/>
      <c r="AT703" s="2135"/>
      <c r="AU703" s="2135"/>
      <c r="AV703" s="2135"/>
      <c r="AW703" s="2135"/>
      <c r="AX703" s="2136"/>
    </row>
    <row r="704" spans="1:50">
      <c r="A704" s="506">
        <v>11</v>
      </c>
      <c r="B704" s="507"/>
      <c r="C704" s="507"/>
      <c r="D704" s="507"/>
      <c r="E704" s="508"/>
      <c r="F704" s="506">
        <v>12</v>
      </c>
      <c r="G704" s="507"/>
      <c r="H704" s="507"/>
      <c r="I704" s="507"/>
      <c r="J704" s="508"/>
      <c r="K704" s="506">
        <v>13</v>
      </c>
      <c r="L704" s="507"/>
      <c r="M704" s="507"/>
      <c r="N704" s="507"/>
      <c r="O704" s="508"/>
      <c r="P704" s="506">
        <v>14</v>
      </c>
      <c r="Q704" s="507"/>
      <c r="R704" s="507"/>
      <c r="S704" s="507"/>
      <c r="T704" s="508"/>
      <c r="U704" s="506">
        <v>15</v>
      </c>
      <c r="V704" s="507"/>
      <c r="W704" s="507"/>
      <c r="X704" s="507"/>
      <c r="Y704" s="508"/>
      <c r="Z704" s="506">
        <v>16</v>
      </c>
      <c r="AA704" s="507"/>
      <c r="AB704" s="507"/>
      <c r="AC704" s="507"/>
      <c r="AD704" s="508"/>
      <c r="AE704" s="506">
        <v>17</v>
      </c>
      <c r="AF704" s="507"/>
      <c r="AG704" s="507"/>
      <c r="AH704" s="507"/>
      <c r="AI704" s="508"/>
      <c r="AJ704" s="506">
        <v>18</v>
      </c>
      <c r="AK704" s="507"/>
      <c r="AL704" s="507"/>
      <c r="AM704" s="507"/>
      <c r="AN704" s="508"/>
      <c r="AO704" s="506">
        <v>19</v>
      </c>
      <c r="AP704" s="507"/>
      <c r="AQ704" s="507"/>
      <c r="AR704" s="507"/>
      <c r="AS704" s="508"/>
      <c r="AT704" s="506">
        <v>20</v>
      </c>
      <c r="AU704" s="507"/>
      <c r="AV704" s="507"/>
      <c r="AW704" s="507"/>
      <c r="AX704" s="508"/>
    </row>
    <row r="705" spans="1:50">
      <c r="A705" s="2128"/>
      <c r="B705" s="2128"/>
      <c r="C705" s="2128"/>
      <c r="D705" s="2128"/>
      <c r="E705" s="2129"/>
      <c r="F705" s="2128"/>
      <c r="G705" s="2128"/>
      <c r="H705" s="2128"/>
      <c r="I705" s="2128"/>
      <c r="J705" s="2129"/>
      <c r="K705" s="2128"/>
      <c r="L705" s="2128"/>
      <c r="M705" s="2128"/>
      <c r="N705" s="2128"/>
      <c r="O705" s="2129"/>
      <c r="P705" s="2128"/>
      <c r="Q705" s="2128"/>
      <c r="R705" s="2128"/>
      <c r="S705" s="2128"/>
      <c r="T705" s="2129"/>
      <c r="U705" s="2128"/>
      <c r="V705" s="2128"/>
      <c r="W705" s="2128"/>
      <c r="X705" s="2128"/>
      <c r="Y705" s="2129"/>
      <c r="Z705" s="2128"/>
      <c r="AA705" s="2128"/>
      <c r="AB705" s="2128"/>
      <c r="AC705" s="2128"/>
      <c r="AD705" s="2129"/>
      <c r="AE705" s="2128"/>
      <c r="AF705" s="2128"/>
      <c r="AG705" s="2128"/>
      <c r="AH705" s="2128"/>
      <c r="AI705" s="2129"/>
      <c r="AJ705" s="2127"/>
      <c r="AK705" s="2128"/>
      <c r="AL705" s="2128"/>
      <c r="AM705" s="2128"/>
      <c r="AN705" s="2129"/>
      <c r="AO705" s="2127"/>
      <c r="AP705" s="2128"/>
      <c r="AQ705" s="2128"/>
      <c r="AR705" s="2128"/>
      <c r="AS705" s="2129"/>
      <c r="AT705" s="2127"/>
      <c r="AU705" s="2128"/>
      <c r="AV705" s="2128"/>
      <c r="AW705" s="2128"/>
      <c r="AX705" s="2129"/>
    </row>
    <row r="706" spans="1:50">
      <c r="A706" s="2128"/>
      <c r="B706" s="2128"/>
      <c r="C706" s="2128"/>
      <c r="D706" s="2128"/>
      <c r="E706" s="2129"/>
      <c r="F706" s="2128"/>
      <c r="G706" s="2128"/>
      <c r="H706" s="2128"/>
      <c r="I706" s="2128"/>
      <c r="J706" s="2129"/>
      <c r="K706" s="2128"/>
      <c r="L706" s="2128"/>
      <c r="M706" s="2128"/>
      <c r="N706" s="2128"/>
      <c r="O706" s="2129"/>
      <c r="P706" s="2128"/>
      <c r="Q706" s="2128"/>
      <c r="R706" s="2128"/>
      <c r="S706" s="2128"/>
      <c r="T706" s="2129"/>
      <c r="U706" s="2128"/>
      <c r="V706" s="2128"/>
      <c r="W706" s="2128"/>
      <c r="X706" s="2128"/>
      <c r="Y706" s="2129"/>
      <c r="Z706" s="2128"/>
      <c r="AA706" s="2128"/>
      <c r="AB706" s="2128"/>
      <c r="AC706" s="2128"/>
      <c r="AD706" s="2129"/>
      <c r="AE706" s="2128"/>
      <c r="AF706" s="2128"/>
      <c r="AG706" s="2128"/>
      <c r="AH706" s="2128"/>
      <c r="AI706" s="2129"/>
      <c r="AJ706" s="2127"/>
      <c r="AK706" s="2128"/>
      <c r="AL706" s="2128"/>
      <c r="AM706" s="2128"/>
      <c r="AN706" s="2129"/>
      <c r="AO706" s="2127"/>
      <c r="AP706" s="2128"/>
      <c r="AQ706" s="2128"/>
      <c r="AR706" s="2128"/>
      <c r="AS706" s="2129"/>
      <c r="AT706" s="2127"/>
      <c r="AU706" s="2128"/>
      <c r="AV706" s="2128"/>
      <c r="AW706" s="2128"/>
      <c r="AX706" s="2129"/>
    </row>
    <row r="707" spans="1:50">
      <c r="A707" s="2128"/>
      <c r="B707" s="2128"/>
      <c r="C707" s="2128"/>
      <c r="D707" s="2128"/>
      <c r="E707" s="2129"/>
      <c r="F707" s="2128"/>
      <c r="G707" s="2128"/>
      <c r="H707" s="2128"/>
      <c r="I707" s="2128"/>
      <c r="J707" s="2129"/>
      <c r="K707" s="2128"/>
      <c r="L707" s="2128"/>
      <c r="M707" s="2128"/>
      <c r="N707" s="2128"/>
      <c r="O707" s="2129"/>
      <c r="P707" s="2128"/>
      <c r="Q707" s="2128"/>
      <c r="R707" s="2128"/>
      <c r="S707" s="2128"/>
      <c r="T707" s="2129"/>
      <c r="U707" s="2128"/>
      <c r="V707" s="2128"/>
      <c r="W707" s="2128"/>
      <c r="X707" s="2128"/>
      <c r="Y707" s="2129"/>
      <c r="Z707" s="2128"/>
      <c r="AA707" s="2128"/>
      <c r="AB707" s="2128"/>
      <c r="AC707" s="2128"/>
      <c r="AD707" s="2129"/>
      <c r="AE707" s="2128"/>
      <c r="AF707" s="2128"/>
      <c r="AG707" s="2128"/>
      <c r="AH707" s="2128"/>
      <c r="AI707" s="2129"/>
      <c r="AJ707" s="2127"/>
      <c r="AK707" s="2128"/>
      <c r="AL707" s="2128"/>
      <c r="AM707" s="2128"/>
      <c r="AN707" s="2129"/>
      <c r="AO707" s="2127"/>
      <c r="AP707" s="2128"/>
      <c r="AQ707" s="2128"/>
      <c r="AR707" s="2128"/>
      <c r="AS707" s="2129"/>
      <c r="AT707" s="2127"/>
      <c r="AU707" s="2128"/>
      <c r="AV707" s="2128"/>
      <c r="AW707" s="2128"/>
      <c r="AX707" s="2129"/>
    </row>
    <row r="708" spans="1:50">
      <c r="A708" s="2128"/>
      <c r="B708" s="2128"/>
      <c r="C708" s="2128"/>
      <c r="D708" s="2128"/>
      <c r="E708" s="2129"/>
      <c r="F708" s="2128"/>
      <c r="G708" s="2128"/>
      <c r="H708" s="2128"/>
      <c r="I708" s="2128"/>
      <c r="J708" s="2129"/>
      <c r="K708" s="2128"/>
      <c r="L708" s="2128"/>
      <c r="M708" s="2128"/>
      <c r="N708" s="2128"/>
      <c r="O708" s="2129"/>
      <c r="P708" s="2128"/>
      <c r="Q708" s="2128"/>
      <c r="R708" s="2128"/>
      <c r="S708" s="2128"/>
      <c r="T708" s="2129"/>
      <c r="U708" s="2128"/>
      <c r="V708" s="2128"/>
      <c r="W708" s="2128"/>
      <c r="X708" s="2128"/>
      <c r="Y708" s="2129"/>
      <c r="Z708" s="2128"/>
      <c r="AA708" s="2128"/>
      <c r="AB708" s="2128"/>
      <c r="AC708" s="2128"/>
      <c r="AD708" s="2129"/>
      <c r="AE708" s="2128"/>
      <c r="AF708" s="2128"/>
      <c r="AG708" s="2128"/>
      <c r="AH708" s="2128"/>
      <c r="AI708" s="2129"/>
      <c r="AJ708" s="2127"/>
      <c r="AK708" s="2128"/>
      <c r="AL708" s="2128"/>
      <c r="AM708" s="2128"/>
      <c r="AN708" s="2129"/>
      <c r="AO708" s="2127"/>
      <c r="AP708" s="2128"/>
      <c r="AQ708" s="2128"/>
      <c r="AR708" s="2128"/>
      <c r="AS708" s="2129"/>
      <c r="AT708" s="2127"/>
      <c r="AU708" s="2128"/>
      <c r="AV708" s="2128"/>
      <c r="AW708" s="2128"/>
      <c r="AX708" s="2129"/>
    </row>
    <row r="709" spans="1:50">
      <c r="A709" s="2128"/>
      <c r="B709" s="2128"/>
      <c r="C709" s="2128"/>
      <c r="D709" s="2128"/>
      <c r="E709" s="2129"/>
      <c r="F709" s="2128"/>
      <c r="G709" s="2128"/>
      <c r="H709" s="2128"/>
      <c r="I709" s="2128"/>
      <c r="J709" s="2129"/>
      <c r="K709" s="2128"/>
      <c r="L709" s="2128"/>
      <c r="M709" s="2128"/>
      <c r="N709" s="2128"/>
      <c r="O709" s="2129"/>
      <c r="P709" s="2128"/>
      <c r="Q709" s="2128"/>
      <c r="R709" s="2128"/>
      <c r="S709" s="2128"/>
      <c r="T709" s="2129"/>
      <c r="U709" s="2128"/>
      <c r="V709" s="2128"/>
      <c r="W709" s="2128"/>
      <c r="X709" s="2128"/>
      <c r="Y709" s="2129"/>
      <c r="Z709" s="2128"/>
      <c r="AA709" s="2128"/>
      <c r="AB709" s="2128"/>
      <c r="AC709" s="2128"/>
      <c r="AD709" s="2129"/>
      <c r="AE709" s="2128"/>
      <c r="AF709" s="2128"/>
      <c r="AG709" s="2128"/>
      <c r="AH709" s="2128"/>
      <c r="AI709" s="2129"/>
      <c r="AJ709" s="2127"/>
      <c r="AK709" s="2128"/>
      <c r="AL709" s="2128"/>
      <c r="AM709" s="2128"/>
      <c r="AN709" s="2129"/>
      <c r="AO709" s="2127"/>
      <c r="AP709" s="2128"/>
      <c r="AQ709" s="2128"/>
      <c r="AR709" s="2128"/>
      <c r="AS709" s="2129"/>
      <c r="AT709" s="2127"/>
      <c r="AU709" s="2128"/>
      <c r="AV709" s="2128"/>
      <c r="AW709" s="2128"/>
      <c r="AX709" s="2129"/>
    </row>
    <row r="710" spans="1:50">
      <c r="A710" s="2128"/>
      <c r="B710" s="2128"/>
      <c r="C710" s="2128"/>
      <c r="D710" s="2128"/>
      <c r="E710" s="2129"/>
      <c r="F710" s="2128"/>
      <c r="G710" s="2128"/>
      <c r="H710" s="2128"/>
      <c r="I710" s="2128"/>
      <c r="J710" s="2129"/>
      <c r="K710" s="2128"/>
      <c r="L710" s="2128"/>
      <c r="M710" s="2128"/>
      <c r="N710" s="2128"/>
      <c r="O710" s="2129"/>
      <c r="P710" s="2128"/>
      <c r="Q710" s="2128"/>
      <c r="R710" s="2128"/>
      <c r="S710" s="2128"/>
      <c r="T710" s="2129"/>
      <c r="U710" s="2128"/>
      <c r="V710" s="2128"/>
      <c r="W710" s="2128"/>
      <c r="X710" s="2128"/>
      <c r="Y710" s="2129"/>
      <c r="Z710" s="2128"/>
      <c r="AA710" s="2128"/>
      <c r="AB710" s="2128"/>
      <c r="AC710" s="2128"/>
      <c r="AD710" s="2129"/>
      <c r="AE710" s="2128"/>
      <c r="AF710" s="2128"/>
      <c r="AG710" s="2128"/>
      <c r="AH710" s="2128"/>
      <c r="AI710" s="2129"/>
      <c r="AJ710" s="2127"/>
      <c r="AK710" s="2128"/>
      <c r="AL710" s="2128"/>
      <c r="AM710" s="2128"/>
      <c r="AN710" s="2129"/>
      <c r="AO710" s="2127"/>
      <c r="AP710" s="2128"/>
      <c r="AQ710" s="2128"/>
      <c r="AR710" s="2128"/>
      <c r="AS710" s="2129"/>
      <c r="AT710" s="2127"/>
      <c r="AU710" s="2128"/>
      <c r="AV710" s="2128"/>
      <c r="AW710" s="2128"/>
      <c r="AX710" s="2129"/>
    </row>
    <row r="711" spans="1:50">
      <c r="A711" s="2128"/>
      <c r="B711" s="2128"/>
      <c r="C711" s="2128"/>
      <c r="D711" s="2128"/>
      <c r="E711" s="2129"/>
      <c r="F711" s="2128"/>
      <c r="G711" s="2128"/>
      <c r="H711" s="2128"/>
      <c r="I711" s="2128"/>
      <c r="J711" s="2129"/>
      <c r="K711" s="2128"/>
      <c r="L711" s="2128"/>
      <c r="M711" s="2128"/>
      <c r="N711" s="2128"/>
      <c r="O711" s="2129"/>
      <c r="P711" s="2128"/>
      <c r="Q711" s="2128"/>
      <c r="R711" s="2128"/>
      <c r="S711" s="2128"/>
      <c r="T711" s="2129"/>
      <c r="U711" s="2128"/>
      <c r="V711" s="2128"/>
      <c r="W711" s="2128"/>
      <c r="X711" s="2128"/>
      <c r="Y711" s="2129"/>
      <c r="Z711" s="2128"/>
      <c r="AA711" s="2128"/>
      <c r="AB711" s="2128"/>
      <c r="AC711" s="2128"/>
      <c r="AD711" s="2129"/>
      <c r="AE711" s="2128"/>
      <c r="AF711" s="2128"/>
      <c r="AG711" s="2128"/>
      <c r="AH711" s="2128"/>
      <c r="AI711" s="2129"/>
      <c r="AJ711" s="2127"/>
      <c r="AK711" s="2128"/>
      <c r="AL711" s="2128"/>
      <c r="AM711" s="2128"/>
      <c r="AN711" s="2129"/>
      <c r="AO711" s="2127"/>
      <c r="AP711" s="2128"/>
      <c r="AQ711" s="2128"/>
      <c r="AR711" s="2128"/>
      <c r="AS711" s="2129"/>
      <c r="AT711" s="2127"/>
      <c r="AU711" s="2128"/>
      <c r="AV711" s="2128"/>
      <c r="AW711" s="2128"/>
      <c r="AX711" s="2129"/>
    </row>
    <row r="712" spans="1:50">
      <c r="A712" s="2128"/>
      <c r="B712" s="2128"/>
      <c r="C712" s="2128"/>
      <c r="D712" s="2128"/>
      <c r="E712" s="2129"/>
      <c r="F712" s="2128"/>
      <c r="G712" s="2128"/>
      <c r="H712" s="2128"/>
      <c r="I712" s="2128"/>
      <c r="J712" s="2129"/>
      <c r="K712" s="2128"/>
      <c r="L712" s="2128"/>
      <c r="M712" s="2128"/>
      <c r="N712" s="2128"/>
      <c r="O712" s="2129"/>
      <c r="P712" s="2128"/>
      <c r="Q712" s="2128"/>
      <c r="R712" s="2128"/>
      <c r="S712" s="2128"/>
      <c r="T712" s="2129"/>
      <c r="U712" s="2128"/>
      <c r="V712" s="2128"/>
      <c r="W712" s="2128"/>
      <c r="X712" s="2128"/>
      <c r="Y712" s="2129"/>
      <c r="Z712" s="2128"/>
      <c r="AA712" s="2128"/>
      <c r="AB712" s="2128"/>
      <c r="AC712" s="2128"/>
      <c r="AD712" s="2129"/>
      <c r="AE712" s="2128"/>
      <c r="AF712" s="2128"/>
      <c r="AG712" s="2128"/>
      <c r="AH712" s="2128"/>
      <c r="AI712" s="2129"/>
      <c r="AJ712" s="2127"/>
      <c r="AK712" s="2128"/>
      <c r="AL712" s="2128"/>
      <c r="AM712" s="2128"/>
      <c r="AN712" s="2129"/>
      <c r="AO712" s="2127"/>
      <c r="AP712" s="2128"/>
      <c r="AQ712" s="2128"/>
      <c r="AR712" s="2128"/>
      <c r="AS712" s="2129"/>
      <c r="AT712" s="2127"/>
      <c r="AU712" s="2128"/>
      <c r="AV712" s="2128"/>
      <c r="AW712" s="2128"/>
      <c r="AX712" s="2129"/>
    </row>
    <row r="713" spans="1:50">
      <c r="A713" s="2128"/>
      <c r="B713" s="2128"/>
      <c r="C713" s="2128"/>
      <c r="D713" s="2128"/>
      <c r="E713" s="2129"/>
      <c r="F713" s="2128"/>
      <c r="G713" s="2128"/>
      <c r="H713" s="2128"/>
      <c r="I713" s="2128"/>
      <c r="J713" s="2129"/>
      <c r="K713" s="2128"/>
      <c r="L713" s="2128"/>
      <c r="M713" s="2128"/>
      <c r="N713" s="2128"/>
      <c r="O713" s="2129"/>
      <c r="P713" s="2128"/>
      <c r="Q713" s="2128"/>
      <c r="R713" s="2128"/>
      <c r="S713" s="2128"/>
      <c r="T713" s="2129"/>
      <c r="U713" s="2128"/>
      <c r="V713" s="2128"/>
      <c r="W713" s="2128"/>
      <c r="X713" s="2128"/>
      <c r="Y713" s="2129"/>
      <c r="Z713" s="2128"/>
      <c r="AA713" s="2128"/>
      <c r="AB713" s="2128"/>
      <c r="AC713" s="2128"/>
      <c r="AD713" s="2129"/>
      <c r="AE713" s="2128"/>
      <c r="AF713" s="2128"/>
      <c r="AG713" s="2128"/>
      <c r="AH713" s="2128"/>
      <c r="AI713" s="2129"/>
      <c r="AJ713" s="2127"/>
      <c r="AK713" s="2128"/>
      <c r="AL713" s="2128"/>
      <c r="AM713" s="2128"/>
      <c r="AN713" s="2129"/>
      <c r="AO713" s="2127"/>
      <c r="AP713" s="2128"/>
      <c r="AQ713" s="2128"/>
      <c r="AR713" s="2128"/>
      <c r="AS713" s="2129"/>
      <c r="AT713" s="2127"/>
      <c r="AU713" s="2128"/>
      <c r="AV713" s="2128"/>
      <c r="AW713" s="2128"/>
      <c r="AX713" s="2129"/>
    </row>
    <row r="714" spans="1:50">
      <c r="A714" s="2128"/>
      <c r="B714" s="2128"/>
      <c r="C714" s="2128"/>
      <c r="D714" s="2128"/>
      <c r="E714" s="2129"/>
      <c r="F714" s="2128"/>
      <c r="G714" s="2128"/>
      <c r="H714" s="2128"/>
      <c r="I714" s="2128"/>
      <c r="J714" s="2129"/>
      <c r="K714" s="2128"/>
      <c r="L714" s="2128"/>
      <c r="M714" s="2128"/>
      <c r="N714" s="2128"/>
      <c r="O714" s="2129"/>
      <c r="P714" s="2128"/>
      <c r="Q714" s="2128"/>
      <c r="R714" s="2128"/>
      <c r="S714" s="2128"/>
      <c r="T714" s="2129"/>
      <c r="U714" s="2128"/>
      <c r="V714" s="2128"/>
      <c r="W714" s="2128"/>
      <c r="X714" s="2128"/>
      <c r="Y714" s="2129"/>
      <c r="Z714" s="2128"/>
      <c r="AA714" s="2128"/>
      <c r="AB714" s="2128"/>
      <c r="AC714" s="2128"/>
      <c r="AD714" s="2129"/>
      <c r="AE714" s="2128"/>
      <c r="AF714" s="2128"/>
      <c r="AG714" s="2128"/>
      <c r="AH714" s="2128"/>
      <c r="AI714" s="2129"/>
      <c r="AJ714" s="2127"/>
      <c r="AK714" s="2128"/>
      <c r="AL714" s="2128"/>
      <c r="AM714" s="2128"/>
      <c r="AN714" s="2129"/>
      <c r="AO714" s="2127"/>
      <c r="AP714" s="2128"/>
      <c r="AQ714" s="2128"/>
      <c r="AR714" s="2128"/>
      <c r="AS714" s="2129"/>
      <c r="AT714" s="2127"/>
      <c r="AU714" s="2128"/>
      <c r="AV714" s="2128"/>
      <c r="AW714" s="2128"/>
      <c r="AX714" s="2129"/>
    </row>
    <row r="715" spans="1:50">
      <c r="A715" s="2128"/>
      <c r="B715" s="2128"/>
      <c r="C715" s="2128"/>
      <c r="D715" s="2128"/>
      <c r="E715" s="2129"/>
      <c r="F715" s="2128"/>
      <c r="G715" s="2128"/>
      <c r="H715" s="2128"/>
      <c r="I715" s="2128"/>
      <c r="J715" s="2129"/>
      <c r="K715" s="2128"/>
      <c r="L715" s="2128"/>
      <c r="M715" s="2128"/>
      <c r="N715" s="2128"/>
      <c r="O715" s="2129"/>
      <c r="P715" s="2128"/>
      <c r="Q715" s="2128"/>
      <c r="R715" s="2128"/>
      <c r="S715" s="2128"/>
      <c r="T715" s="2129"/>
      <c r="U715" s="2128"/>
      <c r="V715" s="2128"/>
      <c r="W715" s="2128"/>
      <c r="X715" s="2128"/>
      <c r="Y715" s="2129"/>
      <c r="Z715" s="2128"/>
      <c r="AA715" s="2128"/>
      <c r="AB715" s="2128"/>
      <c r="AC715" s="2128"/>
      <c r="AD715" s="2129"/>
      <c r="AE715" s="2128"/>
      <c r="AF715" s="2128"/>
      <c r="AG715" s="2128"/>
      <c r="AH715" s="2128"/>
      <c r="AI715" s="2129"/>
      <c r="AJ715" s="2127"/>
      <c r="AK715" s="2128"/>
      <c r="AL715" s="2128"/>
      <c r="AM715" s="2128"/>
      <c r="AN715" s="2129"/>
      <c r="AO715" s="2127"/>
      <c r="AP715" s="2128"/>
      <c r="AQ715" s="2128"/>
      <c r="AR715" s="2128"/>
      <c r="AS715" s="2129"/>
      <c r="AT715" s="2127"/>
      <c r="AU715" s="2128"/>
      <c r="AV715" s="2128"/>
      <c r="AW715" s="2128"/>
      <c r="AX715" s="2129"/>
    </row>
    <row r="716" spans="1:50">
      <c r="A716" s="2128"/>
      <c r="B716" s="2128"/>
      <c r="C716" s="2128"/>
      <c r="D716" s="2128"/>
      <c r="E716" s="2129"/>
      <c r="F716" s="2128"/>
      <c r="G716" s="2128"/>
      <c r="H716" s="2128"/>
      <c r="I716" s="2128"/>
      <c r="J716" s="2129"/>
      <c r="K716" s="2128"/>
      <c r="L716" s="2128"/>
      <c r="M716" s="2128"/>
      <c r="N716" s="2128"/>
      <c r="O716" s="2129"/>
      <c r="P716" s="2128"/>
      <c r="Q716" s="2128"/>
      <c r="R716" s="2128"/>
      <c r="S716" s="2128"/>
      <c r="T716" s="2129"/>
      <c r="U716" s="2128"/>
      <c r="V716" s="2128"/>
      <c r="W716" s="2128"/>
      <c r="X716" s="2128"/>
      <c r="Y716" s="2129"/>
      <c r="Z716" s="2128"/>
      <c r="AA716" s="2128"/>
      <c r="AB716" s="2128"/>
      <c r="AC716" s="2128"/>
      <c r="AD716" s="2129"/>
      <c r="AE716" s="2128"/>
      <c r="AF716" s="2128"/>
      <c r="AG716" s="2128"/>
      <c r="AH716" s="2128"/>
      <c r="AI716" s="2129"/>
      <c r="AJ716" s="2127"/>
      <c r="AK716" s="2128"/>
      <c r="AL716" s="2128"/>
      <c r="AM716" s="2128"/>
      <c r="AN716" s="2129"/>
      <c r="AO716" s="2127"/>
      <c r="AP716" s="2128"/>
      <c r="AQ716" s="2128"/>
      <c r="AR716" s="2128"/>
      <c r="AS716" s="2129"/>
      <c r="AT716" s="2127"/>
      <c r="AU716" s="2128"/>
      <c r="AV716" s="2128"/>
      <c r="AW716" s="2128"/>
      <c r="AX716" s="2129"/>
    </row>
    <row r="717" spans="1:50">
      <c r="A717" s="2128"/>
      <c r="B717" s="2128"/>
      <c r="C717" s="2128"/>
      <c r="D717" s="2128"/>
      <c r="E717" s="2129"/>
      <c r="F717" s="2128"/>
      <c r="G717" s="2128"/>
      <c r="H717" s="2128"/>
      <c r="I717" s="2128"/>
      <c r="J717" s="2129"/>
      <c r="K717" s="2128"/>
      <c r="L717" s="2128"/>
      <c r="M717" s="2128"/>
      <c r="N717" s="2128"/>
      <c r="O717" s="2129"/>
      <c r="P717" s="2128"/>
      <c r="Q717" s="2128"/>
      <c r="R717" s="2128"/>
      <c r="S717" s="2128"/>
      <c r="T717" s="2129"/>
      <c r="U717" s="2128"/>
      <c r="V717" s="2128"/>
      <c r="W717" s="2128"/>
      <c r="X717" s="2128"/>
      <c r="Y717" s="2129"/>
      <c r="Z717" s="2128"/>
      <c r="AA717" s="2128"/>
      <c r="AB717" s="2128"/>
      <c r="AC717" s="2128"/>
      <c r="AD717" s="2129"/>
      <c r="AE717" s="2128"/>
      <c r="AF717" s="2128"/>
      <c r="AG717" s="2128"/>
      <c r="AH717" s="2128"/>
      <c r="AI717" s="2129"/>
      <c r="AJ717" s="2127"/>
      <c r="AK717" s="2128"/>
      <c r="AL717" s="2128"/>
      <c r="AM717" s="2128"/>
      <c r="AN717" s="2129"/>
      <c r="AO717" s="2127"/>
      <c r="AP717" s="2128"/>
      <c r="AQ717" s="2128"/>
      <c r="AR717" s="2128"/>
      <c r="AS717" s="2129"/>
      <c r="AT717" s="2127"/>
      <c r="AU717" s="2128"/>
      <c r="AV717" s="2128"/>
      <c r="AW717" s="2128"/>
      <c r="AX717" s="2129"/>
    </row>
    <row r="718" spans="1:50">
      <c r="A718" s="2128"/>
      <c r="B718" s="2128"/>
      <c r="C718" s="2128"/>
      <c r="D718" s="2128"/>
      <c r="E718" s="2129"/>
      <c r="F718" s="2128"/>
      <c r="G718" s="2128"/>
      <c r="H718" s="2128"/>
      <c r="I718" s="2128"/>
      <c r="J718" s="2129"/>
      <c r="K718" s="2128"/>
      <c r="L718" s="2128"/>
      <c r="M718" s="2128"/>
      <c r="N718" s="2128"/>
      <c r="O718" s="2129"/>
      <c r="P718" s="2128"/>
      <c r="Q718" s="2128"/>
      <c r="R718" s="2128"/>
      <c r="S718" s="2128"/>
      <c r="T718" s="2129"/>
      <c r="U718" s="2128"/>
      <c r="V718" s="2128"/>
      <c r="W718" s="2128"/>
      <c r="X718" s="2128"/>
      <c r="Y718" s="2129"/>
      <c r="Z718" s="2128"/>
      <c r="AA718" s="2128"/>
      <c r="AB718" s="2128"/>
      <c r="AC718" s="2128"/>
      <c r="AD718" s="2129"/>
      <c r="AE718" s="2128"/>
      <c r="AF718" s="2128"/>
      <c r="AG718" s="2128"/>
      <c r="AH718" s="2128"/>
      <c r="AI718" s="2129"/>
      <c r="AJ718" s="2127"/>
      <c r="AK718" s="2128"/>
      <c r="AL718" s="2128"/>
      <c r="AM718" s="2128"/>
      <c r="AN718" s="2129"/>
      <c r="AO718" s="2127"/>
      <c r="AP718" s="2128"/>
      <c r="AQ718" s="2128"/>
      <c r="AR718" s="2128"/>
      <c r="AS718" s="2129"/>
      <c r="AT718" s="2127"/>
      <c r="AU718" s="2128"/>
      <c r="AV718" s="2128"/>
      <c r="AW718" s="2128"/>
      <c r="AX718" s="2129"/>
    </row>
    <row r="719" spans="1:50">
      <c r="A719" s="2135"/>
      <c r="B719" s="2135"/>
      <c r="C719" s="2135"/>
      <c r="D719" s="2135"/>
      <c r="E719" s="2136"/>
      <c r="F719" s="2135"/>
      <c r="G719" s="2135"/>
      <c r="H719" s="2135"/>
      <c r="I719" s="2135"/>
      <c r="J719" s="2136"/>
      <c r="K719" s="2135"/>
      <c r="L719" s="2135"/>
      <c r="M719" s="2135"/>
      <c r="N719" s="2135"/>
      <c r="O719" s="2136"/>
      <c r="P719" s="2135"/>
      <c r="Q719" s="2135"/>
      <c r="R719" s="2135"/>
      <c r="S719" s="2135"/>
      <c r="T719" s="2136"/>
      <c r="U719" s="2135"/>
      <c r="V719" s="2135"/>
      <c r="W719" s="2135"/>
      <c r="X719" s="2135"/>
      <c r="Y719" s="2136"/>
      <c r="Z719" s="2135"/>
      <c r="AA719" s="2135"/>
      <c r="AB719" s="2135"/>
      <c r="AC719" s="2135"/>
      <c r="AD719" s="2136"/>
      <c r="AE719" s="2135"/>
      <c r="AF719" s="2135"/>
      <c r="AG719" s="2135"/>
      <c r="AH719" s="2135"/>
      <c r="AI719" s="2136"/>
      <c r="AJ719" s="2220" t="s">
        <v>203</v>
      </c>
      <c r="AK719" s="2221"/>
      <c r="AL719" s="2221"/>
      <c r="AM719" s="2221"/>
      <c r="AN719" s="2222"/>
      <c r="AO719" s="2220" t="s">
        <v>204</v>
      </c>
      <c r="AP719" s="2221"/>
      <c r="AQ719" s="2221"/>
      <c r="AR719" s="2221"/>
      <c r="AS719" s="2222"/>
      <c r="AT719" s="2220" t="s">
        <v>205</v>
      </c>
      <c r="AU719" s="2221"/>
      <c r="AV719" s="2221"/>
      <c r="AW719" s="2221"/>
      <c r="AX719" s="2222"/>
    </row>
    <row r="720" spans="1:50">
      <c r="A720" s="506">
        <v>21</v>
      </c>
      <c r="B720" s="507"/>
      <c r="C720" s="507"/>
      <c r="D720" s="507"/>
      <c r="E720" s="508"/>
      <c r="F720" s="506">
        <v>22</v>
      </c>
      <c r="G720" s="507"/>
      <c r="H720" s="507"/>
      <c r="I720" s="507"/>
      <c r="J720" s="508"/>
      <c r="K720" s="506">
        <v>23</v>
      </c>
      <c r="L720" s="507"/>
      <c r="M720" s="507"/>
      <c r="N720" s="507"/>
      <c r="O720" s="508"/>
      <c r="P720" s="506">
        <v>24</v>
      </c>
      <c r="Q720" s="507"/>
      <c r="R720" s="507"/>
      <c r="S720" s="507"/>
      <c r="T720" s="508"/>
      <c r="U720" s="506">
        <v>25</v>
      </c>
      <c r="V720" s="507"/>
      <c r="W720" s="507"/>
      <c r="X720" s="507"/>
      <c r="Y720" s="508"/>
      <c r="Z720" s="2199" t="s">
        <v>206</v>
      </c>
      <c r="AA720" s="2200"/>
      <c r="AB720" s="2200"/>
      <c r="AC720" s="2200"/>
      <c r="AD720" s="2200"/>
      <c r="AE720" s="2200"/>
      <c r="AF720" s="2200"/>
      <c r="AG720" s="2200"/>
      <c r="AH720" s="2200"/>
      <c r="AI720" s="2200"/>
      <c r="AJ720" s="2200"/>
      <c r="AK720" s="2200"/>
      <c r="AL720" s="2200"/>
      <c r="AM720" s="2200"/>
      <c r="AN720" s="2200"/>
      <c r="AO720" s="2200"/>
      <c r="AP720" s="2200"/>
      <c r="AQ720" s="2200"/>
      <c r="AR720" s="2200"/>
      <c r="AS720" s="2200"/>
      <c r="AT720" s="2200"/>
      <c r="AU720" s="2200"/>
      <c r="AV720" s="2200"/>
      <c r="AW720" s="2200"/>
      <c r="AX720" s="2200"/>
    </row>
    <row r="721" spans="1:50">
      <c r="A721" s="2127"/>
      <c r="B721" s="2128"/>
      <c r="C721" s="2128"/>
      <c r="D721" s="2128"/>
      <c r="E721" s="2129"/>
      <c r="F721" s="2128"/>
      <c r="G721" s="2128"/>
      <c r="H721" s="2128"/>
      <c r="I721" s="2128"/>
      <c r="J721" s="2129"/>
      <c r="K721" s="2128"/>
      <c r="L721" s="2128"/>
      <c r="M721" s="2128"/>
      <c r="N721" s="2128"/>
      <c r="O721" s="2129"/>
      <c r="P721" s="2128"/>
      <c r="Q721" s="2128"/>
      <c r="R721" s="2128"/>
      <c r="S721" s="2128"/>
      <c r="T721" s="2129"/>
      <c r="U721" s="2128"/>
      <c r="V721" s="2128"/>
      <c r="W721" s="2128"/>
      <c r="X721" s="2128"/>
      <c r="Y721" s="2129"/>
      <c r="Z721" s="2201"/>
      <c r="AA721" s="2202"/>
      <c r="AB721" s="2202"/>
      <c r="AC721" s="2202"/>
      <c r="AD721" s="2202"/>
      <c r="AE721" s="2202"/>
      <c r="AF721" s="2202"/>
      <c r="AG721" s="2202"/>
      <c r="AH721" s="2202"/>
      <c r="AI721" s="2202"/>
      <c r="AJ721" s="2202"/>
      <c r="AK721" s="2202"/>
      <c r="AL721" s="2202"/>
      <c r="AM721" s="2202"/>
      <c r="AN721" s="2202"/>
      <c r="AO721" s="2202"/>
      <c r="AP721" s="2202"/>
      <c r="AQ721" s="2202"/>
      <c r="AR721" s="2202"/>
      <c r="AS721" s="2202"/>
      <c r="AT721" s="2202"/>
      <c r="AU721" s="2202"/>
      <c r="AV721" s="2202"/>
      <c r="AW721" s="2202"/>
      <c r="AX721" s="2202"/>
    </row>
    <row r="722" spans="1:50">
      <c r="A722" s="2127"/>
      <c r="B722" s="2128"/>
      <c r="C722" s="2128"/>
      <c r="D722" s="2128"/>
      <c r="E722" s="2129"/>
      <c r="F722" s="2128"/>
      <c r="G722" s="2128"/>
      <c r="H722" s="2128"/>
      <c r="I722" s="2128"/>
      <c r="J722" s="2129"/>
      <c r="K722" s="2128"/>
      <c r="L722" s="2128"/>
      <c r="M722" s="2128"/>
      <c r="N722" s="2128"/>
      <c r="O722" s="2129"/>
      <c r="P722" s="2128"/>
      <c r="Q722" s="2128"/>
      <c r="R722" s="2128"/>
      <c r="S722" s="2128"/>
      <c r="T722" s="2129"/>
      <c r="U722" s="2128"/>
      <c r="V722" s="2128"/>
      <c r="W722" s="2128"/>
      <c r="X722" s="2128"/>
      <c r="Y722" s="2129"/>
      <c r="Z722" s="2201"/>
      <c r="AA722" s="2202"/>
      <c r="AB722" s="2202"/>
      <c r="AC722" s="2202"/>
      <c r="AD722" s="2202"/>
      <c r="AE722" s="2202"/>
      <c r="AF722" s="2202"/>
      <c r="AG722" s="2202"/>
      <c r="AH722" s="2202"/>
      <c r="AI722" s="2202"/>
      <c r="AJ722" s="2202"/>
      <c r="AK722" s="2202"/>
      <c r="AL722" s="2202"/>
      <c r="AM722" s="2202"/>
      <c r="AN722" s="2202"/>
      <c r="AO722" s="2202"/>
      <c r="AP722" s="2202"/>
      <c r="AQ722" s="2202"/>
      <c r="AR722" s="2202"/>
      <c r="AS722" s="2202"/>
      <c r="AT722" s="2202"/>
      <c r="AU722" s="2202"/>
      <c r="AV722" s="2202"/>
      <c r="AW722" s="2202"/>
      <c r="AX722" s="2202"/>
    </row>
    <row r="723" spans="1:50">
      <c r="A723" s="2127"/>
      <c r="B723" s="2128"/>
      <c r="C723" s="2128"/>
      <c r="D723" s="2128"/>
      <c r="E723" s="2129"/>
      <c r="F723" s="2128"/>
      <c r="G723" s="2128"/>
      <c r="H723" s="2128"/>
      <c r="I723" s="2128"/>
      <c r="J723" s="2129"/>
      <c r="K723" s="2128"/>
      <c r="L723" s="2128"/>
      <c r="M723" s="2128"/>
      <c r="N723" s="2128"/>
      <c r="O723" s="2129"/>
      <c r="P723" s="2128"/>
      <c r="Q723" s="2128"/>
      <c r="R723" s="2128"/>
      <c r="S723" s="2128"/>
      <c r="T723" s="2129"/>
      <c r="U723" s="2128"/>
      <c r="V723" s="2128"/>
      <c r="W723" s="2128"/>
      <c r="X723" s="2128"/>
      <c r="Y723" s="2129"/>
      <c r="Z723" s="2201"/>
      <c r="AA723" s="2202"/>
      <c r="AB723" s="2202"/>
      <c r="AC723" s="2202"/>
      <c r="AD723" s="2202"/>
      <c r="AE723" s="2202"/>
      <c r="AF723" s="2202"/>
      <c r="AG723" s="2202"/>
      <c r="AH723" s="2202"/>
      <c r="AI723" s="2202"/>
      <c r="AJ723" s="2202"/>
      <c r="AK723" s="2202"/>
      <c r="AL723" s="2202"/>
      <c r="AM723" s="2202"/>
      <c r="AN723" s="2202"/>
      <c r="AO723" s="2202"/>
      <c r="AP723" s="2202"/>
      <c r="AQ723" s="2202"/>
      <c r="AR723" s="2202"/>
      <c r="AS723" s="2202"/>
      <c r="AT723" s="2202"/>
      <c r="AU723" s="2202"/>
      <c r="AV723" s="2202"/>
      <c r="AW723" s="2202"/>
      <c r="AX723" s="2202"/>
    </row>
    <row r="724" spans="1:50" ht="15.75">
      <c r="A724" s="2127"/>
      <c r="B724" s="2128"/>
      <c r="C724" s="2128"/>
      <c r="D724" s="2128"/>
      <c r="E724" s="2129"/>
      <c r="F724" s="2128"/>
      <c r="G724" s="2128"/>
      <c r="H724" s="2128"/>
      <c r="I724" s="2128"/>
      <c r="J724" s="2129"/>
      <c r="K724" s="2128"/>
      <c r="L724" s="2128"/>
      <c r="M724" s="2128"/>
      <c r="N724" s="2128"/>
      <c r="O724" s="2129"/>
      <c r="P724" s="2128"/>
      <c r="Q724" s="2128"/>
      <c r="R724" s="2128"/>
      <c r="S724" s="2128"/>
      <c r="T724" s="2129"/>
      <c r="U724" s="2128"/>
      <c r="V724" s="2128"/>
      <c r="W724" s="2128"/>
      <c r="X724" s="2128"/>
      <c r="Y724" s="2129"/>
      <c r="Z724" s="2283" t="s">
        <v>43</v>
      </c>
      <c r="AA724" s="2284"/>
      <c r="AB724" s="2284"/>
      <c r="AC724" s="509"/>
      <c r="AD724" s="511" t="s">
        <v>44</v>
      </c>
      <c r="AE724" s="511" t="s">
        <v>45</v>
      </c>
      <c r="AF724" s="511" t="s">
        <v>46</v>
      </c>
      <c r="AG724" s="2284" t="s">
        <v>47</v>
      </c>
      <c r="AH724" s="2284"/>
      <c r="AI724" s="2284"/>
      <c r="AJ724" s="510"/>
      <c r="AK724" s="510"/>
      <c r="AL724" s="510"/>
      <c r="AM724" s="510"/>
      <c r="AN724" s="510"/>
      <c r="AO724" s="510"/>
      <c r="AP724" s="510"/>
      <c r="AQ724" s="510"/>
      <c r="AR724" s="511" t="s">
        <v>48</v>
      </c>
      <c r="AS724" s="510"/>
      <c r="AT724" s="2203">
        <f>$AT$38</f>
        <v>463</v>
      </c>
      <c r="AU724" s="2203"/>
      <c r="AV724" s="2233" t="s">
        <v>49</v>
      </c>
      <c r="AW724" s="2233"/>
      <c r="AX724" s="510"/>
    </row>
    <row r="725" spans="1:50">
      <c r="A725" s="2127"/>
      <c r="B725" s="2128"/>
      <c r="C725" s="2128"/>
      <c r="D725" s="2128"/>
      <c r="E725" s="2129"/>
      <c r="F725" s="2128"/>
      <c r="G725" s="2128"/>
      <c r="H725" s="2128"/>
      <c r="I725" s="2128"/>
      <c r="J725" s="2129"/>
      <c r="K725" s="2128"/>
      <c r="L725" s="2128"/>
      <c r="M725" s="2128"/>
      <c r="N725" s="2128"/>
      <c r="O725" s="2129"/>
      <c r="P725" s="2128"/>
      <c r="Q725" s="2128"/>
      <c r="R725" s="2128"/>
      <c r="S725" s="2128"/>
      <c r="T725" s="2129"/>
      <c r="U725" s="2128"/>
      <c r="V725" s="2128"/>
      <c r="W725" s="2128"/>
      <c r="X725" s="2128"/>
      <c r="Y725" s="2129"/>
      <c r="Z725" s="2189" t="s">
        <v>380</v>
      </c>
      <c r="AA725" s="2190"/>
      <c r="AB725" s="2190"/>
      <c r="AC725" s="2190"/>
      <c r="AD725" s="542">
        <v>14</v>
      </c>
      <c r="AE725" s="543">
        <v>403</v>
      </c>
      <c r="AF725" s="527">
        <f>SUM($AT$38-AE725)</f>
        <v>60</v>
      </c>
      <c r="AG725" s="2128"/>
      <c r="AH725" s="2128"/>
      <c r="AI725" s="2128"/>
      <c r="AJ725" s="2128"/>
      <c r="AK725" s="2128"/>
      <c r="AL725" s="2128"/>
      <c r="AM725" s="2128"/>
      <c r="AN725" s="2128"/>
      <c r="AO725" s="2128"/>
      <c r="AP725" s="2128"/>
      <c r="AQ725" s="1090"/>
      <c r="AR725" s="2368" t="s">
        <v>50</v>
      </c>
      <c r="AS725" s="2368"/>
      <c r="AT725" s="2368"/>
      <c r="AU725" s="2368"/>
      <c r="AV725" s="2368"/>
      <c r="AW725" s="2368"/>
      <c r="AX725" s="510"/>
    </row>
    <row r="726" spans="1:50">
      <c r="A726" s="2127"/>
      <c r="B726" s="2128"/>
      <c r="C726" s="2128"/>
      <c r="D726" s="2128"/>
      <c r="E726" s="2129"/>
      <c r="F726" s="2128"/>
      <c r="G726" s="2128"/>
      <c r="H726" s="2128"/>
      <c r="I726" s="2128"/>
      <c r="J726" s="2129"/>
      <c r="K726" s="2128"/>
      <c r="L726" s="2128"/>
      <c r="M726" s="2128"/>
      <c r="N726" s="2128"/>
      <c r="O726" s="2129"/>
      <c r="P726" s="2128"/>
      <c r="Q726" s="2128"/>
      <c r="R726" s="2128"/>
      <c r="S726" s="2128"/>
      <c r="T726" s="2129"/>
      <c r="U726" s="2128"/>
      <c r="V726" s="2128"/>
      <c r="W726" s="2128"/>
      <c r="X726" s="2128"/>
      <c r="Y726" s="2129"/>
      <c r="Z726" s="2189"/>
      <c r="AA726" s="2190"/>
      <c r="AB726" s="2190"/>
      <c r="AC726" s="2190"/>
      <c r="AD726" s="542"/>
      <c r="AE726" s="543"/>
      <c r="AF726" s="527">
        <f t="shared" ref="AF726:AF735" si="14">SUM($AT$38-AE726)</f>
        <v>463</v>
      </c>
      <c r="AG726" s="2128"/>
      <c r="AH726" s="2128"/>
      <c r="AI726" s="2128"/>
      <c r="AJ726" s="2128"/>
      <c r="AK726" s="2128"/>
      <c r="AL726" s="2128"/>
      <c r="AM726" s="2128"/>
      <c r="AN726" s="2128"/>
      <c r="AO726" s="2128"/>
      <c r="AP726" s="2128"/>
      <c r="AQ726" s="1090"/>
      <c r="AR726" s="2368"/>
      <c r="AS726" s="2368"/>
      <c r="AT726" s="2368"/>
      <c r="AU726" s="2368"/>
      <c r="AV726" s="2368"/>
      <c r="AW726" s="2368"/>
      <c r="AX726" s="510"/>
    </row>
    <row r="727" spans="1:50">
      <c r="A727" s="2127"/>
      <c r="B727" s="2128"/>
      <c r="C727" s="2128"/>
      <c r="D727" s="2128"/>
      <c r="E727" s="2129"/>
      <c r="F727" s="2128"/>
      <c r="G727" s="2128"/>
      <c r="H727" s="2128"/>
      <c r="I727" s="2128"/>
      <c r="J727" s="2129"/>
      <c r="K727" s="2128"/>
      <c r="L727" s="2128"/>
      <c r="M727" s="2128"/>
      <c r="N727" s="2128"/>
      <c r="O727" s="2129"/>
      <c r="P727" s="2128"/>
      <c r="Q727" s="2128"/>
      <c r="R727" s="2128"/>
      <c r="S727" s="2128"/>
      <c r="T727" s="2129"/>
      <c r="U727" s="2128"/>
      <c r="V727" s="2128"/>
      <c r="W727" s="2128"/>
      <c r="X727" s="2128"/>
      <c r="Y727" s="2129"/>
      <c r="Z727" s="2189"/>
      <c r="AA727" s="2190"/>
      <c r="AB727" s="2190"/>
      <c r="AC727" s="2190"/>
      <c r="AD727" s="542"/>
      <c r="AE727" s="543"/>
      <c r="AF727" s="527">
        <f t="shared" si="14"/>
        <v>463</v>
      </c>
      <c r="AG727" s="2128"/>
      <c r="AH727" s="2128"/>
      <c r="AI727" s="2128"/>
      <c r="AJ727" s="2128"/>
      <c r="AK727" s="2128"/>
      <c r="AL727" s="2128"/>
      <c r="AM727" s="2128"/>
      <c r="AN727" s="2128"/>
      <c r="AO727" s="2128"/>
      <c r="AP727" s="2128"/>
      <c r="AQ727" s="1090"/>
      <c r="AR727" s="2368"/>
      <c r="AS727" s="2368"/>
      <c r="AT727" s="2368"/>
      <c r="AU727" s="2368"/>
      <c r="AV727" s="2368"/>
      <c r="AW727" s="2368"/>
      <c r="AX727" s="510"/>
    </row>
    <row r="728" spans="1:50">
      <c r="A728" s="2127"/>
      <c r="B728" s="2128"/>
      <c r="C728" s="2128"/>
      <c r="D728" s="2128"/>
      <c r="E728" s="2129"/>
      <c r="F728" s="2128"/>
      <c r="G728" s="2128"/>
      <c r="H728" s="2128"/>
      <c r="I728" s="2128"/>
      <c r="J728" s="2129"/>
      <c r="K728" s="2128"/>
      <c r="L728" s="2128"/>
      <c r="M728" s="2128"/>
      <c r="N728" s="2128"/>
      <c r="O728" s="2129"/>
      <c r="P728" s="2128"/>
      <c r="Q728" s="2128"/>
      <c r="R728" s="2128"/>
      <c r="S728" s="2128"/>
      <c r="T728" s="2129"/>
      <c r="U728" s="2128"/>
      <c r="V728" s="2128"/>
      <c r="W728" s="2128"/>
      <c r="X728" s="2128"/>
      <c r="Y728" s="2129"/>
      <c r="Z728" s="2189"/>
      <c r="AA728" s="2190"/>
      <c r="AB728" s="2190"/>
      <c r="AC728" s="2190"/>
      <c r="AD728" s="542"/>
      <c r="AE728" s="543"/>
      <c r="AF728" s="527">
        <f t="shared" si="14"/>
        <v>463</v>
      </c>
      <c r="AG728" s="2128"/>
      <c r="AH728" s="2128"/>
      <c r="AI728" s="2128"/>
      <c r="AJ728" s="2128"/>
      <c r="AK728" s="2128"/>
      <c r="AL728" s="2128"/>
      <c r="AM728" s="2128"/>
      <c r="AN728" s="2128"/>
      <c r="AO728" s="2128"/>
      <c r="AP728" s="2128"/>
      <c r="AQ728" s="1090"/>
      <c r="AR728" s="2368"/>
      <c r="AS728" s="2368"/>
      <c r="AT728" s="2368"/>
      <c r="AU728" s="2368"/>
      <c r="AV728" s="2368"/>
      <c r="AW728" s="2368"/>
      <c r="AX728" s="510"/>
    </row>
    <row r="729" spans="1:50">
      <c r="A729" s="2127"/>
      <c r="B729" s="2128"/>
      <c r="C729" s="2128"/>
      <c r="D729" s="2128"/>
      <c r="E729" s="2129"/>
      <c r="F729" s="2128"/>
      <c r="G729" s="2128"/>
      <c r="H729" s="2128"/>
      <c r="I729" s="2128"/>
      <c r="J729" s="2129"/>
      <c r="K729" s="2128"/>
      <c r="L729" s="2128"/>
      <c r="M729" s="2128"/>
      <c r="N729" s="2128"/>
      <c r="O729" s="2129"/>
      <c r="P729" s="2128"/>
      <c r="Q729" s="2128"/>
      <c r="R729" s="2128"/>
      <c r="S729" s="2128"/>
      <c r="T729" s="2129"/>
      <c r="U729" s="2128"/>
      <c r="V729" s="2128"/>
      <c r="W729" s="2128"/>
      <c r="X729" s="2128"/>
      <c r="Y729" s="2129"/>
      <c r="Z729" s="2189"/>
      <c r="AA729" s="2190"/>
      <c r="AB729" s="2190"/>
      <c r="AC729" s="2190"/>
      <c r="AD729" s="542"/>
      <c r="AE729" s="543"/>
      <c r="AF729" s="527">
        <f t="shared" si="14"/>
        <v>463</v>
      </c>
      <c r="AG729" s="2128"/>
      <c r="AH729" s="2128"/>
      <c r="AI729" s="2128"/>
      <c r="AJ729" s="2128"/>
      <c r="AK729" s="2128"/>
      <c r="AL729" s="2128"/>
      <c r="AM729" s="2128"/>
      <c r="AN729" s="2128"/>
      <c r="AO729" s="2128"/>
      <c r="AP729" s="2128"/>
      <c r="AQ729" s="1090"/>
      <c r="AR729" s="2368"/>
      <c r="AS729" s="2368"/>
      <c r="AT729" s="2368"/>
      <c r="AU729" s="2368"/>
      <c r="AV729" s="2368"/>
      <c r="AW729" s="2368"/>
      <c r="AX729" s="510"/>
    </row>
    <row r="730" spans="1:50">
      <c r="A730" s="2127"/>
      <c r="B730" s="2128"/>
      <c r="C730" s="2128"/>
      <c r="D730" s="2128"/>
      <c r="E730" s="2129"/>
      <c r="F730" s="2128"/>
      <c r="G730" s="2128"/>
      <c r="H730" s="2128"/>
      <c r="I730" s="2128"/>
      <c r="J730" s="2129"/>
      <c r="K730" s="2128"/>
      <c r="L730" s="2128"/>
      <c r="M730" s="2128"/>
      <c r="N730" s="2128"/>
      <c r="O730" s="2129"/>
      <c r="P730" s="2128"/>
      <c r="Q730" s="2128"/>
      <c r="R730" s="2128"/>
      <c r="S730" s="2128"/>
      <c r="T730" s="2129"/>
      <c r="U730" s="2128"/>
      <c r="V730" s="2128"/>
      <c r="W730" s="2128"/>
      <c r="X730" s="2128"/>
      <c r="Y730" s="2129"/>
      <c r="Z730" s="2189"/>
      <c r="AA730" s="2190"/>
      <c r="AB730" s="2190"/>
      <c r="AC730" s="2190"/>
      <c r="AD730" s="542"/>
      <c r="AE730" s="543"/>
      <c r="AF730" s="527">
        <f t="shared" si="14"/>
        <v>463</v>
      </c>
      <c r="AG730" s="2128"/>
      <c r="AH730" s="2128"/>
      <c r="AI730" s="2128"/>
      <c r="AJ730" s="2128"/>
      <c r="AK730" s="2128"/>
      <c r="AL730" s="2128"/>
      <c r="AM730" s="2128"/>
      <c r="AN730" s="2128"/>
      <c r="AO730" s="2128"/>
      <c r="AP730" s="2128"/>
      <c r="AQ730" s="1090"/>
      <c r="AR730" s="2368"/>
      <c r="AS730" s="2368"/>
      <c r="AT730" s="2368"/>
      <c r="AU730" s="2368"/>
      <c r="AV730" s="2368"/>
      <c r="AW730" s="2368"/>
      <c r="AX730" s="510"/>
    </row>
    <row r="731" spans="1:50">
      <c r="A731" s="2127"/>
      <c r="B731" s="2128"/>
      <c r="C731" s="2128"/>
      <c r="D731" s="2128"/>
      <c r="E731" s="2129"/>
      <c r="F731" s="2128"/>
      <c r="G731" s="2128"/>
      <c r="H731" s="2128"/>
      <c r="I731" s="2128"/>
      <c r="J731" s="2129"/>
      <c r="K731" s="2128"/>
      <c r="L731" s="2128"/>
      <c r="M731" s="2128"/>
      <c r="N731" s="2128"/>
      <c r="O731" s="2129"/>
      <c r="P731" s="2128"/>
      <c r="Q731" s="2128"/>
      <c r="R731" s="2128"/>
      <c r="S731" s="2128"/>
      <c r="T731" s="2129"/>
      <c r="U731" s="2128"/>
      <c r="V731" s="2128"/>
      <c r="W731" s="2128"/>
      <c r="X731" s="2128"/>
      <c r="Y731" s="2129"/>
      <c r="Z731" s="2189"/>
      <c r="AA731" s="2190"/>
      <c r="AB731" s="2190"/>
      <c r="AC731" s="2190"/>
      <c r="AD731" s="542"/>
      <c r="AE731" s="543"/>
      <c r="AF731" s="527">
        <f t="shared" si="14"/>
        <v>463</v>
      </c>
      <c r="AG731" s="2128"/>
      <c r="AH731" s="2128"/>
      <c r="AI731" s="2128"/>
      <c r="AJ731" s="2128"/>
      <c r="AK731" s="2128"/>
      <c r="AL731" s="2128"/>
      <c r="AM731" s="2128"/>
      <c r="AN731" s="2128"/>
      <c r="AO731" s="2128"/>
      <c r="AP731" s="2128"/>
      <c r="AQ731" s="1090"/>
      <c r="AR731" s="2368"/>
      <c r="AS731" s="2368"/>
      <c r="AT731" s="2368"/>
      <c r="AU731" s="2368"/>
      <c r="AV731" s="2368"/>
      <c r="AW731" s="2368"/>
      <c r="AX731" s="510"/>
    </row>
    <row r="732" spans="1:50">
      <c r="A732" s="2127"/>
      <c r="B732" s="2128"/>
      <c r="C732" s="2128"/>
      <c r="D732" s="2128"/>
      <c r="E732" s="2129"/>
      <c r="F732" s="2128"/>
      <c r="G732" s="2128"/>
      <c r="H732" s="2128"/>
      <c r="I732" s="2128"/>
      <c r="J732" s="2129"/>
      <c r="K732" s="2128"/>
      <c r="L732" s="2128"/>
      <c r="M732" s="2128"/>
      <c r="N732" s="2128"/>
      <c r="O732" s="2129"/>
      <c r="P732" s="2128"/>
      <c r="Q732" s="2128"/>
      <c r="R732" s="2128"/>
      <c r="S732" s="2128"/>
      <c r="T732" s="2129"/>
      <c r="U732" s="2128"/>
      <c r="V732" s="2128"/>
      <c r="W732" s="2128"/>
      <c r="X732" s="2128"/>
      <c r="Y732" s="2129"/>
      <c r="Z732" s="2189"/>
      <c r="AA732" s="2190"/>
      <c r="AB732" s="2190"/>
      <c r="AC732" s="2190"/>
      <c r="AD732" s="542"/>
      <c r="AE732" s="543"/>
      <c r="AF732" s="527">
        <f t="shared" si="14"/>
        <v>463</v>
      </c>
      <c r="AG732" s="2128"/>
      <c r="AH732" s="2128"/>
      <c r="AI732" s="2128"/>
      <c r="AJ732" s="2128"/>
      <c r="AK732" s="2128"/>
      <c r="AL732" s="2128"/>
      <c r="AM732" s="2128"/>
      <c r="AN732" s="2128"/>
      <c r="AO732" s="2128"/>
      <c r="AP732" s="2128"/>
      <c r="AQ732" s="1090"/>
      <c r="AR732" s="2368"/>
      <c r="AS732" s="2368"/>
      <c r="AT732" s="2368"/>
      <c r="AU732" s="2368"/>
      <c r="AV732" s="2368"/>
      <c r="AW732" s="2368"/>
      <c r="AX732" s="510"/>
    </row>
    <row r="733" spans="1:50">
      <c r="A733" s="2127"/>
      <c r="B733" s="2128"/>
      <c r="C733" s="2128"/>
      <c r="D733" s="2128"/>
      <c r="E733" s="2129"/>
      <c r="F733" s="2128"/>
      <c r="G733" s="2128"/>
      <c r="H733" s="2128"/>
      <c r="I733" s="2128"/>
      <c r="J733" s="2129"/>
      <c r="K733" s="2128"/>
      <c r="L733" s="2128"/>
      <c r="M733" s="2128"/>
      <c r="N733" s="2128"/>
      <c r="O733" s="2129"/>
      <c r="P733" s="2128"/>
      <c r="Q733" s="2128"/>
      <c r="R733" s="2128"/>
      <c r="S733" s="2128"/>
      <c r="T733" s="2129"/>
      <c r="U733" s="2128"/>
      <c r="V733" s="2128"/>
      <c r="W733" s="2128"/>
      <c r="X733" s="2128"/>
      <c r="Y733" s="2129"/>
      <c r="Z733" s="2189"/>
      <c r="AA733" s="2190"/>
      <c r="AB733" s="2190"/>
      <c r="AC733" s="2190"/>
      <c r="AD733" s="542"/>
      <c r="AE733" s="543"/>
      <c r="AF733" s="527">
        <f t="shared" si="14"/>
        <v>463</v>
      </c>
      <c r="AG733" s="2128"/>
      <c r="AH733" s="2128"/>
      <c r="AI733" s="2128"/>
      <c r="AJ733" s="2128"/>
      <c r="AK733" s="2128"/>
      <c r="AL733" s="2128"/>
      <c r="AM733" s="2128"/>
      <c r="AN733" s="2128"/>
      <c r="AO733" s="2128"/>
      <c r="AP733" s="2128"/>
      <c r="AQ733" s="1090"/>
      <c r="AR733" s="2368"/>
      <c r="AS733" s="2368"/>
      <c r="AT733" s="2368"/>
      <c r="AU733" s="2368"/>
      <c r="AV733" s="2368"/>
      <c r="AW733" s="2368"/>
      <c r="AX733" s="510"/>
    </row>
    <row r="734" spans="1:50">
      <c r="A734" s="2127"/>
      <c r="B734" s="2128"/>
      <c r="C734" s="2128"/>
      <c r="D734" s="2128"/>
      <c r="E734" s="2129"/>
      <c r="F734" s="2128"/>
      <c r="G734" s="2128"/>
      <c r="H734" s="2128"/>
      <c r="I734" s="2128"/>
      <c r="J734" s="2129"/>
      <c r="K734" s="2128"/>
      <c r="L734" s="2128"/>
      <c r="M734" s="2128"/>
      <c r="N734" s="2128"/>
      <c r="O734" s="2129"/>
      <c r="P734" s="2128"/>
      <c r="Q734" s="2128"/>
      <c r="R734" s="2128"/>
      <c r="S734" s="2128"/>
      <c r="T734" s="2129"/>
      <c r="U734" s="2128"/>
      <c r="V734" s="2128"/>
      <c r="W734" s="2128"/>
      <c r="X734" s="2128"/>
      <c r="Y734" s="2129"/>
      <c r="Z734" s="2189"/>
      <c r="AA734" s="2190"/>
      <c r="AB734" s="2190"/>
      <c r="AC734" s="2190"/>
      <c r="AD734" s="542"/>
      <c r="AE734" s="543"/>
      <c r="AF734" s="527">
        <f t="shared" si="14"/>
        <v>463</v>
      </c>
      <c r="AG734" s="2128"/>
      <c r="AH734" s="2128"/>
      <c r="AI734" s="2128"/>
      <c r="AJ734" s="2128"/>
      <c r="AK734" s="2128"/>
      <c r="AL734" s="2128"/>
      <c r="AM734" s="2128"/>
      <c r="AN734" s="2128"/>
      <c r="AO734" s="2128"/>
      <c r="AP734" s="2128"/>
      <c r="AQ734" s="1090"/>
      <c r="AR734" s="2368"/>
      <c r="AS734" s="2368"/>
      <c r="AT734" s="2368"/>
      <c r="AU734" s="2368"/>
      <c r="AV734" s="2368"/>
      <c r="AW734" s="2368"/>
      <c r="AX734" s="510"/>
    </row>
    <row r="735" spans="1:50">
      <c r="A735" s="2282"/>
      <c r="B735" s="2135"/>
      <c r="C735" s="2135"/>
      <c r="D735" s="2135"/>
      <c r="E735" s="2136"/>
      <c r="F735" s="2135"/>
      <c r="G735" s="2135"/>
      <c r="H735" s="2135"/>
      <c r="I735" s="2135"/>
      <c r="J735" s="2136"/>
      <c r="K735" s="2135"/>
      <c r="L735" s="2135"/>
      <c r="M735" s="2135"/>
      <c r="N735" s="2135"/>
      <c r="O735" s="2136"/>
      <c r="P735" s="2135"/>
      <c r="Q735" s="2135"/>
      <c r="R735" s="2135"/>
      <c r="S735" s="2135"/>
      <c r="T735" s="2136"/>
      <c r="U735" s="2135"/>
      <c r="V735" s="2135"/>
      <c r="W735" s="2135"/>
      <c r="X735" s="2135"/>
      <c r="Y735" s="2136"/>
      <c r="Z735" s="2189"/>
      <c r="AA735" s="2190"/>
      <c r="AB735" s="2190"/>
      <c r="AC735" s="2190"/>
      <c r="AD735" s="542"/>
      <c r="AE735" s="543"/>
      <c r="AF735" s="534">
        <f t="shared" si="14"/>
        <v>463</v>
      </c>
      <c r="AG735" s="581" t="s">
        <v>55</v>
      </c>
      <c r="AH735" s="512"/>
      <c r="AI735" s="512"/>
      <c r="AJ735" s="512"/>
      <c r="AK735" s="512"/>
      <c r="AL735" s="512"/>
      <c r="AM735" s="512"/>
      <c r="AN735" s="512"/>
      <c r="AO735" s="512"/>
      <c r="AP735" s="512"/>
      <c r="AQ735" s="512"/>
      <c r="AR735" s="512"/>
      <c r="AS735" s="512"/>
      <c r="AT735" s="512"/>
      <c r="AU735" s="512"/>
      <c r="AV735" s="512"/>
      <c r="AW735" s="512"/>
      <c r="AX735" s="512"/>
    </row>
    <row r="736" spans="1:50" ht="18.75">
      <c r="A736" s="2050" t="s">
        <v>0</v>
      </c>
      <c r="B736" s="2050"/>
      <c r="C736" s="2050"/>
      <c r="D736" s="2050"/>
      <c r="E736" s="2050"/>
      <c r="F736" s="2050" t="s">
        <v>1</v>
      </c>
      <c r="G736" s="2050"/>
      <c r="H736" s="2050"/>
      <c r="I736" s="2050"/>
      <c r="J736" s="2050"/>
      <c r="K736" s="2050" t="s">
        <v>2</v>
      </c>
      <c r="L736" s="2050"/>
      <c r="M736" s="2050"/>
      <c r="N736" s="2050"/>
      <c r="O736" s="2050"/>
      <c r="P736" s="2050" t="s">
        <v>3</v>
      </c>
      <c r="Q736" s="2050"/>
      <c r="R736" s="2050"/>
      <c r="S736" s="2050"/>
      <c r="T736" s="2050"/>
      <c r="U736" s="2050" t="s">
        <v>4</v>
      </c>
      <c r="V736" s="2050"/>
      <c r="W736" s="2050"/>
      <c r="X736" s="2050"/>
      <c r="Y736" s="2050"/>
      <c r="Z736" s="2050" t="s">
        <v>5</v>
      </c>
      <c r="AA736" s="2050"/>
      <c r="AB736" s="2050"/>
      <c r="AC736" s="2050"/>
      <c r="AD736" s="2050"/>
      <c r="AE736" s="2050" t="s">
        <v>6</v>
      </c>
      <c r="AF736" s="2050"/>
      <c r="AG736" s="2050"/>
      <c r="AH736" s="2050"/>
      <c r="AI736" s="2050"/>
      <c r="AJ736" s="2050" t="s">
        <v>7</v>
      </c>
      <c r="AK736" s="2050"/>
      <c r="AL736" s="2050"/>
      <c r="AM736" s="2050"/>
      <c r="AN736" s="2050"/>
      <c r="AO736" s="2050" t="s">
        <v>8</v>
      </c>
      <c r="AP736" s="2050"/>
      <c r="AQ736" s="2050"/>
      <c r="AR736" s="2050"/>
      <c r="AS736" s="2050"/>
      <c r="AT736" s="2050" t="s">
        <v>9</v>
      </c>
      <c r="AU736" s="2050"/>
      <c r="AV736" s="2050"/>
      <c r="AW736" s="2050"/>
      <c r="AX736" s="2050"/>
    </row>
    <row r="737" spans="1:50">
      <c r="A737" s="2287" t="s">
        <v>207</v>
      </c>
      <c r="B737" s="2288"/>
      <c r="C737" s="2288"/>
      <c r="D737" s="2288"/>
      <c r="E737" s="2288"/>
      <c r="F737" s="2288"/>
      <c r="G737" s="2288"/>
      <c r="H737" s="2288"/>
      <c r="I737" s="2288"/>
      <c r="J737" s="2288"/>
      <c r="K737" s="2288"/>
      <c r="L737" s="2288"/>
      <c r="M737" s="2288"/>
      <c r="N737" s="2288"/>
      <c r="O737" s="2288"/>
      <c r="P737" s="2288"/>
      <c r="Q737" s="2288"/>
      <c r="R737" s="2288"/>
      <c r="S737" s="2288"/>
      <c r="T737" s="2288"/>
      <c r="U737" s="2288"/>
      <c r="V737" s="2288"/>
      <c r="W737" s="2288"/>
      <c r="X737" s="2288"/>
      <c r="Y737" s="2288"/>
      <c r="Z737" s="513">
        <v>1</v>
      </c>
      <c r="AA737" s="514"/>
      <c r="AB737" s="514"/>
      <c r="AC737" s="514"/>
      <c r="AD737" s="515"/>
      <c r="AE737" s="514">
        <v>2</v>
      </c>
      <c r="AF737" s="514"/>
      <c r="AG737" s="514"/>
      <c r="AH737" s="514"/>
      <c r="AI737" s="515"/>
      <c r="AJ737" s="514">
        <v>3</v>
      </c>
      <c r="AK737" s="514"/>
      <c r="AL737" s="514"/>
      <c r="AM737" s="514"/>
      <c r="AN737" s="515"/>
      <c r="AO737" s="514">
        <v>4</v>
      </c>
      <c r="AP737" s="514"/>
      <c r="AQ737" s="514"/>
      <c r="AR737" s="514"/>
      <c r="AS737" s="515"/>
      <c r="AT737" s="514">
        <v>5</v>
      </c>
      <c r="AU737" s="514"/>
      <c r="AV737" s="514"/>
      <c r="AW737" s="514"/>
      <c r="AX737" s="515"/>
    </row>
    <row r="738" spans="1:50">
      <c r="A738" s="2289"/>
      <c r="B738" s="2290"/>
      <c r="C738" s="2290"/>
      <c r="D738" s="2290"/>
      <c r="E738" s="2290"/>
      <c r="F738" s="2290"/>
      <c r="G738" s="2290"/>
      <c r="H738" s="2290"/>
      <c r="I738" s="2290"/>
      <c r="J738" s="2290"/>
      <c r="K738" s="2290"/>
      <c r="L738" s="2290"/>
      <c r="M738" s="2290"/>
      <c r="N738" s="2290"/>
      <c r="O738" s="2290"/>
      <c r="P738" s="2290"/>
      <c r="Q738" s="2290"/>
      <c r="R738" s="2290"/>
      <c r="S738" s="2290"/>
      <c r="T738" s="2290"/>
      <c r="U738" s="2290"/>
      <c r="V738" s="2290"/>
      <c r="W738" s="2290"/>
      <c r="X738" s="2290"/>
      <c r="Y738" s="2290"/>
      <c r="Z738" s="2302"/>
      <c r="AA738" s="2280"/>
      <c r="AB738" s="2280"/>
      <c r="AC738" s="2280"/>
      <c r="AD738" s="2281"/>
      <c r="AE738" s="2280"/>
      <c r="AF738" s="2280"/>
      <c r="AG738" s="2280"/>
      <c r="AH738" s="2280"/>
      <c r="AI738" s="2281"/>
      <c r="AJ738" s="2280"/>
      <c r="AK738" s="2280"/>
      <c r="AL738" s="2280"/>
      <c r="AM738" s="2280"/>
      <c r="AN738" s="2281"/>
      <c r="AO738" s="2280"/>
      <c r="AP738" s="2280"/>
      <c r="AQ738" s="2280"/>
      <c r="AR738" s="2280"/>
      <c r="AS738" s="2281"/>
      <c r="AT738" s="2280"/>
      <c r="AU738" s="2280"/>
      <c r="AV738" s="2280"/>
      <c r="AW738" s="2280"/>
      <c r="AX738" s="2281"/>
    </row>
    <row r="739" spans="1:50">
      <c r="A739" s="2289"/>
      <c r="B739" s="2290"/>
      <c r="C739" s="2290"/>
      <c r="D739" s="2290"/>
      <c r="E739" s="2290"/>
      <c r="F739" s="2290"/>
      <c r="G739" s="2290"/>
      <c r="H739" s="2290"/>
      <c r="I739" s="2290"/>
      <c r="J739" s="2290"/>
      <c r="K739" s="2290"/>
      <c r="L739" s="2290"/>
      <c r="M739" s="2290"/>
      <c r="N739" s="2290"/>
      <c r="O739" s="2290"/>
      <c r="P739" s="2290"/>
      <c r="Q739" s="2290"/>
      <c r="R739" s="2290"/>
      <c r="S739" s="2290"/>
      <c r="T739" s="2290"/>
      <c r="U739" s="2290"/>
      <c r="V739" s="2290"/>
      <c r="W739" s="2290"/>
      <c r="X739" s="2290"/>
      <c r="Y739" s="2290"/>
      <c r="Z739" s="2302"/>
      <c r="AA739" s="2280"/>
      <c r="AB739" s="2280"/>
      <c r="AC739" s="2280"/>
      <c r="AD739" s="2281"/>
      <c r="AE739" s="2280"/>
      <c r="AF739" s="2280"/>
      <c r="AG739" s="2280"/>
      <c r="AH739" s="2280"/>
      <c r="AI739" s="2281"/>
      <c r="AJ739" s="2280"/>
      <c r="AK739" s="2280"/>
      <c r="AL739" s="2280"/>
      <c r="AM739" s="2280"/>
      <c r="AN739" s="2281"/>
      <c r="AO739" s="2280"/>
      <c r="AP739" s="2280"/>
      <c r="AQ739" s="2280"/>
      <c r="AR739" s="2280"/>
      <c r="AS739" s="2281"/>
      <c r="AT739" s="2280"/>
      <c r="AU739" s="2280"/>
      <c r="AV739" s="2280"/>
      <c r="AW739" s="2280"/>
      <c r="AX739" s="2281"/>
    </row>
    <row r="740" spans="1:50">
      <c r="A740" s="2289"/>
      <c r="B740" s="2290"/>
      <c r="C740" s="2290"/>
      <c r="D740" s="2290"/>
      <c r="E740" s="2290"/>
      <c r="F740" s="2290"/>
      <c r="G740" s="2290"/>
      <c r="H740" s="2290"/>
      <c r="I740" s="2290"/>
      <c r="J740" s="2290"/>
      <c r="K740" s="2290"/>
      <c r="L740" s="2290"/>
      <c r="M740" s="2290"/>
      <c r="N740" s="2290"/>
      <c r="O740" s="2290"/>
      <c r="P740" s="2290"/>
      <c r="Q740" s="2290"/>
      <c r="R740" s="2290"/>
      <c r="S740" s="2290"/>
      <c r="T740" s="2290"/>
      <c r="U740" s="2290"/>
      <c r="V740" s="2290"/>
      <c r="W740" s="2290"/>
      <c r="X740" s="2290"/>
      <c r="Y740" s="2290"/>
      <c r="Z740" s="2302"/>
      <c r="AA740" s="2280"/>
      <c r="AB740" s="2280"/>
      <c r="AC740" s="2280"/>
      <c r="AD740" s="2281"/>
      <c r="AE740" s="2280"/>
      <c r="AF740" s="2280"/>
      <c r="AG740" s="2280"/>
      <c r="AH740" s="2280"/>
      <c r="AI740" s="2281"/>
      <c r="AJ740" s="2280"/>
      <c r="AK740" s="2280"/>
      <c r="AL740" s="2280"/>
      <c r="AM740" s="2280"/>
      <c r="AN740" s="2281"/>
      <c r="AO740" s="2280"/>
      <c r="AP740" s="2280"/>
      <c r="AQ740" s="2280"/>
      <c r="AR740" s="2280"/>
      <c r="AS740" s="2281"/>
      <c r="AT740" s="2280"/>
      <c r="AU740" s="2280"/>
      <c r="AV740" s="2280"/>
      <c r="AW740" s="2280"/>
      <c r="AX740" s="2281"/>
    </row>
    <row r="741" spans="1:50" ht="15.75">
      <c r="A741" s="2196" t="s">
        <v>43</v>
      </c>
      <c r="B741" s="2197"/>
      <c r="C741" s="2197"/>
      <c r="D741" s="516"/>
      <c r="E741" s="518" t="s">
        <v>44</v>
      </c>
      <c r="F741" s="518" t="s">
        <v>45</v>
      </c>
      <c r="G741" s="518" t="s">
        <v>208</v>
      </c>
      <c r="H741" s="2197" t="s">
        <v>47</v>
      </c>
      <c r="I741" s="2197"/>
      <c r="J741" s="2197"/>
      <c r="K741" s="517"/>
      <c r="L741" s="517"/>
      <c r="M741" s="517"/>
      <c r="N741" s="517"/>
      <c r="O741" s="517"/>
      <c r="P741" s="517"/>
      <c r="Q741" s="517"/>
      <c r="R741" s="517"/>
      <c r="S741" s="518" t="s">
        <v>48</v>
      </c>
      <c r="T741" s="517"/>
      <c r="U741" s="2285">
        <f>$AT$38</f>
        <v>463</v>
      </c>
      <c r="V741" s="2285"/>
      <c r="W741" s="2286" t="s">
        <v>49</v>
      </c>
      <c r="X741" s="2286"/>
      <c r="Y741" s="517"/>
      <c r="Z741" s="2302"/>
      <c r="AA741" s="2280"/>
      <c r="AB741" s="2280"/>
      <c r="AC741" s="2280"/>
      <c r="AD741" s="2281"/>
      <c r="AE741" s="2280"/>
      <c r="AF741" s="2280"/>
      <c r="AG741" s="2280"/>
      <c r="AH741" s="2280"/>
      <c r="AI741" s="2281"/>
      <c r="AJ741" s="2280"/>
      <c r="AK741" s="2280"/>
      <c r="AL741" s="2280"/>
      <c r="AM741" s="2280"/>
      <c r="AN741" s="2281"/>
      <c r="AO741" s="2280"/>
      <c r="AP741" s="2280"/>
      <c r="AQ741" s="2280"/>
      <c r="AR741" s="2280"/>
      <c r="AS741" s="2281"/>
      <c r="AT741" s="2280"/>
      <c r="AU741" s="2280"/>
      <c r="AV741" s="2280"/>
      <c r="AW741" s="2280"/>
      <c r="AX741" s="2281"/>
    </row>
    <row r="742" spans="1:50">
      <c r="A742" s="2194"/>
      <c r="B742" s="2195"/>
      <c r="C742" s="2195"/>
      <c r="D742" s="2195"/>
      <c r="E742" s="540"/>
      <c r="F742" s="541"/>
      <c r="G742" s="527">
        <f>SUM($AT$38-F742)</f>
        <v>463</v>
      </c>
      <c r="H742" s="2280"/>
      <c r="I742" s="2280"/>
      <c r="J742" s="2280"/>
      <c r="K742" s="2280"/>
      <c r="L742" s="2280"/>
      <c r="M742" s="2280"/>
      <c r="N742" s="2280"/>
      <c r="O742" s="2280"/>
      <c r="P742" s="2280"/>
      <c r="Q742" s="2280"/>
      <c r="R742" s="1089"/>
      <c r="S742" s="2368" t="s">
        <v>50</v>
      </c>
      <c r="T742" s="2368"/>
      <c r="U742" s="2368"/>
      <c r="V742" s="2368"/>
      <c r="W742" s="2368"/>
      <c r="X742" s="2368"/>
      <c r="Y742" s="517"/>
      <c r="Z742" s="2302"/>
      <c r="AA742" s="2280"/>
      <c r="AB742" s="2280"/>
      <c r="AC742" s="2280"/>
      <c r="AD742" s="2281"/>
      <c r="AE742" s="2280"/>
      <c r="AF742" s="2280"/>
      <c r="AG742" s="2280"/>
      <c r="AH742" s="2280"/>
      <c r="AI742" s="2281"/>
      <c r="AJ742" s="2280"/>
      <c r="AK742" s="2280"/>
      <c r="AL742" s="2280"/>
      <c r="AM742" s="2280"/>
      <c r="AN742" s="2281"/>
      <c r="AO742" s="2280"/>
      <c r="AP742" s="2280"/>
      <c r="AQ742" s="2280"/>
      <c r="AR742" s="2280"/>
      <c r="AS742" s="2281"/>
      <c r="AT742" s="2280"/>
      <c r="AU742" s="2280"/>
      <c r="AV742" s="2280"/>
      <c r="AW742" s="2280"/>
      <c r="AX742" s="2281"/>
    </row>
    <row r="743" spans="1:50">
      <c r="A743" s="2194"/>
      <c r="B743" s="2195"/>
      <c r="C743" s="2195"/>
      <c r="D743" s="2195"/>
      <c r="E743" s="540"/>
      <c r="F743" s="541"/>
      <c r="G743" s="527">
        <f t="shared" ref="G743:G752" si="15">SUM($AT$38-F743)</f>
        <v>463</v>
      </c>
      <c r="H743" s="2280"/>
      <c r="I743" s="2280"/>
      <c r="J743" s="2280"/>
      <c r="K743" s="2280"/>
      <c r="L743" s="2280"/>
      <c r="M743" s="2280"/>
      <c r="N743" s="2280"/>
      <c r="O743" s="2280"/>
      <c r="P743" s="2280"/>
      <c r="Q743" s="2280"/>
      <c r="R743" s="1089"/>
      <c r="S743" s="2368"/>
      <c r="T743" s="2368"/>
      <c r="U743" s="2368"/>
      <c r="V743" s="2368"/>
      <c r="W743" s="2368"/>
      <c r="X743" s="2368"/>
      <c r="Y743" s="517"/>
      <c r="Z743" s="2302"/>
      <c r="AA743" s="2280"/>
      <c r="AB743" s="2280"/>
      <c r="AC743" s="2280"/>
      <c r="AD743" s="2281"/>
      <c r="AE743" s="2280"/>
      <c r="AF743" s="2280"/>
      <c r="AG743" s="2280"/>
      <c r="AH743" s="2280"/>
      <c r="AI743" s="2281"/>
      <c r="AJ743" s="2280"/>
      <c r="AK743" s="2280"/>
      <c r="AL743" s="2280"/>
      <c r="AM743" s="2280"/>
      <c r="AN743" s="2281"/>
      <c r="AO743" s="2280"/>
      <c r="AP743" s="2280"/>
      <c r="AQ743" s="2280"/>
      <c r="AR743" s="2280"/>
      <c r="AS743" s="2281"/>
      <c r="AT743" s="2280"/>
      <c r="AU743" s="2280"/>
      <c r="AV743" s="2280"/>
      <c r="AW743" s="2280"/>
      <c r="AX743" s="2281"/>
    </row>
    <row r="744" spans="1:50">
      <c r="A744" s="2194"/>
      <c r="B744" s="2195"/>
      <c r="C744" s="2195"/>
      <c r="D744" s="2195"/>
      <c r="E744" s="540"/>
      <c r="F744" s="541"/>
      <c r="G744" s="527">
        <f t="shared" si="15"/>
        <v>463</v>
      </c>
      <c r="H744" s="2280"/>
      <c r="I744" s="2280"/>
      <c r="J744" s="2280"/>
      <c r="K744" s="2280"/>
      <c r="L744" s="2280"/>
      <c r="M744" s="2280"/>
      <c r="N744" s="2280"/>
      <c r="O744" s="2280"/>
      <c r="P744" s="2280"/>
      <c r="Q744" s="2280"/>
      <c r="R744" s="1089"/>
      <c r="S744" s="2368"/>
      <c r="T744" s="2368"/>
      <c r="U744" s="2368"/>
      <c r="V744" s="2368"/>
      <c r="W744" s="2368"/>
      <c r="X744" s="2368"/>
      <c r="Y744" s="517"/>
      <c r="Z744" s="2302"/>
      <c r="AA744" s="2280"/>
      <c r="AB744" s="2280"/>
      <c r="AC744" s="2280"/>
      <c r="AD744" s="2281"/>
      <c r="AE744" s="2280"/>
      <c r="AF744" s="2280"/>
      <c r="AG744" s="2280"/>
      <c r="AH744" s="2280"/>
      <c r="AI744" s="2281"/>
      <c r="AJ744" s="2280"/>
      <c r="AK744" s="2280"/>
      <c r="AL744" s="2280"/>
      <c r="AM744" s="2280"/>
      <c r="AN744" s="2281"/>
      <c r="AO744" s="2280"/>
      <c r="AP744" s="2280"/>
      <c r="AQ744" s="2280"/>
      <c r="AR744" s="2280"/>
      <c r="AS744" s="2281"/>
      <c r="AT744" s="2280"/>
      <c r="AU744" s="2280"/>
      <c r="AV744" s="2280"/>
      <c r="AW744" s="2280"/>
      <c r="AX744" s="2281"/>
    </row>
    <row r="745" spans="1:50">
      <c r="A745" s="2194"/>
      <c r="B745" s="2195"/>
      <c r="C745" s="2195"/>
      <c r="D745" s="2195"/>
      <c r="E745" s="540"/>
      <c r="F745" s="541"/>
      <c r="G745" s="527">
        <f t="shared" si="15"/>
        <v>463</v>
      </c>
      <c r="H745" s="2280"/>
      <c r="I745" s="2280"/>
      <c r="J745" s="2280"/>
      <c r="K745" s="2280"/>
      <c r="L745" s="2280"/>
      <c r="M745" s="2280"/>
      <c r="N745" s="2280"/>
      <c r="O745" s="2280"/>
      <c r="P745" s="2280"/>
      <c r="Q745" s="2280"/>
      <c r="R745" s="1089"/>
      <c r="S745" s="2368"/>
      <c r="T745" s="2368"/>
      <c r="U745" s="2368"/>
      <c r="V745" s="2368"/>
      <c r="W745" s="2368"/>
      <c r="X745" s="2368"/>
      <c r="Y745" s="517"/>
      <c r="Z745" s="2302"/>
      <c r="AA745" s="2280"/>
      <c r="AB745" s="2280"/>
      <c r="AC745" s="2280"/>
      <c r="AD745" s="2281"/>
      <c r="AE745" s="2280"/>
      <c r="AF745" s="2280"/>
      <c r="AG745" s="2280"/>
      <c r="AH745" s="2280"/>
      <c r="AI745" s="2281"/>
      <c r="AJ745" s="2280"/>
      <c r="AK745" s="2280"/>
      <c r="AL745" s="2280"/>
      <c r="AM745" s="2280"/>
      <c r="AN745" s="2281"/>
      <c r="AO745" s="2280"/>
      <c r="AP745" s="2280"/>
      <c r="AQ745" s="2280"/>
      <c r="AR745" s="2280"/>
      <c r="AS745" s="2281"/>
      <c r="AT745" s="2280"/>
      <c r="AU745" s="2280"/>
      <c r="AV745" s="2280"/>
      <c r="AW745" s="2280"/>
      <c r="AX745" s="2281"/>
    </row>
    <row r="746" spans="1:50">
      <c r="A746" s="2194"/>
      <c r="B746" s="2195"/>
      <c r="C746" s="2195"/>
      <c r="D746" s="2195"/>
      <c r="E746" s="540"/>
      <c r="F746" s="541"/>
      <c r="G746" s="527">
        <f t="shared" si="15"/>
        <v>463</v>
      </c>
      <c r="H746" s="2280"/>
      <c r="I746" s="2280"/>
      <c r="J746" s="2280"/>
      <c r="K746" s="2280"/>
      <c r="L746" s="2280"/>
      <c r="M746" s="2280"/>
      <c r="N746" s="2280"/>
      <c r="O746" s="2280"/>
      <c r="P746" s="2280"/>
      <c r="Q746" s="2280"/>
      <c r="R746" s="1089"/>
      <c r="S746" s="2368"/>
      <c r="T746" s="2368"/>
      <c r="U746" s="2368"/>
      <c r="V746" s="2368"/>
      <c r="W746" s="2368"/>
      <c r="X746" s="2368"/>
      <c r="Y746" s="517"/>
      <c r="Z746" s="2302"/>
      <c r="AA746" s="2280"/>
      <c r="AB746" s="2280"/>
      <c r="AC746" s="2280"/>
      <c r="AD746" s="2281"/>
      <c r="AE746" s="2280"/>
      <c r="AF746" s="2280"/>
      <c r="AG746" s="2280"/>
      <c r="AH746" s="2280"/>
      <c r="AI746" s="2281"/>
      <c r="AJ746" s="2280"/>
      <c r="AK746" s="2280"/>
      <c r="AL746" s="2280"/>
      <c r="AM746" s="2280"/>
      <c r="AN746" s="2281"/>
      <c r="AO746" s="2280"/>
      <c r="AP746" s="2280"/>
      <c r="AQ746" s="2280"/>
      <c r="AR746" s="2280"/>
      <c r="AS746" s="2281"/>
      <c r="AT746" s="2280"/>
      <c r="AU746" s="2280"/>
      <c r="AV746" s="2280"/>
      <c r="AW746" s="2280"/>
      <c r="AX746" s="2281"/>
    </row>
    <row r="747" spans="1:50">
      <c r="A747" s="2194"/>
      <c r="B747" s="2195"/>
      <c r="C747" s="2195"/>
      <c r="D747" s="2195"/>
      <c r="E747" s="540"/>
      <c r="F747" s="541"/>
      <c r="G747" s="527">
        <f t="shared" si="15"/>
        <v>463</v>
      </c>
      <c r="H747" s="2280"/>
      <c r="I747" s="2280"/>
      <c r="J747" s="2280"/>
      <c r="K747" s="2280"/>
      <c r="L747" s="2280"/>
      <c r="M747" s="2280"/>
      <c r="N747" s="2280"/>
      <c r="O747" s="2280"/>
      <c r="P747" s="2280"/>
      <c r="Q747" s="2280"/>
      <c r="R747" s="1089"/>
      <c r="S747" s="2368"/>
      <c r="T747" s="2368"/>
      <c r="U747" s="2368"/>
      <c r="V747" s="2368"/>
      <c r="W747" s="2368"/>
      <c r="X747" s="2368"/>
      <c r="Y747" s="517"/>
      <c r="Z747" s="2302"/>
      <c r="AA747" s="2280"/>
      <c r="AB747" s="2280"/>
      <c r="AC747" s="2280"/>
      <c r="AD747" s="2281"/>
      <c r="AE747" s="2280"/>
      <c r="AF747" s="2280"/>
      <c r="AG747" s="2280"/>
      <c r="AH747" s="2280"/>
      <c r="AI747" s="2281"/>
      <c r="AJ747" s="2280"/>
      <c r="AK747" s="2280"/>
      <c r="AL747" s="2280"/>
      <c r="AM747" s="2280"/>
      <c r="AN747" s="2281"/>
      <c r="AO747" s="2280"/>
      <c r="AP747" s="2280"/>
      <c r="AQ747" s="2280"/>
      <c r="AR747" s="2280"/>
      <c r="AS747" s="2281"/>
      <c r="AT747" s="2280"/>
      <c r="AU747" s="2280"/>
      <c r="AV747" s="2280"/>
      <c r="AW747" s="2280"/>
      <c r="AX747" s="2281"/>
    </row>
    <row r="748" spans="1:50">
      <c r="A748" s="2194"/>
      <c r="B748" s="2195"/>
      <c r="C748" s="2195"/>
      <c r="D748" s="2195"/>
      <c r="E748" s="540"/>
      <c r="F748" s="541"/>
      <c r="G748" s="527">
        <f t="shared" si="15"/>
        <v>463</v>
      </c>
      <c r="H748" s="2280"/>
      <c r="I748" s="2280"/>
      <c r="J748" s="2280"/>
      <c r="K748" s="2280"/>
      <c r="L748" s="2280"/>
      <c r="M748" s="2280"/>
      <c r="N748" s="2280"/>
      <c r="O748" s="2280"/>
      <c r="P748" s="2280"/>
      <c r="Q748" s="2280"/>
      <c r="R748" s="1089"/>
      <c r="S748" s="2368"/>
      <c r="T748" s="2368"/>
      <c r="U748" s="2368"/>
      <c r="V748" s="2368"/>
      <c r="W748" s="2368"/>
      <c r="X748" s="2368"/>
      <c r="Y748" s="517"/>
      <c r="Z748" s="2302"/>
      <c r="AA748" s="2280"/>
      <c r="AB748" s="2280"/>
      <c r="AC748" s="2280"/>
      <c r="AD748" s="2281"/>
      <c r="AE748" s="2280"/>
      <c r="AF748" s="2280"/>
      <c r="AG748" s="2280"/>
      <c r="AH748" s="2280"/>
      <c r="AI748" s="2281"/>
      <c r="AJ748" s="2280"/>
      <c r="AK748" s="2280"/>
      <c r="AL748" s="2280"/>
      <c r="AM748" s="2280"/>
      <c r="AN748" s="2281"/>
      <c r="AO748" s="2280"/>
      <c r="AP748" s="2280"/>
      <c r="AQ748" s="2280"/>
      <c r="AR748" s="2280"/>
      <c r="AS748" s="2281"/>
      <c r="AT748" s="2280"/>
      <c r="AU748" s="2280"/>
      <c r="AV748" s="2280"/>
      <c r="AW748" s="2280"/>
      <c r="AX748" s="2281"/>
    </row>
    <row r="749" spans="1:50">
      <c r="A749" s="2194"/>
      <c r="B749" s="2195"/>
      <c r="C749" s="2195"/>
      <c r="D749" s="2195"/>
      <c r="E749" s="540"/>
      <c r="F749" s="541"/>
      <c r="G749" s="527">
        <f t="shared" si="15"/>
        <v>463</v>
      </c>
      <c r="H749" s="2280"/>
      <c r="I749" s="2280"/>
      <c r="J749" s="2280"/>
      <c r="K749" s="2280"/>
      <c r="L749" s="2280"/>
      <c r="M749" s="2280"/>
      <c r="N749" s="2280"/>
      <c r="O749" s="2280"/>
      <c r="P749" s="2280"/>
      <c r="Q749" s="2280"/>
      <c r="R749" s="1089"/>
      <c r="S749" s="2368"/>
      <c r="T749" s="2368"/>
      <c r="U749" s="2368"/>
      <c r="V749" s="2368"/>
      <c r="W749" s="2368"/>
      <c r="X749" s="2368"/>
      <c r="Y749" s="517"/>
      <c r="Z749" s="2302"/>
      <c r="AA749" s="2280"/>
      <c r="AB749" s="2280"/>
      <c r="AC749" s="2280"/>
      <c r="AD749" s="2281"/>
      <c r="AE749" s="2280"/>
      <c r="AF749" s="2280"/>
      <c r="AG749" s="2280"/>
      <c r="AH749" s="2280"/>
      <c r="AI749" s="2281"/>
      <c r="AJ749" s="2280"/>
      <c r="AK749" s="2280"/>
      <c r="AL749" s="2280"/>
      <c r="AM749" s="2280"/>
      <c r="AN749" s="2281"/>
      <c r="AO749" s="2280"/>
      <c r="AP749" s="2280"/>
      <c r="AQ749" s="2280"/>
      <c r="AR749" s="2280"/>
      <c r="AS749" s="2281"/>
      <c r="AT749" s="2280"/>
      <c r="AU749" s="2280"/>
      <c r="AV749" s="2280"/>
      <c r="AW749" s="2280"/>
      <c r="AX749" s="2281"/>
    </row>
    <row r="750" spans="1:50">
      <c r="A750" s="2194"/>
      <c r="B750" s="2195"/>
      <c r="C750" s="2195"/>
      <c r="D750" s="2195"/>
      <c r="E750" s="540"/>
      <c r="F750" s="541"/>
      <c r="G750" s="527">
        <f t="shared" si="15"/>
        <v>463</v>
      </c>
      <c r="H750" s="2280"/>
      <c r="I750" s="2280"/>
      <c r="J750" s="2280"/>
      <c r="K750" s="2280"/>
      <c r="L750" s="2280"/>
      <c r="M750" s="2280"/>
      <c r="N750" s="2280"/>
      <c r="O750" s="2280"/>
      <c r="P750" s="2280"/>
      <c r="Q750" s="2280"/>
      <c r="R750" s="1089"/>
      <c r="S750" s="2368"/>
      <c r="T750" s="2368"/>
      <c r="U750" s="2368"/>
      <c r="V750" s="2368"/>
      <c r="W750" s="2368"/>
      <c r="X750" s="2368"/>
      <c r="Y750" s="517"/>
      <c r="Z750" s="2302"/>
      <c r="AA750" s="2280"/>
      <c r="AB750" s="2280"/>
      <c r="AC750" s="2280"/>
      <c r="AD750" s="2281"/>
      <c r="AE750" s="2280"/>
      <c r="AF750" s="2280"/>
      <c r="AG750" s="2280"/>
      <c r="AH750" s="2280"/>
      <c r="AI750" s="2281"/>
      <c r="AJ750" s="2280"/>
      <c r="AK750" s="2280"/>
      <c r="AL750" s="2280"/>
      <c r="AM750" s="2280"/>
      <c r="AN750" s="2281"/>
      <c r="AO750" s="2280"/>
      <c r="AP750" s="2280"/>
      <c r="AQ750" s="2280"/>
      <c r="AR750" s="2280"/>
      <c r="AS750" s="2281"/>
      <c r="AT750" s="2280"/>
      <c r="AU750" s="2280"/>
      <c r="AV750" s="2280"/>
      <c r="AW750" s="2280"/>
      <c r="AX750" s="2281"/>
    </row>
    <row r="751" spans="1:50">
      <c r="A751" s="2194"/>
      <c r="B751" s="2195"/>
      <c r="C751" s="2195"/>
      <c r="D751" s="2195"/>
      <c r="E751" s="540"/>
      <c r="F751" s="541"/>
      <c r="G751" s="527">
        <f t="shared" si="15"/>
        <v>463</v>
      </c>
      <c r="H751" s="2280"/>
      <c r="I751" s="2280"/>
      <c r="J751" s="2280"/>
      <c r="K751" s="2280"/>
      <c r="L751" s="2280"/>
      <c r="M751" s="2280"/>
      <c r="N751" s="2280"/>
      <c r="O751" s="2280"/>
      <c r="P751" s="2280"/>
      <c r="Q751" s="2280"/>
      <c r="R751" s="1089"/>
      <c r="S751" s="2368"/>
      <c r="T751" s="2368"/>
      <c r="U751" s="2368"/>
      <c r="V751" s="2368"/>
      <c r="W751" s="2368"/>
      <c r="X751" s="2368"/>
      <c r="Y751" s="517"/>
      <c r="Z751" s="2302"/>
      <c r="AA751" s="2280"/>
      <c r="AB751" s="2280"/>
      <c r="AC751" s="2280"/>
      <c r="AD751" s="2281"/>
      <c r="AE751" s="2280"/>
      <c r="AF751" s="2280"/>
      <c r="AG751" s="2280"/>
      <c r="AH751" s="2280"/>
      <c r="AI751" s="2281"/>
      <c r="AJ751" s="2280"/>
      <c r="AK751" s="2280"/>
      <c r="AL751" s="2280"/>
      <c r="AM751" s="2280"/>
      <c r="AN751" s="2281"/>
      <c r="AO751" s="2280"/>
      <c r="AP751" s="2280"/>
      <c r="AQ751" s="2280"/>
      <c r="AR751" s="2280"/>
      <c r="AS751" s="2281"/>
      <c r="AT751" s="2280"/>
      <c r="AU751" s="2280"/>
      <c r="AV751" s="2280"/>
      <c r="AW751" s="2280"/>
      <c r="AX751" s="2281"/>
    </row>
    <row r="752" spans="1:50">
      <c r="A752" s="2194"/>
      <c r="B752" s="2195"/>
      <c r="C752" s="2195"/>
      <c r="D752" s="2195"/>
      <c r="E752" s="540"/>
      <c r="F752" s="541"/>
      <c r="G752" s="534">
        <f t="shared" si="15"/>
        <v>463</v>
      </c>
      <c r="H752" s="582" t="s">
        <v>55</v>
      </c>
      <c r="I752" s="519"/>
      <c r="J752" s="519"/>
      <c r="K752" s="519"/>
      <c r="L752" s="519"/>
      <c r="M752" s="519"/>
      <c r="N752" s="519"/>
      <c r="O752" s="519"/>
      <c r="P752" s="519"/>
      <c r="Q752" s="519"/>
      <c r="R752" s="519"/>
      <c r="S752" s="519"/>
      <c r="T752" s="519"/>
      <c r="U752" s="519"/>
      <c r="V752" s="519"/>
      <c r="W752" s="519"/>
      <c r="X752" s="519"/>
      <c r="Y752" s="519"/>
      <c r="Z752" s="2223" t="s">
        <v>209</v>
      </c>
      <c r="AA752" s="2224"/>
      <c r="AB752" s="2224"/>
      <c r="AC752" s="2224"/>
      <c r="AD752" s="2225"/>
      <c r="AE752" s="2291"/>
      <c r="AF752" s="2291"/>
      <c r="AG752" s="2291"/>
      <c r="AH752" s="2291"/>
      <c r="AI752" s="2292"/>
      <c r="AJ752" s="2291"/>
      <c r="AK752" s="2291"/>
      <c r="AL752" s="2291"/>
      <c r="AM752" s="2291"/>
      <c r="AN752" s="2292"/>
      <c r="AO752" s="2291"/>
      <c r="AP752" s="2291"/>
      <c r="AQ752" s="2291"/>
      <c r="AR752" s="2291"/>
      <c r="AS752" s="2292"/>
      <c r="AT752" s="2291"/>
      <c r="AU752" s="2291"/>
      <c r="AV752" s="2291"/>
      <c r="AW752" s="2291"/>
      <c r="AX752" s="2292"/>
    </row>
    <row r="753" spans="1:50">
      <c r="A753" s="517">
        <v>6</v>
      </c>
      <c r="B753" s="517"/>
      <c r="C753" s="517"/>
      <c r="D753" s="517"/>
      <c r="E753" s="515"/>
      <c r="F753" s="514">
        <v>7</v>
      </c>
      <c r="G753" s="514"/>
      <c r="H753" s="514"/>
      <c r="I753" s="514"/>
      <c r="J753" s="515"/>
      <c r="K753" s="514">
        <v>8</v>
      </c>
      <c r="L753" s="514"/>
      <c r="M753" s="514"/>
      <c r="N753" s="514"/>
      <c r="O753" s="515"/>
      <c r="P753" s="514">
        <v>9</v>
      </c>
      <c r="Q753" s="514"/>
      <c r="R753" s="514"/>
      <c r="S753" s="514"/>
      <c r="T753" s="515"/>
      <c r="U753" s="514">
        <v>10</v>
      </c>
      <c r="V753" s="514"/>
      <c r="W753" s="514"/>
      <c r="X753" s="514"/>
      <c r="Y753" s="515"/>
      <c r="Z753" s="517">
        <v>11</v>
      </c>
      <c r="AA753" s="517"/>
      <c r="AB753" s="517"/>
      <c r="AC753" s="517"/>
      <c r="AD753" s="520"/>
      <c r="AE753" s="517">
        <v>12</v>
      </c>
      <c r="AF753" s="517"/>
      <c r="AG753" s="517"/>
      <c r="AH753" s="517"/>
      <c r="AI753" s="520"/>
      <c r="AJ753" s="517">
        <v>13</v>
      </c>
      <c r="AK753" s="517"/>
      <c r="AL753" s="517"/>
      <c r="AM753" s="517"/>
      <c r="AN753" s="520"/>
      <c r="AO753" s="517">
        <v>14</v>
      </c>
      <c r="AP753" s="517"/>
      <c r="AQ753" s="517"/>
      <c r="AR753" s="517"/>
      <c r="AS753" s="520"/>
      <c r="AT753" s="517">
        <v>15</v>
      </c>
      <c r="AU753" s="517"/>
      <c r="AV753" s="517"/>
      <c r="AW753" s="517"/>
      <c r="AX753" s="520"/>
    </row>
    <row r="754" spans="1:50">
      <c r="A754" s="2280"/>
      <c r="B754" s="2280"/>
      <c r="C754" s="2280"/>
      <c r="D754" s="2280"/>
      <c r="E754" s="2281"/>
      <c r="F754" s="2280"/>
      <c r="G754" s="2280"/>
      <c r="H754" s="2280"/>
      <c r="I754" s="2280"/>
      <c r="J754" s="2281"/>
      <c r="K754" s="2280"/>
      <c r="L754" s="2280"/>
      <c r="M754" s="2280"/>
      <c r="N754" s="2280"/>
      <c r="O754" s="2281"/>
      <c r="P754" s="2280"/>
      <c r="Q754" s="2280"/>
      <c r="R754" s="2280"/>
      <c r="S754" s="2280"/>
      <c r="T754" s="2281"/>
      <c r="U754" s="2280"/>
      <c r="V754" s="2280"/>
      <c r="W754" s="2280"/>
      <c r="X754" s="2280"/>
      <c r="Y754" s="2281"/>
      <c r="Z754" s="2280"/>
      <c r="AA754" s="2280"/>
      <c r="AB754" s="2280"/>
      <c r="AC754" s="2280"/>
      <c r="AD754" s="2281"/>
      <c r="AE754" s="2280"/>
      <c r="AF754" s="2280"/>
      <c r="AG754" s="2280"/>
      <c r="AH754" s="2280"/>
      <c r="AI754" s="2281"/>
      <c r="AJ754" s="2280"/>
      <c r="AK754" s="2280"/>
      <c r="AL754" s="2280"/>
      <c r="AM754" s="2280"/>
      <c r="AN754" s="2281"/>
      <c r="AO754" s="2280"/>
      <c r="AP754" s="2280"/>
      <c r="AQ754" s="2280"/>
      <c r="AR754" s="2280"/>
      <c r="AS754" s="2281"/>
      <c r="AT754" s="2280"/>
      <c r="AU754" s="2280"/>
      <c r="AV754" s="2280"/>
      <c r="AW754" s="2280"/>
      <c r="AX754" s="2281"/>
    </row>
    <row r="755" spans="1:50">
      <c r="A755" s="2280"/>
      <c r="B755" s="2280"/>
      <c r="C755" s="2280"/>
      <c r="D755" s="2280"/>
      <c r="E755" s="2281"/>
      <c r="F755" s="2280"/>
      <c r="G755" s="2280"/>
      <c r="H755" s="2280"/>
      <c r="I755" s="2280"/>
      <c r="J755" s="2281"/>
      <c r="K755" s="2280"/>
      <c r="L755" s="2280"/>
      <c r="M755" s="2280"/>
      <c r="N755" s="2280"/>
      <c r="O755" s="2281"/>
      <c r="P755" s="2280"/>
      <c r="Q755" s="2280"/>
      <c r="R755" s="2280"/>
      <c r="S755" s="2280"/>
      <c r="T755" s="2281"/>
      <c r="U755" s="2280"/>
      <c r="V755" s="2280"/>
      <c r="W755" s="2280"/>
      <c r="X755" s="2280"/>
      <c r="Y755" s="2281"/>
      <c r="Z755" s="2280"/>
      <c r="AA755" s="2280"/>
      <c r="AB755" s="2280"/>
      <c r="AC755" s="2280"/>
      <c r="AD755" s="2281"/>
      <c r="AE755" s="2280"/>
      <c r="AF755" s="2280"/>
      <c r="AG755" s="2280"/>
      <c r="AH755" s="2280"/>
      <c r="AI755" s="2281"/>
      <c r="AJ755" s="2280"/>
      <c r="AK755" s="2280"/>
      <c r="AL755" s="2280"/>
      <c r="AM755" s="2280"/>
      <c r="AN755" s="2281"/>
      <c r="AO755" s="2280"/>
      <c r="AP755" s="2280"/>
      <c r="AQ755" s="2280"/>
      <c r="AR755" s="2280"/>
      <c r="AS755" s="2281"/>
      <c r="AT755" s="2280"/>
      <c r="AU755" s="2280"/>
      <c r="AV755" s="2280"/>
      <c r="AW755" s="2280"/>
      <c r="AX755" s="2281"/>
    </row>
    <row r="756" spans="1:50">
      <c r="A756" s="2280"/>
      <c r="B756" s="2280"/>
      <c r="C756" s="2280"/>
      <c r="D756" s="2280"/>
      <c r="E756" s="2281"/>
      <c r="F756" s="2280"/>
      <c r="G756" s="2280"/>
      <c r="H756" s="2280"/>
      <c r="I756" s="2280"/>
      <c r="J756" s="2281"/>
      <c r="K756" s="2280"/>
      <c r="L756" s="2280"/>
      <c r="M756" s="2280"/>
      <c r="N756" s="2280"/>
      <c r="O756" s="2281"/>
      <c r="P756" s="2280"/>
      <c r="Q756" s="2280"/>
      <c r="R756" s="2280"/>
      <c r="S756" s="2280"/>
      <c r="T756" s="2281"/>
      <c r="U756" s="2280"/>
      <c r="V756" s="2280"/>
      <c r="W756" s="2280"/>
      <c r="X756" s="2280"/>
      <c r="Y756" s="2281"/>
      <c r="Z756" s="2280"/>
      <c r="AA756" s="2280"/>
      <c r="AB756" s="2280"/>
      <c r="AC756" s="2280"/>
      <c r="AD756" s="2281"/>
      <c r="AE756" s="2280"/>
      <c r="AF756" s="2280"/>
      <c r="AG756" s="2280"/>
      <c r="AH756" s="2280"/>
      <c r="AI756" s="2281"/>
      <c r="AJ756" s="2280"/>
      <c r="AK756" s="2280"/>
      <c r="AL756" s="2280"/>
      <c r="AM756" s="2280"/>
      <c r="AN756" s="2281"/>
      <c r="AO756" s="2280"/>
      <c r="AP756" s="2280"/>
      <c r="AQ756" s="2280"/>
      <c r="AR756" s="2280"/>
      <c r="AS756" s="2281"/>
      <c r="AT756" s="2280"/>
      <c r="AU756" s="2280"/>
      <c r="AV756" s="2280"/>
      <c r="AW756" s="2280"/>
      <c r="AX756" s="2281"/>
    </row>
    <row r="757" spans="1:50">
      <c r="A757" s="2280"/>
      <c r="B757" s="2280"/>
      <c r="C757" s="2280"/>
      <c r="D757" s="2280"/>
      <c r="E757" s="2281"/>
      <c r="F757" s="2280"/>
      <c r="G757" s="2280"/>
      <c r="H757" s="2280"/>
      <c r="I757" s="2280"/>
      <c r="J757" s="2281"/>
      <c r="K757" s="2280"/>
      <c r="L757" s="2280"/>
      <c r="M757" s="2280"/>
      <c r="N757" s="2280"/>
      <c r="O757" s="2281"/>
      <c r="P757" s="2280"/>
      <c r="Q757" s="2280"/>
      <c r="R757" s="2280"/>
      <c r="S757" s="2280"/>
      <c r="T757" s="2281"/>
      <c r="U757" s="2280"/>
      <c r="V757" s="2280"/>
      <c r="W757" s="2280"/>
      <c r="X757" s="2280"/>
      <c r="Y757" s="2281"/>
      <c r="Z757" s="2280"/>
      <c r="AA757" s="2280"/>
      <c r="AB757" s="2280"/>
      <c r="AC757" s="2280"/>
      <c r="AD757" s="2281"/>
      <c r="AE757" s="2280"/>
      <c r="AF757" s="2280"/>
      <c r="AG757" s="2280"/>
      <c r="AH757" s="2280"/>
      <c r="AI757" s="2281"/>
      <c r="AJ757" s="2280"/>
      <c r="AK757" s="2280"/>
      <c r="AL757" s="2280"/>
      <c r="AM757" s="2280"/>
      <c r="AN757" s="2281"/>
      <c r="AO757" s="2280"/>
      <c r="AP757" s="2280"/>
      <c r="AQ757" s="2280"/>
      <c r="AR757" s="2280"/>
      <c r="AS757" s="2281"/>
      <c r="AT757" s="2280"/>
      <c r="AU757" s="2280"/>
      <c r="AV757" s="2280"/>
      <c r="AW757" s="2280"/>
      <c r="AX757" s="2281"/>
    </row>
    <row r="758" spans="1:50">
      <c r="A758" s="2280"/>
      <c r="B758" s="2280"/>
      <c r="C758" s="2280"/>
      <c r="D758" s="2280"/>
      <c r="E758" s="2281"/>
      <c r="F758" s="2280"/>
      <c r="G758" s="2280"/>
      <c r="H758" s="2280"/>
      <c r="I758" s="2280"/>
      <c r="J758" s="2281"/>
      <c r="K758" s="2280"/>
      <c r="L758" s="2280"/>
      <c r="M758" s="2280"/>
      <c r="N758" s="2280"/>
      <c r="O758" s="2281"/>
      <c r="P758" s="2280"/>
      <c r="Q758" s="2280"/>
      <c r="R758" s="2280"/>
      <c r="S758" s="2280"/>
      <c r="T758" s="2281"/>
      <c r="U758" s="2280"/>
      <c r="V758" s="2280"/>
      <c r="W758" s="2280"/>
      <c r="X758" s="2280"/>
      <c r="Y758" s="2281"/>
      <c r="Z758" s="2280"/>
      <c r="AA758" s="2280"/>
      <c r="AB758" s="2280"/>
      <c r="AC758" s="2280"/>
      <c r="AD758" s="2281"/>
      <c r="AE758" s="2280"/>
      <c r="AF758" s="2280"/>
      <c r="AG758" s="2280"/>
      <c r="AH758" s="2280"/>
      <c r="AI758" s="2281"/>
      <c r="AJ758" s="2280"/>
      <c r="AK758" s="2280"/>
      <c r="AL758" s="2280"/>
      <c r="AM758" s="2280"/>
      <c r="AN758" s="2281"/>
      <c r="AO758" s="2280"/>
      <c r="AP758" s="2280"/>
      <c r="AQ758" s="2280"/>
      <c r="AR758" s="2280"/>
      <c r="AS758" s="2281"/>
      <c r="AT758" s="2280"/>
      <c r="AU758" s="2280"/>
      <c r="AV758" s="2280"/>
      <c r="AW758" s="2280"/>
      <c r="AX758" s="2281"/>
    </row>
    <row r="759" spans="1:50">
      <c r="A759" s="2280"/>
      <c r="B759" s="2280"/>
      <c r="C759" s="2280"/>
      <c r="D759" s="2280"/>
      <c r="E759" s="2281"/>
      <c r="F759" s="2280"/>
      <c r="G759" s="2280"/>
      <c r="H759" s="2280"/>
      <c r="I759" s="2280"/>
      <c r="J759" s="2281"/>
      <c r="K759" s="2280"/>
      <c r="L759" s="2280"/>
      <c r="M759" s="2280"/>
      <c r="N759" s="2280"/>
      <c r="O759" s="2281"/>
      <c r="P759" s="2280"/>
      <c r="Q759" s="2280"/>
      <c r="R759" s="2280"/>
      <c r="S759" s="2280"/>
      <c r="T759" s="2281"/>
      <c r="U759" s="2280"/>
      <c r="V759" s="2280"/>
      <c r="W759" s="2280"/>
      <c r="X759" s="2280"/>
      <c r="Y759" s="2281"/>
      <c r="Z759" s="2280"/>
      <c r="AA759" s="2280"/>
      <c r="AB759" s="2280"/>
      <c r="AC759" s="2280"/>
      <c r="AD759" s="2281"/>
      <c r="AE759" s="2280"/>
      <c r="AF759" s="2280"/>
      <c r="AG759" s="2280"/>
      <c r="AH759" s="2280"/>
      <c r="AI759" s="2281"/>
      <c r="AJ759" s="2280"/>
      <c r="AK759" s="2280"/>
      <c r="AL759" s="2280"/>
      <c r="AM759" s="2280"/>
      <c r="AN759" s="2281"/>
      <c r="AO759" s="2280"/>
      <c r="AP759" s="2280"/>
      <c r="AQ759" s="2280"/>
      <c r="AR759" s="2280"/>
      <c r="AS759" s="2281"/>
      <c r="AT759" s="2280"/>
      <c r="AU759" s="2280"/>
      <c r="AV759" s="2280"/>
      <c r="AW759" s="2280"/>
      <c r="AX759" s="2281"/>
    </row>
    <row r="760" spans="1:50">
      <c r="A760" s="2280"/>
      <c r="B760" s="2280"/>
      <c r="C760" s="2280"/>
      <c r="D760" s="2280"/>
      <c r="E760" s="2281"/>
      <c r="F760" s="2280"/>
      <c r="G760" s="2280"/>
      <c r="H760" s="2280"/>
      <c r="I760" s="2280"/>
      <c r="J760" s="2281"/>
      <c r="K760" s="2280"/>
      <c r="L760" s="2280"/>
      <c r="M760" s="2280"/>
      <c r="N760" s="2280"/>
      <c r="O760" s="2281"/>
      <c r="P760" s="2280"/>
      <c r="Q760" s="2280"/>
      <c r="R760" s="2280"/>
      <c r="S760" s="2280"/>
      <c r="T760" s="2281"/>
      <c r="U760" s="2280"/>
      <c r="V760" s="2280"/>
      <c r="W760" s="2280"/>
      <c r="X760" s="2280"/>
      <c r="Y760" s="2281"/>
      <c r="Z760" s="2280"/>
      <c r="AA760" s="2280"/>
      <c r="AB760" s="2280"/>
      <c r="AC760" s="2280"/>
      <c r="AD760" s="2281"/>
      <c r="AE760" s="2280"/>
      <c r="AF760" s="2280"/>
      <c r="AG760" s="2280"/>
      <c r="AH760" s="2280"/>
      <c r="AI760" s="2281"/>
      <c r="AJ760" s="2280"/>
      <c r="AK760" s="2280"/>
      <c r="AL760" s="2280"/>
      <c r="AM760" s="2280"/>
      <c r="AN760" s="2281"/>
      <c r="AO760" s="2280"/>
      <c r="AP760" s="2280"/>
      <c r="AQ760" s="2280"/>
      <c r="AR760" s="2280"/>
      <c r="AS760" s="2281"/>
      <c r="AT760" s="2280"/>
      <c r="AU760" s="2280"/>
      <c r="AV760" s="2280"/>
      <c r="AW760" s="2280"/>
      <c r="AX760" s="2281"/>
    </row>
    <row r="761" spans="1:50">
      <c r="A761" s="2280"/>
      <c r="B761" s="2280"/>
      <c r="C761" s="2280"/>
      <c r="D761" s="2280"/>
      <c r="E761" s="2281"/>
      <c r="F761" s="2280"/>
      <c r="G761" s="2280"/>
      <c r="H761" s="2280"/>
      <c r="I761" s="2280"/>
      <c r="J761" s="2281"/>
      <c r="K761" s="2280"/>
      <c r="L761" s="2280"/>
      <c r="M761" s="2280"/>
      <c r="N761" s="2280"/>
      <c r="O761" s="2281"/>
      <c r="P761" s="2280"/>
      <c r="Q761" s="2280"/>
      <c r="R761" s="2280"/>
      <c r="S761" s="2280"/>
      <c r="T761" s="2281"/>
      <c r="U761" s="2280"/>
      <c r="V761" s="2280"/>
      <c r="W761" s="2280"/>
      <c r="X761" s="2280"/>
      <c r="Y761" s="2281"/>
      <c r="Z761" s="2280"/>
      <c r="AA761" s="2280"/>
      <c r="AB761" s="2280"/>
      <c r="AC761" s="2280"/>
      <c r="AD761" s="2281"/>
      <c r="AE761" s="2280"/>
      <c r="AF761" s="2280"/>
      <c r="AG761" s="2280"/>
      <c r="AH761" s="2280"/>
      <c r="AI761" s="2281"/>
      <c r="AJ761" s="2280"/>
      <c r="AK761" s="2280"/>
      <c r="AL761" s="2280"/>
      <c r="AM761" s="2280"/>
      <c r="AN761" s="2281"/>
      <c r="AO761" s="2280"/>
      <c r="AP761" s="2280"/>
      <c r="AQ761" s="2280"/>
      <c r="AR761" s="2280"/>
      <c r="AS761" s="2281"/>
      <c r="AT761" s="2280"/>
      <c r="AU761" s="2280"/>
      <c r="AV761" s="2280"/>
      <c r="AW761" s="2280"/>
      <c r="AX761" s="2281"/>
    </row>
    <row r="762" spans="1:50">
      <c r="A762" s="2280"/>
      <c r="B762" s="2280"/>
      <c r="C762" s="2280"/>
      <c r="D762" s="2280"/>
      <c r="E762" s="2281"/>
      <c r="F762" s="2280"/>
      <c r="G762" s="2280"/>
      <c r="H762" s="2280"/>
      <c r="I762" s="2280"/>
      <c r="J762" s="2281"/>
      <c r="K762" s="2280"/>
      <c r="L762" s="2280"/>
      <c r="M762" s="2280"/>
      <c r="N762" s="2280"/>
      <c r="O762" s="2281"/>
      <c r="P762" s="2280"/>
      <c r="Q762" s="2280"/>
      <c r="R762" s="2280"/>
      <c r="S762" s="2280"/>
      <c r="T762" s="2281"/>
      <c r="U762" s="2280"/>
      <c r="V762" s="2280"/>
      <c r="W762" s="2280"/>
      <c r="X762" s="2280"/>
      <c r="Y762" s="2281"/>
      <c r="Z762" s="2280"/>
      <c r="AA762" s="2280"/>
      <c r="AB762" s="2280"/>
      <c r="AC762" s="2280"/>
      <c r="AD762" s="2281"/>
      <c r="AE762" s="2280"/>
      <c r="AF762" s="2280"/>
      <c r="AG762" s="2280"/>
      <c r="AH762" s="2280"/>
      <c r="AI762" s="2281"/>
      <c r="AJ762" s="2280"/>
      <c r="AK762" s="2280"/>
      <c r="AL762" s="2280"/>
      <c r="AM762" s="2280"/>
      <c r="AN762" s="2281"/>
      <c r="AO762" s="2280"/>
      <c r="AP762" s="2280"/>
      <c r="AQ762" s="2280"/>
      <c r="AR762" s="2280"/>
      <c r="AS762" s="2281"/>
      <c r="AT762" s="2280"/>
      <c r="AU762" s="2280"/>
      <c r="AV762" s="2280"/>
      <c r="AW762" s="2280"/>
      <c r="AX762" s="2281"/>
    </row>
    <row r="763" spans="1:50">
      <c r="A763" s="2280"/>
      <c r="B763" s="2280"/>
      <c r="C763" s="2280"/>
      <c r="D763" s="2280"/>
      <c r="E763" s="2281"/>
      <c r="F763" s="2280"/>
      <c r="G763" s="2280"/>
      <c r="H763" s="2280"/>
      <c r="I763" s="2280"/>
      <c r="J763" s="2281"/>
      <c r="K763" s="2280"/>
      <c r="L763" s="2280"/>
      <c r="M763" s="2280"/>
      <c r="N763" s="2280"/>
      <c r="O763" s="2281"/>
      <c r="P763" s="2280"/>
      <c r="Q763" s="2280"/>
      <c r="R763" s="2280"/>
      <c r="S763" s="2280"/>
      <c r="T763" s="2281"/>
      <c r="U763" s="2280"/>
      <c r="V763" s="2280"/>
      <c r="W763" s="2280"/>
      <c r="X763" s="2280"/>
      <c r="Y763" s="2281"/>
      <c r="Z763" s="2280"/>
      <c r="AA763" s="2280"/>
      <c r="AB763" s="2280"/>
      <c r="AC763" s="2280"/>
      <c r="AD763" s="2281"/>
      <c r="AE763" s="2280"/>
      <c r="AF763" s="2280"/>
      <c r="AG763" s="2280"/>
      <c r="AH763" s="2280"/>
      <c r="AI763" s="2281"/>
      <c r="AJ763" s="2280"/>
      <c r="AK763" s="2280"/>
      <c r="AL763" s="2280"/>
      <c r="AM763" s="2280"/>
      <c r="AN763" s="2281"/>
      <c r="AO763" s="2280"/>
      <c r="AP763" s="2280"/>
      <c r="AQ763" s="2280"/>
      <c r="AR763" s="2280"/>
      <c r="AS763" s="2281"/>
      <c r="AT763" s="2280"/>
      <c r="AU763" s="2280"/>
      <c r="AV763" s="2280"/>
      <c r="AW763" s="2280"/>
      <c r="AX763" s="2281"/>
    </row>
    <row r="764" spans="1:50">
      <c r="A764" s="2280"/>
      <c r="B764" s="2280"/>
      <c r="C764" s="2280"/>
      <c r="D764" s="2280"/>
      <c r="E764" s="2281"/>
      <c r="F764" s="2280"/>
      <c r="G764" s="2280"/>
      <c r="H764" s="2280"/>
      <c r="I764" s="2280"/>
      <c r="J764" s="2281"/>
      <c r="K764" s="2280"/>
      <c r="L764" s="2280"/>
      <c r="M764" s="2280"/>
      <c r="N764" s="2280"/>
      <c r="O764" s="2281"/>
      <c r="P764" s="2280"/>
      <c r="Q764" s="2280"/>
      <c r="R764" s="2280"/>
      <c r="S764" s="2280"/>
      <c r="T764" s="2281"/>
      <c r="U764" s="2280"/>
      <c r="V764" s="2280"/>
      <c r="W764" s="2280"/>
      <c r="X764" s="2280"/>
      <c r="Y764" s="2281"/>
      <c r="Z764" s="2280"/>
      <c r="AA764" s="2280"/>
      <c r="AB764" s="2280"/>
      <c r="AC764" s="2280"/>
      <c r="AD764" s="2281"/>
      <c r="AE764" s="2280"/>
      <c r="AF764" s="2280"/>
      <c r="AG764" s="2280"/>
      <c r="AH764" s="2280"/>
      <c r="AI764" s="2281"/>
      <c r="AJ764" s="2280"/>
      <c r="AK764" s="2280"/>
      <c r="AL764" s="2280"/>
      <c r="AM764" s="2280"/>
      <c r="AN764" s="2281"/>
      <c r="AO764" s="2280"/>
      <c r="AP764" s="2280"/>
      <c r="AQ764" s="2280"/>
      <c r="AR764" s="2280"/>
      <c r="AS764" s="2281"/>
      <c r="AT764" s="2280"/>
      <c r="AU764" s="2280"/>
      <c r="AV764" s="2280"/>
      <c r="AW764" s="2280"/>
      <c r="AX764" s="2281"/>
    </row>
    <row r="765" spans="1:50">
      <c r="A765" s="2280"/>
      <c r="B765" s="2280"/>
      <c r="C765" s="2280"/>
      <c r="D765" s="2280"/>
      <c r="E765" s="2281"/>
      <c r="F765" s="2280"/>
      <c r="G765" s="2280"/>
      <c r="H765" s="2280"/>
      <c r="I765" s="2280"/>
      <c r="J765" s="2281"/>
      <c r="K765" s="2280"/>
      <c r="L765" s="2280"/>
      <c r="M765" s="2280"/>
      <c r="N765" s="2280"/>
      <c r="O765" s="2281"/>
      <c r="P765" s="2280"/>
      <c r="Q765" s="2280"/>
      <c r="R765" s="2280"/>
      <c r="S765" s="2280"/>
      <c r="T765" s="2281"/>
      <c r="U765" s="2280"/>
      <c r="V765" s="2280"/>
      <c r="W765" s="2280"/>
      <c r="X765" s="2280"/>
      <c r="Y765" s="2281"/>
      <c r="Z765" s="2280"/>
      <c r="AA765" s="2280"/>
      <c r="AB765" s="2280"/>
      <c r="AC765" s="2280"/>
      <c r="AD765" s="2281"/>
      <c r="AE765" s="2280"/>
      <c r="AF765" s="2280"/>
      <c r="AG765" s="2280"/>
      <c r="AH765" s="2280"/>
      <c r="AI765" s="2281"/>
      <c r="AJ765" s="2280"/>
      <c r="AK765" s="2280"/>
      <c r="AL765" s="2280"/>
      <c r="AM765" s="2280"/>
      <c r="AN765" s="2281"/>
      <c r="AO765" s="2280"/>
      <c r="AP765" s="2280"/>
      <c r="AQ765" s="2280"/>
      <c r="AR765" s="2280"/>
      <c r="AS765" s="2281"/>
      <c r="AT765" s="2280"/>
      <c r="AU765" s="2280"/>
      <c r="AV765" s="2280"/>
      <c r="AW765" s="2280"/>
      <c r="AX765" s="2281"/>
    </row>
    <row r="766" spans="1:50">
      <c r="A766" s="2280"/>
      <c r="B766" s="2280"/>
      <c r="C766" s="2280"/>
      <c r="D766" s="2280"/>
      <c r="E766" s="2281"/>
      <c r="F766" s="2280"/>
      <c r="G766" s="2280"/>
      <c r="H766" s="2280"/>
      <c r="I766" s="2280"/>
      <c r="J766" s="2281"/>
      <c r="K766" s="2280"/>
      <c r="L766" s="2280"/>
      <c r="M766" s="2280"/>
      <c r="N766" s="2280"/>
      <c r="O766" s="2281"/>
      <c r="P766" s="2280"/>
      <c r="Q766" s="2280"/>
      <c r="R766" s="2280"/>
      <c r="S766" s="2280"/>
      <c r="T766" s="2281"/>
      <c r="U766" s="2280"/>
      <c r="V766" s="2280"/>
      <c r="W766" s="2280"/>
      <c r="X766" s="2280"/>
      <c r="Y766" s="2281"/>
      <c r="Z766" s="2280"/>
      <c r="AA766" s="2280"/>
      <c r="AB766" s="2280"/>
      <c r="AC766" s="2280"/>
      <c r="AD766" s="2281"/>
      <c r="AE766" s="2280"/>
      <c r="AF766" s="2280"/>
      <c r="AG766" s="2280"/>
      <c r="AH766" s="2280"/>
      <c r="AI766" s="2281"/>
      <c r="AJ766" s="2280"/>
      <c r="AK766" s="2280"/>
      <c r="AL766" s="2280"/>
      <c r="AM766" s="2280"/>
      <c r="AN766" s="2281"/>
      <c r="AO766" s="2280"/>
      <c r="AP766" s="2280"/>
      <c r="AQ766" s="2280"/>
      <c r="AR766" s="2280"/>
      <c r="AS766" s="2281"/>
      <c r="AT766" s="2280"/>
      <c r="AU766" s="2280"/>
      <c r="AV766" s="2280"/>
      <c r="AW766" s="2280"/>
      <c r="AX766" s="2281"/>
    </row>
    <row r="767" spans="1:50">
      <c r="A767" s="2280"/>
      <c r="B767" s="2280"/>
      <c r="C767" s="2280"/>
      <c r="D767" s="2280"/>
      <c r="E767" s="2281"/>
      <c r="F767" s="2280"/>
      <c r="G767" s="2280"/>
      <c r="H767" s="2280"/>
      <c r="I767" s="2280"/>
      <c r="J767" s="2281"/>
      <c r="K767" s="2280"/>
      <c r="L767" s="2280"/>
      <c r="M767" s="2280"/>
      <c r="N767" s="2280"/>
      <c r="O767" s="2281"/>
      <c r="P767" s="2280"/>
      <c r="Q767" s="2280"/>
      <c r="R767" s="2280"/>
      <c r="S767" s="2280"/>
      <c r="T767" s="2281"/>
      <c r="U767" s="2280"/>
      <c r="V767" s="2280"/>
      <c r="W767" s="2280"/>
      <c r="X767" s="2280"/>
      <c r="Y767" s="2281"/>
      <c r="Z767" s="2280"/>
      <c r="AA767" s="2280"/>
      <c r="AB767" s="2280"/>
      <c r="AC767" s="2280"/>
      <c r="AD767" s="2281"/>
      <c r="AE767" s="2280"/>
      <c r="AF767" s="2280"/>
      <c r="AG767" s="2280"/>
      <c r="AH767" s="2280"/>
      <c r="AI767" s="2281"/>
      <c r="AJ767" s="2280"/>
      <c r="AK767" s="2280"/>
      <c r="AL767" s="2280"/>
      <c r="AM767" s="2280"/>
      <c r="AN767" s="2281"/>
      <c r="AO767" s="2280"/>
      <c r="AP767" s="2280"/>
      <c r="AQ767" s="2280"/>
      <c r="AR767" s="2280"/>
      <c r="AS767" s="2281"/>
      <c r="AT767" s="2280"/>
      <c r="AU767" s="2280"/>
      <c r="AV767" s="2280"/>
      <c r="AW767" s="2280"/>
      <c r="AX767" s="2281"/>
    </row>
    <row r="768" spans="1:50">
      <c r="A768" s="2291"/>
      <c r="B768" s="2291"/>
      <c r="C768" s="2291"/>
      <c r="D768" s="2291"/>
      <c r="E768" s="2292"/>
      <c r="F768" s="2291"/>
      <c r="G768" s="2291"/>
      <c r="H768" s="2291"/>
      <c r="I768" s="2291"/>
      <c r="J768" s="2292"/>
      <c r="K768" s="2291"/>
      <c r="L768" s="2291"/>
      <c r="M768" s="2291"/>
      <c r="N768" s="2291"/>
      <c r="O768" s="2292"/>
      <c r="P768" s="2291"/>
      <c r="Q768" s="2291"/>
      <c r="R768" s="2291"/>
      <c r="S768" s="2291"/>
      <c r="T768" s="2292"/>
      <c r="U768" s="2291"/>
      <c r="V768" s="2291"/>
      <c r="W768" s="2291"/>
      <c r="X768" s="2291"/>
      <c r="Y768" s="2292"/>
      <c r="Z768" s="2291"/>
      <c r="AA768" s="2291"/>
      <c r="AB768" s="2291"/>
      <c r="AC768" s="2291"/>
      <c r="AD768" s="2292"/>
      <c r="AE768" s="2291"/>
      <c r="AF768" s="2291"/>
      <c r="AG768" s="2291"/>
      <c r="AH768" s="2291"/>
      <c r="AI768" s="2292"/>
      <c r="AJ768" s="2291"/>
      <c r="AK768" s="2291"/>
      <c r="AL768" s="2291"/>
      <c r="AM768" s="2291"/>
      <c r="AN768" s="2292"/>
      <c r="AO768" s="2291"/>
      <c r="AP768" s="2291"/>
      <c r="AQ768" s="2291"/>
      <c r="AR768" s="2291"/>
      <c r="AS768" s="2292"/>
      <c r="AT768" s="2291"/>
      <c r="AU768" s="2291"/>
      <c r="AV768" s="2291"/>
      <c r="AW768" s="2291"/>
      <c r="AX768" s="2292"/>
    </row>
    <row r="769" spans="1:50">
      <c r="A769" s="517">
        <v>16</v>
      </c>
      <c r="B769" s="517"/>
      <c r="C769" s="517"/>
      <c r="D769" s="517"/>
      <c r="E769" s="520"/>
      <c r="F769" s="517">
        <v>17</v>
      </c>
      <c r="G769" s="517"/>
      <c r="H769" s="517"/>
      <c r="I769" s="517"/>
      <c r="J769" s="520"/>
      <c r="K769" s="517">
        <v>18</v>
      </c>
      <c r="L769" s="517"/>
      <c r="M769" s="517"/>
      <c r="N769" s="517"/>
      <c r="O769" s="520"/>
      <c r="P769" s="517">
        <v>19</v>
      </c>
      <c r="Q769" s="517"/>
      <c r="R769" s="517"/>
      <c r="S769" s="517"/>
      <c r="T769" s="520"/>
      <c r="U769" s="517">
        <v>20</v>
      </c>
      <c r="V769" s="517"/>
      <c r="W769" s="517"/>
      <c r="X769" s="517"/>
      <c r="Y769" s="520"/>
      <c r="Z769" s="517">
        <v>21</v>
      </c>
      <c r="AA769" s="517"/>
      <c r="AB769" s="517"/>
      <c r="AC769" s="517"/>
      <c r="AD769" s="520"/>
      <c r="AE769" s="517">
        <v>22</v>
      </c>
      <c r="AF769" s="517"/>
      <c r="AG769" s="517"/>
      <c r="AH769" s="517"/>
      <c r="AI769" s="520"/>
      <c r="AJ769" s="517">
        <v>23</v>
      </c>
      <c r="AK769" s="517"/>
      <c r="AL769" s="517"/>
      <c r="AM769" s="517"/>
      <c r="AN769" s="520"/>
      <c r="AO769" s="517">
        <v>24</v>
      </c>
      <c r="AP769" s="517"/>
      <c r="AQ769" s="517"/>
      <c r="AR769" s="517"/>
      <c r="AS769" s="520"/>
      <c r="AT769" s="517">
        <v>25</v>
      </c>
      <c r="AU769" s="517"/>
      <c r="AV769" s="517"/>
      <c r="AW769" s="517"/>
      <c r="AX769" s="520"/>
    </row>
    <row r="770" spans="1:50">
      <c r="A770" s="2280"/>
      <c r="B770" s="2280"/>
      <c r="C770" s="2280"/>
      <c r="D770" s="2280"/>
      <c r="E770" s="2281"/>
      <c r="F770" s="2280"/>
      <c r="G770" s="2280"/>
      <c r="H770" s="2280"/>
      <c r="I770" s="2280"/>
      <c r="J770" s="2281"/>
      <c r="K770" s="2280"/>
      <c r="L770" s="2280"/>
      <c r="M770" s="2280"/>
      <c r="N770" s="2280"/>
      <c r="O770" s="2281"/>
      <c r="P770" s="2280"/>
      <c r="Q770" s="2280"/>
      <c r="R770" s="2280"/>
      <c r="S770" s="2280"/>
      <c r="T770" s="2281"/>
      <c r="U770" s="2280"/>
      <c r="V770" s="2280"/>
      <c r="W770" s="2280"/>
      <c r="X770" s="2280"/>
      <c r="Y770" s="2281"/>
      <c r="Z770" s="2280"/>
      <c r="AA770" s="2280"/>
      <c r="AB770" s="2280"/>
      <c r="AC770" s="2280"/>
      <c r="AD770" s="2281"/>
      <c r="AE770" s="2280"/>
      <c r="AF770" s="2280"/>
      <c r="AG770" s="2280"/>
      <c r="AH770" s="2280"/>
      <c r="AI770" s="2281"/>
      <c r="AJ770" s="2280"/>
      <c r="AK770" s="2280"/>
      <c r="AL770" s="2280"/>
      <c r="AM770" s="2280"/>
      <c r="AN770" s="2281"/>
      <c r="AO770" s="2280"/>
      <c r="AP770" s="2280"/>
      <c r="AQ770" s="2280"/>
      <c r="AR770" s="2280"/>
      <c r="AS770" s="2281"/>
      <c r="AT770" s="2280"/>
      <c r="AU770" s="2280"/>
      <c r="AV770" s="2280"/>
      <c r="AW770" s="2280"/>
      <c r="AX770" s="2281"/>
    </row>
    <row r="771" spans="1:50">
      <c r="A771" s="2280"/>
      <c r="B771" s="2280"/>
      <c r="C771" s="2280"/>
      <c r="D771" s="2280"/>
      <c r="E771" s="2281"/>
      <c r="F771" s="2280"/>
      <c r="G771" s="2280"/>
      <c r="H771" s="2280"/>
      <c r="I771" s="2280"/>
      <c r="J771" s="2281"/>
      <c r="K771" s="2280"/>
      <c r="L771" s="2280"/>
      <c r="M771" s="2280"/>
      <c r="N771" s="2280"/>
      <c r="O771" s="2281"/>
      <c r="P771" s="2280"/>
      <c r="Q771" s="2280"/>
      <c r="R771" s="2280"/>
      <c r="S771" s="2280"/>
      <c r="T771" s="2281"/>
      <c r="U771" s="2280"/>
      <c r="V771" s="2280"/>
      <c r="W771" s="2280"/>
      <c r="X771" s="2280"/>
      <c r="Y771" s="2281"/>
      <c r="Z771" s="2280"/>
      <c r="AA771" s="2280"/>
      <c r="AB771" s="2280"/>
      <c r="AC771" s="2280"/>
      <c r="AD771" s="2281"/>
      <c r="AE771" s="2280"/>
      <c r="AF771" s="2280"/>
      <c r="AG771" s="2280"/>
      <c r="AH771" s="2280"/>
      <c r="AI771" s="2281"/>
      <c r="AJ771" s="2280"/>
      <c r="AK771" s="2280"/>
      <c r="AL771" s="2280"/>
      <c r="AM771" s="2280"/>
      <c r="AN771" s="2281"/>
      <c r="AO771" s="2280"/>
      <c r="AP771" s="2280"/>
      <c r="AQ771" s="2280"/>
      <c r="AR771" s="2280"/>
      <c r="AS771" s="2281"/>
      <c r="AT771" s="2280"/>
      <c r="AU771" s="2280"/>
      <c r="AV771" s="2280"/>
      <c r="AW771" s="2280"/>
      <c r="AX771" s="2281"/>
    </row>
    <row r="772" spans="1:50">
      <c r="A772" s="2280"/>
      <c r="B772" s="2280"/>
      <c r="C772" s="2280"/>
      <c r="D772" s="2280"/>
      <c r="E772" s="2281"/>
      <c r="F772" s="2280"/>
      <c r="G772" s="2280"/>
      <c r="H772" s="2280"/>
      <c r="I772" s="2280"/>
      <c r="J772" s="2281"/>
      <c r="K772" s="2280"/>
      <c r="L772" s="2280"/>
      <c r="M772" s="2280"/>
      <c r="N772" s="2280"/>
      <c r="O772" s="2281"/>
      <c r="P772" s="2280"/>
      <c r="Q772" s="2280"/>
      <c r="R772" s="2280"/>
      <c r="S772" s="2280"/>
      <c r="T772" s="2281"/>
      <c r="U772" s="2280"/>
      <c r="V772" s="2280"/>
      <c r="W772" s="2280"/>
      <c r="X772" s="2280"/>
      <c r="Y772" s="2281"/>
      <c r="Z772" s="2280"/>
      <c r="AA772" s="2280"/>
      <c r="AB772" s="2280"/>
      <c r="AC772" s="2280"/>
      <c r="AD772" s="2281"/>
      <c r="AE772" s="2280"/>
      <c r="AF772" s="2280"/>
      <c r="AG772" s="2280"/>
      <c r="AH772" s="2280"/>
      <c r="AI772" s="2281"/>
      <c r="AJ772" s="2280"/>
      <c r="AK772" s="2280"/>
      <c r="AL772" s="2280"/>
      <c r="AM772" s="2280"/>
      <c r="AN772" s="2281"/>
      <c r="AO772" s="2280"/>
      <c r="AP772" s="2280"/>
      <c r="AQ772" s="2280"/>
      <c r="AR772" s="2280"/>
      <c r="AS772" s="2281"/>
      <c r="AT772" s="2280"/>
      <c r="AU772" s="2280"/>
      <c r="AV772" s="2280"/>
      <c r="AW772" s="2280"/>
      <c r="AX772" s="2281"/>
    </row>
    <row r="773" spans="1:50">
      <c r="A773" s="2280"/>
      <c r="B773" s="2280"/>
      <c r="C773" s="2280"/>
      <c r="D773" s="2280"/>
      <c r="E773" s="2281"/>
      <c r="F773" s="2280"/>
      <c r="G773" s="2280"/>
      <c r="H773" s="2280"/>
      <c r="I773" s="2280"/>
      <c r="J773" s="2281"/>
      <c r="K773" s="2280"/>
      <c r="L773" s="2280"/>
      <c r="M773" s="2280"/>
      <c r="N773" s="2280"/>
      <c r="O773" s="2281"/>
      <c r="P773" s="2280"/>
      <c r="Q773" s="2280"/>
      <c r="R773" s="2280"/>
      <c r="S773" s="2280"/>
      <c r="T773" s="2281"/>
      <c r="U773" s="2280"/>
      <c r="V773" s="2280"/>
      <c r="W773" s="2280"/>
      <c r="X773" s="2280"/>
      <c r="Y773" s="2281"/>
      <c r="Z773" s="2280"/>
      <c r="AA773" s="2280"/>
      <c r="AB773" s="2280"/>
      <c r="AC773" s="2280"/>
      <c r="AD773" s="2281"/>
      <c r="AE773" s="2280"/>
      <c r="AF773" s="2280"/>
      <c r="AG773" s="2280"/>
      <c r="AH773" s="2280"/>
      <c r="AI773" s="2281"/>
      <c r="AJ773" s="2280"/>
      <c r="AK773" s="2280"/>
      <c r="AL773" s="2280"/>
      <c r="AM773" s="2280"/>
      <c r="AN773" s="2281"/>
      <c r="AO773" s="2280"/>
      <c r="AP773" s="2280"/>
      <c r="AQ773" s="2280"/>
      <c r="AR773" s="2280"/>
      <c r="AS773" s="2281"/>
      <c r="AT773" s="2280"/>
      <c r="AU773" s="2280"/>
      <c r="AV773" s="2280"/>
      <c r="AW773" s="2280"/>
      <c r="AX773" s="2281"/>
    </row>
    <row r="774" spans="1:50">
      <c r="A774" s="2280"/>
      <c r="B774" s="2280"/>
      <c r="C774" s="2280"/>
      <c r="D774" s="2280"/>
      <c r="E774" s="2281"/>
      <c r="F774" s="2280"/>
      <c r="G774" s="2280"/>
      <c r="H774" s="2280"/>
      <c r="I774" s="2280"/>
      <c r="J774" s="2281"/>
      <c r="K774" s="2280"/>
      <c r="L774" s="2280"/>
      <c r="M774" s="2280"/>
      <c r="N774" s="2280"/>
      <c r="O774" s="2281"/>
      <c r="P774" s="2280"/>
      <c r="Q774" s="2280"/>
      <c r="R774" s="2280"/>
      <c r="S774" s="2280"/>
      <c r="T774" s="2281"/>
      <c r="U774" s="2280"/>
      <c r="V774" s="2280"/>
      <c r="W774" s="2280"/>
      <c r="X774" s="2280"/>
      <c r="Y774" s="2281"/>
      <c r="Z774" s="2280"/>
      <c r="AA774" s="2280"/>
      <c r="AB774" s="2280"/>
      <c r="AC774" s="2280"/>
      <c r="AD774" s="2281"/>
      <c r="AE774" s="2280"/>
      <c r="AF774" s="2280"/>
      <c r="AG774" s="2280"/>
      <c r="AH774" s="2280"/>
      <c r="AI774" s="2281"/>
      <c r="AJ774" s="2280"/>
      <c r="AK774" s="2280"/>
      <c r="AL774" s="2280"/>
      <c r="AM774" s="2280"/>
      <c r="AN774" s="2281"/>
      <c r="AO774" s="2280"/>
      <c r="AP774" s="2280"/>
      <c r="AQ774" s="2280"/>
      <c r="AR774" s="2280"/>
      <c r="AS774" s="2281"/>
      <c r="AT774" s="2280"/>
      <c r="AU774" s="2280"/>
      <c r="AV774" s="2280"/>
      <c r="AW774" s="2280"/>
      <c r="AX774" s="2281"/>
    </row>
    <row r="775" spans="1:50">
      <c r="A775" s="2280"/>
      <c r="B775" s="2280"/>
      <c r="C775" s="2280"/>
      <c r="D775" s="2280"/>
      <c r="E775" s="2281"/>
      <c r="F775" s="2280"/>
      <c r="G775" s="2280"/>
      <c r="H775" s="2280"/>
      <c r="I775" s="2280"/>
      <c r="J775" s="2281"/>
      <c r="K775" s="2280"/>
      <c r="L775" s="2280"/>
      <c r="M775" s="2280"/>
      <c r="N775" s="2280"/>
      <c r="O775" s="2281"/>
      <c r="P775" s="2280"/>
      <c r="Q775" s="2280"/>
      <c r="R775" s="2280"/>
      <c r="S775" s="2280"/>
      <c r="T775" s="2281"/>
      <c r="U775" s="2280"/>
      <c r="V775" s="2280"/>
      <c r="W775" s="2280"/>
      <c r="X775" s="2280"/>
      <c r="Y775" s="2281"/>
      <c r="Z775" s="2280"/>
      <c r="AA775" s="2280"/>
      <c r="AB775" s="2280"/>
      <c r="AC775" s="2280"/>
      <c r="AD775" s="2281"/>
      <c r="AE775" s="2280"/>
      <c r="AF775" s="2280"/>
      <c r="AG775" s="2280"/>
      <c r="AH775" s="2280"/>
      <c r="AI775" s="2281"/>
      <c r="AJ775" s="2280"/>
      <c r="AK775" s="2280"/>
      <c r="AL775" s="2280"/>
      <c r="AM775" s="2280"/>
      <c r="AN775" s="2281"/>
      <c r="AO775" s="2280"/>
      <c r="AP775" s="2280"/>
      <c r="AQ775" s="2280"/>
      <c r="AR775" s="2280"/>
      <c r="AS775" s="2281"/>
      <c r="AT775" s="2280"/>
      <c r="AU775" s="2280"/>
      <c r="AV775" s="2280"/>
      <c r="AW775" s="2280"/>
      <c r="AX775" s="2281"/>
    </row>
    <row r="776" spans="1:50">
      <c r="A776" s="2280"/>
      <c r="B776" s="2280"/>
      <c r="C776" s="2280"/>
      <c r="D776" s="2280"/>
      <c r="E776" s="2281"/>
      <c r="F776" s="2280"/>
      <c r="G776" s="2280"/>
      <c r="H776" s="2280"/>
      <c r="I776" s="2280"/>
      <c r="J776" s="2281"/>
      <c r="K776" s="2280"/>
      <c r="L776" s="2280"/>
      <c r="M776" s="2280"/>
      <c r="N776" s="2280"/>
      <c r="O776" s="2281"/>
      <c r="P776" s="2280"/>
      <c r="Q776" s="2280"/>
      <c r="R776" s="2280"/>
      <c r="S776" s="2280"/>
      <c r="T776" s="2281"/>
      <c r="U776" s="2280"/>
      <c r="V776" s="2280"/>
      <c r="W776" s="2280"/>
      <c r="X776" s="2280"/>
      <c r="Y776" s="2281"/>
      <c r="Z776" s="2280"/>
      <c r="AA776" s="2280"/>
      <c r="AB776" s="2280"/>
      <c r="AC776" s="2280"/>
      <c r="AD776" s="2281"/>
      <c r="AE776" s="2280"/>
      <c r="AF776" s="2280"/>
      <c r="AG776" s="2280"/>
      <c r="AH776" s="2280"/>
      <c r="AI776" s="2281"/>
      <c r="AJ776" s="2280"/>
      <c r="AK776" s="2280"/>
      <c r="AL776" s="2280"/>
      <c r="AM776" s="2280"/>
      <c r="AN776" s="2281"/>
      <c r="AO776" s="2280"/>
      <c r="AP776" s="2280"/>
      <c r="AQ776" s="2280"/>
      <c r="AR776" s="2280"/>
      <c r="AS776" s="2281"/>
      <c r="AT776" s="2280"/>
      <c r="AU776" s="2280"/>
      <c r="AV776" s="2280"/>
      <c r="AW776" s="2280"/>
      <c r="AX776" s="2281"/>
    </row>
    <row r="777" spans="1:50">
      <c r="A777" s="2280"/>
      <c r="B777" s="2280"/>
      <c r="C777" s="2280"/>
      <c r="D777" s="2280"/>
      <c r="E777" s="2281"/>
      <c r="F777" s="2280"/>
      <c r="G777" s="2280"/>
      <c r="H777" s="2280"/>
      <c r="I777" s="2280"/>
      <c r="J777" s="2281"/>
      <c r="K777" s="2280"/>
      <c r="L777" s="2280"/>
      <c r="M777" s="2280"/>
      <c r="N777" s="2280"/>
      <c r="O777" s="2281"/>
      <c r="P777" s="2280"/>
      <c r="Q777" s="2280"/>
      <c r="R777" s="2280"/>
      <c r="S777" s="2280"/>
      <c r="T777" s="2281"/>
      <c r="U777" s="2280"/>
      <c r="V777" s="2280"/>
      <c r="W777" s="2280"/>
      <c r="X777" s="2280"/>
      <c r="Y777" s="2281"/>
      <c r="Z777" s="2280"/>
      <c r="AA777" s="2280"/>
      <c r="AB777" s="2280"/>
      <c r="AC777" s="2280"/>
      <c r="AD777" s="2281"/>
      <c r="AE777" s="2280"/>
      <c r="AF777" s="2280"/>
      <c r="AG777" s="2280"/>
      <c r="AH777" s="2280"/>
      <c r="AI777" s="2281"/>
      <c r="AJ777" s="2280"/>
      <c r="AK777" s="2280"/>
      <c r="AL777" s="2280"/>
      <c r="AM777" s="2280"/>
      <c r="AN777" s="2281"/>
      <c r="AO777" s="2280"/>
      <c r="AP777" s="2280"/>
      <c r="AQ777" s="2280"/>
      <c r="AR777" s="2280"/>
      <c r="AS777" s="2281"/>
      <c r="AT777" s="2280"/>
      <c r="AU777" s="2280"/>
      <c r="AV777" s="2280"/>
      <c r="AW777" s="2280"/>
      <c r="AX777" s="2281"/>
    </row>
    <row r="778" spans="1:50">
      <c r="A778" s="2280"/>
      <c r="B778" s="2280"/>
      <c r="C778" s="2280"/>
      <c r="D778" s="2280"/>
      <c r="E778" s="2281"/>
      <c r="F778" s="2280"/>
      <c r="G778" s="2280"/>
      <c r="H778" s="2280"/>
      <c r="I778" s="2280"/>
      <c r="J778" s="2281"/>
      <c r="K778" s="2280"/>
      <c r="L778" s="2280"/>
      <c r="M778" s="2280"/>
      <c r="N778" s="2280"/>
      <c r="O778" s="2281"/>
      <c r="P778" s="2280"/>
      <c r="Q778" s="2280"/>
      <c r="R778" s="2280"/>
      <c r="S778" s="2280"/>
      <c r="T778" s="2281"/>
      <c r="U778" s="2280"/>
      <c r="V778" s="2280"/>
      <c r="W778" s="2280"/>
      <c r="X778" s="2280"/>
      <c r="Y778" s="2281"/>
      <c r="Z778" s="2280"/>
      <c r="AA778" s="2280"/>
      <c r="AB778" s="2280"/>
      <c r="AC778" s="2280"/>
      <c r="AD778" s="2281"/>
      <c r="AE778" s="2280"/>
      <c r="AF778" s="2280"/>
      <c r="AG778" s="2280"/>
      <c r="AH778" s="2280"/>
      <c r="AI778" s="2281"/>
      <c r="AJ778" s="2280"/>
      <c r="AK778" s="2280"/>
      <c r="AL778" s="2280"/>
      <c r="AM778" s="2280"/>
      <c r="AN778" s="2281"/>
      <c r="AO778" s="2280"/>
      <c r="AP778" s="2280"/>
      <c r="AQ778" s="2280"/>
      <c r="AR778" s="2280"/>
      <c r="AS778" s="2281"/>
      <c r="AT778" s="2280"/>
      <c r="AU778" s="2280"/>
      <c r="AV778" s="2280"/>
      <c r="AW778" s="2280"/>
      <c r="AX778" s="2281"/>
    </row>
    <row r="779" spans="1:50">
      <c r="A779" s="2280"/>
      <c r="B779" s="2280"/>
      <c r="C779" s="2280"/>
      <c r="D779" s="2280"/>
      <c r="E779" s="2281"/>
      <c r="F779" s="2280"/>
      <c r="G779" s="2280"/>
      <c r="H779" s="2280"/>
      <c r="I779" s="2280"/>
      <c r="J779" s="2281"/>
      <c r="K779" s="2280"/>
      <c r="L779" s="2280"/>
      <c r="M779" s="2280"/>
      <c r="N779" s="2280"/>
      <c r="O779" s="2281"/>
      <c r="P779" s="2280"/>
      <c r="Q779" s="2280"/>
      <c r="R779" s="2280"/>
      <c r="S779" s="2280"/>
      <c r="T779" s="2281"/>
      <c r="U779" s="2280"/>
      <c r="V779" s="2280"/>
      <c r="W779" s="2280"/>
      <c r="X779" s="2280"/>
      <c r="Y779" s="2281"/>
      <c r="Z779" s="2280"/>
      <c r="AA779" s="2280"/>
      <c r="AB779" s="2280"/>
      <c r="AC779" s="2280"/>
      <c r="AD779" s="2281"/>
      <c r="AE779" s="2280"/>
      <c r="AF779" s="2280"/>
      <c r="AG779" s="2280"/>
      <c r="AH779" s="2280"/>
      <c r="AI779" s="2281"/>
      <c r="AJ779" s="2280"/>
      <c r="AK779" s="2280"/>
      <c r="AL779" s="2280"/>
      <c r="AM779" s="2280"/>
      <c r="AN779" s="2281"/>
      <c r="AO779" s="2280"/>
      <c r="AP779" s="2280"/>
      <c r="AQ779" s="2280"/>
      <c r="AR779" s="2280"/>
      <c r="AS779" s="2281"/>
      <c r="AT779" s="2280"/>
      <c r="AU779" s="2280"/>
      <c r="AV779" s="2280"/>
      <c r="AW779" s="2280"/>
      <c r="AX779" s="2281"/>
    </row>
    <row r="780" spans="1:50">
      <c r="A780" s="2280"/>
      <c r="B780" s="2280"/>
      <c r="C780" s="2280"/>
      <c r="D780" s="2280"/>
      <c r="E780" s="2281"/>
      <c r="F780" s="2280"/>
      <c r="G780" s="2280"/>
      <c r="H780" s="2280"/>
      <c r="I780" s="2280"/>
      <c r="J780" s="2281"/>
      <c r="K780" s="2280"/>
      <c r="L780" s="2280"/>
      <c r="M780" s="2280"/>
      <c r="N780" s="2280"/>
      <c r="O780" s="2281"/>
      <c r="P780" s="2280"/>
      <c r="Q780" s="2280"/>
      <c r="R780" s="2280"/>
      <c r="S780" s="2280"/>
      <c r="T780" s="2281"/>
      <c r="U780" s="2280"/>
      <c r="V780" s="2280"/>
      <c r="W780" s="2280"/>
      <c r="X780" s="2280"/>
      <c r="Y780" s="2281"/>
      <c r="Z780" s="2280"/>
      <c r="AA780" s="2280"/>
      <c r="AB780" s="2280"/>
      <c r="AC780" s="2280"/>
      <c r="AD780" s="2281"/>
      <c r="AE780" s="2280"/>
      <c r="AF780" s="2280"/>
      <c r="AG780" s="2280"/>
      <c r="AH780" s="2280"/>
      <c r="AI780" s="2281"/>
      <c r="AJ780" s="2280"/>
      <c r="AK780" s="2280"/>
      <c r="AL780" s="2280"/>
      <c r="AM780" s="2280"/>
      <c r="AN780" s="2281"/>
      <c r="AO780" s="2280"/>
      <c r="AP780" s="2280"/>
      <c r="AQ780" s="2280"/>
      <c r="AR780" s="2280"/>
      <c r="AS780" s="2281"/>
      <c r="AT780" s="2280"/>
      <c r="AU780" s="2280"/>
      <c r="AV780" s="2280"/>
      <c r="AW780" s="2280"/>
      <c r="AX780" s="2281"/>
    </row>
    <row r="781" spans="1:50">
      <c r="A781" s="2280"/>
      <c r="B781" s="2280"/>
      <c r="C781" s="2280"/>
      <c r="D781" s="2280"/>
      <c r="E781" s="2281"/>
      <c r="F781" s="2280"/>
      <c r="G781" s="2280"/>
      <c r="H781" s="2280"/>
      <c r="I781" s="2280"/>
      <c r="J781" s="2281"/>
      <c r="K781" s="2280"/>
      <c r="L781" s="2280"/>
      <c r="M781" s="2280"/>
      <c r="N781" s="2280"/>
      <c r="O781" s="2281"/>
      <c r="P781" s="2280"/>
      <c r="Q781" s="2280"/>
      <c r="R781" s="2280"/>
      <c r="S781" s="2280"/>
      <c r="T781" s="2281"/>
      <c r="U781" s="2280"/>
      <c r="V781" s="2280"/>
      <c r="W781" s="2280"/>
      <c r="X781" s="2280"/>
      <c r="Y781" s="2281"/>
      <c r="Z781" s="2280"/>
      <c r="AA781" s="2280"/>
      <c r="AB781" s="2280"/>
      <c r="AC781" s="2280"/>
      <c r="AD781" s="2281"/>
      <c r="AE781" s="2280"/>
      <c r="AF781" s="2280"/>
      <c r="AG781" s="2280"/>
      <c r="AH781" s="2280"/>
      <c r="AI781" s="2281"/>
      <c r="AJ781" s="2280"/>
      <c r="AK781" s="2280"/>
      <c r="AL781" s="2280"/>
      <c r="AM781" s="2280"/>
      <c r="AN781" s="2281"/>
      <c r="AO781" s="2280"/>
      <c r="AP781" s="2280"/>
      <c r="AQ781" s="2280"/>
      <c r="AR781" s="2280"/>
      <c r="AS781" s="2281"/>
      <c r="AT781" s="2280"/>
      <c r="AU781" s="2280"/>
      <c r="AV781" s="2280"/>
      <c r="AW781" s="2280"/>
      <c r="AX781" s="2281"/>
    </row>
    <row r="782" spans="1:50">
      <c r="A782" s="2280"/>
      <c r="B782" s="2280"/>
      <c r="C782" s="2280"/>
      <c r="D782" s="2280"/>
      <c r="E782" s="2281"/>
      <c r="F782" s="2280"/>
      <c r="G782" s="2280"/>
      <c r="H782" s="2280"/>
      <c r="I782" s="2280"/>
      <c r="J782" s="2281"/>
      <c r="K782" s="2280"/>
      <c r="L782" s="2280"/>
      <c r="M782" s="2280"/>
      <c r="N782" s="2280"/>
      <c r="O782" s="2281"/>
      <c r="P782" s="2280"/>
      <c r="Q782" s="2280"/>
      <c r="R782" s="2280"/>
      <c r="S782" s="2280"/>
      <c r="T782" s="2281"/>
      <c r="U782" s="2280"/>
      <c r="V782" s="2280"/>
      <c r="W782" s="2280"/>
      <c r="X782" s="2280"/>
      <c r="Y782" s="2281"/>
      <c r="Z782" s="2280"/>
      <c r="AA782" s="2280"/>
      <c r="AB782" s="2280"/>
      <c r="AC782" s="2280"/>
      <c r="AD782" s="2281"/>
      <c r="AE782" s="2280"/>
      <c r="AF782" s="2280"/>
      <c r="AG782" s="2280"/>
      <c r="AH782" s="2280"/>
      <c r="AI782" s="2281"/>
      <c r="AJ782" s="2280"/>
      <c r="AK782" s="2280"/>
      <c r="AL782" s="2280"/>
      <c r="AM782" s="2280"/>
      <c r="AN782" s="2281"/>
      <c r="AO782" s="2280"/>
      <c r="AP782" s="2280"/>
      <c r="AQ782" s="2280"/>
      <c r="AR782" s="2280"/>
      <c r="AS782" s="2281"/>
      <c r="AT782" s="2280"/>
      <c r="AU782" s="2280"/>
      <c r="AV782" s="2280"/>
      <c r="AW782" s="2280"/>
      <c r="AX782" s="2281"/>
    </row>
    <row r="783" spans="1:50">
      <c r="A783" s="2280"/>
      <c r="B783" s="2280"/>
      <c r="C783" s="2280"/>
      <c r="D783" s="2280"/>
      <c r="E783" s="2281"/>
      <c r="F783" s="2280"/>
      <c r="G783" s="2280"/>
      <c r="H783" s="2280"/>
      <c r="I783" s="2280"/>
      <c r="J783" s="2281"/>
      <c r="K783" s="2280"/>
      <c r="L783" s="2280"/>
      <c r="M783" s="2280"/>
      <c r="N783" s="2280"/>
      <c r="O783" s="2281"/>
      <c r="P783" s="2280"/>
      <c r="Q783" s="2280"/>
      <c r="R783" s="2280"/>
      <c r="S783" s="2280"/>
      <c r="T783" s="2281"/>
      <c r="U783" s="2280"/>
      <c r="V783" s="2280"/>
      <c r="W783" s="2280"/>
      <c r="X783" s="2280"/>
      <c r="Y783" s="2281"/>
      <c r="Z783" s="2280"/>
      <c r="AA783" s="2280"/>
      <c r="AB783" s="2280"/>
      <c r="AC783" s="2280"/>
      <c r="AD783" s="2281"/>
      <c r="AE783" s="2280"/>
      <c r="AF783" s="2280"/>
      <c r="AG783" s="2280"/>
      <c r="AH783" s="2280"/>
      <c r="AI783" s="2281"/>
      <c r="AJ783" s="2280"/>
      <c r="AK783" s="2280"/>
      <c r="AL783" s="2280"/>
      <c r="AM783" s="2280"/>
      <c r="AN783" s="2281"/>
      <c r="AO783" s="2280"/>
      <c r="AP783" s="2280"/>
      <c r="AQ783" s="2280"/>
      <c r="AR783" s="2280"/>
      <c r="AS783" s="2281"/>
      <c r="AT783" s="2280"/>
      <c r="AU783" s="2280"/>
      <c r="AV783" s="2280"/>
      <c r="AW783" s="2280"/>
      <c r="AX783" s="2281"/>
    </row>
    <row r="784" spans="1:50">
      <c r="A784" s="2291"/>
      <c r="B784" s="2291"/>
      <c r="C784" s="2291"/>
      <c r="D784" s="2291"/>
      <c r="E784" s="2292"/>
      <c r="F784" s="2291"/>
      <c r="G784" s="2291"/>
      <c r="H784" s="2291"/>
      <c r="I784" s="2291"/>
      <c r="J784" s="2292"/>
      <c r="K784" s="2291"/>
      <c r="L784" s="2291"/>
      <c r="M784" s="2291"/>
      <c r="N784" s="2291"/>
      <c r="O784" s="2292"/>
      <c r="P784" s="2291"/>
      <c r="Q784" s="2291"/>
      <c r="R784" s="2291"/>
      <c r="S784" s="2291"/>
      <c r="T784" s="2292"/>
      <c r="U784" s="2291"/>
      <c r="V784" s="2291"/>
      <c r="W784" s="2291"/>
      <c r="X784" s="2291"/>
      <c r="Y784" s="2292"/>
      <c r="Z784" s="2291"/>
      <c r="AA784" s="2291"/>
      <c r="AB784" s="2291"/>
      <c r="AC784" s="2291"/>
      <c r="AD784" s="2292"/>
      <c r="AE784" s="2291"/>
      <c r="AF784" s="2291"/>
      <c r="AG784" s="2291"/>
      <c r="AH784" s="2291"/>
      <c r="AI784" s="2292"/>
      <c r="AJ784" s="2291"/>
      <c r="AK784" s="2291"/>
      <c r="AL784" s="2291"/>
      <c r="AM784" s="2291"/>
      <c r="AN784" s="2292"/>
      <c r="AO784" s="2291"/>
      <c r="AP784" s="2291"/>
      <c r="AQ784" s="2291"/>
      <c r="AR784" s="2291"/>
      <c r="AS784" s="2292"/>
      <c r="AT784" s="2291"/>
      <c r="AU784" s="2291"/>
      <c r="AV784" s="2291"/>
      <c r="AW784" s="2291"/>
      <c r="AX784" s="2292"/>
    </row>
    <row r="785" spans="1:50" ht="18.75">
      <c r="A785" s="2049" t="s">
        <v>0</v>
      </c>
      <c r="B785" s="2049"/>
      <c r="C785" s="2049"/>
      <c r="D785" s="2049"/>
      <c r="E785" s="2049"/>
      <c r="F785" s="2049" t="s">
        <v>1</v>
      </c>
      <c r="G785" s="2049"/>
      <c r="H785" s="2049"/>
      <c r="I785" s="2049"/>
      <c r="J785" s="2049"/>
      <c r="K785" s="2049" t="s">
        <v>2</v>
      </c>
      <c r="L785" s="2049"/>
      <c r="M785" s="2049"/>
      <c r="N785" s="2049"/>
      <c r="O785" s="2049"/>
      <c r="P785" s="2049" t="s">
        <v>3</v>
      </c>
      <c r="Q785" s="2049"/>
      <c r="R785" s="2049"/>
      <c r="S785" s="2049"/>
      <c r="T785" s="2049"/>
      <c r="U785" s="2049" t="s">
        <v>4</v>
      </c>
      <c r="V785" s="2049"/>
      <c r="W785" s="2049"/>
      <c r="X785" s="2049"/>
      <c r="Y785" s="2049"/>
      <c r="Z785" s="2049" t="s">
        <v>5</v>
      </c>
      <c r="AA785" s="2049"/>
      <c r="AB785" s="2049"/>
      <c r="AC785" s="2049"/>
      <c r="AD785" s="2049"/>
      <c r="AE785" s="2049" t="s">
        <v>6</v>
      </c>
      <c r="AF785" s="2049"/>
      <c r="AG785" s="2049"/>
      <c r="AH785" s="2049"/>
      <c r="AI785" s="2049"/>
      <c r="AJ785" s="2049" t="s">
        <v>7</v>
      </c>
      <c r="AK785" s="2049"/>
      <c r="AL785" s="2049"/>
      <c r="AM785" s="2049"/>
      <c r="AN785" s="2049"/>
      <c r="AO785" s="2049" t="s">
        <v>8</v>
      </c>
      <c r="AP785" s="2049"/>
      <c r="AQ785" s="2049"/>
      <c r="AR785" s="2049"/>
      <c r="AS785" s="2049"/>
      <c r="AT785" s="2049" t="s">
        <v>9</v>
      </c>
      <c r="AU785" s="2049"/>
      <c r="AV785" s="2049"/>
      <c r="AW785" s="2049"/>
      <c r="AX785" s="2049"/>
    </row>
    <row r="786" spans="1:50">
      <c r="A786" s="442">
        <v>1</v>
      </c>
      <c r="B786" s="443"/>
      <c r="C786" s="443"/>
      <c r="D786" s="443"/>
      <c r="E786" s="444"/>
      <c r="F786" s="442">
        <v>2</v>
      </c>
      <c r="G786" s="443"/>
      <c r="H786" s="443"/>
      <c r="I786" s="443"/>
      <c r="J786" s="444"/>
      <c r="K786" s="442">
        <v>3</v>
      </c>
      <c r="L786" s="443"/>
      <c r="M786" s="443"/>
      <c r="N786" s="443"/>
      <c r="O786" s="444"/>
      <c r="P786" s="442">
        <v>4</v>
      </c>
      <c r="Q786" s="443"/>
      <c r="R786" s="443"/>
      <c r="S786" s="443"/>
      <c r="T786" s="444"/>
      <c r="U786" s="442">
        <v>5</v>
      </c>
      <c r="V786" s="443"/>
      <c r="W786" s="443"/>
      <c r="X786" s="443"/>
      <c r="Y786" s="444"/>
      <c r="Z786" s="442">
        <v>6</v>
      </c>
      <c r="AA786" s="443"/>
      <c r="AB786" s="443"/>
      <c r="AC786" s="443"/>
      <c r="AD786" s="444"/>
      <c r="AE786" s="442">
        <v>7</v>
      </c>
      <c r="AF786" s="443"/>
      <c r="AG786" s="443"/>
      <c r="AH786" s="443"/>
      <c r="AI786" s="444"/>
      <c r="AJ786" s="442">
        <v>8</v>
      </c>
      <c r="AK786" s="443"/>
      <c r="AL786" s="443"/>
      <c r="AM786" s="443"/>
      <c r="AN786" s="444"/>
      <c r="AO786" s="442">
        <v>9</v>
      </c>
      <c r="AP786" s="443"/>
      <c r="AQ786" s="443"/>
      <c r="AR786" s="443"/>
      <c r="AS786" s="444"/>
      <c r="AT786" s="442">
        <v>10</v>
      </c>
      <c r="AU786" s="443"/>
      <c r="AV786" s="443"/>
      <c r="AW786" s="443"/>
      <c r="AX786" s="444"/>
    </row>
    <row r="787" spans="1:50">
      <c r="A787" s="2143"/>
      <c r="B787" s="2143"/>
      <c r="C787" s="2143"/>
      <c r="D787" s="2143"/>
      <c r="E787" s="2144"/>
      <c r="F787" s="2143"/>
      <c r="G787" s="2143"/>
      <c r="H787" s="2143"/>
      <c r="I787" s="2143"/>
      <c r="J787" s="2144"/>
      <c r="K787" s="2143"/>
      <c r="L787" s="2143"/>
      <c r="M787" s="2143"/>
      <c r="N787" s="2143"/>
      <c r="O787" s="2144"/>
      <c r="P787" s="2143"/>
      <c r="Q787" s="2143"/>
      <c r="R787" s="2143"/>
      <c r="S787" s="2143"/>
      <c r="T787" s="2144"/>
      <c r="U787" s="2143"/>
      <c r="V787" s="2143"/>
      <c r="W787" s="2143"/>
      <c r="X787" s="2143"/>
      <c r="Y787" s="2144"/>
      <c r="Z787" s="2143"/>
      <c r="AA787" s="2143"/>
      <c r="AB787" s="2143"/>
      <c r="AC787" s="2143"/>
      <c r="AD787" s="2144"/>
      <c r="AE787" s="2143"/>
      <c r="AF787" s="2143"/>
      <c r="AG787" s="2143"/>
      <c r="AH787" s="2143"/>
      <c r="AI787" s="2144"/>
      <c r="AJ787" s="2143"/>
      <c r="AK787" s="2143"/>
      <c r="AL787" s="2143"/>
      <c r="AM787" s="2143"/>
      <c r="AN787" s="2144"/>
      <c r="AO787" s="2143"/>
      <c r="AP787" s="2143"/>
      <c r="AQ787" s="2143"/>
      <c r="AR787" s="2143"/>
      <c r="AS787" s="2144"/>
      <c r="AT787" s="2143"/>
      <c r="AU787" s="2143"/>
      <c r="AV787" s="2143"/>
      <c r="AW787" s="2143"/>
      <c r="AX787" s="2144"/>
    </row>
    <row r="788" spans="1:50">
      <c r="A788" s="2143"/>
      <c r="B788" s="2143"/>
      <c r="C788" s="2143"/>
      <c r="D788" s="2143"/>
      <c r="E788" s="2144"/>
      <c r="F788" s="2143"/>
      <c r="G788" s="2143"/>
      <c r="H788" s="2143"/>
      <c r="I788" s="2143"/>
      <c r="J788" s="2144"/>
      <c r="K788" s="2143"/>
      <c r="L788" s="2143"/>
      <c r="M788" s="2143"/>
      <c r="N788" s="2143"/>
      <c r="O788" s="2144"/>
      <c r="P788" s="2143"/>
      <c r="Q788" s="2143"/>
      <c r="R788" s="2143"/>
      <c r="S788" s="2143"/>
      <c r="T788" s="2144"/>
      <c r="U788" s="2143"/>
      <c r="V788" s="2143"/>
      <c r="W788" s="2143"/>
      <c r="X788" s="2143"/>
      <c r="Y788" s="2144"/>
      <c r="Z788" s="2143"/>
      <c r="AA788" s="2143"/>
      <c r="AB788" s="2143"/>
      <c r="AC788" s="2143"/>
      <c r="AD788" s="2144"/>
      <c r="AE788" s="2143"/>
      <c r="AF788" s="2143"/>
      <c r="AG788" s="2143"/>
      <c r="AH788" s="2143"/>
      <c r="AI788" s="2144"/>
      <c r="AJ788" s="2143"/>
      <c r="AK788" s="2143"/>
      <c r="AL788" s="2143"/>
      <c r="AM788" s="2143"/>
      <c r="AN788" s="2144"/>
      <c r="AO788" s="2143"/>
      <c r="AP788" s="2143"/>
      <c r="AQ788" s="2143"/>
      <c r="AR788" s="2143"/>
      <c r="AS788" s="2144"/>
      <c r="AT788" s="2143"/>
      <c r="AU788" s="2143"/>
      <c r="AV788" s="2143"/>
      <c r="AW788" s="2143"/>
      <c r="AX788" s="2144"/>
    </row>
    <row r="789" spans="1:50">
      <c r="A789" s="2143"/>
      <c r="B789" s="2143"/>
      <c r="C789" s="2143"/>
      <c r="D789" s="2143"/>
      <c r="E789" s="2144"/>
      <c r="F789" s="2143"/>
      <c r="G789" s="2143"/>
      <c r="H789" s="2143"/>
      <c r="I789" s="2143"/>
      <c r="J789" s="2144"/>
      <c r="K789" s="2143"/>
      <c r="L789" s="2143"/>
      <c r="M789" s="2143"/>
      <c r="N789" s="2143"/>
      <c r="O789" s="2144"/>
      <c r="P789" s="2143"/>
      <c r="Q789" s="2143"/>
      <c r="R789" s="2143"/>
      <c r="S789" s="2143"/>
      <c r="T789" s="2144"/>
      <c r="U789" s="2143"/>
      <c r="V789" s="2143"/>
      <c r="W789" s="2143"/>
      <c r="X789" s="2143"/>
      <c r="Y789" s="2144"/>
      <c r="Z789" s="2143"/>
      <c r="AA789" s="2143"/>
      <c r="AB789" s="2143"/>
      <c r="AC789" s="2143"/>
      <c r="AD789" s="2144"/>
      <c r="AE789" s="2143"/>
      <c r="AF789" s="2143"/>
      <c r="AG789" s="2143"/>
      <c r="AH789" s="2143"/>
      <c r="AI789" s="2144"/>
      <c r="AJ789" s="2143"/>
      <c r="AK789" s="2143"/>
      <c r="AL789" s="2143"/>
      <c r="AM789" s="2143"/>
      <c r="AN789" s="2144"/>
      <c r="AO789" s="2143"/>
      <c r="AP789" s="2143"/>
      <c r="AQ789" s="2143"/>
      <c r="AR789" s="2143"/>
      <c r="AS789" s="2144"/>
      <c r="AT789" s="2143"/>
      <c r="AU789" s="2143"/>
      <c r="AV789" s="2143"/>
      <c r="AW789" s="2143"/>
      <c r="AX789" s="2144"/>
    </row>
    <row r="790" spans="1:50">
      <c r="A790" s="2143"/>
      <c r="B790" s="2143"/>
      <c r="C790" s="2143"/>
      <c r="D790" s="2143"/>
      <c r="E790" s="2144"/>
      <c r="F790" s="2143"/>
      <c r="G790" s="2143"/>
      <c r="H790" s="2143"/>
      <c r="I790" s="2143"/>
      <c r="J790" s="2144"/>
      <c r="K790" s="2143"/>
      <c r="L790" s="2143"/>
      <c r="M790" s="2143"/>
      <c r="N790" s="2143"/>
      <c r="O790" s="2144"/>
      <c r="P790" s="2143"/>
      <c r="Q790" s="2143"/>
      <c r="R790" s="2143"/>
      <c r="S790" s="2143"/>
      <c r="T790" s="2144"/>
      <c r="U790" s="2143"/>
      <c r="V790" s="2143"/>
      <c r="W790" s="2143"/>
      <c r="X790" s="2143"/>
      <c r="Y790" s="2144"/>
      <c r="Z790" s="2143"/>
      <c r="AA790" s="2143"/>
      <c r="AB790" s="2143"/>
      <c r="AC790" s="2143"/>
      <c r="AD790" s="2144"/>
      <c r="AE790" s="2143"/>
      <c r="AF790" s="2143"/>
      <c r="AG790" s="2143"/>
      <c r="AH790" s="2143"/>
      <c r="AI790" s="2144"/>
      <c r="AJ790" s="2143"/>
      <c r="AK790" s="2143"/>
      <c r="AL790" s="2143"/>
      <c r="AM790" s="2143"/>
      <c r="AN790" s="2144"/>
      <c r="AO790" s="2143"/>
      <c r="AP790" s="2143"/>
      <c r="AQ790" s="2143"/>
      <c r="AR790" s="2143"/>
      <c r="AS790" s="2144"/>
      <c r="AT790" s="2143"/>
      <c r="AU790" s="2143"/>
      <c r="AV790" s="2143"/>
      <c r="AW790" s="2143"/>
      <c r="AX790" s="2144"/>
    </row>
    <row r="791" spans="1:50">
      <c r="A791" s="2143"/>
      <c r="B791" s="2143"/>
      <c r="C791" s="2143"/>
      <c r="D791" s="2143"/>
      <c r="E791" s="2144"/>
      <c r="F791" s="2143"/>
      <c r="G791" s="2143"/>
      <c r="H791" s="2143"/>
      <c r="I791" s="2143"/>
      <c r="J791" s="2144"/>
      <c r="K791" s="2143"/>
      <c r="L791" s="2143"/>
      <c r="M791" s="2143"/>
      <c r="N791" s="2143"/>
      <c r="O791" s="2144"/>
      <c r="P791" s="2143"/>
      <c r="Q791" s="2143"/>
      <c r="R791" s="2143"/>
      <c r="S791" s="2143"/>
      <c r="T791" s="2144"/>
      <c r="U791" s="2143"/>
      <c r="V791" s="2143"/>
      <c r="W791" s="2143"/>
      <c r="X791" s="2143"/>
      <c r="Y791" s="2144"/>
      <c r="Z791" s="2143"/>
      <c r="AA791" s="2143"/>
      <c r="AB791" s="2143"/>
      <c r="AC791" s="2143"/>
      <c r="AD791" s="2144"/>
      <c r="AE791" s="2143"/>
      <c r="AF791" s="2143"/>
      <c r="AG791" s="2143"/>
      <c r="AH791" s="2143"/>
      <c r="AI791" s="2144"/>
      <c r="AJ791" s="2143"/>
      <c r="AK791" s="2143"/>
      <c r="AL791" s="2143"/>
      <c r="AM791" s="2143"/>
      <c r="AN791" s="2144"/>
      <c r="AO791" s="2143"/>
      <c r="AP791" s="2143"/>
      <c r="AQ791" s="2143"/>
      <c r="AR791" s="2143"/>
      <c r="AS791" s="2144"/>
      <c r="AT791" s="2143"/>
      <c r="AU791" s="2143"/>
      <c r="AV791" s="2143"/>
      <c r="AW791" s="2143"/>
      <c r="AX791" s="2144"/>
    </row>
    <row r="792" spans="1:50">
      <c r="A792" s="2143"/>
      <c r="B792" s="2143"/>
      <c r="C792" s="2143"/>
      <c r="D792" s="2143"/>
      <c r="E792" s="2144"/>
      <c r="F792" s="2143"/>
      <c r="G792" s="2143"/>
      <c r="H792" s="2143"/>
      <c r="I792" s="2143"/>
      <c r="J792" s="2144"/>
      <c r="K792" s="2143"/>
      <c r="L792" s="2143"/>
      <c r="M792" s="2143"/>
      <c r="N792" s="2143"/>
      <c r="O792" s="2144"/>
      <c r="P792" s="2143"/>
      <c r="Q792" s="2143"/>
      <c r="R792" s="2143"/>
      <c r="S792" s="2143"/>
      <c r="T792" s="2144"/>
      <c r="U792" s="2143"/>
      <c r="V792" s="2143"/>
      <c r="W792" s="2143"/>
      <c r="X792" s="2143"/>
      <c r="Y792" s="2144"/>
      <c r="Z792" s="2143"/>
      <c r="AA792" s="2143"/>
      <c r="AB792" s="2143"/>
      <c r="AC792" s="2143"/>
      <c r="AD792" s="2144"/>
      <c r="AE792" s="2143"/>
      <c r="AF792" s="2143"/>
      <c r="AG792" s="2143"/>
      <c r="AH792" s="2143"/>
      <c r="AI792" s="2144"/>
      <c r="AJ792" s="2143"/>
      <c r="AK792" s="2143"/>
      <c r="AL792" s="2143"/>
      <c r="AM792" s="2143"/>
      <c r="AN792" s="2144"/>
      <c r="AO792" s="2143"/>
      <c r="AP792" s="2143"/>
      <c r="AQ792" s="2143"/>
      <c r="AR792" s="2143"/>
      <c r="AS792" s="2144"/>
      <c r="AT792" s="2143"/>
      <c r="AU792" s="2143"/>
      <c r="AV792" s="2143"/>
      <c r="AW792" s="2143"/>
      <c r="AX792" s="2144"/>
    </row>
    <row r="793" spans="1:50">
      <c r="A793" s="2143"/>
      <c r="B793" s="2143"/>
      <c r="C793" s="2143"/>
      <c r="D793" s="2143"/>
      <c r="E793" s="2144"/>
      <c r="F793" s="2143"/>
      <c r="G793" s="2143"/>
      <c r="H793" s="2143"/>
      <c r="I793" s="2143"/>
      <c r="J793" s="2144"/>
      <c r="K793" s="2143"/>
      <c r="L793" s="2143"/>
      <c r="M793" s="2143"/>
      <c r="N793" s="2143"/>
      <c r="O793" s="2144"/>
      <c r="P793" s="2143"/>
      <c r="Q793" s="2143"/>
      <c r="R793" s="2143"/>
      <c r="S793" s="2143"/>
      <c r="T793" s="2144"/>
      <c r="U793" s="2143"/>
      <c r="V793" s="2143"/>
      <c r="W793" s="2143"/>
      <c r="X793" s="2143"/>
      <c r="Y793" s="2144"/>
      <c r="Z793" s="2143"/>
      <c r="AA793" s="2143"/>
      <c r="AB793" s="2143"/>
      <c r="AC793" s="2143"/>
      <c r="AD793" s="2144"/>
      <c r="AE793" s="2143"/>
      <c r="AF793" s="2143"/>
      <c r="AG793" s="2143"/>
      <c r="AH793" s="2143"/>
      <c r="AI793" s="2144"/>
      <c r="AJ793" s="2143"/>
      <c r="AK793" s="2143"/>
      <c r="AL793" s="2143"/>
      <c r="AM793" s="2143"/>
      <c r="AN793" s="2144"/>
      <c r="AO793" s="2143"/>
      <c r="AP793" s="2143"/>
      <c r="AQ793" s="2143"/>
      <c r="AR793" s="2143"/>
      <c r="AS793" s="2144"/>
      <c r="AT793" s="2143"/>
      <c r="AU793" s="2143"/>
      <c r="AV793" s="2143"/>
      <c r="AW793" s="2143"/>
      <c r="AX793" s="2144"/>
    </row>
    <row r="794" spans="1:50">
      <c r="A794" s="2143"/>
      <c r="B794" s="2143"/>
      <c r="C794" s="2143"/>
      <c r="D794" s="2143"/>
      <c r="E794" s="2144"/>
      <c r="F794" s="2143"/>
      <c r="G794" s="2143"/>
      <c r="H794" s="2143"/>
      <c r="I794" s="2143"/>
      <c r="J794" s="2144"/>
      <c r="K794" s="2143"/>
      <c r="L794" s="2143"/>
      <c r="M794" s="2143"/>
      <c r="N794" s="2143"/>
      <c r="O794" s="2144"/>
      <c r="P794" s="2143"/>
      <c r="Q794" s="2143"/>
      <c r="R794" s="2143"/>
      <c r="S794" s="2143"/>
      <c r="T794" s="2144"/>
      <c r="U794" s="2143"/>
      <c r="V794" s="2143"/>
      <c r="W794" s="2143"/>
      <c r="X794" s="2143"/>
      <c r="Y794" s="2144"/>
      <c r="Z794" s="2143"/>
      <c r="AA794" s="2143"/>
      <c r="AB794" s="2143"/>
      <c r="AC794" s="2143"/>
      <c r="AD794" s="2144"/>
      <c r="AE794" s="2143"/>
      <c r="AF794" s="2143"/>
      <c r="AG794" s="2143"/>
      <c r="AH794" s="2143"/>
      <c r="AI794" s="2144"/>
      <c r="AJ794" s="2143"/>
      <c r="AK794" s="2143"/>
      <c r="AL794" s="2143"/>
      <c r="AM794" s="2143"/>
      <c r="AN794" s="2144"/>
      <c r="AO794" s="2143"/>
      <c r="AP794" s="2143"/>
      <c r="AQ794" s="2143"/>
      <c r="AR794" s="2143"/>
      <c r="AS794" s="2144"/>
      <c r="AT794" s="2143"/>
      <c r="AU794" s="2143"/>
      <c r="AV794" s="2143"/>
      <c r="AW794" s="2143"/>
      <c r="AX794" s="2144"/>
    </row>
    <row r="795" spans="1:50">
      <c r="A795" s="2143"/>
      <c r="B795" s="2143"/>
      <c r="C795" s="2143"/>
      <c r="D795" s="2143"/>
      <c r="E795" s="2144"/>
      <c r="F795" s="2143"/>
      <c r="G795" s="2143"/>
      <c r="H795" s="2143"/>
      <c r="I795" s="2143"/>
      <c r="J795" s="2144"/>
      <c r="K795" s="2143"/>
      <c r="L795" s="2143"/>
      <c r="M795" s="2143"/>
      <c r="N795" s="2143"/>
      <c r="O795" s="2144"/>
      <c r="P795" s="2143"/>
      <c r="Q795" s="2143"/>
      <c r="R795" s="2143"/>
      <c r="S795" s="2143"/>
      <c r="T795" s="2144"/>
      <c r="U795" s="2143"/>
      <c r="V795" s="2143"/>
      <c r="W795" s="2143"/>
      <c r="X795" s="2143"/>
      <c r="Y795" s="2144"/>
      <c r="Z795" s="2143"/>
      <c r="AA795" s="2143"/>
      <c r="AB795" s="2143"/>
      <c r="AC795" s="2143"/>
      <c r="AD795" s="2144"/>
      <c r="AE795" s="2143"/>
      <c r="AF795" s="2143"/>
      <c r="AG795" s="2143"/>
      <c r="AH795" s="2143"/>
      <c r="AI795" s="2144"/>
      <c r="AJ795" s="2143"/>
      <c r="AK795" s="2143"/>
      <c r="AL795" s="2143"/>
      <c r="AM795" s="2143"/>
      <c r="AN795" s="2144"/>
      <c r="AO795" s="2143"/>
      <c r="AP795" s="2143"/>
      <c r="AQ795" s="2143"/>
      <c r="AR795" s="2143"/>
      <c r="AS795" s="2144"/>
      <c r="AT795" s="2143"/>
      <c r="AU795" s="2143"/>
      <c r="AV795" s="2143"/>
      <c r="AW795" s="2143"/>
      <c r="AX795" s="2144"/>
    </row>
    <row r="796" spans="1:50">
      <c r="A796" s="2143"/>
      <c r="B796" s="2143"/>
      <c r="C796" s="2143"/>
      <c r="D796" s="2143"/>
      <c r="E796" s="2144"/>
      <c r="F796" s="2143"/>
      <c r="G796" s="2143"/>
      <c r="H796" s="2143"/>
      <c r="I796" s="2143"/>
      <c r="J796" s="2144"/>
      <c r="K796" s="2143"/>
      <c r="L796" s="2143"/>
      <c r="M796" s="2143"/>
      <c r="N796" s="2143"/>
      <c r="O796" s="2144"/>
      <c r="P796" s="2143"/>
      <c r="Q796" s="2143"/>
      <c r="R796" s="2143"/>
      <c r="S796" s="2143"/>
      <c r="T796" s="2144"/>
      <c r="U796" s="2143"/>
      <c r="V796" s="2143"/>
      <c r="W796" s="2143"/>
      <c r="X796" s="2143"/>
      <c r="Y796" s="2144"/>
      <c r="Z796" s="2143"/>
      <c r="AA796" s="2143"/>
      <c r="AB796" s="2143"/>
      <c r="AC796" s="2143"/>
      <c r="AD796" s="2144"/>
      <c r="AE796" s="2143"/>
      <c r="AF796" s="2143"/>
      <c r="AG796" s="2143"/>
      <c r="AH796" s="2143"/>
      <c r="AI796" s="2144"/>
      <c r="AJ796" s="2143"/>
      <c r="AK796" s="2143"/>
      <c r="AL796" s="2143"/>
      <c r="AM796" s="2143"/>
      <c r="AN796" s="2144"/>
      <c r="AO796" s="2143"/>
      <c r="AP796" s="2143"/>
      <c r="AQ796" s="2143"/>
      <c r="AR796" s="2143"/>
      <c r="AS796" s="2144"/>
      <c r="AT796" s="2143"/>
      <c r="AU796" s="2143"/>
      <c r="AV796" s="2143"/>
      <c r="AW796" s="2143"/>
      <c r="AX796" s="2144"/>
    </row>
    <row r="797" spans="1:50">
      <c r="A797" s="2143"/>
      <c r="B797" s="2143"/>
      <c r="C797" s="2143"/>
      <c r="D797" s="2143"/>
      <c r="E797" s="2144"/>
      <c r="F797" s="2143"/>
      <c r="G797" s="2143"/>
      <c r="H797" s="2143"/>
      <c r="I797" s="2143"/>
      <c r="J797" s="2144"/>
      <c r="K797" s="2143"/>
      <c r="L797" s="2143"/>
      <c r="M797" s="2143"/>
      <c r="N797" s="2143"/>
      <c r="O797" s="2144"/>
      <c r="P797" s="2143"/>
      <c r="Q797" s="2143"/>
      <c r="R797" s="2143"/>
      <c r="S797" s="2143"/>
      <c r="T797" s="2144"/>
      <c r="U797" s="2143"/>
      <c r="V797" s="2143"/>
      <c r="W797" s="2143"/>
      <c r="X797" s="2143"/>
      <c r="Y797" s="2144"/>
      <c r="Z797" s="2143"/>
      <c r="AA797" s="2143"/>
      <c r="AB797" s="2143"/>
      <c r="AC797" s="2143"/>
      <c r="AD797" s="2144"/>
      <c r="AE797" s="2143"/>
      <c r="AF797" s="2143"/>
      <c r="AG797" s="2143"/>
      <c r="AH797" s="2143"/>
      <c r="AI797" s="2144"/>
      <c r="AJ797" s="2143"/>
      <c r="AK797" s="2143"/>
      <c r="AL797" s="2143"/>
      <c r="AM797" s="2143"/>
      <c r="AN797" s="2144"/>
      <c r="AO797" s="2143"/>
      <c r="AP797" s="2143"/>
      <c r="AQ797" s="2143"/>
      <c r="AR797" s="2143"/>
      <c r="AS797" s="2144"/>
      <c r="AT797" s="2143"/>
      <c r="AU797" s="2143"/>
      <c r="AV797" s="2143"/>
      <c r="AW797" s="2143"/>
      <c r="AX797" s="2144"/>
    </row>
    <row r="798" spans="1:50">
      <c r="A798" s="2143"/>
      <c r="B798" s="2143"/>
      <c r="C798" s="2143"/>
      <c r="D798" s="2143"/>
      <c r="E798" s="2144"/>
      <c r="F798" s="2143"/>
      <c r="G798" s="2143"/>
      <c r="H798" s="2143"/>
      <c r="I798" s="2143"/>
      <c r="J798" s="2144"/>
      <c r="K798" s="2143"/>
      <c r="L798" s="2143"/>
      <c r="M798" s="2143"/>
      <c r="N798" s="2143"/>
      <c r="O798" s="2144"/>
      <c r="P798" s="2143"/>
      <c r="Q798" s="2143"/>
      <c r="R798" s="2143"/>
      <c r="S798" s="2143"/>
      <c r="T798" s="2144"/>
      <c r="U798" s="2143"/>
      <c r="V798" s="2143"/>
      <c r="W798" s="2143"/>
      <c r="X798" s="2143"/>
      <c r="Y798" s="2144"/>
      <c r="Z798" s="2143"/>
      <c r="AA798" s="2143"/>
      <c r="AB798" s="2143"/>
      <c r="AC798" s="2143"/>
      <c r="AD798" s="2144"/>
      <c r="AE798" s="2143"/>
      <c r="AF798" s="2143"/>
      <c r="AG798" s="2143"/>
      <c r="AH798" s="2143"/>
      <c r="AI798" s="2144"/>
      <c r="AJ798" s="2143"/>
      <c r="AK798" s="2143"/>
      <c r="AL798" s="2143"/>
      <c r="AM798" s="2143"/>
      <c r="AN798" s="2144"/>
      <c r="AO798" s="2143"/>
      <c r="AP798" s="2143"/>
      <c r="AQ798" s="2143"/>
      <c r="AR798" s="2143"/>
      <c r="AS798" s="2144"/>
      <c r="AT798" s="2143"/>
      <c r="AU798" s="2143"/>
      <c r="AV798" s="2143"/>
      <c r="AW798" s="2143"/>
      <c r="AX798" s="2144"/>
    </row>
    <row r="799" spans="1:50">
      <c r="A799" s="2143"/>
      <c r="B799" s="2143"/>
      <c r="C799" s="2143"/>
      <c r="D799" s="2143"/>
      <c r="E799" s="2144"/>
      <c r="F799" s="2143"/>
      <c r="G799" s="2143"/>
      <c r="H799" s="2143"/>
      <c r="I799" s="2143"/>
      <c r="J799" s="2144"/>
      <c r="K799" s="2143"/>
      <c r="L799" s="2143"/>
      <c r="M799" s="2143"/>
      <c r="N799" s="2143"/>
      <c r="O799" s="2144"/>
      <c r="P799" s="2143"/>
      <c r="Q799" s="2143"/>
      <c r="R799" s="2143"/>
      <c r="S799" s="2143"/>
      <c r="T799" s="2144"/>
      <c r="U799" s="2143"/>
      <c r="V799" s="2143"/>
      <c r="W799" s="2143"/>
      <c r="X799" s="2143"/>
      <c r="Y799" s="2144"/>
      <c r="Z799" s="2143"/>
      <c r="AA799" s="2143"/>
      <c r="AB799" s="2143"/>
      <c r="AC799" s="2143"/>
      <c r="AD799" s="2144"/>
      <c r="AE799" s="2143"/>
      <c r="AF799" s="2143"/>
      <c r="AG799" s="2143"/>
      <c r="AH799" s="2143"/>
      <c r="AI799" s="2144"/>
      <c r="AJ799" s="2143"/>
      <c r="AK799" s="2143"/>
      <c r="AL799" s="2143"/>
      <c r="AM799" s="2143"/>
      <c r="AN799" s="2144"/>
      <c r="AO799" s="2143"/>
      <c r="AP799" s="2143"/>
      <c r="AQ799" s="2143"/>
      <c r="AR799" s="2143"/>
      <c r="AS799" s="2144"/>
      <c r="AT799" s="2143"/>
      <c r="AU799" s="2143"/>
      <c r="AV799" s="2143"/>
      <c r="AW799" s="2143"/>
      <c r="AX799" s="2144"/>
    </row>
    <row r="800" spans="1:50">
      <c r="A800" s="2143"/>
      <c r="B800" s="2143"/>
      <c r="C800" s="2143"/>
      <c r="D800" s="2143"/>
      <c r="E800" s="2144"/>
      <c r="F800" s="2143"/>
      <c r="G800" s="2143"/>
      <c r="H800" s="2143"/>
      <c r="I800" s="2143"/>
      <c r="J800" s="2144"/>
      <c r="K800" s="2143"/>
      <c r="L800" s="2143"/>
      <c r="M800" s="2143"/>
      <c r="N800" s="2143"/>
      <c r="O800" s="2144"/>
      <c r="P800" s="2143"/>
      <c r="Q800" s="2143"/>
      <c r="R800" s="2143"/>
      <c r="S800" s="2143"/>
      <c r="T800" s="2144"/>
      <c r="U800" s="2143"/>
      <c r="V800" s="2143"/>
      <c r="W800" s="2143"/>
      <c r="X800" s="2143"/>
      <c r="Y800" s="2144"/>
      <c r="Z800" s="2143"/>
      <c r="AA800" s="2143"/>
      <c r="AB800" s="2143"/>
      <c r="AC800" s="2143"/>
      <c r="AD800" s="2144"/>
      <c r="AE800" s="2143"/>
      <c r="AF800" s="2143"/>
      <c r="AG800" s="2143"/>
      <c r="AH800" s="2143"/>
      <c r="AI800" s="2144"/>
      <c r="AJ800" s="2143"/>
      <c r="AK800" s="2143"/>
      <c r="AL800" s="2143"/>
      <c r="AM800" s="2143"/>
      <c r="AN800" s="2144"/>
      <c r="AO800" s="2143"/>
      <c r="AP800" s="2143"/>
      <c r="AQ800" s="2143"/>
      <c r="AR800" s="2143"/>
      <c r="AS800" s="2144"/>
      <c r="AT800" s="2143"/>
      <c r="AU800" s="2143"/>
      <c r="AV800" s="2143"/>
      <c r="AW800" s="2143"/>
      <c r="AX800" s="2144"/>
    </row>
    <row r="801" spans="1:50">
      <c r="A801" s="2146"/>
      <c r="B801" s="2146"/>
      <c r="C801" s="2146"/>
      <c r="D801" s="2146"/>
      <c r="E801" s="2147"/>
      <c r="F801" s="2146"/>
      <c r="G801" s="2146"/>
      <c r="H801" s="2146"/>
      <c r="I801" s="2146"/>
      <c r="J801" s="2147"/>
      <c r="K801" s="2146"/>
      <c r="L801" s="2146"/>
      <c r="M801" s="2146"/>
      <c r="N801" s="2146"/>
      <c r="O801" s="2147"/>
      <c r="P801" s="2146"/>
      <c r="Q801" s="2146"/>
      <c r="R801" s="2146"/>
      <c r="S801" s="2146"/>
      <c r="T801" s="2147"/>
      <c r="U801" s="2146"/>
      <c r="V801" s="2146"/>
      <c r="W801" s="2146"/>
      <c r="X801" s="2146"/>
      <c r="Y801" s="2147"/>
      <c r="Z801" s="2146"/>
      <c r="AA801" s="2146"/>
      <c r="AB801" s="2146"/>
      <c r="AC801" s="2146"/>
      <c r="AD801" s="2147"/>
      <c r="AE801" s="2146"/>
      <c r="AF801" s="2146"/>
      <c r="AG801" s="2146"/>
      <c r="AH801" s="2146"/>
      <c r="AI801" s="2147"/>
      <c r="AJ801" s="2146"/>
      <c r="AK801" s="2146"/>
      <c r="AL801" s="2146"/>
      <c r="AM801" s="2146"/>
      <c r="AN801" s="2147"/>
      <c r="AO801" s="2146"/>
      <c r="AP801" s="2146"/>
      <c r="AQ801" s="2146"/>
      <c r="AR801" s="2146"/>
      <c r="AS801" s="2147"/>
      <c r="AT801" s="2146"/>
      <c r="AU801" s="2146"/>
      <c r="AV801" s="2146"/>
      <c r="AW801" s="2146"/>
      <c r="AX801" s="2147"/>
    </row>
    <row r="802" spans="1:50">
      <c r="A802" s="442">
        <v>11</v>
      </c>
      <c r="B802" s="443"/>
      <c r="C802" s="443"/>
      <c r="D802" s="443"/>
      <c r="E802" s="444"/>
      <c r="F802" s="442">
        <v>12</v>
      </c>
      <c r="G802" s="443"/>
      <c r="H802" s="443"/>
      <c r="I802" s="443"/>
      <c r="J802" s="444"/>
      <c r="K802" s="442">
        <v>13</v>
      </c>
      <c r="L802" s="443"/>
      <c r="M802" s="443"/>
      <c r="N802" s="443"/>
      <c r="O802" s="444"/>
      <c r="P802" s="442">
        <v>14</v>
      </c>
      <c r="Q802" s="443"/>
      <c r="R802" s="443"/>
      <c r="S802" s="443"/>
      <c r="T802" s="444"/>
      <c r="U802" s="442">
        <v>15</v>
      </c>
      <c r="V802" s="443"/>
      <c r="W802" s="443"/>
      <c r="X802" s="443"/>
      <c r="Y802" s="444"/>
      <c r="Z802" s="442">
        <v>16</v>
      </c>
      <c r="AA802" s="443"/>
      <c r="AB802" s="443"/>
      <c r="AC802" s="443"/>
      <c r="AD802" s="444"/>
      <c r="AE802" s="442">
        <v>17</v>
      </c>
      <c r="AF802" s="443"/>
      <c r="AG802" s="443"/>
      <c r="AH802" s="443"/>
      <c r="AI802" s="444"/>
      <c r="AJ802" s="442">
        <v>18</v>
      </c>
      <c r="AK802" s="443"/>
      <c r="AL802" s="443"/>
      <c r="AM802" s="443"/>
      <c r="AN802" s="444"/>
      <c r="AO802" s="442">
        <v>19</v>
      </c>
      <c r="AP802" s="443"/>
      <c r="AQ802" s="443"/>
      <c r="AR802" s="443"/>
      <c r="AS802" s="444"/>
      <c r="AT802" s="442">
        <v>20</v>
      </c>
      <c r="AU802" s="443"/>
      <c r="AV802" s="443"/>
      <c r="AW802" s="443"/>
      <c r="AX802" s="444"/>
    </row>
    <row r="803" spans="1:50">
      <c r="A803" s="2143"/>
      <c r="B803" s="2143"/>
      <c r="C803" s="2143"/>
      <c r="D803" s="2143"/>
      <c r="E803" s="2144"/>
      <c r="F803" s="2143"/>
      <c r="G803" s="2143"/>
      <c r="H803" s="2143"/>
      <c r="I803" s="2143"/>
      <c r="J803" s="2144"/>
      <c r="K803" s="2143"/>
      <c r="L803" s="2143"/>
      <c r="M803" s="2143"/>
      <c r="N803" s="2143"/>
      <c r="O803" s="2144"/>
      <c r="P803" s="2142"/>
      <c r="Q803" s="2143"/>
      <c r="R803" s="2143"/>
      <c r="S803" s="2143"/>
      <c r="T803" s="2144"/>
      <c r="U803" s="2143"/>
      <c r="V803" s="2143"/>
      <c r="W803" s="2143"/>
      <c r="X803" s="2143"/>
      <c r="Y803" s="2144"/>
      <c r="Z803" s="2143"/>
      <c r="AA803" s="2143"/>
      <c r="AB803" s="2143"/>
      <c r="AC803" s="2143"/>
      <c r="AD803" s="2144"/>
      <c r="AE803" s="2143"/>
      <c r="AF803" s="2143"/>
      <c r="AG803" s="2143"/>
      <c r="AH803" s="2143"/>
      <c r="AI803" s="2144"/>
      <c r="AJ803" s="2143"/>
      <c r="AK803" s="2143"/>
      <c r="AL803" s="2143"/>
      <c r="AM803" s="2143"/>
      <c r="AN803" s="2144"/>
      <c r="AO803" s="2143"/>
      <c r="AP803" s="2143"/>
      <c r="AQ803" s="2143"/>
      <c r="AR803" s="2143"/>
      <c r="AS803" s="2144"/>
      <c r="AT803" s="2143"/>
      <c r="AU803" s="2143"/>
      <c r="AV803" s="2143"/>
      <c r="AW803" s="2143"/>
      <c r="AX803" s="2144"/>
    </row>
    <row r="804" spans="1:50">
      <c r="A804" s="2143"/>
      <c r="B804" s="2143"/>
      <c r="C804" s="2143"/>
      <c r="D804" s="2143"/>
      <c r="E804" s="2144"/>
      <c r="F804" s="2143"/>
      <c r="G804" s="2143"/>
      <c r="H804" s="2143"/>
      <c r="I804" s="2143"/>
      <c r="J804" s="2144"/>
      <c r="K804" s="2143"/>
      <c r="L804" s="2143"/>
      <c r="M804" s="2143"/>
      <c r="N804" s="2143"/>
      <c r="O804" s="2144"/>
      <c r="P804" s="2142"/>
      <c r="Q804" s="2143"/>
      <c r="R804" s="2143"/>
      <c r="S804" s="2143"/>
      <c r="T804" s="2144"/>
      <c r="U804" s="2143"/>
      <c r="V804" s="2143"/>
      <c r="W804" s="2143"/>
      <c r="X804" s="2143"/>
      <c r="Y804" s="2144"/>
      <c r="Z804" s="2143"/>
      <c r="AA804" s="2143"/>
      <c r="AB804" s="2143"/>
      <c r="AC804" s="2143"/>
      <c r="AD804" s="2144"/>
      <c r="AE804" s="2143"/>
      <c r="AF804" s="2143"/>
      <c r="AG804" s="2143"/>
      <c r="AH804" s="2143"/>
      <c r="AI804" s="2144"/>
      <c r="AJ804" s="2143"/>
      <c r="AK804" s="2143"/>
      <c r="AL804" s="2143"/>
      <c r="AM804" s="2143"/>
      <c r="AN804" s="2144"/>
      <c r="AO804" s="2143"/>
      <c r="AP804" s="2143"/>
      <c r="AQ804" s="2143"/>
      <c r="AR804" s="2143"/>
      <c r="AS804" s="2144"/>
      <c r="AT804" s="2143"/>
      <c r="AU804" s="2143"/>
      <c r="AV804" s="2143"/>
      <c r="AW804" s="2143"/>
      <c r="AX804" s="2144"/>
    </row>
    <row r="805" spans="1:50">
      <c r="A805" s="2143"/>
      <c r="B805" s="2143"/>
      <c r="C805" s="2143"/>
      <c r="D805" s="2143"/>
      <c r="E805" s="2144"/>
      <c r="F805" s="2143"/>
      <c r="G805" s="2143"/>
      <c r="H805" s="2143"/>
      <c r="I805" s="2143"/>
      <c r="J805" s="2144"/>
      <c r="K805" s="2143"/>
      <c r="L805" s="2143"/>
      <c r="M805" s="2143"/>
      <c r="N805" s="2143"/>
      <c r="O805" s="2144"/>
      <c r="P805" s="2142"/>
      <c r="Q805" s="2143"/>
      <c r="R805" s="2143"/>
      <c r="S805" s="2143"/>
      <c r="T805" s="2144"/>
      <c r="U805" s="2143"/>
      <c r="V805" s="2143"/>
      <c r="W805" s="2143"/>
      <c r="X805" s="2143"/>
      <c r="Y805" s="2144"/>
      <c r="Z805" s="2143"/>
      <c r="AA805" s="2143"/>
      <c r="AB805" s="2143"/>
      <c r="AC805" s="2143"/>
      <c r="AD805" s="2144"/>
      <c r="AE805" s="2143"/>
      <c r="AF805" s="2143"/>
      <c r="AG805" s="2143"/>
      <c r="AH805" s="2143"/>
      <c r="AI805" s="2144"/>
      <c r="AJ805" s="2143"/>
      <c r="AK805" s="2143"/>
      <c r="AL805" s="2143"/>
      <c r="AM805" s="2143"/>
      <c r="AN805" s="2144"/>
      <c r="AO805" s="2143"/>
      <c r="AP805" s="2143"/>
      <c r="AQ805" s="2143"/>
      <c r="AR805" s="2143"/>
      <c r="AS805" s="2144"/>
      <c r="AT805" s="2143"/>
      <c r="AU805" s="2143"/>
      <c r="AV805" s="2143"/>
      <c r="AW805" s="2143"/>
      <c r="AX805" s="2144"/>
    </row>
    <row r="806" spans="1:50">
      <c r="A806" s="2143"/>
      <c r="B806" s="2143"/>
      <c r="C806" s="2143"/>
      <c r="D806" s="2143"/>
      <c r="E806" s="2144"/>
      <c r="F806" s="2143"/>
      <c r="G806" s="2143"/>
      <c r="H806" s="2143"/>
      <c r="I806" s="2143"/>
      <c r="J806" s="2144"/>
      <c r="K806" s="2143"/>
      <c r="L806" s="2143"/>
      <c r="M806" s="2143"/>
      <c r="N806" s="2143"/>
      <c r="O806" s="2144"/>
      <c r="P806" s="2142"/>
      <c r="Q806" s="2143"/>
      <c r="R806" s="2143"/>
      <c r="S806" s="2143"/>
      <c r="T806" s="2144"/>
      <c r="U806" s="2143"/>
      <c r="V806" s="2143"/>
      <c r="W806" s="2143"/>
      <c r="X806" s="2143"/>
      <c r="Y806" s="2144"/>
      <c r="Z806" s="2143"/>
      <c r="AA806" s="2143"/>
      <c r="AB806" s="2143"/>
      <c r="AC806" s="2143"/>
      <c r="AD806" s="2144"/>
      <c r="AE806" s="2143"/>
      <c r="AF806" s="2143"/>
      <c r="AG806" s="2143"/>
      <c r="AH806" s="2143"/>
      <c r="AI806" s="2144"/>
      <c r="AJ806" s="2143"/>
      <c r="AK806" s="2143"/>
      <c r="AL806" s="2143"/>
      <c r="AM806" s="2143"/>
      <c r="AN806" s="2144"/>
      <c r="AO806" s="2143"/>
      <c r="AP806" s="2143"/>
      <c r="AQ806" s="2143"/>
      <c r="AR806" s="2143"/>
      <c r="AS806" s="2144"/>
      <c r="AT806" s="2143"/>
      <c r="AU806" s="2143"/>
      <c r="AV806" s="2143"/>
      <c r="AW806" s="2143"/>
      <c r="AX806" s="2144"/>
    </row>
    <row r="807" spans="1:50">
      <c r="A807" s="2143"/>
      <c r="B807" s="2143"/>
      <c r="C807" s="2143"/>
      <c r="D807" s="2143"/>
      <c r="E807" s="2144"/>
      <c r="F807" s="2143"/>
      <c r="G807" s="2143"/>
      <c r="H807" s="2143"/>
      <c r="I807" s="2143"/>
      <c r="J807" s="2144"/>
      <c r="K807" s="2143"/>
      <c r="L807" s="2143"/>
      <c r="M807" s="2143"/>
      <c r="N807" s="2143"/>
      <c r="O807" s="2144"/>
      <c r="P807" s="2142"/>
      <c r="Q807" s="2143"/>
      <c r="R807" s="2143"/>
      <c r="S807" s="2143"/>
      <c r="T807" s="2144"/>
      <c r="U807" s="2143"/>
      <c r="V807" s="2143"/>
      <c r="W807" s="2143"/>
      <c r="X807" s="2143"/>
      <c r="Y807" s="2144"/>
      <c r="Z807" s="2143"/>
      <c r="AA807" s="2143"/>
      <c r="AB807" s="2143"/>
      <c r="AC807" s="2143"/>
      <c r="AD807" s="2144"/>
      <c r="AE807" s="2143"/>
      <c r="AF807" s="2143"/>
      <c r="AG807" s="2143"/>
      <c r="AH807" s="2143"/>
      <c r="AI807" s="2144"/>
      <c r="AJ807" s="2143"/>
      <c r="AK807" s="2143"/>
      <c r="AL807" s="2143"/>
      <c r="AM807" s="2143"/>
      <c r="AN807" s="2144"/>
      <c r="AO807" s="2143"/>
      <c r="AP807" s="2143"/>
      <c r="AQ807" s="2143"/>
      <c r="AR807" s="2143"/>
      <c r="AS807" s="2144"/>
      <c r="AT807" s="2143"/>
      <c r="AU807" s="2143"/>
      <c r="AV807" s="2143"/>
      <c r="AW807" s="2143"/>
      <c r="AX807" s="2144"/>
    </row>
    <row r="808" spans="1:50">
      <c r="A808" s="2143"/>
      <c r="B808" s="2143"/>
      <c r="C808" s="2143"/>
      <c r="D808" s="2143"/>
      <c r="E808" s="2144"/>
      <c r="F808" s="2143"/>
      <c r="G808" s="2143"/>
      <c r="H808" s="2143"/>
      <c r="I808" s="2143"/>
      <c r="J808" s="2144"/>
      <c r="K808" s="2143"/>
      <c r="L808" s="2143"/>
      <c r="M808" s="2143"/>
      <c r="N808" s="2143"/>
      <c r="O808" s="2144"/>
      <c r="P808" s="2142"/>
      <c r="Q808" s="2143"/>
      <c r="R808" s="2143"/>
      <c r="S808" s="2143"/>
      <c r="T808" s="2144"/>
      <c r="U808" s="2143"/>
      <c r="V808" s="2143"/>
      <c r="W808" s="2143"/>
      <c r="X808" s="2143"/>
      <c r="Y808" s="2144"/>
      <c r="Z808" s="2143"/>
      <c r="AA808" s="2143"/>
      <c r="AB808" s="2143"/>
      <c r="AC808" s="2143"/>
      <c r="AD808" s="2144"/>
      <c r="AE808" s="2143"/>
      <c r="AF808" s="2143"/>
      <c r="AG808" s="2143"/>
      <c r="AH808" s="2143"/>
      <c r="AI808" s="2144"/>
      <c r="AJ808" s="2143"/>
      <c r="AK808" s="2143"/>
      <c r="AL808" s="2143"/>
      <c r="AM808" s="2143"/>
      <c r="AN808" s="2144"/>
      <c r="AO808" s="2143"/>
      <c r="AP808" s="2143"/>
      <c r="AQ808" s="2143"/>
      <c r="AR808" s="2143"/>
      <c r="AS808" s="2144"/>
      <c r="AT808" s="2143"/>
      <c r="AU808" s="2143"/>
      <c r="AV808" s="2143"/>
      <c r="AW808" s="2143"/>
      <c r="AX808" s="2144"/>
    </row>
    <row r="809" spans="1:50">
      <c r="A809" s="2143"/>
      <c r="B809" s="2143"/>
      <c r="C809" s="2143"/>
      <c r="D809" s="2143"/>
      <c r="E809" s="2144"/>
      <c r="F809" s="2143"/>
      <c r="G809" s="2143"/>
      <c r="H809" s="2143"/>
      <c r="I809" s="2143"/>
      <c r="J809" s="2144"/>
      <c r="K809" s="2143"/>
      <c r="L809" s="2143"/>
      <c r="M809" s="2143"/>
      <c r="N809" s="2143"/>
      <c r="O809" s="2144"/>
      <c r="P809" s="2142"/>
      <c r="Q809" s="2143"/>
      <c r="R809" s="2143"/>
      <c r="S809" s="2143"/>
      <c r="T809" s="2144"/>
      <c r="U809" s="2143"/>
      <c r="V809" s="2143"/>
      <c r="W809" s="2143"/>
      <c r="X809" s="2143"/>
      <c r="Y809" s="2144"/>
      <c r="Z809" s="2143"/>
      <c r="AA809" s="2143"/>
      <c r="AB809" s="2143"/>
      <c r="AC809" s="2143"/>
      <c r="AD809" s="2144"/>
      <c r="AE809" s="2143"/>
      <c r="AF809" s="2143"/>
      <c r="AG809" s="2143"/>
      <c r="AH809" s="2143"/>
      <c r="AI809" s="2144"/>
      <c r="AJ809" s="2143"/>
      <c r="AK809" s="2143"/>
      <c r="AL809" s="2143"/>
      <c r="AM809" s="2143"/>
      <c r="AN809" s="2144"/>
      <c r="AO809" s="2143"/>
      <c r="AP809" s="2143"/>
      <c r="AQ809" s="2143"/>
      <c r="AR809" s="2143"/>
      <c r="AS809" s="2144"/>
      <c r="AT809" s="2143"/>
      <c r="AU809" s="2143"/>
      <c r="AV809" s="2143"/>
      <c r="AW809" s="2143"/>
      <c r="AX809" s="2144"/>
    </row>
    <row r="810" spans="1:50">
      <c r="A810" s="2143"/>
      <c r="B810" s="2143"/>
      <c r="C810" s="2143"/>
      <c r="D810" s="2143"/>
      <c r="E810" s="2144"/>
      <c r="F810" s="2143"/>
      <c r="G810" s="2143"/>
      <c r="H810" s="2143"/>
      <c r="I810" s="2143"/>
      <c r="J810" s="2144"/>
      <c r="K810" s="2143"/>
      <c r="L810" s="2143"/>
      <c r="M810" s="2143"/>
      <c r="N810" s="2143"/>
      <c r="O810" s="2144"/>
      <c r="P810" s="2142"/>
      <c r="Q810" s="2143"/>
      <c r="R810" s="2143"/>
      <c r="S810" s="2143"/>
      <c r="T810" s="2144"/>
      <c r="U810" s="2143"/>
      <c r="V810" s="2143"/>
      <c r="W810" s="2143"/>
      <c r="X810" s="2143"/>
      <c r="Y810" s="2144"/>
      <c r="Z810" s="2143"/>
      <c r="AA810" s="2143"/>
      <c r="AB810" s="2143"/>
      <c r="AC810" s="2143"/>
      <c r="AD810" s="2144"/>
      <c r="AE810" s="2143"/>
      <c r="AF810" s="2143"/>
      <c r="AG810" s="2143"/>
      <c r="AH810" s="2143"/>
      <c r="AI810" s="2144"/>
      <c r="AJ810" s="2143"/>
      <c r="AK810" s="2143"/>
      <c r="AL810" s="2143"/>
      <c r="AM810" s="2143"/>
      <c r="AN810" s="2144"/>
      <c r="AO810" s="2143"/>
      <c r="AP810" s="2143"/>
      <c r="AQ810" s="2143"/>
      <c r="AR810" s="2143"/>
      <c r="AS810" s="2144"/>
      <c r="AT810" s="2143"/>
      <c r="AU810" s="2143"/>
      <c r="AV810" s="2143"/>
      <c r="AW810" s="2143"/>
      <c r="AX810" s="2144"/>
    </row>
    <row r="811" spans="1:50">
      <c r="A811" s="2143"/>
      <c r="B811" s="2143"/>
      <c r="C811" s="2143"/>
      <c r="D811" s="2143"/>
      <c r="E811" s="2144"/>
      <c r="F811" s="2143"/>
      <c r="G811" s="2143"/>
      <c r="H811" s="2143"/>
      <c r="I811" s="2143"/>
      <c r="J811" s="2144"/>
      <c r="K811" s="2143"/>
      <c r="L811" s="2143"/>
      <c r="M811" s="2143"/>
      <c r="N811" s="2143"/>
      <c r="O811" s="2144"/>
      <c r="P811" s="2142"/>
      <c r="Q811" s="2143"/>
      <c r="R811" s="2143"/>
      <c r="S811" s="2143"/>
      <c r="T811" s="2144"/>
      <c r="U811" s="2143"/>
      <c r="V811" s="2143"/>
      <c r="W811" s="2143"/>
      <c r="X811" s="2143"/>
      <c r="Y811" s="2144"/>
      <c r="Z811" s="2143"/>
      <c r="AA811" s="2143"/>
      <c r="AB811" s="2143"/>
      <c r="AC811" s="2143"/>
      <c r="AD811" s="2144"/>
      <c r="AE811" s="2143"/>
      <c r="AF811" s="2143"/>
      <c r="AG811" s="2143"/>
      <c r="AH811" s="2143"/>
      <c r="AI811" s="2144"/>
      <c r="AJ811" s="2143"/>
      <c r="AK811" s="2143"/>
      <c r="AL811" s="2143"/>
      <c r="AM811" s="2143"/>
      <c r="AN811" s="2144"/>
      <c r="AO811" s="2143"/>
      <c r="AP811" s="2143"/>
      <c r="AQ811" s="2143"/>
      <c r="AR811" s="2143"/>
      <c r="AS811" s="2144"/>
      <c r="AT811" s="2143"/>
      <c r="AU811" s="2143"/>
      <c r="AV811" s="2143"/>
      <c r="AW811" s="2143"/>
      <c r="AX811" s="2144"/>
    </row>
    <row r="812" spans="1:50">
      <c r="A812" s="2143"/>
      <c r="B812" s="2143"/>
      <c r="C812" s="2143"/>
      <c r="D812" s="2143"/>
      <c r="E812" s="2144"/>
      <c r="F812" s="2143"/>
      <c r="G812" s="2143"/>
      <c r="H812" s="2143"/>
      <c r="I812" s="2143"/>
      <c r="J812" s="2144"/>
      <c r="K812" s="2143"/>
      <c r="L812" s="2143"/>
      <c r="M812" s="2143"/>
      <c r="N812" s="2143"/>
      <c r="O812" s="2144"/>
      <c r="P812" s="2142"/>
      <c r="Q812" s="2143"/>
      <c r="R812" s="2143"/>
      <c r="S812" s="2143"/>
      <c r="T812" s="2144"/>
      <c r="U812" s="2143"/>
      <c r="V812" s="2143"/>
      <c r="W812" s="2143"/>
      <c r="X812" s="2143"/>
      <c r="Y812" s="2144"/>
      <c r="Z812" s="2143"/>
      <c r="AA812" s="2143"/>
      <c r="AB812" s="2143"/>
      <c r="AC812" s="2143"/>
      <c r="AD812" s="2144"/>
      <c r="AE812" s="2143"/>
      <c r="AF812" s="2143"/>
      <c r="AG812" s="2143"/>
      <c r="AH812" s="2143"/>
      <c r="AI812" s="2144"/>
      <c r="AJ812" s="2143"/>
      <c r="AK812" s="2143"/>
      <c r="AL812" s="2143"/>
      <c r="AM812" s="2143"/>
      <c r="AN812" s="2144"/>
      <c r="AO812" s="2143"/>
      <c r="AP812" s="2143"/>
      <c r="AQ812" s="2143"/>
      <c r="AR812" s="2143"/>
      <c r="AS812" s="2144"/>
      <c r="AT812" s="2143"/>
      <c r="AU812" s="2143"/>
      <c r="AV812" s="2143"/>
      <c r="AW812" s="2143"/>
      <c r="AX812" s="2144"/>
    </row>
    <row r="813" spans="1:50">
      <c r="A813" s="2143"/>
      <c r="B813" s="2143"/>
      <c r="C813" s="2143"/>
      <c r="D813" s="2143"/>
      <c r="E813" s="2144"/>
      <c r="F813" s="2143"/>
      <c r="G813" s="2143"/>
      <c r="H813" s="2143"/>
      <c r="I813" s="2143"/>
      <c r="J813" s="2144"/>
      <c r="K813" s="2143"/>
      <c r="L813" s="2143"/>
      <c r="M813" s="2143"/>
      <c r="N813" s="2143"/>
      <c r="O813" s="2144"/>
      <c r="P813" s="2142"/>
      <c r="Q813" s="2143"/>
      <c r="R813" s="2143"/>
      <c r="S813" s="2143"/>
      <c r="T813" s="2144"/>
      <c r="U813" s="2143"/>
      <c r="V813" s="2143"/>
      <c r="W813" s="2143"/>
      <c r="X813" s="2143"/>
      <c r="Y813" s="2144"/>
      <c r="Z813" s="2143"/>
      <c r="AA813" s="2143"/>
      <c r="AB813" s="2143"/>
      <c r="AC813" s="2143"/>
      <c r="AD813" s="2144"/>
      <c r="AE813" s="2143"/>
      <c r="AF813" s="2143"/>
      <c r="AG813" s="2143"/>
      <c r="AH813" s="2143"/>
      <c r="AI813" s="2144"/>
      <c r="AJ813" s="2143"/>
      <c r="AK813" s="2143"/>
      <c r="AL813" s="2143"/>
      <c r="AM813" s="2143"/>
      <c r="AN813" s="2144"/>
      <c r="AO813" s="2143"/>
      <c r="AP813" s="2143"/>
      <c r="AQ813" s="2143"/>
      <c r="AR813" s="2143"/>
      <c r="AS813" s="2144"/>
      <c r="AT813" s="2143"/>
      <c r="AU813" s="2143"/>
      <c r="AV813" s="2143"/>
      <c r="AW813" s="2143"/>
      <c r="AX813" s="2144"/>
    </row>
    <row r="814" spans="1:50">
      <c r="A814" s="2143"/>
      <c r="B814" s="2143"/>
      <c r="C814" s="2143"/>
      <c r="D814" s="2143"/>
      <c r="E814" s="2144"/>
      <c r="F814" s="2143"/>
      <c r="G814" s="2143"/>
      <c r="H814" s="2143"/>
      <c r="I814" s="2143"/>
      <c r="J814" s="2144"/>
      <c r="K814" s="2143"/>
      <c r="L814" s="2143"/>
      <c r="M814" s="2143"/>
      <c r="N814" s="2143"/>
      <c r="O814" s="2144"/>
      <c r="P814" s="2142"/>
      <c r="Q814" s="2143"/>
      <c r="R814" s="2143"/>
      <c r="S814" s="2143"/>
      <c r="T814" s="2144"/>
      <c r="U814" s="2143"/>
      <c r="V814" s="2143"/>
      <c r="W814" s="2143"/>
      <c r="X814" s="2143"/>
      <c r="Y814" s="2144"/>
      <c r="Z814" s="2143"/>
      <c r="AA814" s="2143"/>
      <c r="AB814" s="2143"/>
      <c r="AC814" s="2143"/>
      <c r="AD814" s="2144"/>
      <c r="AE814" s="2143"/>
      <c r="AF814" s="2143"/>
      <c r="AG814" s="2143"/>
      <c r="AH814" s="2143"/>
      <c r="AI814" s="2144"/>
      <c r="AJ814" s="2143"/>
      <c r="AK814" s="2143"/>
      <c r="AL814" s="2143"/>
      <c r="AM814" s="2143"/>
      <c r="AN814" s="2144"/>
      <c r="AO814" s="2143"/>
      <c r="AP814" s="2143"/>
      <c r="AQ814" s="2143"/>
      <c r="AR814" s="2143"/>
      <c r="AS814" s="2144"/>
      <c r="AT814" s="2143"/>
      <c r="AU814" s="2143"/>
      <c r="AV814" s="2143"/>
      <c r="AW814" s="2143"/>
      <c r="AX814" s="2144"/>
    </row>
    <row r="815" spans="1:50">
      <c r="A815" s="2143"/>
      <c r="B815" s="2143"/>
      <c r="C815" s="2143"/>
      <c r="D815" s="2143"/>
      <c r="E815" s="2144"/>
      <c r="F815" s="2143"/>
      <c r="G815" s="2143"/>
      <c r="H815" s="2143"/>
      <c r="I815" s="2143"/>
      <c r="J815" s="2144"/>
      <c r="K815" s="2143"/>
      <c r="L815" s="2143"/>
      <c r="M815" s="2143"/>
      <c r="N815" s="2143"/>
      <c r="O815" s="2144"/>
      <c r="P815" s="2142"/>
      <c r="Q815" s="2143"/>
      <c r="R815" s="2143"/>
      <c r="S815" s="2143"/>
      <c r="T815" s="2144"/>
      <c r="U815" s="2143"/>
      <c r="V815" s="2143"/>
      <c r="W815" s="2143"/>
      <c r="X815" s="2143"/>
      <c r="Y815" s="2144"/>
      <c r="Z815" s="2143"/>
      <c r="AA815" s="2143"/>
      <c r="AB815" s="2143"/>
      <c r="AC815" s="2143"/>
      <c r="AD815" s="2144"/>
      <c r="AE815" s="2143"/>
      <c r="AF815" s="2143"/>
      <c r="AG815" s="2143"/>
      <c r="AH815" s="2143"/>
      <c r="AI815" s="2144"/>
      <c r="AJ815" s="2143"/>
      <c r="AK815" s="2143"/>
      <c r="AL815" s="2143"/>
      <c r="AM815" s="2143"/>
      <c r="AN815" s="2144"/>
      <c r="AO815" s="2143"/>
      <c r="AP815" s="2143"/>
      <c r="AQ815" s="2143"/>
      <c r="AR815" s="2143"/>
      <c r="AS815" s="2144"/>
      <c r="AT815" s="2143"/>
      <c r="AU815" s="2143"/>
      <c r="AV815" s="2143"/>
      <c r="AW815" s="2143"/>
      <c r="AX815" s="2144"/>
    </row>
    <row r="816" spans="1:50">
      <c r="A816" s="2143"/>
      <c r="B816" s="2143"/>
      <c r="C816" s="2143"/>
      <c r="D816" s="2143"/>
      <c r="E816" s="2144"/>
      <c r="F816" s="2143"/>
      <c r="G816" s="2143"/>
      <c r="H816" s="2143"/>
      <c r="I816" s="2143"/>
      <c r="J816" s="2144"/>
      <c r="K816" s="2143"/>
      <c r="L816" s="2143"/>
      <c r="M816" s="2143"/>
      <c r="N816" s="2143"/>
      <c r="O816" s="2144"/>
      <c r="P816" s="2142"/>
      <c r="Q816" s="2143"/>
      <c r="R816" s="2143"/>
      <c r="S816" s="2143"/>
      <c r="T816" s="2144"/>
      <c r="U816" s="2143"/>
      <c r="V816" s="2143"/>
      <c r="W816" s="2143"/>
      <c r="X816" s="2143"/>
      <c r="Y816" s="2144"/>
      <c r="Z816" s="2143"/>
      <c r="AA816" s="2143"/>
      <c r="AB816" s="2143"/>
      <c r="AC816" s="2143"/>
      <c r="AD816" s="2144"/>
      <c r="AE816" s="2143"/>
      <c r="AF816" s="2143"/>
      <c r="AG816" s="2143"/>
      <c r="AH816" s="2143"/>
      <c r="AI816" s="2144"/>
      <c r="AJ816" s="2143"/>
      <c r="AK816" s="2143"/>
      <c r="AL816" s="2143"/>
      <c r="AM816" s="2143"/>
      <c r="AN816" s="2144"/>
      <c r="AO816" s="2143"/>
      <c r="AP816" s="2143"/>
      <c r="AQ816" s="2143"/>
      <c r="AR816" s="2143"/>
      <c r="AS816" s="2144"/>
      <c r="AT816" s="2143"/>
      <c r="AU816" s="2143"/>
      <c r="AV816" s="2143"/>
      <c r="AW816" s="2143"/>
      <c r="AX816" s="2144"/>
    </row>
    <row r="817" spans="1:50">
      <c r="A817" s="2146"/>
      <c r="B817" s="2146"/>
      <c r="C817" s="2146"/>
      <c r="D817" s="2146"/>
      <c r="E817" s="2147"/>
      <c r="F817" s="2146"/>
      <c r="G817" s="2146"/>
      <c r="H817" s="2146"/>
      <c r="I817" s="2146"/>
      <c r="J817" s="2147"/>
      <c r="K817" s="2146"/>
      <c r="L817" s="2146"/>
      <c r="M817" s="2146"/>
      <c r="N817" s="2146"/>
      <c r="O817" s="2147"/>
      <c r="P817" s="2226" t="s">
        <v>210</v>
      </c>
      <c r="Q817" s="2227"/>
      <c r="R817" s="2227"/>
      <c r="S817" s="2227"/>
      <c r="T817" s="2228"/>
      <c r="U817" s="2146"/>
      <c r="V817" s="2146"/>
      <c r="W817" s="2146"/>
      <c r="X817" s="2146"/>
      <c r="Y817" s="2147"/>
      <c r="Z817" s="2146"/>
      <c r="AA817" s="2146"/>
      <c r="AB817" s="2146"/>
      <c r="AC817" s="2146"/>
      <c r="AD817" s="2147"/>
      <c r="AE817" s="2146"/>
      <c r="AF817" s="2146"/>
      <c r="AG817" s="2146"/>
      <c r="AH817" s="2146"/>
      <c r="AI817" s="2147"/>
      <c r="AJ817" s="2146"/>
      <c r="AK817" s="2146"/>
      <c r="AL817" s="2146"/>
      <c r="AM817" s="2146"/>
      <c r="AN817" s="2147"/>
      <c r="AO817" s="2146"/>
      <c r="AP817" s="2146"/>
      <c r="AQ817" s="2146"/>
      <c r="AR817" s="2146"/>
      <c r="AS817" s="2147"/>
      <c r="AT817" s="2146"/>
      <c r="AU817" s="2146"/>
      <c r="AV817" s="2146"/>
      <c r="AW817" s="2146"/>
      <c r="AX817" s="2147"/>
    </row>
    <row r="818" spans="1:50">
      <c r="A818" s="442">
        <v>21</v>
      </c>
      <c r="B818" s="443"/>
      <c r="C818" s="443"/>
      <c r="D818" s="443"/>
      <c r="E818" s="444"/>
      <c r="F818" s="442">
        <v>22</v>
      </c>
      <c r="G818" s="443"/>
      <c r="H818" s="443"/>
      <c r="I818" s="443"/>
      <c r="J818" s="444"/>
      <c r="K818" s="442">
        <v>23</v>
      </c>
      <c r="L818" s="443"/>
      <c r="M818" s="443"/>
      <c r="N818" s="443"/>
      <c r="O818" s="444"/>
      <c r="P818" s="442">
        <v>24</v>
      </c>
      <c r="Q818" s="443"/>
      <c r="R818" s="443"/>
      <c r="S818" s="443"/>
      <c r="T818" s="444"/>
      <c r="U818" s="442">
        <v>25</v>
      </c>
      <c r="V818" s="443"/>
      <c r="W818" s="443"/>
      <c r="X818" s="443"/>
      <c r="Y818" s="444"/>
      <c r="Z818" s="2293" t="s">
        <v>211</v>
      </c>
      <c r="AA818" s="2294"/>
      <c r="AB818" s="2294"/>
      <c r="AC818" s="2294"/>
      <c r="AD818" s="2294"/>
      <c r="AE818" s="2294"/>
      <c r="AF818" s="2294"/>
      <c r="AG818" s="2294"/>
      <c r="AH818" s="2294"/>
      <c r="AI818" s="2294"/>
      <c r="AJ818" s="2294"/>
      <c r="AK818" s="2294"/>
      <c r="AL818" s="2294"/>
      <c r="AM818" s="2294"/>
      <c r="AN818" s="2294"/>
      <c r="AO818" s="2294"/>
      <c r="AP818" s="2294"/>
      <c r="AQ818" s="2294"/>
      <c r="AR818" s="2294"/>
      <c r="AS818" s="2294"/>
      <c r="AT818" s="2294"/>
      <c r="AU818" s="2294"/>
      <c r="AV818" s="2294"/>
      <c r="AW818" s="2294"/>
      <c r="AX818" s="2294"/>
    </row>
    <row r="819" spans="1:50">
      <c r="A819" s="2142"/>
      <c r="B819" s="2143"/>
      <c r="C819" s="2143"/>
      <c r="D819" s="2143"/>
      <c r="E819" s="2144"/>
      <c r="F819" s="2143"/>
      <c r="G819" s="2143"/>
      <c r="H819" s="2143"/>
      <c r="I819" s="2143"/>
      <c r="J819" s="2144"/>
      <c r="K819" s="2143" t="s">
        <v>2870</v>
      </c>
      <c r="L819" s="2143"/>
      <c r="M819" s="2143"/>
      <c r="N819" s="2143"/>
      <c r="O819" s="2144"/>
      <c r="P819" s="2143"/>
      <c r="Q819" s="2143"/>
      <c r="R819" s="2143"/>
      <c r="S819" s="2143"/>
      <c r="T819" s="2144"/>
      <c r="U819" s="2143"/>
      <c r="V819" s="2143"/>
      <c r="W819" s="2143"/>
      <c r="X819" s="2143"/>
      <c r="Y819" s="2144"/>
      <c r="Z819" s="2295"/>
      <c r="AA819" s="2296"/>
      <c r="AB819" s="2296"/>
      <c r="AC819" s="2296"/>
      <c r="AD819" s="2296"/>
      <c r="AE819" s="2296"/>
      <c r="AF819" s="2296"/>
      <c r="AG819" s="2296"/>
      <c r="AH819" s="2296"/>
      <c r="AI819" s="2296"/>
      <c r="AJ819" s="2296"/>
      <c r="AK819" s="2296"/>
      <c r="AL819" s="2296"/>
      <c r="AM819" s="2296"/>
      <c r="AN819" s="2296"/>
      <c r="AO819" s="2296"/>
      <c r="AP819" s="2296"/>
      <c r="AQ819" s="2296"/>
      <c r="AR819" s="2296"/>
      <c r="AS819" s="2296"/>
      <c r="AT819" s="2296"/>
      <c r="AU819" s="2296"/>
      <c r="AV819" s="2296"/>
      <c r="AW819" s="2296"/>
      <c r="AX819" s="2296"/>
    </row>
    <row r="820" spans="1:50">
      <c r="A820" s="2142"/>
      <c r="B820" s="2143"/>
      <c r="C820" s="2143"/>
      <c r="D820" s="2143"/>
      <c r="E820" s="2144"/>
      <c r="F820" s="2143"/>
      <c r="G820" s="2143"/>
      <c r="H820" s="2143"/>
      <c r="I820" s="2143"/>
      <c r="J820" s="2144"/>
      <c r="K820" s="2143"/>
      <c r="L820" s="2143"/>
      <c r="M820" s="2143"/>
      <c r="N820" s="2143"/>
      <c r="O820" s="2144"/>
      <c r="P820" s="2143"/>
      <c r="Q820" s="2143"/>
      <c r="R820" s="2143"/>
      <c r="S820" s="2143"/>
      <c r="T820" s="2144"/>
      <c r="U820" s="2143"/>
      <c r="V820" s="2143"/>
      <c r="W820" s="2143"/>
      <c r="X820" s="2143"/>
      <c r="Y820" s="2144"/>
      <c r="Z820" s="2295"/>
      <c r="AA820" s="2296"/>
      <c r="AB820" s="2296"/>
      <c r="AC820" s="2296"/>
      <c r="AD820" s="2296"/>
      <c r="AE820" s="2296"/>
      <c r="AF820" s="2296"/>
      <c r="AG820" s="2296"/>
      <c r="AH820" s="2296"/>
      <c r="AI820" s="2296"/>
      <c r="AJ820" s="2296"/>
      <c r="AK820" s="2296"/>
      <c r="AL820" s="2296"/>
      <c r="AM820" s="2296"/>
      <c r="AN820" s="2296"/>
      <c r="AO820" s="2296"/>
      <c r="AP820" s="2296"/>
      <c r="AQ820" s="2296"/>
      <c r="AR820" s="2296"/>
      <c r="AS820" s="2296"/>
      <c r="AT820" s="2296"/>
      <c r="AU820" s="2296"/>
      <c r="AV820" s="2296"/>
      <c r="AW820" s="2296"/>
      <c r="AX820" s="2296"/>
    </row>
    <row r="821" spans="1:50">
      <c r="A821" s="2142"/>
      <c r="B821" s="2143"/>
      <c r="C821" s="2143"/>
      <c r="D821" s="2143"/>
      <c r="E821" s="2144"/>
      <c r="F821" s="2143"/>
      <c r="G821" s="2143"/>
      <c r="H821" s="2143"/>
      <c r="I821" s="2143"/>
      <c r="J821" s="2144"/>
      <c r="K821" s="2143"/>
      <c r="L821" s="2143"/>
      <c r="M821" s="2143"/>
      <c r="N821" s="2143"/>
      <c r="O821" s="2144"/>
      <c r="P821" s="2143"/>
      <c r="Q821" s="2143"/>
      <c r="R821" s="2143"/>
      <c r="S821" s="2143"/>
      <c r="T821" s="2144"/>
      <c r="U821" s="2143"/>
      <c r="V821" s="2143"/>
      <c r="W821" s="2143"/>
      <c r="X821" s="2143"/>
      <c r="Y821" s="2144"/>
      <c r="Z821" s="2295"/>
      <c r="AA821" s="2296"/>
      <c r="AB821" s="2296"/>
      <c r="AC821" s="2296"/>
      <c r="AD821" s="2296"/>
      <c r="AE821" s="2296"/>
      <c r="AF821" s="2296"/>
      <c r="AG821" s="2296"/>
      <c r="AH821" s="2296"/>
      <c r="AI821" s="2296"/>
      <c r="AJ821" s="2296"/>
      <c r="AK821" s="2296"/>
      <c r="AL821" s="2296"/>
      <c r="AM821" s="2296"/>
      <c r="AN821" s="2296"/>
      <c r="AO821" s="2296"/>
      <c r="AP821" s="2296"/>
      <c r="AQ821" s="2296"/>
      <c r="AR821" s="2296"/>
      <c r="AS821" s="2296"/>
      <c r="AT821" s="2296"/>
      <c r="AU821" s="2296"/>
      <c r="AV821" s="2296"/>
      <c r="AW821" s="2296"/>
      <c r="AX821" s="2296"/>
    </row>
    <row r="822" spans="1:50" ht="15.75">
      <c r="A822" s="2142"/>
      <c r="B822" s="2143"/>
      <c r="C822" s="2143"/>
      <c r="D822" s="2143"/>
      <c r="E822" s="2144"/>
      <c r="F822" s="2143"/>
      <c r="G822" s="2143"/>
      <c r="H822" s="2143"/>
      <c r="I822" s="2143"/>
      <c r="J822" s="2144"/>
      <c r="K822" s="2143"/>
      <c r="L822" s="2143"/>
      <c r="M822" s="2143"/>
      <c r="N822" s="2143"/>
      <c r="O822" s="2144"/>
      <c r="P822" s="2143"/>
      <c r="Q822" s="2143"/>
      <c r="R822" s="2143"/>
      <c r="S822" s="2143"/>
      <c r="T822" s="2144"/>
      <c r="U822" s="2143"/>
      <c r="V822" s="2143"/>
      <c r="W822" s="2143"/>
      <c r="X822" s="2143"/>
      <c r="Y822" s="2144"/>
      <c r="Z822" s="2231" t="s">
        <v>43</v>
      </c>
      <c r="AA822" s="2232"/>
      <c r="AB822" s="2232"/>
      <c r="AC822" s="521"/>
      <c r="AD822" s="522" t="s">
        <v>44</v>
      </c>
      <c r="AE822" s="522" t="s">
        <v>45</v>
      </c>
      <c r="AF822" s="522" t="s">
        <v>46</v>
      </c>
      <c r="AG822" s="2232" t="s">
        <v>47</v>
      </c>
      <c r="AH822" s="2232"/>
      <c r="AI822" s="2232"/>
      <c r="AJ822" s="445"/>
      <c r="AK822" s="445"/>
      <c r="AL822" s="445"/>
      <c r="AM822" s="445"/>
      <c r="AN822" s="445"/>
      <c r="AO822" s="445"/>
      <c r="AP822" s="445"/>
      <c r="AQ822" s="445"/>
      <c r="AR822" s="522" t="s">
        <v>48</v>
      </c>
      <c r="AS822" s="445"/>
      <c r="AT822" s="2229">
        <f>$AT$38</f>
        <v>463</v>
      </c>
      <c r="AU822" s="2229"/>
      <c r="AV822" s="2230" t="s">
        <v>49</v>
      </c>
      <c r="AW822" s="2230"/>
      <c r="AX822" s="445"/>
    </row>
    <row r="823" spans="1:50">
      <c r="A823" s="2142"/>
      <c r="B823" s="2143"/>
      <c r="C823" s="2143"/>
      <c r="D823" s="2143"/>
      <c r="E823" s="2144"/>
      <c r="F823" s="2143"/>
      <c r="G823" s="2143"/>
      <c r="H823" s="2143"/>
      <c r="I823" s="2143"/>
      <c r="J823" s="2144"/>
      <c r="K823" s="2143"/>
      <c r="L823" s="2143"/>
      <c r="M823" s="2143"/>
      <c r="N823" s="2143"/>
      <c r="O823" s="2144"/>
      <c r="P823" s="2143"/>
      <c r="Q823" s="2143"/>
      <c r="R823" s="2143"/>
      <c r="S823" s="2143"/>
      <c r="T823" s="2144"/>
      <c r="U823" s="2143"/>
      <c r="V823" s="2143"/>
      <c r="W823" s="2143"/>
      <c r="X823" s="2143"/>
      <c r="Y823" s="2144"/>
      <c r="Z823" s="2140" t="s">
        <v>212</v>
      </c>
      <c r="AA823" s="2141"/>
      <c r="AB823" s="2141"/>
      <c r="AC823" s="2141"/>
      <c r="AD823" s="538">
        <v>25</v>
      </c>
      <c r="AE823" s="539">
        <v>440</v>
      </c>
      <c r="AF823" s="527">
        <f>SUM($AT$38-AE823)</f>
        <v>23</v>
      </c>
      <c r="AG823" s="2143"/>
      <c r="AH823" s="2143"/>
      <c r="AI823" s="2143"/>
      <c r="AJ823" s="2143"/>
      <c r="AK823" s="2143"/>
      <c r="AL823" s="2143"/>
      <c r="AM823" s="2143"/>
      <c r="AN823" s="2143"/>
      <c r="AO823" s="2143"/>
      <c r="AP823" s="2143"/>
      <c r="AQ823" s="1088"/>
      <c r="AR823" s="2368" t="s">
        <v>50</v>
      </c>
      <c r="AS823" s="2368"/>
      <c r="AT823" s="2368"/>
      <c r="AU823" s="2368"/>
      <c r="AV823" s="2368"/>
      <c r="AW823" s="2368"/>
      <c r="AX823" s="445"/>
    </row>
    <row r="824" spans="1:50">
      <c r="A824" s="2142"/>
      <c r="B824" s="2143"/>
      <c r="C824" s="2143"/>
      <c r="D824" s="2143"/>
      <c r="E824" s="2144"/>
      <c r="F824" s="2143"/>
      <c r="G824" s="2143"/>
      <c r="H824" s="2143"/>
      <c r="I824" s="2143"/>
      <c r="J824" s="2144"/>
      <c r="K824" s="2143"/>
      <c r="L824" s="2143"/>
      <c r="M824" s="2143"/>
      <c r="N824" s="2143"/>
      <c r="O824" s="2144"/>
      <c r="P824" s="2143"/>
      <c r="Q824" s="2143"/>
      <c r="R824" s="2143"/>
      <c r="S824" s="2143"/>
      <c r="T824" s="2144"/>
      <c r="U824" s="2143"/>
      <c r="V824" s="2143"/>
      <c r="W824" s="2143"/>
      <c r="X824" s="2143"/>
      <c r="Y824" s="2144"/>
      <c r="Z824" s="2140" t="s">
        <v>213</v>
      </c>
      <c r="AA824" s="2141"/>
      <c r="AB824" s="2141"/>
      <c r="AC824" s="2141"/>
      <c r="AD824" s="538">
        <v>11</v>
      </c>
      <c r="AE824" s="539">
        <v>437</v>
      </c>
      <c r="AF824" s="527">
        <f t="shared" ref="AF824:AF833" si="16">SUM($AT$38-AE824)</f>
        <v>26</v>
      </c>
      <c r="AG824" s="2143"/>
      <c r="AH824" s="2143"/>
      <c r="AI824" s="2143"/>
      <c r="AJ824" s="2143"/>
      <c r="AK824" s="2143"/>
      <c r="AL824" s="2143"/>
      <c r="AM824" s="2143"/>
      <c r="AN824" s="2143"/>
      <c r="AO824" s="2143"/>
      <c r="AP824" s="2143"/>
      <c r="AQ824" s="1088"/>
      <c r="AR824" s="2368"/>
      <c r="AS824" s="2368"/>
      <c r="AT824" s="2368"/>
      <c r="AU824" s="2368"/>
      <c r="AV824" s="2368"/>
      <c r="AW824" s="2368"/>
      <c r="AX824" s="445"/>
    </row>
    <row r="825" spans="1:50">
      <c r="A825" s="2142"/>
      <c r="B825" s="2143"/>
      <c r="C825" s="2143"/>
      <c r="D825" s="2143"/>
      <c r="E825" s="2144"/>
      <c r="F825" s="2143"/>
      <c r="G825" s="2143"/>
      <c r="H825" s="2143"/>
      <c r="I825" s="2143"/>
      <c r="J825" s="2144"/>
      <c r="K825" s="2143"/>
      <c r="L825" s="2143"/>
      <c r="M825" s="2143"/>
      <c r="N825" s="2143"/>
      <c r="O825" s="2144"/>
      <c r="P825" s="2143"/>
      <c r="Q825" s="2143"/>
      <c r="R825" s="2143"/>
      <c r="S825" s="2143"/>
      <c r="T825" s="2144"/>
      <c r="U825" s="2143"/>
      <c r="V825" s="2143"/>
      <c r="W825" s="2143"/>
      <c r="X825" s="2143"/>
      <c r="Y825" s="2144"/>
      <c r="Z825" s="2140"/>
      <c r="AA825" s="2141"/>
      <c r="AB825" s="2141"/>
      <c r="AC825" s="2141"/>
      <c r="AD825" s="538"/>
      <c r="AE825" s="539"/>
      <c r="AF825" s="527">
        <f t="shared" si="16"/>
        <v>463</v>
      </c>
      <c r="AG825" s="2143"/>
      <c r="AH825" s="2143"/>
      <c r="AI825" s="2143"/>
      <c r="AJ825" s="2143"/>
      <c r="AK825" s="2143"/>
      <c r="AL825" s="2143"/>
      <c r="AM825" s="2143"/>
      <c r="AN825" s="2143"/>
      <c r="AO825" s="2143"/>
      <c r="AP825" s="2143"/>
      <c r="AQ825" s="1088"/>
      <c r="AR825" s="2368"/>
      <c r="AS825" s="2368"/>
      <c r="AT825" s="2368"/>
      <c r="AU825" s="2368"/>
      <c r="AV825" s="2368"/>
      <c r="AW825" s="2368"/>
      <c r="AX825" s="445"/>
    </row>
    <row r="826" spans="1:50">
      <c r="A826" s="2142"/>
      <c r="B826" s="2143"/>
      <c r="C826" s="2143"/>
      <c r="D826" s="2143"/>
      <c r="E826" s="2144"/>
      <c r="F826" s="2143"/>
      <c r="G826" s="2143"/>
      <c r="H826" s="2143"/>
      <c r="I826" s="2143"/>
      <c r="J826" s="2144"/>
      <c r="K826" s="2143"/>
      <c r="L826" s="2143"/>
      <c r="M826" s="2143"/>
      <c r="N826" s="2143"/>
      <c r="O826" s="2144"/>
      <c r="P826" s="2143"/>
      <c r="Q826" s="2143"/>
      <c r="R826" s="2143"/>
      <c r="S826" s="2143"/>
      <c r="T826" s="2144"/>
      <c r="U826" s="2143"/>
      <c r="V826" s="2143"/>
      <c r="W826" s="2143"/>
      <c r="X826" s="2143"/>
      <c r="Y826" s="2144"/>
      <c r="Z826" s="2140"/>
      <c r="AA826" s="2141"/>
      <c r="AB826" s="2141"/>
      <c r="AC826" s="2141"/>
      <c r="AD826" s="538"/>
      <c r="AE826" s="539"/>
      <c r="AF826" s="527">
        <f t="shared" si="16"/>
        <v>463</v>
      </c>
      <c r="AG826" s="2143"/>
      <c r="AH826" s="2143"/>
      <c r="AI826" s="2143"/>
      <c r="AJ826" s="2143"/>
      <c r="AK826" s="2143"/>
      <c r="AL826" s="2143"/>
      <c r="AM826" s="2143"/>
      <c r="AN826" s="2143"/>
      <c r="AO826" s="2143"/>
      <c r="AP826" s="2143"/>
      <c r="AQ826" s="1088"/>
      <c r="AR826" s="2368"/>
      <c r="AS826" s="2368"/>
      <c r="AT826" s="2368"/>
      <c r="AU826" s="2368"/>
      <c r="AV826" s="2368"/>
      <c r="AW826" s="2368"/>
      <c r="AX826" s="445"/>
    </row>
    <row r="827" spans="1:50">
      <c r="A827" s="2142"/>
      <c r="B827" s="2143"/>
      <c r="C827" s="2143"/>
      <c r="D827" s="2143"/>
      <c r="E827" s="2144"/>
      <c r="F827" s="2143"/>
      <c r="G827" s="2143"/>
      <c r="H827" s="2143"/>
      <c r="I827" s="2143"/>
      <c r="J827" s="2144"/>
      <c r="K827" s="2143"/>
      <c r="L827" s="2143"/>
      <c r="M827" s="2143"/>
      <c r="N827" s="2143"/>
      <c r="O827" s="2144"/>
      <c r="P827" s="2143"/>
      <c r="Q827" s="2143"/>
      <c r="R827" s="2143"/>
      <c r="S827" s="2143"/>
      <c r="T827" s="2144"/>
      <c r="U827" s="2143"/>
      <c r="V827" s="2143"/>
      <c r="W827" s="2143"/>
      <c r="X827" s="2143"/>
      <c r="Y827" s="2144"/>
      <c r="Z827" s="2140"/>
      <c r="AA827" s="2141"/>
      <c r="AB827" s="2141"/>
      <c r="AC827" s="2141"/>
      <c r="AD827" s="538"/>
      <c r="AE827" s="539"/>
      <c r="AF827" s="527">
        <f t="shared" si="16"/>
        <v>463</v>
      </c>
      <c r="AG827" s="2143"/>
      <c r="AH827" s="2143"/>
      <c r="AI827" s="2143"/>
      <c r="AJ827" s="2143"/>
      <c r="AK827" s="2143"/>
      <c r="AL827" s="2143"/>
      <c r="AM827" s="2143"/>
      <c r="AN827" s="2143"/>
      <c r="AO827" s="2143"/>
      <c r="AP827" s="2143"/>
      <c r="AQ827" s="1088"/>
      <c r="AR827" s="2368"/>
      <c r="AS827" s="2368"/>
      <c r="AT827" s="2368"/>
      <c r="AU827" s="2368"/>
      <c r="AV827" s="2368"/>
      <c r="AW827" s="2368"/>
      <c r="AX827" s="445"/>
    </row>
    <row r="828" spans="1:50">
      <c r="A828" s="2142"/>
      <c r="B828" s="2143"/>
      <c r="C828" s="2143"/>
      <c r="D828" s="2143"/>
      <c r="E828" s="2144"/>
      <c r="F828" s="2143"/>
      <c r="G828" s="2143"/>
      <c r="H828" s="2143"/>
      <c r="I828" s="2143"/>
      <c r="J828" s="2144"/>
      <c r="K828" s="2143"/>
      <c r="L828" s="2143"/>
      <c r="M828" s="2143"/>
      <c r="N828" s="2143"/>
      <c r="O828" s="2144"/>
      <c r="P828" s="2143"/>
      <c r="Q828" s="2143"/>
      <c r="R828" s="2143"/>
      <c r="S828" s="2143"/>
      <c r="T828" s="2144"/>
      <c r="U828" s="2143"/>
      <c r="V828" s="2143"/>
      <c r="W828" s="2143"/>
      <c r="X828" s="2143"/>
      <c r="Y828" s="2144"/>
      <c r="Z828" s="2140"/>
      <c r="AA828" s="2141"/>
      <c r="AB828" s="2141"/>
      <c r="AC828" s="2141"/>
      <c r="AD828" s="538"/>
      <c r="AE828" s="539"/>
      <c r="AF828" s="527">
        <f t="shared" si="16"/>
        <v>463</v>
      </c>
      <c r="AG828" s="2143"/>
      <c r="AH828" s="2143"/>
      <c r="AI828" s="2143"/>
      <c r="AJ828" s="2143"/>
      <c r="AK828" s="2143"/>
      <c r="AL828" s="2143"/>
      <c r="AM828" s="2143"/>
      <c r="AN828" s="2143"/>
      <c r="AO828" s="2143"/>
      <c r="AP828" s="2143"/>
      <c r="AQ828" s="1088"/>
      <c r="AR828" s="2368"/>
      <c r="AS828" s="2368"/>
      <c r="AT828" s="2368"/>
      <c r="AU828" s="2368"/>
      <c r="AV828" s="2368"/>
      <c r="AW828" s="2368"/>
      <c r="AX828" s="445"/>
    </row>
    <row r="829" spans="1:50">
      <c r="A829" s="2142"/>
      <c r="B829" s="2143"/>
      <c r="C829" s="2143"/>
      <c r="D829" s="2143"/>
      <c r="E829" s="2144"/>
      <c r="F829" s="2143"/>
      <c r="G829" s="2143"/>
      <c r="H829" s="2143"/>
      <c r="I829" s="2143"/>
      <c r="J829" s="2144"/>
      <c r="K829" s="2143"/>
      <c r="L829" s="2143"/>
      <c r="M829" s="2143"/>
      <c r="N829" s="2143"/>
      <c r="O829" s="2144"/>
      <c r="P829" s="2143"/>
      <c r="Q829" s="2143"/>
      <c r="R829" s="2143"/>
      <c r="S829" s="2143"/>
      <c r="T829" s="2144"/>
      <c r="U829" s="2143"/>
      <c r="V829" s="2143"/>
      <c r="W829" s="2143"/>
      <c r="X829" s="2143"/>
      <c r="Y829" s="2144"/>
      <c r="Z829" s="2140"/>
      <c r="AA829" s="2141"/>
      <c r="AB829" s="2141"/>
      <c r="AC829" s="2141"/>
      <c r="AD829" s="538"/>
      <c r="AE829" s="539"/>
      <c r="AF829" s="527">
        <f t="shared" si="16"/>
        <v>463</v>
      </c>
      <c r="AG829" s="2143"/>
      <c r="AH829" s="2143"/>
      <c r="AI829" s="2143"/>
      <c r="AJ829" s="2143"/>
      <c r="AK829" s="2143"/>
      <c r="AL829" s="2143"/>
      <c r="AM829" s="2143"/>
      <c r="AN829" s="2143"/>
      <c r="AO829" s="2143"/>
      <c r="AP829" s="2143"/>
      <c r="AQ829" s="1088"/>
      <c r="AR829" s="2368"/>
      <c r="AS829" s="2368"/>
      <c r="AT829" s="2368"/>
      <c r="AU829" s="2368"/>
      <c r="AV829" s="2368"/>
      <c r="AW829" s="2368"/>
      <c r="AX829" s="445"/>
    </row>
    <row r="830" spans="1:50">
      <c r="A830" s="2142"/>
      <c r="B830" s="2143"/>
      <c r="C830" s="2143"/>
      <c r="D830" s="2143"/>
      <c r="E830" s="2144"/>
      <c r="F830" s="2143"/>
      <c r="G830" s="2143"/>
      <c r="H830" s="2143"/>
      <c r="I830" s="2143"/>
      <c r="J830" s="2144"/>
      <c r="K830" s="2143"/>
      <c r="L830" s="2143"/>
      <c r="M830" s="2143"/>
      <c r="N830" s="2143"/>
      <c r="O830" s="2144"/>
      <c r="P830" s="2143"/>
      <c r="Q830" s="2143"/>
      <c r="R830" s="2143"/>
      <c r="S830" s="2143"/>
      <c r="T830" s="2144"/>
      <c r="U830" s="2143"/>
      <c r="V830" s="2143"/>
      <c r="W830" s="2143"/>
      <c r="X830" s="2143"/>
      <c r="Y830" s="2144"/>
      <c r="Z830" s="2140"/>
      <c r="AA830" s="2141"/>
      <c r="AB830" s="2141"/>
      <c r="AC830" s="2141"/>
      <c r="AD830" s="538"/>
      <c r="AE830" s="539"/>
      <c r="AF830" s="527">
        <f t="shared" si="16"/>
        <v>463</v>
      </c>
      <c r="AG830" s="2143"/>
      <c r="AH830" s="2143"/>
      <c r="AI830" s="2143"/>
      <c r="AJ830" s="2143"/>
      <c r="AK830" s="2143"/>
      <c r="AL830" s="2143"/>
      <c r="AM830" s="2143"/>
      <c r="AN830" s="2143"/>
      <c r="AO830" s="2143"/>
      <c r="AP830" s="2143"/>
      <c r="AQ830" s="1088"/>
      <c r="AR830" s="2368"/>
      <c r="AS830" s="2368"/>
      <c r="AT830" s="2368"/>
      <c r="AU830" s="2368"/>
      <c r="AV830" s="2368"/>
      <c r="AW830" s="2368"/>
      <c r="AX830" s="445"/>
    </row>
    <row r="831" spans="1:50">
      <c r="A831" s="2142"/>
      <c r="B831" s="2143"/>
      <c r="C831" s="2143"/>
      <c r="D831" s="2143"/>
      <c r="E831" s="2144"/>
      <c r="F831" s="2143"/>
      <c r="G831" s="2143"/>
      <c r="H831" s="2143"/>
      <c r="I831" s="2143"/>
      <c r="J831" s="2144"/>
      <c r="K831" s="2143"/>
      <c r="L831" s="2143"/>
      <c r="M831" s="2143"/>
      <c r="N831" s="2143"/>
      <c r="O831" s="2144"/>
      <c r="P831" s="2143"/>
      <c r="Q831" s="2143"/>
      <c r="R831" s="2143"/>
      <c r="S831" s="2143"/>
      <c r="T831" s="2144"/>
      <c r="U831" s="2143"/>
      <c r="V831" s="2143"/>
      <c r="W831" s="2143"/>
      <c r="X831" s="2143"/>
      <c r="Y831" s="2144"/>
      <c r="Z831" s="2140"/>
      <c r="AA831" s="2141"/>
      <c r="AB831" s="2141"/>
      <c r="AC831" s="2141"/>
      <c r="AD831" s="538"/>
      <c r="AE831" s="539"/>
      <c r="AF831" s="527">
        <f t="shared" si="16"/>
        <v>463</v>
      </c>
      <c r="AG831" s="2143"/>
      <c r="AH831" s="2143"/>
      <c r="AI831" s="2143"/>
      <c r="AJ831" s="2143"/>
      <c r="AK831" s="2143"/>
      <c r="AL831" s="2143"/>
      <c r="AM831" s="2143"/>
      <c r="AN831" s="2143"/>
      <c r="AO831" s="2143"/>
      <c r="AP831" s="2143"/>
      <c r="AQ831" s="1088"/>
      <c r="AR831" s="2368"/>
      <c r="AS831" s="2368"/>
      <c r="AT831" s="2368"/>
      <c r="AU831" s="2368"/>
      <c r="AV831" s="2368"/>
      <c r="AW831" s="2368"/>
      <c r="AX831" s="445"/>
    </row>
    <row r="832" spans="1:50">
      <c r="A832" s="2142"/>
      <c r="B832" s="2143"/>
      <c r="C832" s="2143"/>
      <c r="D832" s="2143"/>
      <c r="E832" s="2144"/>
      <c r="F832" s="2143"/>
      <c r="G832" s="2143"/>
      <c r="H832" s="2143"/>
      <c r="I832" s="2143"/>
      <c r="J832" s="2144"/>
      <c r="K832" s="2143"/>
      <c r="L832" s="2143"/>
      <c r="M832" s="2143"/>
      <c r="N832" s="2143"/>
      <c r="O832" s="2144"/>
      <c r="P832" s="2143"/>
      <c r="Q832" s="2143"/>
      <c r="R832" s="2143"/>
      <c r="S832" s="2143"/>
      <c r="T832" s="2144"/>
      <c r="U832" s="2143"/>
      <c r="V832" s="2143"/>
      <c r="W832" s="2143"/>
      <c r="X832" s="2143"/>
      <c r="Y832" s="2144"/>
      <c r="Z832" s="2140"/>
      <c r="AA832" s="2141"/>
      <c r="AB832" s="2141"/>
      <c r="AC832" s="2141"/>
      <c r="AD832" s="538"/>
      <c r="AE832" s="539"/>
      <c r="AF832" s="527">
        <f t="shared" si="16"/>
        <v>463</v>
      </c>
      <c r="AG832" s="2143"/>
      <c r="AH832" s="2143"/>
      <c r="AI832" s="2143"/>
      <c r="AJ832" s="2143"/>
      <c r="AK832" s="2143"/>
      <c r="AL832" s="2143"/>
      <c r="AM832" s="2143"/>
      <c r="AN832" s="2143"/>
      <c r="AO832" s="2143"/>
      <c r="AP832" s="2143"/>
      <c r="AQ832" s="1088"/>
      <c r="AR832" s="2368"/>
      <c r="AS832" s="2368"/>
      <c r="AT832" s="2368"/>
      <c r="AU832" s="2368"/>
      <c r="AV832" s="2368"/>
      <c r="AW832" s="2368"/>
      <c r="AX832" s="445"/>
    </row>
    <row r="833" spans="1:50">
      <c r="A833" s="2145"/>
      <c r="B833" s="2146"/>
      <c r="C833" s="2146"/>
      <c r="D833" s="2146"/>
      <c r="E833" s="2147"/>
      <c r="F833" s="2146"/>
      <c r="G833" s="2146"/>
      <c r="H833" s="2146"/>
      <c r="I833" s="2146"/>
      <c r="J833" s="2147"/>
      <c r="K833" s="2146"/>
      <c r="L833" s="2146"/>
      <c r="M833" s="2146"/>
      <c r="N833" s="2146"/>
      <c r="O833" s="2147"/>
      <c r="P833" s="2146"/>
      <c r="Q833" s="2146"/>
      <c r="R833" s="2146"/>
      <c r="S833" s="2146"/>
      <c r="T833" s="2147"/>
      <c r="U833" s="2146"/>
      <c r="V833" s="2146"/>
      <c r="W833" s="2146"/>
      <c r="X833" s="2146"/>
      <c r="Y833" s="2147"/>
      <c r="Z833" s="2140"/>
      <c r="AA833" s="2141"/>
      <c r="AB833" s="2141"/>
      <c r="AC833" s="2141"/>
      <c r="AD833" s="538"/>
      <c r="AE833" s="539"/>
      <c r="AF833" s="534">
        <f t="shared" si="16"/>
        <v>463</v>
      </c>
      <c r="AG833" s="583" t="s">
        <v>55</v>
      </c>
      <c r="AH833" s="446"/>
      <c r="AI833" s="446"/>
      <c r="AJ833" s="446"/>
      <c r="AK833" s="446"/>
      <c r="AL833" s="446"/>
      <c r="AM833" s="446"/>
      <c r="AN833" s="446"/>
      <c r="AO833" s="446"/>
      <c r="AP833" s="446"/>
      <c r="AQ833" s="446"/>
      <c r="AR833" s="446"/>
      <c r="AS833" s="446"/>
      <c r="AT833" s="446"/>
      <c r="AU833" s="446"/>
      <c r="AV833" s="446"/>
      <c r="AW833" s="446"/>
      <c r="AX833" s="446"/>
    </row>
    <row r="834" spans="1:50" ht="18.75">
      <c r="A834" s="1972" t="s">
        <v>0</v>
      </c>
      <c r="B834" s="1972"/>
      <c r="C834" s="1972"/>
      <c r="D834" s="1972"/>
      <c r="E834" s="1972"/>
      <c r="F834" s="1972" t="s">
        <v>1</v>
      </c>
      <c r="G834" s="1972"/>
      <c r="H834" s="1972"/>
      <c r="I834" s="1972"/>
      <c r="J834" s="1972"/>
      <c r="K834" s="1972" t="s">
        <v>2</v>
      </c>
      <c r="L834" s="1972"/>
      <c r="M834" s="1972"/>
      <c r="N834" s="1972"/>
      <c r="O834" s="1972"/>
      <c r="P834" s="1972" t="s">
        <v>3</v>
      </c>
      <c r="Q834" s="1972"/>
      <c r="R834" s="1972"/>
      <c r="S834" s="1972"/>
      <c r="T834" s="1972"/>
      <c r="U834" s="1972" t="s">
        <v>4</v>
      </c>
      <c r="V834" s="1972"/>
      <c r="W834" s="1972"/>
      <c r="X834" s="1972"/>
      <c r="Y834" s="1972"/>
      <c r="Z834" s="1972" t="s">
        <v>5</v>
      </c>
      <c r="AA834" s="1972"/>
      <c r="AB834" s="1972"/>
      <c r="AC834" s="1972"/>
      <c r="AD834" s="1972"/>
      <c r="AE834" s="1972" t="s">
        <v>6</v>
      </c>
      <c r="AF834" s="1972"/>
      <c r="AG834" s="1972"/>
      <c r="AH834" s="1972"/>
      <c r="AI834" s="1972"/>
      <c r="AJ834" s="1972" t="s">
        <v>7</v>
      </c>
      <c r="AK834" s="1972"/>
      <c r="AL834" s="1972"/>
      <c r="AM834" s="1972"/>
      <c r="AN834" s="1972"/>
      <c r="AO834" s="1972" t="s">
        <v>8</v>
      </c>
      <c r="AP834" s="1972"/>
      <c r="AQ834" s="1972"/>
      <c r="AR834" s="1972"/>
      <c r="AS834" s="1972"/>
      <c r="AT834" s="1972" t="s">
        <v>9</v>
      </c>
      <c r="AU834" s="1972"/>
      <c r="AV834" s="1972"/>
      <c r="AW834" s="1972"/>
      <c r="AX834" s="1972"/>
    </row>
    <row r="835" spans="1:50">
      <c r="A835" s="2033" t="s">
        <v>214</v>
      </c>
      <c r="B835" s="2034"/>
      <c r="C835" s="2034"/>
      <c r="D835" s="2034"/>
      <c r="E835" s="2034"/>
      <c r="F835" s="2034"/>
      <c r="G835" s="2034"/>
      <c r="H835" s="2034"/>
      <c r="I835" s="2034"/>
      <c r="J835" s="2034"/>
      <c r="K835" s="2034"/>
      <c r="L835" s="2034"/>
      <c r="M835" s="2034"/>
      <c r="N835" s="2034"/>
      <c r="O835" s="2034"/>
      <c r="P835" s="2034"/>
      <c r="Q835" s="2034"/>
      <c r="R835" s="2034"/>
      <c r="S835" s="2034"/>
      <c r="T835" s="2034"/>
      <c r="U835" s="2034"/>
      <c r="V835" s="2034"/>
      <c r="W835" s="2034"/>
      <c r="X835" s="2034"/>
      <c r="Y835" s="2034"/>
      <c r="Z835" s="523">
        <v>1</v>
      </c>
      <c r="AA835" s="524"/>
      <c r="AB835" s="524"/>
      <c r="AC835" s="524"/>
      <c r="AD835" s="525"/>
      <c r="AE835" s="524">
        <v>2</v>
      </c>
      <c r="AF835" s="524"/>
      <c r="AG835" s="524"/>
      <c r="AH835" s="524"/>
      <c r="AI835" s="525"/>
      <c r="AJ835" s="524">
        <v>3</v>
      </c>
      <c r="AK835" s="524"/>
      <c r="AL835" s="524"/>
      <c r="AM835" s="524"/>
      <c r="AN835" s="525"/>
      <c r="AO835" s="524">
        <v>4</v>
      </c>
      <c r="AP835" s="524"/>
      <c r="AQ835" s="524"/>
      <c r="AR835" s="524"/>
      <c r="AS835" s="525"/>
      <c r="AT835" s="524">
        <v>5</v>
      </c>
      <c r="AU835" s="524"/>
      <c r="AV835" s="524"/>
      <c r="AW835" s="524"/>
      <c r="AX835" s="525"/>
    </row>
    <row r="836" spans="1:50">
      <c r="A836" s="2035"/>
      <c r="B836" s="2036"/>
      <c r="C836" s="2036"/>
      <c r="D836" s="2036"/>
      <c r="E836" s="2036"/>
      <c r="F836" s="2036"/>
      <c r="G836" s="2036"/>
      <c r="H836" s="2036"/>
      <c r="I836" s="2036"/>
      <c r="J836" s="2036"/>
      <c r="K836" s="2036"/>
      <c r="L836" s="2036"/>
      <c r="M836" s="2036"/>
      <c r="N836" s="2036"/>
      <c r="O836" s="2036"/>
      <c r="P836" s="2036"/>
      <c r="Q836" s="2036"/>
      <c r="R836" s="2036"/>
      <c r="S836" s="2036"/>
      <c r="T836" s="2036"/>
      <c r="U836" s="2036"/>
      <c r="V836" s="2036"/>
      <c r="W836" s="2036"/>
      <c r="X836" s="2036"/>
      <c r="Y836" s="2036"/>
      <c r="Z836" s="2148"/>
      <c r="AA836" s="1977"/>
      <c r="AB836" s="1977"/>
      <c r="AC836" s="1977"/>
      <c r="AD836" s="1978"/>
      <c r="AE836" s="1977"/>
      <c r="AF836" s="1977"/>
      <c r="AG836" s="1977"/>
      <c r="AH836" s="1977"/>
      <c r="AI836" s="1978"/>
      <c r="AJ836" s="1977"/>
      <c r="AK836" s="1977"/>
      <c r="AL836" s="1977"/>
      <c r="AM836" s="1977"/>
      <c r="AN836" s="1978"/>
      <c r="AO836" s="1977"/>
      <c r="AP836" s="1977"/>
      <c r="AQ836" s="1977"/>
      <c r="AR836" s="1977"/>
      <c r="AS836" s="1978"/>
      <c r="AT836" s="1977"/>
      <c r="AU836" s="1977"/>
      <c r="AV836" s="1977"/>
      <c r="AW836" s="1977"/>
      <c r="AX836" s="1978"/>
    </row>
    <row r="837" spans="1:50">
      <c r="A837" s="2035"/>
      <c r="B837" s="2036"/>
      <c r="C837" s="2036"/>
      <c r="D837" s="2036"/>
      <c r="E837" s="2036"/>
      <c r="F837" s="2036"/>
      <c r="G837" s="2036"/>
      <c r="H837" s="2036"/>
      <c r="I837" s="2036"/>
      <c r="J837" s="2036"/>
      <c r="K837" s="2036"/>
      <c r="L837" s="2036"/>
      <c r="M837" s="2036"/>
      <c r="N837" s="2036"/>
      <c r="O837" s="2036"/>
      <c r="P837" s="2036"/>
      <c r="Q837" s="2036"/>
      <c r="R837" s="2036"/>
      <c r="S837" s="2036"/>
      <c r="T837" s="2036"/>
      <c r="U837" s="2036"/>
      <c r="V837" s="2036"/>
      <c r="W837" s="2036"/>
      <c r="X837" s="2036"/>
      <c r="Y837" s="2036"/>
      <c r="Z837" s="2148"/>
      <c r="AA837" s="1977"/>
      <c r="AB837" s="1977"/>
      <c r="AC837" s="1977"/>
      <c r="AD837" s="1978"/>
      <c r="AE837" s="1977"/>
      <c r="AF837" s="1977"/>
      <c r="AG837" s="1977"/>
      <c r="AH837" s="1977"/>
      <c r="AI837" s="1978"/>
      <c r="AJ837" s="1977"/>
      <c r="AK837" s="1977"/>
      <c r="AL837" s="1977"/>
      <c r="AM837" s="1977"/>
      <c r="AN837" s="1978"/>
      <c r="AO837" s="1977"/>
      <c r="AP837" s="1977"/>
      <c r="AQ837" s="1977"/>
      <c r="AR837" s="1977"/>
      <c r="AS837" s="1978"/>
      <c r="AT837" s="1977"/>
      <c r="AU837" s="1977"/>
      <c r="AV837" s="1977"/>
      <c r="AW837" s="1977"/>
      <c r="AX837" s="1978"/>
    </row>
    <row r="838" spans="1:50">
      <c r="A838" s="2035"/>
      <c r="B838" s="2036"/>
      <c r="C838" s="2036"/>
      <c r="D838" s="2036"/>
      <c r="E838" s="2036"/>
      <c r="F838" s="2036"/>
      <c r="G838" s="2036"/>
      <c r="H838" s="2036"/>
      <c r="I838" s="2036"/>
      <c r="J838" s="2036"/>
      <c r="K838" s="2036"/>
      <c r="L838" s="2036"/>
      <c r="M838" s="2036"/>
      <c r="N838" s="2036"/>
      <c r="O838" s="2036"/>
      <c r="P838" s="2036"/>
      <c r="Q838" s="2036"/>
      <c r="R838" s="2036"/>
      <c r="S838" s="2036"/>
      <c r="T838" s="2036"/>
      <c r="U838" s="2036"/>
      <c r="V838" s="2036"/>
      <c r="W838" s="2036"/>
      <c r="X838" s="2036"/>
      <c r="Y838" s="2036"/>
      <c r="Z838" s="2148"/>
      <c r="AA838" s="1977"/>
      <c r="AB838" s="1977"/>
      <c r="AC838" s="1977"/>
      <c r="AD838" s="1978"/>
      <c r="AE838" s="1977"/>
      <c r="AF838" s="1977"/>
      <c r="AG838" s="1977"/>
      <c r="AH838" s="1977"/>
      <c r="AI838" s="1978"/>
      <c r="AJ838" s="1977"/>
      <c r="AK838" s="1977"/>
      <c r="AL838" s="1977"/>
      <c r="AM838" s="1977"/>
      <c r="AN838" s="1978"/>
      <c r="AO838" s="1977"/>
      <c r="AP838" s="1977"/>
      <c r="AQ838" s="1977"/>
      <c r="AR838" s="1977"/>
      <c r="AS838" s="1978"/>
      <c r="AT838" s="1977"/>
      <c r="AU838" s="1977"/>
      <c r="AV838" s="1977"/>
      <c r="AW838" s="1977"/>
      <c r="AX838" s="1978"/>
    </row>
    <row r="839" spans="1:50" ht="15.75">
      <c r="A839" s="2061" t="s">
        <v>43</v>
      </c>
      <c r="B839" s="1976"/>
      <c r="C839" s="1976"/>
      <c r="D839" s="526"/>
      <c r="E839" s="528" t="s">
        <v>44</v>
      </c>
      <c r="F839" s="528" t="s">
        <v>45</v>
      </c>
      <c r="G839" s="528" t="s">
        <v>46</v>
      </c>
      <c r="H839" s="1976" t="s">
        <v>47</v>
      </c>
      <c r="I839" s="1976"/>
      <c r="J839" s="1976"/>
      <c r="K839" s="527"/>
      <c r="L839" s="527"/>
      <c r="M839" s="527"/>
      <c r="N839" s="527"/>
      <c r="O839" s="527"/>
      <c r="P839" s="527"/>
      <c r="Q839" s="527"/>
      <c r="R839" s="527"/>
      <c r="S839" s="528" t="s">
        <v>48</v>
      </c>
      <c r="T839" s="527"/>
      <c r="U839" s="2065">
        <f>$AT$38</f>
        <v>463</v>
      </c>
      <c r="V839" s="2065"/>
      <c r="W839" s="2064" t="s">
        <v>49</v>
      </c>
      <c r="X839" s="2064"/>
      <c r="Y839" s="527"/>
      <c r="Z839" s="2148"/>
      <c r="AA839" s="1977"/>
      <c r="AB839" s="1977"/>
      <c r="AC839" s="1977"/>
      <c r="AD839" s="1978"/>
      <c r="AE839" s="1977"/>
      <c r="AF839" s="1977"/>
      <c r="AG839" s="1977"/>
      <c r="AH839" s="1977"/>
      <c r="AI839" s="1978"/>
      <c r="AJ839" s="1977"/>
      <c r="AK839" s="1977"/>
      <c r="AL839" s="1977"/>
      <c r="AM839" s="1977"/>
      <c r="AN839" s="1978"/>
      <c r="AO839" s="1977"/>
      <c r="AP839" s="1977"/>
      <c r="AQ839" s="1977"/>
      <c r="AR839" s="1977"/>
      <c r="AS839" s="1978"/>
      <c r="AT839" s="1977"/>
      <c r="AU839" s="1977"/>
      <c r="AV839" s="1977"/>
      <c r="AW839" s="1977"/>
      <c r="AX839" s="1978"/>
    </row>
    <row r="840" spans="1:50">
      <c r="A840" s="1974"/>
      <c r="B840" s="1975"/>
      <c r="C840" s="1975"/>
      <c r="D840" s="1975"/>
      <c r="E840" s="532"/>
      <c r="F840" s="533"/>
      <c r="G840" s="527">
        <f>SUM($AT$38-F840)</f>
        <v>463</v>
      </c>
      <c r="H840" s="1977"/>
      <c r="I840" s="1977"/>
      <c r="J840" s="1977"/>
      <c r="K840" s="1977"/>
      <c r="L840" s="1977"/>
      <c r="M840" s="1977"/>
      <c r="N840" s="1977"/>
      <c r="O840" s="1977"/>
      <c r="P840" s="1977"/>
      <c r="Q840" s="1977"/>
      <c r="R840" s="1086"/>
      <c r="S840" s="2368" t="s">
        <v>50</v>
      </c>
      <c r="T840" s="2368"/>
      <c r="U840" s="2368"/>
      <c r="V840" s="2368"/>
      <c r="W840" s="2368"/>
      <c r="X840" s="2368"/>
      <c r="Y840" s="527"/>
      <c r="Z840" s="2148"/>
      <c r="AA840" s="1977"/>
      <c r="AB840" s="1977"/>
      <c r="AC840" s="1977"/>
      <c r="AD840" s="1978"/>
      <c r="AE840" s="1977"/>
      <c r="AF840" s="1977"/>
      <c r="AG840" s="1977"/>
      <c r="AH840" s="1977"/>
      <c r="AI840" s="1978"/>
      <c r="AJ840" s="1977"/>
      <c r="AK840" s="1977"/>
      <c r="AL840" s="1977"/>
      <c r="AM840" s="1977"/>
      <c r="AN840" s="1978"/>
      <c r="AO840" s="1977"/>
      <c r="AP840" s="1977"/>
      <c r="AQ840" s="1977"/>
      <c r="AR840" s="1977"/>
      <c r="AS840" s="1978"/>
      <c r="AT840" s="1977"/>
      <c r="AU840" s="1977"/>
      <c r="AV840" s="1977"/>
      <c r="AW840" s="1977"/>
      <c r="AX840" s="1978"/>
    </row>
    <row r="841" spans="1:50">
      <c r="A841" s="1974"/>
      <c r="B841" s="1975"/>
      <c r="C841" s="1975"/>
      <c r="D841" s="1975"/>
      <c r="E841" s="532"/>
      <c r="F841" s="533"/>
      <c r="G841" s="527">
        <f t="shared" ref="G841:G850" si="17">SUM($AT$38-F841)</f>
        <v>463</v>
      </c>
      <c r="H841" s="1977"/>
      <c r="I841" s="1977"/>
      <c r="J841" s="1977"/>
      <c r="K841" s="1977"/>
      <c r="L841" s="1977"/>
      <c r="M841" s="1977"/>
      <c r="N841" s="1977"/>
      <c r="O841" s="1977"/>
      <c r="P841" s="1977"/>
      <c r="Q841" s="1977"/>
      <c r="R841" s="1086"/>
      <c r="S841" s="2368"/>
      <c r="T841" s="2368"/>
      <c r="U841" s="2368"/>
      <c r="V841" s="2368"/>
      <c r="W841" s="2368"/>
      <c r="X841" s="2368"/>
      <c r="Y841" s="527"/>
      <c r="Z841" s="2148"/>
      <c r="AA841" s="1977"/>
      <c r="AB841" s="1977"/>
      <c r="AC841" s="1977"/>
      <c r="AD841" s="1978"/>
      <c r="AE841" s="1977"/>
      <c r="AF841" s="1977"/>
      <c r="AG841" s="1977"/>
      <c r="AH841" s="1977"/>
      <c r="AI841" s="1978"/>
      <c r="AJ841" s="1977"/>
      <c r="AK841" s="1977"/>
      <c r="AL841" s="1977"/>
      <c r="AM841" s="1977"/>
      <c r="AN841" s="1978"/>
      <c r="AO841" s="1977"/>
      <c r="AP841" s="1977"/>
      <c r="AQ841" s="1977"/>
      <c r="AR841" s="1977"/>
      <c r="AS841" s="1978"/>
      <c r="AT841" s="1977"/>
      <c r="AU841" s="1977"/>
      <c r="AV841" s="1977"/>
      <c r="AW841" s="1977"/>
      <c r="AX841" s="1978"/>
    </row>
    <row r="842" spans="1:50">
      <c r="A842" s="1974"/>
      <c r="B842" s="1975"/>
      <c r="C842" s="1975"/>
      <c r="D842" s="1975"/>
      <c r="E842" s="532"/>
      <c r="F842" s="533"/>
      <c r="G842" s="527">
        <f t="shared" si="17"/>
        <v>463</v>
      </c>
      <c r="H842" s="1977"/>
      <c r="I842" s="1977"/>
      <c r="J842" s="1977"/>
      <c r="K842" s="1977"/>
      <c r="L842" s="1977"/>
      <c r="M842" s="1977"/>
      <c r="N842" s="1977"/>
      <c r="O842" s="1977"/>
      <c r="P842" s="1977"/>
      <c r="Q842" s="1977"/>
      <c r="R842" s="1086"/>
      <c r="S842" s="2368"/>
      <c r="T842" s="2368"/>
      <c r="U842" s="2368"/>
      <c r="V842" s="2368"/>
      <c r="W842" s="2368"/>
      <c r="X842" s="2368"/>
      <c r="Y842" s="527"/>
      <c r="Z842" s="2148"/>
      <c r="AA842" s="1977"/>
      <c r="AB842" s="1977"/>
      <c r="AC842" s="1977"/>
      <c r="AD842" s="1978"/>
      <c r="AE842" s="1977"/>
      <c r="AF842" s="1977"/>
      <c r="AG842" s="1977"/>
      <c r="AH842" s="1977"/>
      <c r="AI842" s="1978"/>
      <c r="AJ842" s="1977"/>
      <c r="AK842" s="1977"/>
      <c r="AL842" s="1977"/>
      <c r="AM842" s="1977"/>
      <c r="AN842" s="1978"/>
      <c r="AO842" s="1977"/>
      <c r="AP842" s="1977"/>
      <c r="AQ842" s="1977"/>
      <c r="AR842" s="1977"/>
      <c r="AS842" s="1978"/>
      <c r="AT842" s="1977"/>
      <c r="AU842" s="1977"/>
      <c r="AV842" s="1977"/>
      <c r="AW842" s="1977"/>
      <c r="AX842" s="1978"/>
    </row>
    <row r="843" spans="1:50">
      <c r="A843" s="1974"/>
      <c r="B843" s="1975"/>
      <c r="C843" s="1975"/>
      <c r="D843" s="1975"/>
      <c r="E843" s="532"/>
      <c r="F843" s="533"/>
      <c r="G843" s="527">
        <f t="shared" si="17"/>
        <v>463</v>
      </c>
      <c r="H843" s="1977"/>
      <c r="I843" s="1977"/>
      <c r="J843" s="1977"/>
      <c r="K843" s="1977"/>
      <c r="L843" s="1977"/>
      <c r="M843" s="1977"/>
      <c r="N843" s="1977"/>
      <c r="O843" s="1977"/>
      <c r="P843" s="1977"/>
      <c r="Q843" s="1977"/>
      <c r="R843" s="1086"/>
      <c r="S843" s="2368"/>
      <c r="T843" s="2368"/>
      <c r="U843" s="2368"/>
      <c r="V843" s="2368"/>
      <c r="W843" s="2368"/>
      <c r="X843" s="2368"/>
      <c r="Y843" s="527"/>
      <c r="Z843" s="2148"/>
      <c r="AA843" s="1977"/>
      <c r="AB843" s="1977"/>
      <c r="AC843" s="1977"/>
      <c r="AD843" s="1978"/>
      <c r="AE843" s="1977"/>
      <c r="AF843" s="1977"/>
      <c r="AG843" s="1977"/>
      <c r="AH843" s="1977"/>
      <c r="AI843" s="1978"/>
      <c r="AJ843" s="1977"/>
      <c r="AK843" s="1977"/>
      <c r="AL843" s="1977"/>
      <c r="AM843" s="1977"/>
      <c r="AN843" s="1978"/>
      <c r="AO843" s="1977"/>
      <c r="AP843" s="1977"/>
      <c r="AQ843" s="1977"/>
      <c r="AR843" s="1977"/>
      <c r="AS843" s="1978"/>
      <c r="AT843" s="1977"/>
      <c r="AU843" s="1977"/>
      <c r="AV843" s="1977"/>
      <c r="AW843" s="1977"/>
      <c r="AX843" s="1978"/>
    </row>
    <row r="844" spans="1:50">
      <c r="A844" s="1974"/>
      <c r="B844" s="1975"/>
      <c r="C844" s="1975"/>
      <c r="D844" s="1975"/>
      <c r="E844" s="532"/>
      <c r="F844" s="533"/>
      <c r="G844" s="527">
        <f t="shared" si="17"/>
        <v>463</v>
      </c>
      <c r="H844" s="1977"/>
      <c r="I844" s="1977"/>
      <c r="J844" s="1977"/>
      <c r="K844" s="1977"/>
      <c r="L844" s="1977"/>
      <c r="M844" s="1977"/>
      <c r="N844" s="1977"/>
      <c r="O844" s="1977"/>
      <c r="P844" s="1977"/>
      <c r="Q844" s="1977"/>
      <c r="R844" s="1086"/>
      <c r="S844" s="2368"/>
      <c r="T844" s="2368"/>
      <c r="U844" s="2368"/>
      <c r="V844" s="2368"/>
      <c r="W844" s="2368"/>
      <c r="X844" s="2368"/>
      <c r="Y844" s="527"/>
      <c r="Z844" s="2148"/>
      <c r="AA844" s="1977"/>
      <c r="AB844" s="1977"/>
      <c r="AC844" s="1977"/>
      <c r="AD844" s="1978"/>
      <c r="AE844" s="1977"/>
      <c r="AF844" s="1977"/>
      <c r="AG844" s="1977"/>
      <c r="AH844" s="1977"/>
      <c r="AI844" s="1978"/>
      <c r="AJ844" s="1977"/>
      <c r="AK844" s="1977"/>
      <c r="AL844" s="1977"/>
      <c r="AM844" s="1977"/>
      <c r="AN844" s="1978"/>
      <c r="AO844" s="1977"/>
      <c r="AP844" s="1977"/>
      <c r="AQ844" s="1977"/>
      <c r="AR844" s="1977"/>
      <c r="AS844" s="1978"/>
      <c r="AT844" s="1977"/>
      <c r="AU844" s="1977"/>
      <c r="AV844" s="1977"/>
      <c r="AW844" s="1977"/>
      <c r="AX844" s="1978"/>
    </row>
    <row r="845" spans="1:50">
      <c r="A845" s="1974"/>
      <c r="B845" s="1975"/>
      <c r="C845" s="1975"/>
      <c r="D845" s="1975"/>
      <c r="E845" s="532"/>
      <c r="F845" s="533"/>
      <c r="G845" s="527">
        <f t="shared" si="17"/>
        <v>463</v>
      </c>
      <c r="H845" s="1977"/>
      <c r="I845" s="1977"/>
      <c r="J845" s="1977"/>
      <c r="K845" s="1977"/>
      <c r="L845" s="1977"/>
      <c r="M845" s="1977"/>
      <c r="N845" s="1977"/>
      <c r="O845" s="1977"/>
      <c r="P845" s="1977"/>
      <c r="Q845" s="1977"/>
      <c r="R845" s="1086"/>
      <c r="S845" s="2368"/>
      <c r="T845" s="2368"/>
      <c r="U845" s="2368"/>
      <c r="V845" s="2368"/>
      <c r="W845" s="2368"/>
      <c r="X845" s="2368"/>
      <c r="Y845" s="527"/>
      <c r="Z845" s="2148"/>
      <c r="AA845" s="1977"/>
      <c r="AB845" s="1977"/>
      <c r="AC845" s="1977"/>
      <c r="AD845" s="1978"/>
      <c r="AE845" s="1977"/>
      <c r="AF845" s="1977"/>
      <c r="AG845" s="1977"/>
      <c r="AH845" s="1977"/>
      <c r="AI845" s="1978"/>
      <c r="AJ845" s="1977"/>
      <c r="AK845" s="1977"/>
      <c r="AL845" s="1977"/>
      <c r="AM845" s="1977"/>
      <c r="AN845" s="1978"/>
      <c r="AO845" s="1977"/>
      <c r="AP845" s="1977"/>
      <c r="AQ845" s="1977"/>
      <c r="AR845" s="1977"/>
      <c r="AS845" s="1978"/>
      <c r="AT845" s="1977"/>
      <c r="AU845" s="1977"/>
      <c r="AV845" s="1977"/>
      <c r="AW845" s="1977"/>
      <c r="AX845" s="1978"/>
    </row>
    <row r="846" spans="1:50">
      <c r="A846" s="1974"/>
      <c r="B846" s="1975"/>
      <c r="C846" s="1975"/>
      <c r="D846" s="1975"/>
      <c r="E846" s="532"/>
      <c r="F846" s="533"/>
      <c r="G846" s="527">
        <f t="shared" si="17"/>
        <v>463</v>
      </c>
      <c r="H846" s="1977"/>
      <c r="I846" s="1977"/>
      <c r="J846" s="1977"/>
      <c r="K846" s="1977"/>
      <c r="L846" s="1977"/>
      <c r="M846" s="1977"/>
      <c r="N846" s="1977"/>
      <c r="O846" s="1977"/>
      <c r="P846" s="1977"/>
      <c r="Q846" s="1977"/>
      <c r="R846" s="1086"/>
      <c r="S846" s="2368"/>
      <c r="T846" s="2368"/>
      <c r="U846" s="2368"/>
      <c r="V846" s="2368"/>
      <c r="W846" s="2368"/>
      <c r="X846" s="2368"/>
      <c r="Y846" s="527"/>
      <c r="Z846" s="2148"/>
      <c r="AA846" s="1977"/>
      <c r="AB846" s="1977"/>
      <c r="AC846" s="1977"/>
      <c r="AD846" s="1978"/>
      <c r="AE846" s="1977"/>
      <c r="AF846" s="1977"/>
      <c r="AG846" s="1977"/>
      <c r="AH846" s="1977"/>
      <c r="AI846" s="1978"/>
      <c r="AJ846" s="1977"/>
      <c r="AK846" s="1977"/>
      <c r="AL846" s="1977"/>
      <c r="AM846" s="1977"/>
      <c r="AN846" s="1978"/>
      <c r="AO846" s="1977"/>
      <c r="AP846" s="1977"/>
      <c r="AQ846" s="1977"/>
      <c r="AR846" s="1977"/>
      <c r="AS846" s="1978"/>
      <c r="AT846" s="1977"/>
      <c r="AU846" s="1977"/>
      <c r="AV846" s="1977"/>
      <c r="AW846" s="1977"/>
      <c r="AX846" s="1978"/>
    </row>
    <row r="847" spans="1:50">
      <c r="A847" s="1974"/>
      <c r="B847" s="1975"/>
      <c r="C847" s="1975"/>
      <c r="D847" s="1975"/>
      <c r="E847" s="532"/>
      <c r="F847" s="533"/>
      <c r="G847" s="527">
        <f t="shared" si="17"/>
        <v>463</v>
      </c>
      <c r="H847" s="1977"/>
      <c r="I847" s="1977"/>
      <c r="J847" s="1977"/>
      <c r="K847" s="1977"/>
      <c r="L847" s="1977"/>
      <c r="M847" s="1977"/>
      <c r="N847" s="1977"/>
      <c r="O847" s="1977"/>
      <c r="P847" s="1977"/>
      <c r="Q847" s="1977"/>
      <c r="R847" s="1086"/>
      <c r="S847" s="2368"/>
      <c r="T847" s="2368"/>
      <c r="U847" s="2368"/>
      <c r="V847" s="2368"/>
      <c r="W847" s="2368"/>
      <c r="X847" s="2368"/>
      <c r="Y847" s="527"/>
      <c r="Z847" s="2148"/>
      <c r="AA847" s="1977"/>
      <c r="AB847" s="1977"/>
      <c r="AC847" s="1977"/>
      <c r="AD847" s="1978"/>
      <c r="AE847" s="1977"/>
      <c r="AF847" s="1977"/>
      <c r="AG847" s="1977"/>
      <c r="AH847" s="1977"/>
      <c r="AI847" s="1978"/>
      <c r="AJ847" s="1977"/>
      <c r="AK847" s="1977"/>
      <c r="AL847" s="1977"/>
      <c r="AM847" s="1977"/>
      <c r="AN847" s="1978"/>
      <c r="AO847" s="1977"/>
      <c r="AP847" s="1977"/>
      <c r="AQ847" s="1977"/>
      <c r="AR847" s="1977"/>
      <c r="AS847" s="1978"/>
      <c r="AT847" s="1977"/>
      <c r="AU847" s="1977"/>
      <c r="AV847" s="1977"/>
      <c r="AW847" s="1977"/>
      <c r="AX847" s="1978"/>
    </row>
    <row r="848" spans="1:50">
      <c r="A848" s="1974"/>
      <c r="B848" s="1975"/>
      <c r="C848" s="1975"/>
      <c r="D848" s="1975"/>
      <c r="E848" s="532"/>
      <c r="F848" s="533"/>
      <c r="G848" s="527">
        <f t="shared" si="17"/>
        <v>463</v>
      </c>
      <c r="H848" s="1977"/>
      <c r="I848" s="1977"/>
      <c r="J848" s="1977"/>
      <c r="K848" s="1977"/>
      <c r="L848" s="1977"/>
      <c r="M848" s="1977"/>
      <c r="N848" s="1977"/>
      <c r="O848" s="1977"/>
      <c r="P848" s="1977"/>
      <c r="Q848" s="1977"/>
      <c r="R848" s="1086"/>
      <c r="S848" s="2368"/>
      <c r="T848" s="2368"/>
      <c r="U848" s="2368"/>
      <c r="V848" s="2368"/>
      <c r="W848" s="2368"/>
      <c r="X848" s="2368"/>
      <c r="Y848" s="527"/>
      <c r="Z848" s="2148"/>
      <c r="AA848" s="1977"/>
      <c r="AB848" s="1977"/>
      <c r="AC848" s="1977"/>
      <c r="AD848" s="1978"/>
      <c r="AE848" s="1977"/>
      <c r="AF848" s="1977"/>
      <c r="AG848" s="1977"/>
      <c r="AH848" s="1977"/>
      <c r="AI848" s="1978"/>
      <c r="AJ848" s="1977"/>
      <c r="AK848" s="1977"/>
      <c r="AL848" s="1977"/>
      <c r="AM848" s="1977"/>
      <c r="AN848" s="1978"/>
      <c r="AO848" s="1977"/>
      <c r="AP848" s="1977"/>
      <c r="AQ848" s="1977"/>
      <c r="AR848" s="1977"/>
      <c r="AS848" s="1978"/>
      <c r="AT848" s="1977"/>
      <c r="AU848" s="1977"/>
      <c r="AV848" s="1977"/>
      <c r="AW848" s="1977"/>
      <c r="AX848" s="1978"/>
    </row>
    <row r="849" spans="1:50">
      <c r="A849" s="1974"/>
      <c r="B849" s="1975"/>
      <c r="C849" s="1975"/>
      <c r="D849" s="1975"/>
      <c r="E849" s="532"/>
      <c r="F849" s="533"/>
      <c r="G849" s="527">
        <f t="shared" si="17"/>
        <v>463</v>
      </c>
      <c r="H849" s="1977"/>
      <c r="I849" s="1977"/>
      <c r="J849" s="1977"/>
      <c r="K849" s="1977"/>
      <c r="L849" s="1977"/>
      <c r="M849" s="1977"/>
      <c r="N849" s="1977"/>
      <c r="O849" s="1977"/>
      <c r="P849" s="1977"/>
      <c r="Q849" s="1977"/>
      <c r="R849" s="1086"/>
      <c r="S849" s="2368"/>
      <c r="T849" s="2368"/>
      <c r="U849" s="2368"/>
      <c r="V849" s="2368"/>
      <c r="W849" s="2368"/>
      <c r="X849" s="2368"/>
      <c r="Y849" s="527"/>
      <c r="Z849" s="2148"/>
      <c r="AA849" s="1977"/>
      <c r="AB849" s="1977"/>
      <c r="AC849" s="1977"/>
      <c r="AD849" s="1978"/>
      <c r="AE849" s="1977"/>
      <c r="AF849" s="1977"/>
      <c r="AG849" s="1977"/>
      <c r="AH849" s="1977"/>
      <c r="AI849" s="1978"/>
      <c r="AJ849" s="1977"/>
      <c r="AK849" s="1977"/>
      <c r="AL849" s="1977"/>
      <c r="AM849" s="1977"/>
      <c r="AN849" s="1978"/>
      <c r="AO849" s="1977"/>
      <c r="AP849" s="1977"/>
      <c r="AQ849" s="1977"/>
      <c r="AR849" s="1977"/>
      <c r="AS849" s="1978"/>
      <c r="AT849" s="1977"/>
      <c r="AU849" s="1977"/>
      <c r="AV849" s="1977"/>
      <c r="AW849" s="1977"/>
      <c r="AX849" s="1978"/>
    </row>
    <row r="850" spans="1:50">
      <c r="A850" s="1974"/>
      <c r="B850" s="1975"/>
      <c r="C850" s="1975"/>
      <c r="D850" s="1975"/>
      <c r="E850" s="532"/>
      <c r="F850" s="533"/>
      <c r="G850" s="534">
        <f t="shared" si="17"/>
        <v>463</v>
      </c>
      <c r="H850" s="535" t="s">
        <v>55</v>
      </c>
      <c r="I850" s="529"/>
      <c r="J850" s="529"/>
      <c r="K850" s="529"/>
      <c r="L850" s="529"/>
      <c r="M850" s="529"/>
      <c r="N850" s="529"/>
      <c r="O850" s="529"/>
      <c r="P850" s="529"/>
      <c r="Q850" s="529"/>
      <c r="R850" s="529"/>
      <c r="S850" s="529"/>
      <c r="T850" s="529"/>
      <c r="U850" s="529"/>
      <c r="V850" s="529"/>
      <c r="W850" s="529"/>
      <c r="X850" s="529"/>
      <c r="Y850" s="529"/>
      <c r="Z850" s="2149"/>
      <c r="AA850" s="1979"/>
      <c r="AB850" s="1979"/>
      <c r="AC850" s="1979"/>
      <c r="AD850" s="1980"/>
      <c r="AE850" s="1979"/>
      <c r="AF850" s="1979"/>
      <c r="AG850" s="1979"/>
      <c r="AH850" s="1979"/>
      <c r="AI850" s="1980"/>
      <c r="AJ850" s="1979"/>
      <c r="AK850" s="1979"/>
      <c r="AL850" s="1979"/>
      <c r="AM850" s="1979"/>
      <c r="AN850" s="1980"/>
      <c r="AO850" s="1979"/>
      <c r="AP850" s="1979"/>
      <c r="AQ850" s="1979"/>
      <c r="AR850" s="1979"/>
      <c r="AS850" s="1980"/>
      <c r="AT850" s="1979"/>
      <c r="AU850" s="1979"/>
      <c r="AV850" s="1979"/>
      <c r="AW850" s="1979"/>
      <c r="AX850" s="1980"/>
    </row>
    <row r="851" spans="1:50">
      <c r="A851" s="527">
        <v>6</v>
      </c>
      <c r="B851" s="527"/>
      <c r="C851" s="527"/>
      <c r="D851" s="527"/>
      <c r="E851" s="525"/>
      <c r="F851" s="524">
        <v>7</v>
      </c>
      <c r="G851" s="524"/>
      <c r="H851" s="524"/>
      <c r="I851" s="524"/>
      <c r="J851" s="525"/>
      <c r="K851" s="524">
        <v>8</v>
      </c>
      <c r="L851" s="524"/>
      <c r="M851" s="524"/>
      <c r="N851" s="524"/>
      <c r="O851" s="525"/>
      <c r="P851" s="524">
        <v>9</v>
      </c>
      <c r="Q851" s="524"/>
      <c r="R851" s="524"/>
      <c r="S851" s="524"/>
      <c r="T851" s="525"/>
      <c r="U851" s="524">
        <v>10</v>
      </c>
      <c r="V851" s="524"/>
      <c r="W851" s="524"/>
      <c r="X851" s="524"/>
      <c r="Y851" s="525"/>
      <c r="Z851" s="527">
        <v>11</v>
      </c>
      <c r="AA851" s="527"/>
      <c r="AB851" s="527"/>
      <c r="AC851" s="527"/>
      <c r="AD851" s="530"/>
      <c r="AE851" s="527">
        <v>12</v>
      </c>
      <c r="AF851" s="527"/>
      <c r="AG851" s="527"/>
      <c r="AH851" s="527"/>
      <c r="AI851" s="530"/>
      <c r="AJ851" s="527">
        <v>13</v>
      </c>
      <c r="AK851" s="527"/>
      <c r="AL851" s="527"/>
      <c r="AM851" s="527"/>
      <c r="AN851" s="530"/>
      <c r="AO851" s="527">
        <v>14</v>
      </c>
      <c r="AP851" s="527"/>
      <c r="AQ851" s="527"/>
      <c r="AR851" s="527"/>
      <c r="AS851" s="530"/>
      <c r="AT851" s="527">
        <v>15</v>
      </c>
      <c r="AU851" s="527"/>
      <c r="AV851" s="527"/>
      <c r="AW851" s="527"/>
      <c r="AX851" s="530"/>
    </row>
    <row r="852" spans="1:50">
      <c r="A852" s="1977"/>
      <c r="B852" s="1977"/>
      <c r="C852" s="1977"/>
      <c r="D852" s="1977"/>
      <c r="E852" s="1978"/>
      <c r="F852" s="1977"/>
      <c r="G852" s="1977"/>
      <c r="H852" s="1977"/>
      <c r="I852" s="1977"/>
      <c r="J852" s="1978"/>
      <c r="K852" s="1977"/>
      <c r="L852" s="1977"/>
      <c r="M852" s="1977"/>
      <c r="N852" s="1977"/>
      <c r="O852" s="1978"/>
      <c r="P852" s="1977"/>
      <c r="Q852" s="1977"/>
      <c r="R852" s="1977"/>
      <c r="S852" s="1977"/>
      <c r="T852" s="1978"/>
      <c r="U852" s="1977"/>
      <c r="V852" s="1977"/>
      <c r="W852" s="1977"/>
      <c r="X852" s="1977"/>
      <c r="Y852" s="1978"/>
      <c r="Z852" s="1977" t="s">
        <v>215</v>
      </c>
      <c r="AA852" s="1977"/>
      <c r="AB852" s="1977"/>
      <c r="AC852" s="1977"/>
      <c r="AD852" s="1978"/>
      <c r="AE852" s="1977"/>
      <c r="AF852" s="1977"/>
      <c r="AG852" s="1977"/>
      <c r="AH852" s="1977"/>
      <c r="AI852" s="1978"/>
      <c r="AJ852" s="1977"/>
      <c r="AK852" s="1977"/>
      <c r="AL852" s="1977"/>
      <c r="AM852" s="1977"/>
      <c r="AN852" s="1978"/>
      <c r="AO852" s="1977" t="s">
        <v>2871</v>
      </c>
      <c r="AP852" s="1977"/>
      <c r="AQ852" s="1977"/>
      <c r="AR852" s="1977"/>
      <c r="AS852" s="1978"/>
      <c r="AT852" s="1977" t="s">
        <v>2874</v>
      </c>
      <c r="AU852" s="1977"/>
      <c r="AV852" s="1977"/>
      <c r="AW852" s="1977"/>
      <c r="AX852" s="1978"/>
    </row>
    <row r="853" spans="1:50">
      <c r="A853" s="1977"/>
      <c r="B853" s="1977"/>
      <c r="C853" s="1977"/>
      <c r="D853" s="1977"/>
      <c r="E853" s="1978"/>
      <c r="F853" s="1977"/>
      <c r="G853" s="1977"/>
      <c r="H853" s="1977"/>
      <c r="I853" s="1977"/>
      <c r="J853" s="1978"/>
      <c r="K853" s="1977"/>
      <c r="L853" s="1977"/>
      <c r="M853" s="1977"/>
      <c r="N853" s="1977"/>
      <c r="O853" s="1978"/>
      <c r="P853" s="1977"/>
      <c r="Q853" s="1977"/>
      <c r="R853" s="1977"/>
      <c r="S853" s="1977"/>
      <c r="T853" s="1978"/>
      <c r="U853" s="1977"/>
      <c r="V853" s="1977"/>
      <c r="W853" s="1977"/>
      <c r="X853" s="1977"/>
      <c r="Y853" s="1978"/>
      <c r="Z853" s="1977"/>
      <c r="AA853" s="1977"/>
      <c r="AB853" s="1977"/>
      <c r="AC853" s="1977"/>
      <c r="AD853" s="1978"/>
      <c r="AE853" s="1977"/>
      <c r="AF853" s="1977"/>
      <c r="AG853" s="1977"/>
      <c r="AH853" s="1977"/>
      <c r="AI853" s="1978"/>
      <c r="AJ853" s="1977"/>
      <c r="AK853" s="1977"/>
      <c r="AL853" s="1977"/>
      <c r="AM853" s="1977"/>
      <c r="AN853" s="1978"/>
      <c r="AO853" s="1977"/>
      <c r="AP853" s="1977"/>
      <c r="AQ853" s="1977"/>
      <c r="AR853" s="1977"/>
      <c r="AS853" s="1978"/>
      <c r="AT853" s="1977"/>
      <c r="AU853" s="1977"/>
      <c r="AV853" s="1977"/>
      <c r="AW853" s="1977"/>
      <c r="AX853" s="1978"/>
    </row>
    <row r="854" spans="1:50">
      <c r="A854" s="1977"/>
      <c r="B854" s="1977"/>
      <c r="C854" s="1977"/>
      <c r="D854" s="1977"/>
      <c r="E854" s="1978"/>
      <c r="F854" s="1977"/>
      <c r="G854" s="1977"/>
      <c r="H854" s="1977"/>
      <c r="I854" s="1977"/>
      <c r="J854" s="1978"/>
      <c r="K854" s="1977"/>
      <c r="L854" s="1977"/>
      <c r="M854" s="1977"/>
      <c r="N854" s="1977"/>
      <c r="O854" s="1978"/>
      <c r="P854" s="1977"/>
      <c r="Q854" s="1977"/>
      <c r="R854" s="1977"/>
      <c r="S854" s="1977"/>
      <c r="T854" s="1978"/>
      <c r="U854" s="1977"/>
      <c r="V854" s="1977"/>
      <c r="W854" s="1977"/>
      <c r="X854" s="1977"/>
      <c r="Y854" s="1978"/>
      <c r="Z854" s="1977"/>
      <c r="AA854" s="1977"/>
      <c r="AB854" s="1977"/>
      <c r="AC854" s="1977"/>
      <c r="AD854" s="1978"/>
      <c r="AE854" s="1977"/>
      <c r="AF854" s="1977"/>
      <c r="AG854" s="1977"/>
      <c r="AH854" s="1977"/>
      <c r="AI854" s="1978"/>
      <c r="AJ854" s="1977"/>
      <c r="AK854" s="1977"/>
      <c r="AL854" s="1977"/>
      <c r="AM854" s="1977"/>
      <c r="AN854" s="1978"/>
      <c r="AO854" s="1977"/>
      <c r="AP854" s="1977"/>
      <c r="AQ854" s="1977"/>
      <c r="AR854" s="1977"/>
      <c r="AS854" s="1978"/>
      <c r="AT854" s="1977"/>
      <c r="AU854" s="1977"/>
      <c r="AV854" s="1977"/>
      <c r="AW854" s="1977"/>
      <c r="AX854" s="1978"/>
    </row>
    <row r="855" spans="1:50">
      <c r="A855" s="1977"/>
      <c r="B855" s="1977"/>
      <c r="C855" s="1977"/>
      <c r="D855" s="1977"/>
      <c r="E855" s="1978"/>
      <c r="F855" s="1977"/>
      <c r="G855" s="1977"/>
      <c r="H855" s="1977"/>
      <c r="I855" s="1977"/>
      <c r="J855" s="1978"/>
      <c r="K855" s="1977"/>
      <c r="L855" s="1977"/>
      <c r="M855" s="1977"/>
      <c r="N855" s="1977"/>
      <c r="O855" s="1978"/>
      <c r="P855" s="1977"/>
      <c r="Q855" s="1977"/>
      <c r="R855" s="1977"/>
      <c r="S855" s="1977"/>
      <c r="T855" s="1978"/>
      <c r="U855" s="1977"/>
      <c r="V855" s="1977"/>
      <c r="W855" s="1977"/>
      <c r="X855" s="1977"/>
      <c r="Y855" s="1978"/>
      <c r="Z855" s="1977"/>
      <c r="AA855" s="1977"/>
      <c r="AB855" s="1977"/>
      <c r="AC855" s="1977"/>
      <c r="AD855" s="1978"/>
      <c r="AE855" s="1977"/>
      <c r="AF855" s="1977"/>
      <c r="AG855" s="1977"/>
      <c r="AH855" s="1977"/>
      <c r="AI855" s="1978"/>
      <c r="AJ855" s="1977"/>
      <c r="AK855" s="1977"/>
      <c r="AL855" s="1977"/>
      <c r="AM855" s="1977"/>
      <c r="AN855" s="1978"/>
      <c r="AO855" s="1977"/>
      <c r="AP855" s="1977"/>
      <c r="AQ855" s="1977"/>
      <c r="AR855" s="1977"/>
      <c r="AS855" s="1978"/>
      <c r="AT855" s="1977"/>
      <c r="AU855" s="1977"/>
      <c r="AV855" s="1977"/>
      <c r="AW855" s="1977"/>
      <c r="AX855" s="1978"/>
    </row>
    <row r="856" spans="1:50">
      <c r="A856" s="1977"/>
      <c r="B856" s="1977"/>
      <c r="C856" s="1977"/>
      <c r="D856" s="1977"/>
      <c r="E856" s="1978"/>
      <c r="F856" s="1977"/>
      <c r="G856" s="1977"/>
      <c r="H856" s="1977"/>
      <c r="I856" s="1977"/>
      <c r="J856" s="1978"/>
      <c r="K856" s="1977"/>
      <c r="L856" s="1977"/>
      <c r="M856" s="1977"/>
      <c r="N856" s="1977"/>
      <c r="O856" s="1978"/>
      <c r="P856" s="1977"/>
      <c r="Q856" s="1977"/>
      <c r="R856" s="1977"/>
      <c r="S856" s="1977"/>
      <c r="T856" s="1978"/>
      <c r="U856" s="1977"/>
      <c r="V856" s="1977"/>
      <c r="W856" s="1977"/>
      <c r="X856" s="1977"/>
      <c r="Y856" s="1978"/>
      <c r="Z856" s="1977"/>
      <c r="AA856" s="1977"/>
      <c r="AB856" s="1977"/>
      <c r="AC856" s="1977"/>
      <c r="AD856" s="1978"/>
      <c r="AE856" s="1977"/>
      <c r="AF856" s="1977"/>
      <c r="AG856" s="1977"/>
      <c r="AH856" s="1977"/>
      <c r="AI856" s="1978"/>
      <c r="AJ856" s="1977"/>
      <c r="AK856" s="1977"/>
      <c r="AL856" s="1977"/>
      <c r="AM856" s="1977"/>
      <c r="AN856" s="1978"/>
      <c r="AO856" s="1977"/>
      <c r="AP856" s="1977"/>
      <c r="AQ856" s="1977"/>
      <c r="AR856" s="1977"/>
      <c r="AS856" s="1978"/>
      <c r="AT856" s="1977"/>
      <c r="AU856" s="1977"/>
      <c r="AV856" s="1977"/>
      <c r="AW856" s="1977"/>
      <c r="AX856" s="1978"/>
    </row>
    <row r="857" spans="1:50">
      <c r="A857" s="1977"/>
      <c r="B857" s="1977"/>
      <c r="C857" s="1977"/>
      <c r="D857" s="1977"/>
      <c r="E857" s="1978"/>
      <c r="F857" s="1977"/>
      <c r="G857" s="1977"/>
      <c r="H857" s="1977"/>
      <c r="I857" s="1977"/>
      <c r="J857" s="1978"/>
      <c r="K857" s="1977"/>
      <c r="L857" s="1977"/>
      <c r="M857" s="1977"/>
      <c r="N857" s="1977"/>
      <c r="O857" s="1978"/>
      <c r="P857" s="1977"/>
      <c r="Q857" s="1977"/>
      <c r="R857" s="1977"/>
      <c r="S857" s="1977"/>
      <c r="T857" s="1978"/>
      <c r="U857" s="1977"/>
      <c r="V857" s="1977"/>
      <c r="W857" s="1977"/>
      <c r="X857" s="1977"/>
      <c r="Y857" s="1978"/>
      <c r="Z857" s="1977"/>
      <c r="AA857" s="1977"/>
      <c r="AB857" s="1977"/>
      <c r="AC857" s="1977"/>
      <c r="AD857" s="1978"/>
      <c r="AE857" s="1977"/>
      <c r="AF857" s="1977"/>
      <c r="AG857" s="1977"/>
      <c r="AH857" s="1977"/>
      <c r="AI857" s="1978"/>
      <c r="AJ857" s="1977"/>
      <c r="AK857" s="1977"/>
      <c r="AL857" s="1977"/>
      <c r="AM857" s="1977"/>
      <c r="AN857" s="1978"/>
      <c r="AO857" s="1977" t="s">
        <v>2872</v>
      </c>
      <c r="AP857" s="1977"/>
      <c r="AQ857" s="1977"/>
      <c r="AR857" s="1977"/>
      <c r="AS857" s="1978"/>
      <c r="AT857" s="1977"/>
      <c r="AU857" s="1977"/>
      <c r="AV857" s="1977"/>
      <c r="AW857" s="1977"/>
      <c r="AX857" s="1978"/>
    </row>
    <row r="858" spans="1:50">
      <c r="A858" s="1977"/>
      <c r="B858" s="1977"/>
      <c r="C858" s="1977"/>
      <c r="D858" s="1977"/>
      <c r="E858" s="1978"/>
      <c r="F858" s="1977"/>
      <c r="G858" s="1977"/>
      <c r="H858" s="1977"/>
      <c r="I858" s="1977"/>
      <c r="J858" s="1978"/>
      <c r="K858" s="1977"/>
      <c r="L858" s="1977"/>
      <c r="M858" s="1977"/>
      <c r="N858" s="1977"/>
      <c r="O858" s="1978"/>
      <c r="P858" s="1977"/>
      <c r="Q858" s="1977"/>
      <c r="R858" s="1977"/>
      <c r="S858" s="1977"/>
      <c r="T858" s="1978"/>
      <c r="U858" s="1977"/>
      <c r="V858" s="1977"/>
      <c r="W858" s="1977"/>
      <c r="X858" s="1977"/>
      <c r="Y858" s="1978"/>
      <c r="Z858" s="1977"/>
      <c r="AA858" s="1977"/>
      <c r="AB858" s="1977"/>
      <c r="AC858" s="1977"/>
      <c r="AD858" s="1978"/>
      <c r="AE858" s="1977"/>
      <c r="AF858" s="1977"/>
      <c r="AG858" s="1977"/>
      <c r="AH858" s="1977"/>
      <c r="AI858" s="1978"/>
      <c r="AJ858" s="1977"/>
      <c r="AK858" s="1977"/>
      <c r="AL858" s="1977"/>
      <c r="AM858" s="1977"/>
      <c r="AN858" s="1978"/>
      <c r="AO858" s="1977"/>
      <c r="AP858" s="1977"/>
      <c r="AQ858" s="1977"/>
      <c r="AR858" s="1977"/>
      <c r="AS858" s="1978"/>
      <c r="AT858" s="1977"/>
      <c r="AU858" s="1977"/>
      <c r="AV858" s="1977"/>
      <c r="AW858" s="1977"/>
      <c r="AX858" s="1978"/>
    </row>
    <row r="859" spans="1:50">
      <c r="A859" s="1977"/>
      <c r="B859" s="1977"/>
      <c r="C859" s="1977"/>
      <c r="D859" s="1977"/>
      <c r="E859" s="1978"/>
      <c r="F859" s="1977"/>
      <c r="G859" s="1977"/>
      <c r="H859" s="1977"/>
      <c r="I859" s="1977"/>
      <c r="J859" s="1978"/>
      <c r="K859" s="1977"/>
      <c r="L859" s="1977"/>
      <c r="M859" s="1977"/>
      <c r="N859" s="1977"/>
      <c r="O859" s="1978"/>
      <c r="P859" s="1977"/>
      <c r="Q859" s="1977"/>
      <c r="R859" s="1977"/>
      <c r="S859" s="1977"/>
      <c r="T859" s="1978"/>
      <c r="U859" s="1977"/>
      <c r="V859" s="1977"/>
      <c r="W859" s="1977"/>
      <c r="X859" s="1977"/>
      <c r="Y859" s="1978"/>
      <c r="Z859" s="1977"/>
      <c r="AA859" s="1977"/>
      <c r="AB859" s="1977"/>
      <c r="AC859" s="1977"/>
      <c r="AD859" s="1978"/>
      <c r="AE859" s="1977"/>
      <c r="AF859" s="1977"/>
      <c r="AG859" s="1977"/>
      <c r="AH859" s="1977"/>
      <c r="AI859" s="1978"/>
      <c r="AJ859" s="1977"/>
      <c r="AK859" s="1977"/>
      <c r="AL859" s="1977"/>
      <c r="AM859" s="1977"/>
      <c r="AN859" s="1978"/>
      <c r="AO859" s="1977"/>
      <c r="AP859" s="1977"/>
      <c r="AQ859" s="1977"/>
      <c r="AR859" s="1977"/>
      <c r="AS859" s="1978"/>
      <c r="AT859" s="1977"/>
      <c r="AU859" s="1977"/>
      <c r="AV859" s="1977"/>
      <c r="AW859" s="1977"/>
      <c r="AX859" s="1978"/>
    </row>
    <row r="860" spans="1:50">
      <c r="A860" s="1977"/>
      <c r="B860" s="1977"/>
      <c r="C860" s="1977"/>
      <c r="D860" s="1977"/>
      <c r="E860" s="1978"/>
      <c r="F860" s="1977"/>
      <c r="G860" s="1977"/>
      <c r="H860" s="1977"/>
      <c r="I860" s="1977"/>
      <c r="J860" s="1978"/>
      <c r="K860" s="1977"/>
      <c r="L860" s="1977"/>
      <c r="M860" s="1977"/>
      <c r="N860" s="1977"/>
      <c r="O860" s="1978"/>
      <c r="P860" s="1977"/>
      <c r="Q860" s="1977"/>
      <c r="R860" s="1977"/>
      <c r="S860" s="1977"/>
      <c r="T860" s="1978"/>
      <c r="U860" s="1977"/>
      <c r="V860" s="1977"/>
      <c r="W860" s="1977"/>
      <c r="X860" s="1977"/>
      <c r="Y860" s="1978"/>
      <c r="Z860" s="1977"/>
      <c r="AA860" s="1977"/>
      <c r="AB860" s="1977"/>
      <c r="AC860" s="1977"/>
      <c r="AD860" s="1978"/>
      <c r="AE860" s="1977"/>
      <c r="AF860" s="1977"/>
      <c r="AG860" s="1977"/>
      <c r="AH860" s="1977"/>
      <c r="AI860" s="1978"/>
      <c r="AJ860" s="1977"/>
      <c r="AK860" s="1977"/>
      <c r="AL860" s="1977"/>
      <c r="AM860" s="1977"/>
      <c r="AN860" s="1978"/>
      <c r="AO860" s="1977"/>
      <c r="AP860" s="1977"/>
      <c r="AQ860" s="1977"/>
      <c r="AR860" s="1977"/>
      <c r="AS860" s="1978"/>
      <c r="AT860" s="1977"/>
      <c r="AU860" s="1977"/>
      <c r="AV860" s="1977"/>
      <c r="AW860" s="1977"/>
      <c r="AX860" s="1978"/>
    </row>
    <row r="861" spans="1:50">
      <c r="A861" s="1977"/>
      <c r="B861" s="1977"/>
      <c r="C861" s="1977"/>
      <c r="D861" s="1977"/>
      <c r="E861" s="1978"/>
      <c r="F861" s="1977"/>
      <c r="G861" s="1977"/>
      <c r="H861" s="1977"/>
      <c r="I861" s="1977"/>
      <c r="J861" s="1978"/>
      <c r="K861" s="1977"/>
      <c r="L861" s="1977"/>
      <c r="M861" s="1977"/>
      <c r="N861" s="1977"/>
      <c r="O861" s="1978"/>
      <c r="P861" s="1977"/>
      <c r="Q861" s="1977"/>
      <c r="R861" s="1977"/>
      <c r="S861" s="1977"/>
      <c r="T861" s="1978"/>
      <c r="U861" s="1977"/>
      <c r="V861" s="1977"/>
      <c r="W861" s="1977"/>
      <c r="X861" s="1977"/>
      <c r="Y861" s="1978"/>
      <c r="Z861" s="1977"/>
      <c r="AA861" s="1977"/>
      <c r="AB861" s="1977"/>
      <c r="AC861" s="1977"/>
      <c r="AD861" s="1978"/>
      <c r="AE861" s="1977"/>
      <c r="AF861" s="1977"/>
      <c r="AG861" s="1977"/>
      <c r="AH861" s="1977"/>
      <c r="AI861" s="1978"/>
      <c r="AJ861" s="1977"/>
      <c r="AK861" s="1977"/>
      <c r="AL861" s="1977"/>
      <c r="AM861" s="1977"/>
      <c r="AN861" s="1978"/>
      <c r="AO861" s="1977"/>
      <c r="AP861" s="1977"/>
      <c r="AQ861" s="1977"/>
      <c r="AR861" s="1977"/>
      <c r="AS861" s="1978"/>
      <c r="AT861" s="1977"/>
      <c r="AU861" s="1977"/>
      <c r="AV861" s="1977"/>
      <c r="AW861" s="1977"/>
      <c r="AX861" s="1978"/>
    </row>
    <row r="862" spans="1:50">
      <c r="A862" s="1977"/>
      <c r="B862" s="1977"/>
      <c r="C862" s="1977"/>
      <c r="D862" s="1977"/>
      <c r="E862" s="1978"/>
      <c r="F862" s="1977"/>
      <c r="G862" s="1977"/>
      <c r="H862" s="1977"/>
      <c r="I862" s="1977"/>
      <c r="J862" s="1978"/>
      <c r="K862" s="1977"/>
      <c r="L862" s="1977"/>
      <c r="M862" s="1977"/>
      <c r="N862" s="1977"/>
      <c r="O862" s="1978"/>
      <c r="P862" s="1977"/>
      <c r="Q862" s="1977"/>
      <c r="R862" s="1977"/>
      <c r="S862" s="1977"/>
      <c r="T862" s="1978"/>
      <c r="U862" s="1977"/>
      <c r="V862" s="1977"/>
      <c r="W862" s="1977"/>
      <c r="X862" s="1977"/>
      <c r="Y862" s="1978"/>
      <c r="Z862" s="1977"/>
      <c r="AA862" s="1977"/>
      <c r="AB862" s="1977"/>
      <c r="AC862" s="1977"/>
      <c r="AD862" s="1978"/>
      <c r="AE862" s="1977"/>
      <c r="AF862" s="1977"/>
      <c r="AG862" s="1977"/>
      <c r="AH862" s="1977"/>
      <c r="AI862" s="1978"/>
      <c r="AJ862" s="1977"/>
      <c r="AK862" s="1977"/>
      <c r="AL862" s="1977"/>
      <c r="AM862" s="1977"/>
      <c r="AN862" s="1978"/>
      <c r="AO862" s="1977"/>
      <c r="AP862" s="1977"/>
      <c r="AQ862" s="1977"/>
      <c r="AR862" s="1977"/>
      <c r="AS862" s="1978"/>
      <c r="AT862" s="1977"/>
      <c r="AU862" s="1977"/>
      <c r="AV862" s="1977"/>
      <c r="AW862" s="1977"/>
      <c r="AX862" s="1978"/>
    </row>
    <row r="863" spans="1:50">
      <c r="A863" s="1977"/>
      <c r="B863" s="1977"/>
      <c r="C863" s="1977"/>
      <c r="D863" s="1977"/>
      <c r="E863" s="1978"/>
      <c r="F863" s="1977"/>
      <c r="G863" s="1977"/>
      <c r="H863" s="1977"/>
      <c r="I863" s="1977"/>
      <c r="J863" s="1978"/>
      <c r="K863" s="1977"/>
      <c r="L863" s="1977"/>
      <c r="M863" s="1977"/>
      <c r="N863" s="1977"/>
      <c r="O863" s="1978"/>
      <c r="P863" s="1977"/>
      <c r="Q863" s="1977"/>
      <c r="R863" s="1977"/>
      <c r="S863" s="1977"/>
      <c r="T863" s="1978"/>
      <c r="U863" s="1977"/>
      <c r="V863" s="1977"/>
      <c r="W863" s="1977"/>
      <c r="X863" s="1977"/>
      <c r="Y863" s="1978"/>
      <c r="Z863" s="1977"/>
      <c r="AA863" s="1977"/>
      <c r="AB863" s="1977"/>
      <c r="AC863" s="1977"/>
      <c r="AD863" s="1978"/>
      <c r="AE863" s="1977"/>
      <c r="AF863" s="1977"/>
      <c r="AG863" s="1977"/>
      <c r="AH863" s="1977"/>
      <c r="AI863" s="1978"/>
      <c r="AJ863" s="1977"/>
      <c r="AK863" s="1977"/>
      <c r="AL863" s="1977"/>
      <c r="AM863" s="1977"/>
      <c r="AN863" s="1978"/>
      <c r="AO863" s="1977"/>
      <c r="AP863" s="1977"/>
      <c r="AQ863" s="1977"/>
      <c r="AR863" s="1977"/>
      <c r="AS863" s="1978"/>
      <c r="AT863" s="1977"/>
      <c r="AU863" s="1977"/>
      <c r="AV863" s="1977"/>
      <c r="AW863" s="1977"/>
      <c r="AX863" s="1978"/>
    </row>
    <row r="864" spans="1:50">
      <c r="A864" s="1977"/>
      <c r="B864" s="1977"/>
      <c r="C864" s="1977"/>
      <c r="D864" s="1977"/>
      <c r="E864" s="1978"/>
      <c r="F864" s="1977"/>
      <c r="G864" s="1977"/>
      <c r="H864" s="1977"/>
      <c r="I864" s="1977"/>
      <c r="J864" s="1978"/>
      <c r="K864" s="1977"/>
      <c r="L864" s="1977"/>
      <c r="M864" s="1977"/>
      <c r="N864" s="1977"/>
      <c r="O864" s="1978"/>
      <c r="P864" s="1977"/>
      <c r="Q864" s="1977"/>
      <c r="R864" s="1977"/>
      <c r="S864" s="1977"/>
      <c r="T864" s="1978"/>
      <c r="U864" s="1977"/>
      <c r="V864" s="1977"/>
      <c r="W864" s="1977"/>
      <c r="X864" s="1977"/>
      <c r="Y864" s="1978"/>
      <c r="Z864" s="1977"/>
      <c r="AA864" s="1977"/>
      <c r="AB864" s="1977"/>
      <c r="AC864" s="1977"/>
      <c r="AD864" s="1978"/>
      <c r="AE864" s="1977"/>
      <c r="AF864" s="1977"/>
      <c r="AG864" s="1977"/>
      <c r="AH864" s="1977"/>
      <c r="AI864" s="1978"/>
      <c r="AJ864" s="1977"/>
      <c r="AK864" s="1977"/>
      <c r="AL864" s="1977"/>
      <c r="AM864" s="1977"/>
      <c r="AN864" s="1978"/>
      <c r="AO864" s="1977"/>
      <c r="AP864" s="1977"/>
      <c r="AQ864" s="1977"/>
      <c r="AR864" s="1977"/>
      <c r="AS864" s="1978"/>
      <c r="AT864" s="1977"/>
      <c r="AU864" s="1977"/>
      <c r="AV864" s="1977"/>
      <c r="AW864" s="1977"/>
      <c r="AX864" s="1978"/>
    </row>
    <row r="865" spans="1:50">
      <c r="A865" s="1977"/>
      <c r="B865" s="1977"/>
      <c r="C865" s="1977"/>
      <c r="D865" s="1977"/>
      <c r="E865" s="1978"/>
      <c r="F865" s="1977"/>
      <c r="G865" s="1977"/>
      <c r="H865" s="1977"/>
      <c r="I865" s="1977"/>
      <c r="J865" s="1978"/>
      <c r="K865" s="1977"/>
      <c r="L865" s="1977"/>
      <c r="M865" s="1977"/>
      <c r="N865" s="1977"/>
      <c r="O865" s="1978"/>
      <c r="P865" s="1977"/>
      <c r="Q865" s="1977"/>
      <c r="R865" s="1977"/>
      <c r="S865" s="1977"/>
      <c r="T865" s="1978"/>
      <c r="U865" s="1977"/>
      <c r="V865" s="1977"/>
      <c r="W865" s="1977"/>
      <c r="X865" s="1977"/>
      <c r="Y865" s="1978"/>
      <c r="Z865" s="1977"/>
      <c r="AA865" s="1977"/>
      <c r="AB865" s="1977"/>
      <c r="AC865" s="1977"/>
      <c r="AD865" s="1978"/>
      <c r="AE865" s="1977"/>
      <c r="AF865" s="1977"/>
      <c r="AG865" s="1977"/>
      <c r="AH865" s="1977"/>
      <c r="AI865" s="1978"/>
      <c r="AJ865" s="1977"/>
      <c r="AK865" s="1977"/>
      <c r="AL865" s="1977"/>
      <c r="AM865" s="1977"/>
      <c r="AN865" s="1978"/>
      <c r="AO865" s="1977"/>
      <c r="AP865" s="1977"/>
      <c r="AQ865" s="1977"/>
      <c r="AR865" s="1977"/>
      <c r="AS865" s="1978"/>
      <c r="AT865" s="1977"/>
      <c r="AU865" s="1977"/>
      <c r="AV865" s="1977"/>
      <c r="AW865" s="1977"/>
      <c r="AX865" s="1978"/>
    </row>
    <row r="866" spans="1:50">
      <c r="A866" s="1979"/>
      <c r="B866" s="1979"/>
      <c r="C866" s="1979"/>
      <c r="D866" s="1979"/>
      <c r="E866" s="1980"/>
      <c r="F866" s="1979"/>
      <c r="G866" s="1979"/>
      <c r="H866" s="1979"/>
      <c r="I866" s="1979"/>
      <c r="J866" s="1980"/>
      <c r="K866" s="1979"/>
      <c r="L866" s="1979"/>
      <c r="M866" s="1979"/>
      <c r="N866" s="1979"/>
      <c r="O866" s="1980"/>
      <c r="P866" s="1979"/>
      <c r="Q866" s="1979"/>
      <c r="R866" s="1979"/>
      <c r="S866" s="1979"/>
      <c r="T866" s="1980"/>
      <c r="U866" s="1979"/>
      <c r="V866" s="1979"/>
      <c r="W866" s="1979"/>
      <c r="X866" s="1979"/>
      <c r="Y866" s="1980"/>
      <c r="Z866" s="1979"/>
      <c r="AA866" s="1979"/>
      <c r="AB866" s="1979"/>
      <c r="AC866" s="1979"/>
      <c r="AD866" s="1980"/>
      <c r="AE866" s="1979"/>
      <c r="AF866" s="1979"/>
      <c r="AG866" s="1979"/>
      <c r="AH866" s="1979"/>
      <c r="AI866" s="1980"/>
      <c r="AJ866" s="1979"/>
      <c r="AK866" s="1979"/>
      <c r="AL866" s="1979"/>
      <c r="AM866" s="1979"/>
      <c r="AN866" s="1980"/>
      <c r="AO866" s="1979"/>
      <c r="AP866" s="1979"/>
      <c r="AQ866" s="1979"/>
      <c r="AR866" s="1979"/>
      <c r="AS866" s="1980"/>
      <c r="AT866" s="1979"/>
      <c r="AU866" s="1979"/>
      <c r="AV866" s="1979"/>
      <c r="AW866" s="1979"/>
      <c r="AX866" s="1980"/>
    </row>
    <row r="867" spans="1:50">
      <c r="A867" s="527">
        <v>16</v>
      </c>
      <c r="B867" s="527"/>
      <c r="C867" s="527"/>
      <c r="D867" s="527"/>
      <c r="E867" s="530"/>
      <c r="F867" s="527">
        <v>17</v>
      </c>
      <c r="G867" s="527"/>
      <c r="H867" s="527"/>
      <c r="I867" s="527"/>
      <c r="J867" s="530"/>
      <c r="K867" s="527">
        <v>18</v>
      </c>
      <c r="L867" s="527"/>
      <c r="M867" s="527"/>
      <c r="N867" s="527"/>
      <c r="O867" s="530"/>
      <c r="P867" s="527">
        <v>19</v>
      </c>
      <c r="Q867" s="527"/>
      <c r="R867" s="527"/>
      <c r="S867" s="527"/>
      <c r="T867" s="530"/>
      <c r="U867" s="527">
        <v>20</v>
      </c>
      <c r="V867" s="527"/>
      <c r="W867" s="527"/>
      <c r="X867" s="527"/>
      <c r="Y867" s="530"/>
      <c r="Z867" s="527">
        <v>21</v>
      </c>
      <c r="AA867" s="527"/>
      <c r="AB867" s="527"/>
      <c r="AC867" s="527"/>
      <c r="AD867" s="530"/>
      <c r="AE867" s="527">
        <v>22</v>
      </c>
      <c r="AF867" s="527"/>
      <c r="AG867" s="527"/>
      <c r="AH867" s="527"/>
      <c r="AI867" s="530"/>
      <c r="AJ867" s="527">
        <v>23</v>
      </c>
      <c r="AK867" s="527"/>
      <c r="AL867" s="527"/>
      <c r="AM867" s="527"/>
      <c r="AN867" s="530"/>
      <c r="AO867" s="527">
        <v>24</v>
      </c>
      <c r="AP867" s="527"/>
      <c r="AQ867" s="527"/>
      <c r="AR867" s="527"/>
      <c r="AS867" s="530"/>
      <c r="AT867" s="527">
        <v>25</v>
      </c>
      <c r="AU867" s="527"/>
      <c r="AV867" s="527"/>
      <c r="AW867" s="527"/>
      <c r="AX867" s="530"/>
    </row>
    <row r="868" spans="1:50">
      <c r="A868" s="1977"/>
      <c r="B868" s="1977"/>
      <c r="C868" s="1977"/>
      <c r="D868" s="1977"/>
      <c r="E868" s="1978"/>
      <c r="F868" s="1977"/>
      <c r="G868" s="1977"/>
      <c r="H868" s="1977"/>
      <c r="I868" s="1977"/>
      <c r="J868" s="1978"/>
      <c r="K868" s="1977"/>
      <c r="L868" s="1977"/>
      <c r="M868" s="1977"/>
      <c r="N868" s="1977"/>
      <c r="O868" s="1978"/>
      <c r="P868" s="1977"/>
      <c r="Q868" s="1977"/>
      <c r="R868" s="1977"/>
      <c r="S868" s="1977"/>
      <c r="T868" s="1978"/>
      <c r="U868" s="1977"/>
      <c r="V868" s="1977"/>
      <c r="W868" s="1977"/>
      <c r="X868" s="1977"/>
      <c r="Y868" s="1978"/>
      <c r="Z868" s="1977"/>
      <c r="AA868" s="1977"/>
      <c r="AB868" s="1977"/>
      <c r="AC868" s="1977"/>
      <c r="AD868" s="1978"/>
      <c r="AE868" s="1977"/>
      <c r="AF868" s="1977"/>
      <c r="AG868" s="1977"/>
      <c r="AH868" s="1977"/>
      <c r="AI868" s="1978"/>
      <c r="AJ868" s="2148" t="s">
        <v>2873</v>
      </c>
      <c r="AK868" s="1977"/>
      <c r="AL868" s="1977"/>
      <c r="AM868" s="1977"/>
      <c r="AN868" s="1978"/>
      <c r="AO868" s="1977"/>
      <c r="AP868" s="1977"/>
      <c r="AQ868" s="1977"/>
      <c r="AR868" s="1977"/>
      <c r="AS868" s="1978"/>
      <c r="AT868" s="1977"/>
      <c r="AU868" s="1977"/>
      <c r="AV868" s="1977"/>
      <c r="AW868" s="1977"/>
      <c r="AX868" s="1978"/>
    </row>
    <row r="869" spans="1:50">
      <c r="A869" s="1977"/>
      <c r="B869" s="1977"/>
      <c r="C869" s="1977"/>
      <c r="D869" s="1977"/>
      <c r="E869" s="1978"/>
      <c r="F869" s="1977"/>
      <c r="G869" s="1977"/>
      <c r="H869" s="1977"/>
      <c r="I869" s="1977"/>
      <c r="J869" s="1978"/>
      <c r="K869" s="1977"/>
      <c r="L869" s="1977"/>
      <c r="M869" s="1977"/>
      <c r="N869" s="1977"/>
      <c r="O869" s="1978"/>
      <c r="P869" s="1977"/>
      <c r="Q869" s="1977"/>
      <c r="R869" s="1977"/>
      <c r="S869" s="1977"/>
      <c r="T869" s="1978"/>
      <c r="U869" s="1977"/>
      <c r="V869" s="1977"/>
      <c r="W869" s="1977"/>
      <c r="X869" s="1977"/>
      <c r="Y869" s="1978"/>
      <c r="Z869" s="1977"/>
      <c r="AA869" s="1977"/>
      <c r="AB869" s="1977"/>
      <c r="AC869" s="1977"/>
      <c r="AD869" s="1978"/>
      <c r="AE869" s="1977"/>
      <c r="AF869" s="1977"/>
      <c r="AG869" s="1977"/>
      <c r="AH869" s="1977"/>
      <c r="AI869" s="1978"/>
      <c r="AJ869" s="2148"/>
      <c r="AK869" s="1977"/>
      <c r="AL869" s="1977"/>
      <c r="AM869" s="1977"/>
      <c r="AN869" s="1978"/>
      <c r="AO869" s="1977"/>
      <c r="AP869" s="1977"/>
      <c r="AQ869" s="1977"/>
      <c r="AR869" s="1977"/>
      <c r="AS869" s="1978"/>
      <c r="AT869" s="1977"/>
      <c r="AU869" s="1977"/>
      <c r="AV869" s="1977"/>
      <c r="AW869" s="1977"/>
      <c r="AX869" s="1978"/>
    </row>
    <row r="870" spans="1:50">
      <c r="A870" s="1977"/>
      <c r="B870" s="1977"/>
      <c r="C870" s="1977"/>
      <c r="D870" s="1977"/>
      <c r="E870" s="1978"/>
      <c r="F870" s="1977"/>
      <c r="G870" s="1977"/>
      <c r="H870" s="1977"/>
      <c r="I870" s="1977"/>
      <c r="J870" s="1978"/>
      <c r="K870" s="1977"/>
      <c r="L870" s="1977"/>
      <c r="M870" s="1977"/>
      <c r="N870" s="1977"/>
      <c r="O870" s="1978"/>
      <c r="P870" s="1977"/>
      <c r="Q870" s="1977"/>
      <c r="R870" s="1977"/>
      <c r="S870" s="1977"/>
      <c r="T870" s="1978"/>
      <c r="U870" s="1977"/>
      <c r="V870" s="1977"/>
      <c r="W870" s="1977"/>
      <c r="X870" s="1977"/>
      <c r="Y870" s="1978"/>
      <c r="Z870" s="1977"/>
      <c r="AA870" s="1977"/>
      <c r="AB870" s="1977"/>
      <c r="AC870" s="1977"/>
      <c r="AD870" s="1978"/>
      <c r="AE870" s="1977"/>
      <c r="AF870" s="1977"/>
      <c r="AG870" s="1977"/>
      <c r="AH870" s="1977"/>
      <c r="AI870" s="1978"/>
      <c r="AJ870" s="2148"/>
      <c r="AK870" s="1977"/>
      <c r="AL870" s="1977"/>
      <c r="AM870" s="1977"/>
      <c r="AN870" s="1978"/>
      <c r="AO870" s="1977"/>
      <c r="AP870" s="1977"/>
      <c r="AQ870" s="1977"/>
      <c r="AR870" s="1977"/>
      <c r="AS870" s="1978"/>
      <c r="AT870" s="1977"/>
      <c r="AU870" s="1977"/>
      <c r="AV870" s="1977"/>
      <c r="AW870" s="1977"/>
      <c r="AX870" s="1978"/>
    </row>
    <row r="871" spans="1:50">
      <c r="A871" s="1977"/>
      <c r="B871" s="1977"/>
      <c r="C871" s="1977"/>
      <c r="D871" s="1977"/>
      <c r="E871" s="1978"/>
      <c r="F871" s="1977"/>
      <c r="G871" s="1977"/>
      <c r="H871" s="1977"/>
      <c r="I871" s="1977"/>
      <c r="J871" s="1978"/>
      <c r="K871" s="1977"/>
      <c r="L871" s="1977"/>
      <c r="M871" s="1977"/>
      <c r="N871" s="1977"/>
      <c r="O871" s="1978"/>
      <c r="P871" s="1977"/>
      <c r="Q871" s="1977"/>
      <c r="R871" s="1977"/>
      <c r="S871" s="1977"/>
      <c r="T871" s="1978"/>
      <c r="U871" s="1977"/>
      <c r="V871" s="1977"/>
      <c r="W871" s="1977"/>
      <c r="X871" s="1977"/>
      <c r="Y871" s="1978"/>
      <c r="Z871" s="1977"/>
      <c r="AA871" s="1977"/>
      <c r="AB871" s="1977"/>
      <c r="AC871" s="1977"/>
      <c r="AD871" s="1978"/>
      <c r="AE871" s="1977"/>
      <c r="AF871" s="1977"/>
      <c r="AG871" s="1977"/>
      <c r="AH871" s="1977"/>
      <c r="AI871" s="1978"/>
      <c r="AJ871" s="2148"/>
      <c r="AK871" s="1977"/>
      <c r="AL871" s="1977"/>
      <c r="AM871" s="1977"/>
      <c r="AN871" s="1978"/>
      <c r="AO871" s="1977"/>
      <c r="AP871" s="1977"/>
      <c r="AQ871" s="1977"/>
      <c r="AR871" s="1977"/>
      <c r="AS871" s="1978"/>
      <c r="AT871" s="1977"/>
      <c r="AU871" s="1977"/>
      <c r="AV871" s="1977"/>
      <c r="AW871" s="1977"/>
      <c r="AX871" s="1978"/>
    </row>
    <row r="872" spans="1:50">
      <c r="A872" s="1977"/>
      <c r="B872" s="1977"/>
      <c r="C872" s="1977"/>
      <c r="D872" s="1977"/>
      <c r="E872" s="1978"/>
      <c r="F872" s="1977"/>
      <c r="G872" s="1977"/>
      <c r="H872" s="1977"/>
      <c r="I872" s="1977"/>
      <c r="J872" s="1978"/>
      <c r="K872" s="1977"/>
      <c r="L872" s="1977"/>
      <c r="M872" s="1977"/>
      <c r="N872" s="1977"/>
      <c r="O872" s="1978"/>
      <c r="P872" s="1977"/>
      <c r="Q872" s="1977"/>
      <c r="R872" s="1977"/>
      <c r="S872" s="1977"/>
      <c r="T872" s="1978"/>
      <c r="U872" s="1977"/>
      <c r="V872" s="1977"/>
      <c r="W872" s="1977"/>
      <c r="X872" s="1977"/>
      <c r="Y872" s="1978"/>
      <c r="Z872" s="1977"/>
      <c r="AA872" s="1977"/>
      <c r="AB872" s="1977"/>
      <c r="AC872" s="1977"/>
      <c r="AD872" s="1978"/>
      <c r="AE872" s="1977"/>
      <c r="AF872" s="1977"/>
      <c r="AG872" s="1977"/>
      <c r="AH872" s="1977"/>
      <c r="AI872" s="1978"/>
      <c r="AJ872" s="2148"/>
      <c r="AK872" s="1977"/>
      <c r="AL872" s="1977"/>
      <c r="AM872" s="1977"/>
      <c r="AN872" s="1978"/>
      <c r="AO872" s="1977"/>
      <c r="AP872" s="1977"/>
      <c r="AQ872" s="1977"/>
      <c r="AR872" s="1977"/>
      <c r="AS872" s="1978"/>
      <c r="AT872" s="1977"/>
      <c r="AU872" s="1977"/>
      <c r="AV872" s="1977"/>
      <c r="AW872" s="1977"/>
      <c r="AX872" s="1978"/>
    </row>
    <row r="873" spans="1:50">
      <c r="A873" s="1977"/>
      <c r="B873" s="1977"/>
      <c r="C873" s="1977"/>
      <c r="D873" s="1977"/>
      <c r="E873" s="1978"/>
      <c r="F873" s="1977"/>
      <c r="G873" s="1977"/>
      <c r="H873" s="1977"/>
      <c r="I873" s="1977"/>
      <c r="J873" s="1978"/>
      <c r="K873" s="1977"/>
      <c r="L873" s="1977"/>
      <c r="M873" s="1977"/>
      <c r="N873" s="1977"/>
      <c r="O873" s="1978"/>
      <c r="P873" s="1977"/>
      <c r="Q873" s="1977"/>
      <c r="R873" s="1977"/>
      <c r="S873" s="1977"/>
      <c r="T873" s="1978"/>
      <c r="U873" s="1977"/>
      <c r="V873" s="1977"/>
      <c r="W873" s="1977"/>
      <c r="X873" s="1977"/>
      <c r="Y873" s="1978"/>
      <c r="Z873" s="1977"/>
      <c r="AA873" s="1977"/>
      <c r="AB873" s="1977"/>
      <c r="AC873" s="1977"/>
      <c r="AD873" s="1978"/>
      <c r="AE873" s="1977"/>
      <c r="AF873" s="1977"/>
      <c r="AG873" s="1977"/>
      <c r="AH873" s="1977"/>
      <c r="AI873" s="1978"/>
      <c r="AJ873" s="2148"/>
      <c r="AK873" s="1977"/>
      <c r="AL873" s="1977"/>
      <c r="AM873" s="1977"/>
      <c r="AN873" s="1978"/>
      <c r="AO873" s="1977"/>
      <c r="AP873" s="1977"/>
      <c r="AQ873" s="1977"/>
      <c r="AR873" s="1977"/>
      <c r="AS873" s="1978"/>
      <c r="AT873" s="1977"/>
      <c r="AU873" s="1977"/>
      <c r="AV873" s="1977"/>
      <c r="AW873" s="1977"/>
      <c r="AX873" s="1978"/>
    </row>
    <row r="874" spans="1:50">
      <c r="A874" s="1977"/>
      <c r="B874" s="1977"/>
      <c r="C874" s="1977"/>
      <c r="D874" s="1977"/>
      <c r="E874" s="1978"/>
      <c r="F874" s="1977"/>
      <c r="G874" s="1977"/>
      <c r="H874" s="1977"/>
      <c r="I874" s="1977"/>
      <c r="J874" s="1978"/>
      <c r="K874" s="1977"/>
      <c r="L874" s="1977"/>
      <c r="M874" s="1977"/>
      <c r="N874" s="1977"/>
      <c r="O874" s="1978"/>
      <c r="P874" s="1977"/>
      <c r="Q874" s="1977"/>
      <c r="R874" s="1977"/>
      <c r="S874" s="1977"/>
      <c r="T874" s="1978"/>
      <c r="U874" s="1977"/>
      <c r="V874" s="1977"/>
      <c r="W874" s="1977"/>
      <c r="X874" s="1977"/>
      <c r="Y874" s="1978"/>
      <c r="Z874" s="1977"/>
      <c r="AA874" s="1977"/>
      <c r="AB874" s="1977"/>
      <c r="AC874" s="1977"/>
      <c r="AD874" s="1978"/>
      <c r="AE874" s="1977"/>
      <c r="AF874" s="1977"/>
      <c r="AG874" s="1977"/>
      <c r="AH874" s="1977"/>
      <c r="AI874" s="1978"/>
      <c r="AJ874" s="2148"/>
      <c r="AK874" s="1977"/>
      <c r="AL874" s="1977"/>
      <c r="AM874" s="1977"/>
      <c r="AN874" s="1978"/>
      <c r="AO874" s="1977"/>
      <c r="AP874" s="1977"/>
      <c r="AQ874" s="1977"/>
      <c r="AR874" s="1977"/>
      <c r="AS874" s="1978"/>
      <c r="AT874" s="1977"/>
      <c r="AU874" s="1977"/>
      <c r="AV874" s="1977"/>
      <c r="AW874" s="1977"/>
      <c r="AX874" s="1978"/>
    </row>
    <row r="875" spans="1:50">
      <c r="A875" s="1977"/>
      <c r="B875" s="1977"/>
      <c r="C875" s="1977"/>
      <c r="D875" s="1977"/>
      <c r="E875" s="1978"/>
      <c r="F875" s="1977"/>
      <c r="G875" s="1977"/>
      <c r="H875" s="1977"/>
      <c r="I875" s="1977"/>
      <c r="J875" s="1978"/>
      <c r="K875" s="1977"/>
      <c r="L875" s="1977"/>
      <c r="M875" s="1977"/>
      <c r="N875" s="1977"/>
      <c r="O875" s="1978"/>
      <c r="P875" s="1977"/>
      <c r="Q875" s="1977"/>
      <c r="R875" s="1977"/>
      <c r="S875" s="1977"/>
      <c r="T875" s="1978"/>
      <c r="U875" s="1977"/>
      <c r="V875" s="1977"/>
      <c r="W875" s="1977"/>
      <c r="X875" s="1977"/>
      <c r="Y875" s="1978"/>
      <c r="Z875" s="1977"/>
      <c r="AA875" s="1977"/>
      <c r="AB875" s="1977"/>
      <c r="AC875" s="1977"/>
      <c r="AD875" s="1978"/>
      <c r="AE875" s="1977"/>
      <c r="AF875" s="1977"/>
      <c r="AG875" s="1977"/>
      <c r="AH875" s="1977"/>
      <c r="AI875" s="1978"/>
      <c r="AJ875" s="2148"/>
      <c r="AK875" s="1977"/>
      <c r="AL875" s="1977"/>
      <c r="AM875" s="1977"/>
      <c r="AN875" s="1978"/>
      <c r="AO875" s="1977"/>
      <c r="AP875" s="1977"/>
      <c r="AQ875" s="1977"/>
      <c r="AR875" s="1977"/>
      <c r="AS875" s="1978"/>
      <c r="AT875" s="1977"/>
      <c r="AU875" s="1977"/>
      <c r="AV875" s="1977"/>
      <c r="AW875" s="1977"/>
      <c r="AX875" s="1978"/>
    </row>
    <row r="876" spans="1:50">
      <c r="A876" s="1977"/>
      <c r="B876" s="1977"/>
      <c r="C876" s="1977"/>
      <c r="D876" s="1977"/>
      <c r="E876" s="1978"/>
      <c r="F876" s="1977"/>
      <c r="G876" s="1977"/>
      <c r="H876" s="1977"/>
      <c r="I876" s="1977"/>
      <c r="J876" s="1978"/>
      <c r="K876" s="1977"/>
      <c r="L876" s="1977"/>
      <c r="M876" s="1977"/>
      <c r="N876" s="1977"/>
      <c r="O876" s="1978"/>
      <c r="P876" s="1977"/>
      <c r="Q876" s="1977"/>
      <c r="R876" s="1977"/>
      <c r="S876" s="1977"/>
      <c r="T876" s="1978"/>
      <c r="U876" s="1977"/>
      <c r="V876" s="1977"/>
      <c r="W876" s="1977"/>
      <c r="X876" s="1977"/>
      <c r="Y876" s="1978"/>
      <c r="Z876" s="1977"/>
      <c r="AA876" s="1977"/>
      <c r="AB876" s="1977"/>
      <c r="AC876" s="1977"/>
      <c r="AD876" s="1978"/>
      <c r="AE876" s="1977"/>
      <c r="AF876" s="1977"/>
      <c r="AG876" s="1977"/>
      <c r="AH876" s="1977"/>
      <c r="AI876" s="1978"/>
      <c r="AJ876" s="2148"/>
      <c r="AK876" s="1977"/>
      <c r="AL876" s="1977"/>
      <c r="AM876" s="1977"/>
      <c r="AN876" s="1978"/>
      <c r="AO876" s="1977"/>
      <c r="AP876" s="1977"/>
      <c r="AQ876" s="1977"/>
      <c r="AR876" s="1977"/>
      <c r="AS876" s="1978"/>
      <c r="AT876" s="1977"/>
      <c r="AU876" s="1977"/>
      <c r="AV876" s="1977"/>
      <c r="AW876" s="1977"/>
      <c r="AX876" s="1978"/>
    </row>
    <row r="877" spans="1:50">
      <c r="A877" s="1977"/>
      <c r="B877" s="1977"/>
      <c r="C877" s="1977"/>
      <c r="D877" s="1977"/>
      <c r="E877" s="1978"/>
      <c r="F877" s="1977"/>
      <c r="G877" s="1977"/>
      <c r="H877" s="1977"/>
      <c r="I877" s="1977"/>
      <c r="J877" s="1978"/>
      <c r="K877" s="1977"/>
      <c r="L877" s="1977"/>
      <c r="M877" s="1977"/>
      <c r="N877" s="1977"/>
      <c r="O877" s="1978"/>
      <c r="P877" s="1977"/>
      <c r="Q877" s="1977"/>
      <c r="R877" s="1977"/>
      <c r="S877" s="1977"/>
      <c r="T877" s="1978"/>
      <c r="U877" s="1977"/>
      <c r="V877" s="1977"/>
      <c r="W877" s="1977"/>
      <c r="X877" s="1977"/>
      <c r="Y877" s="1978"/>
      <c r="Z877" s="1977"/>
      <c r="AA877" s="1977"/>
      <c r="AB877" s="1977"/>
      <c r="AC877" s="1977"/>
      <c r="AD877" s="1978"/>
      <c r="AE877" s="1977"/>
      <c r="AF877" s="1977"/>
      <c r="AG877" s="1977"/>
      <c r="AH877" s="1977"/>
      <c r="AI877" s="1978"/>
      <c r="AJ877" s="2148"/>
      <c r="AK877" s="1977"/>
      <c r="AL877" s="1977"/>
      <c r="AM877" s="1977"/>
      <c r="AN877" s="1978"/>
      <c r="AO877" s="1977"/>
      <c r="AP877" s="1977"/>
      <c r="AQ877" s="1977"/>
      <c r="AR877" s="1977"/>
      <c r="AS877" s="1978"/>
      <c r="AT877" s="1977"/>
      <c r="AU877" s="1977"/>
      <c r="AV877" s="1977"/>
      <c r="AW877" s="1977"/>
      <c r="AX877" s="1978"/>
    </row>
    <row r="878" spans="1:50">
      <c r="A878" s="1977"/>
      <c r="B878" s="1977"/>
      <c r="C878" s="1977"/>
      <c r="D878" s="1977"/>
      <c r="E878" s="1978"/>
      <c r="F878" s="1977"/>
      <c r="G878" s="1977"/>
      <c r="H878" s="1977"/>
      <c r="I878" s="1977"/>
      <c r="J878" s="1978"/>
      <c r="K878" s="1977"/>
      <c r="L878" s="1977"/>
      <c r="M878" s="1977"/>
      <c r="N878" s="1977"/>
      <c r="O878" s="1978"/>
      <c r="P878" s="1977"/>
      <c r="Q878" s="1977"/>
      <c r="R878" s="1977"/>
      <c r="S878" s="1977"/>
      <c r="T878" s="1978"/>
      <c r="U878" s="1977"/>
      <c r="V878" s="1977"/>
      <c r="W878" s="1977"/>
      <c r="X878" s="1977"/>
      <c r="Y878" s="1978"/>
      <c r="Z878" s="1977"/>
      <c r="AA878" s="1977"/>
      <c r="AB878" s="1977"/>
      <c r="AC878" s="1977"/>
      <c r="AD878" s="1978"/>
      <c r="AE878" s="1977"/>
      <c r="AF878" s="1977"/>
      <c r="AG878" s="1977"/>
      <c r="AH878" s="1977"/>
      <c r="AI878" s="1978"/>
      <c r="AJ878" s="2148"/>
      <c r="AK878" s="1977"/>
      <c r="AL878" s="1977"/>
      <c r="AM878" s="1977"/>
      <c r="AN878" s="1978"/>
      <c r="AO878" s="1977"/>
      <c r="AP878" s="1977"/>
      <c r="AQ878" s="1977"/>
      <c r="AR878" s="1977"/>
      <c r="AS878" s="1978"/>
      <c r="AT878" s="1977"/>
      <c r="AU878" s="1977"/>
      <c r="AV878" s="1977"/>
      <c r="AW878" s="1977"/>
      <c r="AX878" s="1978"/>
    </row>
    <row r="879" spans="1:50">
      <c r="A879" s="1977"/>
      <c r="B879" s="1977"/>
      <c r="C879" s="1977"/>
      <c r="D879" s="1977"/>
      <c r="E879" s="1978"/>
      <c r="F879" s="1977"/>
      <c r="G879" s="1977"/>
      <c r="H879" s="1977"/>
      <c r="I879" s="1977"/>
      <c r="J879" s="1978"/>
      <c r="K879" s="1977"/>
      <c r="L879" s="1977"/>
      <c r="M879" s="1977"/>
      <c r="N879" s="1977"/>
      <c r="O879" s="1978"/>
      <c r="P879" s="1977"/>
      <c r="Q879" s="1977"/>
      <c r="R879" s="1977"/>
      <c r="S879" s="1977"/>
      <c r="T879" s="1978"/>
      <c r="U879" s="1977"/>
      <c r="V879" s="1977"/>
      <c r="W879" s="1977"/>
      <c r="X879" s="1977"/>
      <c r="Y879" s="1978"/>
      <c r="Z879" s="1977"/>
      <c r="AA879" s="1977"/>
      <c r="AB879" s="1977"/>
      <c r="AC879" s="1977"/>
      <c r="AD879" s="1978"/>
      <c r="AE879" s="1977"/>
      <c r="AF879" s="1977"/>
      <c r="AG879" s="1977"/>
      <c r="AH879" s="1977"/>
      <c r="AI879" s="1978"/>
      <c r="AJ879" s="2148"/>
      <c r="AK879" s="1977"/>
      <c r="AL879" s="1977"/>
      <c r="AM879" s="1977"/>
      <c r="AN879" s="1978"/>
      <c r="AO879" s="1977"/>
      <c r="AP879" s="1977"/>
      <c r="AQ879" s="1977"/>
      <c r="AR879" s="1977"/>
      <c r="AS879" s="1978"/>
      <c r="AT879" s="1977"/>
      <c r="AU879" s="1977"/>
      <c r="AV879" s="1977"/>
      <c r="AW879" s="1977"/>
      <c r="AX879" s="1978"/>
    </row>
    <row r="880" spans="1:50">
      <c r="A880" s="1977"/>
      <c r="B880" s="1977"/>
      <c r="C880" s="1977"/>
      <c r="D880" s="1977"/>
      <c r="E880" s="1978"/>
      <c r="F880" s="1977"/>
      <c r="G880" s="1977"/>
      <c r="H880" s="1977"/>
      <c r="I880" s="1977"/>
      <c r="J880" s="1978"/>
      <c r="K880" s="1977"/>
      <c r="L880" s="1977"/>
      <c r="M880" s="1977"/>
      <c r="N880" s="1977"/>
      <c r="O880" s="1978"/>
      <c r="P880" s="1977"/>
      <c r="Q880" s="1977"/>
      <c r="R880" s="1977"/>
      <c r="S880" s="1977"/>
      <c r="T880" s="1978"/>
      <c r="U880" s="1977"/>
      <c r="V880" s="1977"/>
      <c r="W880" s="1977"/>
      <c r="X880" s="1977"/>
      <c r="Y880" s="1978"/>
      <c r="Z880" s="1977"/>
      <c r="AA880" s="1977"/>
      <c r="AB880" s="1977"/>
      <c r="AC880" s="1977"/>
      <c r="AD880" s="1978"/>
      <c r="AE880" s="1977"/>
      <c r="AF880" s="1977"/>
      <c r="AG880" s="1977"/>
      <c r="AH880" s="1977"/>
      <c r="AI880" s="1978"/>
      <c r="AJ880" s="2148"/>
      <c r="AK880" s="1977"/>
      <c r="AL880" s="1977"/>
      <c r="AM880" s="1977"/>
      <c r="AN880" s="1978"/>
      <c r="AO880" s="1977"/>
      <c r="AP880" s="1977"/>
      <c r="AQ880" s="1977"/>
      <c r="AR880" s="1977"/>
      <c r="AS880" s="1978"/>
      <c r="AT880" s="1977"/>
      <c r="AU880" s="1977"/>
      <c r="AV880" s="1977"/>
      <c r="AW880" s="1977"/>
      <c r="AX880" s="1978"/>
    </row>
    <row r="881" spans="1:50">
      <c r="A881" s="1977"/>
      <c r="B881" s="1977"/>
      <c r="C881" s="1977"/>
      <c r="D881" s="1977"/>
      <c r="E881" s="1978"/>
      <c r="F881" s="1977"/>
      <c r="G881" s="1977"/>
      <c r="H881" s="1977"/>
      <c r="I881" s="1977"/>
      <c r="J881" s="1978"/>
      <c r="K881" s="1977"/>
      <c r="L881" s="1977"/>
      <c r="M881" s="1977"/>
      <c r="N881" s="1977"/>
      <c r="O881" s="1978"/>
      <c r="P881" s="1977"/>
      <c r="Q881" s="1977"/>
      <c r="R881" s="1977"/>
      <c r="S881" s="1977"/>
      <c r="T881" s="1978"/>
      <c r="U881" s="1977"/>
      <c r="V881" s="1977"/>
      <c r="W881" s="1977"/>
      <c r="X881" s="1977"/>
      <c r="Y881" s="1978"/>
      <c r="Z881" s="1977"/>
      <c r="AA881" s="1977"/>
      <c r="AB881" s="1977"/>
      <c r="AC881" s="1977"/>
      <c r="AD881" s="1978"/>
      <c r="AE881" s="1977"/>
      <c r="AF881" s="1977"/>
      <c r="AG881" s="1977"/>
      <c r="AH881" s="1977"/>
      <c r="AI881" s="1978"/>
      <c r="AJ881" s="2148"/>
      <c r="AK881" s="1977"/>
      <c r="AL881" s="1977"/>
      <c r="AM881" s="1977"/>
      <c r="AN881" s="1978"/>
      <c r="AO881" s="1977"/>
      <c r="AP881" s="1977"/>
      <c r="AQ881" s="1977"/>
      <c r="AR881" s="1977"/>
      <c r="AS881" s="1978"/>
      <c r="AT881" s="1977"/>
      <c r="AU881" s="1977"/>
      <c r="AV881" s="1977"/>
      <c r="AW881" s="1977"/>
      <c r="AX881" s="1978"/>
    </row>
    <row r="882" spans="1:50">
      <c r="A882" s="1979"/>
      <c r="B882" s="1979"/>
      <c r="C882" s="1979"/>
      <c r="D882" s="1979"/>
      <c r="E882" s="1980"/>
      <c r="F882" s="1979"/>
      <c r="G882" s="1979"/>
      <c r="H882" s="1979"/>
      <c r="I882" s="1979"/>
      <c r="J882" s="1980"/>
      <c r="K882" s="1979"/>
      <c r="L882" s="1979"/>
      <c r="M882" s="1979"/>
      <c r="N882" s="1979"/>
      <c r="O882" s="1980"/>
      <c r="P882" s="1979"/>
      <c r="Q882" s="1979"/>
      <c r="R882" s="1979"/>
      <c r="S882" s="1979"/>
      <c r="T882" s="1980"/>
      <c r="U882" s="1979"/>
      <c r="V882" s="1979"/>
      <c r="W882" s="1979"/>
      <c r="X882" s="1979"/>
      <c r="Y882" s="1980"/>
      <c r="Z882" s="1979"/>
      <c r="AA882" s="1979"/>
      <c r="AB882" s="1979"/>
      <c r="AC882" s="1979"/>
      <c r="AD882" s="1980"/>
      <c r="AE882" s="1979"/>
      <c r="AF882" s="1979"/>
      <c r="AG882" s="1979"/>
      <c r="AH882" s="1979"/>
      <c r="AI882" s="1980"/>
      <c r="AJ882" s="2214" t="s">
        <v>216</v>
      </c>
      <c r="AK882" s="2215"/>
      <c r="AL882" s="2215"/>
      <c r="AM882" s="2215"/>
      <c r="AN882" s="2216"/>
      <c r="AO882" s="1979"/>
      <c r="AP882" s="1979"/>
      <c r="AQ882" s="1979"/>
      <c r="AR882" s="1979"/>
      <c r="AS882" s="1980"/>
      <c r="AT882" s="1979"/>
      <c r="AU882" s="1979"/>
      <c r="AV882" s="1979"/>
      <c r="AW882" s="1979"/>
      <c r="AX882" s="1980"/>
    </row>
    <row r="883" spans="1:50" ht="18.75">
      <c r="A883" s="2029" t="s">
        <v>0</v>
      </c>
      <c r="B883" s="2029"/>
      <c r="C883" s="2029"/>
      <c r="D883" s="2029"/>
      <c r="E883" s="2029"/>
      <c r="F883" s="2029" t="s">
        <v>1</v>
      </c>
      <c r="G883" s="2029"/>
      <c r="H883" s="2029"/>
      <c r="I883" s="2029"/>
      <c r="J883" s="2029"/>
      <c r="K883" s="2029" t="s">
        <v>2</v>
      </c>
      <c r="L883" s="2029"/>
      <c r="M883" s="2029"/>
      <c r="N883" s="2029"/>
      <c r="O883" s="2029"/>
      <c r="P883" s="2029" t="s">
        <v>3</v>
      </c>
      <c r="Q883" s="2029"/>
      <c r="R883" s="2029"/>
      <c r="S883" s="2029"/>
      <c r="T883" s="2029"/>
      <c r="U883" s="2029" t="s">
        <v>4</v>
      </c>
      <c r="V883" s="2029"/>
      <c r="W883" s="2029"/>
      <c r="X883" s="2029"/>
      <c r="Y883" s="2029"/>
      <c r="Z883" s="2029" t="s">
        <v>5</v>
      </c>
      <c r="AA883" s="2029"/>
      <c r="AB883" s="2029"/>
      <c r="AC883" s="2029"/>
      <c r="AD883" s="2029"/>
      <c r="AE883" s="2029" t="s">
        <v>6</v>
      </c>
      <c r="AF883" s="2029"/>
      <c r="AG883" s="2029"/>
      <c r="AH883" s="2029"/>
      <c r="AI883" s="2029"/>
      <c r="AJ883" s="2029" t="s">
        <v>7</v>
      </c>
      <c r="AK883" s="2029"/>
      <c r="AL883" s="2029"/>
      <c r="AM883" s="2029"/>
      <c r="AN883" s="2029"/>
      <c r="AO883" s="2029" t="s">
        <v>8</v>
      </c>
      <c r="AP883" s="2029"/>
      <c r="AQ883" s="2029"/>
      <c r="AR883" s="2029"/>
      <c r="AS883" s="2029"/>
      <c r="AT883" s="2029" t="s">
        <v>9</v>
      </c>
      <c r="AU883" s="2029"/>
      <c r="AV883" s="2029"/>
      <c r="AW883" s="2029"/>
      <c r="AX883" s="2029"/>
    </row>
    <row r="884" spans="1:50">
      <c r="A884" s="392">
        <v>1</v>
      </c>
      <c r="B884" s="386"/>
      <c r="C884" s="386"/>
      <c r="D884" s="386"/>
      <c r="E884" s="393"/>
      <c r="F884" s="392">
        <v>2</v>
      </c>
      <c r="G884" s="386"/>
      <c r="H884" s="386"/>
      <c r="I884" s="386"/>
      <c r="J884" s="393"/>
      <c r="K884" s="392">
        <v>3</v>
      </c>
      <c r="L884" s="386"/>
      <c r="M884" s="386"/>
      <c r="N884" s="386"/>
      <c r="O884" s="393"/>
      <c r="P884" s="392">
        <v>4</v>
      </c>
      <c r="Q884" s="386"/>
      <c r="R884" s="386"/>
      <c r="S884" s="386"/>
      <c r="T884" s="393"/>
      <c r="U884" s="392">
        <v>5</v>
      </c>
      <c r="V884" s="386"/>
      <c r="W884" s="386"/>
      <c r="X884" s="386"/>
      <c r="Y884" s="393"/>
      <c r="Z884" s="392">
        <v>6</v>
      </c>
      <c r="AA884" s="386"/>
      <c r="AB884" s="386"/>
      <c r="AC884" s="386"/>
      <c r="AD884" s="393"/>
      <c r="AE884" s="392">
        <v>7</v>
      </c>
      <c r="AF884" s="386"/>
      <c r="AG884" s="386"/>
      <c r="AH884" s="386"/>
      <c r="AI884" s="393"/>
      <c r="AJ884" s="392">
        <v>8</v>
      </c>
      <c r="AK884" s="386"/>
      <c r="AL884" s="386"/>
      <c r="AM884" s="386"/>
      <c r="AN884" s="393"/>
      <c r="AO884" s="392">
        <v>9</v>
      </c>
      <c r="AP884" s="386"/>
      <c r="AQ884" s="386"/>
      <c r="AR884" s="386"/>
      <c r="AS884" s="393"/>
      <c r="AT884" s="392">
        <v>10</v>
      </c>
      <c r="AU884" s="386"/>
      <c r="AV884" s="386"/>
      <c r="AW884" s="386"/>
      <c r="AX884" s="393"/>
    </row>
    <row r="885" spans="1:50">
      <c r="A885" s="391"/>
      <c r="B885" s="391"/>
      <c r="C885" s="391"/>
      <c r="D885" s="391"/>
      <c r="E885" s="394"/>
      <c r="F885" s="391"/>
      <c r="G885" s="391"/>
      <c r="H885" s="391"/>
      <c r="I885" s="391"/>
      <c r="J885" s="394"/>
      <c r="K885" s="391"/>
      <c r="L885" s="391"/>
      <c r="M885" s="391"/>
      <c r="N885" s="391"/>
      <c r="O885" s="394"/>
      <c r="P885" s="391"/>
      <c r="Q885" s="391"/>
      <c r="R885" s="391"/>
      <c r="S885" s="391"/>
      <c r="T885" s="394"/>
      <c r="U885" s="391"/>
      <c r="V885" s="391"/>
      <c r="W885" s="391"/>
      <c r="X885" s="391"/>
      <c r="Y885" s="394"/>
      <c r="Z885" s="391"/>
      <c r="AA885" s="391"/>
      <c r="AB885" s="391"/>
      <c r="AC885" s="391"/>
      <c r="AD885" s="394"/>
      <c r="AE885" s="391"/>
      <c r="AF885" s="391"/>
      <c r="AG885" s="391"/>
      <c r="AH885" s="391"/>
      <c r="AI885" s="394"/>
      <c r="AJ885" s="391"/>
      <c r="AK885" s="391"/>
      <c r="AL885" s="391"/>
      <c r="AM885" s="391"/>
      <c r="AN885" s="394"/>
      <c r="AO885" s="391"/>
      <c r="AP885" s="391"/>
      <c r="AQ885" s="391"/>
      <c r="AR885" s="391"/>
      <c r="AS885" s="394"/>
      <c r="AT885" s="391"/>
      <c r="AU885" s="391"/>
      <c r="AV885" s="391"/>
      <c r="AW885" s="391"/>
      <c r="AX885" s="394"/>
    </row>
    <row r="886" spans="1:50">
      <c r="A886" s="391"/>
      <c r="B886" s="391"/>
      <c r="C886" s="391"/>
      <c r="D886" s="391"/>
      <c r="E886" s="394"/>
      <c r="F886" s="391"/>
      <c r="G886" s="391"/>
      <c r="H886" s="391"/>
      <c r="I886" s="391"/>
      <c r="J886" s="394"/>
      <c r="K886" s="391"/>
      <c r="L886" s="391"/>
      <c r="M886" s="391"/>
      <c r="N886" s="391"/>
      <c r="O886" s="394"/>
      <c r="P886" s="391"/>
      <c r="Q886" s="391"/>
      <c r="R886" s="391"/>
      <c r="S886" s="391"/>
      <c r="T886" s="394"/>
      <c r="U886" s="391"/>
      <c r="V886" s="391"/>
      <c r="W886" s="391"/>
      <c r="X886" s="391"/>
      <c r="Y886" s="394"/>
      <c r="Z886" s="391"/>
      <c r="AA886" s="391"/>
      <c r="AB886" s="391"/>
      <c r="AC886" s="391"/>
      <c r="AD886" s="394"/>
      <c r="AE886" s="391"/>
      <c r="AF886" s="391"/>
      <c r="AG886" s="391"/>
      <c r="AH886" s="391"/>
      <c r="AI886" s="394"/>
      <c r="AJ886" s="391"/>
      <c r="AK886" s="391"/>
      <c r="AL886" s="391"/>
      <c r="AM886" s="391"/>
      <c r="AN886" s="394"/>
      <c r="AO886" s="391"/>
      <c r="AP886" s="391"/>
      <c r="AQ886" s="391"/>
      <c r="AR886" s="391"/>
      <c r="AS886" s="394"/>
      <c r="AT886" s="391"/>
      <c r="AU886" s="391"/>
      <c r="AV886" s="391"/>
      <c r="AW886" s="391"/>
      <c r="AX886" s="394"/>
    </row>
    <row r="887" spans="1:50">
      <c r="A887" s="391"/>
      <c r="B887" s="391"/>
      <c r="C887" s="391"/>
      <c r="D887" s="391"/>
      <c r="E887" s="394"/>
      <c r="F887" s="391"/>
      <c r="G887" s="391"/>
      <c r="H887" s="391"/>
      <c r="I887" s="391"/>
      <c r="J887" s="394"/>
      <c r="K887" s="391"/>
      <c r="L887" s="391"/>
      <c r="M887" s="391"/>
      <c r="N887" s="391"/>
      <c r="O887" s="394"/>
      <c r="P887" s="391"/>
      <c r="Q887" s="391"/>
      <c r="R887" s="391"/>
      <c r="S887" s="391"/>
      <c r="T887" s="394"/>
      <c r="U887" s="391"/>
      <c r="V887" s="391"/>
      <c r="W887" s="391"/>
      <c r="X887" s="391"/>
      <c r="Y887" s="394"/>
      <c r="Z887" s="391"/>
      <c r="AA887" s="391"/>
      <c r="AB887" s="391"/>
      <c r="AC887" s="391"/>
      <c r="AD887" s="394"/>
      <c r="AE887" s="391"/>
      <c r="AF887" s="391"/>
      <c r="AG887" s="391"/>
      <c r="AH887" s="391"/>
      <c r="AI887" s="394"/>
      <c r="AJ887" s="391"/>
      <c r="AK887" s="391"/>
      <c r="AL887" s="391"/>
      <c r="AM887" s="391"/>
      <c r="AN887" s="394"/>
      <c r="AO887" s="391"/>
      <c r="AP887" s="391"/>
      <c r="AQ887" s="391"/>
      <c r="AR887" s="391"/>
      <c r="AS887" s="394"/>
      <c r="AT887" s="391"/>
      <c r="AU887" s="391"/>
      <c r="AV887" s="391"/>
      <c r="AW887" s="391"/>
      <c r="AX887" s="394"/>
    </row>
    <row r="888" spans="1:50">
      <c r="A888" s="391"/>
      <c r="B888" s="391"/>
      <c r="C888" s="391"/>
      <c r="D888" s="391"/>
      <c r="E888" s="394"/>
      <c r="F888" s="391"/>
      <c r="G888" s="391"/>
      <c r="H888" s="391"/>
      <c r="I888" s="391"/>
      <c r="J888" s="394"/>
      <c r="K888" s="391"/>
      <c r="L888" s="391"/>
      <c r="M888" s="391"/>
      <c r="N888" s="391"/>
      <c r="O888" s="394"/>
      <c r="P888" s="391"/>
      <c r="Q888" s="391"/>
      <c r="R888" s="391"/>
      <c r="S888" s="391"/>
      <c r="T888" s="394"/>
      <c r="U888" s="391"/>
      <c r="V888" s="391"/>
      <c r="W888" s="391"/>
      <c r="X888" s="391"/>
      <c r="Y888" s="394"/>
      <c r="Z888" s="391"/>
      <c r="AA888" s="391"/>
      <c r="AB888" s="391"/>
      <c r="AC888" s="391"/>
      <c r="AD888" s="394"/>
      <c r="AE888" s="391"/>
      <c r="AF888" s="391"/>
      <c r="AG888" s="391"/>
      <c r="AH888" s="391"/>
      <c r="AI888" s="394"/>
      <c r="AJ888" s="391"/>
      <c r="AK888" s="391"/>
      <c r="AL888" s="391"/>
      <c r="AM888" s="391"/>
      <c r="AN888" s="394"/>
      <c r="AO888" s="391"/>
      <c r="AP888" s="391"/>
      <c r="AQ888" s="391"/>
      <c r="AR888" s="391"/>
      <c r="AS888" s="394"/>
      <c r="AT888" s="391"/>
      <c r="AU888" s="391"/>
      <c r="AV888" s="391"/>
      <c r="AW888" s="391"/>
      <c r="AX888" s="394"/>
    </row>
    <row r="889" spans="1:50">
      <c r="A889" s="391"/>
      <c r="B889" s="391"/>
      <c r="C889" s="391"/>
      <c r="D889" s="391"/>
      <c r="E889" s="394"/>
      <c r="F889" s="391"/>
      <c r="G889" s="391"/>
      <c r="H889" s="391"/>
      <c r="I889" s="391"/>
      <c r="J889" s="394"/>
      <c r="K889" s="391"/>
      <c r="L889" s="391"/>
      <c r="M889" s="391"/>
      <c r="N889" s="391"/>
      <c r="O889" s="394"/>
      <c r="P889" s="391"/>
      <c r="Q889" s="391"/>
      <c r="R889" s="391"/>
      <c r="S889" s="391"/>
      <c r="T889" s="394"/>
      <c r="U889" s="391"/>
      <c r="V889" s="391"/>
      <c r="W889" s="391"/>
      <c r="X889" s="391"/>
      <c r="Y889" s="394"/>
      <c r="Z889" s="391"/>
      <c r="AA889" s="391"/>
      <c r="AB889" s="391"/>
      <c r="AC889" s="391"/>
      <c r="AD889" s="394"/>
      <c r="AE889" s="391"/>
      <c r="AF889" s="391"/>
      <c r="AG889" s="391"/>
      <c r="AH889" s="391"/>
      <c r="AI889" s="394"/>
      <c r="AJ889" s="391"/>
      <c r="AK889" s="391"/>
      <c r="AL889" s="391"/>
      <c r="AM889" s="391"/>
      <c r="AN889" s="394"/>
      <c r="AO889" s="391"/>
      <c r="AP889" s="391"/>
      <c r="AQ889" s="391"/>
      <c r="AR889" s="391"/>
      <c r="AS889" s="394"/>
      <c r="AT889" s="391"/>
      <c r="AU889" s="391"/>
      <c r="AV889" s="391"/>
      <c r="AW889" s="391"/>
      <c r="AX889" s="394"/>
    </row>
    <row r="890" spans="1:50">
      <c r="A890" s="391"/>
      <c r="B890" s="391"/>
      <c r="C890" s="391"/>
      <c r="D890" s="391"/>
      <c r="E890" s="394"/>
      <c r="F890" s="391"/>
      <c r="G890" s="391"/>
      <c r="H890" s="391"/>
      <c r="I890" s="391"/>
      <c r="J890" s="394"/>
      <c r="K890" s="391"/>
      <c r="L890" s="391"/>
      <c r="M890" s="391"/>
      <c r="N890" s="391"/>
      <c r="O890" s="394"/>
      <c r="P890" s="391"/>
      <c r="Q890" s="391"/>
      <c r="R890" s="391"/>
      <c r="S890" s="391"/>
      <c r="T890" s="394"/>
      <c r="U890" s="391"/>
      <c r="V890" s="391"/>
      <c r="W890" s="391"/>
      <c r="X890" s="391"/>
      <c r="Y890" s="394"/>
      <c r="Z890" s="391"/>
      <c r="AA890" s="391"/>
      <c r="AB890" s="391"/>
      <c r="AC890" s="391"/>
      <c r="AD890" s="394"/>
      <c r="AE890" s="391"/>
      <c r="AF890" s="391"/>
      <c r="AG890" s="391"/>
      <c r="AH890" s="391"/>
      <c r="AI890" s="394"/>
      <c r="AJ890" s="391"/>
      <c r="AK890" s="391"/>
      <c r="AL890" s="391"/>
      <c r="AM890" s="391"/>
      <c r="AN890" s="394"/>
      <c r="AO890" s="391"/>
      <c r="AP890" s="391"/>
      <c r="AQ890" s="391"/>
      <c r="AR890" s="391"/>
      <c r="AS890" s="394"/>
      <c r="AT890" s="391"/>
      <c r="AU890" s="391"/>
      <c r="AV890" s="391"/>
      <c r="AW890" s="391"/>
      <c r="AX890" s="394"/>
    </row>
    <row r="891" spans="1:50">
      <c r="A891" s="391"/>
      <c r="B891" s="391"/>
      <c r="C891" s="391"/>
      <c r="D891" s="391"/>
      <c r="E891" s="394"/>
      <c r="F891" s="391"/>
      <c r="G891" s="391"/>
      <c r="H891" s="391"/>
      <c r="I891" s="391"/>
      <c r="J891" s="394"/>
      <c r="K891" s="391"/>
      <c r="L891" s="391"/>
      <c r="M891" s="391"/>
      <c r="N891" s="391"/>
      <c r="O891" s="394"/>
      <c r="P891" s="391"/>
      <c r="Q891" s="391"/>
      <c r="R891" s="391"/>
      <c r="S891" s="391"/>
      <c r="T891" s="394"/>
      <c r="U891" s="391"/>
      <c r="V891" s="391"/>
      <c r="W891" s="391"/>
      <c r="X891" s="391"/>
      <c r="Y891" s="394"/>
      <c r="Z891" s="391"/>
      <c r="AA891" s="391"/>
      <c r="AB891" s="391"/>
      <c r="AC891" s="391"/>
      <c r="AD891" s="394"/>
      <c r="AE891" s="391"/>
      <c r="AF891" s="391"/>
      <c r="AG891" s="391"/>
      <c r="AH891" s="391"/>
      <c r="AI891" s="394"/>
      <c r="AJ891" s="391"/>
      <c r="AK891" s="391"/>
      <c r="AL891" s="391"/>
      <c r="AM891" s="391"/>
      <c r="AN891" s="394"/>
      <c r="AO891" s="391"/>
      <c r="AP891" s="391"/>
      <c r="AQ891" s="391"/>
      <c r="AR891" s="391"/>
      <c r="AS891" s="394"/>
      <c r="AT891" s="391"/>
      <c r="AU891" s="391"/>
      <c r="AV891" s="391"/>
      <c r="AW891" s="391"/>
      <c r="AX891" s="394"/>
    </row>
    <row r="892" spans="1:50">
      <c r="A892" s="391"/>
      <c r="B892" s="391"/>
      <c r="C892" s="391"/>
      <c r="D892" s="391"/>
      <c r="E892" s="394"/>
      <c r="F892" s="391"/>
      <c r="G892" s="391"/>
      <c r="H892" s="391"/>
      <c r="I892" s="391"/>
      <c r="J892" s="394"/>
      <c r="K892" s="391"/>
      <c r="L892" s="391"/>
      <c r="M892" s="391"/>
      <c r="N892" s="391"/>
      <c r="O892" s="394"/>
      <c r="P892" s="391"/>
      <c r="Q892" s="391"/>
      <c r="R892" s="391"/>
      <c r="S892" s="391"/>
      <c r="T892" s="394"/>
      <c r="U892" s="391"/>
      <c r="V892" s="391"/>
      <c r="W892" s="391"/>
      <c r="X892" s="391"/>
      <c r="Y892" s="394"/>
      <c r="Z892" s="391"/>
      <c r="AA892" s="391"/>
      <c r="AB892" s="391"/>
      <c r="AC892" s="391"/>
      <c r="AD892" s="394"/>
      <c r="AE892" s="391"/>
      <c r="AF892" s="391"/>
      <c r="AG892" s="391"/>
      <c r="AH892" s="391"/>
      <c r="AI892" s="394"/>
      <c r="AJ892" s="391"/>
      <c r="AK892" s="391"/>
      <c r="AL892" s="391"/>
      <c r="AM892" s="391"/>
      <c r="AN892" s="394"/>
      <c r="AO892" s="391"/>
      <c r="AP892" s="391"/>
      <c r="AQ892" s="391"/>
      <c r="AR892" s="391"/>
      <c r="AS892" s="394"/>
      <c r="AT892" s="391"/>
      <c r="AU892" s="391"/>
      <c r="AV892" s="391"/>
      <c r="AW892" s="391"/>
      <c r="AX892" s="394"/>
    </row>
    <row r="893" spans="1:50">
      <c r="A893" s="391"/>
      <c r="B893" s="391"/>
      <c r="C893" s="391"/>
      <c r="D893" s="391"/>
      <c r="E893" s="394"/>
      <c r="F893" s="391"/>
      <c r="G893" s="391"/>
      <c r="H893" s="391"/>
      <c r="I893" s="391"/>
      <c r="J893" s="394"/>
      <c r="K893" s="391"/>
      <c r="L893" s="391"/>
      <c r="M893" s="391"/>
      <c r="N893" s="391"/>
      <c r="O893" s="394"/>
      <c r="P893" s="391"/>
      <c r="Q893" s="391"/>
      <c r="R893" s="391"/>
      <c r="S893" s="391"/>
      <c r="T893" s="394"/>
      <c r="U893" s="391"/>
      <c r="V893" s="391"/>
      <c r="W893" s="391"/>
      <c r="X893" s="391"/>
      <c r="Y893" s="394"/>
      <c r="Z893" s="391"/>
      <c r="AA893" s="391"/>
      <c r="AB893" s="391"/>
      <c r="AC893" s="391"/>
      <c r="AD893" s="394"/>
      <c r="AE893" s="391"/>
      <c r="AF893" s="391"/>
      <c r="AG893" s="391"/>
      <c r="AH893" s="391"/>
      <c r="AI893" s="394"/>
      <c r="AJ893" s="391"/>
      <c r="AK893" s="391"/>
      <c r="AL893" s="391"/>
      <c r="AM893" s="391"/>
      <c r="AN893" s="394"/>
      <c r="AO893" s="391"/>
      <c r="AP893" s="391"/>
      <c r="AQ893" s="391"/>
      <c r="AR893" s="391"/>
      <c r="AS893" s="394"/>
      <c r="AT893" s="391"/>
      <c r="AU893" s="391"/>
      <c r="AV893" s="391"/>
      <c r="AW893" s="391"/>
      <c r="AX893" s="394"/>
    </row>
    <row r="894" spans="1:50">
      <c r="A894" s="391"/>
      <c r="B894" s="391"/>
      <c r="C894" s="391"/>
      <c r="D894" s="391"/>
      <c r="E894" s="394"/>
      <c r="F894" s="391"/>
      <c r="G894" s="391"/>
      <c r="H894" s="391"/>
      <c r="I894" s="391"/>
      <c r="J894" s="394"/>
      <c r="K894" s="391"/>
      <c r="L894" s="391"/>
      <c r="M894" s="391"/>
      <c r="N894" s="391"/>
      <c r="O894" s="394"/>
      <c r="P894" s="391"/>
      <c r="Q894" s="391"/>
      <c r="R894" s="391"/>
      <c r="S894" s="391"/>
      <c r="T894" s="394"/>
      <c r="U894" s="391"/>
      <c r="V894" s="391"/>
      <c r="W894" s="391"/>
      <c r="X894" s="391"/>
      <c r="Y894" s="394"/>
      <c r="Z894" s="391"/>
      <c r="AA894" s="391"/>
      <c r="AB894" s="391"/>
      <c r="AC894" s="391"/>
      <c r="AD894" s="394"/>
      <c r="AE894" s="391"/>
      <c r="AF894" s="391"/>
      <c r="AG894" s="391"/>
      <c r="AH894" s="391"/>
      <c r="AI894" s="394"/>
      <c r="AJ894" s="391"/>
      <c r="AK894" s="391"/>
      <c r="AL894" s="391"/>
      <c r="AM894" s="391"/>
      <c r="AN894" s="394"/>
      <c r="AO894" s="391"/>
      <c r="AP894" s="391"/>
      <c r="AQ894" s="391"/>
      <c r="AR894" s="391"/>
      <c r="AS894" s="394"/>
      <c r="AT894" s="391"/>
      <c r="AU894" s="391"/>
      <c r="AV894" s="391"/>
      <c r="AW894" s="391"/>
      <c r="AX894" s="394"/>
    </row>
    <row r="895" spans="1:50">
      <c r="A895" s="391"/>
      <c r="B895" s="391"/>
      <c r="C895" s="391"/>
      <c r="D895" s="391"/>
      <c r="E895" s="394"/>
      <c r="F895" s="391"/>
      <c r="G895" s="391"/>
      <c r="H895" s="391"/>
      <c r="I895" s="391"/>
      <c r="J895" s="394"/>
      <c r="K895" s="391"/>
      <c r="L895" s="391"/>
      <c r="M895" s="391"/>
      <c r="N895" s="391"/>
      <c r="O895" s="394"/>
      <c r="P895" s="391"/>
      <c r="Q895" s="391"/>
      <c r="R895" s="391"/>
      <c r="S895" s="391"/>
      <c r="T895" s="394"/>
      <c r="U895" s="391"/>
      <c r="V895" s="391"/>
      <c r="W895" s="391"/>
      <c r="X895" s="391"/>
      <c r="Y895" s="394"/>
      <c r="Z895" s="391"/>
      <c r="AA895" s="391"/>
      <c r="AB895" s="391"/>
      <c r="AC895" s="391"/>
      <c r="AD895" s="394"/>
      <c r="AE895" s="391"/>
      <c r="AF895" s="391"/>
      <c r="AG895" s="391"/>
      <c r="AH895" s="391"/>
      <c r="AI895" s="394"/>
      <c r="AJ895" s="391"/>
      <c r="AK895" s="391"/>
      <c r="AL895" s="391"/>
      <c r="AM895" s="391"/>
      <c r="AN895" s="394"/>
      <c r="AO895" s="391"/>
      <c r="AP895" s="391"/>
      <c r="AQ895" s="391"/>
      <c r="AR895" s="391"/>
      <c r="AS895" s="394"/>
      <c r="AT895" s="391"/>
      <c r="AU895" s="391"/>
      <c r="AV895" s="391"/>
      <c r="AW895" s="391"/>
      <c r="AX895" s="394"/>
    </row>
    <row r="896" spans="1:50">
      <c r="A896" s="391"/>
      <c r="B896" s="391"/>
      <c r="C896" s="391"/>
      <c r="D896" s="391"/>
      <c r="E896" s="394"/>
      <c r="F896" s="391"/>
      <c r="G896" s="391"/>
      <c r="H896" s="391"/>
      <c r="I896" s="391"/>
      <c r="J896" s="394"/>
      <c r="K896" s="391"/>
      <c r="L896" s="391"/>
      <c r="M896" s="391"/>
      <c r="N896" s="391"/>
      <c r="O896" s="394"/>
      <c r="P896" s="391"/>
      <c r="Q896" s="391"/>
      <c r="R896" s="391"/>
      <c r="S896" s="391"/>
      <c r="T896" s="394"/>
      <c r="U896" s="391"/>
      <c r="V896" s="391"/>
      <c r="W896" s="391"/>
      <c r="X896" s="391"/>
      <c r="Y896" s="394"/>
      <c r="Z896" s="391"/>
      <c r="AA896" s="391"/>
      <c r="AB896" s="391"/>
      <c r="AC896" s="391"/>
      <c r="AD896" s="394"/>
      <c r="AE896" s="391"/>
      <c r="AF896" s="391"/>
      <c r="AG896" s="391"/>
      <c r="AH896" s="391"/>
      <c r="AI896" s="394"/>
      <c r="AJ896" s="391"/>
      <c r="AK896" s="391"/>
      <c r="AL896" s="391"/>
      <c r="AM896" s="391"/>
      <c r="AN896" s="394"/>
      <c r="AO896" s="391"/>
      <c r="AP896" s="391"/>
      <c r="AQ896" s="391"/>
      <c r="AR896" s="391"/>
      <c r="AS896" s="394"/>
      <c r="AT896" s="391"/>
      <c r="AU896" s="391"/>
      <c r="AV896" s="391"/>
      <c r="AW896" s="391"/>
      <c r="AX896" s="394"/>
    </row>
    <row r="897" spans="1:50">
      <c r="A897" s="391"/>
      <c r="B897" s="391"/>
      <c r="C897" s="391"/>
      <c r="D897" s="391"/>
      <c r="E897" s="394"/>
      <c r="F897" s="391"/>
      <c r="G897" s="391"/>
      <c r="H897" s="391"/>
      <c r="I897" s="391"/>
      <c r="J897" s="394"/>
      <c r="K897" s="391"/>
      <c r="L897" s="391"/>
      <c r="M897" s="391"/>
      <c r="N897" s="391"/>
      <c r="O897" s="394"/>
      <c r="P897" s="391"/>
      <c r="Q897" s="391"/>
      <c r="R897" s="391"/>
      <c r="S897" s="391"/>
      <c r="T897" s="394"/>
      <c r="U897" s="391"/>
      <c r="V897" s="391"/>
      <c r="W897" s="391"/>
      <c r="X897" s="391"/>
      <c r="Y897" s="394"/>
      <c r="Z897" s="391"/>
      <c r="AA897" s="391"/>
      <c r="AB897" s="391"/>
      <c r="AC897" s="391"/>
      <c r="AD897" s="394"/>
      <c r="AE897" s="391"/>
      <c r="AF897" s="391"/>
      <c r="AG897" s="391"/>
      <c r="AH897" s="391"/>
      <c r="AI897" s="394"/>
      <c r="AJ897" s="391"/>
      <c r="AK897" s="391"/>
      <c r="AL897" s="391"/>
      <c r="AM897" s="391"/>
      <c r="AN897" s="394"/>
      <c r="AO897" s="391"/>
      <c r="AP897" s="391"/>
      <c r="AQ897" s="391"/>
      <c r="AR897" s="391"/>
      <c r="AS897" s="394"/>
      <c r="AT897" s="391"/>
      <c r="AU897" s="391"/>
      <c r="AV897" s="391"/>
      <c r="AW897" s="391"/>
      <c r="AX897" s="394"/>
    </row>
    <row r="898" spans="1:50">
      <c r="A898" s="391"/>
      <c r="B898" s="391"/>
      <c r="C898" s="391"/>
      <c r="D898" s="391"/>
      <c r="E898" s="394"/>
      <c r="F898" s="391"/>
      <c r="G898" s="391"/>
      <c r="H898" s="391"/>
      <c r="I898" s="391"/>
      <c r="J898" s="394"/>
      <c r="K898" s="391"/>
      <c r="L898" s="391"/>
      <c r="M898" s="391"/>
      <c r="N898" s="391"/>
      <c r="O898" s="394"/>
      <c r="P898" s="391"/>
      <c r="Q898" s="391"/>
      <c r="R898" s="391"/>
      <c r="S898" s="391"/>
      <c r="T898" s="394"/>
      <c r="U898" s="391"/>
      <c r="V898" s="391"/>
      <c r="W898" s="391"/>
      <c r="X898" s="391"/>
      <c r="Y898" s="394"/>
      <c r="Z898" s="391"/>
      <c r="AA898" s="391"/>
      <c r="AB898" s="391"/>
      <c r="AC898" s="391"/>
      <c r="AD898" s="394"/>
      <c r="AE898" s="391"/>
      <c r="AF898" s="391"/>
      <c r="AG898" s="391"/>
      <c r="AH898" s="391"/>
      <c r="AI898" s="394"/>
      <c r="AJ898" s="391"/>
      <c r="AK898" s="391"/>
      <c r="AL898" s="391"/>
      <c r="AM898" s="391"/>
      <c r="AN898" s="394"/>
      <c r="AO898" s="391"/>
      <c r="AP898" s="391"/>
      <c r="AQ898" s="391"/>
      <c r="AR898" s="391"/>
      <c r="AS898" s="394"/>
      <c r="AT898" s="391"/>
      <c r="AU898" s="391"/>
      <c r="AV898" s="391"/>
      <c r="AW898" s="391"/>
      <c r="AX898" s="394"/>
    </row>
    <row r="899" spans="1:50">
      <c r="A899" s="391"/>
      <c r="B899" s="391"/>
      <c r="C899" s="391"/>
      <c r="D899" s="391"/>
      <c r="E899" s="394"/>
      <c r="F899" s="391"/>
      <c r="G899" s="391"/>
      <c r="H899" s="391"/>
      <c r="I899" s="391"/>
      <c r="J899" s="394"/>
      <c r="K899" s="391"/>
      <c r="L899" s="391"/>
      <c r="M899" s="391"/>
      <c r="N899" s="391"/>
      <c r="O899" s="394"/>
      <c r="P899" s="391"/>
      <c r="Q899" s="391"/>
      <c r="R899" s="391"/>
      <c r="S899" s="391"/>
      <c r="T899" s="394"/>
      <c r="U899" s="391"/>
      <c r="V899" s="391"/>
      <c r="W899" s="391"/>
      <c r="X899" s="391"/>
      <c r="Y899" s="394"/>
      <c r="Z899" s="391"/>
      <c r="AA899" s="391"/>
      <c r="AB899" s="391"/>
      <c r="AC899" s="391"/>
      <c r="AD899" s="394"/>
      <c r="AE899" s="391"/>
      <c r="AF899" s="391"/>
      <c r="AG899" s="391"/>
      <c r="AH899" s="391"/>
      <c r="AI899" s="394"/>
      <c r="AJ899" s="391"/>
      <c r="AK899" s="391"/>
      <c r="AL899" s="391"/>
      <c r="AM899" s="391"/>
      <c r="AN899" s="394"/>
      <c r="AO899" s="391"/>
      <c r="AP899" s="391"/>
      <c r="AQ899" s="391"/>
      <c r="AR899" s="391"/>
      <c r="AS899" s="394"/>
      <c r="AT899" s="391"/>
      <c r="AU899" s="391"/>
      <c r="AV899" s="391"/>
      <c r="AW899" s="391"/>
      <c r="AX899" s="394"/>
    </row>
    <row r="900" spans="1:50">
      <c r="A900" s="392">
        <v>11</v>
      </c>
      <c r="B900" s="386"/>
      <c r="C900" s="386"/>
      <c r="D900" s="386"/>
      <c r="E900" s="393"/>
      <c r="F900" s="392">
        <v>12</v>
      </c>
      <c r="G900" s="386"/>
      <c r="H900" s="386"/>
      <c r="I900" s="386"/>
      <c r="J900" s="393"/>
      <c r="K900" s="392">
        <v>13</v>
      </c>
      <c r="L900" s="386"/>
      <c r="M900" s="386"/>
      <c r="N900" s="386"/>
      <c r="O900" s="393"/>
      <c r="P900" s="392">
        <v>14</v>
      </c>
      <c r="Q900" s="386"/>
      <c r="R900" s="386"/>
      <c r="S900" s="386"/>
      <c r="T900" s="393"/>
      <c r="U900" s="392">
        <v>15</v>
      </c>
      <c r="V900" s="386"/>
      <c r="W900" s="386"/>
      <c r="X900" s="386"/>
      <c r="Y900" s="393"/>
      <c r="Z900" s="392">
        <v>16</v>
      </c>
      <c r="AA900" s="386"/>
      <c r="AB900" s="386"/>
      <c r="AC900" s="386"/>
      <c r="AD900" s="393"/>
      <c r="AE900" s="392">
        <v>17</v>
      </c>
      <c r="AF900" s="386"/>
      <c r="AG900" s="386"/>
      <c r="AH900" s="386"/>
      <c r="AI900" s="393"/>
      <c r="AJ900" s="392">
        <v>18</v>
      </c>
      <c r="AK900" s="386"/>
      <c r="AL900" s="386"/>
      <c r="AM900" s="386"/>
      <c r="AN900" s="393"/>
      <c r="AO900" s="392">
        <v>19</v>
      </c>
      <c r="AP900" s="386"/>
      <c r="AQ900" s="386"/>
      <c r="AR900" s="386"/>
      <c r="AS900" s="393"/>
      <c r="AT900" s="392">
        <v>20</v>
      </c>
      <c r="AU900" s="386"/>
      <c r="AV900" s="386"/>
      <c r="AW900" s="386"/>
      <c r="AX900" s="393"/>
    </row>
    <row r="901" spans="1:50">
      <c r="A901" s="391"/>
      <c r="B901" s="391"/>
      <c r="C901" s="391"/>
      <c r="D901" s="391"/>
      <c r="E901" s="394"/>
      <c r="F901" s="391"/>
      <c r="G901" s="391"/>
      <c r="H901" s="391"/>
      <c r="I901" s="391"/>
      <c r="J901" s="394"/>
      <c r="K901" s="391"/>
      <c r="L901" s="391"/>
      <c r="M901" s="391"/>
      <c r="N901" s="391"/>
      <c r="O901" s="394"/>
      <c r="P901" s="391"/>
      <c r="Q901" s="391"/>
      <c r="R901" s="391"/>
      <c r="S901" s="391"/>
      <c r="T901" s="394"/>
      <c r="U901" s="391"/>
      <c r="V901" s="391"/>
      <c r="W901" s="391"/>
      <c r="X901" s="391"/>
      <c r="Y901" s="394"/>
      <c r="Z901" s="391"/>
      <c r="AA901" s="391"/>
      <c r="AB901" s="391"/>
      <c r="AC901" s="391"/>
      <c r="AD901" s="394"/>
      <c r="AE901" s="391"/>
      <c r="AF901" s="391"/>
      <c r="AG901" s="391"/>
      <c r="AH901" s="391"/>
      <c r="AI901" s="394"/>
      <c r="AJ901" s="391"/>
      <c r="AK901" s="391"/>
      <c r="AL901" s="391"/>
      <c r="AM901" s="391"/>
      <c r="AN901" s="394"/>
      <c r="AO901" s="391"/>
      <c r="AP901" s="391"/>
      <c r="AQ901" s="391"/>
      <c r="AR901" s="391"/>
      <c r="AS901" s="394"/>
      <c r="AT901" s="391"/>
      <c r="AU901" s="391"/>
      <c r="AV901" s="391"/>
      <c r="AW901" s="391"/>
      <c r="AX901" s="394"/>
    </row>
    <row r="902" spans="1:50">
      <c r="A902" s="391"/>
      <c r="B902" s="391"/>
      <c r="C902" s="391"/>
      <c r="D902" s="391"/>
      <c r="E902" s="394"/>
      <c r="F902" s="391"/>
      <c r="G902" s="391"/>
      <c r="H902" s="391"/>
      <c r="I902" s="391"/>
      <c r="J902" s="394"/>
      <c r="K902" s="391"/>
      <c r="L902" s="391"/>
      <c r="M902" s="391"/>
      <c r="N902" s="391"/>
      <c r="O902" s="394"/>
      <c r="P902" s="391"/>
      <c r="Q902" s="391"/>
      <c r="R902" s="391"/>
      <c r="S902" s="391"/>
      <c r="T902" s="394"/>
      <c r="U902" s="391"/>
      <c r="V902" s="391"/>
      <c r="W902" s="391"/>
      <c r="X902" s="391"/>
      <c r="Y902" s="394"/>
      <c r="Z902" s="391"/>
      <c r="AA902" s="391"/>
      <c r="AB902" s="391"/>
      <c r="AC902" s="391"/>
      <c r="AD902" s="394"/>
      <c r="AE902" s="391"/>
      <c r="AF902" s="391"/>
      <c r="AG902" s="391"/>
      <c r="AH902" s="391"/>
      <c r="AI902" s="394"/>
      <c r="AJ902" s="391"/>
      <c r="AK902" s="391"/>
      <c r="AL902" s="391"/>
      <c r="AM902" s="391"/>
      <c r="AN902" s="394"/>
      <c r="AO902" s="391"/>
      <c r="AP902" s="391"/>
      <c r="AQ902" s="391"/>
      <c r="AR902" s="391"/>
      <c r="AS902" s="394"/>
      <c r="AT902" s="391"/>
      <c r="AU902" s="391"/>
      <c r="AV902" s="391"/>
      <c r="AW902" s="391"/>
      <c r="AX902" s="394"/>
    </row>
    <row r="903" spans="1:50">
      <c r="A903" s="391"/>
      <c r="B903" s="391"/>
      <c r="C903" s="391"/>
      <c r="D903" s="391"/>
      <c r="E903" s="394"/>
      <c r="F903" s="391"/>
      <c r="G903" s="391"/>
      <c r="H903" s="391"/>
      <c r="I903" s="391"/>
      <c r="J903" s="394"/>
      <c r="K903" s="391"/>
      <c r="L903" s="391"/>
      <c r="M903" s="391"/>
      <c r="N903" s="391"/>
      <c r="O903" s="394"/>
      <c r="P903" s="391"/>
      <c r="Q903" s="391"/>
      <c r="R903" s="391"/>
      <c r="S903" s="391"/>
      <c r="T903" s="394"/>
      <c r="U903" s="391"/>
      <c r="V903" s="391"/>
      <c r="W903" s="391"/>
      <c r="X903" s="391"/>
      <c r="Y903" s="394"/>
      <c r="Z903" s="391"/>
      <c r="AA903" s="391"/>
      <c r="AB903" s="391"/>
      <c r="AC903" s="391"/>
      <c r="AD903" s="394"/>
      <c r="AE903" s="391"/>
      <c r="AF903" s="391"/>
      <c r="AG903" s="391"/>
      <c r="AH903" s="391"/>
      <c r="AI903" s="394"/>
      <c r="AJ903" s="391"/>
      <c r="AK903" s="391"/>
      <c r="AL903" s="391"/>
      <c r="AM903" s="391"/>
      <c r="AN903" s="394"/>
      <c r="AO903" s="391"/>
      <c r="AP903" s="391"/>
      <c r="AQ903" s="391"/>
      <c r="AR903" s="391"/>
      <c r="AS903" s="394"/>
      <c r="AT903" s="391"/>
      <c r="AU903" s="391"/>
      <c r="AV903" s="391"/>
      <c r="AW903" s="391"/>
      <c r="AX903" s="394"/>
    </row>
    <row r="904" spans="1:50">
      <c r="A904" s="391"/>
      <c r="B904" s="391"/>
      <c r="C904" s="391"/>
      <c r="D904" s="391"/>
      <c r="E904" s="394"/>
      <c r="F904" s="391"/>
      <c r="G904" s="391"/>
      <c r="H904" s="391"/>
      <c r="I904" s="391"/>
      <c r="J904" s="394"/>
      <c r="K904" s="391"/>
      <c r="L904" s="391"/>
      <c r="M904" s="391"/>
      <c r="N904" s="391"/>
      <c r="O904" s="394"/>
      <c r="P904" s="391"/>
      <c r="Q904" s="391"/>
      <c r="R904" s="391"/>
      <c r="S904" s="391"/>
      <c r="T904" s="394"/>
      <c r="U904" s="391"/>
      <c r="V904" s="391"/>
      <c r="W904" s="391"/>
      <c r="X904" s="391"/>
      <c r="Y904" s="394"/>
      <c r="Z904" s="391"/>
      <c r="AA904" s="391"/>
      <c r="AB904" s="391"/>
      <c r="AC904" s="391"/>
      <c r="AD904" s="394"/>
      <c r="AE904" s="391"/>
      <c r="AF904" s="391"/>
      <c r="AG904" s="391"/>
      <c r="AH904" s="391"/>
      <c r="AI904" s="394"/>
      <c r="AJ904" s="391"/>
      <c r="AK904" s="391"/>
      <c r="AL904" s="391"/>
      <c r="AM904" s="391"/>
      <c r="AN904" s="394"/>
      <c r="AO904" s="391"/>
      <c r="AP904" s="391"/>
      <c r="AQ904" s="391"/>
      <c r="AR904" s="391"/>
      <c r="AS904" s="394"/>
      <c r="AT904" s="391"/>
      <c r="AU904" s="391"/>
      <c r="AV904" s="391"/>
      <c r="AW904" s="391"/>
      <c r="AX904" s="394"/>
    </row>
    <row r="905" spans="1:50">
      <c r="A905" s="391"/>
      <c r="B905" s="391"/>
      <c r="C905" s="391"/>
      <c r="D905" s="391"/>
      <c r="E905" s="394"/>
      <c r="F905" s="391"/>
      <c r="G905" s="391"/>
      <c r="H905" s="391"/>
      <c r="I905" s="391"/>
      <c r="J905" s="394"/>
      <c r="K905" s="391"/>
      <c r="L905" s="391"/>
      <c r="M905" s="391"/>
      <c r="N905" s="391"/>
      <c r="O905" s="394"/>
      <c r="P905" s="391"/>
      <c r="Q905" s="391"/>
      <c r="R905" s="391"/>
      <c r="S905" s="391"/>
      <c r="T905" s="394"/>
      <c r="U905" s="391"/>
      <c r="V905" s="391"/>
      <c r="W905" s="391"/>
      <c r="X905" s="391"/>
      <c r="Y905" s="394"/>
      <c r="Z905" s="391"/>
      <c r="AA905" s="391"/>
      <c r="AB905" s="391"/>
      <c r="AC905" s="391"/>
      <c r="AD905" s="394"/>
      <c r="AE905" s="391"/>
      <c r="AF905" s="391"/>
      <c r="AG905" s="391"/>
      <c r="AH905" s="391"/>
      <c r="AI905" s="394"/>
      <c r="AJ905" s="391"/>
      <c r="AK905" s="391"/>
      <c r="AL905" s="391"/>
      <c r="AM905" s="391"/>
      <c r="AN905" s="394"/>
      <c r="AO905" s="391"/>
      <c r="AP905" s="391"/>
      <c r="AQ905" s="391"/>
      <c r="AR905" s="391"/>
      <c r="AS905" s="394"/>
      <c r="AT905" s="391"/>
      <c r="AU905" s="391"/>
      <c r="AV905" s="391"/>
      <c r="AW905" s="391"/>
      <c r="AX905" s="394"/>
    </row>
    <row r="906" spans="1:50">
      <c r="A906" s="391"/>
      <c r="B906" s="391"/>
      <c r="C906" s="391"/>
      <c r="D906" s="391"/>
      <c r="E906" s="394"/>
      <c r="F906" s="391"/>
      <c r="G906" s="391"/>
      <c r="H906" s="391"/>
      <c r="I906" s="391"/>
      <c r="J906" s="394"/>
      <c r="K906" s="391"/>
      <c r="L906" s="391"/>
      <c r="M906" s="391"/>
      <c r="N906" s="391"/>
      <c r="O906" s="394"/>
      <c r="P906" s="391"/>
      <c r="Q906" s="391"/>
      <c r="R906" s="391"/>
      <c r="S906" s="391"/>
      <c r="T906" s="394"/>
      <c r="U906" s="391"/>
      <c r="V906" s="391"/>
      <c r="W906" s="391"/>
      <c r="X906" s="391"/>
      <c r="Y906" s="394"/>
      <c r="Z906" s="391"/>
      <c r="AA906" s="391"/>
      <c r="AB906" s="391"/>
      <c r="AC906" s="391"/>
      <c r="AD906" s="394"/>
      <c r="AE906" s="391"/>
      <c r="AF906" s="391"/>
      <c r="AG906" s="391"/>
      <c r="AH906" s="391"/>
      <c r="AI906" s="394"/>
      <c r="AJ906" s="391"/>
      <c r="AK906" s="391"/>
      <c r="AL906" s="391"/>
      <c r="AM906" s="391"/>
      <c r="AN906" s="394"/>
      <c r="AO906" s="391"/>
      <c r="AP906" s="391"/>
      <c r="AQ906" s="391"/>
      <c r="AR906" s="391"/>
      <c r="AS906" s="394"/>
      <c r="AT906" s="391"/>
      <c r="AU906" s="391"/>
      <c r="AV906" s="391"/>
      <c r="AW906" s="391"/>
      <c r="AX906" s="394"/>
    </row>
    <row r="907" spans="1:50">
      <c r="A907" s="391"/>
      <c r="B907" s="391"/>
      <c r="C907" s="391"/>
      <c r="D907" s="391"/>
      <c r="E907" s="394"/>
      <c r="F907" s="391"/>
      <c r="G907" s="391"/>
      <c r="H907" s="391"/>
      <c r="I907" s="391"/>
      <c r="J907" s="394"/>
      <c r="K907" s="391"/>
      <c r="L907" s="391"/>
      <c r="M907" s="391"/>
      <c r="N907" s="391"/>
      <c r="O907" s="394"/>
      <c r="P907" s="391"/>
      <c r="Q907" s="391"/>
      <c r="R907" s="391"/>
      <c r="S907" s="391"/>
      <c r="T907" s="394"/>
      <c r="U907" s="391"/>
      <c r="V907" s="391"/>
      <c r="W907" s="391"/>
      <c r="X907" s="391"/>
      <c r="Y907" s="394"/>
      <c r="Z907" s="391"/>
      <c r="AA907" s="391"/>
      <c r="AB907" s="391"/>
      <c r="AC907" s="391"/>
      <c r="AD907" s="394"/>
      <c r="AE907" s="391"/>
      <c r="AF907" s="391"/>
      <c r="AG907" s="391"/>
      <c r="AH907" s="391"/>
      <c r="AI907" s="394"/>
      <c r="AJ907" s="391"/>
      <c r="AK907" s="391"/>
      <c r="AL907" s="391"/>
      <c r="AM907" s="391"/>
      <c r="AN907" s="394"/>
      <c r="AO907" s="391"/>
      <c r="AP907" s="391"/>
      <c r="AQ907" s="391"/>
      <c r="AR907" s="391"/>
      <c r="AS907" s="394"/>
      <c r="AT907" s="391"/>
      <c r="AU907" s="391"/>
      <c r="AV907" s="391"/>
      <c r="AW907" s="391"/>
      <c r="AX907" s="394"/>
    </row>
    <row r="908" spans="1:50">
      <c r="A908" s="391"/>
      <c r="B908" s="391"/>
      <c r="C908" s="391"/>
      <c r="D908" s="391"/>
      <c r="E908" s="394"/>
      <c r="F908" s="391"/>
      <c r="G908" s="391"/>
      <c r="H908" s="391"/>
      <c r="I908" s="391"/>
      <c r="J908" s="394"/>
      <c r="K908" s="391"/>
      <c r="L908" s="391"/>
      <c r="M908" s="391"/>
      <c r="N908" s="391"/>
      <c r="O908" s="394"/>
      <c r="P908" s="391"/>
      <c r="Q908" s="391"/>
      <c r="R908" s="391"/>
      <c r="S908" s="391"/>
      <c r="T908" s="394"/>
      <c r="U908" s="391"/>
      <c r="V908" s="391"/>
      <c r="W908" s="391"/>
      <c r="X908" s="391"/>
      <c r="Y908" s="394"/>
      <c r="Z908" s="391"/>
      <c r="AA908" s="391"/>
      <c r="AB908" s="391"/>
      <c r="AC908" s="391"/>
      <c r="AD908" s="394"/>
      <c r="AE908" s="391"/>
      <c r="AF908" s="391"/>
      <c r="AG908" s="391"/>
      <c r="AH908" s="391"/>
      <c r="AI908" s="394"/>
      <c r="AJ908" s="391"/>
      <c r="AK908" s="391"/>
      <c r="AL908" s="391"/>
      <c r="AM908" s="391"/>
      <c r="AN908" s="394"/>
      <c r="AO908" s="391"/>
      <c r="AP908" s="391"/>
      <c r="AQ908" s="391"/>
      <c r="AR908" s="391"/>
      <c r="AS908" s="394"/>
      <c r="AT908" s="391"/>
      <c r="AU908" s="391"/>
      <c r="AV908" s="391"/>
      <c r="AW908" s="391"/>
      <c r="AX908" s="394"/>
    </row>
    <row r="909" spans="1:50">
      <c r="A909" s="391"/>
      <c r="B909" s="391"/>
      <c r="C909" s="391"/>
      <c r="D909" s="391"/>
      <c r="E909" s="394"/>
      <c r="F909" s="391"/>
      <c r="G909" s="391"/>
      <c r="H909" s="391"/>
      <c r="I909" s="391"/>
      <c r="J909" s="394"/>
      <c r="K909" s="391"/>
      <c r="L909" s="391"/>
      <c r="M909" s="391"/>
      <c r="N909" s="391"/>
      <c r="O909" s="394"/>
      <c r="P909" s="391"/>
      <c r="Q909" s="391"/>
      <c r="R909" s="391"/>
      <c r="S909" s="391"/>
      <c r="T909" s="394"/>
      <c r="U909" s="391"/>
      <c r="V909" s="391"/>
      <c r="W909" s="391"/>
      <c r="X909" s="391"/>
      <c r="Y909" s="394"/>
      <c r="Z909" s="391"/>
      <c r="AA909" s="391"/>
      <c r="AB909" s="391"/>
      <c r="AC909" s="391"/>
      <c r="AD909" s="394"/>
      <c r="AE909" s="391"/>
      <c r="AF909" s="391"/>
      <c r="AG909" s="391"/>
      <c r="AH909" s="391"/>
      <c r="AI909" s="394"/>
      <c r="AJ909" s="391"/>
      <c r="AK909" s="391"/>
      <c r="AL909" s="391"/>
      <c r="AM909" s="391"/>
      <c r="AN909" s="394"/>
      <c r="AO909" s="391"/>
      <c r="AP909" s="391"/>
      <c r="AQ909" s="391"/>
      <c r="AR909" s="391"/>
      <c r="AS909" s="394"/>
      <c r="AT909" s="391"/>
      <c r="AU909" s="391"/>
      <c r="AV909" s="391"/>
      <c r="AW909" s="391"/>
      <c r="AX909" s="394"/>
    </row>
    <row r="910" spans="1:50">
      <c r="A910" s="391"/>
      <c r="B910" s="391"/>
      <c r="C910" s="391"/>
      <c r="D910" s="391"/>
      <c r="E910" s="394"/>
      <c r="F910" s="391"/>
      <c r="G910" s="391"/>
      <c r="H910" s="391"/>
      <c r="I910" s="391"/>
      <c r="J910" s="394"/>
      <c r="K910" s="391"/>
      <c r="L910" s="391"/>
      <c r="M910" s="391"/>
      <c r="N910" s="391"/>
      <c r="O910" s="394"/>
      <c r="P910" s="391"/>
      <c r="Q910" s="391"/>
      <c r="R910" s="391"/>
      <c r="S910" s="391"/>
      <c r="T910" s="394"/>
      <c r="U910" s="391"/>
      <c r="V910" s="391"/>
      <c r="W910" s="391"/>
      <c r="X910" s="391"/>
      <c r="Y910" s="394"/>
      <c r="Z910" s="391"/>
      <c r="AA910" s="391"/>
      <c r="AB910" s="391"/>
      <c r="AC910" s="391"/>
      <c r="AD910" s="394"/>
      <c r="AE910" s="391"/>
      <c r="AF910" s="391"/>
      <c r="AG910" s="391"/>
      <c r="AH910" s="391"/>
      <c r="AI910" s="394"/>
      <c r="AJ910" s="391"/>
      <c r="AK910" s="391"/>
      <c r="AL910" s="391"/>
      <c r="AM910" s="391"/>
      <c r="AN910" s="394"/>
      <c r="AO910" s="391"/>
      <c r="AP910" s="391"/>
      <c r="AQ910" s="391"/>
      <c r="AR910" s="391"/>
      <c r="AS910" s="394"/>
      <c r="AT910" s="391"/>
      <c r="AU910" s="391"/>
      <c r="AV910" s="391"/>
      <c r="AW910" s="391"/>
      <c r="AX910" s="394"/>
    </row>
    <row r="911" spans="1:50">
      <c r="A911" s="391"/>
      <c r="B911" s="391"/>
      <c r="C911" s="391"/>
      <c r="D911" s="391"/>
      <c r="E911" s="394"/>
      <c r="F911" s="391"/>
      <c r="G911" s="391"/>
      <c r="H911" s="391"/>
      <c r="I911" s="391"/>
      <c r="J911" s="394"/>
      <c r="K911" s="391"/>
      <c r="L911" s="391"/>
      <c r="M911" s="391"/>
      <c r="N911" s="391"/>
      <c r="O911" s="394"/>
      <c r="P911" s="391"/>
      <c r="Q911" s="391"/>
      <c r="R911" s="391"/>
      <c r="S911" s="391"/>
      <c r="T911" s="394"/>
      <c r="U911" s="391"/>
      <c r="V911" s="391"/>
      <c r="W911" s="391"/>
      <c r="X911" s="391"/>
      <c r="Y911" s="394"/>
      <c r="Z911" s="391"/>
      <c r="AA911" s="391"/>
      <c r="AB911" s="391"/>
      <c r="AC911" s="391"/>
      <c r="AD911" s="394"/>
      <c r="AE911" s="391"/>
      <c r="AF911" s="391"/>
      <c r="AG911" s="391"/>
      <c r="AH911" s="391"/>
      <c r="AI911" s="394"/>
      <c r="AJ911" s="391"/>
      <c r="AK911" s="391"/>
      <c r="AL911" s="391"/>
      <c r="AM911" s="391"/>
      <c r="AN911" s="394"/>
      <c r="AO911" s="391"/>
      <c r="AP911" s="391"/>
      <c r="AQ911" s="391"/>
      <c r="AR911" s="391"/>
      <c r="AS911" s="394"/>
      <c r="AT911" s="391"/>
      <c r="AU911" s="391"/>
      <c r="AV911" s="391"/>
      <c r="AW911" s="391"/>
      <c r="AX911" s="394"/>
    </row>
    <row r="912" spans="1:50">
      <c r="A912" s="391"/>
      <c r="B912" s="391"/>
      <c r="C912" s="391"/>
      <c r="D912" s="391"/>
      <c r="E912" s="394"/>
      <c r="F912" s="391"/>
      <c r="G912" s="391"/>
      <c r="H912" s="391"/>
      <c r="I912" s="391"/>
      <c r="J912" s="394"/>
      <c r="K912" s="391"/>
      <c r="L912" s="391"/>
      <c r="M912" s="391"/>
      <c r="N912" s="391"/>
      <c r="O912" s="394"/>
      <c r="P912" s="391"/>
      <c r="Q912" s="391"/>
      <c r="R912" s="391"/>
      <c r="S912" s="391"/>
      <c r="T912" s="394"/>
      <c r="U912" s="391"/>
      <c r="V912" s="391"/>
      <c r="W912" s="391"/>
      <c r="X912" s="391"/>
      <c r="Y912" s="394"/>
      <c r="Z912" s="391"/>
      <c r="AA912" s="391"/>
      <c r="AB912" s="391"/>
      <c r="AC912" s="391"/>
      <c r="AD912" s="394"/>
      <c r="AE912" s="391"/>
      <c r="AF912" s="391"/>
      <c r="AG912" s="391"/>
      <c r="AH912" s="391"/>
      <c r="AI912" s="394"/>
      <c r="AJ912" s="391"/>
      <c r="AK912" s="391"/>
      <c r="AL912" s="391"/>
      <c r="AM912" s="391"/>
      <c r="AN912" s="394"/>
      <c r="AO912" s="391"/>
      <c r="AP912" s="391"/>
      <c r="AQ912" s="391"/>
      <c r="AR912" s="391"/>
      <c r="AS912" s="394"/>
      <c r="AT912" s="391"/>
      <c r="AU912" s="391"/>
      <c r="AV912" s="391"/>
      <c r="AW912" s="391"/>
      <c r="AX912" s="394"/>
    </row>
    <row r="913" spans="1:50">
      <c r="A913" s="391"/>
      <c r="B913" s="391"/>
      <c r="C913" s="391"/>
      <c r="D913" s="391"/>
      <c r="E913" s="394"/>
      <c r="F913" s="391"/>
      <c r="G913" s="391"/>
      <c r="H913" s="391"/>
      <c r="I913" s="391"/>
      <c r="J913" s="394"/>
      <c r="K913" s="391"/>
      <c r="L913" s="391"/>
      <c r="M913" s="391"/>
      <c r="N913" s="391"/>
      <c r="O913" s="394"/>
      <c r="P913" s="391"/>
      <c r="Q913" s="391"/>
      <c r="R913" s="391"/>
      <c r="S913" s="391"/>
      <c r="T913" s="394"/>
      <c r="U913" s="391"/>
      <c r="V913" s="391"/>
      <c r="W913" s="391"/>
      <c r="X913" s="391"/>
      <c r="Y913" s="394"/>
      <c r="Z913" s="391"/>
      <c r="AA913" s="391"/>
      <c r="AB913" s="391"/>
      <c r="AC913" s="391"/>
      <c r="AD913" s="394"/>
      <c r="AE913" s="391"/>
      <c r="AF913" s="391"/>
      <c r="AG913" s="391"/>
      <c r="AH913" s="391"/>
      <c r="AI913" s="394"/>
      <c r="AJ913" s="391"/>
      <c r="AK913" s="391"/>
      <c r="AL913" s="391"/>
      <c r="AM913" s="391"/>
      <c r="AN913" s="394"/>
      <c r="AO913" s="391"/>
      <c r="AP913" s="391"/>
      <c r="AQ913" s="391"/>
      <c r="AR913" s="391"/>
      <c r="AS913" s="394"/>
      <c r="AT913" s="391"/>
      <c r="AU913" s="391"/>
      <c r="AV913" s="391"/>
      <c r="AW913" s="391"/>
      <c r="AX913" s="394"/>
    </row>
    <row r="914" spans="1:50">
      <c r="A914" s="391"/>
      <c r="B914" s="391"/>
      <c r="C914" s="391"/>
      <c r="D914" s="391"/>
      <c r="E914" s="394"/>
      <c r="F914" s="391"/>
      <c r="G914" s="391"/>
      <c r="H914" s="391"/>
      <c r="I914" s="391"/>
      <c r="J914" s="394"/>
      <c r="K914" s="391"/>
      <c r="L914" s="391"/>
      <c r="M914" s="391"/>
      <c r="N914" s="391"/>
      <c r="O914" s="394"/>
      <c r="P914" s="391"/>
      <c r="Q914" s="391"/>
      <c r="R914" s="391"/>
      <c r="S914" s="391"/>
      <c r="T914" s="394"/>
      <c r="U914" s="391"/>
      <c r="V914" s="391"/>
      <c r="W914" s="391"/>
      <c r="X914" s="391"/>
      <c r="Y914" s="394"/>
      <c r="Z914" s="391"/>
      <c r="AA914" s="391"/>
      <c r="AB914" s="391"/>
      <c r="AC914" s="391"/>
      <c r="AD914" s="394"/>
      <c r="AE914" s="391"/>
      <c r="AF914" s="391"/>
      <c r="AG914" s="391"/>
      <c r="AH914" s="391"/>
      <c r="AI914" s="394"/>
      <c r="AJ914" s="391"/>
      <c r="AK914" s="391"/>
      <c r="AL914" s="391"/>
      <c r="AM914" s="391"/>
      <c r="AN914" s="394"/>
      <c r="AO914" s="391"/>
      <c r="AP914" s="391"/>
      <c r="AQ914" s="391"/>
      <c r="AR914" s="391"/>
      <c r="AS914" s="394"/>
      <c r="AT914" s="391"/>
      <c r="AU914" s="391"/>
      <c r="AV914" s="391"/>
      <c r="AW914" s="391"/>
      <c r="AX914" s="394"/>
    </row>
    <row r="915" spans="1:50">
      <c r="A915" s="388"/>
      <c r="B915" s="388"/>
      <c r="C915" s="388"/>
      <c r="D915" s="388"/>
      <c r="E915" s="395"/>
      <c r="F915" s="388"/>
      <c r="G915" s="388"/>
      <c r="H915" s="388"/>
      <c r="I915" s="388"/>
      <c r="J915" s="395"/>
      <c r="K915" s="388"/>
      <c r="L915" s="388"/>
      <c r="M915" s="388"/>
      <c r="N915" s="388"/>
      <c r="O915" s="395"/>
      <c r="P915" s="388"/>
      <c r="Q915" s="388"/>
      <c r="R915" s="388"/>
      <c r="S915" s="388"/>
      <c r="T915" s="395"/>
      <c r="U915" s="388"/>
      <c r="V915" s="388"/>
      <c r="W915" s="388"/>
      <c r="X915" s="388"/>
      <c r="Y915" s="395"/>
      <c r="Z915" s="396"/>
      <c r="AA915" s="388"/>
      <c r="AB915" s="388"/>
      <c r="AC915" s="388"/>
      <c r="AD915" s="395"/>
      <c r="AE915" s="388"/>
      <c r="AF915" s="388"/>
      <c r="AG915" s="388"/>
      <c r="AH915" s="388"/>
      <c r="AI915" s="395"/>
      <c r="AJ915" s="388"/>
      <c r="AK915" s="388"/>
      <c r="AL915" s="388"/>
      <c r="AM915" s="388"/>
      <c r="AN915" s="395"/>
      <c r="AO915" s="388"/>
      <c r="AP915" s="388"/>
      <c r="AQ915" s="388"/>
      <c r="AR915" s="388"/>
      <c r="AS915" s="395"/>
      <c r="AT915" s="388"/>
      <c r="AU915" s="388"/>
      <c r="AV915" s="388"/>
      <c r="AW915" s="388"/>
      <c r="AX915" s="395"/>
    </row>
    <row r="916" spans="1:50">
      <c r="A916" s="392">
        <v>21</v>
      </c>
      <c r="B916" s="386"/>
      <c r="C916" s="386"/>
      <c r="D916" s="386"/>
      <c r="E916" s="393"/>
      <c r="F916" s="392">
        <v>22</v>
      </c>
      <c r="G916" s="386"/>
      <c r="H916" s="386"/>
      <c r="I916" s="386"/>
      <c r="J916" s="393"/>
      <c r="K916" s="392">
        <v>23</v>
      </c>
      <c r="L916" s="386"/>
      <c r="M916" s="386"/>
      <c r="N916" s="386"/>
      <c r="O916" s="393"/>
      <c r="P916" s="392">
        <v>24</v>
      </c>
      <c r="Q916" s="386"/>
      <c r="R916" s="386"/>
      <c r="S916" s="386"/>
      <c r="T916" s="393"/>
      <c r="U916" s="392">
        <v>25</v>
      </c>
      <c r="V916" s="386"/>
      <c r="W916" s="386"/>
      <c r="X916" s="386"/>
      <c r="Y916" s="393"/>
      <c r="Z916" s="397"/>
      <c r="AA916" s="391"/>
      <c r="AB916" s="391"/>
      <c r="AC916" s="391"/>
      <c r="AD916" s="391"/>
      <c r="AE916" s="397"/>
      <c r="AF916" s="391"/>
      <c r="AG916" s="391"/>
      <c r="AH916" s="391"/>
      <c r="AI916" s="391"/>
      <c r="AJ916" s="397"/>
      <c r="AK916" s="391"/>
      <c r="AL916" s="391"/>
      <c r="AM916" s="391"/>
      <c r="AN916" s="391"/>
      <c r="AO916" s="397"/>
      <c r="AP916" s="391"/>
      <c r="AQ916" s="391"/>
      <c r="AR916" s="391"/>
      <c r="AS916" s="391"/>
      <c r="AT916" s="397"/>
      <c r="AU916" s="391"/>
      <c r="AV916" s="391"/>
      <c r="AW916" s="391"/>
      <c r="AX916" s="391"/>
    </row>
    <row r="917" spans="1:50">
      <c r="A917" s="391"/>
      <c r="B917" s="391"/>
      <c r="C917" s="391"/>
      <c r="D917" s="391"/>
      <c r="E917" s="394"/>
      <c r="F917" s="391"/>
      <c r="G917" s="391"/>
      <c r="H917" s="391"/>
      <c r="I917" s="391"/>
      <c r="J917" s="394"/>
      <c r="K917" s="391"/>
      <c r="L917" s="391"/>
      <c r="M917" s="391"/>
      <c r="N917" s="391"/>
      <c r="O917" s="394"/>
      <c r="P917" s="391"/>
      <c r="Q917" s="391"/>
      <c r="R917" s="391"/>
      <c r="S917" s="391"/>
      <c r="T917" s="394"/>
      <c r="U917" s="391"/>
      <c r="V917" s="391"/>
      <c r="W917" s="391"/>
      <c r="X917" s="391"/>
      <c r="Y917" s="394"/>
      <c r="Z917" s="391"/>
      <c r="AA917" s="391"/>
      <c r="AB917" s="391"/>
      <c r="AC917" s="391"/>
      <c r="AD917" s="391"/>
      <c r="AE917" s="391"/>
      <c r="AF917" s="391"/>
      <c r="AG917" s="391"/>
      <c r="AH917" s="391"/>
      <c r="AI917" s="391"/>
      <c r="AJ917" s="391"/>
      <c r="AK917" s="391"/>
      <c r="AL917" s="391"/>
      <c r="AM917" s="391"/>
      <c r="AN917" s="391"/>
      <c r="AO917" s="391"/>
      <c r="AP917" s="391"/>
      <c r="AQ917" s="391"/>
      <c r="AR917" s="391"/>
      <c r="AS917" s="391"/>
      <c r="AT917" s="391"/>
      <c r="AU917" s="391"/>
      <c r="AV917" s="391"/>
      <c r="AW917" s="391"/>
      <c r="AX917" s="391"/>
    </row>
    <row r="918" spans="1:50">
      <c r="A918" s="391"/>
      <c r="B918" s="391"/>
      <c r="C918" s="391"/>
      <c r="D918" s="391"/>
      <c r="E918" s="394"/>
      <c r="F918" s="391"/>
      <c r="G918" s="391"/>
      <c r="H918" s="391"/>
      <c r="I918" s="391"/>
      <c r="J918" s="394"/>
      <c r="K918" s="391"/>
      <c r="L918" s="391"/>
      <c r="M918" s="391"/>
      <c r="N918" s="391"/>
      <c r="O918" s="394"/>
      <c r="P918" s="391"/>
      <c r="Q918" s="391"/>
      <c r="R918" s="391"/>
      <c r="S918" s="391"/>
      <c r="T918" s="394"/>
      <c r="U918" s="391"/>
      <c r="V918" s="391"/>
      <c r="W918" s="391"/>
      <c r="X918" s="391"/>
      <c r="Y918" s="394"/>
      <c r="Z918" s="391"/>
      <c r="AA918" s="391"/>
      <c r="AB918" s="391"/>
      <c r="AC918" s="391"/>
      <c r="AD918" s="391"/>
      <c r="AE918" s="391"/>
      <c r="AF918" s="391"/>
      <c r="AG918" s="391"/>
      <c r="AH918" s="391"/>
      <c r="AI918" s="391"/>
      <c r="AJ918" s="391"/>
      <c r="AK918" s="391"/>
      <c r="AL918" s="391"/>
      <c r="AM918" s="391"/>
      <c r="AN918" s="391"/>
      <c r="AO918" s="391"/>
      <c r="AP918" s="391"/>
      <c r="AQ918" s="391"/>
      <c r="AR918" s="391"/>
      <c r="AS918" s="391"/>
      <c r="AT918" s="391"/>
      <c r="AU918" s="391"/>
      <c r="AV918" s="391"/>
      <c r="AW918" s="391"/>
      <c r="AX918" s="391"/>
    </row>
    <row r="919" spans="1:50">
      <c r="A919" s="391"/>
      <c r="B919" s="391"/>
      <c r="C919" s="391"/>
      <c r="D919" s="391"/>
      <c r="E919" s="394"/>
      <c r="F919" s="391"/>
      <c r="G919" s="391"/>
      <c r="H919" s="391"/>
      <c r="I919" s="391"/>
      <c r="J919" s="394"/>
      <c r="K919" s="391"/>
      <c r="L919" s="391"/>
      <c r="M919" s="391"/>
      <c r="N919" s="391"/>
      <c r="O919" s="394"/>
      <c r="P919" s="391"/>
      <c r="Q919" s="391"/>
      <c r="R919" s="391"/>
      <c r="S919" s="391"/>
      <c r="T919" s="394"/>
      <c r="U919" s="391"/>
      <c r="V919" s="391"/>
      <c r="W919" s="391"/>
      <c r="X919" s="391"/>
      <c r="Y919" s="394"/>
      <c r="Z919" s="391"/>
      <c r="AA919" s="391"/>
      <c r="AB919" s="391"/>
      <c r="AC919" s="391"/>
      <c r="AD919" s="391"/>
      <c r="AE919" s="391"/>
      <c r="AF919" s="391"/>
      <c r="AG919" s="391"/>
      <c r="AH919" s="391"/>
      <c r="AI919" s="391"/>
      <c r="AJ919" s="391"/>
      <c r="AK919" s="391"/>
      <c r="AL919" s="391"/>
      <c r="AM919" s="391"/>
      <c r="AN919" s="391"/>
      <c r="AO919" s="391"/>
      <c r="AP919" s="391"/>
      <c r="AQ919" s="391"/>
      <c r="AR919" s="391"/>
      <c r="AS919" s="391"/>
      <c r="AT919" s="391"/>
      <c r="AU919" s="391"/>
      <c r="AV919" s="391"/>
      <c r="AW919" s="391"/>
      <c r="AX919" s="391"/>
    </row>
    <row r="920" spans="1:50">
      <c r="A920" s="391"/>
      <c r="B920" s="391"/>
      <c r="C920" s="391"/>
      <c r="D920" s="391"/>
      <c r="E920" s="394"/>
      <c r="F920" s="391"/>
      <c r="G920" s="391"/>
      <c r="H920" s="391"/>
      <c r="I920" s="391"/>
      <c r="J920" s="394"/>
      <c r="K920" s="391"/>
      <c r="L920" s="391"/>
      <c r="M920" s="391"/>
      <c r="N920" s="391"/>
      <c r="O920" s="394"/>
      <c r="P920" s="391"/>
      <c r="Q920" s="391"/>
      <c r="R920" s="391"/>
      <c r="S920" s="391"/>
      <c r="T920" s="394"/>
      <c r="U920" s="391"/>
      <c r="V920" s="391"/>
      <c r="W920" s="391"/>
      <c r="X920" s="391"/>
      <c r="Y920" s="394"/>
      <c r="Z920" s="391"/>
      <c r="AA920" s="391"/>
      <c r="AB920" s="391"/>
      <c r="AC920" s="391"/>
      <c r="AD920" s="391"/>
      <c r="AE920" s="391"/>
      <c r="AF920" s="391"/>
      <c r="AG920" s="391"/>
      <c r="AH920" s="391"/>
      <c r="AI920" s="391"/>
      <c r="AJ920" s="391"/>
      <c r="AK920" s="391"/>
      <c r="AL920" s="391"/>
      <c r="AM920" s="391"/>
      <c r="AN920" s="391"/>
      <c r="AO920" s="391"/>
      <c r="AP920" s="391"/>
      <c r="AQ920" s="391"/>
      <c r="AR920" s="391"/>
      <c r="AS920" s="391"/>
      <c r="AT920" s="391"/>
      <c r="AU920" s="391"/>
      <c r="AV920" s="391"/>
      <c r="AW920" s="391"/>
      <c r="AX920" s="391"/>
    </row>
    <row r="921" spans="1:50">
      <c r="A921" s="391"/>
      <c r="B921" s="391"/>
      <c r="C921" s="391"/>
      <c r="D921" s="391"/>
      <c r="E921" s="394"/>
      <c r="F921" s="391"/>
      <c r="G921" s="391"/>
      <c r="H921" s="391"/>
      <c r="I921" s="391"/>
      <c r="J921" s="394"/>
      <c r="K921" s="391"/>
      <c r="L921" s="391"/>
      <c r="M921" s="391"/>
      <c r="N921" s="391"/>
      <c r="O921" s="394"/>
      <c r="P921" s="391"/>
      <c r="Q921" s="391"/>
      <c r="R921" s="391"/>
      <c r="S921" s="391"/>
      <c r="T921" s="394"/>
      <c r="U921" s="391"/>
      <c r="V921" s="391"/>
      <c r="W921" s="391"/>
      <c r="X921" s="391"/>
      <c r="Y921" s="394"/>
      <c r="Z921" s="391"/>
      <c r="AA921" s="391"/>
      <c r="AB921" s="391"/>
      <c r="AC921" s="391"/>
      <c r="AD921" s="391"/>
      <c r="AE921" s="391"/>
      <c r="AF921" s="391"/>
      <c r="AG921" s="391"/>
      <c r="AH921" s="391"/>
      <c r="AI921" s="391"/>
      <c r="AJ921" s="391"/>
      <c r="AK921" s="391"/>
      <c r="AL921" s="391"/>
      <c r="AM921" s="391"/>
      <c r="AN921" s="391"/>
      <c r="AO921" s="391"/>
      <c r="AP921" s="391"/>
      <c r="AQ921" s="391"/>
      <c r="AR921" s="391"/>
      <c r="AS921" s="391"/>
      <c r="AT921" s="391"/>
      <c r="AU921" s="391"/>
      <c r="AV921" s="391"/>
      <c r="AW921" s="391"/>
      <c r="AX921" s="391"/>
    </row>
    <row r="922" spans="1:50">
      <c r="A922" s="391"/>
      <c r="B922" s="391"/>
      <c r="C922" s="391"/>
      <c r="D922" s="391"/>
      <c r="E922" s="394"/>
      <c r="F922" s="391"/>
      <c r="G922" s="391"/>
      <c r="H922" s="391"/>
      <c r="I922" s="391"/>
      <c r="J922" s="394"/>
      <c r="K922" s="391"/>
      <c r="L922" s="391"/>
      <c r="M922" s="391"/>
      <c r="N922" s="391"/>
      <c r="O922" s="394"/>
      <c r="P922" s="391"/>
      <c r="Q922" s="391"/>
      <c r="R922" s="391"/>
      <c r="S922" s="391"/>
      <c r="T922" s="394"/>
      <c r="U922" s="391"/>
      <c r="V922" s="391"/>
      <c r="W922" s="391"/>
      <c r="X922" s="391"/>
      <c r="Y922" s="394"/>
      <c r="Z922" s="391"/>
      <c r="AA922" s="391"/>
      <c r="AB922" s="391"/>
      <c r="AC922" s="391"/>
      <c r="AD922" s="391"/>
      <c r="AE922" s="391"/>
      <c r="AF922" s="391"/>
      <c r="AG922" s="391"/>
      <c r="AH922" s="391"/>
      <c r="AI922" s="391"/>
      <c r="AJ922" s="391"/>
      <c r="AK922" s="391"/>
      <c r="AL922" s="391"/>
      <c r="AM922" s="391"/>
      <c r="AN922" s="391"/>
      <c r="AO922" s="391"/>
      <c r="AP922" s="391"/>
      <c r="AQ922" s="391"/>
      <c r="AR922" s="391"/>
      <c r="AS922" s="391"/>
      <c r="AT922" s="391"/>
      <c r="AU922" s="391"/>
      <c r="AV922" s="391"/>
      <c r="AW922" s="391"/>
      <c r="AX922" s="391"/>
    </row>
    <row r="923" spans="1:50">
      <c r="A923" s="391"/>
      <c r="B923" s="391"/>
      <c r="C923" s="391"/>
      <c r="D923" s="391"/>
      <c r="E923" s="394"/>
      <c r="F923" s="391"/>
      <c r="G923" s="391"/>
      <c r="H923" s="391"/>
      <c r="I923" s="391"/>
      <c r="J923" s="394"/>
      <c r="K923" s="391"/>
      <c r="L923" s="391"/>
      <c r="M923" s="391"/>
      <c r="N923" s="391"/>
      <c r="O923" s="394"/>
      <c r="P923" s="391"/>
      <c r="Q923" s="391"/>
      <c r="R923" s="391"/>
      <c r="S923" s="391"/>
      <c r="T923" s="394"/>
      <c r="U923" s="391"/>
      <c r="V923" s="391"/>
      <c r="W923" s="391"/>
      <c r="X923" s="391"/>
      <c r="Y923" s="394"/>
      <c r="Z923" s="391"/>
      <c r="AA923" s="391"/>
      <c r="AB923" s="391"/>
      <c r="AC923" s="391"/>
      <c r="AD923" s="391"/>
      <c r="AE923" s="391"/>
      <c r="AF923" s="391"/>
      <c r="AG923" s="391"/>
      <c r="AH923" s="391"/>
      <c r="AI923" s="391"/>
      <c r="AJ923" s="391"/>
      <c r="AK923" s="391"/>
      <c r="AL923" s="391"/>
      <c r="AM923" s="391"/>
      <c r="AN923" s="391"/>
      <c r="AO923" s="391"/>
      <c r="AP923" s="391"/>
      <c r="AQ923" s="391"/>
      <c r="AR923" s="391"/>
      <c r="AS923" s="391"/>
      <c r="AT923" s="391"/>
      <c r="AU923" s="391"/>
      <c r="AV923" s="391"/>
      <c r="AW923" s="391"/>
      <c r="AX923" s="391"/>
    </row>
    <row r="924" spans="1:50">
      <c r="A924" s="391"/>
      <c r="B924" s="391"/>
      <c r="C924" s="391"/>
      <c r="D924" s="391"/>
      <c r="E924" s="394"/>
      <c r="F924" s="391"/>
      <c r="G924" s="391"/>
      <c r="H924" s="391"/>
      <c r="I924" s="391"/>
      <c r="J924" s="394"/>
      <c r="K924" s="391"/>
      <c r="L924" s="391"/>
      <c r="M924" s="391"/>
      <c r="N924" s="391"/>
      <c r="O924" s="394"/>
      <c r="P924" s="391"/>
      <c r="Q924" s="391"/>
      <c r="R924" s="391"/>
      <c r="S924" s="391"/>
      <c r="T924" s="394"/>
      <c r="U924" s="391"/>
      <c r="V924" s="391"/>
      <c r="W924" s="391"/>
      <c r="X924" s="391"/>
      <c r="Y924" s="394"/>
      <c r="Z924" s="391"/>
      <c r="AA924" s="391"/>
      <c r="AB924" s="391"/>
      <c r="AC924" s="391"/>
      <c r="AD924" s="391"/>
      <c r="AE924" s="391"/>
      <c r="AF924" s="391"/>
      <c r="AG924" s="391"/>
      <c r="AH924" s="391"/>
      <c r="AI924" s="391"/>
      <c r="AJ924" s="391"/>
      <c r="AK924" s="391"/>
      <c r="AL924" s="391"/>
      <c r="AM924" s="391"/>
      <c r="AN924" s="391"/>
      <c r="AO924" s="391"/>
      <c r="AP924" s="391"/>
      <c r="AQ924" s="391"/>
      <c r="AR924" s="391"/>
      <c r="AS924" s="391"/>
      <c r="AT924" s="391"/>
      <c r="AU924" s="391"/>
      <c r="AV924" s="391"/>
      <c r="AW924" s="391"/>
      <c r="AX924" s="391"/>
    </row>
    <row r="925" spans="1:50">
      <c r="A925" s="391"/>
      <c r="B925" s="391"/>
      <c r="C925" s="391"/>
      <c r="D925" s="391"/>
      <c r="E925" s="394"/>
      <c r="F925" s="391"/>
      <c r="G925" s="391"/>
      <c r="H925" s="391"/>
      <c r="I925" s="391"/>
      <c r="J925" s="394"/>
      <c r="K925" s="391"/>
      <c r="L925" s="391"/>
      <c r="M925" s="391"/>
      <c r="N925" s="391"/>
      <c r="O925" s="394"/>
      <c r="P925" s="391"/>
      <c r="Q925" s="391"/>
      <c r="R925" s="391"/>
      <c r="S925" s="391"/>
      <c r="T925" s="394"/>
      <c r="U925" s="391"/>
      <c r="V925" s="391"/>
      <c r="W925" s="391"/>
      <c r="X925" s="391"/>
      <c r="Y925" s="394"/>
      <c r="Z925" s="391"/>
      <c r="AA925" s="391"/>
      <c r="AB925" s="391"/>
      <c r="AC925" s="391"/>
      <c r="AD925" s="391"/>
      <c r="AE925" s="391"/>
      <c r="AF925" s="391"/>
      <c r="AG925" s="391"/>
      <c r="AH925" s="391"/>
      <c r="AI925" s="391"/>
      <c r="AJ925" s="391"/>
      <c r="AK925" s="391"/>
      <c r="AL925" s="391"/>
      <c r="AM925" s="391"/>
      <c r="AN925" s="391"/>
      <c r="AO925" s="391"/>
      <c r="AP925" s="391"/>
      <c r="AQ925" s="391"/>
      <c r="AR925" s="391"/>
      <c r="AS925" s="391"/>
      <c r="AT925" s="391"/>
      <c r="AU925" s="391"/>
      <c r="AV925" s="391"/>
      <c r="AW925" s="391"/>
      <c r="AX925" s="391"/>
    </row>
    <row r="926" spans="1:50">
      <c r="A926" s="391"/>
      <c r="B926" s="391"/>
      <c r="C926" s="391"/>
      <c r="D926" s="391"/>
      <c r="E926" s="394"/>
      <c r="F926" s="391"/>
      <c r="G926" s="391"/>
      <c r="H926" s="391"/>
      <c r="I926" s="391"/>
      <c r="J926" s="394"/>
      <c r="K926" s="391"/>
      <c r="L926" s="391"/>
      <c r="M926" s="391"/>
      <c r="N926" s="391"/>
      <c r="O926" s="394"/>
      <c r="P926" s="391"/>
      <c r="Q926" s="391"/>
      <c r="R926" s="391"/>
      <c r="S926" s="391"/>
      <c r="T926" s="394"/>
      <c r="U926" s="391"/>
      <c r="V926" s="391"/>
      <c r="W926" s="391"/>
      <c r="X926" s="391"/>
      <c r="Y926" s="394"/>
      <c r="Z926" s="391"/>
      <c r="AA926" s="391"/>
      <c r="AB926" s="391"/>
      <c r="AC926" s="391"/>
      <c r="AD926" s="391"/>
      <c r="AE926" s="391"/>
      <c r="AF926" s="391"/>
      <c r="AG926" s="391"/>
      <c r="AH926" s="391"/>
      <c r="AI926" s="391"/>
      <c r="AJ926" s="391"/>
      <c r="AK926" s="391"/>
      <c r="AL926" s="391"/>
      <c r="AM926" s="391"/>
      <c r="AN926" s="391"/>
      <c r="AO926" s="391"/>
      <c r="AP926" s="391"/>
      <c r="AQ926" s="391"/>
      <c r="AR926" s="391"/>
      <c r="AS926" s="391"/>
      <c r="AT926" s="391"/>
      <c r="AU926" s="391"/>
      <c r="AV926" s="391"/>
      <c r="AW926" s="391"/>
      <c r="AX926" s="391"/>
    </row>
    <row r="927" spans="1:50">
      <c r="A927" s="391"/>
      <c r="B927" s="391"/>
      <c r="C927" s="391"/>
      <c r="D927" s="391"/>
      <c r="E927" s="394"/>
      <c r="F927" s="391"/>
      <c r="G927" s="391"/>
      <c r="H927" s="391"/>
      <c r="I927" s="391"/>
      <c r="J927" s="394"/>
      <c r="K927" s="391"/>
      <c r="L927" s="391"/>
      <c r="M927" s="391"/>
      <c r="N927" s="391"/>
      <c r="O927" s="394"/>
      <c r="P927" s="391"/>
      <c r="Q927" s="391"/>
      <c r="R927" s="391"/>
      <c r="S927" s="391"/>
      <c r="T927" s="394"/>
      <c r="U927" s="391"/>
      <c r="V927" s="391"/>
      <c r="W927" s="391"/>
      <c r="X927" s="391"/>
      <c r="Y927" s="394"/>
      <c r="Z927" s="391"/>
      <c r="AA927" s="391"/>
      <c r="AB927" s="391"/>
      <c r="AC927" s="391"/>
      <c r="AD927" s="391"/>
      <c r="AE927" s="391"/>
      <c r="AF927" s="391"/>
      <c r="AG927" s="391"/>
      <c r="AH927" s="391"/>
      <c r="AI927" s="391"/>
      <c r="AJ927" s="391"/>
      <c r="AK927" s="391"/>
      <c r="AL927" s="391"/>
      <c r="AM927" s="391"/>
      <c r="AN927" s="391"/>
      <c r="AO927" s="391"/>
      <c r="AP927" s="391"/>
      <c r="AQ927" s="391"/>
      <c r="AR927" s="391"/>
      <c r="AS927" s="391"/>
      <c r="AT927" s="391"/>
      <c r="AU927" s="391"/>
      <c r="AV927" s="391"/>
      <c r="AW927" s="391"/>
      <c r="AX927" s="391"/>
    </row>
    <row r="928" spans="1:50">
      <c r="A928" s="391"/>
      <c r="B928" s="391"/>
      <c r="C928" s="391"/>
      <c r="D928" s="391"/>
      <c r="E928" s="394"/>
      <c r="F928" s="391"/>
      <c r="G928" s="391"/>
      <c r="H928" s="391"/>
      <c r="I928" s="391"/>
      <c r="J928" s="394"/>
      <c r="K928" s="391"/>
      <c r="L928" s="391"/>
      <c r="M928" s="391"/>
      <c r="N928" s="391"/>
      <c r="O928" s="394"/>
      <c r="P928" s="391"/>
      <c r="Q928" s="391"/>
      <c r="R928" s="391"/>
      <c r="S928" s="391"/>
      <c r="T928" s="394"/>
      <c r="U928" s="391"/>
      <c r="V928" s="391"/>
      <c r="W928" s="391"/>
      <c r="X928" s="391"/>
      <c r="Y928" s="394"/>
      <c r="Z928" s="391"/>
      <c r="AA928" s="391"/>
      <c r="AB928" s="391"/>
      <c r="AC928" s="391"/>
      <c r="AD928" s="391"/>
      <c r="AE928" s="391"/>
      <c r="AF928" s="391"/>
      <c r="AG928" s="391"/>
      <c r="AH928" s="391"/>
      <c r="AI928" s="391"/>
      <c r="AJ928" s="391"/>
      <c r="AK928" s="391"/>
      <c r="AL928" s="391"/>
      <c r="AM928" s="391"/>
      <c r="AN928" s="391"/>
      <c r="AO928" s="391"/>
      <c r="AP928" s="391"/>
      <c r="AQ928" s="391"/>
      <c r="AR928" s="391"/>
      <c r="AS928" s="391"/>
      <c r="AT928" s="391"/>
      <c r="AU928" s="391"/>
      <c r="AV928" s="391"/>
      <c r="AW928" s="391"/>
      <c r="AX928" s="391"/>
    </row>
    <row r="929" spans="1:50">
      <c r="A929" s="391"/>
      <c r="B929" s="391"/>
      <c r="C929" s="391"/>
      <c r="D929" s="391"/>
      <c r="E929" s="394"/>
      <c r="F929" s="391"/>
      <c r="G929" s="391"/>
      <c r="H929" s="391"/>
      <c r="I929" s="391"/>
      <c r="J929" s="394"/>
      <c r="K929" s="391"/>
      <c r="L929" s="391"/>
      <c r="M929" s="391"/>
      <c r="N929" s="391"/>
      <c r="O929" s="394"/>
      <c r="P929" s="391"/>
      <c r="Q929" s="391"/>
      <c r="R929" s="391"/>
      <c r="S929" s="391"/>
      <c r="T929" s="394"/>
      <c r="U929" s="391"/>
      <c r="V929" s="391"/>
      <c r="W929" s="391"/>
      <c r="X929" s="391"/>
      <c r="Y929" s="394"/>
      <c r="Z929" s="391"/>
      <c r="AA929" s="391"/>
      <c r="AB929" s="391"/>
      <c r="AC929" s="391"/>
      <c r="AD929" s="391"/>
      <c r="AE929" s="391"/>
      <c r="AF929" s="391"/>
      <c r="AG929" s="391"/>
      <c r="AH929" s="391"/>
      <c r="AI929" s="391"/>
      <c r="AJ929" s="391"/>
      <c r="AK929" s="391"/>
      <c r="AL929" s="391"/>
      <c r="AM929" s="391"/>
      <c r="AN929" s="391"/>
      <c r="AO929" s="391"/>
      <c r="AP929" s="391"/>
      <c r="AQ929" s="391"/>
      <c r="AR929" s="391"/>
      <c r="AS929" s="391"/>
      <c r="AT929" s="391"/>
      <c r="AU929" s="391"/>
      <c r="AV929" s="391"/>
      <c r="AW929" s="391"/>
      <c r="AX929" s="391"/>
    </row>
    <row r="930" spans="1:50">
      <c r="A930" s="391"/>
      <c r="B930" s="391"/>
      <c r="C930" s="391"/>
      <c r="D930" s="391"/>
      <c r="E930" s="394"/>
      <c r="F930" s="391"/>
      <c r="G930" s="391"/>
      <c r="H930" s="391"/>
      <c r="I930" s="391"/>
      <c r="J930" s="394"/>
      <c r="K930" s="391"/>
      <c r="L930" s="391"/>
      <c r="M930" s="391"/>
      <c r="N930" s="391"/>
      <c r="O930" s="394"/>
      <c r="P930" s="391"/>
      <c r="Q930" s="391"/>
      <c r="R930" s="391"/>
      <c r="S930" s="391"/>
      <c r="T930" s="394"/>
      <c r="U930" s="391"/>
      <c r="V930" s="391"/>
      <c r="W930" s="391"/>
      <c r="X930" s="391"/>
      <c r="Y930" s="394"/>
      <c r="Z930" s="391"/>
      <c r="AA930" s="391"/>
      <c r="AB930" s="391"/>
      <c r="AC930" s="391"/>
      <c r="AD930" s="391"/>
      <c r="AE930" s="391"/>
      <c r="AF930" s="391"/>
      <c r="AG930" s="391"/>
      <c r="AH930" s="391"/>
      <c r="AI930" s="391"/>
      <c r="AJ930" s="391"/>
      <c r="AK930" s="391"/>
      <c r="AL930" s="391"/>
      <c r="AM930" s="391"/>
      <c r="AN930" s="391"/>
      <c r="AO930" s="391"/>
      <c r="AP930" s="391"/>
      <c r="AQ930" s="391"/>
      <c r="AR930" s="391"/>
      <c r="AS930" s="391"/>
      <c r="AT930" s="391"/>
      <c r="AU930" s="391"/>
      <c r="AV930" s="391"/>
      <c r="AW930" s="391"/>
      <c r="AX930" s="391"/>
    </row>
    <row r="931" spans="1:50">
      <c r="A931" s="388"/>
      <c r="B931" s="388"/>
      <c r="C931" s="388"/>
      <c r="D931" s="388"/>
      <c r="E931" s="395"/>
      <c r="F931" s="388"/>
      <c r="G931" s="388"/>
      <c r="H931" s="388"/>
      <c r="I931" s="388"/>
      <c r="J931" s="395"/>
      <c r="K931" s="388"/>
      <c r="L931" s="388"/>
      <c r="M931" s="388"/>
      <c r="N931" s="388"/>
      <c r="O931" s="395"/>
      <c r="P931" s="388"/>
      <c r="Q931" s="388"/>
      <c r="R931" s="388"/>
      <c r="S931" s="388"/>
      <c r="T931" s="395"/>
      <c r="U931" s="388"/>
      <c r="V931" s="388"/>
      <c r="W931" s="388"/>
      <c r="X931" s="388"/>
      <c r="Y931" s="395"/>
      <c r="Z931" s="396"/>
      <c r="AA931" s="388"/>
      <c r="AB931" s="388"/>
      <c r="AC931" s="388"/>
      <c r="AD931" s="388"/>
      <c r="AE931" s="388"/>
      <c r="AF931" s="388"/>
      <c r="AG931" s="388"/>
      <c r="AH931" s="388"/>
      <c r="AI931" s="388"/>
      <c r="AJ931" s="388"/>
      <c r="AK931" s="388"/>
      <c r="AL931" s="388"/>
      <c r="AM931" s="388"/>
      <c r="AN931" s="388"/>
      <c r="AO931" s="388"/>
      <c r="AP931" s="388"/>
      <c r="AQ931" s="388"/>
      <c r="AR931" s="388"/>
      <c r="AS931" s="388"/>
      <c r="AT931" s="388"/>
      <c r="AU931" s="388"/>
      <c r="AV931" s="388"/>
      <c r="AW931" s="388"/>
      <c r="AX931" s="388"/>
    </row>
    <row r="932" spans="1:50" ht="18.75">
      <c r="A932" s="2029" t="s">
        <v>0</v>
      </c>
      <c r="B932" s="2029"/>
      <c r="C932" s="2029"/>
      <c r="D932" s="2029"/>
      <c r="E932" s="2029"/>
      <c r="F932" s="2029" t="s">
        <v>1</v>
      </c>
      <c r="G932" s="2029"/>
      <c r="H932" s="2029"/>
      <c r="I932" s="2029"/>
      <c r="J932" s="2029"/>
      <c r="K932" s="2029" t="s">
        <v>2</v>
      </c>
      <c r="L932" s="2029"/>
      <c r="M932" s="2029"/>
      <c r="N932" s="2029"/>
      <c r="O932" s="2029"/>
      <c r="P932" s="2029" t="s">
        <v>3</v>
      </c>
      <c r="Q932" s="2029"/>
      <c r="R932" s="2029"/>
      <c r="S932" s="2029"/>
      <c r="T932" s="2029"/>
      <c r="U932" s="2029" t="s">
        <v>4</v>
      </c>
      <c r="V932" s="2029"/>
      <c r="W932" s="2029"/>
      <c r="X932" s="2029"/>
      <c r="Y932" s="2029"/>
      <c r="Z932" s="2029" t="s">
        <v>5</v>
      </c>
      <c r="AA932" s="2029"/>
      <c r="AB932" s="2029"/>
      <c r="AC932" s="2029"/>
      <c r="AD932" s="2029"/>
      <c r="AE932" s="2029" t="s">
        <v>6</v>
      </c>
      <c r="AF932" s="2029"/>
      <c r="AG932" s="2029"/>
      <c r="AH932" s="2029"/>
      <c r="AI932" s="2029"/>
      <c r="AJ932" s="2029" t="s">
        <v>7</v>
      </c>
      <c r="AK932" s="2029"/>
      <c r="AL932" s="2029"/>
      <c r="AM932" s="2029"/>
      <c r="AN932" s="2029"/>
      <c r="AO932" s="2029" t="s">
        <v>8</v>
      </c>
      <c r="AP932" s="2029"/>
      <c r="AQ932" s="2029"/>
      <c r="AR932" s="2029"/>
      <c r="AS932" s="2029"/>
      <c r="AT932" s="2029" t="s">
        <v>9</v>
      </c>
      <c r="AU932" s="2029"/>
      <c r="AV932" s="2029"/>
      <c r="AW932" s="2029"/>
      <c r="AX932" s="2029"/>
    </row>
    <row r="933" spans="1:50">
      <c r="A933" s="386"/>
      <c r="B933" s="386"/>
      <c r="C933" s="386"/>
      <c r="D933" s="386"/>
      <c r="E933" s="386"/>
      <c r="F933" s="386"/>
      <c r="G933" s="386"/>
      <c r="H933" s="386"/>
      <c r="I933" s="386"/>
      <c r="J933" s="386"/>
      <c r="K933" s="386"/>
      <c r="L933" s="386"/>
      <c r="M933" s="386"/>
      <c r="N933" s="386"/>
      <c r="O933" s="386"/>
      <c r="P933" s="386"/>
      <c r="Q933" s="386"/>
      <c r="R933" s="386"/>
      <c r="S933" s="386"/>
      <c r="T933" s="386"/>
      <c r="U933" s="386"/>
      <c r="V933" s="386"/>
      <c r="W933" s="386"/>
      <c r="X933" s="386"/>
      <c r="Y933" s="386"/>
      <c r="Z933" s="398">
        <v>1</v>
      </c>
      <c r="AA933" s="386"/>
      <c r="AB933" s="386"/>
      <c r="AC933" s="386"/>
      <c r="AD933" s="393"/>
      <c r="AE933" s="386">
        <v>2</v>
      </c>
      <c r="AF933" s="386"/>
      <c r="AG933" s="386"/>
      <c r="AH933" s="386"/>
      <c r="AI933" s="393"/>
      <c r="AJ933" s="386">
        <v>3</v>
      </c>
      <c r="AK933" s="386"/>
      <c r="AL933" s="386"/>
      <c r="AM933" s="386"/>
      <c r="AN933" s="393"/>
      <c r="AO933" s="386">
        <v>4</v>
      </c>
      <c r="AP933" s="386"/>
      <c r="AQ933" s="386"/>
      <c r="AR933" s="386"/>
      <c r="AS933" s="393"/>
      <c r="AT933" s="386">
        <v>5</v>
      </c>
      <c r="AU933" s="386"/>
      <c r="AV933" s="386"/>
      <c r="AW933" s="386"/>
      <c r="AX933" s="393"/>
    </row>
    <row r="934" spans="1:50">
      <c r="A934" s="391"/>
      <c r="B934" s="391"/>
      <c r="C934" s="391"/>
      <c r="D934" s="391"/>
      <c r="E934" s="391"/>
      <c r="F934" s="391"/>
      <c r="G934" s="391"/>
      <c r="H934" s="391"/>
      <c r="I934" s="391"/>
      <c r="J934" s="391"/>
      <c r="K934" s="391"/>
      <c r="L934" s="391"/>
      <c r="M934" s="391"/>
      <c r="N934" s="391"/>
      <c r="O934" s="391"/>
      <c r="P934" s="391"/>
      <c r="Q934" s="391"/>
      <c r="R934" s="391"/>
      <c r="S934" s="391"/>
      <c r="T934" s="391"/>
      <c r="U934" s="391"/>
      <c r="V934" s="391"/>
      <c r="W934" s="391"/>
      <c r="X934" s="391"/>
      <c r="Y934" s="391"/>
      <c r="Z934" s="399"/>
      <c r="AA934" s="391"/>
      <c r="AB934" s="391"/>
      <c r="AC934" s="391"/>
      <c r="AD934" s="394"/>
      <c r="AE934" s="391"/>
      <c r="AF934" s="391"/>
      <c r="AG934" s="391"/>
      <c r="AH934" s="391"/>
      <c r="AI934" s="394"/>
      <c r="AJ934" s="391"/>
      <c r="AK934" s="391"/>
      <c r="AL934" s="391"/>
      <c r="AM934" s="391"/>
      <c r="AN934" s="394"/>
      <c r="AO934" s="391"/>
      <c r="AP934" s="391"/>
      <c r="AQ934" s="391"/>
      <c r="AR934" s="391"/>
      <c r="AS934" s="394"/>
      <c r="AT934" s="391"/>
      <c r="AU934" s="391"/>
      <c r="AV934" s="391"/>
      <c r="AW934" s="391"/>
      <c r="AX934" s="394"/>
    </row>
    <row r="935" spans="1:50">
      <c r="A935" s="391"/>
      <c r="B935" s="391"/>
      <c r="C935" s="391"/>
      <c r="D935" s="391"/>
      <c r="E935" s="391"/>
      <c r="F935" s="391"/>
      <c r="G935" s="391"/>
      <c r="H935" s="391"/>
      <c r="I935" s="391"/>
      <c r="J935" s="391"/>
      <c r="K935" s="391"/>
      <c r="L935" s="391"/>
      <c r="M935" s="391"/>
      <c r="N935" s="391"/>
      <c r="O935" s="391"/>
      <c r="P935" s="391"/>
      <c r="Q935" s="391"/>
      <c r="R935" s="391"/>
      <c r="S935" s="391"/>
      <c r="T935" s="391"/>
      <c r="U935" s="391"/>
      <c r="V935" s="391"/>
      <c r="W935" s="391"/>
      <c r="X935" s="391"/>
      <c r="Y935" s="391"/>
      <c r="Z935" s="399"/>
      <c r="AA935" s="391"/>
      <c r="AB935" s="391"/>
      <c r="AC935" s="391"/>
      <c r="AD935" s="394"/>
      <c r="AE935" s="391"/>
      <c r="AF935" s="391"/>
      <c r="AG935" s="391"/>
      <c r="AH935" s="391"/>
      <c r="AI935" s="394"/>
      <c r="AJ935" s="391"/>
      <c r="AK935" s="391"/>
      <c r="AL935" s="391"/>
      <c r="AM935" s="391"/>
      <c r="AN935" s="394"/>
      <c r="AO935" s="391"/>
      <c r="AP935" s="391"/>
      <c r="AQ935" s="391"/>
      <c r="AR935" s="391"/>
      <c r="AS935" s="394"/>
      <c r="AT935" s="391"/>
      <c r="AU935" s="391"/>
      <c r="AV935" s="391"/>
      <c r="AW935" s="391"/>
      <c r="AX935" s="394"/>
    </row>
    <row r="936" spans="1:50">
      <c r="A936" s="391"/>
      <c r="B936" s="391"/>
      <c r="C936" s="391"/>
      <c r="D936" s="391"/>
      <c r="E936" s="391"/>
      <c r="F936" s="391"/>
      <c r="G936" s="391"/>
      <c r="H936" s="391"/>
      <c r="I936" s="391"/>
      <c r="J936" s="391"/>
      <c r="K936" s="391"/>
      <c r="L936" s="391"/>
      <c r="M936" s="391"/>
      <c r="N936" s="391"/>
      <c r="O936" s="391"/>
      <c r="P936" s="391"/>
      <c r="Q936" s="391"/>
      <c r="R936" s="391"/>
      <c r="S936" s="391"/>
      <c r="T936" s="391"/>
      <c r="U936" s="391"/>
      <c r="V936" s="391"/>
      <c r="W936" s="391"/>
      <c r="X936" s="391"/>
      <c r="Y936" s="391"/>
      <c r="Z936" s="399"/>
      <c r="AA936" s="391"/>
      <c r="AB936" s="391"/>
      <c r="AC936" s="391"/>
      <c r="AD936" s="394"/>
      <c r="AE936" s="391"/>
      <c r="AF936" s="391"/>
      <c r="AG936" s="391"/>
      <c r="AH936" s="391"/>
      <c r="AI936" s="394"/>
      <c r="AJ936" s="391"/>
      <c r="AK936" s="391"/>
      <c r="AL936" s="391"/>
      <c r="AM936" s="391"/>
      <c r="AN936" s="394"/>
      <c r="AO936" s="391"/>
      <c r="AP936" s="391"/>
      <c r="AQ936" s="391"/>
      <c r="AR936" s="391"/>
      <c r="AS936" s="394"/>
      <c r="AT936" s="391"/>
      <c r="AU936" s="391"/>
      <c r="AV936" s="391"/>
      <c r="AW936" s="391"/>
      <c r="AX936" s="394"/>
    </row>
    <row r="937" spans="1:50">
      <c r="A937" s="391"/>
      <c r="B937" s="391"/>
      <c r="C937" s="391"/>
      <c r="D937" s="391"/>
      <c r="E937" s="391"/>
      <c r="F937" s="391"/>
      <c r="G937" s="391"/>
      <c r="H937" s="391"/>
      <c r="I937" s="391"/>
      <c r="J937" s="391"/>
      <c r="K937" s="391"/>
      <c r="L937" s="391"/>
      <c r="M937" s="391"/>
      <c r="N937" s="391"/>
      <c r="O937" s="391"/>
      <c r="P937" s="391"/>
      <c r="Q937" s="391"/>
      <c r="R937" s="391"/>
      <c r="S937" s="391"/>
      <c r="T937" s="391"/>
      <c r="U937" s="391"/>
      <c r="V937" s="391"/>
      <c r="W937" s="391"/>
      <c r="X937" s="391"/>
      <c r="Y937" s="391"/>
      <c r="Z937" s="399"/>
      <c r="AA937" s="391"/>
      <c r="AB937" s="391"/>
      <c r="AC937" s="391"/>
      <c r="AD937" s="394"/>
      <c r="AE937" s="391"/>
      <c r="AF937" s="391"/>
      <c r="AG937" s="391"/>
      <c r="AH937" s="391"/>
      <c r="AI937" s="394"/>
      <c r="AJ937" s="391"/>
      <c r="AK937" s="391"/>
      <c r="AL937" s="391"/>
      <c r="AM937" s="391"/>
      <c r="AN937" s="394"/>
      <c r="AO937" s="391"/>
      <c r="AP937" s="391"/>
      <c r="AQ937" s="391"/>
      <c r="AR937" s="391"/>
      <c r="AS937" s="394"/>
      <c r="AT937" s="391"/>
      <c r="AU937" s="391"/>
      <c r="AV937" s="391"/>
      <c r="AW937" s="391"/>
      <c r="AX937" s="394"/>
    </row>
    <row r="938" spans="1:50">
      <c r="A938" s="391"/>
      <c r="B938" s="391"/>
      <c r="C938" s="391"/>
      <c r="D938" s="391"/>
      <c r="E938" s="391"/>
      <c r="F938" s="391"/>
      <c r="G938" s="391"/>
      <c r="H938" s="391"/>
      <c r="I938" s="391"/>
      <c r="J938" s="391"/>
      <c r="K938" s="391"/>
      <c r="L938" s="391"/>
      <c r="M938" s="391"/>
      <c r="N938" s="391"/>
      <c r="O938" s="391"/>
      <c r="P938" s="391"/>
      <c r="Q938" s="391"/>
      <c r="R938" s="391"/>
      <c r="S938" s="391"/>
      <c r="T938" s="391"/>
      <c r="U938" s="391"/>
      <c r="V938" s="391"/>
      <c r="W938" s="391"/>
      <c r="X938" s="391"/>
      <c r="Y938" s="391"/>
      <c r="Z938" s="399"/>
      <c r="AA938" s="391"/>
      <c r="AB938" s="391"/>
      <c r="AC938" s="391"/>
      <c r="AD938" s="394"/>
      <c r="AE938" s="391"/>
      <c r="AF938" s="391"/>
      <c r="AG938" s="391"/>
      <c r="AH938" s="391"/>
      <c r="AI938" s="394"/>
      <c r="AJ938" s="391"/>
      <c r="AK938" s="391"/>
      <c r="AL938" s="391"/>
      <c r="AM938" s="391"/>
      <c r="AN938" s="394"/>
      <c r="AO938" s="391"/>
      <c r="AP938" s="391"/>
      <c r="AQ938" s="391"/>
      <c r="AR938" s="391"/>
      <c r="AS938" s="394"/>
      <c r="AT938" s="391"/>
      <c r="AU938" s="391"/>
      <c r="AV938" s="391"/>
      <c r="AW938" s="391"/>
      <c r="AX938" s="394"/>
    </row>
    <row r="939" spans="1:50">
      <c r="A939" s="391"/>
      <c r="B939" s="391"/>
      <c r="C939" s="391"/>
      <c r="D939" s="391"/>
      <c r="E939" s="391"/>
      <c r="F939" s="391"/>
      <c r="G939" s="391"/>
      <c r="H939" s="391"/>
      <c r="I939" s="391"/>
      <c r="J939" s="391"/>
      <c r="K939" s="391"/>
      <c r="L939" s="391"/>
      <c r="M939" s="391"/>
      <c r="N939" s="391"/>
      <c r="O939" s="391"/>
      <c r="P939" s="391"/>
      <c r="Q939" s="391"/>
      <c r="R939" s="391"/>
      <c r="S939" s="391"/>
      <c r="T939" s="391"/>
      <c r="U939" s="391"/>
      <c r="V939" s="391"/>
      <c r="W939" s="391"/>
      <c r="X939" s="391"/>
      <c r="Y939" s="391"/>
      <c r="Z939" s="399"/>
      <c r="AA939" s="391"/>
      <c r="AB939" s="391"/>
      <c r="AC939" s="391"/>
      <c r="AD939" s="394"/>
      <c r="AE939" s="391"/>
      <c r="AF939" s="391"/>
      <c r="AG939" s="391"/>
      <c r="AH939" s="391"/>
      <c r="AI939" s="394"/>
      <c r="AJ939" s="391"/>
      <c r="AK939" s="391"/>
      <c r="AL939" s="391"/>
      <c r="AM939" s="391"/>
      <c r="AN939" s="394"/>
      <c r="AO939" s="391"/>
      <c r="AP939" s="391"/>
      <c r="AQ939" s="391"/>
      <c r="AR939" s="391"/>
      <c r="AS939" s="394"/>
      <c r="AT939" s="391"/>
      <c r="AU939" s="391"/>
      <c r="AV939" s="391"/>
      <c r="AW939" s="391"/>
      <c r="AX939" s="394"/>
    </row>
    <row r="940" spans="1:50">
      <c r="A940" s="391"/>
      <c r="B940" s="391"/>
      <c r="C940" s="391"/>
      <c r="D940" s="391"/>
      <c r="E940" s="391"/>
      <c r="F940" s="391"/>
      <c r="G940" s="391"/>
      <c r="H940" s="391"/>
      <c r="I940" s="391"/>
      <c r="J940" s="391"/>
      <c r="K940" s="391"/>
      <c r="L940" s="391"/>
      <c r="M940" s="391"/>
      <c r="N940" s="391"/>
      <c r="O940" s="391"/>
      <c r="P940" s="391"/>
      <c r="Q940" s="391"/>
      <c r="R940" s="391"/>
      <c r="S940" s="391"/>
      <c r="T940" s="391"/>
      <c r="U940" s="391"/>
      <c r="V940" s="391"/>
      <c r="W940" s="391"/>
      <c r="X940" s="391"/>
      <c r="Y940" s="391"/>
      <c r="Z940" s="399"/>
      <c r="AA940" s="391"/>
      <c r="AB940" s="391"/>
      <c r="AC940" s="391"/>
      <c r="AD940" s="394"/>
      <c r="AE940" s="391"/>
      <c r="AF940" s="391"/>
      <c r="AG940" s="391"/>
      <c r="AH940" s="391"/>
      <c r="AI940" s="394"/>
      <c r="AJ940" s="391"/>
      <c r="AK940" s="391"/>
      <c r="AL940" s="391"/>
      <c r="AM940" s="391"/>
      <c r="AN940" s="394"/>
      <c r="AO940" s="391"/>
      <c r="AP940" s="391"/>
      <c r="AQ940" s="391"/>
      <c r="AR940" s="391"/>
      <c r="AS940" s="394"/>
      <c r="AT940" s="391"/>
      <c r="AU940" s="391"/>
      <c r="AV940" s="391"/>
      <c r="AW940" s="391"/>
      <c r="AX940" s="394"/>
    </row>
    <row r="941" spans="1:50">
      <c r="A941" s="391"/>
      <c r="B941" s="391"/>
      <c r="C941" s="391"/>
      <c r="D941" s="391"/>
      <c r="E941" s="391"/>
      <c r="F941" s="391"/>
      <c r="G941" s="391"/>
      <c r="H941" s="391"/>
      <c r="I941" s="391"/>
      <c r="J941" s="391"/>
      <c r="K941" s="391"/>
      <c r="L941" s="391"/>
      <c r="M941" s="391"/>
      <c r="N941" s="391"/>
      <c r="O941" s="391"/>
      <c r="P941" s="391"/>
      <c r="Q941" s="391"/>
      <c r="R941" s="391"/>
      <c r="S941" s="391"/>
      <c r="T941" s="391"/>
      <c r="U941" s="391"/>
      <c r="V941" s="391"/>
      <c r="W941" s="391"/>
      <c r="X941" s="391"/>
      <c r="Y941" s="391"/>
      <c r="Z941" s="399"/>
      <c r="AA941" s="391"/>
      <c r="AB941" s="391"/>
      <c r="AC941" s="391"/>
      <c r="AD941" s="394"/>
      <c r="AE941" s="391"/>
      <c r="AF941" s="391"/>
      <c r="AG941" s="391"/>
      <c r="AH941" s="391"/>
      <c r="AI941" s="394"/>
      <c r="AJ941" s="391"/>
      <c r="AK941" s="391"/>
      <c r="AL941" s="391"/>
      <c r="AM941" s="391"/>
      <c r="AN941" s="394"/>
      <c r="AO941" s="391"/>
      <c r="AP941" s="391"/>
      <c r="AQ941" s="391"/>
      <c r="AR941" s="391"/>
      <c r="AS941" s="394"/>
      <c r="AT941" s="391"/>
      <c r="AU941" s="391"/>
      <c r="AV941" s="391"/>
      <c r="AW941" s="391"/>
      <c r="AX941" s="394"/>
    </row>
    <row r="942" spans="1:50">
      <c r="A942" s="391"/>
      <c r="B942" s="391"/>
      <c r="C942" s="391"/>
      <c r="D942" s="391"/>
      <c r="E942" s="391"/>
      <c r="F942" s="391"/>
      <c r="G942" s="391"/>
      <c r="H942" s="391"/>
      <c r="I942" s="391"/>
      <c r="J942" s="391"/>
      <c r="K942" s="391"/>
      <c r="L942" s="391"/>
      <c r="M942" s="391"/>
      <c r="N942" s="391"/>
      <c r="O942" s="391"/>
      <c r="P942" s="391"/>
      <c r="Q942" s="391"/>
      <c r="R942" s="391"/>
      <c r="S942" s="391"/>
      <c r="T942" s="391"/>
      <c r="U942" s="391"/>
      <c r="V942" s="391"/>
      <c r="W942" s="391"/>
      <c r="X942" s="391"/>
      <c r="Y942" s="391"/>
      <c r="Z942" s="399"/>
      <c r="AA942" s="391"/>
      <c r="AB942" s="391"/>
      <c r="AC942" s="391"/>
      <c r="AD942" s="394"/>
      <c r="AE942" s="391"/>
      <c r="AF942" s="391"/>
      <c r="AG942" s="391"/>
      <c r="AH942" s="391"/>
      <c r="AI942" s="394"/>
      <c r="AJ942" s="391"/>
      <c r="AK942" s="391"/>
      <c r="AL942" s="391"/>
      <c r="AM942" s="391"/>
      <c r="AN942" s="394"/>
      <c r="AO942" s="391"/>
      <c r="AP942" s="391"/>
      <c r="AQ942" s="391"/>
      <c r="AR942" s="391"/>
      <c r="AS942" s="394"/>
      <c r="AT942" s="391"/>
      <c r="AU942" s="391"/>
      <c r="AV942" s="391"/>
      <c r="AW942" s="391"/>
      <c r="AX942" s="394"/>
    </row>
    <row r="943" spans="1:50">
      <c r="A943" s="391"/>
      <c r="B943" s="391"/>
      <c r="C943" s="391"/>
      <c r="D943" s="391"/>
      <c r="E943" s="391"/>
      <c r="F943" s="391"/>
      <c r="G943" s="391"/>
      <c r="H943" s="391"/>
      <c r="I943" s="391"/>
      <c r="J943" s="391"/>
      <c r="K943" s="391"/>
      <c r="L943" s="391"/>
      <c r="M943" s="391"/>
      <c r="N943" s="391"/>
      <c r="O943" s="391"/>
      <c r="P943" s="391"/>
      <c r="Q943" s="391"/>
      <c r="R943" s="391"/>
      <c r="S943" s="391"/>
      <c r="T943" s="391"/>
      <c r="U943" s="391"/>
      <c r="V943" s="391"/>
      <c r="W943" s="391"/>
      <c r="X943" s="391"/>
      <c r="Y943" s="391"/>
      <c r="Z943" s="399"/>
      <c r="AA943" s="391"/>
      <c r="AB943" s="391"/>
      <c r="AC943" s="391"/>
      <c r="AD943" s="394"/>
      <c r="AE943" s="391"/>
      <c r="AF943" s="391"/>
      <c r="AG943" s="391"/>
      <c r="AH943" s="391"/>
      <c r="AI943" s="394"/>
      <c r="AJ943" s="391"/>
      <c r="AK943" s="391"/>
      <c r="AL943" s="391"/>
      <c r="AM943" s="391"/>
      <c r="AN943" s="394"/>
      <c r="AO943" s="391"/>
      <c r="AP943" s="391"/>
      <c r="AQ943" s="391"/>
      <c r="AR943" s="391"/>
      <c r="AS943" s="394"/>
      <c r="AT943" s="391"/>
      <c r="AU943" s="391"/>
      <c r="AV943" s="391"/>
      <c r="AW943" s="391"/>
      <c r="AX943" s="394"/>
    </row>
    <row r="944" spans="1:50">
      <c r="A944" s="391"/>
      <c r="B944" s="391"/>
      <c r="C944" s="391"/>
      <c r="D944" s="391"/>
      <c r="E944" s="391"/>
      <c r="F944" s="391"/>
      <c r="G944" s="391"/>
      <c r="H944" s="391"/>
      <c r="I944" s="391"/>
      <c r="J944" s="391"/>
      <c r="K944" s="391"/>
      <c r="L944" s="391"/>
      <c r="M944" s="391"/>
      <c r="N944" s="391"/>
      <c r="O944" s="391"/>
      <c r="P944" s="391"/>
      <c r="Q944" s="391"/>
      <c r="R944" s="391"/>
      <c r="S944" s="391"/>
      <c r="T944" s="391"/>
      <c r="U944" s="391"/>
      <c r="V944" s="391"/>
      <c r="W944" s="391"/>
      <c r="X944" s="391"/>
      <c r="Y944" s="391"/>
      <c r="Z944" s="399"/>
      <c r="AA944" s="391"/>
      <c r="AB944" s="391"/>
      <c r="AC944" s="391"/>
      <c r="AD944" s="394"/>
      <c r="AE944" s="391"/>
      <c r="AF944" s="391"/>
      <c r="AG944" s="391"/>
      <c r="AH944" s="391"/>
      <c r="AI944" s="394"/>
      <c r="AJ944" s="391"/>
      <c r="AK944" s="391"/>
      <c r="AL944" s="391"/>
      <c r="AM944" s="391"/>
      <c r="AN944" s="394"/>
      <c r="AO944" s="391"/>
      <c r="AP944" s="391"/>
      <c r="AQ944" s="391"/>
      <c r="AR944" s="391"/>
      <c r="AS944" s="394"/>
      <c r="AT944" s="391"/>
      <c r="AU944" s="391"/>
      <c r="AV944" s="391"/>
      <c r="AW944" s="391"/>
      <c r="AX944" s="394"/>
    </row>
    <row r="945" spans="1:50">
      <c r="A945" s="391"/>
      <c r="B945" s="391"/>
      <c r="C945" s="391"/>
      <c r="D945" s="391"/>
      <c r="E945" s="391"/>
      <c r="F945" s="391"/>
      <c r="G945" s="391"/>
      <c r="H945" s="391"/>
      <c r="I945" s="391"/>
      <c r="J945" s="391"/>
      <c r="K945" s="391"/>
      <c r="L945" s="391"/>
      <c r="M945" s="391"/>
      <c r="N945" s="391"/>
      <c r="O945" s="391"/>
      <c r="P945" s="391"/>
      <c r="Q945" s="391"/>
      <c r="R945" s="391"/>
      <c r="S945" s="391"/>
      <c r="T945" s="391"/>
      <c r="U945" s="391"/>
      <c r="V945" s="391"/>
      <c r="W945" s="391"/>
      <c r="X945" s="391"/>
      <c r="Y945" s="391"/>
      <c r="Z945" s="399"/>
      <c r="AA945" s="391"/>
      <c r="AB945" s="391"/>
      <c r="AC945" s="391"/>
      <c r="AD945" s="394"/>
      <c r="AE945" s="391"/>
      <c r="AF945" s="391"/>
      <c r="AG945" s="391"/>
      <c r="AH945" s="391"/>
      <c r="AI945" s="394"/>
      <c r="AJ945" s="391"/>
      <c r="AK945" s="391"/>
      <c r="AL945" s="391"/>
      <c r="AM945" s="391"/>
      <c r="AN945" s="394"/>
      <c r="AO945" s="391"/>
      <c r="AP945" s="391"/>
      <c r="AQ945" s="391"/>
      <c r="AR945" s="391"/>
      <c r="AS945" s="394"/>
      <c r="AT945" s="391"/>
      <c r="AU945" s="391"/>
      <c r="AV945" s="391"/>
      <c r="AW945" s="391"/>
      <c r="AX945" s="394"/>
    </row>
    <row r="946" spans="1:50">
      <c r="A946" s="391"/>
      <c r="B946" s="391"/>
      <c r="C946" s="391"/>
      <c r="D946" s="391"/>
      <c r="E946" s="391"/>
      <c r="F946" s="391"/>
      <c r="G946" s="391"/>
      <c r="H946" s="391"/>
      <c r="I946" s="391"/>
      <c r="J946" s="391"/>
      <c r="K946" s="391"/>
      <c r="L946" s="391"/>
      <c r="M946" s="391"/>
      <c r="N946" s="391"/>
      <c r="O946" s="391"/>
      <c r="P946" s="391"/>
      <c r="Q946" s="391"/>
      <c r="R946" s="391"/>
      <c r="S946" s="391"/>
      <c r="T946" s="391"/>
      <c r="U946" s="391"/>
      <c r="V946" s="391"/>
      <c r="W946" s="391"/>
      <c r="X946" s="391"/>
      <c r="Y946" s="391"/>
      <c r="Z946" s="399"/>
      <c r="AA946" s="391"/>
      <c r="AB946" s="391"/>
      <c r="AC946" s="391"/>
      <c r="AD946" s="394"/>
      <c r="AE946" s="391"/>
      <c r="AF946" s="391"/>
      <c r="AG946" s="391"/>
      <c r="AH946" s="391"/>
      <c r="AI946" s="394"/>
      <c r="AJ946" s="391"/>
      <c r="AK946" s="391"/>
      <c r="AL946" s="391"/>
      <c r="AM946" s="391"/>
      <c r="AN946" s="394"/>
      <c r="AO946" s="391"/>
      <c r="AP946" s="391"/>
      <c r="AQ946" s="391"/>
      <c r="AR946" s="391"/>
      <c r="AS946" s="394"/>
      <c r="AT946" s="391"/>
      <c r="AU946" s="391"/>
      <c r="AV946" s="391"/>
      <c r="AW946" s="391"/>
      <c r="AX946" s="394"/>
    </row>
    <row r="947" spans="1:50">
      <c r="A947" s="391"/>
      <c r="B947" s="391"/>
      <c r="C947" s="391"/>
      <c r="D947" s="391"/>
      <c r="E947" s="391"/>
      <c r="F947" s="391"/>
      <c r="G947" s="391"/>
      <c r="H947" s="391"/>
      <c r="I947" s="391"/>
      <c r="J947" s="391"/>
      <c r="K947" s="391"/>
      <c r="L947" s="391"/>
      <c r="M947" s="391"/>
      <c r="N947" s="391"/>
      <c r="O947" s="391"/>
      <c r="P947" s="391"/>
      <c r="Q947" s="391"/>
      <c r="R947" s="391"/>
      <c r="S947" s="391"/>
      <c r="T947" s="391"/>
      <c r="U947" s="391"/>
      <c r="V947" s="391"/>
      <c r="W947" s="391"/>
      <c r="X947" s="391"/>
      <c r="Y947" s="391"/>
      <c r="Z947" s="399"/>
      <c r="AA947" s="391"/>
      <c r="AB947" s="391"/>
      <c r="AC947" s="391"/>
      <c r="AD947" s="394"/>
      <c r="AE947" s="391"/>
      <c r="AF947" s="391"/>
      <c r="AG947" s="391"/>
      <c r="AH947" s="391"/>
      <c r="AI947" s="394"/>
      <c r="AJ947" s="391"/>
      <c r="AK947" s="391"/>
      <c r="AL947" s="391"/>
      <c r="AM947" s="391"/>
      <c r="AN947" s="394"/>
      <c r="AO947" s="391"/>
      <c r="AP947" s="391"/>
      <c r="AQ947" s="391"/>
      <c r="AR947" s="391"/>
      <c r="AS947" s="394"/>
      <c r="AT947" s="391"/>
      <c r="AU947" s="391"/>
      <c r="AV947" s="391"/>
      <c r="AW947" s="391"/>
      <c r="AX947" s="394"/>
    </row>
    <row r="948" spans="1:50">
      <c r="A948" s="388"/>
      <c r="B948" s="388"/>
      <c r="C948" s="388"/>
      <c r="D948" s="388"/>
      <c r="E948" s="391"/>
      <c r="F948" s="391"/>
      <c r="G948" s="391"/>
      <c r="H948" s="391"/>
      <c r="I948" s="391"/>
      <c r="J948" s="391"/>
      <c r="K948" s="391"/>
      <c r="L948" s="391"/>
      <c r="M948" s="391"/>
      <c r="N948" s="391"/>
      <c r="O948" s="391"/>
      <c r="P948" s="391"/>
      <c r="Q948" s="391"/>
      <c r="R948" s="391"/>
      <c r="S948" s="391"/>
      <c r="T948" s="391"/>
      <c r="U948" s="391"/>
      <c r="V948" s="391"/>
      <c r="W948" s="391"/>
      <c r="X948" s="391"/>
      <c r="Y948" s="391"/>
      <c r="Z948" s="396"/>
      <c r="AA948" s="388"/>
      <c r="AB948" s="388"/>
      <c r="AC948" s="388"/>
      <c r="AD948" s="395"/>
      <c r="AE948" s="388"/>
      <c r="AF948" s="388"/>
      <c r="AG948" s="388"/>
      <c r="AH948" s="388"/>
      <c r="AI948" s="395"/>
      <c r="AJ948" s="388"/>
      <c r="AK948" s="388"/>
      <c r="AL948" s="388"/>
      <c r="AM948" s="388"/>
      <c r="AN948" s="395"/>
      <c r="AO948" s="388"/>
      <c r="AP948" s="388"/>
      <c r="AQ948" s="388"/>
      <c r="AR948" s="388"/>
      <c r="AS948" s="395"/>
      <c r="AT948" s="388"/>
      <c r="AU948" s="388"/>
      <c r="AV948" s="388"/>
      <c r="AW948" s="388"/>
      <c r="AX948" s="395"/>
    </row>
    <row r="949" spans="1:50">
      <c r="A949" s="391">
        <v>6</v>
      </c>
      <c r="B949" s="391"/>
      <c r="C949" s="391"/>
      <c r="D949" s="391"/>
      <c r="E949" s="393"/>
      <c r="F949" s="386">
        <v>7</v>
      </c>
      <c r="G949" s="386"/>
      <c r="H949" s="386"/>
      <c r="I949" s="386"/>
      <c r="J949" s="393"/>
      <c r="K949" s="386">
        <v>8</v>
      </c>
      <c r="L949" s="386"/>
      <c r="M949" s="386"/>
      <c r="N949" s="386"/>
      <c r="O949" s="393"/>
      <c r="P949" s="386">
        <v>9</v>
      </c>
      <c r="Q949" s="386"/>
      <c r="R949" s="386"/>
      <c r="S949" s="386"/>
      <c r="T949" s="393"/>
      <c r="U949" s="386">
        <v>10</v>
      </c>
      <c r="V949" s="386"/>
      <c r="W949" s="386"/>
      <c r="X949" s="386"/>
      <c r="Y949" s="393"/>
      <c r="Z949" s="391">
        <v>11</v>
      </c>
      <c r="AA949" s="391"/>
      <c r="AB949" s="391"/>
      <c r="AC949" s="391"/>
      <c r="AD949" s="394"/>
      <c r="AE949" s="391">
        <v>12</v>
      </c>
      <c r="AF949" s="391"/>
      <c r="AG949" s="391"/>
      <c r="AH949" s="391"/>
      <c r="AI949" s="394"/>
      <c r="AJ949" s="391">
        <v>13</v>
      </c>
      <c r="AK949" s="391"/>
      <c r="AL949" s="391"/>
      <c r="AM949" s="391"/>
      <c r="AN949" s="394"/>
      <c r="AO949" s="391">
        <v>14</v>
      </c>
      <c r="AP949" s="391"/>
      <c r="AQ949" s="391"/>
      <c r="AR949" s="391"/>
      <c r="AS949" s="394"/>
      <c r="AT949" s="391">
        <v>15</v>
      </c>
      <c r="AU949" s="391"/>
      <c r="AV949" s="391"/>
      <c r="AW949" s="391"/>
      <c r="AX949" s="394"/>
    </row>
    <row r="950" spans="1:50">
      <c r="A950" s="391"/>
      <c r="B950" s="391"/>
      <c r="C950" s="391"/>
      <c r="D950" s="391"/>
      <c r="E950" s="394"/>
      <c r="F950" s="391"/>
      <c r="G950" s="391"/>
      <c r="H950" s="391"/>
      <c r="I950" s="391"/>
      <c r="J950" s="394"/>
      <c r="K950" s="391"/>
      <c r="L950" s="391"/>
      <c r="M950" s="391"/>
      <c r="N950" s="391"/>
      <c r="O950" s="394"/>
      <c r="P950" s="391"/>
      <c r="Q950" s="391"/>
      <c r="R950" s="391"/>
      <c r="S950" s="391"/>
      <c r="T950" s="394"/>
      <c r="U950" s="391"/>
      <c r="V950" s="391"/>
      <c r="W950" s="391"/>
      <c r="X950" s="391"/>
      <c r="Y950" s="394"/>
      <c r="Z950" s="391"/>
      <c r="AA950" s="391"/>
      <c r="AB950" s="391"/>
      <c r="AC950" s="391"/>
      <c r="AD950" s="394"/>
      <c r="AE950" s="391"/>
      <c r="AF950" s="391"/>
      <c r="AG950" s="391"/>
      <c r="AH950" s="391"/>
      <c r="AI950" s="394"/>
      <c r="AJ950" s="391"/>
      <c r="AK950" s="391"/>
      <c r="AL950" s="391"/>
      <c r="AM950" s="391"/>
      <c r="AN950" s="394"/>
      <c r="AO950" s="391"/>
      <c r="AP950" s="391"/>
      <c r="AQ950" s="391"/>
      <c r="AR950" s="391"/>
      <c r="AS950" s="394"/>
      <c r="AT950" s="391"/>
      <c r="AU950" s="391"/>
      <c r="AV950" s="391"/>
      <c r="AW950" s="391"/>
      <c r="AX950" s="394"/>
    </row>
    <row r="951" spans="1:50">
      <c r="A951" s="391"/>
      <c r="B951" s="391"/>
      <c r="C951" s="391"/>
      <c r="D951" s="391"/>
      <c r="E951" s="394"/>
      <c r="F951" s="391"/>
      <c r="G951" s="391"/>
      <c r="H951" s="391"/>
      <c r="I951" s="391"/>
      <c r="J951" s="394"/>
      <c r="K951" s="391"/>
      <c r="L951" s="391"/>
      <c r="M951" s="391"/>
      <c r="N951" s="391"/>
      <c r="O951" s="394"/>
      <c r="P951" s="391"/>
      <c r="Q951" s="391"/>
      <c r="R951" s="391"/>
      <c r="S951" s="391"/>
      <c r="T951" s="394"/>
      <c r="U951" s="391"/>
      <c r="V951" s="391"/>
      <c r="W951" s="391"/>
      <c r="X951" s="391"/>
      <c r="Y951" s="394"/>
      <c r="Z951" s="391"/>
      <c r="AA951" s="391"/>
      <c r="AB951" s="391"/>
      <c r="AC951" s="391"/>
      <c r="AD951" s="394"/>
      <c r="AE951" s="391"/>
      <c r="AF951" s="391"/>
      <c r="AG951" s="391"/>
      <c r="AH951" s="391"/>
      <c r="AI951" s="394"/>
      <c r="AJ951" s="391"/>
      <c r="AK951" s="391"/>
      <c r="AL951" s="391"/>
      <c r="AM951" s="391"/>
      <c r="AN951" s="394"/>
      <c r="AO951" s="391"/>
      <c r="AP951" s="391"/>
      <c r="AQ951" s="391"/>
      <c r="AR951" s="391"/>
      <c r="AS951" s="394"/>
      <c r="AT951" s="391"/>
      <c r="AU951" s="391"/>
      <c r="AV951" s="391"/>
      <c r="AW951" s="391"/>
      <c r="AX951" s="394"/>
    </row>
    <row r="952" spans="1:50">
      <c r="A952" s="391"/>
      <c r="B952" s="391"/>
      <c r="C952" s="391"/>
      <c r="D952" s="391"/>
      <c r="E952" s="394"/>
      <c r="F952" s="391"/>
      <c r="G952" s="391"/>
      <c r="H952" s="391"/>
      <c r="I952" s="391"/>
      <c r="J952" s="394"/>
      <c r="K952" s="391"/>
      <c r="L952" s="391"/>
      <c r="M952" s="391"/>
      <c r="N952" s="391"/>
      <c r="O952" s="394"/>
      <c r="P952" s="391"/>
      <c r="Q952" s="391"/>
      <c r="R952" s="391"/>
      <c r="S952" s="391"/>
      <c r="T952" s="394"/>
      <c r="U952" s="391"/>
      <c r="V952" s="391"/>
      <c r="W952" s="391"/>
      <c r="X952" s="391"/>
      <c r="Y952" s="394"/>
      <c r="Z952" s="391"/>
      <c r="AA952" s="391"/>
      <c r="AB952" s="391"/>
      <c r="AC952" s="391"/>
      <c r="AD952" s="394"/>
      <c r="AE952" s="391"/>
      <c r="AF952" s="391"/>
      <c r="AG952" s="391"/>
      <c r="AH952" s="391"/>
      <c r="AI952" s="394"/>
      <c r="AJ952" s="391"/>
      <c r="AK952" s="391"/>
      <c r="AL952" s="391"/>
      <c r="AM952" s="391"/>
      <c r="AN952" s="394"/>
      <c r="AO952" s="391"/>
      <c r="AP952" s="391"/>
      <c r="AQ952" s="391"/>
      <c r="AR952" s="391"/>
      <c r="AS952" s="394"/>
      <c r="AT952" s="391"/>
      <c r="AU952" s="391"/>
      <c r="AV952" s="391"/>
      <c r="AW952" s="391"/>
      <c r="AX952" s="394"/>
    </row>
    <row r="953" spans="1:50">
      <c r="A953" s="391"/>
      <c r="B953" s="391"/>
      <c r="C953" s="391"/>
      <c r="D953" s="391"/>
      <c r="E953" s="394"/>
      <c r="F953" s="391"/>
      <c r="G953" s="391"/>
      <c r="H953" s="391"/>
      <c r="I953" s="391"/>
      <c r="J953" s="394"/>
      <c r="K953" s="391"/>
      <c r="L953" s="391"/>
      <c r="M953" s="391"/>
      <c r="N953" s="391"/>
      <c r="O953" s="394"/>
      <c r="P953" s="391"/>
      <c r="Q953" s="391"/>
      <c r="R953" s="391"/>
      <c r="S953" s="391"/>
      <c r="T953" s="394"/>
      <c r="U953" s="391"/>
      <c r="V953" s="391"/>
      <c r="W953" s="391"/>
      <c r="X953" s="391"/>
      <c r="Y953" s="394"/>
      <c r="Z953" s="391"/>
      <c r="AA953" s="391"/>
      <c r="AB953" s="391"/>
      <c r="AC953" s="391"/>
      <c r="AD953" s="394"/>
      <c r="AE953" s="391"/>
      <c r="AF953" s="391"/>
      <c r="AG953" s="391"/>
      <c r="AH953" s="391"/>
      <c r="AI953" s="394"/>
      <c r="AJ953" s="391"/>
      <c r="AK953" s="391"/>
      <c r="AL953" s="391"/>
      <c r="AM953" s="391"/>
      <c r="AN953" s="394"/>
      <c r="AO953" s="391"/>
      <c r="AP953" s="391"/>
      <c r="AQ953" s="391"/>
      <c r="AR953" s="391"/>
      <c r="AS953" s="394"/>
      <c r="AT953" s="391"/>
      <c r="AU953" s="391"/>
      <c r="AV953" s="391"/>
      <c r="AW953" s="391"/>
      <c r="AX953" s="394"/>
    </row>
    <row r="954" spans="1:50">
      <c r="A954" s="391"/>
      <c r="B954" s="391"/>
      <c r="C954" s="391"/>
      <c r="D954" s="391"/>
      <c r="E954" s="394"/>
      <c r="F954" s="391"/>
      <c r="G954" s="391"/>
      <c r="H954" s="391"/>
      <c r="I954" s="391"/>
      <c r="J954" s="394"/>
      <c r="K954" s="391"/>
      <c r="L954" s="391"/>
      <c r="M954" s="391"/>
      <c r="N954" s="391"/>
      <c r="O954" s="394"/>
      <c r="P954" s="391"/>
      <c r="Q954" s="391"/>
      <c r="R954" s="391"/>
      <c r="S954" s="391"/>
      <c r="T954" s="394"/>
      <c r="U954" s="391"/>
      <c r="V954" s="391"/>
      <c r="W954" s="391"/>
      <c r="X954" s="391"/>
      <c r="Y954" s="394"/>
      <c r="Z954" s="391"/>
      <c r="AA954" s="391"/>
      <c r="AB954" s="391"/>
      <c r="AC954" s="391"/>
      <c r="AD954" s="394"/>
      <c r="AE954" s="391"/>
      <c r="AF954" s="391"/>
      <c r="AG954" s="391"/>
      <c r="AH954" s="391"/>
      <c r="AI954" s="394"/>
      <c r="AJ954" s="391"/>
      <c r="AK954" s="391"/>
      <c r="AL954" s="391"/>
      <c r="AM954" s="391"/>
      <c r="AN954" s="394"/>
      <c r="AO954" s="391"/>
      <c r="AP954" s="391"/>
      <c r="AQ954" s="391"/>
      <c r="AR954" s="391"/>
      <c r="AS954" s="394"/>
      <c r="AT954" s="391"/>
      <c r="AU954" s="391"/>
      <c r="AV954" s="391"/>
      <c r="AW954" s="391"/>
      <c r="AX954" s="394"/>
    </row>
    <row r="955" spans="1:50">
      <c r="A955" s="391"/>
      <c r="B955" s="391"/>
      <c r="C955" s="391"/>
      <c r="D955" s="391"/>
      <c r="E955" s="394"/>
      <c r="F955" s="391"/>
      <c r="G955" s="391"/>
      <c r="H955" s="391"/>
      <c r="I955" s="391"/>
      <c r="J955" s="394"/>
      <c r="K955" s="391"/>
      <c r="L955" s="391"/>
      <c r="M955" s="391"/>
      <c r="N955" s="391"/>
      <c r="O955" s="394"/>
      <c r="P955" s="391"/>
      <c r="Q955" s="391"/>
      <c r="R955" s="391"/>
      <c r="S955" s="391"/>
      <c r="T955" s="394"/>
      <c r="U955" s="391"/>
      <c r="V955" s="391"/>
      <c r="W955" s="391"/>
      <c r="X955" s="391"/>
      <c r="Y955" s="394"/>
      <c r="Z955" s="391"/>
      <c r="AA955" s="391"/>
      <c r="AB955" s="391"/>
      <c r="AC955" s="391"/>
      <c r="AD955" s="394"/>
      <c r="AE955" s="391"/>
      <c r="AF955" s="391"/>
      <c r="AG955" s="391"/>
      <c r="AH955" s="391"/>
      <c r="AI955" s="394"/>
      <c r="AJ955" s="391"/>
      <c r="AK955" s="391"/>
      <c r="AL955" s="391"/>
      <c r="AM955" s="391"/>
      <c r="AN955" s="394"/>
      <c r="AO955" s="391"/>
      <c r="AP955" s="391"/>
      <c r="AQ955" s="391"/>
      <c r="AR955" s="391"/>
      <c r="AS955" s="394"/>
      <c r="AT955" s="391"/>
      <c r="AU955" s="391"/>
      <c r="AV955" s="391"/>
      <c r="AW955" s="391"/>
      <c r="AX955" s="394"/>
    </row>
    <row r="956" spans="1:50">
      <c r="A956" s="391"/>
      <c r="B956" s="391"/>
      <c r="C956" s="391"/>
      <c r="D956" s="391"/>
      <c r="E956" s="394"/>
      <c r="F956" s="391"/>
      <c r="G956" s="391"/>
      <c r="H956" s="391"/>
      <c r="I956" s="391"/>
      <c r="J956" s="394"/>
      <c r="K956" s="391"/>
      <c r="L956" s="391"/>
      <c r="M956" s="391"/>
      <c r="N956" s="391"/>
      <c r="O956" s="394"/>
      <c r="P956" s="391"/>
      <c r="Q956" s="391"/>
      <c r="R956" s="391"/>
      <c r="S956" s="391"/>
      <c r="T956" s="394"/>
      <c r="U956" s="391"/>
      <c r="V956" s="391"/>
      <c r="W956" s="391"/>
      <c r="X956" s="391"/>
      <c r="Y956" s="394"/>
      <c r="Z956" s="391"/>
      <c r="AA956" s="391"/>
      <c r="AB956" s="391"/>
      <c r="AC956" s="391"/>
      <c r="AD956" s="394"/>
      <c r="AE956" s="391"/>
      <c r="AF956" s="391"/>
      <c r="AG956" s="391"/>
      <c r="AH956" s="391"/>
      <c r="AI956" s="394"/>
      <c r="AJ956" s="391"/>
      <c r="AK956" s="391"/>
      <c r="AL956" s="391"/>
      <c r="AM956" s="391"/>
      <c r="AN956" s="394"/>
      <c r="AO956" s="391"/>
      <c r="AP956" s="391"/>
      <c r="AQ956" s="391"/>
      <c r="AR956" s="391"/>
      <c r="AS956" s="394"/>
      <c r="AT956" s="391"/>
      <c r="AU956" s="391"/>
      <c r="AV956" s="391"/>
      <c r="AW956" s="391"/>
      <c r="AX956" s="394"/>
    </row>
    <row r="957" spans="1:50">
      <c r="A957" s="391"/>
      <c r="B957" s="391"/>
      <c r="C957" s="391"/>
      <c r="D957" s="391"/>
      <c r="E957" s="394"/>
      <c r="F957" s="391"/>
      <c r="G957" s="391"/>
      <c r="H957" s="391"/>
      <c r="I957" s="391"/>
      <c r="J957" s="394"/>
      <c r="K957" s="391"/>
      <c r="L957" s="391"/>
      <c r="M957" s="391"/>
      <c r="N957" s="391"/>
      <c r="O957" s="394"/>
      <c r="P957" s="391"/>
      <c r="Q957" s="391"/>
      <c r="R957" s="391"/>
      <c r="S957" s="391"/>
      <c r="T957" s="394"/>
      <c r="U957" s="391"/>
      <c r="V957" s="391"/>
      <c r="W957" s="391"/>
      <c r="X957" s="391"/>
      <c r="Y957" s="394"/>
      <c r="Z957" s="391"/>
      <c r="AA957" s="391"/>
      <c r="AB957" s="391"/>
      <c r="AC957" s="391"/>
      <c r="AD957" s="394"/>
      <c r="AE957" s="391"/>
      <c r="AF957" s="391"/>
      <c r="AG957" s="391"/>
      <c r="AH957" s="391"/>
      <c r="AI957" s="394"/>
      <c r="AJ957" s="391"/>
      <c r="AK957" s="391"/>
      <c r="AL957" s="391"/>
      <c r="AM957" s="391"/>
      <c r="AN957" s="394"/>
      <c r="AO957" s="391"/>
      <c r="AP957" s="391"/>
      <c r="AQ957" s="391"/>
      <c r="AR957" s="391"/>
      <c r="AS957" s="394"/>
      <c r="AT957" s="391"/>
      <c r="AU957" s="391"/>
      <c r="AV957" s="391"/>
      <c r="AW957" s="391"/>
      <c r="AX957" s="394"/>
    </row>
    <row r="958" spans="1:50">
      <c r="A958" s="391"/>
      <c r="B958" s="391"/>
      <c r="C958" s="391"/>
      <c r="D958" s="391"/>
      <c r="E958" s="394"/>
      <c r="F958" s="391"/>
      <c r="G958" s="391"/>
      <c r="H958" s="391"/>
      <c r="I958" s="391"/>
      <c r="J958" s="394"/>
      <c r="K958" s="391"/>
      <c r="L958" s="391"/>
      <c r="M958" s="391"/>
      <c r="N958" s="391"/>
      <c r="O958" s="394"/>
      <c r="P958" s="391"/>
      <c r="Q958" s="391"/>
      <c r="R958" s="391"/>
      <c r="S958" s="391"/>
      <c r="T958" s="394"/>
      <c r="U958" s="391"/>
      <c r="V958" s="391"/>
      <c r="W958" s="391"/>
      <c r="X958" s="391"/>
      <c r="Y958" s="394"/>
      <c r="Z958" s="391"/>
      <c r="AA958" s="391"/>
      <c r="AB958" s="391"/>
      <c r="AC958" s="391"/>
      <c r="AD958" s="394"/>
      <c r="AE958" s="391"/>
      <c r="AF958" s="391"/>
      <c r="AG958" s="391"/>
      <c r="AH958" s="391"/>
      <c r="AI958" s="394"/>
      <c r="AJ958" s="391"/>
      <c r="AK958" s="391"/>
      <c r="AL958" s="391"/>
      <c r="AM958" s="391"/>
      <c r="AN958" s="394"/>
      <c r="AO958" s="391"/>
      <c r="AP958" s="391"/>
      <c r="AQ958" s="391"/>
      <c r="AR958" s="391"/>
      <c r="AS958" s="394"/>
      <c r="AT958" s="391"/>
      <c r="AU958" s="391"/>
      <c r="AV958" s="391"/>
      <c r="AW958" s="391"/>
      <c r="AX958" s="394"/>
    </row>
    <row r="959" spans="1:50">
      <c r="A959" s="391"/>
      <c r="B959" s="391"/>
      <c r="C959" s="391"/>
      <c r="D959" s="391"/>
      <c r="E959" s="394"/>
      <c r="F959" s="391"/>
      <c r="G959" s="391"/>
      <c r="H959" s="391"/>
      <c r="I959" s="391"/>
      <c r="J959" s="394"/>
      <c r="K959" s="391"/>
      <c r="L959" s="391"/>
      <c r="M959" s="391"/>
      <c r="N959" s="391"/>
      <c r="O959" s="394"/>
      <c r="P959" s="391"/>
      <c r="Q959" s="391"/>
      <c r="R959" s="391"/>
      <c r="S959" s="391"/>
      <c r="T959" s="394"/>
      <c r="U959" s="391"/>
      <c r="V959" s="391"/>
      <c r="W959" s="391"/>
      <c r="X959" s="391"/>
      <c r="Y959" s="394"/>
      <c r="Z959" s="391"/>
      <c r="AA959" s="391"/>
      <c r="AB959" s="391"/>
      <c r="AC959" s="391"/>
      <c r="AD959" s="394"/>
      <c r="AE959" s="391"/>
      <c r="AF959" s="391"/>
      <c r="AG959" s="391"/>
      <c r="AH959" s="391"/>
      <c r="AI959" s="394"/>
      <c r="AJ959" s="391"/>
      <c r="AK959" s="391"/>
      <c r="AL959" s="391"/>
      <c r="AM959" s="391"/>
      <c r="AN959" s="394"/>
      <c r="AO959" s="391"/>
      <c r="AP959" s="391"/>
      <c r="AQ959" s="391"/>
      <c r="AR959" s="391"/>
      <c r="AS959" s="394"/>
      <c r="AT959" s="391"/>
      <c r="AU959" s="391"/>
      <c r="AV959" s="391"/>
      <c r="AW959" s="391"/>
      <c r="AX959" s="394"/>
    </row>
    <row r="960" spans="1:50">
      <c r="A960" s="391"/>
      <c r="B960" s="391"/>
      <c r="C960" s="391"/>
      <c r="D960" s="391"/>
      <c r="E960" s="394"/>
      <c r="F960" s="391"/>
      <c r="G960" s="391"/>
      <c r="H960" s="391"/>
      <c r="I960" s="391"/>
      <c r="J960" s="394"/>
      <c r="K960" s="391"/>
      <c r="L960" s="391"/>
      <c r="M960" s="391"/>
      <c r="N960" s="391"/>
      <c r="O960" s="394"/>
      <c r="P960" s="391"/>
      <c r="Q960" s="391"/>
      <c r="R960" s="391"/>
      <c r="S960" s="391"/>
      <c r="T960" s="394"/>
      <c r="U960" s="391"/>
      <c r="V960" s="391"/>
      <c r="W960" s="391"/>
      <c r="X960" s="391"/>
      <c r="Y960" s="394"/>
      <c r="Z960" s="391"/>
      <c r="AA960" s="391"/>
      <c r="AB960" s="391"/>
      <c r="AC960" s="391"/>
      <c r="AD960" s="394"/>
      <c r="AE960" s="391"/>
      <c r="AF960" s="391"/>
      <c r="AG960" s="391"/>
      <c r="AH960" s="391"/>
      <c r="AI960" s="394"/>
      <c r="AJ960" s="391"/>
      <c r="AK960" s="391"/>
      <c r="AL960" s="391"/>
      <c r="AM960" s="391"/>
      <c r="AN960" s="394"/>
      <c r="AO960" s="391"/>
      <c r="AP960" s="391"/>
      <c r="AQ960" s="391"/>
      <c r="AR960" s="391"/>
      <c r="AS960" s="394"/>
      <c r="AT960" s="391"/>
      <c r="AU960" s="391"/>
      <c r="AV960" s="391"/>
      <c r="AW960" s="391"/>
      <c r="AX960" s="394"/>
    </row>
    <row r="961" spans="1:50">
      <c r="A961" s="391"/>
      <c r="B961" s="391"/>
      <c r="C961" s="391"/>
      <c r="D961" s="391"/>
      <c r="E961" s="394"/>
      <c r="F961" s="391"/>
      <c r="G961" s="391"/>
      <c r="H961" s="391"/>
      <c r="I961" s="391"/>
      <c r="J961" s="394"/>
      <c r="K961" s="391"/>
      <c r="L961" s="391"/>
      <c r="M961" s="391"/>
      <c r="N961" s="391"/>
      <c r="O961" s="394"/>
      <c r="P961" s="391"/>
      <c r="Q961" s="391"/>
      <c r="R961" s="391"/>
      <c r="S961" s="391"/>
      <c r="T961" s="394"/>
      <c r="U961" s="391"/>
      <c r="V961" s="391"/>
      <c r="W961" s="391"/>
      <c r="X961" s="391"/>
      <c r="Y961" s="394"/>
      <c r="Z961" s="391"/>
      <c r="AA961" s="391"/>
      <c r="AB961" s="391"/>
      <c r="AC961" s="391"/>
      <c r="AD961" s="394"/>
      <c r="AE961" s="391"/>
      <c r="AF961" s="391"/>
      <c r="AG961" s="391"/>
      <c r="AH961" s="391"/>
      <c r="AI961" s="394"/>
      <c r="AJ961" s="391"/>
      <c r="AK961" s="391"/>
      <c r="AL961" s="391"/>
      <c r="AM961" s="391"/>
      <c r="AN961" s="394"/>
      <c r="AO961" s="391"/>
      <c r="AP961" s="391"/>
      <c r="AQ961" s="391"/>
      <c r="AR961" s="391"/>
      <c r="AS961" s="394"/>
      <c r="AT961" s="391"/>
      <c r="AU961" s="391"/>
      <c r="AV961" s="391"/>
      <c r="AW961" s="391"/>
      <c r="AX961" s="394"/>
    </row>
    <row r="962" spans="1:50">
      <c r="A962" s="391"/>
      <c r="B962" s="391"/>
      <c r="C962" s="391"/>
      <c r="D962" s="391"/>
      <c r="E962" s="394"/>
      <c r="F962" s="391"/>
      <c r="G962" s="391"/>
      <c r="H962" s="391"/>
      <c r="I962" s="391"/>
      <c r="J962" s="394"/>
      <c r="K962" s="391"/>
      <c r="L962" s="391"/>
      <c r="M962" s="391"/>
      <c r="N962" s="391"/>
      <c r="O962" s="394"/>
      <c r="P962" s="391"/>
      <c r="Q962" s="391"/>
      <c r="R962" s="391"/>
      <c r="S962" s="391"/>
      <c r="T962" s="394"/>
      <c r="U962" s="391"/>
      <c r="V962" s="391"/>
      <c r="W962" s="391"/>
      <c r="X962" s="391"/>
      <c r="Y962" s="394"/>
      <c r="Z962" s="391"/>
      <c r="AA962" s="391"/>
      <c r="AB962" s="391"/>
      <c r="AC962" s="391"/>
      <c r="AD962" s="394"/>
      <c r="AE962" s="391"/>
      <c r="AF962" s="391"/>
      <c r="AG962" s="391"/>
      <c r="AH962" s="391"/>
      <c r="AI962" s="394"/>
      <c r="AJ962" s="391"/>
      <c r="AK962" s="391"/>
      <c r="AL962" s="391"/>
      <c r="AM962" s="391"/>
      <c r="AN962" s="394"/>
      <c r="AO962" s="391"/>
      <c r="AP962" s="391"/>
      <c r="AQ962" s="391"/>
      <c r="AR962" s="391"/>
      <c r="AS962" s="394"/>
      <c r="AT962" s="391"/>
      <c r="AU962" s="391"/>
      <c r="AV962" s="391"/>
      <c r="AW962" s="391"/>
      <c r="AX962" s="394"/>
    </row>
    <row r="963" spans="1:50">
      <c r="A963" s="391"/>
      <c r="B963" s="391"/>
      <c r="C963" s="391"/>
      <c r="D963" s="391"/>
      <c r="E963" s="394"/>
      <c r="F963" s="391"/>
      <c r="G963" s="391"/>
      <c r="H963" s="391"/>
      <c r="I963" s="391"/>
      <c r="J963" s="394"/>
      <c r="K963" s="391"/>
      <c r="L963" s="391"/>
      <c r="M963" s="391"/>
      <c r="N963" s="391"/>
      <c r="O963" s="394"/>
      <c r="P963" s="391"/>
      <c r="Q963" s="391"/>
      <c r="R963" s="391"/>
      <c r="S963" s="391"/>
      <c r="T963" s="394"/>
      <c r="U963" s="391"/>
      <c r="V963" s="391"/>
      <c r="W963" s="391"/>
      <c r="X963" s="391"/>
      <c r="Y963" s="394"/>
      <c r="Z963" s="391"/>
      <c r="AA963" s="391"/>
      <c r="AB963" s="391"/>
      <c r="AC963" s="391"/>
      <c r="AD963" s="394"/>
      <c r="AE963" s="391"/>
      <c r="AF963" s="391"/>
      <c r="AG963" s="391"/>
      <c r="AH963" s="391"/>
      <c r="AI963" s="394"/>
      <c r="AJ963" s="391"/>
      <c r="AK963" s="391"/>
      <c r="AL963" s="391"/>
      <c r="AM963" s="391"/>
      <c r="AN963" s="394"/>
      <c r="AO963" s="391"/>
      <c r="AP963" s="391"/>
      <c r="AQ963" s="391"/>
      <c r="AR963" s="391"/>
      <c r="AS963" s="394"/>
      <c r="AT963" s="391"/>
      <c r="AU963" s="391"/>
      <c r="AV963" s="391"/>
      <c r="AW963" s="391"/>
      <c r="AX963" s="394"/>
    </row>
    <row r="964" spans="1:50">
      <c r="A964" s="388"/>
      <c r="B964" s="388"/>
      <c r="C964" s="388"/>
      <c r="D964" s="388"/>
      <c r="E964" s="395"/>
      <c r="F964" s="388"/>
      <c r="G964" s="388"/>
      <c r="H964" s="388"/>
      <c r="I964" s="388"/>
      <c r="J964" s="395"/>
      <c r="K964" s="388"/>
      <c r="L964" s="388"/>
      <c r="M964" s="388"/>
      <c r="N964" s="388"/>
      <c r="O964" s="395"/>
      <c r="P964" s="388"/>
      <c r="Q964" s="388"/>
      <c r="R964" s="388"/>
      <c r="S964" s="388"/>
      <c r="T964" s="395"/>
      <c r="U964" s="388"/>
      <c r="V964" s="388"/>
      <c r="W964" s="388"/>
      <c r="X964" s="388"/>
      <c r="Y964" s="395"/>
      <c r="Z964" s="388"/>
      <c r="AA964" s="388"/>
      <c r="AB964" s="388"/>
      <c r="AC964" s="388"/>
      <c r="AD964" s="395"/>
      <c r="AE964" s="388"/>
      <c r="AF964" s="388"/>
      <c r="AG964" s="388"/>
      <c r="AH964" s="388"/>
      <c r="AI964" s="395"/>
      <c r="AJ964" s="388"/>
      <c r="AK964" s="388"/>
      <c r="AL964" s="388"/>
      <c r="AM964" s="388"/>
      <c r="AN964" s="395"/>
      <c r="AO964" s="388"/>
      <c r="AP964" s="388"/>
      <c r="AQ964" s="388"/>
      <c r="AR964" s="388"/>
      <c r="AS964" s="395"/>
      <c r="AT964" s="388"/>
      <c r="AU964" s="388"/>
      <c r="AV964" s="388"/>
      <c r="AW964" s="388"/>
      <c r="AX964" s="395"/>
    </row>
    <row r="965" spans="1:50">
      <c r="A965" s="391">
        <v>16</v>
      </c>
      <c r="B965" s="391"/>
      <c r="C965" s="391"/>
      <c r="D965" s="391"/>
      <c r="E965" s="394"/>
      <c r="F965" s="391">
        <v>17</v>
      </c>
      <c r="G965" s="391"/>
      <c r="H965" s="391"/>
      <c r="I965" s="391"/>
      <c r="J965" s="394"/>
      <c r="K965" s="391">
        <v>18</v>
      </c>
      <c r="L965" s="391"/>
      <c r="M965" s="391"/>
      <c r="N965" s="391"/>
      <c r="O965" s="394"/>
      <c r="P965" s="391">
        <v>19</v>
      </c>
      <c r="Q965" s="391"/>
      <c r="R965" s="391"/>
      <c r="S965" s="391"/>
      <c r="T965" s="394"/>
      <c r="U965" s="391">
        <v>20</v>
      </c>
      <c r="V965" s="391"/>
      <c r="W965" s="391"/>
      <c r="X965" s="391"/>
      <c r="Y965" s="394"/>
      <c r="Z965" s="391">
        <v>21</v>
      </c>
      <c r="AA965" s="391"/>
      <c r="AB965" s="391"/>
      <c r="AC965" s="391"/>
      <c r="AD965" s="394"/>
      <c r="AE965" s="391">
        <v>22</v>
      </c>
      <c r="AF965" s="391"/>
      <c r="AG965" s="391"/>
      <c r="AH965" s="391"/>
      <c r="AI965" s="394"/>
      <c r="AJ965" s="391">
        <v>23</v>
      </c>
      <c r="AK965" s="391"/>
      <c r="AL965" s="391"/>
      <c r="AM965" s="391"/>
      <c r="AN965" s="394"/>
      <c r="AO965" s="391">
        <v>24</v>
      </c>
      <c r="AP965" s="391"/>
      <c r="AQ965" s="391"/>
      <c r="AR965" s="391"/>
      <c r="AS965" s="394"/>
      <c r="AT965" s="391">
        <v>25</v>
      </c>
      <c r="AU965" s="391"/>
      <c r="AV965" s="391"/>
      <c r="AW965" s="391"/>
      <c r="AX965" s="394"/>
    </row>
    <row r="966" spans="1:50">
      <c r="A966" s="391"/>
      <c r="B966" s="391"/>
      <c r="C966" s="391"/>
      <c r="D966" s="391"/>
      <c r="E966" s="394"/>
      <c r="F966" s="391"/>
      <c r="G966" s="391"/>
      <c r="H966" s="391"/>
      <c r="I966" s="391"/>
      <c r="J966" s="394"/>
      <c r="K966" s="391"/>
      <c r="L966" s="391"/>
      <c r="M966" s="391"/>
      <c r="N966" s="391"/>
      <c r="O966" s="394"/>
      <c r="P966" s="391"/>
      <c r="Q966" s="391"/>
      <c r="R966" s="391"/>
      <c r="S966" s="391"/>
      <c r="T966" s="394"/>
      <c r="U966" s="391"/>
      <c r="V966" s="391"/>
      <c r="W966" s="391"/>
      <c r="X966" s="391"/>
      <c r="Y966" s="394"/>
      <c r="Z966" s="391"/>
      <c r="AA966" s="391"/>
      <c r="AB966" s="391"/>
      <c r="AC966" s="391"/>
      <c r="AD966" s="394"/>
      <c r="AE966" s="391"/>
      <c r="AF966" s="391"/>
      <c r="AG966" s="391"/>
      <c r="AH966" s="391"/>
      <c r="AI966" s="394"/>
      <c r="AJ966" s="391"/>
      <c r="AK966" s="391"/>
      <c r="AL966" s="391"/>
      <c r="AM966" s="391"/>
      <c r="AN966" s="394"/>
      <c r="AO966" s="391"/>
      <c r="AP966" s="391"/>
      <c r="AQ966" s="391"/>
      <c r="AR966" s="391"/>
      <c r="AS966" s="394"/>
      <c r="AT966" s="391"/>
      <c r="AU966" s="391"/>
      <c r="AV966" s="391"/>
      <c r="AW966" s="391"/>
      <c r="AX966" s="394"/>
    </row>
    <row r="967" spans="1:50">
      <c r="A967" s="391"/>
      <c r="B967" s="391"/>
      <c r="C967" s="391"/>
      <c r="D967" s="391"/>
      <c r="E967" s="394"/>
      <c r="F967" s="391"/>
      <c r="G967" s="391"/>
      <c r="H967" s="391"/>
      <c r="I967" s="391"/>
      <c r="J967" s="394"/>
      <c r="K967" s="391"/>
      <c r="L967" s="391"/>
      <c r="M967" s="391"/>
      <c r="N967" s="391"/>
      <c r="O967" s="394"/>
      <c r="P967" s="391"/>
      <c r="Q967" s="391"/>
      <c r="R967" s="391"/>
      <c r="S967" s="391"/>
      <c r="T967" s="394"/>
      <c r="U967" s="391"/>
      <c r="V967" s="391"/>
      <c r="W967" s="391"/>
      <c r="X967" s="391"/>
      <c r="Y967" s="394"/>
      <c r="Z967" s="391"/>
      <c r="AA967" s="391"/>
      <c r="AB967" s="391"/>
      <c r="AC967" s="391"/>
      <c r="AD967" s="394"/>
      <c r="AE967" s="391"/>
      <c r="AF967" s="391"/>
      <c r="AG967" s="391"/>
      <c r="AH967" s="391"/>
      <c r="AI967" s="394"/>
      <c r="AJ967" s="391"/>
      <c r="AK967" s="391"/>
      <c r="AL967" s="391"/>
      <c r="AM967" s="391"/>
      <c r="AN967" s="394"/>
      <c r="AO967" s="391"/>
      <c r="AP967" s="391"/>
      <c r="AQ967" s="391"/>
      <c r="AR967" s="391"/>
      <c r="AS967" s="394"/>
      <c r="AT967" s="391"/>
      <c r="AU967" s="391"/>
      <c r="AV967" s="391"/>
      <c r="AW967" s="391"/>
      <c r="AX967" s="394"/>
    </row>
    <row r="968" spans="1:50">
      <c r="A968" s="391"/>
      <c r="B968" s="391"/>
      <c r="C968" s="391"/>
      <c r="D968" s="391"/>
      <c r="E968" s="394"/>
      <c r="F968" s="391"/>
      <c r="G968" s="391"/>
      <c r="H968" s="391"/>
      <c r="I968" s="391"/>
      <c r="J968" s="394"/>
      <c r="K968" s="391"/>
      <c r="L968" s="391"/>
      <c r="M968" s="391"/>
      <c r="N968" s="391"/>
      <c r="O968" s="394"/>
      <c r="P968" s="391"/>
      <c r="Q968" s="391"/>
      <c r="R968" s="391"/>
      <c r="S968" s="391"/>
      <c r="T968" s="394"/>
      <c r="U968" s="391"/>
      <c r="V968" s="391"/>
      <c r="W968" s="391"/>
      <c r="X968" s="391"/>
      <c r="Y968" s="394"/>
      <c r="Z968" s="391"/>
      <c r="AA968" s="391"/>
      <c r="AB968" s="391"/>
      <c r="AC968" s="391"/>
      <c r="AD968" s="394"/>
      <c r="AE968" s="391"/>
      <c r="AF968" s="391"/>
      <c r="AG968" s="391"/>
      <c r="AH968" s="391"/>
      <c r="AI968" s="394"/>
      <c r="AJ968" s="391"/>
      <c r="AK968" s="391"/>
      <c r="AL968" s="391"/>
      <c r="AM968" s="391"/>
      <c r="AN968" s="394"/>
      <c r="AO968" s="391"/>
      <c r="AP968" s="391"/>
      <c r="AQ968" s="391"/>
      <c r="AR968" s="391"/>
      <c r="AS968" s="394"/>
      <c r="AT968" s="391"/>
      <c r="AU968" s="391"/>
      <c r="AV968" s="391"/>
      <c r="AW968" s="391"/>
      <c r="AX968" s="394"/>
    </row>
    <row r="969" spans="1:50">
      <c r="A969" s="391"/>
      <c r="B969" s="391"/>
      <c r="C969" s="391"/>
      <c r="D969" s="391"/>
      <c r="E969" s="394"/>
      <c r="F969" s="391"/>
      <c r="G969" s="391"/>
      <c r="H969" s="391"/>
      <c r="I969" s="391"/>
      <c r="J969" s="394"/>
      <c r="K969" s="391"/>
      <c r="L969" s="391"/>
      <c r="M969" s="391"/>
      <c r="N969" s="391"/>
      <c r="O969" s="394"/>
      <c r="P969" s="391"/>
      <c r="Q969" s="391"/>
      <c r="R969" s="391"/>
      <c r="S969" s="391"/>
      <c r="T969" s="394"/>
      <c r="U969" s="391"/>
      <c r="V969" s="391"/>
      <c r="W969" s="391"/>
      <c r="X969" s="391"/>
      <c r="Y969" s="394"/>
      <c r="Z969" s="391"/>
      <c r="AA969" s="391"/>
      <c r="AB969" s="391"/>
      <c r="AC969" s="391"/>
      <c r="AD969" s="394"/>
      <c r="AE969" s="391"/>
      <c r="AF969" s="391"/>
      <c r="AG969" s="391"/>
      <c r="AH969" s="391"/>
      <c r="AI969" s="394"/>
      <c r="AJ969" s="391"/>
      <c r="AK969" s="391"/>
      <c r="AL969" s="391"/>
      <c r="AM969" s="391"/>
      <c r="AN969" s="394"/>
      <c r="AO969" s="391"/>
      <c r="AP969" s="391"/>
      <c r="AQ969" s="391"/>
      <c r="AR969" s="391"/>
      <c r="AS969" s="394"/>
      <c r="AT969" s="391"/>
      <c r="AU969" s="391"/>
      <c r="AV969" s="391"/>
      <c r="AW969" s="391"/>
      <c r="AX969" s="394"/>
    </row>
    <row r="970" spans="1:50">
      <c r="A970" s="391"/>
      <c r="B970" s="391"/>
      <c r="C970" s="391"/>
      <c r="D970" s="391"/>
      <c r="E970" s="394"/>
      <c r="F970" s="391"/>
      <c r="G970" s="391"/>
      <c r="H970" s="391"/>
      <c r="I970" s="391"/>
      <c r="J970" s="394"/>
      <c r="K970" s="391"/>
      <c r="L970" s="391"/>
      <c r="M970" s="391"/>
      <c r="N970" s="391"/>
      <c r="O970" s="394"/>
      <c r="P970" s="391"/>
      <c r="Q970" s="391"/>
      <c r="R970" s="391"/>
      <c r="S970" s="391"/>
      <c r="T970" s="394"/>
      <c r="U970" s="391"/>
      <c r="V970" s="391"/>
      <c r="W970" s="391"/>
      <c r="X970" s="391"/>
      <c r="Y970" s="394"/>
      <c r="Z970" s="391"/>
      <c r="AA970" s="391"/>
      <c r="AB970" s="391"/>
      <c r="AC970" s="391"/>
      <c r="AD970" s="394"/>
      <c r="AE970" s="391"/>
      <c r="AF970" s="391"/>
      <c r="AG970" s="391"/>
      <c r="AH970" s="391"/>
      <c r="AI970" s="394"/>
      <c r="AJ970" s="391"/>
      <c r="AK970" s="391"/>
      <c r="AL970" s="391"/>
      <c r="AM970" s="391"/>
      <c r="AN970" s="394"/>
      <c r="AO970" s="391"/>
      <c r="AP970" s="391"/>
      <c r="AQ970" s="391"/>
      <c r="AR970" s="391"/>
      <c r="AS970" s="394"/>
      <c r="AT970" s="391"/>
      <c r="AU970" s="391"/>
      <c r="AV970" s="391"/>
      <c r="AW970" s="391"/>
      <c r="AX970" s="394"/>
    </row>
    <row r="971" spans="1:50">
      <c r="A971" s="391"/>
      <c r="B971" s="391"/>
      <c r="C971" s="391"/>
      <c r="D971" s="391"/>
      <c r="E971" s="394"/>
      <c r="F971" s="391"/>
      <c r="G971" s="391"/>
      <c r="H971" s="391"/>
      <c r="I971" s="391"/>
      <c r="J971" s="394"/>
      <c r="K971" s="391"/>
      <c r="L971" s="391"/>
      <c r="M971" s="391"/>
      <c r="N971" s="391"/>
      <c r="O971" s="394"/>
      <c r="P971" s="391"/>
      <c r="Q971" s="391"/>
      <c r="R971" s="391"/>
      <c r="S971" s="391"/>
      <c r="T971" s="394"/>
      <c r="U971" s="391"/>
      <c r="V971" s="391"/>
      <c r="W971" s="391"/>
      <c r="X971" s="391"/>
      <c r="Y971" s="394"/>
      <c r="Z971" s="391"/>
      <c r="AA971" s="391"/>
      <c r="AB971" s="391"/>
      <c r="AC971" s="391"/>
      <c r="AD971" s="394"/>
      <c r="AE971" s="391"/>
      <c r="AF971" s="391"/>
      <c r="AG971" s="391"/>
      <c r="AH971" s="391"/>
      <c r="AI971" s="394"/>
      <c r="AJ971" s="391"/>
      <c r="AK971" s="391"/>
      <c r="AL971" s="391"/>
      <c r="AM971" s="391"/>
      <c r="AN971" s="394"/>
      <c r="AO971" s="391"/>
      <c r="AP971" s="391"/>
      <c r="AQ971" s="391"/>
      <c r="AR971" s="391"/>
      <c r="AS971" s="394"/>
      <c r="AT971" s="391"/>
      <c r="AU971" s="391"/>
      <c r="AV971" s="391"/>
      <c r="AW971" s="391"/>
      <c r="AX971" s="394"/>
    </row>
    <row r="972" spans="1:50">
      <c r="A972" s="391"/>
      <c r="B972" s="391"/>
      <c r="C972" s="391"/>
      <c r="D972" s="391"/>
      <c r="E972" s="394"/>
      <c r="F972" s="391"/>
      <c r="G972" s="391"/>
      <c r="H972" s="391"/>
      <c r="I972" s="391"/>
      <c r="J972" s="394"/>
      <c r="K972" s="391"/>
      <c r="L972" s="391"/>
      <c r="M972" s="391"/>
      <c r="N972" s="391"/>
      <c r="O972" s="394"/>
      <c r="P972" s="391"/>
      <c r="Q972" s="391"/>
      <c r="R972" s="391"/>
      <c r="S972" s="391"/>
      <c r="T972" s="394"/>
      <c r="U972" s="391"/>
      <c r="V972" s="391"/>
      <c r="W972" s="391"/>
      <c r="X972" s="391"/>
      <c r="Y972" s="394"/>
      <c r="Z972" s="391"/>
      <c r="AA972" s="391"/>
      <c r="AB972" s="391"/>
      <c r="AC972" s="391"/>
      <c r="AD972" s="394"/>
      <c r="AE972" s="391"/>
      <c r="AF972" s="391"/>
      <c r="AG972" s="391"/>
      <c r="AH972" s="391"/>
      <c r="AI972" s="394"/>
      <c r="AJ972" s="391"/>
      <c r="AK972" s="391"/>
      <c r="AL972" s="391"/>
      <c r="AM972" s="391"/>
      <c r="AN972" s="394"/>
      <c r="AO972" s="391"/>
      <c r="AP972" s="391"/>
      <c r="AQ972" s="391"/>
      <c r="AR972" s="391"/>
      <c r="AS972" s="394"/>
      <c r="AT972" s="391"/>
      <c r="AU972" s="391"/>
      <c r="AV972" s="391"/>
      <c r="AW972" s="391"/>
      <c r="AX972" s="394"/>
    </row>
    <row r="973" spans="1:50">
      <c r="A973" s="391"/>
      <c r="B973" s="391"/>
      <c r="C973" s="391"/>
      <c r="D973" s="391"/>
      <c r="E973" s="394"/>
      <c r="F973" s="391"/>
      <c r="G973" s="391"/>
      <c r="H973" s="391"/>
      <c r="I973" s="391"/>
      <c r="J973" s="394"/>
      <c r="K973" s="391"/>
      <c r="L973" s="391"/>
      <c r="M973" s="391"/>
      <c r="N973" s="391"/>
      <c r="O973" s="394"/>
      <c r="P973" s="391"/>
      <c r="Q973" s="391"/>
      <c r="R973" s="391"/>
      <c r="S973" s="391"/>
      <c r="T973" s="394"/>
      <c r="U973" s="391"/>
      <c r="V973" s="391"/>
      <c r="W973" s="391"/>
      <c r="X973" s="391"/>
      <c r="Y973" s="394"/>
      <c r="Z973" s="391"/>
      <c r="AA973" s="391"/>
      <c r="AB973" s="391"/>
      <c r="AC973" s="391"/>
      <c r="AD973" s="394"/>
      <c r="AE973" s="391"/>
      <c r="AF973" s="391"/>
      <c r="AG973" s="391"/>
      <c r="AH973" s="391"/>
      <c r="AI973" s="394"/>
      <c r="AJ973" s="391"/>
      <c r="AK973" s="391"/>
      <c r="AL973" s="391"/>
      <c r="AM973" s="391"/>
      <c r="AN973" s="394"/>
      <c r="AO973" s="391"/>
      <c r="AP973" s="391"/>
      <c r="AQ973" s="391"/>
      <c r="AR973" s="391"/>
      <c r="AS973" s="394"/>
      <c r="AT973" s="391"/>
      <c r="AU973" s="391"/>
      <c r="AV973" s="391"/>
      <c r="AW973" s="391"/>
      <c r="AX973" s="394"/>
    </row>
    <row r="974" spans="1:50">
      <c r="A974" s="391"/>
      <c r="B974" s="391"/>
      <c r="C974" s="391"/>
      <c r="D974" s="391"/>
      <c r="E974" s="394"/>
      <c r="F974" s="391"/>
      <c r="G974" s="391"/>
      <c r="H974" s="391"/>
      <c r="I974" s="391"/>
      <c r="J974" s="394"/>
      <c r="K974" s="391"/>
      <c r="L974" s="391"/>
      <c r="M974" s="391"/>
      <c r="N974" s="391"/>
      <c r="O974" s="394"/>
      <c r="P974" s="391"/>
      <c r="Q974" s="391"/>
      <c r="R974" s="391"/>
      <c r="S974" s="391"/>
      <c r="T974" s="394"/>
      <c r="U974" s="391"/>
      <c r="V974" s="391"/>
      <c r="W974" s="391"/>
      <c r="X974" s="391"/>
      <c r="Y974" s="394"/>
      <c r="Z974" s="391"/>
      <c r="AA974" s="391"/>
      <c r="AB974" s="391"/>
      <c r="AC974" s="391"/>
      <c r="AD974" s="394"/>
      <c r="AE974" s="391"/>
      <c r="AF974" s="391"/>
      <c r="AG974" s="391"/>
      <c r="AH974" s="391"/>
      <c r="AI974" s="394"/>
      <c r="AJ974" s="391"/>
      <c r="AK974" s="391"/>
      <c r="AL974" s="391"/>
      <c r="AM974" s="391"/>
      <c r="AN974" s="394"/>
      <c r="AO974" s="391"/>
      <c r="AP974" s="391"/>
      <c r="AQ974" s="391"/>
      <c r="AR974" s="391"/>
      <c r="AS974" s="394"/>
      <c r="AT974" s="391"/>
      <c r="AU974" s="391"/>
      <c r="AV974" s="391"/>
      <c r="AW974" s="391"/>
      <c r="AX974" s="394"/>
    </row>
    <row r="975" spans="1:50">
      <c r="A975" s="391"/>
      <c r="B975" s="391"/>
      <c r="C975" s="391"/>
      <c r="D975" s="391"/>
      <c r="E975" s="394"/>
      <c r="F975" s="391"/>
      <c r="G975" s="391"/>
      <c r="H975" s="391"/>
      <c r="I975" s="391"/>
      <c r="J975" s="394"/>
      <c r="K975" s="391"/>
      <c r="L975" s="391"/>
      <c r="M975" s="391"/>
      <c r="N975" s="391"/>
      <c r="O975" s="394"/>
      <c r="P975" s="391"/>
      <c r="Q975" s="391"/>
      <c r="R975" s="391"/>
      <c r="S975" s="391"/>
      <c r="T975" s="394"/>
      <c r="U975" s="391"/>
      <c r="V975" s="391"/>
      <c r="W975" s="391"/>
      <c r="X975" s="391"/>
      <c r="Y975" s="394"/>
      <c r="Z975" s="391"/>
      <c r="AA975" s="391"/>
      <c r="AB975" s="391"/>
      <c r="AC975" s="391"/>
      <c r="AD975" s="394"/>
      <c r="AE975" s="391"/>
      <c r="AF975" s="391"/>
      <c r="AG975" s="391"/>
      <c r="AH975" s="391"/>
      <c r="AI975" s="394"/>
      <c r="AJ975" s="391"/>
      <c r="AK975" s="391"/>
      <c r="AL975" s="391"/>
      <c r="AM975" s="391"/>
      <c r="AN975" s="394"/>
      <c r="AO975" s="391"/>
      <c r="AP975" s="391"/>
      <c r="AQ975" s="391"/>
      <c r="AR975" s="391"/>
      <c r="AS975" s="394"/>
      <c r="AT975" s="391"/>
      <c r="AU975" s="391"/>
      <c r="AV975" s="391"/>
      <c r="AW975" s="391"/>
      <c r="AX975" s="394"/>
    </row>
    <row r="976" spans="1:50">
      <c r="A976" s="391"/>
      <c r="B976" s="391"/>
      <c r="C976" s="391"/>
      <c r="D976" s="391"/>
      <c r="E976" s="394"/>
      <c r="F976" s="391"/>
      <c r="G976" s="391"/>
      <c r="H976" s="391"/>
      <c r="I976" s="391"/>
      <c r="J976" s="394"/>
      <c r="K976" s="391"/>
      <c r="L976" s="391"/>
      <c r="M976" s="391"/>
      <c r="N976" s="391"/>
      <c r="O976" s="394"/>
      <c r="P976" s="391"/>
      <c r="Q976" s="391"/>
      <c r="R976" s="391"/>
      <c r="S976" s="391"/>
      <c r="T976" s="394"/>
      <c r="U976" s="391"/>
      <c r="V976" s="391"/>
      <c r="W976" s="391"/>
      <c r="X976" s="391"/>
      <c r="Y976" s="394"/>
      <c r="Z976" s="391"/>
      <c r="AA976" s="391"/>
      <c r="AB976" s="391"/>
      <c r="AC976" s="391"/>
      <c r="AD976" s="394"/>
      <c r="AE976" s="391"/>
      <c r="AF976" s="391"/>
      <c r="AG976" s="391"/>
      <c r="AH976" s="391"/>
      <c r="AI976" s="394"/>
      <c r="AJ976" s="391"/>
      <c r="AK976" s="391"/>
      <c r="AL976" s="391"/>
      <c r="AM976" s="391"/>
      <c r="AN976" s="394"/>
      <c r="AO976" s="391"/>
      <c r="AP976" s="391"/>
      <c r="AQ976" s="391"/>
      <c r="AR976" s="391"/>
      <c r="AS976" s="394"/>
      <c r="AT976" s="391"/>
      <c r="AU976" s="391"/>
      <c r="AV976" s="391"/>
      <c r="AW976" s="391"/>
      <c r="AX976" s="394"/>
    </row>
    <row r="977" spans="1:50">
      <c r="A977" s="391"/>
      <c r="B977" s="391"/>
      <c r="C977" s="391"/>
      <c r="D977" s="391"/>
      <c r="E977" s="394"/>
      <c r="F977" s="391"/>
      <c r="G977" s="391"/>
      <c r="H977" s="391"/>
      <c r="I977" s="391"/>
      <c r="J977" s="394"/>
      <c r="K977" s="391"/>
      <c r="L977" s="391"/>
      <c r="M977" s="391"/>
      <c r="N977" s="391"/>
      <c r="O977" s="394"/>
      <c r="P977" s="391"/>
      <c r="Q977" s="391"/>
      <c r="R977" s="391"/>
      <c r="S977" s="391"/>
      <c r="T977" s="394"/>
      <c r="U977" s="391"/>
      <c r="V977" s="391"/>
      <c r="W977" s="391"/>
      <c r="X977" s="391"/>
      <c r="Y977" s="394"/>
      <c r="Z977" s="391"/>
      <c r="AA977" s="391"/>
      <c r="AB977" s="391"/>
      <c r="AC977" s="391"/>
      <c r="AD977" s="394"/>
      <c r="AE977" s="391"/>
      <c r="AF977" s="391"/>
      <c r="AG977" s="391"/>
      <c r="AH977" s="391"/>
      <c r="AI977" s="394"/>
      <c r="AJ977" s="391"/>
      <c r="AK977" s="391"/>
      <c r="AL977" s="391"/>
      <c r="AM977" s="391"/>
      <c r="AN977" s="394"/>
      <c r="AO977" s="391"/>
      <c r="AP977" s="391"/>
      <c r="AQ977" s="391"/>
      <c r="AR977" s="391"/>
      <c r="AS977" s="394"/>
      <c r="AT977" s="391"/>
      <c r="AU977" s="391"/>
      <c r="AV977" s="391"/>
      <c r="AW977" s="391"/>
      <c r="AX977" s="394"/>
    </row>
    <row r="978" spans="1:50">
      <c r="A978" s="391"/>
      <c r="B978" s="391"/>
      <c r="C978" s="391"/>
      <c r="D978" s="391"/>
      <c r="E978" s="394"/>
      <c r="F978" s="391"/>
      <c r="G978" s="391"/>
      <c r="H978" s="391"/>
      <c r="I978" s="391"/>
      <c r="J978" s="394"/>
      <c r="K978" s="391"/>
      <c r="L978" s="391"/>
      <c r="M978" s="391"/>
      <c r="N978" s="391"/>
      <c r="O978" s="394"/>
      <c r="P978" s="391"/>
      <c r="Q978" s="391"/>
      <c r="R978" s="391"/>
      <c r="S978" s="391"/>
      <c r="T978" s="394"/>
      <c r="U978" s="391"/>
      <c r="V978" s="391"/>
      <c r="W978" s="391"/>
      <c r="X978" s="391"/>
      <c r="Y978" s="394"/>
      <c r="Z978" s="391"/>
      <c r="AA978" s="391"/>
      <c r="AB978" s="391"/>
      <c r="AC978" s="391"/>
      <c r="AD978" s="394"/>
      <c r="AE978" s="391"/>
      <c r="AF978" s="391"/>
      <c r="AG978" s="391"/>
      <c r="AH978" s="391"/>
      <c r="AI978" s="394"/>
      <c r="AJ978" s="391"/>
      <c r="AK978" s="391"/>
      <c r="AL978" s="391"/>
      <c r="AM978" s="391"/>
      <c r="AN978" s="394"/>
      <c r="AO978" s="391"/>
      <c r="AP978" s="391"/>
      <c r="AQ978" s="391"/>
      <c r="AR978" s="391"/>
      <c r="AS978" s="394"/>
      <c r="AT978" s="391"/>
      <c r="AU978" s="391"/>
      <c r="AV978" s="391"/>
      <c r="AW978" s="391"/>
      <c r="AX978" s="394"/>
    </row>
    <row r="979" spans="1:50">
      <c r="A979" s="391"/>
      <c r="B979" s="391"/>
      <c r="C979" s="391"/>
      <c r="D979" s="391"/>
      <c r="E979" s="394"/>
      <c r="F979" s="391"/>
      <c r="G979" s="391"/>
      <c r="H979" s="391"/>
      <c r="I979" s="391"/>
      <c r="J979" s="394"/>
      <c r="K979" s="391"/>
      <c r="L979" s="391"/>
      <c r="M979" s="391"/>
      <c r="N979" s="391"/>
      <c r="O979" s="394"/>
      <c r="P979" s="391"/>
      <c r="Q979" s="391"/>
      <c r="R979" s="391"/>
      <c r="S979" s="391"/>
      <c r="T979" s="394"/>
      <c r="U979" s="391"/>
      <c r="V979" s="391"/>
      <c r="W979" s="391"/>
      <c r="X979" s="391"/>
      <c r="Y979" s="394"/>
      <c r="Z979" s="391"/>
      <c r="AA979" s="391"/>
      <c r="AB979" s="391"/>
      <c r="AC979" s="391"/>
      <c r="AD979" s="394"/>
      <c r="AE979" s="391"/>
      <c r="AF979" s="391"/>
      <c r="AG979" s="391"/>
      <c r="AH979" s="391"/>
      <c r="AI979" s="394"/>
      <c r="AJ979" s="391"/>
      <c r="AK979" s="391"/>
      <c r="AL979" s="391"/>
      <c r="AM979" s="391"/>
      <c r="AN979" s="394"/>
      <c r="AO979" s="391"/>
      <c r="AP979" s="391"/>
      <c r="AQ979" s="391"/>
      <c r="AR979" s="391"/>
      <c r="AS979" s="394"/>
      <c r="AT979" s="391"/>
      <c r="AU979" s="391"/>
      <c r="AV979" s="391"/>
      <c r="AW979" s="391"/>
      <c r="AX979" s="394"/>
    </row>
    <row r="980" spans="1:50">
      <c r="A980" s="388"/>
      <c r="B980" s="388"/>
      <c r="C980" s="388"/>
      <c r="D980" s="388"/>
      <c r="E980" s="395"/>
      <c r="F980" s="388"/>
      <c r="G980" s="388"/>
      <c r="H980" s="388"/>
      <c r="I980" s="388"/>
      <c r="J980" s="395"/>
      <c r="K980" s="388"/>
      <c r="L980" s="388"/>
      <c r="M980" s="388"/>
      <c r="N980" s="388"/>
      <c r="O980" s="395"/>
      <c r="P980" s="388"/>
      <c r="Q980" s="388"/>
      <c r="R980" s="388"/>
      <c r="S980" s="388"/>
      <c r="T980" s="395"/>
      <c r="U980" s="388"/>
      <c r="V980" s="388"/>
      <c r="W980" s="388"/>
      <c r="X980" s="388"/>
      <c r="Y980" s="395"/>
      <c r="Z980" s="388"/>
      <c r="AA980" s="388"/>
      <c r="AB980" s="388"/>
      <c r="AC980" s="388"/>
      <c r="AD980" s="395"/>
      <c r="AE980" s="388"/>
      <c r="AF980" s="388"/>
      <c r="AG980" s="388"/>
      <c r="AH980" s="388"/>
      <c r="AI980" s="395"/>
      <c r="AJ980" s="388"/>
      <c r="AK980" s="388"/>
      <c r="AL980" s="388"/>
      <c r="AM980" s="388"/>
      <c r="AN980" s="395"/>
      <c r="AO980" s="388"/>
      <c r="AP980" s="388"/>
      <c r="AQ980" s="388"/>
      <c r="AR980" s="388"/>
      <c r="AS980" s="395"/>
      <c r="AT980" s="388"/>
      <c r="AU980" s="388"/>
      <c r="AV980" s="388"/>
      <c r="AW980" s="388"/>
      <c r="AX980" s="395"/>
    </row>
  </sheetData>
  <mergeCells count="1892">
    <mergeCell ref="E17:AT17"/>
    <mergeCell ref="A19:E23"/>
    <mergeCell ref="F19:J23"/>
    <mergeCell ref="K19:O23"/>
    <mergeCell ref="P19:T23"/>
    <mergeCell ref="U19:Y23"/>
    <mergeCell ref="A13:E16"/>
    <mergeCell ref="F13:J16"/>
    <mergeCell ref="K13:O16"/>
    <mergeCell ref="P13:T16"/>
    <mergeCell ref="U13:Y16"/>
    <mergeCell ref="Z13:AD16"/>
    <mergeCell ref="AE13:AI16"/>
    <mergeCell ref="AJ13:AN16"/>
    <mergeCell ref="AT8:AX12"/>
    <mergeCell ref="AE3:AI7"/>
    <mergeCell ref="AJ3:AN7"/>
    <mergeCell ref="AO3:AS7"/>
    <mergeCell ref="AT3:AX7"/>
    <mergeCell ref="A8:E12"/>
    <mergeCell ref="F8:J12"/>
    <mergeCell ref="K8:O12"/>
    <mergeCell ref="P8:T12"/>
    <mergeCell ref="U8:Y12"/>
    <mergeCell ref="Z8:AD12"/>
    <mergeCell ref="AO13:AS16"/>
    <mergeCell ref="AT13:AX16"/>
    <mergeCell ref="AE1:AI1"/>
    <mergeCell ref="AJ1:AN1"/>
    <mergeCell ref="AO1:AS1"/>
    <mergeCell ref="AT1:AX1"/>
    <mergeCell ref="A3:E7"/>
    <mergeCell ref="F3:J7"/>
    <mergeCell ref="K3:O7"/>
    <mergeCell ref="P3:T7"/>
    <mergeCell ref="U3:Y7"/>
    <mergeCell ref="Z3:AD7"/>
    <mergeCell ref="A1:E1"/>
    <mergeCell ref="F1:J1"/>
    <mergeCell ref="K1:O1"/>
    <mergeCell ref="P1:T1"/>
    <mergeCell ref="U1:Y1"/>
    <mergeCell ref="Z1:AD1"/>
    <mergeCell ref="AE8:AI12"/>
    <mergeCell ref="AJ8:AN12"/>
    <mergeCell ref="AO8:AS12"/>
    <mergeCell ref="Z24:AD28"/>
    <mergeCell ref="AE24:AI28"/>
    <mergeCell ref="AJ24:AN28"/>
    <mergeCell ref="AO24:AS28"/>
    <mergeCell ref="AT24:AX28"/>
    <mergeCell ref="A29:E33"/>
    <mergeCell ref="F29:J33"/>
    <mergeCell ref="K29:O33"/>
    <mergeCell ref="P29:T33"/>
    <mergeCell ref="U29:Y33"/>
    <mergeCell ref="Z19:AD23"/>
    <mergeCell ref="AE19:AI23"/>
    <mergeCell ref="AJ19:AN23"/>
    <mergeCell ref="AO19:AS23"/>
    <mergeCell ref="AT19:AX23"/>
    <mergeCell ref="A24:E28"/>
    <mergeCell ref="F24:J28"/>
    <mergeCell ref="K24:O28"/>
    <mergeCell ref="P24:T28"/>
    <mergeCell ref="U24:Y28"/>
    <mergeCell ref="Z29:AD33"/>
    <mergeCell ref="AE29:AI33"/>
    <mergeCell ref="AJ29:AN33"/>
    <mergeCell ref="AO29:AS33"/>
    <mergeCell ref="AT29:AX33"/>
    <mergeCell ref="Z50:AD50"/>
    <mergeCell ref="AE50:AI50"/>
    <mergeCell ref="AJ50:AN50"/>
    <mergeCell ref="AO50:AS50"/>
    <mergeCell ref="AT50:AX50"/>
    <mergeCell ref="A51:Y54"/>
    <mergeCell ref="AG38:AI38"/>
    <mergeCell ref="AT38:AU38"/>
    <mergeCell ref="AV38:AW38"/>
    <mergeCell ref="Z39:AC39"/>
    <mergeCell ref="A40:E44"/>
    <mergeCell ref="F40:J44"/>
    <mergeCell ref="K40:O44"/>
    <mergeCell ref="P40:T44"/>
    <mergeCell ref="U40:Y44"/>
    <mergeCell ref="A35:E39"/>
    <mergeCell ref="F35:J39"/>
    <mergeCell ref="K35:O39"/>
    <mergeCell ref="P35:T39"/>
    <mergeCell ref="U35:Y39"/>
    <mergeCell ref="Z38:AB38"/>
    <mergeCell ref="Z34:AX37"/>
    <mergeCell ref="Z45:AC45"/>
    <mergeCell ref="Z46:AC46"/>
    <mergeCell ref="Z47:AC47"/>
    <mergeCell ref="Z48:AC48"/>
    <mergeCell ref="AR39:AW48"/>
    <mergeCell ref="AG39:AP48"/>
    <mergeCell ref="AT57:AX61"/>
    <mergeCell ref="A58:D58"/>
    <mergeCell ref="A59:D59"/>
    <mergeCell ref="A60:D60"/>
    <mergeCell ref="A61:D61"/>
    <mergeCell ref="S56:X65"/>
    <mergeCell ref="H56:Q65"/>
    <mergeCell ref="Z49:AC49"/>
    <mergeCell ref="A50:E50"/>
    <mergeCell ref="F50:J50"/>
    <mergeCell ref="K50:O50"/>
    <mergeCell ref="P50:T50"/>
    <mergeCell ref="U50:Y50"/>
    <mergeCell ref="Z40:AC40"/>
    <mergeCell ref="Z41:AC41"/>
    <mergeCell ref="Z42:AC42"/>
    <mergeCell ref="Z43:AC43"/>
    <mergeCell ref="Z44:AC44"/>
    <mergeCell ref="A45:E49"/>
    <mergeCell ref="F45:J49"/>
    <mergeCell ref="K45:O49"/>
    <mergeCell ref="P45:T49"/>
    <mergeCell ref="U45:Y49"/>
    <mergeCell ref="AT52:AX56"/>
    <mergeCell ref="A55:C55"/>
    <mergeCell ref="H55:J55"/>
    <mergeCell ref="U55:V55"/>
    <mergeCell ref="W55:X55"/>
    <mergeCell ref="A56:D56"/>
    <mergeCell ref="A57:D57"/>
    <mergeCell ref="Z57:AD61"/>
    <mergeCell ref="AE57:AI61"/>
    <mergeCell ref="AE68:AI72"/>
    <mergeCell ref="AJ68:AN72"/>
    <mergeCell ref="AO68:AS72"/>
    <mergeCell ref="AT68:AX72"/>
    <mergeCell ref="A73:E77"/>
    <mergeCell ref="F73:J77"/>
    <mergeCell ref="K73:O77"/>
    <mergeCell ref="P73:T77"/>
    <mergeCell ref="U73:Y77"/>
    <mergeCell ref="Z73:AD77"/>
    <mergeCell ref="A68:E72"/>
    <mergeCell ref="F68:J72"/>
    <mergeCell ref="K68:O72"/>
    <mergeCell ref="P68:T72"/>
    <mergeCell ref="U68:Y72"/>
    <mergeCell ref="Z68:AD72"/>
    <mergeCell ref="Z52:AD56"/>
    <mergeCell ref="AE52:AI56"/>
    <mergeCell ref="AJ52:AN56"/>
    <mergeCell ref="AO52:AS56"/>
    <mergeCell ref="A62:D62"/>
    <mergeCell ref="Z62:AD66"/>
    <mergeCell ref="AE62:AI66"/>
    <mergeCell ref="AJ62:AN66"/>
    <mergeCell ref="AO62:AS66"/>
    <mergeCell ref="AT62:AX66"/>
    <mergeCell ref="A63:D63"/>
    <mergeCell ref="A64:D64"/>
    <mergeCell ref="A65:D65"/>
    <mergeCell ref="A66:D66"/>
    <mergeCell ref="AJ57:AN61"/>
    <mergeCell ref="AO57:AS61"/>
    <mergeCell ref="AE78:AI82"/>
    <mergeCell ref="AJ78:AN82"/>
    <mergeCell ref="AO78:AS82"/>
    <mergeCell ref="AT78:AX82"/>
    <mergeCell ref="A84:E88"/>
    <mergeCell ref="F84:J88"/>
    <mergeCell ref="K84:O88"/>
    <mergeCell ref="P84:T88"/>
    <mergeCell ref="U84:Y88"/>
    <mergeCell ref="Z84:AD88"/>
    <mergeCell ref="AE73:AI77"/>
    <mergeCell ref="AJ73:AN77"/>
    <mergeCell ref="AO73:AS77"/>
    <mergeCell ref="AT73:AX77"/>
    <mergeCell ref="A78:E82"/>
    <mergeCell ref="F78:J82"/>
    <mergeCell ref="K78:O82"/>
    <mergeCell ref="P78:T82"/>
    <mergeCell ref="U78:Y82"/>
    <mergeCell ref="Z78:AD82"/>
    <mergeCell ref="AE89:AI93"/>
    <mergeCell ref="AJ89:AN93"/>
    <mergeCell ref="AO89:AS93"/>
    <mergeCell ref="AT89:AX93"/>
    <mergeCell ref="A94:E98"/>
    <mergeCell ref="F94:J98"/>
    <mergeCell ref="K94:O98"/>
    <mergeCell ref="P94:T98"/>
    <mergeCell ref="U94:Y98"/>
    <mergeCell ref="Z94:AD98"/>
    <mergeCell ref="AE84:AI88"/>
    <mergeCell ref="AJ84:AN88"/>
    <mergeCell ref="AO84:AS88"/>
    <mergeCell ref="AT84:AX88"/>
    <mergeCell ref="A89:E93"/>
    <mergeCell ref="F89:J93"/>
    <mergeCell ref="K89:O93"/>
    <mergeCell ref="P89:T93"/>
    <mergeCell ref="U89:Y93"/>
    <mergeCell ref="Z89:AD93"/>
    <mergeCell ref="AE99:AI99"/>
    <mergeCell ref="AJ99:AN99"/>
    <mergeCell ref="AO99:AS99"/>
    <mergeCell ref="AT99:AX99"/>
    <mergeCell ref="A101:E105"/>
    <mergeCell ref="F101:J105"/>
    <mergeCell ref="K101:O105"/>
    <mergeCell ref="P101:T105"/>
    <mergeCell ref="U101:Y105"/>
    <mergeCell ref="Z101:AD105"/>
    <mergeCell ref="AE94:AI98"/>
    <mergeCell ref="AJ94:AN98"/>
    <mergeCell ref="AO94:AS98"/>
    <mergeCell ref="AT94:AX98"/>
    <mergeCell ref="A99:E99"/>
    <mergeCell ref="F99:J99"/>
    <mergeCell ref="K99:O99"/>
    <mergeCell ref="P99:T99"/>
    <mergeCell ref="U99:Y99"/>
    <mergeCell ref="Z99:AD99"/>
    <mergeCell ref="AE106:AI110"/>
    <mergeCell ref="AJ106:AN110"/>
    <mergeCell ref="AO106:AS110"/>
    <mergeCell ref="AT106:AX110"/>
    <mergeCell ref="A111:E115"/>
    <mergeCell ref="F111:J115"/>
    <mergeCell ref="K111:O115"/>
    <mergeCell ref="P111:T115"/>
    <mergeCell ref="U111:Y115"/>
    <mergeCell ref="Z111:AD115"/>
    <mergeCell ref="AE101:AI105"/>
    <mergeCell ref="AJ101:AN105"/>
    <mergeCell ref="AO101:AS105"/>
    <mergeCell ref="AT101:AX105"/>
    <mergeCell ref="A106:E110"/>
    <mergeCell ref="F106:J110"/>
    <mergeCell ref="K106:O110"/>
    <mergeCell ref="P106:T110"/>
    <mergeCell ref="U106:Y110"/>
    <mergeCell ref="Z106:AD110"/>
    <mergeCell ref="AE117:AI121"/>
    <mergeCell ref="AJ117:AN121"/>
    <mergeCell ref="AO117:AS121"/>
    <mergeCell ref="AT117:AX121"/>
    <mergeCell ref="A122:E126"/>
    <mergeCell ref="F122:J126"/>
    <mergeCell ref="K122:O126"/>
    <mergeCell ref="P122:T126"/>
    <mergeCell ref="U122:Y126"/>
    <mergeCell ref="Z122:AD126"/>
    <mergeCell ref="AE111:AI115"/>
    <mergeCell ref="AJ111:AN115"/>
    <mergeCell ref="AO111:AS115"/>
    <mergeCell ref="AT111:AX115"/>
    <mergeCell ref="A117:E121"/>
    <mergeCell ref="F117:J121"/>
    <mergeCell ref="K117:O121"/>
    <mergeCell ref="P117:T121"/>
    <mergeCell ref="U117:Y121"/>
    <mergeCell ref="Z117:AD121"/>
    <mergeCell ref="Z136:AB136"/>
    <mergeCell ref="AG136:AI136"/>
    <mergeCell ref="AT136:AU136"/>
    <mergeCell ref="AV136:AW136"/>
    <mergeCell ref="Z137:AC137"/>
    <mergeCell ref="AE127:AI131"/>
    <mergeCell ref="AJ127:AN131"/>
    <mergeCell ref="AO127:AS131"/>
    <mergeCell ref="AT127:AX131"/>
    <mergeCell ref="Z132:AX135"/>
    <mergeCell ref="A133:E137"/>
    <mergeCell ref="F133:J137"/>
    <mergeCell ref="K133:O137"/>
    <mergeCell ref="P133:T137"/>
    <mergeCell ref="U133:Y137"/>
    <mergeCell ref="AE122:AI126"/>
    <mergeCell ref="AJ122:AN126"/>
    <mergeCell ref="AO122:AS126"/>
    <mergeCell ref="AT122:AX126"/>
    <mergeCell ref="A127:E131"/>
    <mergeCell ref="F127:J131"/>
    <mergeCell ref="K127:O131"/>
    <mergeCell ref="P127:T131"/>
    <mergeCell ref="U127:Y131"/>
    <mergeCell ref="Z127:AD131"/>
    <mergeCell ref="A143:E147"/>
    <mergeCell ref="F143:J147"/>
    <mergeCell ref="K143:O147"/>
    <mergeCell ref="P143:T147"/>
    <mergeCell ref="U143:Y147"/>
    <mergeCell ref="Z143:AC143"/>
    <mergeCell ref="Z144:AC144"/>
    <mergeCell ref="Z145:AC145"/>
    <mergeCell ref="Z146:AC146"/>
    <mergeCell ref="Z147:AC147"/>
    <mergeCell ref="AR137:AW146"/>
    <mergeCell ref="AG137:AP146"/>
    <mergeCell ref="A138:E142"/>
    <mergeCell ref="F138:J142"/>
    <mergeCell ref="K138:O142"/>
    <mergeCell ref="P138:T142"/>
    <mergeCell ref="U138:Y142"/>
    <mergeCell ref="Z138:AC138"/>
    <mergeCell ref="Z139:AC139"/>
    <mergeCell ref="Z140:AC140"/>
    <mergeCell ref="Z141:AC141"/>
    <mergeCell ref="Z142:AC142"/>
    <mergeCell ref="AT155:AX159"/>
    <mergeCell ref="A156:D156"/>
    <mergeCell ref="A157:D157"/>
    <mergeCell ref="A158:D158"/>
    <mergeCell ref="A159:D159"/>
    <mergeCell ref="A153:C153"/>
    <mergeCell ref="H153:J153"/>
    <mergeCell ref="U153:V153"/>
    <mergeCell ref="W153:X153"/>
    <mergeCell ref="A154:D154"/>
    <mergeCell ref="A155:D155"/>
    <mergeCell ref="A160:D160"/>
    <mergeCell ref="AE148:AI148"/>
    <mergeCell ref="AJ148:AN148"/>
    <mergeCell ref="AO148:AS148"/>
    <mergeCell ref="AT148:AX148"/>
    <mergeCell ref="A149:Y152"/>
    <mergeCell ref="Z150:AD154"/>
    <mergeCell ref="AE150:AI154"/>
    <mergeCell ref="AJ150:AN154"/>
    <mergeCell ref="AO150:AS154"/>
    <mergeCell ref="AT150:AX154"/>
    <mergeCell ref="A148:E148"/>
    <mergeCell ref="F148:J148"/>
    <mergeCell ref="K148:O148"/>
    <mergeCell ref="P148:T148"/>
    <mergeCell ref="U148:Y148"/>
    <mergeCell ref="Z148:AD148"/>
    <mergeCell ref="AE166:AI170"/>
    <mergeCell ref="AJ166:AN170"/>
    <mergeCell ref="AO166:AS170"/>
    <mergeCell ref="AT166:AX170"/>
    <mergeCell ref="A171:E175"/>
    <mergeCell ref="F171:J175"/>
    <mergeCell ref="K171:O175"/>
    <mergeCell ref="P171:T175"/>
    <mergeCell ref="U171:Y175"/>
    <mergeCell ref="Z171:AD175"/>
    <mergeCell ref="A166:E170"/>
    <mergeCell ref="F166:J170"/>
    <mergeCell ref="K166:O170"/>
    <mergeCell ref="P166:T170"/>
    <mergeCell ref="U166:Y170"/>
    <mergeCell ref="Z166:AD170"/>
    <mergeCell ref="Z160:AD163"/>
    <mergeCell ref="AE160:AI164"/>
    <mergeCell ref="AJ160:AN164"/>
    <mergeCell ref="AO160:AS164"/>
    <mergeCell ref="AT160:AX164"/>
    <mergeCell ref="A161:D161"/>
    <mergeCell ref="A162:D162"/>
    <mergeCell ref="A163:D163"/>
    <mergeCell ref="A164:D164"/>
    <mergeCell ref="Z164:AD164"/>
    <mergeCell ref="S154:X163"/>
    <mergeCell ref="H154:Q163"/>
    <mergeCell ref="Z155:AD159"/>
    <mergeCell ref="AE155:AI159"/>
    <mergeCell ref="AJ155:AN159"/>
    <mergeCell ref="AO155:AS159"/>
    <mergeCell ref="AE176:AI180"/>
    <mergeCell ref="AJ176:AN180"/>
    <mergeCell ref="AO176:AS180"/>
    <mergeCell ref="AT176:AX180"/>
    <mergeCell ref="A182:E186"/>
    <mergeCell ref="F182:J186"/>
    <mergeCell ref="K182:O186"/>
    <mergeCell ref="P182:T186"/>
    <mergeCell ref="U182:Y186"/>
    <mergeCell ref="Z182:AD186"/>
    <mergeCell ref="AE171:AI175"/>
    <mergeCell ref="AJ171:AN175"/>
    <mergeCell ref="AO171:AS175"/>
    <mergeCell ref="AT171:AX175"/>
    <mergeCell ref="A176:E180"/>
    <mergeCell ref="F176:J180"/>
    <mergeCell ref="K176:O180"/>
    <mergeCell ref="P176:T180"/>
    <mergeCell ref="U176:Y180"/>
    <mergeCell ref="Z176:AD180"/>
    <mergeCell ref="AE187:AI191"/>
    <mergeCell ref="AJ187:AN191"/>
    <mergeCell ref="AO187:AS191"/>
    <mergeCell ref="AT187:AX191"/>
    <mergeCell ref="A192:E195"/>
    <mergeCell ref="F192:J195"/>
    <mergeCell ref="K192:O195"/>
    <mergeCell ref="P192:T195"/>
    <mergeCell ref="U192:Y195"/>
    <mergeCell ref="Z192:AD195"/>
    <mergeCell ref="AE182:AI186"/>
    <mergeCell ref="AJ182:AN186"/>
    <mergeCell ref="AO182:AS186"/>
    <mergeCell ref="AT182:AX186"/>
    <mergeCell ref="A187:E191"/>
    <mergeCell ref="F187:J191"/>
    <mergeCell ref="K187:O191"/>
    <mergeCell ref="P187:T191"/>
    <mergeCell ref="U187:Y191"/>
    <mergeCell ref="Z187:AD191"/>
    <mergeCell ref="Z197:AD197"/>
    <mergeCell ref="AE197:AI197"/>
    <mergeCell ref="AJ197:AN197"/>
    <mergeCell ref="AO197:AS197"/>
    <mergeCell ref="AT197:AX197"/>
    <mergeCell ref="A199:E203"/>
    <mergeCell ref="F199:J203"/>
    <mergeCell ref="K199:O203"/>
    <mergeCell ref="P199:T203"/>
    <mergeCell ref="U199:Y203"/>
    <mergeCell ref="AE192:AI195"/>
    <mergeCell ref="AJ192:AN195"/>
    <mergeCell ref="AO192:AS195"/>
    <mergeCell ref="AT192:AX195"/>
    <mergeCell ref="E196:AT196"/>
    <mergeCell ref="A197:E197"/>
    <mergeCell ref="F197:J197"/>
    <mergeCell ref="K197:O197"/>
    <mergeCell ref="P197:T197"/>
    <mergeCell ref="U197:Y197"/>
    <mergeCell ref="Z204:AD208"/>
    <mergeCell ref="AE204:AI208"/>
    <mergeCell ref="AJ204:AN208"/>
    <mergeCell ref="AO204:AS208"/>
    <mergeCell ref="AT204:AX208"/>
    <mergeCell ref="A209:E213"/>
    <mergeCell ref="F209:J213"/>
    <mergeCell ref="K209:O213"/>
    <mergeCell ref="P209:T213"/>
    <mergeCell ref="U209:Y213"/>
    <mergeCell ref="Z199:AD203"/>
    <mergeCell ref="AE199:AI203"/>
    <mergeCell ref="AJ199:AN203"/>
    <mergeCell ref="AO199:AS203"/>
    <mergeCell ref="AT199:AX203"/>
    <mergeCell ref="A204:E208"/>
    <mergeCell ref="F204:J208"/>
    <mergeCell ref="K204:O208"/>
    <mergeCell ref="P204:T208"/>
    <mergeCell ref="U204:Y208"/>
    <mergeCell ref="Z215:AD219"/>
    <mergeCell ref="AE215:AI219"/>
    <mergeCell ref="AJ215:AN219"/>
    <mergeCell ref="AO215:AS219"/>
    <mergeCell ref="AT215:AX219"/>
    <mergeCell ref="A220:E224"/>
    <mergeCell ref="F220:J224"/>
    <mergeCell ref="K220:O224"/>
    <mergeCell ref="P220:T224"/>
    <mergeCell ref="U220:Y224"/>
    <mergeCell ref="Z209:AD213"/>
    <mergeCell ref="AE209:AI213"/>
    <mergeCell ref="AJ209:AN213"/>
    <mergeCell ref="AO209:AS213"/>
    <mergeCell ref="AT209:AX213"/>
    <mergeCell ref="A215:E219"/>
    <mergeCell ref="F215:J219"/>
    <mergeCell ref="K215:O219"/>
    <mergeCell ref="P215:T219"/>
    <mergeCell ref="U215:Y219"/>
    <mergeCell ref="Z225:AD228"/>
    <mergeCell ref="AE225:AI229"/>
    <mergeCell ref="AJ225:AN229"/>
    <mergeCell ref="AO225:AS229"/>
    <mergeCell ref="AT225:AX229"/>
    <mergeCell ref="F229:J229"/>
    <mergeCell ref="Z229:AD229"/>
    <mergeCell ref="Z220:AD224"/>
    <mergeCell ref="AE220:AI224"/>
    <mergeCell ref="AJ220:AN224"/>
    <mergeCell ref="AO220:AS224"/>
    <mergeCell ref="AT220:AX224"/>
    <mergeCell ref="A225:E229"/>
    <mergeCell ref="F225:J228"/>
    <mergeCell ref="K225:O229"/>
    <mergeCell ref="P225:T229"/>
    <mergeCell ref="U225:Y229"/>
    <mergeCell ref="Z235:AC235"/>
    <mergeCell ref="A236:E240"/>
    <mergeCell ref="F236:J240"/>
    <mergeCell ref="K236:O240"/>
    <mergeCell ref="P236:T240"/>
    <mergeCell ref="U236:Y240"/>
    <mergeCell ref="Z236:AC236"/>
    <mergeCell ref="Z237:AC237"/>
    <mergeCell ref="Z238:AC238"/>
    <mergeCell ref="Z230:AX233"/>
    <mergeCell ref="A231:E235"/>
    <mergeCell ref="F231:J235"/>
    <mergeCell ref="K231:O235"/>
    <mergeCell ref="P231:T235"/>
    <mergeCell ref="U231:Y235"/>
    <mergeCell ref="Z234:AB234"/>
    <mergeCell ref="AG234:AI234"/>
    <mergeCell ref="AT234:AU234"/>
    <mergeCell ref="AV234:AW234"/>
    <mergeCell ref="AR235:AW244"/>
    <mergeCell ref="AG235:AP244"/>
    <mergeCell ref="Z245:AC245"/>
    <mergeCell ref="A246:E246"/>
    <mergeCell ref="F246:J246"/>
    <mergeCell ref="K246:O246"/>
    <mergeCell ref="P246:T246"/>
    <mergeCell ref="U246:Y246"/>
    <mergeCell ref="Z246:AD246"/>
    <mergeCell ref="Z239:AC239"/>
    <mergeCell ref="Z240:AC240"/>
    <mergeCell ref="A241:E245"/>
    <mergeCell ref="F241:J245"/>
    <mergeCell ref="K241:O245"/>
    <mergeCell ref="P241:T245"/>
    <mergeCell ref="U241:Y245"/>
    <mergeCell ref="Z241:AC241"/>
    <mergeCell ref="Z242:AC242"/>
    <mergeCell ref="Z243:AC243"/>
    <mergeCell ref="Z244:AC244"/>
    <mergeCell ref="A251:C251"/>
    <mergeCell ref="H251:J251"/>
    <mergeCell ref="U251:V251"/>
    <mergeCell ref="W251:X251"/>
    <mergeCell ref="A252:D252"/>
    <mergeCell ref="A253:D253"/>
    <mergeCell ref="A258:D258"/>
    <mergeCell ref="AE246:AI246"/>
    <mergeCell ref="AJ246:AN246"/>
    <mergeCell ref="AO246:AS246"/>
    <mergeCell ref="AT246:AX246"/>
    <mergeCell ref="A247:Y250"/>
    <mergeCell ref="Z248:AD252"/>
    <mergeCell ref="AE248:AI252"/>
    <mergeCell ref="AJ248:AN252"/>
    <mergeCell ref="AO248:AS252"/>
    <mergeCell ref="AT248:AX252"/>
    <mergeCell ref="Z258:AD262"/>
    <mergeCell ref="AE258:AI262"/>
    <mergeCell ref="AJ258:AN262"/>
    <mergeCell ref="AO258:AS262"/>
    <mergeCell ref="AT258:AX262"/>
    <mergeCell ref="A259:D259"/>
    <mergeCell ref="A260:D260"/>
    <mergeCell ref="A261:D261"/>
    <mergeCell ref="A262:D262"/>
    <mergeCell ref="Z253:AD257"/>
    <mergeCell ref="AE253:AI257"/>
    <mergeCell ref="AJ253:AN257"/>
    <mergeCell ref="AO253:AS257"/>
    <mergeCell ref="AT253:AX257"/>
    <mergeCell ref="A254:D254"/>
    <mergeCell ref="A255:D255"/>
    <mergeCell ref="A256:D256"/>
    <mergeCell ref="A257:D257"/>
    <mergeCell ref="AE269:AI273"/>
    <mergeCell ref="AJ269:AN273"/>
    <mergeCell ref="AO269:AS273"/>
    <mergeCell ref="AT269:AX273"/>
    <mergeCell ref="A274:E278"/>
    <mergeCell ref="F274:J278"/>
    <mergeCell ref="K274:O278"/>
    <mergeCell ref="P274:T278"/>
    <mergeCell ref="U274:Y278"/>
    <mergeCell ref="Z274:AD278"/>
    <mergeCell ref="AE264:AI268"/>
    <mergeCell ref="AJ264:AN268"/>
    <mergeCell ref="AO264:AS268"/>
    <mergeCell ref="AT264:AX268"/>
    <mergeCell ref="A269:E273"/>
    <mergeCell ref="F269:J273"/>
    <mergeCell ref="K269:O273"/>
    <mergeCell ref="P269:T273"/>
    <mergeCell ref="U269:Y273"/>
    <mergeCell ref="Z269:AD273"/>
    <mergeCell ref="A264:E268"/>
    <mergeCell ref="F264:J268"/>
    <mergeCell ref="K264:O268"/>
    <mergeCell ref="P264:T268"/>
    <mergeCell ref="U264:Y268"/>
    <mergeCell ref="Z264:AD268"/>
    <mergeCell ref="S252:X261"/>
    <mergeCell ref="H252:Q261"/>
    <mergeCell ref="AE280:AI284"/>
    <mergeCell ref="AJ280:AN284"/>
    <mergeCell ref="AO280:AS284"/>
    <mergeCell ref="AT280:AX284"/>
    <mergeCell ref="A285:E289"/>
    <mergeCell ref="F285:J289"/>
    <mergeCell ref="K285:O289"/>
    <mergeCell ref="P285:T289"/>
    <mergeCell ref="U285:Y289"/>
    <mergeCell ref="Z285:AD289"/>
    <mergeCell ref="AE274:AI278"/>
    <mergeCell ref="AJ274:AN278"/>
    <mergeCell ref="AO274:AS278"/>
    <mergeCell ref="AT274:AX278"/>
    <mergeCell ref="A280:E284"/>
    <mergeCell ref="F280:J284"/>
    <mergeCell ref="K280:O284"/>
    <mergeCell ref="P280:T284"/>
    <mergeCell ref="U280:Y284"/>
    <mergeCell ref="Z280:AD284"/>
    <mergeCell ref="AE290:AI294"/>
    <mergeCell ref="AJ290:AN294"/>
    <mergeCell ref="AO290:AS294"/>
    <mergeCell ref="AT290:AX294"/>
    <mergeCell ref="A295:E295"/>
    <mergeCell ref="F295:J295"/>
    <mergeCell ref="K295:O295"/>
    <mergeCell ref="P295:T295"/>
    <mergeCell ref="U295:Y295"/>
    <mergeCell ref="Z295:AD295"/>
    <mergeCell ref="AE285:AI289"/>
    <mergeCell ref="AJ285:AN289"/>
    <mergeCell ref="AO285:AS289"/>
    <mergeCell ref="AT285:AX289"/>
    <mergeCell ref="A290:E294"/>
    <mergeCell ref="F290:J294"/>
    <mergeCell ref="K290:O294"/>
    <mergeCell ref="P290:T294"/>
    <mergeCell ref="U290:Y294"/>
    <mergeCell ref="Z290:AD294"/>
    <mergeCell ref="AE297:AI301"/>
    <mergeCell ref="AJ297:AN301"/>
    <mergeCell ref="AO297:AS301"/>
    <mergeCell ref="AT297:AX301"/>
    <mergeCell ref="A302:E306"/>
    <mergeCell ref="F302:J306"/>
    <mergeCell ref="K302:O306"/>
    <mergeCell ref="P302:T306"/>
    <mergeCell ref="U302:Y306"/>
    <mergeCell ref="Z302:AD306"/>
    <mergeCell ref="AE295:AI295"/>
    <mergeCell ref="AJ295:AN295"/>
    <mergeCell ref="AO295:AS295"/>
    <mergeCell ref="AT295:AX295"/>
    <mergeCell ref="A297:E301"/>
    <mergeCell ref="F297:J301"/>
    <mergeCell ref="K297:O301"/>
    <mergeCell ref="P297:T301"/>
    <mergeCell ref="U297:Y301"/>
    <mergeCell ref="Z297:AD301"/>
    <mergeCell ref="AE307:AI311"/>
    <mergeCell ref="AJ307:AN311"/>
    <mergeCell ref="AO307:AS311"/>
    <mergeCell ref="AT307:AX311"/>
    <mergeCell ref="A311:E311"/>
    <mergeCell ref="A313:E317"/>
    <mergeCell ref="F313:J317"/>
    <mergeCell ref="K313:O317"/>
    <mergeCell ref="P313:T317"/>
    <mergeCell ref="U313:Y317"/>
    <mergeCell ref="AE302:AI306"/>
    <mergeCell ref="AJ302:AN306"/>
    <mergeCell ref="AO302:AS306"/>
    <mergeCell ref="AT302:AX306"/>
    <mergeCell ref="A307:E310"/>
    <mergeCell ref="F307:J311"/>
    <mergeCell ref="K307:O311"/>
    <mergeCell ref="P307:T311"/>
    <mergeCell ref="U307:Y311"/>
    <mergeCell ref="Z307:AD311"/>
    <mergeCell ref="Z318:AD322"/>
    <mergeCell ref="AE318:AI322"/>
    <mergeCell ref="AJ318:AN322"/>
    <mergeCell ref="AO318:AS322"/>
    <mergeCell ref="AT318:AX322"/>
    <mergeCell ref="A323:E327"/>
    <mergeCell ref="F323:J327"/>
    <mergeCell ref="K323:O327"/>
    <mergeCell ref="P323:T327"/>
    <mergeCell ref="U323:Y327"/>
    <mergeCell ref="Z313:AD317"/>
    <mergeCell ref="AE313:AI317"/>
    <mergeCell ref="AJ313:AN317"/>
    <mergeCell ref="AO313:AS317"/>
    <mergeCell ref="AT313:AX317"/>
    <mergeCell ref="A318:E322"/>
    <mergeCell ref="F318:J322"/>
    <mergeCell ref="K318:O322"/>
    <mergeCell ref="P318:T322"/>
    <mergeCell ref="U318:Y322"/>
    <mergeCell ref="AG332:AI332"/>
    <mergeCell ref="AT332:AU332"/>
    <mergeCell ref="AV332:AW332"/>
    <mergeCell ref="Z333:AC333"/>
    <mergeCell ref="A334:E338"/>
    <mergeCell ref="F334:J338"/>
    <mergeCell ref="K334:O338"/>
    <mergeCell ref="P334:T338"/>
    <mergeCell ref="U334:Y338"/>
    <mergeCell ref="A329:E333"/>
    <mergeCell ref="F329:J333"/>
    <mergeCell ref="K329:O333"/>
    <mergeCell ref="P329:T333"/>
    <mergeCell ref="U329:Y333"/>
    <mergeCell ref="Z332:AB332"/>
    <mergeCell ref="Z323:AD327"/>
    <mergeCell ref="AE323:AI327"/>
    <mergeCell ref="AJ323:AN327"/>
    <mergeCell ref="AO323:AS327"/>
    <mergeCell ref="AT323:AX327"/>
    <mergeCell ref="Z328:AX331"/>
    <mergeCell ref="AR333:AW342"/>
    <mergeCell ref="AG333:AP342"/>
    <mergeCell ref="Z343:AC343"/>
    <mergeCell ref="A344:E344"/>
    <mergeCell ref="F344:J344"/>
    <mergeCell ref="K344:O344"/>
    <mergeCell ref="P344:T344"/>
    <mergeCell ref="U344:Y344"/>
    <mergeCell ref="Z334:AC334"/>
    <mergeCell ref="Z335:AC335"/>
    <mergeCell ref="Z336:AC336"/>
    <mergeCell ref="Z337:AC337"/>
    <mergeCell ref="Z338:AC338"/>
    <mergeCell ref="A339:E343"/>
    <mergeCell ref="F339:J343"/>
    <mergeCell ref="K339:O343"/>
    <mergeCell ref="P339:T343"/>
    <mergeCell ref="U339:Y343"/>
    <mergeCell ref="AT346:AX350"/>
    <mergeCell ref="A349:C349"/>
    <mergeCell ref="H349:J349"/>
    <mergeCell ref="U349:V349"/>
    <mergeCell ref="W349:X349"/>
    <mergeCell ref="A350:D350"/>
    <mergeCell ref="Z344:AD344"/>
    <mergeCell ref="AE344:AI344"/>
    <mergeCell ref="AJ344:AN344"/>
    <mergeCell ref="AO344:AS344"/>
    <mergeCell ref="AT344:AX344"/>
    <mergeCell ref="A345:Y348"/>
    <mergeCell ref="Z339:AC339"/>
    <mergeCell ref="Z340:AC340"/>
    <mergeCell ref="Z341:AC341"/>
    <mergeCell ref="Z342:AC342"/>
    <mergeCell ref="Z346:AD350"/>
    <mergeCell ref="AE346:AI350"/>
    <mergeCell ref="AJ346:AN350"/>
    <mergeCell ref="AO346:AS350"/>
    <mergeCell ref="A356:D356"/>
    <mergeCell ref="Z356:AD360"/>
    <mergeCell ref="AE356:AI360"/>
    <mergeCell ref="AJ356:AN360"/>
    <mergeCell ref="AO356:AS360"/>
    <mergeCell ref="AT356:AX360"/>
    <mergeCell ref="A357:D357"/>
    <mergeCell ref="A358:D358"/>
    <mergeCell ref="A359:D359"/>
    <mergeCell ref="A360:D360"/>
    <mergeCell ref="AJ351:AN355"/>
    <mergeCell ref="AO351:AS355"/>
    <mergeCell ref="AT351:AX355"/>
    <mergeCell ref="A352:D352"/>
    <mergeCell ref="A353:D353"/>
    <mergeCell ref="A354:D354"/>
    <mergeCell ref="A355:D355"/>
    <mergeCell ref="S350:X359"/>
    <mergeCell ref="H350:Q359"/>
    <mergeCell ref="A351:D351"/>
    <mergeCell ref="Z351:AD355"/>
    <mergeCell ref="AE351:AI355"/>
    <mergeCell ref="AE367:AI371"/>
    <mergeCell ref="AJ367:AN371"/>
    <mergeCell ref="AO367:AS371"/>
    <mergeCell ref="AT367:AX371"/>
    <mergeCell ref="A372:E376"/>
    <mergeCell ref="F372:J376"/>
    <mergeCell ref="K372:O376"/>
    <mergeCell ref="P372:T376"/>
    <mergeCell ref="U372:Y376"/>
    <mergeCell ref="Z372:AD376"/>
    <mergeCell ref="AE362:AI366"/>
    <mergeCell ref="AJ362:AN366"/>
    <mergeCell ref="AO362:AS366"/>
    <mergeCell ref="AT362:AX366"/>
    <mergeCell ref="A367:E371"/>
    <mergeCell ref="F367:J371"/>
    <mergeCell ref="K367:O371"/>
    <mergeCell ref="P367:T371"/>
    <mergeCell ref="U367:Y371"/>
    <mergeCell ref="Z367:AD371"/>
    <mergeCell ref="A362:E366"/>
    <mergeCell ref="F362:J366"/>
    <mergeCell ref="K362:O366"/>
    <mergeCell ref="P362:T366"/>
    <mergeCell ref="U362:Y366"/>
    <mergeCell ref="Z362:AD366"/>
    <mergeCell ref="AE378:AI382"/>
    <mergeCell ref="AJ378:AN382"/>
    <mergeCell ref="AO378:AS382"/>
    <mergeCell ref="AT378:AX382"/>
    <mergeCell ref="A383:E387"/>
    <mergeCell ref="F383:J387"/>
    <mergeCell ref="K383:O387"/>
    <mergeCell ref="P383:T387"/>
    <mergeCell ref="U383:Y387"/>
    <mergeCell ref="Z383:AD387"/>
    <mergeCell ref="AE372:AI376"/>
    <mergeCell ref="AJ372:AN376"/>
    <mergeCell ref="AO372:AS376"/>
    <mergeCell ref="AT372:AX376"/>
    <mergeCell ref="A378:E382"/>
    <mergeCell ref="F378:J382"/>
    <mergeCell ref="K378:O382"/>
    <mergeCell ref="P378:T382"/>
    <mergeCell ref="U378:Y382"/>
    <mergeCell ref="Z378:AD382"/>
    <mergeCell ref="AE388:AI392"/>
    <mergeCell ref="AJ388:AN392"/>
    <mergeCell ref="AO388:AS392"/>
    <mergeCell ref="AT388:AX392"/>
    <mergeCell ref="A393:E393"/>
    <mergeCell ref="F393:J393"/>
    <mergeCell ref="K393:O393"/>
    <mergeCell ref="P393:T393"/>
    <mergeCell ref="U393:Y393"/>
    <mergeCell ref="Z393:AD393"/>
    <mergeCell ref="AE383:AI387"/>
    <mergeCell ref="AJ383:AN387"/>
    <mergeCell ref="AO383:AS387"/>
    <mergeCell ref="AT383:AX387"/>
    <mergeCell ref="A388:E392"/>
    <mergeCell ref="F388:J392"/>
    <mergeCell ref="K388:O392"/>
    <mergeCell ref="P388:T392"/>
    <mergeCell ref="U388:Y392"/>
    <mergeCell ref="Z388:AD392"/>
    <mergeCell ref="AE395:AI399"/>
    <mergeCell ref="AJ395:AN399"/>
    <mergeCell ref="AO395:AS399"/>
    <mergeCell ref="AT395:AX399"/>
    <mergeCell ref="A400:E404"/>
    <mergeCell ref="F400:J404"/>
    <mergeCell ref="K400:O404"/>
    <mergeCell ref="P400:T404"/>
    <mergeCell ref="U400:Y404"/>
    <mergeCell ref="Z400:AD404"/>
    <mergeCell ref="AE393:AI393"/>
    <mergeCell ref="AJ393:AN393"/>
    <mergeCell ref="AO393:AS393"/>
    <mergeCell ref="AT393:AX393"/>
    <mergeCell ref="A395:E399"/>
    <mergeCell ref="F395:J399"/>
    <mergeCell ref="K395:O399"/>
    <mergeCell ref="P395:T399"/>
    <mergeCell ref="U395:Y399"/>
    <mergeCell ref="Z395:AD399"/>
    <mergeCell ref="AE405:AI409"/>
    <mergeCell ref="AJ405:AN409"/>
    <mergeCell ref="AO405:AS409"/>
    <mergeCell ref="AT405:AX409"/>
    <mergeCell ref="A411:E415"/>
    <mergeCell ref="F411:J415"/>
    <mergeCell ref="K411:O415"/>
    <mergeCell ref="P411:T415"/>
    <mergeCell ref="U411:Y415"/>
    <mergeCell ref="Z411:AD415"/>
    <mergeCell ref="AE400:AI404"/>
    <mergeCell ref="AJ400:AN404"/>
    <mergeCell ref="AO400:AS404"/>
    <mergeCell ref="AT400:AX404"/>
    <mergeCell ref="A405:E409"/>
    <mergeCell ref="F405:J409"/>
    <mergeCell ref="K405:O409"/>
    <mergeCell ref="P405:T409"/>
    <mergeCell ref="U405:Y409"/>
    <mergeCell ref="Z405:AD409"/>
    <mergeCell ref="AE416:AI420"/>
    <mergeCell ref="AJ416:AN420"/>
    <mergeCell ref="AO416:AS420"/>
    <mergeCell ref="AT416:AX420"/>
    <mergeCell ref="A421:E425"/>
    <mergeCell ref="F421:J425"/>
    <mergeCell ref="K421:O425"/>
    <mergeCell ref="P421:T425"/>
    <mergeCell ref="U421:Y425"/>
    <mergeCell ref="Z421:AD425"/>
    <mergeCell ref="AE411:AI415"/>
    <mergeCell ref="AJ411:AN415"/>
    <mergeCell ref="AO411:AS415"/>
    <mergeCell ref="AT411:AX415"/>
    <mergeCell ref="A416:E420"/>
    <mergeCell ref="F416:J420"/>
    <mergeCell ref="K416:O420"/>
    <mergeCell ref="P416:T420"/>
    <mergeCell ref="U416:Y420"/>
    <mergeCell ref="Z416:AD420"/>
    <mergeCell ref="A432:E436"/>
    <mergeCell ref="F432:J436"/>
    <mergeCell ref="K432:O436"/>
    <mergeCell ref="P432:T436"/>
    <mergeCell ref="U432:Y436"/>
    <mergeCell ref="Z432:AC432"/>
    <mergeCell ref="Z433:AC433"/>
    <mergeCell ref="Z434:AC434"/>
    <mergeCell ref="Z435:AC435"/>
    <mergeCell ref="Z436:AC436"/>
    <mergeCell ref="Z430:AB430"/>
    <mergeCell ref="AG430:AI430"/>
    <mergeCell ref="AT430:AU430"/>
    <mergeCell ref="AV430:AW430"/>
    <mergeCell ref="Z431:AC431"/>
    <mergeCell ref="AE421:AI425"/>
    <mergeCell ref="AJ421:AN425"/>
    <mergeCell ref="AO421:AS425"/>
    <mergeCell ref="AT421:AX425"/>
    <mergeCell ref="Z426:AX429"/>
    <mergeCell ref="A427:E431"/>
    <mergeCell ref="F427:J431"/>
    <mergeCell ref="K427:O431"/>
    <mergeCell ref="P427:T431"/>
    <mergeCell ref="U427:Y431"/>
    <mergeCell ref="AR431:AW440"/>
    <mergeCell ref="AG431:AP440"/>
    <mergeCell ref="E441:U441"/>
    <mergeCell ref="Z441:AC441"/>
    <mergeCell ref="A442:E442"/>
    <mergeCell ref="F442:J442"/>
    <mergeCell ref="K442:O442"/>
    <mergeCell ref="P442:T442"/>
    <mergeCell ref="U442:Y442"/>
    <mergeCell ref="Z442:AD442"/>
    <mergeCell ref="A437:E440"/>
    <mergeCell ref="F437:J440"/>
    <mergeCell ref="K437:O440"/>
    <mergeCell ref="P437:T439"/>
    <mergeCell ref="U437:Y440"/>
    <mergeCell ref="Z437:AC437"/>
    <mergeCell ref="Z438:AC438"/>
    <mergeCell ref="Z439:AC439"/>
    <mergeCell ref="P440:T440"/>
    <mergeCell ref="Z440:AC440"/>
    <mergeCell ref="AE442:AI442"/>
    <mergeCell ref="AJ442:AN442"/>
    <mergeCell ref="AO442:AS442"/>
    <mergeCell ref="AT442:AX442"/>
    <mergeCell ref="A443:Y446"/>
    <mergeCell ref="Z444:AD448"/>
    <mergeCell ref="AE444:AI448"/>
    <mergeCell ref="AJ444:AN448"/>
    <mergeCell ref="AO444:AS448"/>
    <mergeCell ref="AT444:AX448"/>
    <mergeCell ref="Z454:AD457"/>
    <mergeCell ref="AE454:AI458"/>
    <mergeCell ref="AJ454:AN458"/>
    <mergeCell ref="AO454:AS458"/>
    <mergeCell ref="AT454:AX458"/>
    <mergeCell ref="A455:D455"/>
    <mergeCell ref="A456:D456"/>
    <mergeCell ref="A457:D457"/>
    <mergeCell ref="A458:D458"/>
    <mergeCell ref="Z458:AD458"/>
    <mergeCell ref="Z449:AD453"/>
    <mergeCell ref="AE449:AI453"/>
    <mergeCell ref="AJ449:AN453"/>
    <mergeCell ref="AO449:AS453"/>
    <mergeCell ref="P465:T469"/>
    <mergeCell ref="U465:Y469"/>
    <mergeCell ref="Z465:AD469"/>
    <mergeCell ref="A460:E464"/>
    <mergeCell ref="F460:J464"/>
    <mergeCell ref="K460:O464"/>
    <mergeCell ref="P460:T464"/>
    <mergeCell ref="U460:Y464"/>
    <mergeCell ref="Z460:AD464"/>
    <mergeCell ref="S448:X457"/>
    <mergeCell ref="A447:C447"/>
    <mergeCell ref="H447:J447"/>
    <mergeCell ref="U447:V447"/>
    <mergeCell ref="W447:X447"/>
    <mergeCell ref="A448:D448"/>
    <mergeCell ref="A449:D449"/>
    <mergeCell ref="A454:D454"/>
    <mergeCell ref="H448:Q457"/>
    <mergeCell ref="AE470:AI474"/>
    <mergeCell ref="AJ470:AN474"/>
    <mergeCell ref="AO470:AS474"/>
    <mergeCell ref="AT470:AX474"/>
    <mergeCell ref="A476:E480"/>
    <mergeCell ref="F476:J480"/>
    <mergeCell ref="K476:O480"/>
    <mergeCell ref="P476:T480"/>
    <mergeCell ref="U476:Y480"/>
    <mergeCell ref="Z476:AD480"/>
    <mergeCell ref="AT449:AX453"/>
    <mergeCell ref="A450:D450"/>
    <mergeCell ref="A451:D451"/>
    <mergeCell ref="A452:D452"/>
    <mergeCell ref="A453:D453"/>
    <mergeCell ref="AE465:AI469"/>
    <mergeCell ref="AJ465:AN469"/>
    <mergeCell ref="AO465:AS469"/>
    <mergeCell ref="AT465:AX469"/>
    <mergeCell ref="A470:E474"/>
    <mergeCell ref="F470:J474"/>
    <mergeCell ref="K470:O474"/>
    <mergeCell ref="P470:T474"/>
    <mergeCell ref="U470:Y474"/>
    <mergeCell ref="Z470:AD474"/>
    <mergeCell ref="AE460:AI464"/>
    <mergeCell ref="AJ460:AN464"/>
    <mergeCell ref="AO460:AS464"/>
    <mergeCell ref="AT460:AX464"/>
    <mergeCell ref="A465:E469"/>
    <mergeCell ref="F465:J469"/>
    <mergeCell ref="K465:O469"/>
    <mergeCell ref="AE481:AI485"/>
    <mergeCell ref="AJ481:AN485"/>
    <mergeCell ref="AO481:AS485"/>
    <mergeCell ref="AT481:AX485"/>
    <mergeCell ref="A486:E490"/>
    <mergeCell ref="F486:J490"/>
    <mergeCell ref="K486:O490"/>
    <mergeCell ref="P486:T490"/>
    <mergeCell ref="U486:Y490"/>
    <mergeCell ref="Z486:AD490"/>
    <mergeCell ref="AE476:AI480"/>
    <mergeCell ref="AJ476:AN480"/>
    <mergeCell ref="AO476:AS480"/>
    <mergeCell ref="AT476:AX480"/>
    <mergeCell ref="A481:E485"/>
    <mergeCell ref="F481:J485"/>
    <mergeCell ref="K481:O485"/>
    <mergeCell ref="P481:T485"/>
    <mergeCell ref="U481:Y485"/>
    <mergeCell ref="Z481:AD485"/>
    <mergeCell ref="AE491:AI491"/>
    <mergeCell ref="AJ491:AN491"/>
    <mergeCell ref="AO491:AS491"/>
    <mergeCell ref="AT491:AX491"/>
    <mergeCell ref="A493:E497"/>
    <mergeCell ref="F493:J497"/>
    <mergeCell ref="K493:O497"/>
    <mergeCell ref="P493:T497"/>
    <mergeCell ref="U493:Y497"/>
    <mergeCell ref="Z493:AD497"/>
    <mergeCell ref="AE486:AI490"/>
    <mergeCell ref="AJ486:AN490"/>
    <mergeCell ref="AO486:AS490"/>
    <mergeCell ref="AT486:AX490"/>
    <mergeCell ref="A491:E491"/>
    <mergeCell ref="F491:J491"/>
    <mergeCell ref="K491:O491"/>
    <mergeCell ref="P491:T491"/>
    <mergeCell ref="U491:Y491"/>
    <mergeCell ref="Z491:AD491"/>
    <mergeCell ref="AE498:AI502"/>
    <mergeCell ref="AJ498:AN502"/>
    <mergeCell ref="AO498:AS502"/>
    <mergeCell ref="AT498:AX502"/>
    <mergeCell ref="A503:E507"/>
    <mergeCell ref="F503:J507"/>
    <mergeCell ref="K503:O507"/>
    <mergeCell ref="P503:T507"/>
    <mergeCell ref="U503:Y507"/>
    <mergeCell ref="Z503:AD507"/>
    <mergeCell ref="AE493:AI497"/>
    <mergeCell ref="AJ493:AN497"/>
    <mergeCell ref="AO493:AS497"/>
    <mergeCell ref="AT493:AX497"/>
    <mergeCell ref="A498:E502"/>
    <mergeCell ref="F498:J502"/>
    <mergeCell ref="K498:O502"/>
    <mergeCell ref="P498:T502"/>
    <mergeCell ref="U498:Y502"/>
    <mergeCell ref="Z498:AD502"/>
    <mergeCell ref="AE509:AI513"/>
    <mergeCell ref="AJ509:AN513"/>
    <mergeCell ref="AO509:AS513"/>
    <mergeCell ref="AT509:AX513"/>
    <mergeCell ref="A514:E518"/>
    <mergeCell ref="F514:J518"/>
    <mergeCell ref="K514:O518"/>
    <mergeCell ref="P514:T518"/>
    <mergeCell ref="U514:Y518"/>
    <mergeCell ref="Z514:AD518"/>
    <mergeCell ref="AE503:AI507"/>
    <mergeCell ref="AJ503:AN507"/>
    <mergeCell ref="AO503:AS507"/>
    <mergeCell ref="AT503:AX507"/>
    <mergeCell ref="A509:E513"/>
    <mergeCell ref="F509:J513"/>
    <mergeCell ref="K509:O513"/>
    <mergeCell ref="P509:T513"/>
    <mergeCell ref="U509:Y513"/>
    <mergeCell ref="Z509:AD513"/>
    <mergeCell ref="Z528:AB528"/>
    <mergeCell ref="AG528:AI528"/>
    <mergeCell ref="AT528:AU528"/>
    <mergeCell ref="AV528:AW528"/>
    <mergeCell ref="Z529:AC529"/>
    <mergeCell ref="AE519:AI523"/>
    <mergeCell ref="AJ519:AN523"/>
    <mergeCell ref="AO519:AS523"/>
    <mergeCell ref="AT519:AX523"/>
    <mergeCell ref="Z524:AX527"/>
    <mergeCell ref="A525:E529"/>
    <mergeCell ref="F525:J529"/>
    <mergeCell ref="K525:O529"/>
    <mergeCell ref="P525:T529"/>
    <mergeCell ref="U525:Y529"/>
    <mergeCell ref="AE514:AI518"/>
    <mergeCell ref="AJ514:AN518"/>
    <mergeCell ref="AO514:AS518"/>
    <mergeCell ref="AT514:AX518"/>
    <mergeCell ref="A519:E523"/>
    <mergeCell ref="F519:J523"/>
    <mergeCell ref="K519:O523"/>
    <mergeCell ref="P519:T523"/>
    <mergeCell ref="U519:Y523"/>
    <mergeCell ref="Z519:AD523"/>
    <mergeCell ref="A535:E539"/>
    <mergeCell ref="F535:J539"/>
    <mergeCell ref="K535:O539"/>
    <mergeCell ref="P535:T539"/>
    <mergeCell ref="U535:Y539"/>
    <mergeCell ref="Z535:AC535"/>
    <mergeCell ref="Z536:AC536"/>
    <mergeCell ref="Z537:AC537"/>
    <mergeCell ref="Z538:AC538"/>
    <mergeCell ref="Z539:AC539"/>
    <mergeCell ref="AR529:AW538"/>
    <mergeCell ref="A530:E534"/>
    <mergeCell ref="F530:J534"/>
    <mergeCell ref="K530:O534"/>
    <mergeCell ref="P530:T534"/>
    <mergeCell ref="U530:Y534"/>
    <mergeCell ref="Z530:AC530"/>
    <mergeCell ref="Z531:AC531"/>
    <mergeCell ref="Z532:AC532"/>
    <mergeCell ref="Z533:AC533"/>
    <mergeCell ref="Z534:AC534"/>
    <mergeCell ref="AG529:AP538"/>
    <mergeCell ref="A549:D549"/>
    <mergeCell ref="A550:D550"/>
    <mergeCell ref="A551:D551"/>
    <mergeCell ref="A545:C545"/>
    <mergeCell ref="H545:J545"/>
    <mergeCell ref="U545:V545"/>
    <mergeCell ref="W545:X545"/>
    <mergeCell ref="A546:D546"/>
    <mergeCell ref="A547:D547"/>
    <mergeCell ref="A552:D552"/>
    <mergeCell ref="AE540:AI540"/>
    <mergeCell ref="AJ540:AN540"/>
    <mergeCell ref="AO540:AS540"/>
    <mergeCell ref="AT540:AX540"/>
    <mergeCell ref="A541:Y544"/>
    <mergeCell ref="Z542:AD546"/>
    <mergeCell ref="AE542:AI546"/>
    <mergeCell ref="AJ542:AN546"/>
    <mergeCell ref="AO542:AS546"/>
    <mergeCell ref="AT542:AX546"/>
    <mergeCell ref="A540:E540"/>
    <mergeCell ref="F540:J540"/>
    <mergeCell ref="K540:O540"/>
    <mergeCell ref="P540:T540"/>
    <mergeCell ref="U540:Y540"/>
    <mergeCell ref="Z540:AD540"/>
    <mergeCell ref="H546:Q555"/>
    <mergeCell ref="AE558:AI562"/>
    <mergeCell ref="AJ558:AN562"/>
    <mergeCell ref="AO558:AS562"/>
    <mergeCell ref="AT558:AX562"/>
    <mergeCell ref="A563:E567"/>
    <mergeCell ref="F563:J567"/>
    <mergeCell ref="K563:O567"/>
    <mergeCell ref="P563:T567"/>
    <mergeCell ref="U563:Y567"/>
    <mergeCell ref="Z563:AD567"/>
    <mergeCell ref="A558:E562"/>
    <mergeCell ref="F558:J562"/>
    <mergeCell ref="K558:O562"/>
    <mergeCell ref="P558:T562"/>
    <mergeCell ref="U558:Y562"/>
    <mergeCell ref="Z558:AD562"/>
    <mergeCell ref="Z552:AD556"/>
    <mergeCell ref="AE552:AI556"/>
    <mergeCell ref="AJ552:AN556"/>
    <mergeCell ref="AO552:AS556"/>
    <mergeCell ref="AT552:AX556"/>
    <mergeCell ref="A553:D553"/>
    <mergeCell ref="A554:D554"/>
    <mergeCell ref="A555:D555"/>
    <mergeCell ref="A556:D556"/>
    <mergeCell ref="S546:X555"/>
    <mergeCell ref="Z547:AD551"/>
    <mergeCell ref="AE547:AI551"/>
    <mergeCell ref="AJ547:AN551"/>
    <mergeCell ref="AO547:AS551"/>
    <mergeCell ref="AT547:AX551"/>
    <mergeCell ref="A548:D548"/>
    <mergeCell ref="AE568:AI572"/>
    <mergeCell ref="AJ568:AN572"/>
    <mergeCell ref="AO568:AS572"/>
    <mergeCell ref="AT568:AX572"/>
    <mergeCell ref="A574:E578"/>
    <mergeCell ref="F574:J578"/>
    <mergeCell ref="K574:O578"/>
    <mergeCell ref="P574:T578"/>
    <mergeCell ref="U574:Y578"/>
    <mergeCell ref="Z574:AD578"/>
    <mergeCell ref="AE563:AI567"/>
    <mergeCell ref="AJ563:AN567"/>
    <mergeCell ref="AO563:AS567"/>
    <mergeCell ref="AT563:AX567"/>
    <mergeCell ref="A568:E572"/>
    <mergeCell ref="F568:J572"/>
    <mergeCell ref="K568:O572"/>
    <mergeCell ref="P568:T572"/>
    <mergeCell ref="U568:Y572"/>
    <mergeCell ref="Z568:AD572"/>
    <mergeCell ref="AE579:AI583"/>
    <mergeCell ref="AJ579:AN583"/>
    <mergeCell ref="AO579:AS583"/>
    <mergeCell ref="AT579:AX583"/>
    <mergeCell ref="A584:E588"/>
    <mergeCell ref="F584:J588"/>
    <mergeCell ref="K584:O588"/>
    <mergeCell ref="P584:T588"/>
    <mergeCell ref="U584:Y588"/>
    <mergeCell ref="Z584:AD588"/>
    <mergeCell ref="AE574:AI578"/>
    <mergeCell ref="AJ574:AN578"/>
    <mergeCell ref="AO574:AS578"/>
    <mergeCell ref="AT574:AX578"/>
    <mergeCell ref="A579:E583"/>
    <mergeCell ref="F579:J583"/>
    <mergeCell ref="K579:O583"/>
    <mergeCell ref="P579:T583"/>
    <mergeCell ref="U579:Y583"/>
    <mergeCell ref="Z579:AD583"/>
    <mergeCell ref="Z589:AD589"/>
    <mergeCell ref="AE589:AI589"/>
    <mergeCell ref="AJ589:AN589"/>
    <mergeCell ref="AO589:AS589"/>
    <mergeCell ref="AT589:AX589"/>
    <mergeCell ref="A591:E595"/>
    <mergeCell ref="F591:J595"/>
    <mergeCell ref="K591:O595"/>
    <mergeCell ref="P591:T595"/>
    <mergeCell ref="U591:Y595"/>
    <mergeCell ref="AE584:AI588"/>
    <mergeCell ref="AJ584:AN588"/>
    <mergeCell ref="AO584:AS587"/>
    <mergeCell ref="AT584:AX587"/>
    <mergeCell ref="AR588:AU588"/>
    <mergeCell ref="A589:E589"/>
    <mergeCell ref="F589:J589"/>
    <mergeCell ref="K589:O589"/>
    <mergeCell ref="P589:T589"/>
    <mergeCell ref="U589:Y589"/>
    <mergeCell ref="Z596:AD600"/>
    <mergeCell ref="AE596:AI600"/>
    <mergeCell ref="AJ596:AN600"/>
    <mergeCell ref="AO596:AS600"/>
    <mergeCell ref="AT596:AX600"/>
    <mergeCell ref="A601:E604"/>
    <mergeCell ref="F601:J605"/>
    <mergeCell ref="K601:O605"/>
    <mergeCell ref="P601:T605"/>
    <mergeCell ref="U601:Y605"/>
    <mergeCell ref="Z591:AD595"/>
    <mergeCell ref="AE591:AI595"/>
    <mergeCell ref="AJ591:AN595"/>
    <mergeCell ref="AO591:AS595"/>
    <mergeCell ref="AT591:AX595"/>
    <mergeCell ref="A596:E600"/>
    <mergeCell ref="F596:J600"/>
    <mergeCell ref="K596:O600"/>
    <mergeCell ref="P596:T600"/>
    <mergeCell ref="U596:Y600"/>
    <mergeCell ref="AE607:AI611"/>
    <mergeCell ref="AJ607:AN611"/>
    <mergeCell ref="AO607:AS611"/>
    <mergeCell ref="AT607:AX611"/>
    <mergeCell ref="A612:E616"/>
    <mergeCell ref="F612:J616"/>
    <mergeCell ref="K612:O616"/>
    <mergeCell ref="P612:T616"/>
    <mergeCell ref="U612:Y616"/>
    <mergeCell ref="Z612:AD616"/>
    <mergeCell ref="A607:E611"/>
    <mergeCell ref="F607:J611"/>
    <mergeCell ref="K607:O611"/>
    <mergeCell ref="P607:T611"/>
    <mergeCell ref="U607:Y611"/>
    <mergeCell ref="Z607:AD611"/>
    <mergeCell ref="Z601:AD605"/>
    <mergeCell ref="AE601:AI605"/>
    <mergeCell ref="AJ601:AN605"/>
    <mergeCell ref="AO601:AS605"/>
    <mergeCell ref="AT601:AX605"/>
    <mergeCell ref="A605:E605"/>
    <mergeCell ref="Z626:AB626"/>
    <mergeCell ref="AG626:AI626"/>
    <mergeCell ref="AT626:AU626"/>
    <mergeCell ref="AV626:AW626"/>
    <mergeCell ref="Z627:AC627"/>
    <mergeCell ref="AE617:AI621"/>
    <mergeCell ref="AJ617:AN621"/>
    <mergeCell ref="AO617:AS621"/>
    <mergeCell ref="AT617:AX621"/>
    <mergeCell ref="Z622:AX625"/>
    <mergeCell ref="A623:E627"/>
    <mergeCell ref="F623:J627"/>
    <mergeCell ref="K623:O627"/>
    <mergeCell ref="P623:T627"/>
    <mergeCell ref="U623:Y627"/>
    <mergeCell ref="AE612:AI616"/>
    <mergeCell ref="AJ612:AN616"/>
    <mergeCell ref="AO612:AS616"/>
    <mergeCell ref="AT612:AX616"/>
    <mergeCell ref="A617:E621"/>
    <mergeCell ref="F617:J621"/>
    <mergeCell ref="K617:O621"/>
    <mergeCell ref="P617:T621"/>
    <mergeCell ref="U617:Y621"/>
    <mergeCell ref="Z617:AD621"/>
    <mergeCell ref="A633:E637"/>
    <mergeCell ref="F633:J637"/>
    <mergeCell ref="K633:O637"/>
    <mergeCell ref="P633:T637"/>
    <mergeCell ref="U633:Y637"/>
    <mergeCell ref="Z633:AC633"/>
    <mergeCell ref="Z634:AC634"/>
    <mergeCell ref="Z635:AC635"/>
    <mergeCell ref="Z636:AC636"/>
    <mergeCell ref="Z637:AC637"/>
    <mergeCell ref="AR627:AW636"/>
    <mergeCell ref="A628:E632"/>
    <mergeCell ref="F628:J632"/>
    <mergeCell ref="K628:O632"/>
    <mergeCell ref="P628:T632"/>
    <mergeCell ref="U628:Y632"/>
    <mergeCell ref="Z628:AC628"/>
    <mergeCell ref="Z629:AC629"/>
    <mergeCell ref="Z630:AC630"/>
    <mergeCell ref="Z631:AC631"/>
    <mergeCell ref="Z632:AC632"/>
    <mergeCell ref="AG627:AP636"/>
    <mergeCell ref="A647:D647"/>
    <mergeCell ref="A648:D648"/>
    <mergeCell ref="A649:D649"/>
    <mergeCell ref="A643:C643"/>
    <mergeCell ref="H643:J643"/>
    <mergeCell ref="U643:V643"/>
    <mergeCell ref="W643:X643"/>
    <mergeCell ref="A644:D644"/>
    <mergeCell ref="A645:D645"/>
    <mergeCell ref="A650:D650"/>
    <mergeCell ref="AE638:AI638"/>
    <mergeCell ref="AJ638:AN638"/>
    <mergeCell ref="AO638:AS638"/>
    <mergeCell ref="AT638:AX638"/>
    <mergeCell ref="A639:Y642"/>
    <mergeCell ref="Z640:AD644"/>
    <mergeCell ref="AE640:AI644"/>
    <mergeCell ref="AJ640:AN644"/>
    <mergeCell ref="AO640:AS644"/>
    <mergeCell ref="AT640:AX644"/>
    <mergeCell ref="A638:E638"/>
    <mergeCell ref="F638:J638"/>
    <mergeCell ref="K638:O638"/>
    <mergeCell ref="P638:T638"/>
    <mergeCell ref="U638:Y638"/>
    <mergeCell ref="Z638:AD638"/>
    <mergeCell ref="H644:Q653"/>
    <mergeCell ref="AE656:AI660"/>
    <mergeCell ref="AJ656:AN660"/>
    <mergeCell ref="AO656:AS660"/>
    <mergeCell ref="AT656:AX660"/>
    <mergeCell ref="A661:E665"/>
    <mergeCell ref="F661:J665"/>
    <mergeCell ref="K661:O665"/>
    <mergeCell ref="P661:T665"/>
    <mergeCell ref="U661:Y665"/>
    <mergeCell ref="Z661:AD665"/>
    <mergeCell ref="A656:E660"/>
    <mergeCell ref="F656:J660"/>
    <mergeCell ref="K656:O660"/>
    <mergeCell ref="P656:T660"/>
    <mergeCell ref="U656:Y660"/>
    <mergeCell ref="Z656:AD660"/>
    <mergeCell ref="Z650:AD654"/>
    <mergeCell ref="AE650:AI654"/>
    <mergeCell ref="AJ650:AN654"/>
    <mergeCell ref="AO650:AS654"/>
    <mergeCell ref="AT650:AX654"/>
    <mergeCell ref="A651:D651"/>
    <mergeCell ref="A652:D652"/>
    <mergeCell ref="A653:D653"/>
    <mergeCell ref="A654:D654"/>
    <mergeCell ref="S644:X653"/>
    <mergeCell ref="Z645:AD649"/>
    <mergeCell ref="AE645:AI649"/>
    <mergeCell ref="AJ645:AN649"/>
    <mergeCell ref="AO645:AS649"/>
    <mergeCell ref="AT645:AX649"/>
    <mergeCell ref="A646:D646"/>
    <mergeCell ref="AE666:AI670"/>
    <mergeCell ref="AJ666:AN670"/>
    <mergeCell ref="AO666:AS670"/>
    <mergeCell ref="AT666:AX670"/>
    <mergeCell ref="Z670:AD670"/>
    <mergeCell ref="A672:E676"/>
    <mergeCell ref="F672:J676"/>
    <mergeCell ref="K672:O676"/>
    <mergeCell ref="P672:T676"/>
    <mergeCell ref="U672:Y676"/>
    <mergeCell ref="AE661:AI665"/>
    <mergeCell ref="AJ661:AN665"/>
    <mergeCell ref="AO661:AS665"/>
    <mergeCell ref="AT661:AX665"/>
    <mergeCell ref="A666:E670"/>
    <mergeCell ref="F666:J670"/>
    <mergeCell ref="K666:O670"/>
    <mergeCell ref="P666:T670"/>
    <mergeCell ref="U666:Y670"/>
    <mergeCell ref="Z666:AD669"/>
    <mergeCell ref="Z677:AD681"/>
    <mergeCell ref="AE677:AI681"/>
    <mergeCell ref="AJ677:AN681"/>
    <mergeCell ref="AO677:AS681"/>
    <mergeCell ref="AT677:AX681"/>
    <mergeCell ref="A682:E686"/>
    <mergeCell ref="F682:J686"/>
    <mergeCell ref="K682:O686"/>
    <mergeCell ref="P682:T686"/>
    <mergeCell ref="U682:Y686"/>
    <mergeCell ref="Z672:AD676"/>
    <mergeCell ref="AE672:AI676"/>
    <mergeCell ref="AJ672:AN676"/>
    <mergeCell ref="AO672:AS676"/>
    <mergeCell ref="AT672:AX676"/>
    <mergeCell ref="A677:E681"/>
    <mergeCell ref="F677:J681"/>
    <mergeCell ref="K677:O681"/>
    <mergeCell ref="P677:T681"/>
    <mergeCell ref="U677:Y681"/>
    <mergeCell ref="Z687:AD687"/>
    <mergeCell ref="AE687:AI687"/>
    <mergeCell ref="AJ687:AN687"/>
    <mergeCell ref="AO687:AS687"/>
    <mergeCell ref="AT687:AX687"/>
    <mergeCell ref="A689:E693"/>
    <mergeCell ref="F689:J693"/>
    <mergeCell ref="K689:O693"/>
    <mergeCell ref="P689:T693"/>
    <mergeCell ref="U689:Y693"/>
    <mergeCell ref="Z682:AD686"/>
    <mergeCell ref="AE682:AI686"/>
    <mergeCell ref="AJ682:AN686"/>
    <mergeCell ref="AO682:AS686"/>
    <mergeCell ref="AT682:AX686"/>
    <mergeCell ref="A687:E687"/>
    <mergeCell ref="F687:J687"/>
    <mergeCell ref="K687:O687"/>
    <mergeCell ref="P687:T687"/>
    <mergeCell ref="U687:Y687"/>
    <mergeCell ref="Z694:AD698"/>
    <mergeCell ref="AE694:AI698"/>
    <mergeCell ref="AJ694:AN698"/>
    <mergeCell ref="AO694:AS698"/>
    <mergeCell ref="AT694:AX698"/>
    <mergeCell ref="A699:E703"/>
    <mergeCell ref="F699:J703"/>
    <mergeCell ref="K699:O703"/>
    <mergeCell ref="P699:T703"/>
    <mergeCell ref="U699:Y703"/>
    <mergeCell ref="Z689:AD693"/>
    <mergeCell ref="AE689:AI693"/>
    <mergeCell ref="AJ689:AN693"/>
    <mergeCell ref="AO689:AS693"/>
    <mergeCell ref="AT689:AX693"/>
    <mergeCell ref="A694:E698"/>
    <mergeCell ref="F694:J698"/>
    <mergeCell ref="K694:O698"/>
    <mergeCell ref="P694:T698"/>
    <mergeCell ref="U694:Y698"/>
    <mergeCell ref="Z705:AD709"/>
    <mergeCell ref="AE705:AI709"/>
    <mergeCell ref="AJ705:AN709"/>
    <mergeCell ref="AO705:AS709"/>
    <mergeCell ref="AT705:AX709"/>
    <mergeCell ref="A710:E714"/>
    <mergeCell ref="F710:J714"/>
    <mergeCell ref="K710:O714"/>
    <mergeCell ref="P710:T714"/>
    <mergeCell ref="U710:Y714"/>
    <mergeCell ref="Z699:AD703"/>
    <mergeCell ref="AE699:AI703"/>
    <mergeCell ref="AJ699:AN703"/>
    <mergeCell ref="AO699:AS703"/>
    <mergeCell ref="AT699:AX703"/>
    <mergeCell ref="A705:E709"/>
    <mergeCell ref="F705:J709"/>
    <mergeCell ref="K705:O709"/>
    <mergeCell ref="P705:T709"/>
    <mergeCell ref="U705:Y709"/>
    <mergeCell ref="Z715:AD719"/>
    <mergeCell ref="AE715:AI719"/>
    <mergeCell ref="AJ715:AN718"/>
    <mergeCell ref="AO715:AS718"/>
    <mergeCell ref="AT715:AX718"/>
    <mergeCell ref="AJ719:AN719"/>
    <mergeCell ref="AO719:AS719"/>
    <mergeCell ref="AT719:AX719"/>
    <mergeCell ref="Z710:AD714"/>
    <mergeCell ref="AE710:AI714"/>
    <mergeCell ref="AJ710:AN714"/>
    <mergeCell ref="AO710:AS714"/>
    <mergeCell ref="AT710:AX714"/>
    <mergeCell ref="A715:E719"/>
    <mergeCell ref="F715:J719"/>
    <mergeCell ref="K715:O719"/>
    <mergeCell ref="P715:T719"/>
    <mergeCell ref="U715:Y719"/>
    <mergeCell ref="Z725:AC725"/>
    <mergeCell ref="A726:E730"/>
    <mergeCell ref="F726:J730"/>
    <mergeCell ref="K726:O730"/>
    <mergeCell ref="P726:T730"/>
    <mergeCell ref="U726:Y730"/>
    <mergeCell ref="Z726:AC726"/>
    <mergeCell ref="Z727:AC727"/>
    <mergeCell ref="Z728:AC728"/>
    <mergeCell ref="Z720:AX723"/>
    <mergeCell ref="A721:E725"/>
    <mergeCell ref="F721:J725"/>
    <mergeCell ref="K721:O725"/>
    <mergeCell ref="P721:T725"/>
    <mergeCell ref="U721:Y725"/>
    <mergeCell ref="Z724:AB724"/>
    <mergeCell ref="AG724:AI724"/>
    <mergeCell ref="AT724:AU724"/>
    <mergeCell ref="AV724:AW724"/>
    <mergeCell ref="AR725:AW734"/>
    <mergeCell ref="AG725:AP734"/>
    <mergeCell ref="Z735:AC735"/>
    <mergeCell ref="A736:E736"/>
    <mergeCell ref="F736:J736"/>
    <mergeCell ref="K736:O736"/>
    <mergeCell ref="P736:T736"/>
    <mergeCell ref="U736:Y736"/>
    <mergeCell ref="Z736:AD736"/>
    <mergeCell ref="Z729:AC729"/>
    <mergeCell ref="Z730:AC730"/>
    <mergeCell ref="A731:E735"/>
    <mergeCell ref="F731:J735"/>
    <mergeCell ref="K731:O735"/>
    <mergeCell ref="P731:T735"/>
    <mergeCell ref="U731:Y735"/>
    <mergeCell ref="Z731:AC731"/>
    <mergeCell ref="Z732:AC732"/>
    <mergeCell ref="Z733:AC733"/>
    <mergeCell ref="Z734:AC734"/>
    <mergeCell ref="A741:C741"/>
    <mergeCell ref="H741:J741"/>
    <mergeCell ref="U741:V741"/>
    <mergeCell ref="W741:X741"/>
    <mergeCell ref="A742:D742"/>
    <mergeCell ref="A743:D743"/>
    <mergeCell ref="A748:D748"/>
    <mergeCell ref="AE736:AI736"/>
    <mergeCell ref="AJ736:AN736"/>
    <mergeCell ref="AO736:AS736"/>
    <mergeCell ref="AT736:AX736"/>
    <mergeCell ref="A737:Y740"/>
    <mergeCell ref="Z738:AD742"/>
    <mergeCell ref="AE738:AI742"/>
    <mergeCell ref="AJ738:AN742"/>
    <mergeCell ref="AO738:AS742"/>
    <mergeCell ref="AT738:AX742"/>
    <mergeCell ref="Z748:AD751"/>
    <mergeCell ref="AE748:AI752"/>
    <mergeCell ref="AJ748:AN752"/>
    <mergeCell ref="AO748:AS752"/>
    <mergeCell ref="AT748:AX752"/>
    <mergeCell ref="A749:D749"/>
    <mergeCell ref="A750:D750"/>
    <mergeCell ref="A751:D751"/>
    <mergeCell ref="A752:D752"/>
    <mergeCell ref="Z752:AD752"/>
    <mergeCell ref="Z743:AD747"/>
    <mergeCell ref="AE743:AI747"/>
    <mergeCell ref="AJ743:AN747"/>
    <mergeCell ref="AO743:AS747"/>
    <mergeCell ref="AT743:AX747"/>
    <mergeCell ref="A744:D744"/>
    <mergeCell ref="A745:D745"/>
    <mergeCell ref="A746:D746"/>
    <mergeCell ref="A747:D747"/>
    <mergeCell ref="AE759:AI763"/>
    <mergeCell ref="AJ759:AN763"/>
    <mergeCell ref="AO759:AS763"/>
    <mergeCell ref="AT759:AX763"/>
    <mergeCell ref="A764:E768"/>
    <mergeCell ref="F764:J768"/>
    <mergeCell ref="K764:O768"/>
    <mergeCell ref="P764:T768"/>
    <mergeCell ref="U764:Y768"/>
    <mergeCell ref="Z764:AD768"/>
    <mergeCell ref="AE754:AI758"/>
    <mergeCell ref="AJ754:AN758"/>
    <mergeCell ref="AO754:AS758"/>
    <mergeCell ref="AT754:AX758"/>
    <mergeCell ref="A759:E763"/>
    <mergeCell ref="F759:J763"/>
    <mergeCell ref="K759:O763"/>
    <mergeCell ref="P759:T763"/>
    <mergeCell ref="U759:Y763"/>
    <mergeCell ref="Z759:AD763"/>
    <mergeCell ref="A754:E758"/>
    <mergeCell ref="F754:J758"/>
    <mergeCell ref="K754:O758"/>
    <mergeCell ref="P754:T758"/>
    <mergeCell ref="U754:Y758"/>
    <mergeCell ref="Z754:AD758"/>
    <mergeCell ref="S742:X751"/>
    <mergeCell ref="H742:Q751"/>
    <mergeCell ref="AE770:AI774"/>
    <mergeCell ref="AJ770:AN774"/>
    <mergeCell ref="AO770:AS774"/>
    <mergeCell ref="AT770:AX774"/>
    <mergeCell ref="A775:E779"/>
    <mergeCell ref="F775:J779"/>
    <mergeCell ref="K775:O779"/>
    <mergeCell ref="P775:T779"/>
    <mergeCell ref="U775:Y779"/>
    <mergeCell ref="Z775:AD779"/>
    <mergeCell ref="AE764:AI768"/>
    <mergeCell ref="AJ764:AN768"/>
    <mergeCell ref="AO764:AS768"/>
    <mergeCell ref="AT764:AX768"/>
    <mergeCell ref="A770:E774"/>
    <mergeCell ref="F770:J774"/>
    <mergeCell ref="K770:O774"/>
    <mergeCell ref="P770:T774"/>
    <mergeCell ref="U770:Y774"/>
    <mergeCell ref="Z770:AD774"/>
    <mergeCell ref="AE780:AI784"/>
    <mergeCell ref="AJ780:AN784"/>
    <mergeCell ref="AO780:AS784"/>
    <mergeCell ref="AT780:AX784"/>
    <mergeCell ref="A785:E785"/>
    <mergeCell ref="F785:J785"/>
    <mergeCell ref="K785:O785"/>
    <mergeCell ref="P785:T785"/>
    <mergeCell ref="U785:Y785"/>
    <mergeCell ref="Z785:AD785"/>
    <mergeCell ref="AE775:AI779"/>
    <mergeCell ref="AJ775:AN779"/>
    <mergeCell ref="AO775:AS779"/>
    <mergeCell ref="AT775:AX779"/>
    <mergeCell ref="A780:E784"/>
    <mergeCell ref="F780:J784"/>
    <mergeCell ref="K780:O784"/>
    <mergeCell ref="P780:T784"/>
    <mergeCell ref="U780:Y784"/>
    <mergeCell ref="Z780:AD784"/>
    <mergeCell ref="AE787:AI791"/>
    <mergeCell ref="AJ787:AN791"/>
    <mergeCell ref="AO787:AS791"/>
    <mergeCell ref="AT787:AX791"/>
    <mergeCell ref="A792:E796"/>
    <mergeCell ref="F792:J796"/>
    <mergeCell ref="K792:O796"/>
    <mergeCell ref="P792:T796"/>
    <mergeCell ref="U792:Y796"/>
    <mergeCell ref="Z792:AD796"/>
    <mergeCell ref="AE785:AI785"/>
    <mergeCell ref="AJ785:AN785"/>
    <mergeCell ref="AO785:AS785"/>
    <mergeCell ref="AT785:AX785"/>
    <mergeCell ref="A787:E791"/>
    <mergeCell ref="F787:J791"/>
    <mergeCell ref="K787:O791"/>
    <mergeCell ref="P787:T791"/>
    <mergeCell ref="U787:Y791"/>
    <mergeCell ref="Z787:AD791"/>
    <mergeCell ref="AE797:AI801"/>
    <mergeCell ref="AJ797:AN801"/>
    <mergeCell ref="AO797:AS801"/>
    <mergeCell ref="AT797:AX801"/>
    <mergeCell ref="A803:E807"/>
    <mergeCell ref="F803:J807"/>
    <mergeCell ref="K803:O807"/>
    <mergeCell ref="P803:T807"/>
    <mergeCell ref="U803:Y807"/>
    <mergeCell ref="Z803:AD807"/>
    <mergeCell ref="AE792:AI796"/>
    <mergeCell ref="AJ792:AN796"/>
    <mergeCell ref="AO792:AS796"/>
    <mergeCell ref="AT792:AX796"/>
    <mergeCell ref="A797:E801"/>
    <mergeCell ref="F797:J801"/>
    <mergeCell ref="K797:O801"/>
    <mergeCell ref="P797:T801"/>
    <mergeCell ref="U797:Y801"/>
    <mergeCell ref="Z797:AD801"/>
    <mergeCell ref="AE808:AI812"/>
    <mergeCell ref="AJ808:AN812"/>
    <mergeCell ref="AO808:AS812"/>
    <mergeCell ref="AT808:AX812"/>
    <mergeCell ref="A813:E817"/>
    <mergeCell ref="F813:J817"/>
    <mergeCell ref="K813:O817"/>
    <mergeCell ref="P813:T816"/>
    <mergeCell ref="U813:Y817"/>
    <mergeCell ref="Z813:AD817"/>
    <mergeCell ref="AE803:AI807"/>
    <mergeCell ref="AJ803:AN807"/>
    <mergeCell ref="AO803:AS807"/>
    <mergeCell ref="AT803:AX807"/>
    <mergeCell ref="A808:E812"/>
    <mergeCell ref="F808:J812"/>
    <mergeCell ref="K808:O812"/>
    <mergeCell ref="P808:T812"/>
    <mergeCell ref="U808:Y812"/>
    <mergeCell ref="Z808:AD812"/>
    <mergeCell ref="AG822:AI822"/>
    <mergeCell ref="AT822:AU822"/>
    <mergeCell ref="AV822:AW822"/>
    <mergeCell ref="Z823:AC823"/>
    <mergeCell ref="A824:E828"/>
    <mergeCell ref="F824:J828"/>
    <mergeCell ref="K824:O828"/>
    <mergeCell ref="P824:T828"/>
    <mergeCell ref="U824:Y828"/>
    <mergeCell ref="A819:E823"/>
    <mergeCell ref="F819:J823"/>
    <mergeCell ref="K819:O823"/>
    <mergeCell ref="P819:T823"/>
    <mergeCell ref="U819:Y823"/>
    <mergeCell ref="Z822:AB822"/>
    <mergeCell ref="AE813:AI817"/>
    <mergeCell ref="AJ813:AN817"/>
    <mergeCell ref="AO813:AS817"/>
    <mergeCell ref="AT813:AX817"/>
    <mergeCell ref="P817:T817"/>
    <mergeCell ref="Z818:AX821"/>
    <mergeCell ref="Z829:AC829"/>
    <mergeCell ref="Z830:AC830"/>
    <mergeCell ref="Z831:AC831"/>
    <mergeCell ref="Z832:AC832"/>
    <mergeCell ref="Z833:AC833"/>
    <mergeCell ref="A834:E834"/>
    <mergeCell ref="F834:J834"/>
    <mergeCell ref="K834:O834"/>
    <mergeCell ref="P834:T834"/>
    <mergeCell ref="U834:Y834"/>
    <mergeCell ref="AR823:AW832"/>
    <mergeCell ref="Z824:AC824"/>
    <mergeCell ref="Z825:AC825"/>
    <mergeCell ref="Z826:AC826"/>
    <mergeCell ref="Z827:AC827"/>
    <mergeCell ref="Z828:AC828"/>
    <mergeCell ref="A829:E833"/>
    <mergeCell ref="F829:J833"/>
    <mergeCell ref="K829:O833"/>
    <mergeCell ref="P829:T833"/>
    <mergeCell ref="U829:Y833"/>
    <mergeCell ref="AG823:AP832"/>
    <mergeCell ref="Z834:AD834"/>
    <mergeCell ref="AE834:AI834"/>
    <mergeCell ref="AJ834:AN834"/>
    <mergeCell ref="AO834:AS834"/>
    <mergeCell ref="AT834:AX834"/>
    <mergeCell ref="A846:D846"/>
    <mergeCell ref="Z846:AD850"/>
    <mergeCell ref="AE846:AI850"/>
    <mergeCell ref="AJ846:AN850"/>
    <mergeCell ref="AO846:AS850"/>
    <mergeCell ref="AT846:AX850"/>
    <mergeCell ref="A847:D847"/>
    <mergeCell ref="A848:D848"/>
    <mergeCell ref="A849:D849"/>
    <mergeCell ref="A850:D850"/>
    <mergeCell ref="S840:X849"/>
    <mergeCell ref="AJ841:AN845"/>
    <mergeCell ref="AO841:AS845"/>
    <mergeCell ref="AT841:AX845"/>
    <mergeCell ref="A842:D842"/>
    <mergeCell ref="A843:D843"/>
    <mergeCell ref="A844:D844"/>
    <mergeCell ref="A845:D845"/>
    <mergeCell ref="AT836:AX840"/>
    <mergeCell ref="A839:C839"/>
    <mergeCell ref="H839:J839"/>
    <mergeCell ref="U839:V839"/>
    <mergeCell ref="W839:X839"/>
    <mergeCell ref="A840:D840"/>
    <mergeCell ref="A841:D841"/>
    <mergeCell ref="Z841:AD845"/>
    <mergeCell ref="AE841:AI845"/>
    <mergeCell ref="A835:Y838"/>
    <mergeCell ref="Z836:AD840"/>
    <mergeCell ref="AE836:AI840"/>
    <mergeCell ref="AJ836:AN840"/>
    <mergeCell ref="AO836:AS840"/>
    <mergeCell ref="A868:E872"/>
    <mergeCell ref="F868:J872"/>
    <mergeCell ref="K868:O872"/>
    <mergeCell ref="P868:T872"/>
    <mergeCell ref="U868:Y872"/>
    <mergeCell ref="Z868:AD872"/>
    <mergeCell ref="AE857:AI861"/>
    <mergeCell ref="AJ857:AN861"/>
    <mergeCell ref="AO857:AS861"/>
    <mergeCell ref="AT857:AX861"/>
    <mergeCell ref="A862:E866"/>
    <mergeCell ref="F862:J866"/>
    <mergeCell ref="K862:O866"/>
    <mergeCell ref="P862:T866"/>
    <mergeCell ref="U862:Y866"/>
    <mergeCell ref="Z862:AD866"/>
    <mergeCell ref="AE852:AI856"/>
    <mergeCell ref="AJ852:AN856"/>
    <mergeCell ref="AO852:AS856"/>
    <mergeCell ref="AT852:AX856"/>
    <mergeCell ref="A857:E861"/>
    <mergeCell ref="F857:J861"/>
    <mergeCell ref="K857:O861"/>
    <mergeCell ref="P857:T861"/>
    <mergeCell ref="U857:Y861"/>
    <mergeCell ref="Z857:AD861"/>
    <mergeCell ref="A852:E856"/>
    <mergeCell ref="F852:J856"/>
    <mergeCell ref="K852:O856"/>
    <mergeCell ref="P852:T856"/>
    <mergeCell ref="U852:Y856"/>
    <mergeCell ref="Z852:AD856"/>
    <mergeCell ref="A932:E932"/>
    <mergeCell ref="F932:J932"/>
    <mergeCell ref="K932:O932"/>
    <mergeCell ref="P932:T932"/>
    <mergeCell ref="U932:Y932"/>
    <mergeCell ref="AE878:AI882"/>
    <mergeCell ref="AJ878:AN881"/>
    <mergeCell ref="AO878:AS882"/>
    <mergeCell ref="AT878:AX882"/>
    <mergeCell ref="AJ882:AN882"/>
    <mergeCell ref="A883:E883"/>
    <mergeCell ref="F883:J883"/>
    <mergeCell ref="K883:O883"/>
    <mergeCell ref="P883:T883"/>
    <mergeCell ref="U883:Y883"/>
    <mergeCell ref="AE873:AI877"/>
    <mergeCell ref="AJ873:AN877"/>
    <mergeCell ref="AO873:AS877"/>
    <mergeCell ref="AT873:AX877"/>
    <mergeCell ref="A878:E882"/>
    <mergeCell ref="F878:J882"/>
    <mergeCell ref="K878:O882"/>
    <mergeCell ref="P878:T882"/>
    <mergeCell ref="U878:Y882"/>
    <mergeCell ref="Z878:AD882"/>
    <mergeCell ref="A873:E877"/>
    <mergeCell ref="F873:J877"/>
    <mergeCell ref="K873:O877"/>
    <mergeCell ref="P873:T877"/>
    <mergeCell ref="U873:Y877"/>
    <mergeCell ref="Z873:AD877"/>
    <mergeCell ref="H840:Q849"/>
    <mergeCell ref="Z932:AD932"/>
    <mergeCell ref="AE932:AI932"/>
    <mergeCell ref="AJ932:AN932"/>
    <mergeCell ref="AO932:AS932"/>
    <mergeCell ref="AT932:AX932"/>
    <mergeCell ref="Z883:AD883"/>
    <mergeCell ref="AE883:AI883"/>
    <mergeCell ref="AJ883:AN883"/>
    <mergeCell ref="AO883:AS883"/>
    <mergeCell ref="AT883:AX883"/>
    <mergeCell ref="AE868:AI872"/>
    <mergeCell ref="AJ868:AN872"/>
    <mergeCell ref="AO868:AS872"/>
    <mergeCell ref="AT868:AX872"/>
    <mergeCell ref="AE862:AI866"/>
    <mergeCell ref="AJ862:AN866"/>
    <mergeCell ref="AO862:AS866"/>
    <mergeCell ref="AT862:AX866"/>
  </mergeCells>
  <conditionalFormatting sqref="AF39:AF49">
    <cfRule type="cellIs" dxfId="100" priority="35" operator="equal">
      <formula>$AT$38</formula>
    </cfRule>
    <cfRule type="cellIs" dxfId="99" priority="36" operator="lessThan">
      <formula>1</formula>
    </cfRule>
  </conditionalFormatting>
  <conditionalFormatting sqref="G56:G66">
    <cfRule type="cellIs" dxfId="98" priority="33" operator="equal">
      <formula>$AT$38</formula>
    </cfRule>
    <cfRule type="cellIs" dxfId="97" priority="34" operator="lessThan">
      <formula>1</formula>
    </cfRule>
  </conditionalFormatting>
  <conditionalFormatting sqref="AF137:AF147">
    <cfRule type="cellIs" dxfId="96" priority="31" operator="equal">
      <formula>$AT$38</formula>
    </cfRule>
    <cfRule type="cellIs" dxfId="95" priority="32" operator="lessThan">
      <formula>1</formula>
    </cfRule>
  </conditionalFormatting>
  <conditionalFormatting sqref="G154:G164">
    <cfRule type="cellIs" dxfId="94" priority="29" operator="equal">
      <formula>$AT$38</formula>
    </cfRule>
    <cfRule type="cellIs" dxfId="93" priority="30" operator="lessThan">
      <formula>1</formula>
    </cfRule>
  </conditionalFormatting>
  <conditionalFormatting sqref="AF235:AF245">
    <cfRule type="cellIs" dxfId="92" priority="27" operator="equal">
      <formula>$AT$38</formula>
    </cfRule>
    <cfRule type="cellIs" dxfId="91" priority="28" operator="lessThan">
      <formula>1</formula>
    </cfRule>
  </conditionalFormatting>
  <conditionalFormatting sqref="G252:G262">
    <cfRule type="cellIs" dxfId="90" priority="25" operator="equal">
      <formula>$AT$38</formula>
    </cfRule>
    <cfRule type="cellIs" dxfId="89" priority="26" operator="lessThan">
      <formula>1</formula>
    </cfRule>
  </conditionalFormatting>
  <conditionalFormatting sqref="AF333:AF343">
    <cfRule type="cellIs" dxfId="88" priority="23" operator="equal">
      <formula>$AT$38</formula>
    </cfRule>
    <cfRule type="cellIs" dxfId="87" priority="24" operator="lessThan">
      <formula>1</formula>
    </cfRule>
  </conditionalFormatting>
  <conditionalFormatting sqref="G350:G360">
    <cfRule type="cellIs" dxfId="86" priority="21" operator="equal">
      <formula>$AT$38</formula>
    </cfRule>
    <cfRule type="cellIs" dxfId="85" priority="22" operator="lessThan">
      <formula>1</formula>
    </cfRule>
  </conditionalFormatting>
  <conditionalFormatting sqref="AF431:AF441">
    <cfRule type="cellIs" dxfId="84" priority="19" operator="equal">
      <formula>$AT$38</formula>
    </cfRule>
    <cfRule type="cellIs" dxfId="83" priority="20" operator="lessThan">
      <formula>1</formula>
    </cfRule>
  </conditionalFormatting>
  <conditionalFormatting sqref="G448:G458">
    <cfRule type="cellIs" dxfId="82" priority="17" operator="equal">
      <formula>$AT$38</formula>
    </cfRule>
    <cfRule type="cellIs" dxfId="81" priority="18" operator="lessThan">
      <formula>1</formula>
    </cfRule>
  </conditionalFormatting>
  <conditionalFormatting sqref="AF529:AF539">
    <cfRule type="cellIs" dxfId="80" priority="15" operator="equal">
      <formula>$AT$38</formula>
    </cfRule>
    <cfRule type="cellIs" dxfId="79" priority="16" operator="lessThan">
      <formula>1</formula>
    </cfRule>
  </conditionalFormatting>
  <conditionalFormatting sqref="G546:G556">
    <cfRule type="cellIs" dxfId="78" priority="13" operator="equal">
      <formula>$AT$38</formula>
    </cfRule>
    <cfRule type="cellIs" dxfId="77" priority="14" operator="lessThan">
      <formula>1</formula>
    </cfRule>
  </conditionalFormatting>
  <conditionalFormatting sqref="AF627:AF637">
    <cfRule type="cellIs" dxfId="76" priority="11" operator="equal">
      <formula>$AT$38</formula>
    </cfRule>
    <cfRule type="cellIs" dxfId="75" priority="12" operator="lessThan">
      <formula>1</formula>
    </cfRule>
  </conditionalFormatting>
  <conditionalFormatting sqref="G644:G654">
    <cfRule type="cellIs" dxfId="74" priority="9" operator="equal">
      <formula>$AT$38</formula>
    </cfRule>
    <cfRule type="cellIs" dxfId="73" priority="10" operator="lessThan">
      <formula>1</formula>
    </cfRule>
  </conditionalFormatting>
  <conditionalFormatting sqref="AF725:AF735">
    <cfRule type="cellIs" dxfId="72" priority="7" operator="equal">
      <formula>$AT$38</formula>
    </cfRule>
    <cfRule type="cellIs" dxfId="71" priority="8" operator="lessThan">
      <formula>1</formula>
    </cfRule>
  </conditionalFormatting>
  <conditionalFormatting sqref="G742:G752">
    <cfRule type="cellIs" dxfId="70" priority="5" operator="equal">
      <formula>$AT$38</formula>
    </cfRule>
    <cfRule type="cellIs" dxfId="69" priority="6" operator="lessThan">
      <formula>1</formula>
    </cfRule>
  </conditionalFormatting>
  <conditionalFormatting sqref="AF823:AF833">
    <cfRule type="cellIs" dxfId="68" priority="3" operator="equal">
      <formula>$AT$38</formula>
    </cfRule>
    <cfRule type="cellIs" dxfId="67" priority="4" operator="lessThan">
      <formula>1</formula>
    </cfRule>
  </conditionalFormatting>
  <conditionalFormatting sqref="G840:G850">
    <cfRule type="cellIs" dxfId="66" priority="1" operator="equal">
      <formula>$AT$38</formula>
    </cfRule>
    <cfRule type="cellIs" dxfId="65" priority="2" operator="lessThan">
      <formula>1</formula>
    </cfRule>
  </conditionalFormatting>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sheetPr>
  <dimension ref="A1:BD980"/>
  <sheetViews>
    <sheetView topLeftCell="A841" zoomScale="110" zoomScaleNormal="110" workbookViewId="0">
      <selection sqref="A1:AX882"/>
    </sheetView>
  </sheetViews>
  <sheetFormatPr defaultColWidth="9.140625" defaultRowHeight="12.75"/>
  <cols>
    <col min="1" max="4" width="5.28515625" style="389" customWidth="1"/>
    <col min="5" max="5" width="5.28515625" style="390" customWidth="1"/>
    <col min="6" max="9" width="5.28515625" style="389" customWidth="1"/>
    <col min="10" max="10" width="5.28515625" style="390" customWidth="1"/>
    <col min="11" max="14" width="5.28515625" style="389" customWidth="1"/>
    <col min="15" max="15" width="5.28515625" style="390" customWidth="1"/>
    <col min="16" max="19" width="5.28515625" style="389" customWidth="1"/>
    <col min="20" max="20" width="5.28515625" style="390" customWidth="1"/>
    <col min="21" max="24" width="5.28515625" style="389" customWidth="1"/>
    <col min="25" max="25" width="5.28515625" style="390" customWidth="1"/>
    <col min="26" max="29" width="5.28515625" style="389" customWidth="1"/>
    <col min="30" max="30" width="5.28515625" style="390" customWidth="1"/>
    <col min="31" max="34" width="5.28515625" style="389" customWidth="1"/>
    <col min="35" max="35" width="5.28515625" style="390" customWidth="1"/>
    <col min="36" max="39" width="5.28515625" style="389" customWidth="1"/>
    <col min="40" max="40" width="5.28515625" style="390" customWidth="1"/>
    <col min="41" max="44" width="5.28515625" style="389" customWidth="1"/>
    <col min="45" max="45" width="5.28515625" style="390" customWidth="1"/>
    <col min="46" max="49" width="5.28515625" style="389" customWidth="1"/>
    <col min="50" max="50" width="5.28515625" style="390" customWidth="1"/>
    <col min="51" max="56" width="9.140625" style="391"/>
    <col min="57" max="16384" width="9.140625" style="389"/>
  </cols>
  <sheetData>
    <row r="1" spans="1:56" s="384" customFormat="1" ht="18.75">
      <c r="A1" s="1972" t="s">
        <v>0</v>
      </c>
      <c r="B1" s="1972"/>
      <c r="C1" s="1972"/>
      <c r="D1" s="1972"/>
      <c r="E1" s="1972"/>
      <c r="F1" s="1972" t="s">
        <v>1</v>
      </c>
      <c r="G1" s="1972"/>
      <c r="H1" s="1972"/>
      <c r="I1" s="1972"/>
      <c r="J1" s="1972"/>
      <c r="K1" s="1972" t="s">
        <v>2</v>
      </c>
      <c r="L1" s="1972"/>
      <c r="M1" s="1972"/>
      <c r="N1" s="1972"/>
      <c r="O1" s="1972"/>
      <c r="P1" s="1972" t="s">
        <v>3</v>
      </c>
      <c r="Q1" s="1972"/>
      <c r="R1" s="1972"/>
      <c r="S1" s="1972"/>
      <c r="T1" s="1972"/>
      <c r="U1" s="1972" t="s">
        <v>4</v>
      </c>
      <c r="V1" s="1972"/>
      <c r="W1" s="1972"/>
      <c r="X1" s="1972"/>
      <c r="Y1" s="1972"/>
      <c r="Z1" s="1972" t="s">
        <v>5</v>
      </c>
      <c r="AA1" s="1972"/>
      <c r="AB1" s="1972"/>
      <c r="AC1" s="1972"/>
      <c r="AD1" s="1972"/>
      <c r="AE1" s="1972" t="s">
        <v>6</v>
      </c>
      <c r="AF1" s="1972"/>
      <c r="AG1" s="1972"/>
      <c r="AH1" s="1972"/>
      <c r="AI1" s="1972"/>
      <c r="AJ1" s="1972" t="s">
        <v>7</v>
      </c>
      <c r="AK1" s="1972"/>
      <c r="AL1" s="1972"/>
      <c r="AM1" s="1972"/>
      <c r="AN1" s="1972"/>
      <c r="AO1" s="1972" t="s">
        <v>8</v>
      </c>
      <c r="AP1" s="1972"/>
      <c r="AQ1" s="1972"/>
      <c r="AR1" s="1972"/>
      <c r="AS1" s="1972"/>
      <c r="AT1" s="1972" t="s">
        <v>9</v>
      </c>
      <c r="AU1" s="1972"/>
      <c r="AV1" s="1972"/>
      <c r="AW1" s="1972"/>
      <c r="AX1" s="1972"/>
      <c r="AY1" s="383"/>
      <c r="AZ1" s="383"/>
      <c r="BA1" s="383"/>
      <c r="BB1" s="383"/>
      <c r="BC1" s="383"/>
      <c r="BD1" s="383"/>
    </row>
    <row r="2" spans="1:56" s="385" customFormat="1">
      <c r="A2" s="531">
        <v>1</v>
      </c>
      <c r="B2" s="524"/>
      <c r="C2" s="524"/>
      <c r="D2" s="524"/>
      <c r="E2" s="525"/>
      <c r="F2" s="531">
        <v>2</v>
      </c>
      <c r="G2" s="524"/>
      <c r="H2" s="524"/>
      <c r="I2" s="524"/>
      <c r="J2" s="525"/>
      <c r="K2" s="531">
        <v>3</v>
      </c>
      <c r="L2" s="524"/>
      <c r="M2" s="524"/>
      <c r="N2" s="524"/>
      <c r="O2" s="525"/>
      <c r="P2" s="531">
        <v>4</v>
      </c>
      <c r="Q2" s="524"/>
      <c r="R2" s="524"/>
      <c r="S2" s="524"/>
      <c r="T2" s="525"/>
      <c r="U2" s="531">
        <v>5</v>
      </c>
      <c r="V2" s="524"/>
      <c r="W2" s="524"/>
      <c r="X2" s="524"/>
      <c r="Y2" s="525"/>
      <c r="Z2" s="531">
        <v>6</v>
      </c>
      <c r="AA2" s="524"/>
      <c r="AB2" s="524"/>
      <c r="AC2" s="524"/>
      <c r="AD2" s="525"/>
      <c r="AE2" s="531">
        <v>7</v>
      </c>
      <c r="AF2" s="524"/>
      <c r="AG2" s="524"/>
      <c r="AH2" s="524"/>
      <c r="AI2" s="525"/>
      <c r="AJ2" s="531">
        <v>8</v>
      </c>
      <c r="AK2" s="524"/>
      <c r="AL2" s="524"/>
      <c r="AM2" s="524"/>
      <c r="AN2" s="525"/>
      <c r="AO2" s="531">
        <v>9</v>
      </c>
      <c r="AP2" s="524"/>
      <c r="AQ2" s="524"/>
      <c r="AR2" s="524"/>
      <c r="AS2" s="525"/>
      <c r="AT2" s="531">
        <v>10</v>
      </c>
      <c r="AU2" s="524"/>
      <c r="AV2" s="524"/>
      <c r="AW2" s="524"/>
      <c r="AX2" s="525"/>
      <c r="AY2" s="386"/>
      <c r="AZ2" s="386"/>
      <c r="BA2" s="386"/>
      <c r="BB2" s="386"/>
      <c r="BC2" s="386"/>
      <c r="BD2" s="386"/>
    </row>
    <row r="3" spans="1:56">
      <c r="A3" s="1977"/>
      <c r="B3" s="1977"/>
      <c r="C3" s="1977"/>
      <c r="D3" s="1977"/>
      <c r="E3" s="1978"/>
      <c r="F3" s="1977"/>
      <c r="G3" s="1977"/>
      <c r="H3" s="1977"/>
      <c r="I3" s="1977"/>
      <c r="J3" s="1978"/>
      <c r="K3" s="1977"/>
      <c r="L3" s="1977"/>
      <c r="M3" s="1977"/>
      <c r="N3" s="1977"/>
      <c r="O3" s="1978"/>
      <c r="P3" s="1977"/>
      <c r="Q3" s="1977"/>
      <c r="R3" s="1977"/>
      <c r="S3" s="1977"/>
      <c r="T3" s="1978"/>
      <c r="U3" s="1977"/>
      <c r="V3" s="1977"/>
      <c r="W3" s="1977"/>
      <c r="X3" s="1977"/>
      <c r="Y3" s="1978"/>
      <c r="Z3" s="1977"/>
      <c r="AA3" s="1977"/>
      <c r="AB3" s="1977"/>
      <c r="AC3" s="1977"/>
      <c r="AD3" s="1978"/>
      <c r="AE3" s="1977"/>
      <c r="AF3" s="1977"/>
      <c r="AG3" s="1977"/>
      <c r="AH3" s="1977"/>
      <c r="AI3" s="1978"/>
      <c r="AJ3" s="1977"/>
      <c r="AK3" s="1977"/>
      <c r="AL3" s="1977"/>
      <c r="AM3" s="1977"/>
      <c r="AN3" s="1978"/>
      <c r="AO3" s="1977"/>
      <c r="AP3" s="1977"/>
      <c r="AQ3" s="1977"/>
      <c r="AR3" s="1977"/>
      <c r="AS3" s="1978"/>
      <c r="AT3" s="1977"/>
      <c r="AU3" s="1977"/>
      <c r="AV3" s="1977"/>
      <c r="AW3" s="1977"/>
      <c r="AX3" s="1978"/>
    </row>
    <row r="4" spans="1:56">
      <c r="A4" s="1977"/>
      <c r="B4" s="1977"/>
      <c r="C4" s="1977"/>
      <c r="D4" s="1977"/>
      <c r="E4" s="1978"/>
      <c r="F4" s="1977"/>
      <c r="G4" s="1977"/>
      <c r="H4" s="1977"/>
      <c r="I4" s="1977"/>
      <c r="J4" s="1978"/>
      <c r="K4" s="1977"/>
      <c r="L4" s="1977"/>
      <c r="M4" s="1977"/>
      <c r="N4" s="1977"/>
      <c r="O4" s="1978"/>
      <c r="P4" s="1977"/>
      <c r="Q4" s="1977"/>
      <c r="R4" s="1977"/>
      <c r="S4" s="1977"/>
      <c r="T4" s="1978"/>
      <c r="U4" s="1977"/>
      <c r="V4" s="1977"/>
      <c r="W4" s="1977"/>
      <c r="X4" s="1977"/>
      <c r="Y4" s="1978"/>
      <c r="Z4" s="1977"/>
      <c r="AA4" s="1977"/>
      <c r="AB4" s="1977"/>
      <c r="AC4" s="1977"/>
      <c r="AD4" s="1978"/>
      <c r="AE4" s="1977"/>
      <c r="AF4" s="1977"/>
      <c r="AG4" s="1977"/>
      <c r="AH4" s="1977"/>
      <c r="AI4" s="1978"/>
      <c r="AJ4" s="1977"/>
      <c r="AK4" s="1977"/>
      <c r="AL4" s="1977"/>
      <c r="AM4" s="1977"/>
      <c r="AN4" s="1978"/>
      <c r="AO4" s="1977"/>
      <c r="AP4" s="1977"/>
      <c r="AQ4" s="1977"/>
      <c r="AR4" s="1977"/>
      <c r="AS4" s="1978"/>
      <c r="AT4" s="1977"/>
      <c r="AU4" s="1977"/>
      <c r="AV4" s="1977"/>
      <c r="AW4" s="1977"/>
      <c r="AX4" s="1978"/>
    </row>
    <row r="5" spans="1:56">
      <c r="A5" s="1977"/>
      <c r="B5" s="1977"/>
      <c r="C5" s="1977"/>
      <c r="D5" s="1977"/>
      <c r="E5" s="1978"/>
      <c r="F5" s="1977"/>
      <c r="G5" s="1977"/>
      <c r="H5" s="1977"/>
      <c r="I5" s="1977"/>
      <c r="J5" s="1978"/>
      <c r="K5" s="1977"/>
      <c r="L5" s="1977"/>
      <c r="M5" s="1977"/>
      <c r="N5" s="1977"/>
      <c r="O5" s="1978"/>
      <c r="P5" s="1977"/>
      <c r="Q5" s="1977"/>
      <c r="R5" s="1977"/>
      <c r="S5" s="1977"/>
      <c r="T5" s="1978"/>
      <c r="U5" s="1977"/>
      <c r="V5" s="1977"/>
      <c r="W5" s="1977"/>
      <c r="X5" s="1977"/>
      <c r="Y5" s="1978"/>
      <c r="Z5" s="1977"/>
      <c r="AA5" s="1977"/>
      <c r="AB5" s="1977"/>
      <c r="AC5" s="1977"/>
      <c r="AD5" s="1978"/>
      <c r="AE5" s="1977"/>
      <c r="AF5" s="1977"/>
      <c r="AG5" s="1977"/>
      <c r="AH5" s="1977"/>
      <c r="AI5" s="1978"/>
      <c r="AJ5" s="1977"/>
      <c r="AK5" s="1977"/>
      <c r="AL5" s="1977"/>
      <c r="AM5" s="1977"/>
      <c r="AN5" s="1978"/>
      <c r="AO5" s="1977"/>
      <c r="AP5" s="1977"/>
      <c r="AQ5" s="1977"/>
      <c r="AR5" s="1977"/>
      <c r="AS5" s="1978"/>
      <c r="AT5" s="1977"/>
      <c r="AU5" s="1977"/>
      <c r="AV5" s="1977"/>
      <c r="AW5" s="1977"/>
      <c r="AX5" s="1978"/>
    </row>
    <row r="6" spans="1:56">
      <c r="A6" s="1977"/>
      <c r="B6" s="1977"/>
      <c r="C6" s="1977"/>
      <c r="D6" s="1977"/>
      <c r="E6" s="1978"/>
      <c r="F6" s="1977"/>
      <c r="G6" s="1977"/>
      <c r="H6" s="1977"/>
      <c r="I6" s="1977"/>
      <c r="J6" s="1978"/>
      <c r="K6" s="1977"/>
      <c r="L6" s="1977"/>
      <c r="M6" s="1977"/>
      <c r="N6" s="1977"/>
      <c r="O6" s="1978"/>
      <c r="P6" s="1977"/>
      <c r="Q6" s="1977"/>
      <c r="R6" s="1977"/>
      <c r="S6" s="1977"/>
      <c r="T6" s="1978"/>
      <c r="U6" s="1977"/>
      <c r="V6" s="1977"/>
      <c r="W6" s="1977"/>
      <c r="X6" s="1977"/>
      <c r="Y6" s="1978"/>
      <c r="Z6" s="1977"/>
      <c r="AA6" s="1977"/>
      <c r="AB6" s="1977"/>
      <c r="AC6" s="1977"/>
      <c r="AD6" s="1978"/>
      <c r="AE6" s="1977"/>
      <c r="AF6" s="1977"/>
      <c r="AG6" s="1977"/>
      <c r="AH6" s="1977"/>
      <c r="AI6" s="1978"/>
      <c r="AJ6" s="1977"/>
      <c r="AK6" s="1977"/>
      <c r="AL6" s="1977"/>
      <c r="AM6" s="1977"/>
      <c r="AN6" s="1978"/>
      <c r="AO6" s="1977"/>
      <c r="AP6" s="1977"/>
      <c r="AQ6" s="1977"/>
      <c r="AR6" s="1977"/>
      <c r="AS6" s="1978"/>
      <c r="AT6" s="1977"/>
      <c r="AU6" s="1977"/>
      <c r="AV6" s="1977"/>
      <c r="AW6" s="1977"/>
      <c r="AX6" s="1978"/>
    </row>
    <row r="7" spans="1:56">
      <c r="A7" s="1977"/>
      <c r="B7" s="1977"/>
      <c r="C7" s="1977"/>
      <c r="D7" s="1977"/>
      <c r="E7" s="1978"/>
      <c r="F7" s="1977"/>
      <c r="G7" s="1977"/>
      <c r="H7" s="1977"/>
      <c r="I7" s="1977"/>
      <c r="J7" s="1978"/>
      <c r="K7" s="1977"/>
      <c r="L7" s="1977"/>
      <c r="M7" s="1977"/>
      <c r="N7" s="1977"/>
      <c r="O7" s="1978"/>
      <c r="P7" s="1977"/>
      <c r="Q7" s="1977"/>
      <c r="R7" s="1977"/>
      <c r="S7" s="1977"/>
      <c r="T7" s="1978"/>
      <c r="U7" s="1977"/>
      <c r="V7" s="1977"/>
      <c r="W7" s="1977"/>
      <c r="X7" s="1977"/>
      <c r="Y7" s="1978"/>
      <c r="Z7" s="1977"/>
      <c r="AA7" s="1977"/>
      <c r="AB7" s="1977"/>
      <c r="AC7" s="1977"/>
      <c r="AD7" s="1978"/>
      <c r="AE7" s="1977"/>
      <c r="AF7" s="1977"/>
      <c r="AG7" s="1977"/>
      <c r="AH7" s="1977"/>
      <c r="AI7" s="1978"/>
      <c r="AJ7" s="1977"/>
      <c r="AK7" s="1977"/>
      <c r="AL7" s="1977"/>
      <c r="AM7" s="1977"/>
      <c r="AN7" s="1978"/>
      <c r="AO7" s="1977"/>
      <c r="AP7" s="1977"/>
      <c r="AQ7" s="1977"/>
      <c r="AR7" s="1977"/>
      <c r="AS7" s="1978"/>
      <c r="AT7" s="1977"/>
      <c r="AU7" s="1977"/>
      <c r="AV7" s="1977"/>
      <c r="AW7" s="1977"/>
      <c r="AX7" s="1978"/>
    </row>
    <row r="8" spans="1:56">
      <c r="A8" s="1977"/>
      <c r="B8" s="1977"/>
      <c r="C8" s="1977"/>
      <c r="D8" s="1977"/>
      <c r="E8" s="1978"/>
      <c r="F8" s="1977"/>
      <c r="G8" s="1977"/>
      <c r="H8" s="1977"/>
      <c r="I8" s="1977"/>
      <c r="J8" s="1978"/>
      <c r="K8" s="1977"/>
      <c r="L8" s="1977"/>
      <c r="M8" s="1977"/>
      <c r="N8" s="1977"/>
      <c r="O8" s="1978"/>
      <c r="P8" s="1977"/>
      <c r="Q8" s="1977"/>
      <c r="R8" s="1977"/>
      <c r="S8" s="1977"/>
      <c r="T8" s="1978"/>
      <c r="U8" s="1977"/>
      <c r="V8" s="1977"/>
      <c r="W8" s="1977"/>
      <c r="X8" s="1977"/>
      <c r="Y8" s="1978"/>
      <c r="Z8" s="1977"/>
      <c r="AA8" s="1977"/>
      <c r="AB8" s="1977"/>
      <c r="AC8" s="1977"/>
      <c r="AD8" s="1978"/>
      <c r="AE8" s="1977"/>
      <c r="AF8" s="1977"/>
      <c r="AG8" s="1977"/>
      <c r="AH8" s="1977"/>
      <c r="AI8" s="1978"/>
      <c r="AJ8" s="1977"/>
      <c r="AK8" s="1977"/>
      <c r="AL8" s="1977"/>
      <c r="AM8" s="1977"/>
      <c r="AN8" s="1978"/>
      <c r="AO8" s="1977"/>
      <c r="AP8" s="1977"/>
      <c r="AQ8" s="1977"/>
      <c r="AR8" s="1977"/>
      <c r="AS8" s="1978"/>
      <c r="AT8" s="1977"/>
      <c r="AU8" s="1977"/>
      <c r="AV8" s="1977"/>
      <c r="AW8" s="1977"/>
      <c r="AX8" s="1978"/>
    </row>
    <row r="9" spans="1:56">
      <c r="A9" s="1977"/>
      <c r="B9" s="1977"/>
      <c r="C9" s="1977"/>
      <c r="D9" s="1977"/>
      <c r="E9" s="1978"/>
      <c r="F9" s="1977"/>
      <c r="G9" s="1977"/>
      <c r="H9" s="1977"/>
      <c r="I9" s="1977"/>
      <c r="J9" s="1978"/>
      <c r="K9" s="1977"/>
      <c r="L9" s="1977"/>
      <c r="M9" s="1977"/>
      <c r="N9" s="1977"/>
      <c r="O9" s="1978"/>
      <c r="P9" s="1977"/>
      <c r="Q9" s="1977"/>
      <c r="R9" s="1977"/>
      <c r="S9" s="1977"/>
      <c r="T9" s="1978"/>
      <c r="U9" s="1977"/>
      <c r="V9" s="1977"/>
      <c r="W9" s="1977"/>
      <c r="X9" s="1977"/>
      <c r="Y9" s="1978"/>
      <c r="Z9" s="1977"/>
      <c r="AA9" s="1977"/>
      <c r="AB9" s="1977"/>
      <c r="AC9" s="1977"/>
      <c r="AD9" s="1978"/>
      <c r="AE9" s="1977"/>
      <c r="AF9" s="1977"/>
      <c r="AG9" s="1977"/>
      <c r="AH9" s="1977"/>
      <c r="AI9" s="1978"/>
      <c r="AJ9" s="1977"/>
      <c r="AK9" s="1977"/>
      <c r="AL9" s="1977"/>
      <c r="AM9" s="1977"/>
      <c r="AN9" s="1978"/>
      <c r="AO9" s="1977"/>
      <c r="AP9" s="1977"/>
      <c r="AQ9" s="1977"/>
      <c r="AR9" s="1977"/>
      <c r="AS9" s="1978"/>
      <c r="AT9" s="1977"/>
      <c r="AU9" s="1977"/>
      <c r="AV9" s="1977"/>
      <c r="AW9" s="1977"/>
      <c r="AX9" s="1978"/>
    </row>
    <row r="10" spans="1:56">
      <c r="A10" s="1977"/>
      <c r="B10" s="1977"/>
      <c r="C10" s="1977"/>
      <c r="D10" s="1977"/>
      <c r="E10" s="1978"/>
      <c r="F10" s="1977"/>
      <c r="G10" s="1977"/>
      <c r="H10" s="1977"/>
      <c r="I10" s="1977"/>
      <c r="J10" s="1978"/>
      <c r="K10" s="1977"/>
      <c r="L10" s="1977"/>
      <c r="M10" s="1977"/>
      <c r="N10" s="1977"/>
      <c r="O10" s="1978"/>
      <c r="P10" s="1977"/>
      <c r="Q10" s="1977"/>
      <c r="R10" s="1977"/>
      <c r="S10" s="1977"/>
      <c r="T10" s="1978"/>
      <c r="U10" s="1977"/>
      <c r="V10" s="1977"/>
      <c r="W10" s="1977"/>
      <c r="X10" s="1977"/>
      <c r="Y10" s="1978"/>
      <c r="Z10" s="1977"/>
      <c r="AA10" s="1977"/>
      <c r="AB10" s="1977"/>
      <c r="AC10" s="1977"/>
      <c r="AD10" s="1978"/>
      <c r="AE10" s="1977"/>
      <c r="AF10" s="1977"/>
      <c r="AG10" s="1977"/>
      <c r="AH10" s="1977"/>
      <c r="AI10" s="1978"/>
      <c r="AJ10" s="1977"/>
      <c r="AK10" s="1977"/>
      <c r="AL10" s="1977"/>
      <c r="AM10" s="1977"/>
      <c r="AN10" s="1978"/>
      <c r="AO10" s="1977"/>
      <c r="AP10" s="1977"/>
      <c r="AQ10" s="1977"/>
      <c r="AR10" s="1977"/>
      <c r="AS10" s="1978"/>
      <c r="AT10" s="1977"/>
      <c r="AU10" s="1977"/>
      <c r="AV10" s="1977"/>
      <c r="AW10" s="1977"/>
      <c r="AX10" s="1978"/>
    </row>
    <row r="11" spans="1:56">
      <c r="A11" s="1977"/>
      <c r="B11" s="1977"/>
      <c r="C11" s="1977"/>
      <c r="D11" s="1977"/>
      <c r="E11" s="1978"/>
      <c r="F11" s="1977"/>
      <c r="G11" s="1977"/>
      <c r="H11" s="1977"/>
      <c r="I11" s="1977"/>
      <c r="J11" s="1978"/>
      <c r="K11" s="1977"/>
      <c r="L11" s="1977"/>
      <c r="M11" s="1977"/>
      <c r="N11" s="1977"/>
      <c r="O11" s="1978"/>
      <c r="P11" s="1977"/>
      <c r="Q11" s="1977"/>
      <c r="R11" s="1977"/>
      <c r="S11" s="1977"/>
      <c r="T11" s="1978"/>
      <c r="U11" s="1977"/>
      <c r="V11" s="1977"/>
      <c r="W11" s="1977"/>
      <c r="X11" s="1977"/>
      <c r="Y11" s="1978"/>
      <c r="Z11" s="1977"/>
      <c r="AA11" s="1977"/>
      <c r="AB11" s="1977"/>
      <c r="AC11" s="1977"/>
      <c r="AD11" s="1978"/>
      <c r="AE11" s="1977"/>
      <c r="AF11" s="1977"/>
      <c r="AG11" s="1977"/>
      <c r="AH11" s="1977"/>
      <c r="AI11" s="1978"/>
      <c r="AJ11" s="1977"/>
      <c r="AK11" s="1977"/>
      <c r="AL11" s="1977"/>
      <c r="AM11" s="1977"/>
      <c r="AN11" s="1978"/>
      <c r="AO11" s="1977"/>
      <c r="AP11" s="1977"/>
      <c r="AQ11" s="1977"/>
      <c r="AR11" s="1977"/>
      <c r="AS11" s="1978"/>
      <c r="AT11" s="1977"/>
      <c r="AU11" s="1977"/>
      <c r="AV11" s="1977"/>
      <c r="AW11" s="1977"/>
      <c r="AX11" s="1978"/>
    </row>
    <row r="12" spans="1:56">
      <c r="A12" s="1977"/>
      <c r="B12" s="1977"/>
      <c r="C12" s="1977"/>
      <c r="D12" s="1977"/>
      <c r="E12" s="1978"/>
      <c r="F12" s="1977"/>
      <c r="G12" s="1977"/>
      <c r="H12" s="1977"/>
      <c r="I12" s="1977"/>
      <c r="J12" s="1978"/>
      <c r="K12" s="1977"/>
      <c r="L12" s="1977"/>
      <c r="M12" s="1977"/>
      <c r="N12" s="1977"/>
      <c r="O12" s="1978"/>
      <c r="P12" s="1977"/>
      <c r="Q12" s="1977"/>
      <c r="R12" s="1977"/>
      <c r="S12" s="1977"/>
      <c r="T12" s="1978"/>
      <c r="U12" s="1977"/>
      <c r="V12" s="1977"/>
      <c r="W12" s="1977"/>
      <c r="X12" s="1977"/>
      <c r="Y12" s="1978"/>
      <c r="Z12" s="1977"/>
      <c r="AA12" s="1977"/>
      <c r="AB12" s="1977"/>
      <c r="AC12" s="1977"/>
      <c r="AD12" s="1978"/>
      <c r="AE12" s="1977"/>
      <c r="AF12" s="1977"/>
      <c r="AG12" s="1977"/>
      <c r="AH12" s="1977"/>
      <c r="AI12" s="1978"/>
      <c r="AJ12" s="1977"/>
      <c r="AK12" s="1977"/>
      <c r="AL12" s="1977"/>
      <c r="AM12" s="1977"/>
      <c r="AN12" s="1978"/>
      <c r="AO12" s="1977"/>
      <c r="AP12" s="1977"/>
      <c r="AQ12" s="1977"/>
      <c r="AR12" s="1977"/>
      <c r="AS12" s="1978"/>
      <c r="AT12" s="1977"/>
      <c r="AU12" s="1977"/>
      <c r="AV12" s="1977"/>
      <c r="AW12" s="1977"/>
      <c r="AX12" s="1978"/>
    </row>
    <row r="13" spans="1:56">
      <c r="A13" s="1977"/>
      <c r="B13" s="1977"/>
      <c r="C13" s="1977"/>
      <c r="D13" s="1977"/>
      <c r="E13" s="1978"/>
      <c r="F13" s="1977"/>
      <c r="G13" s="1977"/>
      <c r="H13" s="1977"/>
      <c r="I13" s="1977"/>
      <c r="J13" s="1978"/>
      <c r="K13" s="1977"/>
      <c r="L13" s="1977"/>
      <c r="M13" s="1977"/>
      <c r="N13" s="1977"/>
      <c r="O13" s="1978"/>
      <c r="P13" s="1977"/>
      <c r="Q13" s="1977"/>
      <c r="R13" s="1977"/>
      <c r="S13" s="1977"/>
      <c r="T13" s="1978"/>
      <c r="U13" s="1977"/>
      <c r="V13" s="1977"/>
      <c r="W13" s="1977"/>
      <c r="X13" s="1977"/>
      <c r="Y13" s="1978"/>
      <c r="Z13" s="2070"/>
      <c r="AA13" s="2070"/>
      <c r="AB13" s="2070"/>
      <c r="AC13" s="2070"/>
      <c r="AD13" s="2071"/>
      <c r="AE13" s="1977"/>
      <c r="AF13" s="1977"/>
      <c r="AG13" s="1977"/>
      <c r="AH13" s="1977"/>
      <c r="AI13" s="1978"/>
      <c r="AJ13" s="1977"/>
      <c r="AK13" s="1977"/>
      <c r="AL13" s="1977"/>
      <c r="AM13" s="1977"/>
      <c r="AN13" s="1978"/>
      <c r="AO13" s="1977"/>
      <c r="AP13" s="1977"/>
      <c r="AQ13" s="1977"/>
      <c r="AR13" s="1977"/>
      <c r="AS13" s="1978"/>
      <c r="AT13" s="1977"/>
      <c r="AU13" s="1977"/>
      <c r="AV13" s="1977"/>
      <c r="AW13" s="1977"/>
      <c r="AX13" s="1978"/>
    </row>
    <row r="14" spans="1:56">
      <c r="A14" s="1977"/>
      <c r="B14" s="1977"/>
      <c r="C14" s="1977"/>
      <c r="D14" s="1977"/>
      <c r="E14" s="1978"/>
      <c r="F14" s="1977"/>
      <c r="G14" s="1977"/>
      <c r="H14" s="1977"/>
      <c r="I14" s="1977"/>
      <c r="J14" s="1978"/>
      <c r="K14" s="1977"/>
      <c r="L14" s="1977"/>
      <c r="M14" s="1977"/>
      <c r="N14" s="1977"/>
      <c r="O14" s="1978"/>
      <c r="P14" s="1977"/>
      <c r="Q14" s="1977"/>
      <c r="R14" s="1977"/>
      <c r="S14" s="1977"/>
      <c r="T14" s="1978"/>
      <c r="U14" s="1977"/>
      <c r="V14" s="1977"/>
      <c r="W14" s="1977"/>
      <c r="X14" s="1977"/>
      <c r="Y14" s="1978"/>
      <c r="Z14" s="2070"/>
      <c r="AA14" s="2070"/>
      <c r="AB14" s="2070"/>
      <c r="AC14" s="2070"/>
      <c r="AD14" s="2071"/>
      <c r="AE14" s="1977"/>
      <c r="AF14" s="1977"/>
      <c r="AG14" s="1977"/>
      <c r="AH14" s="1977"/>
      <c r="AI14" s="1978"/>
      <c r="AJ14" s="1977"/>
      <c r="AK14" s="1977"/>
      <c r="AL14" s="1977"/>
      <c r="AM14" s="1977"/>
      <c r="AN14" s="1978"/>
      <c r="AO14" s="1977"/>
      <c r="AP14" s="1977"/>
      <c r="AQ14" s="1977"/>
      <c r="AR14" s="1977"/>
      <c r="AS14" s="1978"/>
      <c r="AT14" s="1977"/>
      <c r="AU14" s="1977"/>
      <c r="AV14" s="1977"/>
      <c r="AW14" s="1977"/>
      <c r="AX14" s="1978"/>
    </row>
    <row r="15" spans="1:56">
      <c r="A15" s="1977"/>
      <c r="B15" s="1977"/>
      <c r="C15" s="1977"/>
      <c r="D15" s="1977"/>
      <c r="E15" s="1978"/>
      <c r="F15" s="1977"/>
      <c r="G15" s="1977"/>
      <c r="H15" s="1977"/>
      <c r="I15" s="1977"/>
      <c r="J15" s="1978"/>
      <c r="K15" s="1977"/>
      <c r="L15" s="1977"/>
      <c r="M15" s="1977"/>
      <c r="N15" s="1977"/>
      <c r="O15" s="1978"/>
      <c r="P15" s="1977"/>
      <c r="Q15" s="1977"/>
      <c r="R15" s="1977"/>
      <c r="S15" s="1977"/>
      <c r="T15" s="1978"/>
      <c r="U15" s="1977"/>
      <c r="V15" s="1977"/>
      <c r="W15" s="1977"/>
      <c r="X15" s="1977"/>
      <c r="Y15" s="1978"/>
      <c r="Z15" s="2070"/>
      <c r="AA15" s="2070"/>
      <c r="AB15" s="2070"/>
      <c r="AC15" s="2070"/>
      <c r="AD15" s="2071"/>
      <c r="AE15" s="1977"/>
      <c r="AF15" s="1977"/>
      <c r="AG15" s="1977"/>
      <c r="AH15" s="1977"/>
      <c r="AI15" s="1978"/>
      <c r="AJ15" s="1977"/>
      <c r="AK15" s="1977"/>
      <c r="AL15" s="1977"/>
      <c r="AM15" s="1977"/>
      <c r="AN15" s="1978"/>
      <c r="AO15" s="1977"/>
      <c r="AP15" s="1977"/>
      <c r="AQ15" s="1977"/>
      <c r="AR15" s="1977"/>
      <c r="AS15" s="1978"/>
      <c r="AT15" s="1977"/>
      <c r="AU15" s="1977"/>
      <c r="AV15" s="1977"/>
      <c r="AW15" s="1977"/>
      <c r="AX15" s="1978"/>
    </row>
    <row r="16" spans="1:56">
      <c r="A16" s="1977"/>
      <c r="B16" s="1977"/>
      <c r="C16" s="1977"/>
      <c r="D16" s="1977"/>
      <c r="E16" s="1978"/>
      <c r="F16" s="1977"/>
      <c r="G16" s="1977"/>
      <c r="H16" s="1977"/>
      <c r="I16" s="1977"/>
      <c r="J16" s="1978"/>
      <c r="K16" s="1977"/>
      <c r="L16" s="1977"/>
      <c r="M16" s="1977"/>
      <c r="N16" s="1977"/>
      <c r="O16" s="1978"/>
      <c r="P16" s="1977"/>
      <c r="Q16" s="1977"/>
      <c r="R16" s="1977"/>
      <c r="S16" s="1977"/>
      <c r="T16" s="1978"/>
      <c r="U16" s="1977"/>
      <c r="V16" s="1977"/>
      <c r="W16" s="1977"/>
      <c r="X16" s="1977"/>
      <c r="Y16" s="1978"/>
      <c r="Z16" s="2070"/>
      <c r="AA16" s="2070"/>
      <c r="AB16" s="2070"/>
      <c r="AC16" s="2070"/>
      <c r="AD16" s="2071"/>
      <c r="AE16" s="1977"/>
      <c r="AF16" s="1977"/>
      <c r="AG16" s="1977"/>
      <c r="AH16" s="1977"/>
      <c r="AI16" s="1978"/>
      <c r="AJ16" s="1977"/>
      <c r="AK16" s="1977"/>
      <c r="AL16" s="1977"/>
      <c r="AM16" s="1977"/>
      <c r="AN16" s="1978"/>
      <c r="AO16" s="1977"/>
      <c r="AP16" s="1977"/>
      <c r="AQ16" s="1977"/>
      <c r="AR16" s="1977"/>
      <c r="AS16" s="1978"/>
      <c r="AT16" s="1977"/>
      <c r="AU16" s="1977"/>
      <c r="AV16" s="1977"/>
      <c r="AW16" s="1977"/>
      <c r="AX16" s="1978"/>
    </row>
    <row r="17" spans="1:56">
      <c r="A17" s="527"/>
      <c r="B17" s="527"/>
      <c r="C17" s="527"/>
      <c r="D17" s="527"/>
      <c r="E17" s="2030" t="s">
        <v>25</v>
      </c>
      <c r="F17" s="2031"/>
      <c r="G17" s="2031"/>
      <c r="H17" s="2031"/>
      <c r="I17" s="2031"/>
      <c r="J17" s="2031"/>
      <c r="K17" s="2031"/>
      <c r="L17" s="2031"/>
      <c r="M17" s="2031"/>
      <c r="N17" s="2031"/>
      <c r="O17" s="2031"/>
      <c r="P17" s="2031"/>
      <c r="Q17" s="2031"/>
      <c r="R17" s="2031"/>
      <c r="S17" s="2031"/>
      <c r="T17" s="2031"/>
      <c r="U17" s="2031"/>
      <c r="V17" s="2031"/>
      <c r="W17" s="2031"/>
      <c r="X17" s="2031"/>
      <c r="Y17" s="2031"/>
      <c r="Z17" s="2031"/>
      <c r="AA17" s="2031"/>
      <c r="AB17" s="2031"/>
      <c r="AC17" s="2031"/>
      <c r="AD17" s="2031"/>
      <c r="AE17" s="2031"/>
      <c r="AF17" s="2031"/>
      <c r="AG17" s="2031"/>
      <c r="AH17" s="2031"/>
      <c r="AI17" s="2031"/>
      <c r="AJ17" s="2031"/>
      <c r="AK17" s="2031"/>
      <c r="AL17" s="2031"/>
      <c r="AM17" s="2031"/>
      <c r="AN17" s="2031"/>
      <c r="AO17" s="2031"/>
      <c r="AP17" s="2031"/>
      <c r="AQ17" s="2031"/>
      <c r="AR17" s="2031"/>
      <c r="AS17" s="2031"/>
      <c r="AT17" s="2032"/>
      <c r="AU17" s="527"/>
      <c r="AV17" s="527"/>
      <c r="AW17" s="527"/>
      <c r="AX17" s="530"/>
    </row>
    <row r="18" spans="1:56" s="385" customFormat="1">
      <c r="A18" s="531">
        <v>11</v>
      </c>
      <c r="B18" s="524"/>
      <c r="C18" s="524"/>
      <c r="D18" s="524"/>
      <c r="E18" s="525"/>
      <c r="F18" s="531">
        <v>12</v>
      </c>
      <c r="G18" s="524"/>
      <c r="H18" s="524"/>
      <c r="I18" s="524"/>
      <c r="J18" s="525"/>
      <c r="K18" s="531">
        <v>13</v>
      </c>
      <c r="L18" s="524"/>
      <c r="M18" s="524"/>
      <c r="N18" s="524"/>
      <c r="O18" s="525"/>
      <c r="P18" s="531">
        <v>14</v>
      </c>
      <c r="Q18" s="524"/>
      <c r="R18" s="524"/>
      <c r="S18" s="524"/>
      <c r="T18" s="525"/>
      <c r="U18" s="531">
        <v>15</v>
      </c>
      <c r="V18" s="524"/>
      <c r="W18" s="524"/>
      <c r="X18" s="524"/>
      <c r="Y18" s="525"/>
      <c r="Z18" s="531">
        <v>16</v>
      </c>
      <c r="AA18" s="524"/>
      <c r="AB18" s="524"/>
      <c r="AC18" s="524"/>
      <c r="AD18" s="525"/>
      <c r="AE18" s="531">
        <v>17</v>
      </c>
      <c r="AF18" s="524"/>
      <c r="AG18" s="524"/>
      <c r="AH18" s="524"/>
      <c r="AI18" s="525"/>
      <c r="AJ18" s="531">
        <v>18</v>
      </c>
      <c r="AK18" s="524"/>
      <c r="AL18" s="524"/>
      <c r="AM18" s="524"/>
      <c r="AN18" s="525"/>
      <c r="AO18" s="531">
        <v>19</v>
      </c>
      <c r="AP18" s="524"/>
      <c r="AQ18" s="524"/>
      <c r="AR18" s="524"/>
      <c r="AS18" s="525"/>
      <c r="AT18" s="531">
        <v>20</v>
      </c>
      <c r="AU18" s="524"/>
      <c r="AV18" s="524"/>
      <c r="AW18" s="524"/>
      <c r="AX18" s="525"/>
      <c r="AY18" s="386"/>
      <c r="AZ18" s="386"/>
      <c r="BA18" s="386"/>
      <c r="BB18" s="386"/>
      <c r="BC18" s="386"/>
      <c r="BD18" s="386"/>
    </row>
    <row r="19" spans="1:56">
      <c r="A19" s="1977"/>
      <c r="B19" s="1977"/>
      <c r="C19" s="1977"/>
      <c r="D19" s="1977"/>
      <c r="E19" s="1978"/>
      <c r="F19" s="1977"/>
      <c r="G19" s="1977"/>
      <c r="H19" s="1977"/>
      <c r="I19" s="1977"/>
      <c r="J19" s="1978"/>
      <c r="K19" s="1977"/>
      <c r="L19" s="1977"/>
      <c r="M19" s="1977"/>
      <c r="N19" s="1977"/>
      <c r="O19" s="1978"/>
      <c r="P19" s="1977"/>
      <c r="Q19" s="1977"/>
      <c r="R19" s="1977"/>
      <c r="S19" s="1977"/>
      <c r="T19" s="1978"/>
      <c r="U19" s="1977"/>
      <c r="V19" s="1977"/>
      <c r="W19" s="1977"/>
      <c r="X19" s="1977"/>
      <c r="Y19" s="1978"/>
      <c r="Z19" s="1977"/>
      <c r="AA19" s="1977"/>
      <c r="AB19" s="1977"/>
      <c r="AC19" s="1977"/>
      <c r="AD19" s="1978"/>
      <c r="AE19" s="1977"/>
      <c r="AF19" s="1977"/>
      <c r="AG19" s="1977"/>
      <c r="AH19" s="1977"/>
      <c r="AI19" s="1978"/>
      <c r="AJ19" s="1977"/>
      <c r="AK19" s="1977"/>
      <c r="AL19" s="1977"/>
      <c r="AM19" s="1977"/>
      <c r="AN19" s="1978"/>
      <c r="AO19" s="1977"/>
      <c r="AP19" s="1977"/>
      <c r="AQ19" s="1977"/>
      <c r="AR19" s="1977"/>
      <c r="AS19" s="1978"/>
      <c r="AT19" s="1977"/>
      <c r="AU19" s="1977"/>
      <c r="AV19" s="1977"/>
      <c r="AW19" s="1977"/>
      <c r="AX19" s="1978"/>
    </row>
    <row r="20" spans="1:56">
      <c r="A20" s="1977"/>
      <c r="B20" s="1977"/>
      <c r="C20" s="1977"/>
      <c r="D20" s="1977"/>
      <c r="E20" s="1978"/>
      <c r="F20" s="1977"/>
      <c r="G20" s="1977"/>
      <c r="H20" s="1977"/>
      <c r="I20" s="1977"/>
      <c r="J20" s="1978"/>
      <c r="K20" s="1977"/>
      <c r="L20" s="1977"/>
      <c r="M20" s="1977"/>
      <c r="N20" s="1977"/>
      <c r="O20" s="1978"/>
      <c r="P20" s="1977"/>
      <c r="Q20" s="1977"/>
      <c r="R20" s="1977"/>
      <c r="S20" s="1977"/>
      <c r="T20" s="1978"/>
      <c r="U20" s="1977"/>
      <c r="V20" s="1977"/>
      <c r="W20" s="1977"/>
      <c r="X20" s="1977"/>
      <c r="Y20" s="1978"/>
      <c r="Z20" s="1977"/>
      <c r="AA20" s="1977"/>
      <c r="AB20" s="1977"/>
      <c r="AC20" s="1977"/>
      <c r="AD20" s="1978"/>
      <c r="AE20" s="1977"/>
      <c r="AF20" s="1977"/>
      <c r="AG20" s="1977"/>
      <c r="AH20" s="1977"/>
      <c r="AI20" s="1978"/>
      <c r="AJ20" s="1977"/>
      <c r="AK20" s="1977"/>
      <c r="AL20" s="1977"/>
      <c r="AM20" s="1977"/>
      <c r="AN20" s="1978"/>
      <c r="AO20" s="1977"/>
      <c r="AP20" s="1977"/>
      <c r="AQ20" s="1977"/>
      <c r="AR20" s="1977"/>
      <c r="AS20" s="1978"/>
      <c r="AT20" s="1977"/>
      <c r="AU20" s="1977"/>
      <c r="AV20" s="1977"/>
      <c r="AW20" s="1977"/>
      <c r="AX20" s="1978"/>
    </row>
    <row r="21" spans="1:56">
      <c r="A21" s="1977"/>
      <c r="B21" s="1977"/>
      <c r="C21" s="1977"/>
      <c r="D21" s="1977"/>
      <c r="E21" s="1978"/>
      <c r="F21" s="1977"/>
      <c r="G21" s="1977"/>
      <c r="H21" s="1977"/>
      <c r="I21" s="1977"/>
      <c r="J21" s="1978"/>
      <c r="K21" s="1977"/>
      <c r="L21" s="1977"/>
      <c r="M21" s="1977"/>
      <c r="N21" s="1977"/>
      <c r="O21" s="1978"/>
      <c r="P21" s="1977"/>
      <c r="Q21" s="1977"/>
      <c r="R21" s="1977"/>
      <c r="S21" s="1977"/>
      <c r="T21" s="1978"/>
      <c r="U21" s="1977"/>
      <c r="V21" s="1977"/>
      <c r="W21" s="1977"/>
      <c r="X21" s="1977"/>
      <c r="Y21" s="1978"/>
      <c r="Z21" s="1977"/>
      <c r="AA21" s="1977"/>
      <c r="AB21" s="1977"/>
      <c r="AC21" s="1977"/>
      <c r="AD21" s="1978"/>
      <c r="AE21" s="1977"/>
      <c r="AF21" s="1977"/>
      <c r="AG21" s="1977"/>
      <c r="AH21" s="1977"/>
      <c r="AI21" s="1978"/>
      <c r="AJ21" s="1977"/>
      <c r="AK21" s="1977"/>
      <c r="AL21" s="1977"/>
      <c r="AM21" s="1977"/>
      <c r="AN21" s="1978"/>
      <c r="AO21" s="1977"/>
      <c r="AP21" s="1977"/>
      <c r="AQ21" s="1977"/>
      <c r="AR21" s="1977"/>
      <c r="AS21" s="1978"/>
      <c r="AT21" s="1977"/>
      <c r="AU21" s="1977"/>
      <c r="AV21" s="1977"/>
      <c r="AW21" s="1977"/>
      <c r="AX21" s="1978"/>
    </row>
    <row r="22" spans="1:56">
      <c r="A22" s="1977"/>
      <c r="B22" s="1977"/>
      <c r="C22" s="1977"/>
      <c r="D22" s="1977"/>
      <c r="E22" s="1978"/>
      <c r="F22" s="1977"/>
      <c r="G22" s="1977"/>
      <c r="H22" s="1977"/>
      <c r="I22" s="1977"/>
      <c r="J22" s="1978"/>
      <c r="K22" s="1977"/>
      <c r="L22" s="1977"/>
      <c r="M22" s="1977"/>
      <c r="N22" s="1977"/>
      <c r="O22" s="1978"/>
      <c r="P22" s="1977"/>
      <c r="Q22" s="1977"/>
      <c r="R22" s="1977"/>
      <c r="S22" s="1977"/>
      <c r="T22" s="1978"/>
      <c r="U22" s="1977"/>
      <c r="V22" s="1977"/>
      <c r="W22" s="1977"/>
      <c r="X22" s="1977"/>
      <c r="Y22" s="1978"/>
      <c r="Z22" s="1977"/>
      <c r="AA22" s="1977"/>
      <c r="AB22" s="1977"/>
      <c r="AC22" s="1977"/>
      <c r="AD22" s="1978"/>
      <c r="AE22" s="1977"/>
      <c r="AF22" s="1977"/>
      <c r="AG22" s="1977"/>
      <c r="AH22" s="1977"/>
      <c r="AI22" s="1978"/>
      <c r="AJ22" s="1977"/>
      <c r="AK22" s="1977"/>
      <c r="AL22" s="1977"/>
      <c r="AM22" s="1977"/>
      <c r="AN22" s="1978"/>
      <c r="AO22" s="1977"/>
      <c r="AP22" s="1977"/>
      <c r="AQ22" s="1977"/>
      <c r="AR22" s="1977"/>
      <c r="AS22" s="1978"/>
      <c r="AT22" s="1977"/>
      <c r="AU22" s="1977"/>
      <c r="AV22" s="1977"/>
      <c r="AW22" s="1977"/>
      <c r="AX22" s="1978"/>
    </row>
    <row r="23" spans="1:56">
      <c r="A23" s="1977"/>
      <c r="B23" s="1977"/>
      <c r="C23" s="1977"/>
      <c r="D23" s="1977"/>
      <c r="E23" s="1978"/>
      <c r="F23" s="1977"/>
      <c r="G23" s="1977"/>
      <c r="H23" s="1977"/>
      <c r="I23" s="1977"/>
      <c r="J23" s="1978"/>
      <c r="K23" s="1977"/>
      <c r="L23" s="1977"/>
      <c r="M23" s="1977"/>
      <c r="N23" s="1977"/>
      <c r="O23" s="1978"/>
      <c r="P23" s="1977"/>
      <c r="Q23" s="1977"/>
      <c r="R23" s="1977"/>
      <c r="S23" s="1977"/>
      <c r="T23" s="1978"/>
      <c r="U23" s="1977"/>
      <c r="V23" s="1977"/>
      <c r="W23" s="1977"/>
      <c r="X23" s="1977"/>
      <c r="Y23" s="1978"/>
      <c r="Z23" s="1977"/>
      <c r="AA23" s="1977"/>
      <c r="AB23" s="1977"/>
      <c r="AC23" s="1977"/>
      <c r="AD23" s="1978"/>
      <c r="AE23" s="1977"/>
      <c r="AF23" s="1977"/>
      <c r="AG23" s="1977"/>
      <c r="AH23" s="1977"/>
      <c r="AI23" s="1978"/>
      <c r="AJ23" s="1977"/>
      <c r="AK23" s="1977"/>
      <c r="AL23" s="1977"/>
      <c r="AM23" s="1977"/>
      <c r="AN23" s="1978"/>
      <c r="AO23" s="1977"/>
      <c r="AP23" s="1977"/>
      <c r="AQ23" s="1977"/>
      <c r="AR23" s="1977"/>
      <c r="AS23" s="1978"/>
      <c r="AT23" s="1977"/>
      <c r="AU23" s="1977"/>
      <c r="AV23" s="1977"/>
      <c r="AW23" s="1977"/>
      <c r="AX23" s="1978"/>
    </row>
    <row r="24" spans="1:56">
      <c r="A24" s="1977"/>
      <c r="B24" s="1977"/>
      <c r="C24" s="1977"/>
      <c r="D24" s="1977"/>
      <c r="E24" s="1978"/>
      <c r="F24" s="1977"/>
      <c r="G24" s="1977"/>
      <c r="H24" s="1977"/>
      <c r="I24" s="1977"/>
      <c r="J24" s="1978"/>
      <c r="K24" s="1977"/>
      <c r="L24" s="1977"/>
      <c r="M24" s="1977"/>
      <c r="N24" s="1977"/>
      <c r="O24" s="1978"/>
      <c r="P24" s="1977"/>
      <c r="Q24" s="1977"/>
      <c r="R24" s="1977"/>
      <c r="S24" s="1977"/>
      <c r="T24" s="1978"/>
      <c r="U24" s="1977"/>
      <c r="V24" s="1977"/>
      <c r="W24" s="1977"/>
      <c r="X24" s="1977"/>
      <c r="Y24" s="1978"/>
      <c r="Z24" s="1977"/>
      <c r="AA24" s="1977"/>
      <c r="AB24" s="1977"/>
      <c r="AC24" s="1977"/>
      <c r="AD24" s="1978"/>
      <c r="AE24" s="1977"/>
      <c r="AF24" s="1977"/>
      <c r="AG24" s="1977"/>
      <c r="AH24" s="1977"/>
      <c r="AI24" s="1978"/>
      <c r="AJ24" s="1977"/>
      <c r="AK24" s="1977"/>
      <c r="AL24" s="1977"/>
      <c r="AM24" s="1977"/>
      <c r="AN24" s="1978"/>
      <c r="AO24" s="1977"/>
      <c r="AP24" s="1977"/>
      <c r="AQ24" s="1977"/>
      <c r="AR24" s="1977"/>
      <c r="AS24" s="1978"/>
      <c r="AT24" s="1977"/>
      <c r="AU24" s="1977"/>
      <c r="AV24" s="1977"/>
      <c r="AW24" s="1977"/>
      <c r="AX24" s="1978"/>
    </row>
    <row r="25" spans="1:56">
      <c r="A25" s="1977"/>
      <c r="B25" s="1977"/>
      <c r="C25" s="1977"/>
      <c r="D25" s="1977"/>
      <c r="E25" s="1978"/>
      <c r="F25" s="1977"/>
      <c r="G25" s="1977"/>
      <c r="H25" s="1977"/>
      <c r="I25" s="1977"/>
      <c r="J25" s="1978"/>
      <c r="K25" s="1977"/>
      <c r="L25" s="1977"/>
      <c r="M25" s="1977"/>
      <c r="N25" s="1977"/>
      <c r="O25" s="1978"/>
      <c r="P25" s="1977"/>
      <c r="Q25" s="1977"/>
      <c r="R25" s="1977"/>
      <c r="S25" s="1977"/>
      <c r="T25" s="1978"/>
      <c r="U25" s="1977"/>
      <c r="V25" s="1977"/>
      <c r="W25" s="1977"/>
      <c r="X25" s="1977"/>
      <c r="Y25" s="1978"/>
      <c r="Z25" s="1977"/>
      <c r="AA25" s="1977"/>
      <c r="AB25" s="1977"/>
      <c r="AC25" s="1977"/>
      <c r="AD25" s="1978"/>
      <c r="AE25" s="1977"/>
      <c r="AF25" s="1977"/>
      <c r="AG25" s="1977"/>
      <c r="AH25" s="1977"/>
      <c r="AI25" s="1978"/>
      <c r="AJ25" s="1977"/>
      <c r="AK25" s="1977"/>
      <c r="AL25" s="1977"/>
      <c r="AM25" s="1977"/>
      <c r="AN25" s="1978"/>
      <c r="AO25" s="1977"/>
      <c r="AP25" s="1977"/>
      <c r="AQ25" s="1977"/>
      <c r="AR25" s="1977"/>
      <c r="AS25" s="1978"/>
      <c r="AT25" s="1977"/>
      <c r="AU25" s="1977"/>
      <c r="AV25" s="1977"/>
      <c r="AW25" s="1977"/>
      <c r="AX25" s="1978"/>
    </row>
    <row r="26" spans="1:56">
      <c r="A26" s="1977"/>
      <c r="B26" s="1977"/>
      <c r="C26" s="1977"/>
      <c r="D26" s="1977"/>
      <c r="E26" s="1978"/>
      <c r="F26" s="1977"/>
      <c r="G26" s="1977"/>
      <c r="H26" s="1977"/>
      <c r="I26" s="1977"/>
      <c r="J26" s="1978"/>
      <c r="K26" s="1977"/>
      <c r="L26" s="1977"/>
      <c r="M26" s="1977"/>
      <c r="N26" s="1977"/>
      <c r="O26" s="1978"/>
      <c r="P26" s="1977"/>
      <c r="Q26" s="1977"/>
      <c r="R26" s="1977"/>
      <c r="S26" s="1977"/>
      <c r="T26" s="1978"/>
      <c r="U26" s="1977"/>
      <c r="V26" s="1977"/>
      <c r="W26" s="1977"/>
      <c r="X26" s="1977"/>
      <c r="Y26" s="1978"/>
      <c r="Z26" s="1977"/>
      <c r="AA26" s="1977"/>
      <c r="AB26" s="1977"/>
      <c r="AC26" s="1977"/>
      <c r="AD26" s="1978"/>
      <c r="AE26" s="1977"/>
      <c r="AF26" s="1977"/>
      <c r="AG26" s="1977"/>
      <c r="AH26" s="1977"/>
      <c r="AI26" s="1978"/>
      <c r="AJ26" s="1977"/>
      <c r="AK26" s="1977"/>
      <c r="AL26" s="1977"/>
      <c r="AM26" s="1977"/>
      <c r="AN26" s="1978"/>
      <c r="AO26" s="1977"/>
      <c r="AP26" s="1977"/>
      <c r="AQ26" s="1977"/>
      <c r="AR26" s="1977"/>
      <c r="AS26" s="1978"/>
      <c r="AT26" s="1977"/>
      <c r="AU26" s="1977"/>
      <c r="AV26" s="1977"/>
      <c r="AW26" s="1977"/>
      <c r="AX26" s="1978"/>
    </row>
    <row r="27" spans="1:56">
      <c r="A27" s="1977"/>
      <c r="B27" s="1977"/>
      <c r="C27" s="1977"/>
      <c r="D27" s="1977"/>
      <c r="E27" s="1978"/>
      <c r="F27" s="1977"/>
      <c r="G27" s="1977"/>
      <c r="H27" s="1977"/>
      <c r="I27" s="1977"/>
      <c r="J27" s="1978"/>
      <c r="K27" s="1977"/>
      <c r="L27" s="1977"/>
      <c r="M27" s="1977"/>
      <c r="N27" s="1977"/>
      <c r="O27" s="1978"/>
      <c r="P27" s="1977"/>
      <c r="Q27" s="1977"/>
      <c r="R27" s="1977"/>
      <c r="S27" s="1977"/>
      <c r="T27" s="1978"/>
      <c r="U27" s="1977"/>
      <c r="V27" s="1977"/>
      <c r="W27" s="1977"/>
      <c r="X27" s="1977"/>
      <c r="Y27" s="1978"/>
      <c r="Z27" s="1977"/>
      <c r="AA27" s="1977"/>
      <c r="AB27" s="1977"/>
      <c r="AC27" s="1977"/>
      <c r="AD27" s="1978"/>
      <c r="AE27" s="1977"/>
      <c r="AF27" s="1977"/>
      <c r="AG27" s="1977"/>
      <c r="AH27" s="1977"/>
      <c r="AI27" s="1978"/>
      <c r="AJ27" s="1977"/>
      <c r="AK27" s="1977"/>
      <c r="AL27" s="1977"/>
      <c r="AM27" s="1977"/>
      <c r="AN27" s="1978"/>
      <c r="AO27" s="1977"/>
      <c r="AP27" s="1977"/>
      <c r="AQ27" s="1977"/>
      <c r="AR27" s="1977"/>
      <c r="AS27" s="1978"/>
      <c r="AT27" s="1977"/>
      <c r="AU27" s="1977"/>
      <c r="AV27" s="1977"/>
      <c r="AW27" s="1977"/>
      <c r="AX27" s="1978"/>
    </row>
    <row r="28" spans="1:56">
      <c r="A28" s="1977"/>
      <c r="B28" s="1977"/>
      <c r="C28" s="1977"/>
      <c r="D28" s="1977"/>
      <c r="E28" s="1978"/>
      <c r="F28" s="1977"/>
      <c r="G28" s="1977"/>
      <c r="H28" s="1977"/>
      <c r="I28" s="1977"/>
      <c r="J28" s="1978"/>
      <c r="K28" s="1977"/>
      <c r="L28" s="1977"/>
      <c r="M28" s="1977"/>
      <c r="N28" s="1977"/>
      <c r="O28" s="1978"/>
      <c r="P28" s="1977"/>
      <c r="Q28" s="1977"/>
      <c r="R28" s="1977"/>
      <c r="S28" s="1977"/>
      <c r="T28" s="1978"/>
      <c r="U28" s="1977"/>
      <c r="V28" s="1977"/>
      <c r="W28" s="1977"/>
      <c r="X28" s="1977"/>
      <c r="Y28" s="1978"/>
      <c r="Z28" s="1977"/>
      <c r="AA28" s="1977"/>
      <c r="AB28" s="1977"/>
      <c r="AC28" s="1977"/>
      <c r="AD28" s="1978"/>
      <c r="AE28" s="1977"/>
      <c r="AF28" s="1977"/>
      <c r="AG28" s="1977"/>
      <c r="AH28" s="1977"/>
      <c r="AI28" s="1978"/>
      <c r="AJ28" s="1977"/>
      <c r="AK28" s="1977"/>
      <c r="AL28" s="1977"/>
      <c r="AM28" s="1977"/>
      <c r="AN28" s="1978"/>
      <c r="AO28" s="1977"/>
      <c r="AP28" s="1977"/>
      <c r="AQ28" s="1977"/>
      <c r="AR28" s="1977"/>
      <c r="AS28" s="1978"/>
      <c r="AT28" s="1977"/>
      <c r="AU28" s="1977"/>
      <c r="AV28" s="1977"/>
      <c r="AW28" s="1977"/>
      <c r="AX28" s="1978"/>
    </row>
    <row r="29" spans="1:56">
      <c r="A29" s="1977"/>
      <c r="B29" s="1977"/>
      <c r="C29" s="1977"/>
      <c r="D29" s="1977"/>
      <c r="E29" s="1978"/>
      <c r="F29" s="1977"/>
      <c r="G29" s="1977"/>
      <c r="H29" s="1977"/>
      <c r="I29" s="1977"/>
      <c r="J29" s="1978"/>
      <c r="K29" s="1977"/>
      <c r="L29" s="1977"/>
      <c r="M29" s="1977"/>
      <c r="N29" s="1977"/>
      <c r="O29" s="1978"/>
      <c r="P29" s="1977"/>
      <c r="Q29" s="1977"/>
      <c r="R29" s="1977"/>
      <c r="S29" s="1977"/>
      <c r="T29" s="1978"/>
      <c r="U29" s="1977"/>
      <c r="V29" s="1977"/>
      <c r="W29" s="1977"/>
      <c r="X29" s="1977"/>
      <c r="Y29" s="1978"/>
      <c r="Z29" s="1977"/>
      <c r="AA29" s="1977"/>
      <c r="AB29" s="1977"/>
      <c r="AC29" s="1977"/>
      <c r="AD29" s="1978"/>
      <c r="AE29" s="1977"/>
      <c r="AF29" s="1977"/>
      <c r="AG29" s="1977"/>
      <c r="AH29" s="1977"/>
      <c r="AI29" s="1978"/>
      <c r="AJ29" s="1977"/>
      <c r="AK29" s="1977"/>
      <c r="AL29" s="1977"/>
      <c r="AM29" s="1977"/>
      <c r="AN29" s="1978"/>
      <c r="AO29" s="1977"/>
      <c r="AP29" s="1977"/>
      <c r="AQ29" s="1977"/>
      <c r="AR29" s="1977"/>
      <c r="AS29" s="1978"/>
      <c r="AT29" s="1977"/>
      <c r="AU29" s="1977"/>
      <c r="AV29" s="1977"/>
      <c r="AW29" s="1977"/>
      <c r="AX29" s="1978"/>
    </row>
    <row r="30" spans="1:56">
      <c r="A30" s="1977"/>
      <c r="B30" s="1977"/>
      <c r="C30" s="1977"/>
      <c r="D30" s="1977"/>
      <c r="E30" s="1978"/>
      <c r="F30" s="1977"/>
      <c r="G30" s="1977"/>
      <c r="H30" s="1977"/>
      <c r="I30" s="1977"/>
      <c r="J30" s="1978"/>
      <c r="K30" s="1977"/>
      <c r="L30" s="1977"/>
      <c r="M30" s="1977"/>
      <c r="N30" s="1977"/>
      <c r="O30" s="1978"/>
      <c r="P30" s="1977"/>
      <c r="Q30" s="1977"/>
      <c r="R30" s="1977"/>
      <c r="S30" s="1977"/>
      <c r="T30" s="1978"/>
      <c r="U30" s="1977"/>
      <c r="V30" s="1977"/>
      <c r="W30" s="1977"/>
      <c r="X30" s="1977"/>
      <c r="Y30" s="1978"/>
      <c r="Z30" s="1977"/>
      <c r="AA30" s="1977"/>
      <c r="AB30" s="1977"/>
      <c r="AC30" s="1977"/>
      <c r="AD30" s="1978"/>
      <c r="AE30" s="1977"/>
      <c r="AF30" s="1977"/>
      <c r="AG30" s="1977"/>
      <c r="AH30" s="1977"/>
      <c r="AI30" s="1978"/>
      <c r="AJ30" s="1977"/>
      <c r="AK30" s="1977"/>
      <c r="AL30" s="1977"/>
      <c r="AM30" s="1977"/>
      <c r="AN30" s="1978"/>
      <c r="AO30" s="1977"/>
      <c r="AP30" s="1977"/>
      <c r="AQ30" s="1977"/>
      <c r="AR30" s="1977"/>
      <c r="AS30" s="1978"/>
      <c r="AT30" s="1977"/>
      <c r="AU30" s="1977"/>
      <c r="AV30" s="1977"/>
      <c r="AW30" s="1977"/>
      <c r="AX30" s="1978"/>
    </row>
    <row r="31" spans="1:56">
      <c r="A31" s="1977"/>
      <c r="B31" s="1977"/>
      <c r="C31" s="1977"/>
      <c r="D31" s="1977"/>
      <c r="E31" s="1978"/>
      <c r="F31" s="1977"/>
      <c r="G31" s="1977"/>
      <c r="H31" s="1977"/>
      <c r="I31" s="1977"/>
      <c r="J31" s="1978"/>
      <c r="K31" s="1977"/>
      <c r="L31" s="1977"/>
      <c r="M31" s="1977"/>
      <c r="N31" s="1977"/>
      <c r="O31" s="1978"/>
      <c r="P31" s="1977"/>
      <c r="Q31" s="1977"/>
      <c r="R31" s="1977"/>
      <c r="S31" s="1977"/>
      <c r="T31" s="1978"/>
      <c r="U31" s="1977"/>
      <c r="V31" s="1977"/>
      <c r="W31" s="1977"/>
      <c r="X31" s="1977"/>
      <c r="Y31" s="1978"/>
      <c r="Z31" s="1977"/>
      <c r="AA31" s="1977"/>
      <c r="AB31" s="1977"/>
      <c r="AC31" s="1977"/>
      <c r="AD31" s="1978"/>
      <c r="AE31" s="1977"/>
      <c r="AF31" s="1977"/>
      <c r="AG31" s="1977"/>
      <c r="AH31" s="1977"/>
      <c r="AI31" s="1978"/>
      <c r="AJ31" s="1977"/>
      <c r="AK31" s="1977"/>
      <c r="AL31" s="1977"/>
      <c r="AM31" s="1977"/>
      <c r="AN31" s="1978"/>
      <c r="AO31" s="1977"/>
      <c r="AP31" s="1977"/>
      <c r="AQ31" s="1977"/>
      <c r="AR31" s="1977"/>
      <c r="AS31" s="1978"/>
      <c r="AT31" s="1977"/>
      <c r="AU31" s="1977"/>
      <c r="AV31" s="1977"/>
      <c r="AW31" s="1977"/>
      <c r="AX31" s="1978"/>
    </row>
    <row r="32" spans="1:56">
      <c r="A32" s="1977"/>
      <c r="B32" s="1977"/>
      <c r="C32" s="1977"/>
      <c r="D32" s="1977"/>
      <c r="E32" s="1978"/>
      <c r="F32" s="1977"/>
      <c r="G32" s="1977"/>
      <c r="H32" s="1977"/>
      <c r="I32" s="1977"/>
      <c r="J32" s="1978"/>
      <c r="K32" s="1977"/>
      <c r="L32" s="1977"/>
      <c r="M32" s="1977"/>
      <c r="N32" s="1977"/>
      <c r="O32" s="1978"/>
      <c r="P32" s="1977"/>
      <c r="Q32" s="1977"/>
      <c r="R32" s="1977"/>
      <c r="S32" s="1977"/>
      <c r="T32" s="1978"/>
      <c r="U32" s="1977"/>
      <c r="V32" s="1977"/>
      <c r="W32" s="1977"/>
      <c r="X32" s="1977"/>
      <c r="Y32" s="1978"/>
      <c r="Z32" s="1977"/>
      <c r="AA32" s="1977"/>
      <c r="AB32" s="1977"/>
      <c r="AC32" s="1977"/>
      <c r="AD32" s="1978"/>
      <c r="AE32" s="1977"/>
      <c r="AF32" s="1977"/>
      <c r="AG32" s="1977"/>
      <c r="AH32" s="1977"/>
      <c r="AI32" s="1978"/>
      <c r="AJ32" s="1977"/>
      <c r="AK32" s="1977"/>
      <c r="AL32" s="1977"/>
      <c r="AM32" s="1977"/>
      <c r="AN32" s="1978"/>
      <c r="AO32" s="1977"/>
      <c r="AP32" s="1977"/>
      <c r="AQ32" s="1977"/>
      <c r="AR32" s="1977"/>
      <c r="AS32" s="1978"/>
      <c r="AT32" s="1977"/>
      <c r="AU32" s="1977"/>
      <c r="AV32" s="1977"/>
      <c r="AW32" s="1977"/>
      <c r="AX32" s="1978"/>
    </row>
    <row r="33" spans="1:56" s="387" customFormat="1">
      <c r="A33" s="1979"/>
      <c r="B33" s="1979"/>
      <c r="C33" s="1979"/>
      <c r="D33" s="1979"/>
      <c r="E33" s="1980"/>
      <c r="F33" s="1979"/>
      <c r="G33" s="1979"/>
      <c r="H33" s="1979"/>
      <c r="I33" s="1979"/>
      <c r="J33" s="1980"/>
      <c r="K33" s="1979"/>
      <c r="L33" s="1979"/>
      <c r="M33" s="1979"/>
      <c r="N33" s="1979"/>
      <c r="O33" s="1980"/>
      <c r="P33" s="1979"/>
      <c r="Q33" s="1979"/>
      <c r="R33" s="1979"/>
      <c r="S33" s="1979"/>
      <c r="T33" s="1980"/>
      <c r="U33" s="1979"/>
      <c r="V33" s="1979"/>
      <c r="W33" s="1979"/>
      <c r="X33" s="1979"/>
      <c r="Y33" s="1980"/>
      <c r="Z33" s="1979"/>
      <c r="AA33" s="1979"/>
      <c r="AB33" s="1979"/>
      <c r="AC33" s="1979"/>
      <c r="AD33" s="1980"/>
      <c r="AE33" s="1979"/>
      <c r="AF33" s="1979"/>
      <c r="AG33" s="1979"/>
      <c r="AH33" s="1979"/>
      <c r="AI33" s="1980"/>
      <c r="AJ33" s="1979"/>
      <c r="AK33" s="1979"/>
      <c r="AL33" s="1979"/>
      <c r="AM33" s="1979"/>
      <c r="AN33" s="1980"/>
      <c r="AO33" s="1979"/>
      <c r="AP33" s="1979"/>
      <c r="AQ33" s="1979"/>
      <c r="AR33" s="1979"/>
      <c r="AS33" s="1980"/>
      <c r="AT33" s="1979"/>
      <c r="AU33" s="1979"/>
      <c r="AV33" s="1979"/>
      <c r="AW33" s="1979"/>
      <c r="AX33" s="1980"/>
      <c r="AY33" s="388"/>
      <c r="AZ33" s="388"/>
      <c r="BA33" s="388"/>
      <c r="BB33" s="388"/>
      <c r="BC33" s="388"/>
      <c r="BD33" s="388"/>
    </row>
    <row r="34" spans="1:56" s="385" customFormat="1">
      <c r="A34" s="531">
        <v>21</v>
      </c>
      <c r="B34" s="524"/>
      <c r="C34" s="524"/>
      <c r="D34" s="524"/>
      <c r="E34" s="525"/>
      <c r="F34" s="531">
        <v>22</v>
      </c>
      <c r="G34" s="524"/>
      <c r="H34" s="524"/>
      <c r="I34" s="524"/>
      <c r="J34" s="525"/>
      <c r="K34" s="531">
        <v>23</v>
      </c>
      <c r="L34" s="524"/>
      <c r="M34" s="524"/>
      <c r="N34" s="524"/>
      <c r="O34" s="525"/>
      <c r="P34" s="531">
        <v>24</v>
      </c>
      <c r="Q34" s="524"/>
      <c r="R34" s="524"/>
      <c r="S34" s="524"/>
      <c r="T34" s="525"/>
      <c r="U34" s="531">
        <v>25</v>
      </c>
      <c r="V34" s="524"/>
      <c r="W34" s="524"/>
      <c r="X34" s="524"/>
      <c r="Y34" s="525"/>
      <c r="Z34" s="2033" t="s">
        <v>38</v>
      </c>
      <c r="AA34" s="2034"/>
      <c r="AB34" s="2034"/>
      <c r="AC34" s="2034"/>
      <c r="AD34" s="2034"/>
      <c r="AE34" s="2034"/>
      <c r="AF34" s="2034"/>
      <c r="AG34" s="2034"/>
      <c r="AH34" s="2034"/>
      <c r="AI34" s="2034"/>
      <c r="AJ34" s="2034"/>
      <c r="AK34" s="2034"/>
      <c r="AL34" s="2034"/>
      <c r="AM34" s="2034"/>
      <c r="AN34" s="2034"/>
      <c r="AO34" s="2034"/>
      <c r="AP34" s="2034"/>
      <c r="AQ34" s="2034"/>
      <c r="AR34" s="2034"/>
      <c r="AS34" s="2034"/>
      <c r="AT34" s="2034"/>
      <c r="AU34" s="2034"/>
      <c r="AV34" s="2034"/>
      <c r="AW34" s="2034"/>
      <c r="AX34" s="2034"/>
      <c r="AY34" s="386"/>
      <c r="AZ34" s="386"/>
      <c r="BA34" s="386"/>
      <c r="BB34" s="386"/>
      <c r="BC34" s="386"/>
      <c r="BD34" s="386"/>
    </row>
    <row r="35" spans="1:56">
      <c r="A35" s="1977"/>
      <c r="B35" s="1977"/>
      <c r="C35" s="1977"/>
      <c r="D35" s="1977"/>
      <c r="E35" s="1978"/>
      <c r="F35" s="1977"/>
      <c r="G35" s="1977"/>
      <c r="H35" s="1977"/>
      <c r="I35" s="1977"/>
      <c r="J35" s="1978"/>
      <c r="K35" s="1977"/>
      <c r="L35" s="1977"/>
      <c r="M35" s="1977"/>
      <c r="N35" s="1977"/>
      <c r="O35" s="1978"/>
      <c r="P35" s="1977"/>
      <c r="Q35" s="1977"/>
      <c r="R35" s="1977"/>
      <c r="S35" s="1977"/>
      <c r="T35" s="1978"/>
      <c r="U35" s="1977"/>
      <c r="V35" s="1977"/>
      <c r="W35" s="1977"/>
      <c r="X35" s="1977"/>
      <c r="Y35" s="1978"/>
      <c r="Z35" s="2035"/>
      <c r="AA35" s="2036"/>
      <c r="AB35" s="2036"/>
      <c r="AC35" s="2036"/>
      <c r="AD35" s="2036"/>
      <c r="AE35" s="2036"/>
      <c r="AF35" s="2036"/>
      <c r="AG35" s="2036"/>
      <c r="AH35" s="2036"/>
      <c r="AI35" s="2036"/>
      <c r="AJ35" s="2036"/>
      <c r="AK35" s="2036"/>
      <c r="AL35" s="2036"/>
      <c r="AM35" s="2036"/>
      <c r="AN35" s="2036"/>
      <c r="AO35" s="2036"/>
      <c r="AP35" s="2036"/>
      <c r="AQ35" s="2036"/>
      <c r="AR35" s="2036"/>
      <c r="AS35" s="2036"/>
      <c r="AT35" s="2036"/>
      <c r="AU35" s="2036"/>
      <c r="AV35" s="2036"/>
      <c r="AW35" s="2036"/>
      <c r="AX35" s="2036"/>
    </row>
    <row r="36" spans="1:56">
      <c r="A36" s="1977"/>
      <c r="B36" s="1977"/>
      <c r="C36" s="1977"/>
      <c r="D36" s="1977"/>
      <c r="E36" s="1978"/>
      <c r="F36" s="1977"/>
      <c r="G36" s="1977"/>
      <c r="H36" s="1977"/>
      <c r="I36" s="1977"/>
      <c r="J36" s="1978"/>
      <c r="K36" s="1977"/>
      <c r="L36" s="1977"/>
      <c r="M36" s="1977"/>
      <c r="N36" s="1977"/>
      <c r="O36" s="1978"/>
      <c r="P36" s="1977"/>
      <c r="Q36" s="1977"/>
      <c r="R36" s="1977"/>
      <c r="S36" s="1977"/>
      <c r="T36" s="1978"/>
      <c r="U36" s="1977"/>
      <c r="V36" s="1977"/>
      <c r="W36" s="1977"/>
      <c r="X36" s="1977"/>
      <c r="Y36" s="1978"/>
      <c r="Z36" s="2035"/>
      <c r="AA36" s="2036"/>
      <c r="AB36" s="2036"/>
      <c r="AC36" s="2036"/>
      <c r="AD36" s="2036"/>
      <c r="AE36" s="2036"/>
      <c r="AF36" s="2036"/>
      <c r="AG36" s="2036"/>
      <c r="AH36" s="2036"/>
      <c r="AI36" s="2036"/>
      <c r="AJ36" s="2036"/>
      <c r="AK36" s="2036"/>
      <c r="AL36" s="2036"/>
      <c r="AM36" s="2036"/>
      <c r="AN36" s="2036"/>
      <c r="AO36" s="2036"/>
      <c r="AP36" s="2036"/>
      <c r="AQ36" s="2036"/>
      <c r="AR36" s="2036"/>
      <c r="AS36" s="2036"/>
      <c r="AT36" s="2036"/>
      <c r="AU36" s="2036"/>
      <c r="AV36" s="2036"/>
      <c r="AW36" s="2036"/>
      <c r="AX36" s="2036"/>
    </row>
    <row r="37" spans="1:56">
      <c r="A37" s="1977"/>
      <c r="B37" s="1977"/>
      <c r="C37" s="1977"/>
      <c r="D37" s="1977"/>
      <c r="E37" s="1978"/>
      <c r="F37" s="1977"/>
      <c r="G37" s="1977"/>
      <c r="H37" s="1977"/>
      <c r="I37" s="1977"/>
      <c r="J37" s="1978"/>
      <c r="K37" s="1977"/>
      <c r="L37" s="1977"/>
      <c r="M37" s="1977"/>
      <c r="N37" s="1977"/>
      <c r="O37" s="1978"/>
      <c r="P37" s="1977"/>
      <c r="Q37" s="1977"/>
      <c r="R37" s="1977"/>
      <c r="S37" s="1977"/>
      <c r="T37" s="1978"/>
      <c r="U37" s="1977"/>
      <c r="V37" s="1977"/>
      <c r="W37" s="1977"/>
      <c r="X37" s="1977"/>
      <c r="Y37" s="1978"/>
      <c r="Z37" s="2035"/>
      <c r="AA37" s="2036"/>
      <c r="AB37" s="2036"/>
      <c r="AC37" s="2036"/>
      <c r="AD37" s="2036"/>
      <c r="AE37" s="2036"/>
      <c r="AF37" s="2036"/>
      <c r="AG37" s="2036"/>
      <c r="AH37" s="2036"/>
      <c r="AI37" s="2036"/>
      <c r="AJ37" s="2036"/>
      <c r="AK37" s="2036"/>
      <c r="AL37" s="2036"/>
      <c r="AM37" s="2036"/>
      <c r="AN37" s="2036"/>
      <c r="AO37" s="2036"/>
      <c r="AP37" s="2036"/>
      <c r="AQ37" s="2036"/>
      <c r="AR37" s="2036"/>
      <c r="AS37" s="2036"/>
      <c r="AT37" s="2036"/>
      <c r="AU37" s="2036"/>
      <c r="AV37" s="2036"/>
      <c r="AW37" s="2036"/>
      <c r="AX37" s="2036"/>
    </row>
    <row r="38" spans="1:56" ht="15.75">
      <c r="A38" s="1977"/>
      <c r="B38" s="1977"/>
      <c r="C38" s="1977"/>
      <c r="D38" s="1977"/>
      <c r="E38" s="1978"/>
      <c r="F38" s="1977"/>
      <c r="G38" s="1977"/>
      <c r="H38" s="1977"/>
      <c r="I38" s="1977"/>
      <c r="J38" s="1978"/>
      <c r="K38" s="1977"/>
      <c r="L38" s="1977"/>
      <c r="M38" s="1977"/>
      <c r="N38" s="1977"/>
      <c r="O38" s="1978"/>
      <c r="P38" s="1977"/>
      <c r="Q38" s="1977"/>
      <c r="R38" s="1977"/>
      <c r="S38" s="1977"/>
      <c r="T38" s="1978"/>
      <c r="U38" s="1977"/>
      <c r="V38" s="1977"/>
      <c r="W38" s="1977"/>
      <c r="X38" s="1977"/>
      <c r="Y38" s="1978"/>
      <c r="Z38" s="2061" t="s">
        <v>43</v>
      </c>
      <c r="AA38" s="1976"/>
      <c r="AB38" s="1976"/>
      <c r="AC38" s="526"/>
      <c r="AD38" s="528" t="s">
        <v>44</v>
      </c>
      <c r="AE38" s="528" t="s">
        <v>45</v>
      </c>
      <c r="AF38" s="528" t="s">
        <v>208</v>
      </c>
      <c r="AG38" s="1976" t="s">
        <v>47</v>
      </c>
      <c r="AH38" s="1976"/>
      <c r="AI38" s="1976"/>
      <c r="AJ38" s="527"/>
      <c r="AK38" s="527"/>
      <c r="AL38" s="527"/>
      <c r="AM38" s="527"/>
      <c r="AN38" s="527"/>
      <c r="AO38" s="527"/>
      <c r="AP38" s="527"/>
      <c r="AQ38" s="527"/>
      <c r="AR38" s="528" t="s">
        <v>48</v>
      </c>
      <c r="AS38" s="527"/>
      <c r="AT38" s="2065">
        <v>462</v>
      </c>
      <c r="AU38" s="2065"/>
      <c r="AV38" s="2064" t="s">
        <v>49</v>
      </c>
      <c r="AW38" s="2064"/>
      <c r="AX38" s="527"/>
    </row>
    <row r="39" spans="1:56">
      <c r="A39" s="1977"/>
      <c r="B39" s="1977"/>
      <c r="C39" s="1977"/>
      <c r="D39" s="1977"/>
      <c r="E39" s="1978"/>
      <c r="F39" s="1977"/>
      <c r="G39" s="1977"/>
      <c r="H39" s="1977"/>
      <c r="I39" s="1977"/>
      <c r="J39" s="1978"/>
      <c r="K39" s="1977"/>
      <c r="L39" s="1977"/>
      <c r="M39" s="1977"/>
      <c r="N39" s="1977"/>
      <c r="O39" s="1978"/>
      <c r="P39" s="1977"/>
      <c r="Q39" s="1977"/>
      <c r="R39" s="1977"/>
      <c r="S39" s="1977"/>
      <c r="T39" s="1978"/>
      <c r="U39" s="1977"/>
      <c r="V39" s="1977"/>
      <c r="W39" s="1977"/>
      <c r="X39" s="1977"/>
      <c r="Y39" s="1978"/>
      <c r="Z39" s="1974" t="s">
        <v>317</v>
      </c>
      <c r="AA39" s="1975"/>
      <c r="AB39" s="1975"/>
      <c r="AC39" s="1975"/>
      <c r="AD39" s="532">
        <v>19</v>
      </c>
      <c r="AE39" s="533">
        <v>443</v>
      </c>
      <c r="AF39" s="527">
        <f>SUM($AT$38-AE39)</f>
        <v>19</v>
      </c>
      <c r="AG39" s="1977"/>
      <c r="AH39" s="1977"/>
      <c r="AI39" s="1977"/>
      <c r="AJ39" s="1977"/>
      <c r="AK39" s="1977"/>
      <c r="AL39" s="1977"/>
      <c r="AM39" s="1977"/>
      <c r="AN39" s="1977"/>
      <c r="AO39" s="1977"/>
      <c r="AP39" s="1977"/>
      <c r="AQ39" s="1977"/>
      <c r="AR39" s="1977"/>
      <c r="AS39" s="1977"/>
      <c r="AT39" s="1977"/>
      <c r="AU39" s="1977"/>
      <c r="AV39" s="1977"/>
      <c r="AW39" s="1977"/>
      <c r="AX39" s="527"/>
    </row>
    <row r="40" spans="1:56">
      <c r="A40" s="1977"/>
      <c r="B40" s="1977"/>
      <c r="C40" s="1977"/>
      <c r="D40" s="1977"/>
      <c r="E40" s="1978"/>
      <c r="F40" s="1977"/>
      <c r="G40" s="1977"/>
      <c r="H40" s="1977"/>
      <c r="I40" s="1977"/>
      <c r="J40" s="1978"/>
      <c r="K40" s="1977"/>
      <c r="L40" s="1977"/>
      <c r="M40" s="1977"/>
      <c r="N40" s="1977"/>
      <c r="O40" s="1978"/>
      <c r="P40" s="1977"/>
      <c r="Q40" s="1977"/>
      <c r="R40" s="1977"/>
      <c r="S40" s="1977"/>
      <c r="T40" s="1978"/>
      <c r="U40" s="1977"/>
      <c r="V40" s="1977"/>
      <c r="W40" s="1977"/>
      <c r="X40" s="1977"/>
      <c r="Y40" s="1978"/>
      <c r="Z40" s="1974" t="s">
        <v>318</v>
      </c>
      <c r="AA40" s="1975"/>
      <c r="AB40" s="1975"/>
      <c r="AC40" s="1975"/>
      <c r="AD40" s="532">
        <v>19</v>
      </c>
      <c r="AE40" s="533">
        <v>438</v>
      </c>
      <c r="AF40" s="527">
        <f t="shared" ref="AF40:AF49" si="0">SUM($AT$38-AE40)</f>
        <v>24</v>
      </c>
      <c r="AG40" s="1977"/>
      <c r="AH40" s="1977"/>
      <c r="AI40" s="1977"/>
      <c r="AJ40" s="1977"/>
      <c r="AK40" s="1977"/>
      <c r="AL40" s="1977"/>
      <c r="AM40" s="1977"/>
      <c r="AN40" s="1977"/>
      <c r="AO40" s="1977"/>
      <c r="AP40" s="1977"/>
      <c r="AQ40" s="1977"/>
      <c r="AR40" s="1977"/>
      <c r="AS40" s="1977"/>
      <c r="AT40" s="1977"/>
      <c r="AU40" s="1977"/>
      <c r="AV40" s="1977"/>
      <c r="AW40" s="1977"/>
      <c r="AX40" s="527"/>
    </row>
    <row r="41" spans="1:56">
      <c r="A41" s="1977"/>
      <c r="B41" s="1977"/>
      <c r="C41" s="1977"/>
      <c r="D41" s="1977"/>
      <c r="E41" s="1978"/>
      <c r="F41" s="1977"/>
      <c r="G41" s="1977"/>
      <c r="H41" s="1977"/>
      <c r="I41" s="1977"/>
      <c r="J41" s="1978"/>
      <c r="K41" s="1977"/>
      <c r="L41" s="1977"/>
      <c r="M41" s="1977"/>
      <c r="N41" s="1977"/>
      <c r="O41" s="1978"/>
      <c r="P41" s="1977"/>
      <c r="Q41" s="1977"/>
      <c r="R41" s="1977"/>
      <c r="S41" s="1977"/>
      <c r="T41" s="1978"/>
      <c r="U41" s="1977"/>
      <c r="V41" s="1977"/>
      <c r="W41" s="1977"/>
      <c r="X41" s="1977"/>
      <c r="Y41" s="1978"/>
      <c r="Z41" s="1974"/>
      <c r="AA41" s="1975"/>
      <c r="AB41" s="1975"/>
      <c r="AC41" s="1975"/>
      <c r="AD41" s="532"/>
      <c r="AE41" s="533"/>
      <c r="AF41" s="527">
        <f t="shared" si="0"/>
        <v>462</v>
      </c>
      <c r="AG41" s="1977"/>
      <c r="AH41" s="1977"/>
      <c r="AI41" s="1977"/>
      <c r="AJ41" s="1977"/>
      <c r="AK41" s="1977"/>
      <c r="AL41" s="1977"/>
      <c r="AM41" s="1977"/>
      <c r="AN41" s="1977"/>
      <c r="AO41" s="1977"/>
      <c r="AP41" s="1977"/>
      <c r="AQ41" s="1977"/>
      <c r="AR41" s="1977"/>
      <c r="AS41" s="1977"/>
      <c r="AT41" s="1977"/>
      <c r="AU41" s="1977"/>
      <c r="AV41" s="1977"/>
      <c r="AW41" s="1977"/>
      <c r="AX41" s="527"/>
    </row>
    <row r="42" spans="1:56">
      <c r="A42" s="1977"/>
      <c r="B42" s="1977"/>
      <c r="C42" s="1977"/>
      <c r="D42" s="1977"/>
      <c r="E42" s="1978"/>
      <c r="F42" s="1977"/>
      <c r="G42" s="1977"/>
      <c r="H42" s="1977"/>
      <c r="I42" s="1977"/>
      <c r="J42" s="1978"/>
      <c r="K42" s="1977"/>
      <c r="L42" s="1977"/>
      <c r="M42" s="1977"/>
      <c r="N42" s="1977"/>
      <c r="O42" s="1978"/>
      <c r="P42" s="1977"/>
      <c r="Q42" s="1977"/>
      <c r="R42" s="1977"/>
      <c r="S42" s="1977"/>
      <c r="T42" s="1978"/>
      <c r="U42" s="1977"/>
      <c r="V42" s="1977"/>
      <c r="W42" s="1977"/>
      <c r="X42" s="1977"/>
      <c r="Y42" s="1978"/>
      <c r="Z42" s="1974"/>
      <c r="AA42" s="1975"/>
      <c r="AB42" s="1975"/>
      <c r="AC42" s="1975"/>
      <c r="AD42" s="532"/>
      <c r="AE42" s="533"/>
      <c r="AF42" s="527">
        <f t="shared" si="0"/>
        <v>462</v>
      </c>
      <c r="AG42" s="1977"/>
      <c r="AH42" s="1977"/>
      <c r="AI42" s="1977"/>
      <c r="AJ42" s="1977"/>
      <c r="AK42" s="1977"/>
      <c r="AL42" s="1977"/>
      <c r="AM42" s="1977"/>
      <c r="AN42" s="1977"/>
      <c r="AO42" s="1977"/>
      <c r="AP42" s="1977"/>
      <c r="AQ42" s="1977"/>
      <c r="AR42" s="1977"/>
      <c r="AS42" s="1977"/>
      <c r="AT42" s="1977"/>
      <c r="AU42" s="1977"/>
      <c r="AV42" s="1977"/>
      <c r="AW42" s="1977"/>
      <c r="AX42" s="527"/>
    </row>
    <row r="43" spans="1:56">
      <c r="A43" s="1977"/>
      <c r="B43" s="1977"/>
      <c r="C43" s="1977"/>
      <c r="D43" s="1977"/>
      <c r="E43" s="1978"/>
      <c r="F43" s="1977"/>
      <c r="G43" s="1977"/>
      <c r="H43" s="1977"/>
      <c r="I43" s="1977"/>
      <c r="J43" s="1978"/>
      <c r="K43" s="1977"/>
      <c r="L43" s="1977"/>
      <c r="M43" s="1977"/>
      <c r="N43" s="1977"/>
      <c r="O43" s="1978"/>
      <c r="P43" s="1977"/>
      <c r="Q43" s="1977"/>
      <c r="R43" s="1977"/>
      <c r="S43" s="1977"/>
      <c r="T43" s="1978"/>
      <c r="U43" s="1977"/>
      <c r="V43" s="1977"/>
      <c r="W43" s="1977"/>
      <c r="X43" s="1977"/>
      <c r="Y43" s="1978"/>
      <c r="Z43" s="1974"/>
      <c r="AA43" s="1975"/>
      <c r="AB43" s="1975"/>
      <c r="AC43" s="1975"/>
      <c r="AD43" s="532"/>
      <c r="AE43" s="533"/>
      <c r="AF43" s="527">
        <f t="shared" si="0"/>
        <v>462</v>
      </c>
      <c r="AG43" s="1977"/>
      <c r="AH43" s="1977"/>
      <c r="AI43" s="1977"/>
      <c r="AJ43" s="1977"/>
      <c r="AK43" s="1977"/>
      <c r="AL43" s="1977"/>
      <c r="AM43" s="1977"/>
      <c r="AN43" s="1977"/>
      <c r="AO43" s="1977"/>
      <c r="AP43" s="1977"/>
      <c r="AQ43" s="1977"/>
      <c r="AR43" s="1977"/>
      <c r="AS43" s="1977"/>
      <c r="AT43" s="1977"/>
      <c r="AU43" s="1977"/>
      <c r="AV43" s="1977"/>
      <c r="AW43" s="1977"/>
      <c r="AX43" s="527"/>
    </row>
    <row r="44" spans="1:56">
      <c r="A44" s="1977"/>
      <c r="B44" s="1977"/>
      <c r="C44" s="1977"/>
      <c r="D44" s="1977"/>
      <c r="E44" s="1978"/>
      <c r="F44" s="1977"/>
      <c r="G44" s="1977"/>
      <c r="H44" s="1977"/>
      <c r="I44" s="1977"/>
      <c r="J44" s="1978"/>
      <c r="K44" s="1977"/>
      <c r="L44" s="1977"/>
      <c r="M44" s="1977"/>
      <c r="N44" s="1977"/>
      <c r="O44" s="1978"/>
      <c r="P44" s="1977"/>
      <c r="Q44" s="1977"/>
      <c r="R44" s="1977"/>
      <c r="S44" s="1977"/>
      <c r="T44" s="1978"/>
      <c r="U44" s="1977"/>
      <c r="V44" s="1977"/>
      <c r="W44" s="1977"/>
      <c r="X44" s="1977"/>
      <c r="Y44" s="1978"/>
      <c r="Z44" s="1974"/>
      <c r="AA44" s="1975"/>
      <c r="AB44" s="1975"/>
      <c r="AC44" s="1975"/>
      <c r="AD44" s="532"/>
      <c r="AE44" s="533"/>
      <c r="AF44" s="527">
        <f t="shared" si="0"/>
        <v>462</v>
      </c>
      <c r="AG44" s="1977"/>
      <c r="AH44" s="1977"/>
      <c r="AI44" s="1977"/>
      <c r="AJ44" s="1977"/>
      <c r="AK44" s="1977"/>
      <c r="AL44" s="1977"/>
      <c r="AM44" s="1977"/>
      <c r="AN44" s="1977"/>
      <c r="AO44" s="1977"/>
      <c r="AP44" s="1977"/>
      <c r="AQ44" s="1977"/>
      <c r="AR44" s="1977"/>
      <c r="AS44" s="1977"/>
      <c r="AT44" s="1977"/>
      <c r="AU44" s="1977"/>
      <c r="AV44" s="1977"/>
      <c r="AW44" s="1977"/>
      <c r="AX44" s="527"/>
    </row>
    <row r="45" spans="1:56">
      <c r="A45" s="1977"/>
      <c r="B45" s="1977"/>
      <c r="C45" s="1977"/>
      <c r="D45" s="1977"/>
      <c r="E45" s="1978"/>
      <c r="F45" s="1977"/>
      <c r="G45" s="1977"/>
      <c r="H45" s="1977"/>
      <c r="I45" s="1977"/>
      <c r="J45" s="1978"/>
      <c r="K45" s="1977"/>
      <c r="L45" s="1977"/>
      <c r="M45" s="1977"/>
      <c r="N45" s="1977"/>
      <c r="O45" s="1978"/>
      <c r="P45" s="1977"/>
      <c r="Q45" s="1977"/>
      <c r="R45" s="1977"/>
      <c r="S45" s="1977"/>
      <c r="T45" s="1978"/>
      <c r="U45" s="1977"/>
      <c r="V45" s="1977"/>
      <c r="W45" s="1977"/>
      <c r="X45" s="1977"/>
      <c r="Y45" s="1978"/>
      <c r="Z45" s="1974"/>
      <c r="AA45" s="1975"/>
      <c r="AB45" s="1975"/>
      <c r="AC45" s="1975"/>
      <c r="AD45" s="532"/>
      <c r="AE45" s="533"/>
      <c r="AF45" s="527">
        <f t="shared" si="0"/>
        <v>462</v>
      </c>
      <c r="AG45" s="1977"/>
      <c r="AH45" s="1977"/>
      <c r="AI45" s="1977"/>
      <c r="AJ45" s="1977"/>
      <c r="AK45" s="1977"/>
      <c r="AL45" s="1977"/>
      <c r="AM45" s="1977"/>
      <c r="AN45" s="1977"/>
      <c r="AO45" s="1977"/>
      <c r="AP45" s="1977"/>
      <c r="AQ45" s="1977"/>
      <c r="AR45" s="1977"/>
      <c r="AS45" s="1977"/>
      <c r="AT45" s="1977"/>
      <c r="AU45" s="1977"/>
      <c r="AV45" s="1977"/>
      <c r="AW45" s="1977"/>
      <c r="AX45" s="527"/>
    </row>
    <row r="46" spans="1:56">
      <c r="A46" s="1977"/>
      <c r="B46" s="1977"/>
      <c r="C46" s="1977"/>
      <c r="D46" s="1977"/>
      <c r="E46" s="1978"/>
      <c r="F46" s="1977"/>
      <c r="G46" s="1977"/>
      <c r="H46" s="1977"/>
      <c r="I46" s="1977"/>
      <c r="J46" s="1978"/>
      <c r="K46" s="1977"/>
      <c r="L46" s="1977"/>
      <c r="M46" s="1977"/>
      <c r="N46" s="1977"/>
      <c r="O46" s="1978"/>
      <c r="P46" s="1977"/>
      <c r="Q46" s="1977"/>
      <c r="R46" s="1977"/>
      <c r="S46" s="1977"/>
      <c r="T46" s="1978"/>
      <c r="U46" s="1977"/>
      <c r="V46" s="1977"/>
      <c r="W46" s="1977"/>
      <c r="X46" s="1977"/>
      <c r="Y46" s="1978"/>
      <c r="Z46" s="1974"/>
      <c r="AA46" s="1975"/>
      <c r="AB46" s="1975"/>
      <c r="AC46" s="1975"/>
      <c r="AD46" s="532"/>
      <c r="AE46" s="533"/>
      <c r="AF46" s="527">
        <f t="shared" si="0"/>
        <v>462</v>
      </c>
      <c r="AG46" s="1977"/>
      <c r="AH46" s="1977"/>
      <c r="AI46" s="1977"/>
      <c r="AJ46" s="1977"/>
      <c r="AK46" s="1977"/>
      <c r="AL46" s="1977"/>
      <c r="AM46" s="1977"/>
      <c r="AN46" s="1977"/>
      <c r="AO46" s="1977"/>
      <c r="AP46" s="1977"/>
      <c r="AQ46" s="1977"/>
      <c r="AR46" s="1977"/>
      <c r="AS46" s="1977"/>
      <c r="AT46" s="1977"/>
      <c r="AU46" s="1977"/>
      <c r="AV46" s="1977"/>
      <c r="AW46" s="1977"/>
      <c r="AX46" s="527"/>
    </row>
    <row r="47" spans="1:56">
      <c r="A47" s="1977"/>
      <c r="B47" s="1977"/>
      <c r="C47" s="1977"/>
      <c r="D47" s="1977"/>
      <c r="E47" s="1978"/>
      <c r="F47" s="1977"/>
      <c r="G47" s="1977"/>
      <c r="H47" s="1977"/>
      <c r="I47" s="1977"/>
      <c r="J47" s="1978"/>
      <c r="K47" s="1977"/>
      <c r="L47" s="1977"/>
      <c r="M47" s="1977"/>
      <c r="N47" s="1977"/>
      <c r="O47" s="1978"/>
      <c r="P47" s="1977"/>
      <c r="Q47" s="1977"/>
      <c r="R47" s="1977"/>
      <c r="S47" s="1977"/>
      <c r="T47" s="1978"/>
      <c r="U47" s="1977"/>
      <c r="V47" s="1977"/>
      <c r="W47" s="1977"/>
      <c r="X47" s="1977"/>
      <c r="Y47" s="1978"/>
      <c r="Z47" s="1974"/>
      <c r="AA47" s="1975"/>
      <c r="AB47" s="1975"/>
      <c r="AC47" s="1975"/>
      <c r="AD47" s="532"/>
      <c r="AE47" s="533"/>
      <c r="AF47" s="527">
        <f t="shared" si="0"/>
        <v>462</v>
      </c>
      <c r="AG47" s="1977"/>
      <c r="AH47" s="1977"/>
      <c r="AI47" s="1977"/>
      <c r="AJ47" s="1977"/>
      <c r="AK47" s="1977"/>
      <c r="AL47" s="1977"/>
      <c r="AM47" s="1977"/>
      <c r="AN47" s="1977"/>
      <c r="AO47" s="1977"/>
      <c r="AP47" s="1977"/>
      <c r="AQ47" s="1977"/>
      <c r="AR47" s="1977"/>
      <c r="AS47" s="1977"/>
      <c r="AT47" s="1977"/>
      <c r="AU47" s="1977"/>
      <c r="AV47" s="1977"/>
      <c r="AW47" s="1977"/>
      <c r="AX47" s="527"/>
    </row>
    <row r="48" spans="1:56">
      <c r="A48" s="1977"/>
      <c r="B48" s="1977"/>
      <c r="C48" s="1977"/>
      <c r="D48" s="1977"/>
      <c r="E48" s="1978"/>
      <c r="F48" s="1977"/>
      <c r="G48" s="1977"/>
      <c r="H48" s="1977"/>
      <c r="I48" s="1977"/>
      <c r="J48" s="1978"/>
      <c r="K48" s="1977"/>
      <c r="L48" s="1977"/>
      <c r="M48" s="1977"/>
      <c r="N48" s="1977"/>
      <c r="O48" s="1978"/>
      <c r="P48" s="1977"/>
      <c r="Q48" s="1977"/>
      <c r="R48" s="1977"/>
      <c r="S48" s="1977"/>
      <c r="T48" s="1978"/>
      <c r="U48" s="1977"/>
      <c r="V48" s="1977"/>
      <c r="W48" s="1977"/>
      <c r="X48" s="1977"/>
      <c r="Y48" s="1978"/>
      <c r="Z48" s="1974"/>
      <c r="AA48" s="1975"/>
      <c r="AB48" s="1975"/>
      <c r="AC48" s="1975"/>
      <c r="AD48" s="532"/>
      <c r="AE48" s="533"/>
      <c r="AF48" s="527">
        <f t="shared" si="0"/>
        <v>462</v>
      </c>
      <c r="AG48" s="1977"/>
      <c r="AH48" s="1977"/>
      <c r="AI48" s="1977"/>
      <c r="AJ48" s="1977"/>
      <c r="AK48" s="1977"/>
      <c r="AL48" s="1977"/>
      <c r="AM48" s="1977"/>
      <c r="AN48" s="1977"/>
      <c r="AO48" s="1977"/>
      <c r="AP48" s="1977"/>
      <c r="AQ48" s="1977"/>
      <c r="AR48" s="1977"/>
      <c r="AS48" s="1977"/>
      <c r="AT48" s="1977"/>
      <c r="AU48" s="1977"/>
      <c r="AV48" s="1977"/>
      <c r="AW48" s="1977"/>
      <c r="AX48" s="527"/>
    </row>
    <row r="49" spans="1:56" s="387" customFormat="1">
      <c r="A49" s="1979"/>
      <c r="B49" s="1979"/>
      <c r="C49" s="1979"/>
      <c r="D49" s="1979"/>
      <c r="E49" s="1980"/>
      <c r="F49" s="1979"/>
      <c r="G49" s="1979"/>
      <c r="H49" s="1979"/>
      <c r="I49" s="1979"/>
      <c r="J49" s="1980"/>
      <c r="K49" s="1979"/>
      <c r="L49" s="1979"/>
      <c r="M49" s="1979"/>
      <c r="N49" s="1979"/>
      <c r="O49" s="1980"/>
      <c r="P49" s="1979"/>
      <c r="Q49" s="1979"/>
      <c r="R49" s="1979"/>
      <c r="S49" s="1979"/>
      <c r="T49" s="1980"/>
      <c r="U49" s="1979"/>
      <c r="V49" s="1979"/>
      <c r="W49" s="1979"/>
      <c r="X49" s="1979"/>
      <c r="Y49" s="1980"/>
      <c r="Z49" s="1974"/>
      <c r="AA49" s="1975"/>
      <c r="AB49" s="1975"/>
      <c r="AC49" s="1975"/>
      <c r="AD49" s="532"/>
      <c r="AE49" s="533"/>
      <c r="AF49" s="534">
        <f t="shared" si="0"/>
        <v>462</v>
      </c>
      <c r="AG49" s="535" t="s">
        <v>55</v>
      </c>
      <c r="AH49" s="529"/>
      <c r="AI49" s="529"/>
      <c r="AJ49" s="529"/>
      <c r="AK49" s="529"/>
      <c r="AL49" s="529"/>
      <c r="AM49" s="529"/>
      <c r="AN49" s="529"/>
      <c r="AO49" s="529"/>
      <c r="AP49" s="529"/>
      <c r="AQ49" s="529"/>
      <c r="AR49" s="529"/>
      <c r="AS49" s="529"/>
      <c r="AT49" s="529"/>
      <c r="AU49" s="529"/>
      <c r="AV49" s="529"/>
      <c r="AW49" s="529"/>
      <c r="AX49" s="529"/>
      <c r="AY49" s="388"/>
      <c r="AZ49" s="388"/>
      <c r="BA49" s="388"/>
      <c r="BB49" s="388"/>
      <c r="BC49" s="388"/>
      <c r="BD49" s="388"/>
    </row>
    <row r="50" spans="1:56" s="384" customFormat="1" ht="18.75">
      <c r="A50" s="1973" t="s">
        <v>0</v>
      </c>
      <c r="B50" s="1973"/>
      <c r="C50" s="1973"/>
      <c r="D50" s="1973"/>
      <c r="E50" s="1973"/>
      <c r="F50" s="1973" t="s">
        <v>1</v>
      </c>
      <c r="G50" s="1973"/>
      <c r="H50" s="1973"/>
      <c r="I50" s="1973"/>
      <c r="J50" s="1973"/>
      <c r="K50" s="1973" t="s">
        <v>2</v>
      </c>
      <c r="L50" s="1973"/>
      <c r="M50" s="1973"/>
      <c r="N50" s="1973"/>
      <c r="O50" s="1973"/>
      <c r="P50" s="1973" t="s">
        <v>3</v>
      </c>
      <c r="Q50" s="1973"/>
      <c r="R50" s="1973"/>
      <c r="S50" s="1973"/>
      <c r="T50" s="1973"/>
      <c r="U50" s="1973" t="s">
        <v>4</v>
      </c>
      <c r="V50" s="1973"/>
      <c r="W50" s="1973"/>
      <c r="X50" s="1973"/>
      <c r="Y50" s="1973"/>
      <c r="Z50" s="1973" t="s">
        <v>5</v>
      </c>
      <c r="AA50" s="1973"/>
      <c r="AB50" s="1973"/>
      <c r="AC50" s="1973"/>
      <c r="AD50" s="1973"/>
      <c r="AE50" s="1973" t="s">
        <v>6</v>
      </c>
      <c r="AF50" s="1973"/>
      <c r="AG50" s="1973"/>
      <c r="AH50" s="1973"/>
      <c r="AI50" s="1973"/>
      <c r="AJ50" s="1973" t="s">
        <v>7</v>
      </c>
      <c r="AK50" s="1973"/>
      <c r="AL50" s="1973"/>
      <c r="AM50" s="1973"/>
      <c r="AN50" s="1973"/>
      <c r="AO50" s="1973" t="s">
        <v>8</v>
      </c>
      <c r="AP50" s="1973"/>
      <c r="AQ50" s="1973"/>
      <c r="AR50" s="1973"/>
      <c r="AS50" s="1973"/>
      <c r="AT50" s="1973" t="s">
        <v>9</v>
      </c>
      <c r="AU50" s="1973"/>
      <c r="AV50" s="1973"/>
      <c r="AW50" s="1973"/>
      <c r="AX50" s="1973"/>
      <c r="AY50" s="383"/>
      <c r="AZ50" s="383"/>
      <c r="BA50" s="383"/>
      <c r="BB50" s="383"/>
      <c r="BC50" s="383"/>
      <c r="BD50" s="383"/>
    </row>
    <row r="51" spans="1:56">
      <c r="A51" s="2037" t="s">
        <v>56</v>
      </c>
      <c r="B51" s="2038"/>
      <c r="C51" s="2038"/>
      <c r="D51" s="2038"/>
      <c r="E51" s="2038"/>
      <c r="F51" s="2038"/>
      <c r="G51" s="2038"/>
      <c r="H51" s="2038"/>
      <c r="I51" s="2038"/>
      <c r="J51" s="2038"/>
      <c r="K51" s="2038"/>
      <c r="L51" s="2038"/>
      <c r="M51" s="2038"/>
      <c r="N51" s="2038"/>
      <c r="O51" s="2038"/>
      <c r="P51" s="2038"/>
      <c r="Q51" s="2038"/>
      <c r="R51" s="2038"/>
      <c r="S51" s="2038"/>
      <c r="T51" s="2038"/>
      <c r="U51" s="2038"/>
      <c r="V51" s="2038"/>
      <c r="W51" s="2038"/>
      <c r="X51" s="2038"/>
      <c r="Y51" s="2038"/>
      <c r="Z51" s="436">
        <v>1</v>
      </c>
      <c r="AA51" s="437"/>
      <c r="AB51" s="437"/>
      <c r="AC51" s="437"/>
      <c r="AD51" s="438"/>
      <c r="AE51" s="437">
        <v>2</v>
      </c>
      <c r="AF51" s="437"/>
      <c r="AG51" s="437"/>
      <c r="AH51" s="437"/>
      <c r="AI51" s="438"/>
      <c r="AJ51" s="437">
        <v>3</v>
      </c>
      <c r="AK51" s="437"/>
      <c r="AL51" s="437"/>
      <c r="AM51" s="437"/>
      <c r="AN51" s="438"/>
      <c r="AO51" s="437">
        <v>4</v>
      </c>
      <c r="AP51" s="437"/>
      <c r="AQ51" s="437"/>
      <c r="AR51" s="437"/>
      <c r="AS51" s="438"/>
      <c r="AT51" s="437">
        <v>5</v>
      </c>
      <c r="AU51" s="437"/>
      <c r="AV51" s="437"/>
      <c r="AW51" s="437"/>
      <c r="AX51" s="438"/>
    </row>
    <row r="52" spans="1:56">
      <c r="A52" s="2039"/>
      <c r="B52" s="2040"/>
      <c r="C52" s="2040"/>
      <c r="D52" s="2040"/>
      <c r="E52" s="2040"/>
      <c r="F52" s="2040"/>
      <c r="G52" s="2040"/>
      <c r="H52" s="2040"/>
      <c r="I52" s="2040"/>
      <c r="J52" s="2040"/>
      <c r="K52" s="2040"/>
      <c r="L52" s="2040"/>
      <c r="M52" s="2040"/>
      <c r="N52" s="2040"/>
      <c r="O52" s="2040"/>
      <c r="P52" s="2040"/>
      <c r="Q52" s="2040"/>
      <c r="R52" s="2040"/>
      <c r="S52" s="2040"/>
      <c r="T52" s="2040"/>
      <c r="U52" s="2040"/>
      <c r="V52" s="2040"/>
      <c r="W52" s="2040"/>
      <c r="X52" s="2040"/>
      <c r="Y52" s="2040"/>
      <c r="Z52" s="2074"/>
      <c r="AA52" s="2062"/>
      <c r="AB52" s="2062"/>
      <c r="AC52" s="2062"/>
      <c r="AD52" s="2063"/>
      <c r="AE52" s="2062"/>
      <c r="AF52" s="2062"/>
      <c r="AG52" s="2062"/>
      <c r="AH52" s="2062"/>
      <c r="AI52" s="2063"/>
      <c r="AJ52" s="2062"/>
      <c r="AK52" s="2062"/>
      <c r="AL52" s="2062"/>
      <c r="AM52" s="2062"/>
      <c r="AN52" s="2063"/>
      <c r="AO52" s="2062"/>
      <c r="AP52" s="2062"/>
      <c r="AQ52" s="2062"/>
      <c r="AR52" s="2062"/>
      <c r="AS52" s="2063"/>
      <c r="AT52" s="2062"/>
      <c r="AU52" s="2062"/>
      <c r="AV52" s="2062"/>
      <c r="AW52" s="2062"/>
      <c r="AX52" s="2063"/>
    </row>
    <row r="53" spans="1:56">
      <c r="A53" s="2039"/>
      <c r="B53" s="2040"/>
      <c r="C53" s="2040"/>
      <c r="D53" s="2040"/>
      <c r="E53" s="2040"/>
      <c r="F53" s="2040"/>
      <c r="G53" s="2040"/>
      <c r="H53" s="2040"/>
      <c r="I53" s="2040"/>
      <c r="J53" s="2040"/>
      <c r="K53" s="2040"/>
      <c r="L53" s="2040"/>
      <c r="M53" s="2040"/>
      <c r="N53" s="2040"/>
      <c r="O53" s="2040"/>
      <c r="P53" s="2040"/>
      <c r="Q53" s="2040"/>
      <c r="R53" s="2040"/>
      <c r="S53" s="2040"/>
      <c r="T53" s="2040"/>
      <c r="U53" s="2040"/>
      <c r="V53" s="2040"/>
      <c r="W53" s="2040"/>
      <c r="X53" s="2040"/>
      <c r="Y53" s="2040"/>
      <c r="Z53" s="2074"/>
      <c r="AA53" s="2062"/>
      <c r="AB53" s="2062"/>
      <c r="AC53" s="2062"/>
      <c r="AD53" s="2063"/>
      <c r="AE53" s="2062"/>
      <c r="AF53" s="2062"/>
      <c r="AG53" s="2062"/>
      <c r="AH53" s="2062"/>
      <c r="AI53" s="2063"/>
      <c r="AJ53" s="2062"/>
      <c r="AK53" s="2062"/>
      <c r="AL53" s="2062"/>
      <c r="AM53" s="2062"/>
      <c r="AN53" s="2063"/>
      <c r="AO53" s="2062"/>
      <c r="AP53" s="2062"/>
      <c r="AQ53" s="2062"/>
      <c r="AR53" s="2062"/>
      <c r="AS53" s="2063"/>
      <c r="AT53" s="2062"/>
      <c r="AU53" s="2062"/>
      <c r="AV53" s="2062"/>
      <c r="AW53" s="2062"/>
      <c r="AX53" s="2063"/>
    </row>
    <row r="54" spans="1:56">
      <c r="A54" s="2039"/>
      <c r="B54" s="2040"/>
      <c r="C54" s="2040"/>
      <c r="D54" s="2040"/>
      <c r="E54" s="2040"/>
      <c r="F54" s="2040"/>
      <c r="G54" s="2040"/>
      <c r="H54" s="2040"/>
      <c r="I54" s="2040"/>
      <c r="J54" s="2040"/>
      <c r="K54" s="2040"/>
      <c r="L54" s="2040"/>
      <c r="M54" s="2040"/>
      <c r="N54" s="2040"/>
      <c r="O54" s="2040"/>
      <c r="P54" s="2040"/>
      <c r="Q54" s="2040"/>
      <c r="R54" s="2040"/>
      <c r="S54" s="2040"/>
      <c r="T54" s="2040"/>
      <c r="U54" s="2040"/>
      <c r="V54" s="2040"/>
      <c r="W54" s="2040"/>
      <c r="X54" s="2040"/>
      <c r="Y54" s="2040"/>
      <c r="Z54" s="2074"/>
      <c r="AA54" s="2062"/>
      <c r="AB54" s="2062"/>
      <c r="AC54" s="2062"/>
      <c r="AD54" s="2063"/>
      <c r="AE54" s="2062"/>
      <c r="AF54" s="2062"/>
      <c r="AG54" s="2062"/>
      <c r="AH54" s="2062"/>
      <c r="AI54" s="2063"/>
      <c r="AJ54" s="2062"/>
      <c r="AK54" s="2062"/>
      <c r="AL54" s="2062"/>
      <c r="AM54" s="2062"/>
      <c r="AN54" s="2063"/>
      <c r="AO54" s="2062"/>
      <c r="AP54" s="2062"/>
      <c r="AQ54" s="2062"/>
      <c r="AR54" s="2062"/>
      <c r="AS54" s="2063"/>
      <c r="AT54" s="2062"/>
      <c r="AU54" s="2062"/>
      <c r="AV54" s="2062"/>
      <c r="AW54" s="2062"/>
      <c r="AX54" s="2063"/>
    </row>
    <row r="55" spans="1:56" ht="15.75">
      <c r="A55" s="2068" t="s">
        <v>43</v>
      </c>
      <c r="B55" s="2069"/>
      <c r="C55" s="2069"/>
      <c r="D55" s="464"/>
      <c r="E55" s="465" t="s">
        <v>44</v>
      </c>
      <c r="F55" s="465" t="s">
        <v>45</v>
      </c>
      <c r="G55" s="465" t="s">
        <v>208</v>
      </c>
      <c r="H55" s="2069" t="s">
        <v>47</v>
      </c>
      <c r="I55" s="2069"/>
      <c r="J55" s="2069"/>
      <c r="K55" s="439"/>
      <c r="L55" s="439"/>
      <c r="M55" s="439"/>
      <c r="N55" s="439"/>
      <c r="O55" s="439"/>
      <c r="P55" s="439"/>
      <c r="Q55" s="439"/>
      <c r="R55" s="439"/>
      <c r="S55" s="465" t="s">
        <v>48</v>
      </c>
      <c r="T55" s="439"/>
      <c r="U55" s="2076">
        <f>$AT$38</f>
        <v>462</v>
      </c>
      <c r="V55" s="2076"/>
      <c r="W55" s="2077" t="s">
        <v>49</v>
      </c>
      <c r="X55" s="2077"/>
      <c r="Y55" s="439"/>
      <c r="Z55" s="2074"/>
      <c r="AA55" s="2062"/>
      <c r="AB55" s="2062"/>
      <c r="AC55" s="2062"/>
      <c r="AD55" s="2063"/>
      <c r="AE55" s="2062"/>
      <c r="AF55" s="2062"/>
      <c r="AG55" s="2062"/>
      <c r="AH55" s="2062"/>
      <c r="AI55" s="2063"/>
      <c r="AJ55" s="2062"/>
      <c r="AK55" s="2062"/>
      <c r="AL55" s="2062"/>
      <c r="AM55" s="2062"/>
      <c r="AN55" s="2063"/>
      <c r="AO55" s="2062"/>
      <c r="AP55" s="2062"/>
      <c r="AQ55" s="2062"/>
      <c r="AR55" s="2062"/>
      <c r="AS55" s="2063"/>
      <c r="AT55" s="2062"/>
      <c r="AU55" s="2062"/>
      <c r="AV55" s="2062"/>
      <c r="AW55" s="2062"/>
      <c r="AX55" s="2063"/>
    </row>
    <row r="56" spans="1:56">
      <c r="A56" s="2066"/>
      <c r="B56" s="2067"/>
      <c r="C56" s="2067"/>
      <c r="D56" s="2067"/>
      <c r="E56" s="566"/>
      <c r="F56" s="567"/>
      <c r="G56" s="527">
        <f>SUM($AT$38-F56)</f>
        <v>462</v>
      </c>
      <c r="H56" s="2062"/>
      <c r="I56" s="2062"/>
      <c r="J56" s="2062"/>
      <c r="K56" s="2062"/>
      <c r="L56" s="2062"/>
      <c r="M56" s="2062"/>
      <c r="N56" s="2062"/>
      <c r="O56" s="2062"/>
      <c r="P56" s="2062"/>
      <c r="Q56" s="2062"/>
      <c r="R56" s="2062"/>
      <c r="S56" s="2062"/>
      <c r="T56" s="2062"/>
      <c r="U56" s="2062"/>
      <c r="V56" s="2062"/>
      <c r="W56" s="2062"/>
      <c r="X56" s="2062"/>
      <c r="Y56" s="439"/>
      <c r="Z56" s="2074"/>
      <c r="AA56" s="2062"/>
      <c r="AB56" s="2062"/>
      <c r="AC56" s="2062"/>
      <c r="AD56" s="2063"/>
      <c r="AE56" s="2062"/>
      <c r="AF56" s="2062"/>
      <c r="AG56" s="2062"/>
      <c r="AH56" s="2062"/>
      <c r="AI56" s="2063"/>
      <c r="AJ56" s="2062"/>
      <c r="AK56" s="2062"/>
      <c r="AL56" s="2062"/>
      <c r="AM56" s="2062"/>
      <c r="AN56" s="2063"/>
      <c r="AO56" s="2062"/>
      <c r="AP56" s="2062"/>
      <c r="AQ56" s="2062"/>
      <c r="AR56" s="2062"/>
      <c r="AS56" s="2063"/>
      <c r="AT56" s="2062"/>
      <c r="AU56" s="2062"/>
      <c r="AV56" s="2062"/>
      <c r="AW56" s="2062"/>
      <c r="AX56" s="2063"/>
    </row>
    <row r="57" spans="1:56">
      <c r="A57" s="2066"/>
      <c r="B57" s="2067"/>
      <c r="C57" s="2067"/>
      <c r="D57" s="2067"/>
      <c r="E57" s="566"/>
      <c r="F57" s="567"/>
      <c r="G57" s="527">
        <f t="shared" ref="G57:G66" si="1">SUM($AT$38-F57)</f>
        <v>462</v>
      </c>
      <c r="H57" s="2062"/>
      <c r="I57" s="2062"/>
      <c r="J57" s="2062"/>
      <c r="K57" s="2062"/>
      <c r="L57" s="2062"/>
      <c r="M57" s="2062"/>
      <c r="N57" s="2062"/>
      <c r="O57" s="2062"/>
      <c r="P57" s="2062"/>
      <c r="Q57" s="2062"/>
      <c r="R57" s="2062"/>
      <c r="S57" s="2062"/>
      <c r="T57" s="2062"/>
      <c r="U57" s="2062"/>
      <c r="V57" s="2062"/>
      <c r="W57" s="2062"/>
      <c r="X57" s="2062"/>
      <c r="Y57" s="439"/>
      <c r="Z57" s="2074"/>
      <c r="AA57" s="2062"/>
      <c r="AB57" s="2062"/>
      <c r="AC57" s="2062"/>
      <c r="AD57" s="2063"/>
      <c r="AE57" s="2062"/>
      <c r="AF57" s="2062"/>
      <c r="AG57" s="2062"/>
      <c r="AH57" s="2062"/>
      <c r="AI57" s="2063"/>
      <c r="AJ57" s="2062"/>
      <c r="AK57" s="2062"/>
      <c r="AL57" s="2062"/>
      <c r="AM57" s="2062"/>
      <c r="AN57" s="2063"/>
      <c r="AO57" s="2062"/>
      <c r="AP57" s="2062"/>
      <c r="AQ57" s="2062"/>
      <c r="AR57" s="2062"/>
      <c r="AS57" s="2063"/>
      <c r="AT57" s="2062"/>
      <c r="AU57" s="2062"/>
      <c r="AV57" s="2062"/>
      <c r="AW57" s="2062"/>
      <c r="AX57" s="2063"/>
    </row>
    <row r="58" spans="1:56">
      <c r="A58" s="2066"/>
      <c r="B58" s="2067"/>
      <c r="C58" s="2067"/>
      <c r="D58" s="2067"/>
      <c r="E58" s="566"/>
      <c r="F58" s="567"/>
      <c r="G58" s="527">
        <f t="shared" si="1"/>
        <v>462</v>
      </c>
      <c r="H58" s="2062"/>
      <c r="I58" s="2062"/>
      <c r="J58" s="2062"/>
      <c r="K58" s="2062"/>
      <c r="L58" s="2062"/>
      <c r="M58" s="2062"/>
      <c r="N58" s="2062"/>
      <c r="O58" s="2062"/>
      <c r="P58" s="2062"/>
      <c r="Q58" s="2062"/>
      <c r="R58" s="2062"/>
      <c r="S58" s="2062"/>
      <c r="T58" s="2062"/>
      <c r="U58" s="2062"/>
      <c r="V58" s="2062"/>
      <c r="W58" s="2062"/>
      <c r="X58" s="2062"/>
      <c r="Y58" s="439"/>
      <c r="Z58" s="2074"/>
      <c r="AA58" s="2062"/>
      <c r="AB58" s="2062"/>
      <c r="AC58" s="2062"/>
      <c r="AD58" s="2063"/>
      <c r="AE58" s="2062"/>
      <c r="AF58" s="2062"/>
      <c r="AG58" s="2062"/>
      <c r="AH58" s="2062"/>
      <c r="AI58" s="2063"/>
      <c r="AJ58" s="2062"/>
      <c r="AK58" s="2062"/>
      <c r="AL58" s="2062"/>
      <c r="AM58" s="2062"/>
      <c r="AN58" s="2063"/>
      <c r="AO58" s="2062"/>
      <c r="AP58" s="2062"/>
      <c r="AQ58" s="2062"/>
      <c r="AR58" s="2062"/>
      <c r="AS58" s="2063"/>
      <c r="AT58" s="2062"/>
      <c r="AU58" s="2062"/>
      <c r="AV58" s="2062"/>
      <c r="AW58" s="2062"/>
      <c r="AX58" s="2063"/>
    </row>
    <row r="59" spans="1:56">
      <c r="A59" s="2066"/>
      <c r="B59" s="2067"/>
      <c r="C59" s="2067"/>
      <c r="D59" s="2067"/>
      <c r="E59" s="566"/>
      <c r="F59" s="567"/>
      <c r="G59" s="527">
        <f t="shared" si="1"/>
        <v>462</v>
      </c>
      <c r="H59" s="2062"/>
      <c r="I59" s="2062"/>
      <c r="J59" s="2062"/>
      <c r="K59" s="2062"/>
      <c r="L59" s="2062"/>
      <c r="M59" s="2062"/>
      <c r="N59" s="2062"/>
      <c r="O59" s="2062"/>
      <c r="P59" s="2062"/>
      <c r="Q59" s="2062"/>
      <c r="R59" s="2062"/>
      <c r="S59" s="2062"/>
      <c r="T59" s="2062"/>
      <c r="U59" s="2062"/>
      <c r="V59" s="2062"/>
      <c r="W59" s="2062"/>
      <c r="X59" s="2062"/>
      <c r="Y59" s="439"/>
      <c r="Z59" s="2074"/>
      <c r="AA59" s="2062"/>
      <c r="AB59" s="2062"/>
      <c r="AC59" s="2062"/>
      <c r="AD59" s="2063"/>
      <c r="AE59" s="2062"/>
      <c r="AF59" s="2062"/>
      <c r="AG59" s="2062"/>
      <c r="AH59" s="2062"/>
      <c r="AI59" s="2063"/>
      <c r="AJ59" s="2062"/>
      <c r="AK59" s="2062"/>
      <c r="AL59" s="2062"/>
      <c r="AM59" s="2062"/>
      <c r="AN59" s="2063"/>
      <c r="AO59" s="2062"/>
      <c r="AP59" s="2062"/>
      <c r="AQ59" s="2062"/>
      <c r="AR59" s="2062"/>
      <c r="AS59" s="2063"/>
      <c r="AT59" s="2062"/>
      <c r="AU59" s="2062"/>
      <c r="AV59" s="2062"/>
      <c r="AW59" s="2062"/>
      <c r="AX59" s="2063"/>
    </row>
    <row r="60" spans="1:56">
      <c r="A60" s="2066"/>
      <c r="B60" s="2067"/>
      <c r="C60" s="2067"/>
      <c r="D60" s="2067"/>
      <c r="E60" s="566"/>
      <c r="F60" s="567"/>
      <c r="G60" s="527">
        <f t="shared" si="1"/>
        <v>462</v>
      </c>
      <c r="H60" s="2062"/>
      <c r="I60" s="2062"/>
      <c r="J60" s="2062"/>
      <c r="K60" s="2062"/>
      <c r="L60" s="2062"/>
      <c r="M60" s="2062"/>
      <c r="N60" s="2062"/>
      <c r="O60" s="2062"/>
      <c r="P60" s="2062"/>
      <c r="Q60" s="2062"/>
      <c r="R60" s="2062"/>
      <c r="S60" s="2062"/>
      <c r="T60" s="2062"/>
      <c r="U60" s="2062"/>
      <c r="V60" s="2062"/>
      <c r="W60" s="2062"/>
      <c r="X60" s="2062"/>
      <c r="Y60" s="439"/>
      <c r="Z60" s="2074"/>
      <c r="AA60" s="2062"/>
      <c r="AB60" s="2062"/>
      <c r="AC60" s="2062"/>
      <c r="AD60" s="2063"/>
      <c r="AE60" s="2062"/>
      <c r="AF60" s="2062"/>
      <c r="AG60" s="2062"/>
      <c r="AH60" s="2062"/>
      <c r="AI60" s="2063"/>
      <c r="AJ60" s="2062"/>
      <c r="AK60" s="2062"/>
      <c r="AL60" s="2062"/>
      <c r="AM60" s="2062"/>
      <c r="AN60" s="2063"/>
      <c r="AO60" s="2062"/>
      <c r="AP60" s="2062"/>
      <c r="AQ60" s="2062"/>
      <c r="AR60" s="2062"/>
      <c r="AS60" s="2063"/>
      <c r="AT60" s="2062"/>
      <c r="AU60" s="2062"/>
      <c r="AV60" s="2062"/>
      <c r="AW60" s="2062"/>
      <c r="AX60" s="2063"/>
    </row>
    <row r="61" spans="1:56">
      <c r="A61" s="2066"/>
      <c r="B61" s="2067"/>
      <c r="C61" s="2067"/>
      <c r="D61" s="2067"/>
      <c r="E61" s="566"/>
      <c r="F61" s="567"/>
      <c r="G61" s="527">
        <f t="shared" si="1"/>
        <v>462</v>
      </c>
      <c r="H61" s="2062"/>
      <c r="I61" s="2062"/>
      <c r="J61" s="2062"/>
      <c r="K61" s="2062"/>
      <c r="L61" s="2062"/>
      <c r="M61" s="2062"/>
      <c r="N61" s="2062"/>
      <c r="O61" s="2062"/>
      <c r="P61" s="2062"/>
      <c r="Q61" s="2062"/>
      <c r="R61" s="2062"/>
      <c r="S61" s="2062"/>
      <c r="T61" s="2062"/>
      <c r="U61" s="2062"/>
      <c r="V61" s="2062"/>
      <c r="W61" s="2062"/>
      <c r="X61" s="2062"/>
      <c r="Y61" s="439"/>
      <c r="Z61" s="2074"/>
      <c r="AA61" s="2062"/>
      <c r="AB61" s="2062"/>
      <c r="AC61" s="2062"/>
      <c r="AD61" s="2063"/>
      <c r="AE61" s="2062"/>
      <c r="AF61" s="2062"/>
      <c r="AG61" s="2062"/>
      <c r="AH61" s="2062"/>
      <c r="AI61" s="2063"/>
      <c r="AJ61" s="2062"/>
      <c r="AK61" s="2062"/>
      <c r="AL61" s="2062"/>
      <c r="AM61" s="2062"/>
      <c r="AN61" s="2063"/>
      <c r="AO61" s="2062"/>
      <c r="AP61" s="2062"/>
      <c r="AQ61" s="2062"/>
      <c r="AR61" s="2062"/>
      <c r="AS61" s="2063"/>
      <c r="AT61" s="2062"/>
      <c r="AU61" s="2062"/>
      <c r="AV61" s="2062"/>
      <c r="AW61" s="2062"/>
      <c r="AX61" s="2063"/>
    </row>
    <row r="62" spans="1:56">
      <c r="A62" s="2066"/>
      <c r="B62" s="2067"/>
      <c r="C62" s="2067"/>
      <c r="D62" s="2067"/>
      <c r="E62" s="566"/>
      <c r="F62" s="567"/>
      <c r="G62" s="527">
        <f t="shared" si="1"/>
        <v>462</v>
      </c>
      <c r="H62" s="2062"/>
      <c r="I62" s="2062"/>
      <c r="J62" s="2062"/>
      <c r="K62" s="2062"/>
      <c r="L62" s="2062"/>
      <c r="M62" s="2062"/>
      <c r="N62" s="2062"/>
      <c r="O62" s="2062"/>
      <c r="P62" s="2062"/>
      <c r="Q62" s="2062"/>
      <c r="R62" s="2062"/>
      <c r="S62" s="2062"/>
      <c r="T62" s="2062"/>
      <c r="U62" s="2062"/>
      <c r="V62" s="2062"/>
      <c r="W62" s="2062"/>
      <c r="X62" s="2062"/>
      <c r="Y62" s="439"/>
      <c r="Z62" s="2074"/>
      <c r="AA62" s="2062"/>
      <c r="AB62" s="2062"/>
      <c r="AC62" s="2062"/>
      <c r="AD62" s="2063"/>
      <c r="AE62" s="2062"/>
      <c r="AF62" s="2062"/>
      <c r="AG62" s="2062"/>
      <c r="AH62" s="2062"/>
      <c r="AI62" s="2063"/>
      <c r="AJ62" s="2062"/>
      <c r="AK62" s="2062"/>
      <c r="AL62" s="2062"/>
      <c r="AM62" s="2062"/>
      <c r="AN62" s="2063"/>
      <c r="AO62" s="2062"/>
      <c r="AP62" s="2062"/>
      <c r="AQ62" s="2062"/>
      <c r="AR62" s="2062"/>
      <c r="AS62" s="2063"/>
      <c r="AT62" s="2062"/>
      <c r="AU62" s="2062"/>
      <c r="AV62" s="2062"/>
      <c r="AW62" s="2062"/>
      <c r="AX62" s="2063"/>
    </row>
    <row r="63" spans="1:56" ht="12.75" customHeight="1">
      <c r="A63" s="2066"/>
      <c r="B63" s="2067"/>
      <c r="C63" s="2067"/>
      <c r="D63" s="2067"/>
      <c r="E63" s="566"/>
      <c r="F63" s="567"/>
      <c r="G63" s="527">
        <f t="shared" si="1"/>
        <v>462</v>
      </c>
      <c r="H63" s="2062"/>
      <c r="I63" s="2062"/>
      <c r="J63" s="2062"/>
      <c r="K63" s="2062"/>
      <c r="L63" s="2062"/>
      <c r="M63" s="2062"/>
      <c r="N63" s="2062"/>
      <c r="O63" s="2062"/>
      <c r="P63" s="2062"/>
      <c r="Q63" s="2062"/>
      <c r="R63" s="2062"/>
      <c r="S63" s="2062"/>
      <c r="T63" s="2062"/>
      <c r="U63" s="2062"/>
      <c r="V63" s="2062"/>
      <c r="W63" s="2062"/>
      <c r="X63" s="2062"/>
      <c r="Y63" s="439"/>
      <c r="Z63" s="2074"/>
      <c r="AA63" s="2062"/>
      <c r="AB63" s="2062"/>
      <c r="AC63" s="2062"/>
      <c r="AD63" s="2063"/>
      <c r="AE63" s="2062"/>
      <c r="AF63" s="2062"/>
      <c r="AG63" s="2062"/>
      <c r="AH63" s="2062"/>
      <c r="AI63" s="2063"/>
      <c r="AJ63" s="2062"/>
      <c r="AK63" s="2062"/>
      <c r="AL63" s="2062"/>
      <c r="AM63" s="2062"/>
      <c r="AN63" s="2063"/>
      <c r="AO63" s="2062"/>
      <c r="AP63" s="2062"/>
      <c r="AQ63" s="2062"/>
      <c r="AR63" s="2062"/>
      <c r="AS63" s="2063"/>
      <c r="AT63" s="2062"/>
      <c r="AU63" s="2062"/>
      <c r="AV63" s="2062"/>
      <c r="AW63" s="2062"/>
      <c r="AX63" s="2063"/>
    </row>
    <row r="64" spans="1:56" ht="12.75" customHeight="1">
      <c r="A64" s="2066"/>
      <c r="B64" s="2067"/>
      <c r="C64" s="2067"/>
      <c r="D64" s="2067"/>
      <c r="E64" s="566"/>
      <c r="F64" s="567"/>
      <c r="G64" s="527">
        <f t="shared" si="1"/>
        <v>462</v>
      </c>
      <c r="H64" s="2062"/>
      <c r="I64" s="2062"/>
      <c r="J64" s="2062"/>
      <c r="K64" s="2062"/>
      <c r="L64" s="2062"/>
      <c r="M64" s="2062"/>
      <c r="N64" s="2062"/>
      <c r="O64" s="2062"/>
      <c r="P64" s="2062"/>
      <c r="Q64" s="2062"/>
      <c r="R64" s="2062"/>
      <c r="S64" s="2062"/>
      <c r="T64" s="2062"/>
      <c r="U64" s="2062"/>
      <c r="V64" s="2062"/>
      <c r="W64" s="2062"/>
      <c r="X64" s="2062"/>
      <c r="Y64" s="439"/>
      <c r="Z64" s="2074"/>
      <c r="AA64" s="2062"/>
      <c r="AB64" s="2062"/>
      <c r="AC64" s="2062"/>
      <c r="AD64" s="2063"/>
      <c r="AE64" s="2062"/>
      <c r="AF64" s="2062"/>
      <c r="AG64" s="2062"/>
      <c r="AH64" s="2062"/>
      <c r="AI64" s="2063"/>
      <c r="AJ64" s="2062"/>
      <c r="AK64" s="2062"/>
      <c r="AL64" s="2062"/>
      <c r="AM64" s="2062"/>
      <c r="AN64" s="2063"/>
      <c r="AO64" s="2062"/>
      <c r="AP64" s="2062"/>
      <c r="AQ64" s="2062"/>
      <c r="AR64" s="2062"/>
      <c r="AS64" s="2063"/>
      <c r="AT64" s="2062"/>
      <c r="AU64" s="2062"/>
      <c r="AV64" s="2062"/>
      <c r="AW64" s="2062"/>
      <c r="AX64" s="2063"/>
    </row>
    <row r="65" spans="1:56" ht="12.75" customHeight="1">
      <c r="A65" s="2066"/>
      <c r="B65" s="2067"/>
      <c r="C65" s="2067"/>
      <c r="D65" s="2067"/>
      <c r="E65" s="566"/>
      <c r="F65" s="567"/>
      <c r="G65" s="527">
        <f t="shared" si="1"/>
        <v>462</v>
      </c>
      <c r="H65" s="2062"/>
      <c r="I65" s="2062"/>
      <c r="J65" s="2062"/>
      <c r="K65" s="2062"/>
      <c r="L65" s="2062"/>
      <c r="M65" s="2062"/>
      <c r="N65" s="2062"/>
      <c r="O65" s="2062"/>
      <c r="P65" s="2062"/>
      <c r="Q65" s="2062"/>
      <c r="R65" s="2062"/>
      <c r="S65" s="2062"/>
      <c r="T65" s="2062"/>
      <c r="U65" s="2062"/>
      <c r="V65" s="2062"/>
      <c r="W65" s="2062"/>
      <c r="X65" s="2062"/>
      <c r="Y65" s="439"/>
      <c r="Z65" s="2074"/>
      <c r="AA65" s="2062"/>
      <c r="AB65" s="2062"/>
      <c r="AC65" s="2062"/>
      <c r="AD65" s="2063"/>
      <c r="AE65" s="2062"/>
      <c r="AF65" s="2062"/>
      <c r="AG65" s="2062"/>
      <c r="AH65" s="2062"/>
      <c r="AI65" s="2063"/>
      <c r="AJ65" s="2062"/>
      <c r="AK65" s="2062"/>
      <c r="AL65" s="2062"/>
      <c r="AM65" s="2062"/>
      <c r="AN65" s="2063"/>
      <c r="AO65" s="2062"/>
      <c r="AP65" s="2062"/>
      <c r="AQ65" s="2062"/>
      <c r="AR65" s="2062"/>
      <c r="AS65" s="2063"/>
      <c r="AT65" s="2062"/>
      <c r="AU65" s="2062"/>
      <c r="AV65" s="2062"/>
      <c r="AW65" s="2062"/>
      <c r="AX65" s="2063"/>
    </row>
    <row r="66" spans="1:56" s="387" customFormat="1" ht="12.75" customHeight="1">
      <c r="A66" s="2066"/>
      <c r="B66" s="2067"/>
      <c r="C66" s="2067"/>
      <c r="D66" s="2067"/>
      <c r="E66" s="566"/>
      <c r="F66" s="567"/>
      <c r="G66" s="534">
        <f t="shared" si="1"/>
        <v>462</v>
      </c>
      <c r="H66" s="568" t="s">
        <v>55</v>
      </c>
      <c r="I66" s="441"/>
      <c r="J66" s="441"/>
      <c r="K66" s="441"/>
      <c r="L66" s="441"/>
      <c r="M66" s="441"/>
      <c r="N66" s="441"/>
      <c r="O66" s="441"/>
      <c r="P66" s="441"/>
      <c r="Q66" s="441"/>
      <c r="R66" s="441"/>
      <c r="S66" s="441"/>
      <c r="T66" s="441"/>
      <c r="U66" s="441"/>
      <c r="V66" s="441"/>
      <c r="W66" s="441"/>
      <c r="X66" s="441"/>
      <c r="Y66" s="441"/>
      <c r="Z66" s="2075"/>
      <c r="AA66" s="2072"/>
      <c r="AB66" s="2072"/>
      <c r="AC66" s="2072"/>
      <c r="AD66" s="2073"/>
      <c r="AE66" s="2072"/>
      <c r="AF66" s="2072"/>
      <c r="AG66" s="2072"/>
      <c r="AH66" s="2072"/>
      <c r="AI66" s="2073"/>
      <c r="AJ66" s="2072"/>
      <c r="AK66" s="2072"/>
      <c r="AL66" s="2072"/>
      <c r="AM66" s="2072"/>
      <c r="AN66" s="2073"/>
      <c r="AO66" s="2072"/>
      <c r="AP66" s="2072"/>
      <c r="AQ66" s="2072"/>
      <c r="AR66" s="2072"/>
      <c r="AS66" s="2073"/>
      <c r="AT66" s="2072"/>
      <c r="AU66" s="2072"/>
      <c r="AV66" s="2072"/>
      <c r="AW66" s="2072"/>
      <c r="AX66" s="2073"/>
      <c r="AY66" s="388"/>
      <c r="AZ66" s="388"/>
      <c r="BA66" s="388"/>
      <c r="BB66" s="388"/>
      <c r="BC66" s="388"/>
      <c r="BD66" s="388"/>
    </row>
    <row r="67" spans="1:56">
      <c r="A67" s="439">
        <v>6</v>
      </c>
      <c r="B67" s="439"/>
      <c r="C67" s="439"/>
      <c r="D67" s="439"/>
      <c r="E67" s="438"/>
      <c r="F67" s="437">
        <v>7</v>
      </c>
      <c r="G67" s="437"/>
      <c r="H67" s="437"/>
      <c r="I67" s="437"/>
      <c r="J67" s="438"/>
      <c r="K67" s="437">
        <v>8</v>
      </c>
      <c r="L67" s="437"/>
      <c r="M67" s="437"/>
      <c r="N67" s="437"/>
      <c r="O67" s="438"/>
      <c r="P67" s="437">
        <v>9</v>
      </c>
      <c r="Q67" s="437"/>
      <c r="R67" s="437"/>
      <c r="S67" s="437"/>
      <c r="T67" s="438"/>
      <c r="U67" s="437">
        <v>10</v>
      </c>
      <c r="V67" s="437"/>
      <c r="W67" s="437"/>
      <c r="X67" s="437"/>
      <c r="Y67" s="438"/>
      <c r="Z67" s="439">
        <v>11</v>
      </c>
      <c r="AA67" s="439"/>
      <c r="AB67" s="439"/>
      <c r="AC67" s="439"/>
      <c r="AD67" s="440"/>
      <c r="AE67" s="439">
        <v>12</v>
      </c>
      <c r="AF67" s="439"/>
      <c r="AG67" s="439"/>
      <c r="AH67" s="439"/>
      <c r="AI67" s="440"/>
      <c r="AJ67" s="439">
        <v>13</v>
      </c>
      <c r="AK67" s="439"/>
      <c r="AL67" s="439"/>
      <c r="AM67" s="439"/>
      <c r="AN67" s="440"/>
      <c r="AO67" s="439">
        <v>14</v>
      </c>
      <c r="AP67" s="439"/>
      <c r="AQ67" s="439"/>
      <c r="AR67" s="439"/>
      <c r="AS67" s="440"/>
      <c r="AT67" s="439">
        <v>15</v>
      </c>
      <c r="AU67" s="439"/>
      <c r="AV67" s="439"/>
      <c r="AW67" s="439"/>
      <c r="AX67" s="440"/>
    </row>
    <row r="68" spans="1:56">
      <c r="A68" s="2062"/>
      <c r="B68" s="2062"/>
      <c r="C68" s="2062"/>
      <c r="D68" s="2062"/>
      <c r="E68" s="2063"/>
      <c r="F68" s="2062"/>
      <c r="G68" s="2062"/>
      <c r="H68" s="2062"/>
      <c r="I68" s="2062"/>
      <c r="J68" s="2063"/>
      <c r="K68" s="2062"/>
      <c r="L68" s="2062"/>
      <c r="M68" s="2062"/>
      <c r="N68" s="2062"/>
      <c r="O68" s="2063"/>
      <c r="P68" s="2062"/>
      <c r="Q68" s="2062"/>
      <c r="R68" s="2062"/>
      <c r="S68" s="2062"/>
      <c r="T68" s="2063"/>
      <c r="U68" s="2062"/>
      <c r="V68" s="2062"/>
      <c r="W68" s="2062"/>
      <c r="X68" s="2062"/>
      <c r="Y68" s="2063"/>
      <c r="Z68" s="2062"/>
      <c r="AA68" s="2062"/>
      <c r="AB68" s="2062"/>
      <c r="AC68" s="2062"/>
      <c r="AD68" s="2063"/>
      <c r="AE68" s="2062"/>
      <c r="AF68" s="2062"/>
      <c r="AG68" s="2062"/>
      <c r="AH68" s="2062"/>
      <c r="AI68" s="2063"/>
      <c r="AJ68" s="2062"/>
      <c r="AK68" s="2062"/>
      <c r="AL68" s="2062"/>
      <c r="AM68" s="2062"/>
      <c r="AN68" s="2063"/>
      <c r="AO68" s="2062"/>
      <c r="AP68" s="2062"/>
      <c r="AQ68" s="2062"/>
      <c r="AR68" s="2062"/>
      <c r="AS68" s="2063"/>
      <c r="AT68" s="2062"/>
      <c r="AU68" s="2062"/>
      <c r="AV68" s="2062"/>
      <c r="AW68" s="2062"/>
      <c r="AX68" s="2063"/>
    </row>
    <row r="69" spans="1:56">
      <c r="A69" s="2062"/>
      <c r="B69" s="2062"/>
      <c r="C69" s="2062"/>
      <c r="D69" s="2062"/>
      <c r="E69" s="2063"/>
      <c r="F69" s="2062"/>
      <c r="G69" s="2062"/>
      <c r="H69" s="2062"/>
      <c r="I69" s="2062"/>
      <c r="J69" s="2063"/>
      <c r="K69" s="2062"/>
      <c r="L69" s="2062"/>
      <c r="M69" s="2062"/>
      <c r="N69" s="2062"/>
      <c r="O69" s="2063"/>
      <c r="P69" s="2062"/>
      <c r="Q69" s="2062"/>
      <c r="R69" s="2062"/>
      <c r="S69" s="2062"/>
      <c r="T69" s="2063"/>
      <c r="U69" s="2062"/>
      <c r="V69" s="2062"/>
      <c r="W69" s="2062"/>
      <c r="X69" s="2062"/>
      <c r="Y69" s="2063"/>
      <c r="Z69" s="2062"/>
      <c r="AA69" s="2062"/>
      <c r="AB69" s="2062"/>
      <c r="AC69" s="2062"/>
      <c r="AD69" s="2063"/>
      <c r="AE69" s="2062"/>
      <c r="AF69" s="2062"/>
      <c r="AG69" s="2062"/>
      <c r="AH69" s="2062"/>
      <c r="AI69" s="2063"/>
      <c r="AJ69" s="2062"/>
      <c r="AK69" s="2062"/>
      <c r="AL69" s="2062"/>
      <c r="AM69" s="2062"/>
      <c r="AN69" s="2063"/>
      <c r="AO69" s="2062"/>
      <c r="AP69" s="2062"/>
      <c r="AQ69" s="2062"/>
      <c r="AR69" s="2062"/>
      <c r="AS69" s="2063"/>
      <c r="AT69" s="2062"/>
      <c r="AU69" s="2062"/>
      <c r="AV69" s="2062"/>
      <c r="AW69" s="2062"/>
      <c r="AX69" s="2063"/>
    </row>
    <row r="70" spans="1:56">
      <c r="A70" s="2062"/>
      <c r="B70" s="2062"/>
      <c r="C70" s="2062"/>
      <c r="D70" s="2062"/>
      <c r="E70" s="2063"/>
      <c r="F70" s="2062"/>
      <c r="G70" s="2062"/>
      <c r="H70" s="2062"/>
      <c r="I70" s="2062"/>
      <c r="J70" s="2063"/>
      <c r="K70" s="2062"/>
      <c r="L70" s="2062"/>
      <c r="M70" s="2062"/>
      <c r="N70" s="2062"/>
      <c r="O70" s="2063"/>
      <c r="P70" s="2062"/>
      <c r="Q70" s="2062"/>
      <c r="R70" s="2062"/>
      <c r="S70" s="2062"/>
      <c r="T70" s="2063"/>
      <c r="U70" s="2062"/>
      <c r="V70" s="2062"/>
      <c r="W70" s="2062"/>
      <c r="X70" s="2062"/>
      <c r="Y70" s="2063"/>
      <c r="Z70" s="2062"/>
      <c r="AA70" s="2062"/>
      <c r="AB70" s="2062"/>
      <c r="AC70" s="2062"/>
      <c r="AD70" s="2063"/>
      <c r="AE70" s="2062"/>
      <c r="AF70" s="2062"/>
      <c r="AG70" s="2062"/>
      <c r="AH70" s="2062"/>
      <c r="AI70" s="2063"/>
      <c r="AJ70" s="2062"/>
      <c r="AK70" s="2062"/>
      <c r="AL70" s="2062"/>
      <c r="AM70" s="2062"/>
      <c r="AN70" s="2063"/>
      <c r="AO70" s="2062"/>
      <c r="AP70" s="2062"/>
      <c r="AQ70" s="2062"/>
      <c r="AR70" s="2062"/>
      <c r="AS70" s="2063"/>
      <c r="AT70" s="2062"/>
      <c r="AU70" s="2062"/>
      <c r="AV70" s="2062"/>
      <c r="AW70" s="2062"/>
      <c r="AX70" s="2063"/>
    </row>
    <row r="71" spans="1:56">
      <c r="A71" s="2062"/>
      <c r="B71" s="2062"/>
      <c r="C71" s="2062"/>
      <c r="D71" s="2062"/>
      <c r="E71" s="2063"/>
      <c r="F71" s="2062"/>
      <c r="G71" s="2062"/>
      <c r="H71" s="2062"/>
      <c r="I71" s="2062"/>
      <c r="J71" s="2063"/>
      <c r="K71" s="2062"/>
      <c r="L71" s="2062"/>
      <c r="M71" s="2062"/>
      <c r="N71" s="2062"/>
      <c r="O71" s="2063"/>
      <c r="P71" s="2062"/>
      <c r="Q71" s="2062"/>
      <c r="R71" s="2062"/>
      <c r="S71" s="2062"/>
      <c r="T71" s="2063"/>
      <c r="U71" s="2062"/>
      <c r="V71" s="2062"/>
      <c r="W71" s="2062"/>
      <c r="X71" s="2062"/>
      <c r="Y71" s="2063"/>
      <c r="Z71" s="2062"/>
      <c r="AA71" s="2062"/>
      <c r="AB71" s="2062"/>
      <c r="AC71" s="2062"/>
      <c r="AD71" s="2063"/>
      <c r="AE71" s="2062"/>
      <c r="AF71" s="2062"/>
      <c r="AG71" s="2062"/>
      <c r="AH71" s="2062"/>
      <c r="AI71" s="2063"/>
      <c r="AJ71" s="2062"/>
      <c r="AK71" s="2062"/>
      <c r="AL71" s="2062"/>
      <c r="AM71" s="2062"/>
      <c r="AN71" s="2063"/>
      <c r="AO71" s="2062"/>
      <c r="AP71" s="2062"/>
      <c r="AQ71" s="2062"/>
      <c r="AR71" s="2062"/>
      <c r="AS71" s="2063"/>
      <c r="AT71" s="2062"/>
      <c r="AU71" s="2062"/>
      <c r="AV71" s="2062"/>
      <c r="AW71" s="2062"/>
      <c r="AX71" s="2063"/>
    </row>
    <row r="72" spans="1:56">
      <c r="A72" s="2062"/>
      <c r="B72" s="2062"/>
      <c r="C72" s="2062"/>
      <c r="D72" s="2062"/>
      <c r="E72" s="2063"/>
      <c r="F72" s="2062"/>
      <c r="G72" s="2062"/>
      <c r="H72" s="2062"/>
      <c r="I72" s="2062"/>
      <c r="J72" s="2063"/>
      <c r="K72" s="2062"/>
      <c r="L72" s="2062"/>
      <c r="M72" s="2062"/>
      <c r="N72" s="2062"/>
      <c r="O72" s="2063"/>
      <c r="P72" s="2062"/>
      <c r="Q72" s="2062"/>
      <c r="R72" s="2062"/>
      <c r="S72" s="2062"/>
      <c r="T72" s="2063"/>
      <c r="U72" s="2062"/>
      <c r="V72" s="2062"/>
      <c r="W72" s="2062"/>
      <c r="X72" s="2062"/>
      <c r="Y72" s="2063"/>
      <c r="Z72" s="2062"/>
      <c r="AA72" s="2062"/>
      <c r="AB72" s="2062"/>
      <c r="AC72" s="2062"/>
      <c r="AD72" s="2063"/>
      <c r="AE72" s="2062"/>
      <c r="AF72" s="2062"/>
      <c r="AG72" s="2062"/>
      <c r="AH72" s="2062"/>
      <c r="AI72" s="2063"/>
      <c r="AJ72" s="2062"/>
      <c r="AK72" s="2062"/>
      <c r="AL72" s="2062"/>
      <c r="AM72" s="2062"/>
      <c r="AN72" s="2063"/>
      <c r="AO72" s="2062"/>
      <c r="AP72" s="2062"/>
      <c r="AQ72" s="2062"/>
      <c r="AR72" s="2062"/>
      <c r="AS72" s="2063"/>
      <c r="AT72" s="2062"/>
      <c r="AU72" s="2062"/>
      <c r="AV72" s="2062"/>
      <c r="AW72" s="2062"/>
      <c r="AX72" s="2063"/>
    </row>
    <row r="73" spans="1:56">
      <c r="A73" s="2062"/>
      <c r="B73" s="2062"/>
      <c r="C73" s="2062"/>
      <c r="D73" s="2062"/>
      <c r="E73" s="2063"/>
      <c r="F73" s="2062"/>
      <c r="G73" s="2062"/>
      <c r="H73" s="2062"/>
      <c r="I73" s="2062"/>
      <c r="J73" s="2063"/>
      <c r="K73" s="2062"/>
      <c r="L73" s="2062"/>
      <c r="M73" s="2062"/>
      <c r="N73" s="2062"/>
      <c r="O73" s="2063"/>
      <c r="P73" s="2062"/>
      <c r="Q73" s="2062"/>
      <c r="R73" s="2062"/>
      <c r="S73" s="2062"/>
      <c r="T73" s="2063"/>
      <c r="U73" s="2062"/>
      <c r="V73" s="2062"/>
      <c r="W73" s="2062"/>
      <c r="X73" s="2062"/>
      <c r="Y73" s="2063"/>
      <c r="Z73" s="2062"/>
      <c r="AA73" s="2062"/>
      <c r="AB73" s="2062"/>
      <c r="AC73" s="2062"/>
      <c r="AD73" s="2063"/>
      <c r="AE73" s="2062"/>
      <c r="AF73" s="2062"/>
      <c r="AG73" s="2062"/>
      <c r="AH73" s="2062"/>
      <c r="AI73" s="2063"/>
      <c r="AJ73" s="2062"/>
      <c r="AK73" s="2062"/>
      <c r="AL73" s="2062"/>
      <c r="AM73" s="2062"/>
      <c r="AN73" s="2063"/>
      <c r="AO73" s="2062"/>
      <c r="AP73" s="2062"/>
      <c r="AQ73" s="2062"/>
      <c r="AR73" s="2062"/>
      <c r="AS73" s="2063"/>
      <c r="AT73" s="2062"/>
      <c r="AU73" s="2062"/>
      <c r="AV73" s="2062"/>
      <c r="AW73" s="2062"/>
      <c r="AX73" s="2063"/>
    </row>
    <row r="74" spans="1:56">
      <c r="A74" s="2062"/>
      <c r="B74" s="2062"/>
      <c r="C74" s="2062"/>
      <c r="D74" s="2062"/>
      <c r="E74" s="2063"/>
      <c r="F74" s="2062"/>
      <c r="G74" s="2062"/>
      <c r="H74" s="2062"/>
      <c r="I74" s="2062"/>
      <c r="J74" s="2063"/>
      <c r="K74" s="2062"/>
      <c r="L74" s="2062"/>
      <c r="M74" s="2062"/>
      <c r="N74" s="2062"/>
      <c r="O74" s="2063"/>
      <c r="P74" s="2062"/>
      <c r="Q74" s="2062"/>
      <c r="R74" s="2062"/>
      <c r="S74" s="2062"/>
      <c r="T74" s="2063"/>
      <c r="U74" s="2062"/>
      <c r="V74" s="2062"/>
      <c r="W74" s="2062"/>
      <c r="X74" s="2062"/>
      <c r="Y74" s="2063"/>
      <c r="Z74" s="2062"/>
      <c r="AA74" s="2062"/>
      <c r="AB74" s="2062"/>
      <c r="AC74" s="2062"/>
      <c r="AD74" s="2063"/>
      <c r="AE74" s="2062"/>
      <c r="AF74" s="2062"/>
      <c r="AG74" s="2062"/>
      <c r="AH74" s="2062"/>
      <c r="AI74" s="2063"/>
      <c r="AJ74" s="2062"/>
      <c r="AK74" s="2062"/>
      <c r="AL74" s="2062"/>
      <c r="AM74" s="2062"/>
      <c r="AN74" s="2063"/>
      <c r="AO74" s="2062"/>
      <c r="AP74" s="2062"/>
      <c r="AQ74" s="2062"/>
      <c r="AR74" s="2062"/>
      <c r="AS74" s="2063"/>
      <c r="AT74" s="2062"/>
      <c r="AU74" s="2062"/>
      <c r="AV74" s="2062"/>
      <c r="AW74" s="2062"/>
      <c r="AX74" s="2063"/>
    </row>
    <row r="75" spans="1:56">
      <c r="A75" s="2062"/>
      <c r="B75" s="2062"/>
      <c r="C75" s="2062"/>
      <c r="D75" s="2062"/>
      <c r="E75" s="2063"/>
      <c r="F75" s="2062"/>
      <c r="G75" s="2062"/>
      <c r="H75" s="2062"/>
      <c r="I75" s="2062"/>
      <c r="J75" s="2063"/>
      <c r="K75" s="2062"/>
      <c r="L75" s="2062"/>
      <c r="M75" s="2062"/>
      <c r="N75" s="2062"/>
      <c r="O75" s="2063"/>
      <c r="P75" s="2062"/>
      <c r="Q75" s="2062"/>
      <c r="R75" s="2062"/>
      <c r="S75" s="2062"/>
      <c r="T75" s="2063"/>
      <c r="U75" s="2062"/>
      <c r="V75" s="2062"/>
      <c r="W75" s="2062"/>
      <c r="X75" s="2062"/>
      <c r="Y75" s="2063"/>
      <c r="Z75" s="2062"/>
      <c r="AA75" s="2062"/>
      <c r="AB75" s="2062"/>
      <c r="AC75" s="2062"/>
      <c r="AD75" s="2063"/>
      <c r="AE75" s="2062"/>
      <c r="AF75" s="2062"/>
      <c r="AG75" s="2062"/>
      <c r="AH75" s="2062"/>
      <c r="AI75" s="2063"/>
      <c r="AJ75" s="2062"/>
      <c r="AK75" s="2062"/>
      <c r="AL75" s="2062"/>
      <c r="AM75" s="2062"/>
      <c r="AN75" s="2063"/>
      <c r="AO75" s="2062"/>
      <c r="AP75" s="2062"/>
      <c r="AQ75" s="2062"/>
      <c r="AR75" s="2062"/>
      <c r="AS75" s="2063"/>
      <c r="AT75" s="2062"/>
      <c r="AU75" s="2062"/>
      <c r="AV75" s="2062"/>
      <c r="AW75" s="2062"/>
      <c r="AX75" s="2063"/>
    </row>
    <row r="76" spans="1:56">
      <c r="A76" s="2062"/>
      <c r="B76" s="2062"/>
      <c r="C76" s="2062"/>
      <c r="D76" s="2062"/>
      <c r="E76" s="2063"/>
      <c r="F76" s="2062"/>
      <c r="G76" s="2062"/>
      <c r="H76" s="2062"/>
      <c r="I76" s="2062"/>
      <c r="J76" s="2063"/>
      <c r="K76" s="2062"/>
      <c r="L76" s="2062"/>
      <c r="M76" s="2062"/>
      <c r="N76" s="2062"/>
      <c r="O76" s="2063"/>
      <c r="P76" s="2062"/>
      <c r="Q76" s="2062"/>
      <c r="R76" s="2062"/>
      <c r="S76" s="2062"/>
      <c r="T76" s="2063"/>
      <c r="U76" s="2062"/>
      <c r="V76" s="2062"/>
      <c r="W76" s="2062"/>
      <c r="X76" s="2062"/>
      <c r="Y76" s="2063"/>
      <c r="Z76" s="2062"/>
      <c r="AA76" s="2062"/>
      <c r="AB76" s="2062"/>
      <c r="AC76" s="2062"/>
      <c r="AD76" s="2063"/>
      <c r="AE76" s="2062"/>
      <c r="AF76" s="2062"/>
      <c r="AG76" s="2062"/>
      <c r="AH76" s="2062"/>
      <c r="AI76" s="2063"/>
      <c r="AJ76" s="2062"/>
      <c r="AK76" s="2062"/>
      <c r="AL76" s="2062"/>
      <c r="AM76" s="2062"/>
      <c r="AN76" s="2063"/>
      <c r="AO76" s="2062"/>
      <c r="AP76" s="2062"/>
      <c r="AQ76" s="2062"/>
      <c r="AR76" s="2062"/>
      <c r="AS76" s="2063"/>
      <c r="AT76" s="2062"/>
      <c r="AU76" s="2062"/>
      <c r="AV76" s="2062"/>
      <c r="AW76" s="2062"/>
      <c r="AX76" s="2063"/>
    </row>
    <row r="77" spans="1:56">
      <c r="A77" s="2062"/>
      <c r="B77" s="2062"/>
      <c r="C77" s="2062"/>
      <c r="D77" s="2062"/>
      <c r="E77" s="2063"/>
      <c r="F77" s="2062"/>
      <c r="G77" s="2062"/>
      <c r="H77" s="2062"/>
      <c r="I77" s="2062"/>
      <c r="J77" s="2063"/>
      <c r="K77" s="2062"/>
      <c r="L77" s="2062"/>
      <c r="M77" s="2062"/>
      <c r="N77" s="2062"/>
      <c r="O77" s="2063"/>
      <c r="P77" s="2062"/>
      <c r="Q77" s="2062"/>
      <c r="R77" s="2062"/>
      <c r="S77" s="2062"/>
      <c r="T77" s="2063"/>
      <c r="U77" s="2062"/>
      <c r="V77" s="2062"/>
      <c r="W77" s="2062"/>
      <c r="X77" s="2062"/>
      <c r="Y77" s="2063"/>
      <c r="Z77" s="2062"/>
      <c r="AA77" s="2062"/>
      <c r="AB77" s="2062"/>
      <c r="AC77" s="2062"/>
      <c r="AD77" s="2063"/>
      <c r="AE77" s="2062"/>
      <c r="AF77" s="2062"/>
      <c r="AG77" s="2062"/>
      <c r="AH77" s="2062"/>
      <c r="AI77" s="2063"/>
      <c r="AJ77" s="2062"/>
      <c r="AK77" s="2062"/>
      <c r="AL77" s="2062"/>
      <c r="AM77" s="2062"/>
      <c r="AN77" s="2063"/>
      <c r="AO77" s="2062"/>
      <c r="AP77" s="2062"/>
      <c r="AQ77" s="2062"/>
      <c r="AR77" s="2062"/>
      <c r="AS77" s="2063"/>
      <c r="AT77" s="2062"/>
      <c r="AU77" s="2062"/>
      <c r="AV77" s="2062"/>
      <c r="AW77" s="2062"/>
      <c r="AX77" s="2063"/>
    </row>
    <row r="78" spans="1:56">
      <c r="A78" s="2062"/>
      <c r="B78" s="2062"/>
      <c r="C78" s="2062"/>
      <c r="D78" s="2062"/>
      <c r="E78" s="2063"/>
      <c r="F78" s="2062"/>
      <c r="G78" s="2062"/>
      <c r="H78" s="2062"/>
      <c r="I78" s="2062"/>
      <c r="J78" s="2063"/>
      <c r="K78" s="2062"/>
      <c r="L78" s="2062"/>
      <c r="M78" s="2062"/>
      <c r="N78" s="2062"/>
      <c r="O78" s="2063"/>
      <c r="P78" s="2062"/>
      <c r="Q78" s="2062"/>
      <c r="R78" s="2062"/>
      <c r="S78" s="2062"/>
      <c r="T78" s="2063"/>
      <c r="U78" s="2062"/>
      <c r="V78" s="2062"/>
      <c r="W78" s="2062"/>
      <c r="X78" s="2062"/>
      <c r="Y78" s="2063"/>
      <c r="Z78" s="2062"/>
      <c r="AA78" s="2062"/>
      <c r="AB78" s="2062"/>
      <c r="AC78" s="2062"/>
      <c r="AD78" s="2063"/>
      <c r="AE78" s="2062"/>
      <c r="AF78" s="2062"/>
      <c r="AG78" s="2062"/>
      <c r="AH78" s="2062"/>
      <c r="AI78" s="2063"/>
      <c r="AJ78" s="2062"/>
      <c r="AK78" s="2062"/>
      <c r="AL78" s="2062"/>
      <c r="AM78" s="2062"/>
      <c r="AN78" s="2063"/>
      <c r="AO78" s="2062"/>
      <c r="AP78" s="2062"/>
      <c r="AQ78" s="2062"/>
      <c r="AR78" s="2062"/>
      <c r="AS78" s="2063"/>
      <c r="AT78" s="2062"/>
      <c r="AU78" s="2062"/>
      <c r="AV78" s="2062"/>
      <c r="AW78" s="2062"/>
      <c r="AX78" s="2063"/>
    </row>
    <row r="79" spans="1:56">
      <c r="A79" s="2062"/>
      <c r="B79" s="2062"/>
      <c r="C79" s="2062"/>
      <c r="D79" s="2062"/>
      <c r="E79" s="2063"/>
      <c r="F79" s="2062"/>
      <c r="G79" s="2062"/>
      <c r="H79" s="2062"/>
      <c r="I79" s="2062"/>
      <c r="J79" s="2063"/>
      <c r="K79" s="2062"/>
      <c r="L79" s="2062"/>
      <c r="M79" s="2062"/>
      <c r="N79" s="2062"/>
      <c r="O79" s="2063"/>
      <c r="P79" s="2062"/>
      <c r="Q79" s="2062"/>
      <c r="R79" s="2062"/>
      <c r="S79" s="2062"/>
      <c r="T79" s="2063"/>
      <c r="U79" s="2062"/>
      <c r="V79" s="2062"/>
      <c r="W79" s="2062"/>
      <c r="X79" s="2062"/>
      <c r="Y79" s="2063"/>
      <c r="Z79" s="2062"/>
      <c r="AA79" s="2062"/>
      <c r="AB79" s="2062"/>
      <c r="AC79" s="2062"/>
      <c r="AD79" s="2063"/>
      <c r="AE79" s="2062"/>
      <c r="AF79" s="2062"/>
      <c r="AG79" s="2062"/>
      <c r="AH79" s="2062"/>
      <c r="AI79" s="2063"/>
      <c r="AJ79" s="2062"/>
      <c r="AK79" s="2062"/>
      <c r="AL79" s="2062"/>
      <c r="AM79" s="2062"/>
      <c r="AN79" s="2063"/>
      <c r="AO79" s="2062"/>
      <c r="AP79" s="2062"/>
      <c r="AQ79" s="2062"/>
      <c r="AR79" s="2062"/>
      <c r="AS79" s="2063"/>
      <c r="AT79" s="2062"/>
      <c r="AU79" s="2062"/>
      <c r="AV79" s="2062"/>
      <c r="AW79" s="2062"/>
      <c r="AX79" s="2063"/>
    </row>
    <row r="80" spans="1:56">
      <c r="A80" s="2062"/>
      <c r="B80" s="2062"/>
      <c r="C80" s="2062"/>
      <c r="D80" s="2062"/>
      <c r="E80" s="2063"/>
      <c r="F80" s="2062"/>
      <c r="G80" s="2062"/>
      <c r="H80" s="2062"/>
      <c r="I80" s="2062"/>
      <c r="J80" s="2063"/>
      <c r="K80" s="2062"/>
      <c r="L80" s="2062"/>
      <c r="M80" s="2062"/>
      <c r="N80" s="2062"/>
      <c r="O80" s="2063"/>
      <c r="P80" s="2062"/>
      <c r="Q80" s="2062"/>
      <c r="R80" s="2062"/>
      <c r="S80" s="2062"/>
      <c r="T80" s="2063"/>
      <c r="U80" s="2062"/>
      <c r="V80" s="2062"/>
      <c r="W80" s="2062"/>
      <c r="X80" s="2062"/>
      <c r="Y80" s="2063"/>
      <c r="Z80" s="2062"/>
      <c r="AA80" s="2062"/>
      <c r="AB80" s="2062"/>
      <c r="AC80" s="2062"/>
      <c r="AD80" s="2063"/>
      <c r="AE80" s="2062"/>
      <c r="AF80" s="2062"/>
      <c r="AG80" s="2062"/>
      <c r="AH80" s="2062"/>
      <c r="AI80" s="2063"/>
      <c r="AJ80" s="2062"/>
      <c r="AK80" s="2062"/>
      <c r="AL80" s="2062"/>
      <c r="AM80" s="2062"/>
      <c r="AN80" s="2063"/>
      <c r="AO80" s="2062"/>
      <c r="AP80" s="2062"/>
      <c r="AQ80" s="2062"/>
      <c r="AR80" s="2062"/>
      <c r="AS80" s="2063"/>
      <c r="AT80" s="2062"/>
      <c r="AU80" s="2062"/>
      <c r="AV80" s="2062"/>
      <c r="AW80" s="2062"/>
      <c r="AX80" s="2063"/>
    </row>
    <row r="81" spans="1:56">
      <c r="A81" s="2062"/>
      <c r="B81" s="2062"/>
      <c r="C81" s="2062"/>
      <c r="D81" s="2062"/>
      <c r="E81" s="2063"/>
      <c r="F81" s="2062"/>
      <c r="G81" s="2062"/>
      <c r="H81" s="2062"/>
      <c r="I81" s="2062"/>
      <c r="J81" s="2063"/>
      <c r="K81" s="2062"/>
      <c r="L81" s="2062"/>
      <c r="M81" s="2062"/>
      <c r="N81" s="2062"/>
      <c r="O81" s="2063"/>
      <c r="P81" s="2062"/>
      <c r="Q81" s="2062"/>
      <c r="R81" s="2062"/>
      <c r="S81" s="2062"/>
      <c r="T81" s="2063"/>
      <c r="U81" s="2062"/>
      <c r="V81" s="2062"/>
      <c r="W81" s="2062"/>
      <c r="X81" s="2062"/>
      <c r="Y81" s="2063"/>
      <c r="Z81" s="2062"/>
      <c r="AA81" s="2062"/>
      <c r="AB81" s="2062"/>
      <c r="AC81" s="2062"/>
      <c r="AD81" s="2063"/>
      <c r="AE81" s="2062"/>
      <c r="AF81" s="2062"/>
      <c r="AG81" s="2062"/>
      <c r="AH81" s="2062"/>
      <c r="AI81" s="2063"/>
      <c r="AJ81" s="2062"/>
      <c r="AK81" s="2062"/>
      <c r="AL81" s="2062"/>
      <c r="AM81" s="2062"/>
      <c r="AN81" s="2063"/>
      <c r="AO81" s="2062"/>
      <c r="AP81" s="2062"/>
      <c r="AQ81" s="2062"/>
      <c r="AR81" s="2062"/>
      <c r="AS81" s="2063"/>
      <c r="AT81" s="2062"/>
      <c r="AU81" s="2062"/>
      <c r="AV81" s="2062"/>
      <c r="AW81" s="2062"/>
      <c r="AX81" s="2063"/>
    </row>
    <row r="82" spans="1:56" s="387" customFormat="1">
      <c r="A82" s="2072"/>
      <c r="B82" s="2072"/>
      <c r="C82" s="2072"/>
      <c r="D82" s="2072"/>
      <c r="E82" s="2073"/>
      <c r="F82" s="2072"/>
      <c r="G82" s="2072"/>
      <c r="H82" s="2072"/>
      <c r="I82" s="2072"/>
      <c r="J82" s="2073"/>
      <c r="K82" s="2072"/>
      <c r="L82" s="2072"/>
      <c r="M82" s="2072"/>
      <c r="N82" s="2072"/>
      <c r="O82" s="2073"/>
      <c r="P82" s="2072"/>
      <c r="Q82" s="2072"/>
      <c r="R82" s="2072"/>
      <c r="S82" s="2072"/>
      <c r="T82" s="2073"/>
      <c r="U82" s="2072"/>
      <c r="V82" s="2072"/>
      <c r="W82" s="2072"/>
      <c r="X82" s="2072"/>
      <c r="Y82" s="2073"/>
      <c r="Z82" s="2072"/>
      <c r="AA82" s="2072"/>
      <c r="AB82" s="2072"/>
      <c r="AC82" s="2072"/>
      <c r="AD82" s="2073"/>
      <c r="AE82" s="2072"/>
      <c r="AF82" s="2072"/>
      <c r="AG82" s="2072"/>
      <c r="AH82" s="2072"/>
      <c r="AI82" s="2073"/>
      <c r="AJ82" s="2072"/>
      <c r="AK82" s="2072"/>
      <c r="AL82" s="2072"/>
      <c r="AM82" s="2072"/>
      <c r="AN82" s="2073"/>
      <c r="AO82" s="2072"/>
      <c r="AP82" s="2072"/>
      <c r="AQ82" s="2072"/>
      <c r="AR82" s="2072"/>
      <c r="AS82" s="2073"/>
      <c r="AT82" s="2072"/>
      <c r="AU82" s="2072"/>
      <c r="AV82" s="2072"/>
      <c r="AW82" s="2072"/>
      <c r="AX82" s="2073"/>
      <c r="AY82" s="388"/>
      <c r="AZ82" s="388"/>
      <c r="BA82" s="388"/>
      <c r="BB82" s="388"/>
      <c r="BC82" s="388"/>
      <c r="BD82" s="388"/>
    </row>
    <row r="83" spans="1:56">
      <c r="A83" s="439">
        <v>16</v>
      </c>
      <c r="B83" s="439"/>
      <c r="C83" s="439"/>
      <c r="D83" s="439"/>
      <c r="E83" s="440"/>
      <c r="F83" s="439">
        <v>17</v>
      </c>
      <c r="G83" s="439"/>
      <c r="H83" s="439"/>
      <c r="I83" s="439"/>
      <c r="J83" s="440"/>
      <c r="K83" s="439">
        <v>18</v>
      </c>
      <c r="L83" s="439"/>
      <c r="M83" s="439"/>
      <c r="N83" s="439"/>
      <c r="O83" s="440"/>
      <c r="P83" s="439">
        <v>19</v>
      </c>
      <c r="Q83" s="439"/>
      <c r="R83" s="439"/>
      <c r="S83" s="439"/>
      <c r="T83" s="440"/>
      <c r="U83" s="439">
        <v>20</v>
      </c>
      <c r="V83" s="439"/>
      <c r="W83" s="439"/>
      <c r="X83" s="439"/>
      <c r="Y83" s="440"/>
      <c r="Z83" s="439">
        <v>21</v>
      </c>
      <c r="AA83" s="439"/>
      <c r="AB83" s="439"/>
      <c r="AC83" s="439"/>
      <c r="AD83" s="440"/>
      <c r="AE83" s="439">
        <v>22</v>
      </c>
      <c r="AF83" s="439"/>
      <c r="AG83" s="439"/>
      <c r="AH83" s="439"/>
      <c r="AI83" s="440"/>
      <c r="AJ83" s="439">
        <v>23</v>
      </c>
      <c r="AK83" s="439"/>
      <c r="AL83" s="439"/>
      <c r="AM83" s="439"/>
      <c r="AN83" s="440"/>
      <c r="AO83" s="439">
        <v>24</v>
      </c>
      <c r="AP83" s="439"/>
      <c r="AQ83" s="439"/>
      <c r="AR83" s="439"/>
      <c r="AS83" s="440"/>
      <c r="AT83" s="439">
        <v>25</v>
      </c>
      <c r="AU83" s="439"/>
      <c r="AV83" s="439"/>
      <c r="AW83" s="439"/>
      <c r="AX83" s="440"/>
    </row>
    <row r="84" spans="1:56">
      <c r="A84" s="2062"/>
      <c r="B84" s="2062"/>
      <c r="C84" s="2062"/>
      <c r="D84" s="2062"/>
      <c r="E84" s="2063"/>
      <c r="F84" s="2062"/>
      <c r="G84" s="2062"/>
      <c r="H84" s="2062"/>
      <c r="I84" s="2062"/>
      <c r="J84" s="2063"/>
      <c r="K84" s="2062"/>
      <c r="L84" s="2062"/>
      <c r="M84" s="2062"/>
      <c r="N84" s="2062"/>
      <c r="O84" s="2063"/>
      <c r="P84" s="2062"/>
      <c r="Q84" s="2062"/>
      <c r="R84" s="2062"/>
      <c r="S84" s="2062"/>
      <c r="T84" s="2063"/>
      <c r="U84" s="2062"/>
      <c r="V84" s="2062"/>
      <c r="W84" s="2062"/>
      <c r="X84" s="2062"/>
      <c r="Y84" s="2063"/>
      <c r="Z84" s="2062"/>
      <c r="AA84" s="2062"/>
      <c r="AB84" s="2062"/>
      <c r="AC84" s="2062"/>
      <c r="AD84" s="2063"/>
      <c r="AE84" s="2062"/>
      <c r="AF84" s="2062"/>
      <c r="AG84" s="2062"/>
      <c r="AH84" s="2062"/>
      <c r="AI84" s="2063"/>
      <c r="AJ84" s="2062"/>
      <c r="AK84" s="2062"/>
      <c r="AL84" s="2062"/>
      <c r="AM84" s="2062"/>
      <c r="AN84" s="2063"/>
      <c r="AO84" s="2062"/>
      <c r="AP84" s="2062"/>
      <c r="AQ84" s="2062"/>
      <c r="AR84" s="2062"/>
      <c r="AS84" s="2063"/>
      <c r="AT84" s="2062"/>
      <c r="AU84" s="2062"/>
      <c r="AV84" s="2062"/>
      <c r="AW84" s="2062"/>
      <c r="AX84" s="2063"/>
    </row>
    <row r="85" spans="1:56">
      <c r="A85" s="2062"/>
      <c r="B85" s="2062"/>
      <c r="C85" s="2062"/>
      <c r="D85" s="2062"/>
      <c r="E85" s="2063"/>
      <c r="F85" s="2062"/>
      <c r="G85" s="2062"/>
      <c r="H85" s="2062"/>
      <c r="I85" s="2062"/>
      <c r="J85" s="2063"/>
      <c r="K85" s="2062"/>
      <c r="L85" s="2062"/>
      <c r="M85" s="2062"/>
      <c r="N85" s="2062"/>
      <c r="O85" s="2063"/>
      <c r="P85" s="2062"/>
      <c r="Q85" s="2062"/>
      <c r="R85" s="2062"/>
      <c r="S85" s="2062"/>
      <c r="T85" s="2063"/>
      <c r="U85" s="2062"/>
      <c r="V85" s="2062"/>
      <c r="W85" s="2062"/>
      <c r="X85" s="2062"/>
      <c r="Y85" s="2063"/>
      <c r="Z85" s="2062"/>
      <c r="AA85" s="2062"/>
      <c r="AB85" s="2062"/>
      <c r="AC85" s="2062"/>
      <c r="AD85" s="2063"/>
      <c r="AE85" s="2062"/>
      <c r="AF85" s="2062"/>
      <c r="AG85" s="2062"/>
      <c r="AH85" s="2062"/>
      <c r="AI85" s="2063"/>
      <c r="AJ85" s="2062"/>
      <c r="AK85" s="2062"/>
      <c r="AL85" s="2062"/>
      <c r="AM85" s="2062"/>
      <c r="AN85" s="2063"/>
      <c r="AO85" s="2062"/>
      <c r="AP85" s="2062"/>
      <c r="AQ85" s="2062"/>
      <c r="AR85" s="2062"/>
      <c r="AS85" s="2063"/>
      <c r="AT85" s="2062"/>
      <c r="AU85" s="2062"/>
      <c r="AV85" s="2062"/>
      <c r="AW85" s="2062"/>
      <c r="AX85" s="2063"/>
    </row>
    <row r="86" spans="1:56">
      <c r="A86" s="2062"/>
      <c r="B86" s="2062"/>
      <c r="C86" s="2062"/>
      <c r="D86" s="2062"/>
      <c r="E86" s="2063"/>
      <c r="F86" s="2062"/>
      <c r="G86" s="2062"/>
      <c r="H86" s="2062"/>
      <c r="I86" s="2062"/>
      <c r="J86" s="2063"/>
      <c r="K86" s="2062"/>
      <c r="L86" s="2062"/>
      <c r="M86" s="2062"/>
      <c r="N86" s="2062"/>
      <c r="O86" s="2063"/>
      <c r="P86" s="2062"/>
      <c r="Q86" s="2062"/>
      <c r="R86" s="2062"/>
      <c r="S86" s="2062"/>
      <c r="T86" s="2063"/>
      <c r="U86" s="2062"/>
      <c r="V86" s="2062"/>
      <c r="W86" s="2062"/>
      <c r="X86" s="2062"/>
      <c r="Y86" s="2063"/>
      <c r="Z86" s="2062"/>
      <c r="AA86" s="2062"/>
      <c r="AB86" s="2062"/>
      <c r="AC86" s="2062"/>
      <c r="AD86" s="2063"/>
      <c r="AE86" s="2062"/>
      <c r="AF86" s="2062"/>
      <c r="AG86" s="2062"/>
      <c r="AH86" s="2062"/>
      <c r="AI86" s="2063"/>
      <c r="AJ86" s="2062"/>
      <c r="AK86" s="2062"/>
      <c r="AL86" s="2062"/>
      <c r="AM86" s="2062"/>
      <c r="AN86" s="2063"/>
      <c r="AO86" s="2062"/>
      <c r="AP86" s="2062"/>
      <c r="AQ86" s="2062"/>
      <c r="AR86" s="2062"/>
      <c r="AS86" s="2063"/>
      <c r="AT86" s="2062"/>
      <c r="AU86" s="2062"/>
      <c r="AV86" s="2062"/>
      <c r="AW86" s="2062"/>
      <c r="AX86" s="2063"/>
    </row>
    <row r="87" spans="1:56">
      <c r="A87" s="2062"/>
      <c r="B87" s="2062"/>
      <c r="C87" s="2062"/>
      <c r="D87" s="2062"/>
      <c r="E87" s="2063"/>
      <c r="F87" s="2062"/>
      <c r="G87" s="2062"/>
      <c r="H87" s="2062"/>
      <c r="I87" s="2062"/>
      <c r="J87" s="2063"/>
      <c r="K87" s="2062"/>
      <c r="L87" s="2062"/>
      <c r="M87" s="2062"/>
      <c r="N87" s="2062"/>
      <c r="O87" s="2063"/>
      <c r="P87" s="2062"/>
      <c r="Q87" s="2062"/>
      <c r="R87" s="2062"/>
      <c r="S87" s="2062"/>
      <c r="T87" s="2063"/>
      <c r="U87" s="2062"/>
      <c r="V87" s="2062"/>
      <c r="W87" s="2062"/>
      <c r="X87" s="2062"/>
      <c r="Y87" s="2063"/>
      <c r="Z87" s="2062"/>
      <c r="AA87" s="2062"/>
      <c r="AB87" s="2062"/>
      <c r="AC87" s="2062"/>
      <c r="AD87" s="2063"/>
      <c r="AE87" s="2062"/>
      <c r="AF87" s="2062"/>
      <c r="AG87" s="2062"/>
      <c r="AH87" s="2062"/>
      <c r="AI87" s="2063"/>
      <c r="AJ87" s="2062"/>
      <c r="AK87" s="2062"/>
      <c r="AL87" s="2062"/>
      <c r="AM87" s="2062"/>
      <c r="AN87" s="2063"/>
      <c r="AO87" s="2062"/>
      <c r="AP87" s="2062"/>
      <c r="AQ87" s="2062"/>
      <c r="AR87" s="2062"/>
      <c r="AS87" s="2063"/>
      <c r="AT87" s="2062"/>
      <c r="AU87" s="2062"/>
      <c r="AV87" s="2062"/>
      <c r="AW87" s="2062"/>
      <c r="AX87" s="2063"/>
    </row>
    <row r="88" spans="1:56">
      <c r="A88" s="2062"/>
      <c r="B88" s="2062"/>
      <c r="C88" s="2062"/>
      <c r="D88" s="2062"/>
      <c r="E88" s="2063"/>
      <c r="F88" s="2062"/>
      <c r="G88" s="2062"/>
      <c r="H88" s="2062"/>
      <c r="I88" s="2062"/>
      <c r="J88" s="2063"/>
      <c r="K88" s="2062"/>
      <c r="L88" s="2062"/>
      <c r="M88" s="2062"/>
      <c r="N88" s="2062"/>
      <c r="O88" s="2063"/>
      <c r="P88" s="2062"/>
      <c r="Q88" s="2062"/>
      <c r="R88" s="2062"/>
      <c r="S88" s="2062"/>
      <c r="T88" s="2063"/>
      <c r="U88" s="2062"/>
      <c r="V88" s="2062"/>
      <c r="W88" s="2062"/>
      <c r="X88" s="2062"/>
      <c r="Y88" s="2063"/>
      <c r="Z88" s="2062"/>
      <c r="AA88" s="2062"/>
      <c r="AB88" s="2062"/>
      <c r="AC88" s="2062"/>
      <c r="AD88" s="2063"/>
      <c r="AE88" s="2062"/>
      <c r="AF88" s="2062"/>
      <c r="AG88" s="2062"/>
      <c r="AH88" s="2062"/>
      <c r="AI88" s="2063"/>
      <c r="AJ88" s="2062"/>
      <c r="AK88" s="2062"/>
      <c r="AL88" s="2062"/>
      <c r="AM88" s="2062"/>
      <c r="AN88" s="2063"/>
      <c r="AO88" s="2062"/>
      <c r="AP88" s="2062"/>
      <c r="AQ88" s="2062"/>
      <c r="AR88" s="2062"/>
      <c r="AS88" s="2063"/>
      <c r="AT88" s="2062"/>
      <c r="AU88" s="2062"/>
      <c r="AV88" s="2062"/>
      <c r="AW88" s="2062"/>
      <c r="AX88" s="2063"/>
    </row>
    <row r="89" spans="1:56">
      <c r="A89" s="2062"/>
      <c r="B89" s="2062"/>
      <c r="C89" s="2062"/>
      <c r="D89" s="2062"/>
      <c r="E89" s="2063"/>
      <c r="F89" s="2062"/>
      <c r="G89" s="2062"/>
      <c r="H89" s="2062"/>
      <c r="I89" s="2062"/>
      <c r="J89" s="2063"/>
      <c r="K89" s="2062"/>
      <c r="L89" s="2062"/>
      <c r="M89" s="2062"/>
      <c r="N89" s="2062"/>
      <c r="O89" s="2063"/>
      <c r="P89" s="2062"/>
      <c r="Q89" s="2062"/>
      <c r="R89" s="2062"/>
      <c r="S89" s="2062"/>
      <c r="T89" s="2063"/>
      <c r="U89" s="2062"/>
      <c r="V89" s="2062"/>
      <c r="W89" s="2062"/>
      <c r="X89" s="2062"/>
      <c r="Y89" s="2063"/>
      <c r="Z89" s="2062"/>
      <c r="AA89" s="2062"/>
      <c r="AB89" s="2062"/>
      <c r="AC89" s="2062"/>
      <c r="AD89" s="2063"/>
      <c r="AE89" s="2062"/>
      <c r="AF89" s="2062"/>
      <c r="AG89" s="2062"/>
      <c r="AH89" s="2062"/>
      <c r="AI89" s="2063"/>
      <c r="AJ89" s="2062"/>
      <c r="AK89" s="2062"/>
      <c r="AL89" s="2062"/>
      <c r="AM89" s="2062"/>
      <c r="AN89" s="2063"/>
      <c r="AO89" s="2062"/>
      <c r="AP89" s="2062"/>
      <c r="AQ89" s="2062"/>
      <c r="AR89" s="2062"/>
      <c r="AS89" s="2063"/>
      <c r="AT89" s="2062"/>
      <c r="AU89" s="2062"/>
      <c r="AV89" s="2062"/>
      <c r="AW89" s="2062"/>
      <c r="AX89" s="2063"/>
    </row>
    <row r="90" spans="1:56">
      <c r="A90" s="2062"/>
      <c r="B90" s="2062"/>
      <c r="C90" s="2062"/>
      <c r="D90" s="2062"/>
      <c r="E90" s="2063"/>
      <c r="F90" s="2062"/>
      <c r="G90" s="2062"/>
      <c r="H90" s="2062"/>
      <c r="I90" s="2062"/>
      <c r="J90" s="2063"/>
      <c r="K90" s="2062"/>
      <c r="L90" s="2062"/>
      <c r="M90" s="2062"/>
      <c r="N90" s="2062"/>
      <c r="O90" s="2063"/>
      <c r="P90" s="2062"/>
      <c r="Q90" s="2062"/>
      <c r="R90" s="2062"/>
      <c r="S90" s="2062"/>
      <c r="T90" s="2063"/>
      <c r="U90" s="2062"/>
      <c r="V90" s="2062"/>
      <c r="W90" s="2062"/>
      <c r="X90" s="2062"/>
      <c r="Y90" s="2063"/>
      <c r="Z90" s="2062"/>
      <c r="AA90" s="2062"/>
      <c r="AB90" s="2062"/>
      <c r="AC90" s="2062"/>
      <c r="AD90" s="2063"/>
      <c r="AE90" s="2062"/>
      <c r="AF90" s="2062"/>
      <c r="AG90" s="2062"/>
      <c r="AH90" s="2062"/>
      <c r="AI90" s="2063"/>
      <c r="AJ90" s="2062"/>
      <c r="AK90" s="2062"/>
      <c r="AL90" s="2062"/>
      <c r="AM90" s="2062"/>
      <c r="AN90" s="2063"/>
      <c r="AO90" s="2062"/>
      <c r="AP90" s="2062"/>
      <c r="AQ90" s="2062"/>
      <c r="AR90" s="2062"/>
      <c r="AS90" s="2063"/>
      <c r="AT90" s="2062"/>
      <c r="AU90" s="2062"/>
      <c r="AV90" s="2062"/>
      <c r="AW90" s="2062"/>
      <c r="AX90" s="2063"/>
    </row>
    <row r="91" spans="1:56">
      <c r="A91" s="2062"/>
      <c r="B91" s="2062"/>
      <c r="C91" s="2062"/>
      <c r="D91" s="2062"/>
      <c r="E91" s="2063"/>
      <c r="F91" s="2062"/>
      <c r="G91" s="2062"/>
      <c r="H91" s="2062"/>
      <c r="I91" s="2062"/>
      <c r="J91" s="2063"/>
      <c r="K91" s="2062"/>
      <c r="L91" s="2062"/>
      <c r="M91" s="2062"/>
      <c r="N91" s="2062"/>
      <c r="O91" s="2063"/>
      <c r="P91" s="2062"/>
      <c r="Q91" s="2062"/>
      <c r="R91" s="2062"/>
      <c r="S91" s="2062"/>
      <c r="T91" s="2063"/>
      <c r="U91" s="2062"/>
      <c r="V91" s="2062"/>
      <c r="W91" s="2062"/>
      <c r="X91" s="2062"/>
      <c r="Y91" s="2063"/>
      <c r="Z91" s="2062"/>
      <c r="AA91" s="2062"/>
      <c r="AB91" s="2062"/>
      <c r="AC91" s="2062"/>
      <c r="AD91" s="2063"/>
      <c r="AE91" s="2062"/>
      <c r="AF91" s="2062"/>
      <c r="AG91" s="2062"/>
      <c r="AH91" s="2062"/>
      <c r="AI91" s="2063"/>
      <c r="AJ91" s="2062"/>
      <c r="AK91" s="2062"/>
      <c r="AL91" s="2062"/>
      <c r="AM91" s="2062"/>
      <c r="AN91" s="2063"/>
      <c r="AO91" s="2062"/>
      <c r="AP91" s="2062"/>
      <c r="AQ91" s="2062"/>
      <c r="AR91" s="2062"/>
      <c r="AS91" s="2063"/>
      <c r="AT91" s="2062"/>
      <c r="AU91" s="2062"/>
      <c r="AV91" s="2062"/>
      <c r="AW91" s="2062"/>
      <c r="AX91" s="2063"/>
    </row>
    <row r="92" spans="1:56">
      <c r="A92" s="2062"/>
      <c r="B92" s="2062"/>
      <c r="C92" s="2062"/>
      <c r="D92" s="2062"/>
      <c r="E92" s="2063"/>
      <c r="F92" s="2062"/>
      <c r="G92" s="2062"/>
      <c r="H92" s="2062"/>
      <c r="I92" s="2062"/>
      <c r="J92" s="2063"/>
      <c r="K92" s="2062"/>
      <c r="L92" s="2062"/>
      <c r="M92" s="2062"/>
      <c r="N92" s="2062"/>
      <c r="O92" s="2063"/>
      <c r="P92" s="2062"/>
      <c r="Q92" s="2062"/>
      <c r="R92" s="2062"/>
      <c r="S92" s="2062"/>
      <c r="T92" s="2063"/>
      <c r="U92" s="2062"/>
      <c r="V92" s="2062"/>
      <c r="W92" s="2062"/>
      <c r="X92" s="2062"/>
      <c r="Y92" s="2063"/>
      <c r="Z92" s="2062"/>
      <c r="AA92" s="2062"/>
      <c r="AB92" s="2062"/>
      <c r="AC92" s="2062"/>
      <c r="AD92" s="2063"/>
      <c r="AE92" s="2062"/>
      <c r="AF92" s="2062"/>
      <c r="AG92" s="2062"/>
      <c r="AH92" s="2062"/>
      <c r="AI92" s="2063"/>
      <c r="AJ92" s="2062"/>
      <c r="AK92" s="2062"/>
      <c r="AL92" s="2062"/>
      <c r="AM92" s="2062"/>
      <c r="AN92" s="2063"/>
      <c r="AO92" s="2062"/>
      <c r="AP92" s="2062"/>
      <c r="AQ92" s="2062"/>
      <c r="AR92" s="2062"/>
      <c r="AS92" s="2063"/>
      <c r="AT92" s="2062"/>
      <c r="AU92" s="2062"/>
      <c r="AV92" s="2062"/>
      <c r="AW92" s="2062"/>
      <c r="AX92" s="2063"/>
    </row>
    <row r="93" spans="1:56">
      <c r="A93" s="2062"/>
      <c r="B93" s="2062"/>
      <c r="C93" s="2062"/>
      <c r="D93" s="2062"/>
      <c r="E93" s="2063"/>
      <c r="F93" s="2062"/>
      <c r="G93" s="2062"/>
      <c r="H93" s="2062"/>
      <c r="I93" s="2062"/>
      <c r="J93" s="2063"/>
      <c r="K93" s="2062"/>
      <c r="L93" s="2062"/>
      <c r="M93" s="2062"/>
      <c r="N93" s="2062"/>
      <c r="O93" s="2063"/>
      <c r="P93" s="2062"/>
      <c r="Q93" s="2062"/>
      <c r="R93" s="2062"/>
      <c r="S93" s="2062"/>
      <c r="T93" s="2063"/>
      <c r="U93" s="2062"/>
      <c r="V93" s="2062"/>
      <c r="W93" s="2062"/>
      <c r="X93" s="2062"/>
      <c r="Y93" s="2063"/>
      <c r="Z93" s="2062"/>
      <c r="AA93" s="2062"/>
      <c r="AB93" s="2062"/>
      <c r="AC93" s="2062"/>
      <c r="AD93" s="2063"/>
      <c r="AE93" s="2062"/>
      <c r="AF93" s="2062"/>
      <c r="AG93" s="2062"/>
      <c r="AH93" s="2062"/>
      <c r="AI93" s="2063"/>
      <c r="AJ93" s="2062"/>
      <c r="AK93" s="2062"/>
      <c r="AL93" s="2062"/>
      <c r="AM93" s="2062"/>
      <c r="AN93" s="2063"/>
      <c r="AO93" s="2062"/>
      <c r="AP93" s="2062"/>
      <c r="AQ93" s="2062"/>
      <c r="AR93" s="2062"/>
      <c r="AS93" s="2063"/>
      <c r="AT93" s="2062"/>
      <c r="AU93" s="2062"/>
      <c r="AV93" s="2062"/>
      <c r="AW93" s="2062"/>
      <c r="AX93" s="2063"/>
    </row>
    <row r="94" spans="1:56">
      <c r="A94" s="2062"/>
      <c r="B94" s="2062"/>
      <c r="C94" s="2062"/>
      <c r="D94" s="2062"/>
      <c r="E94" s="2063"/>
      <c r="F94" s="2062"/>
      <c r="G94" s="2062"/>
      <c r="H94" s="2062"/>
      <c r="I94" s="2062"/>
      <c r="J94" s="2063"/>
      <c r="K94" s="2062"/>
      <c r="L94" s="2062"/>
      <c r="M94" s="2062"/>
      <c r="N94" s="2062"/>
      <c r="O94" s="2063"/>
      <c r="P94" s="2062"/>
      <c r="Q94" s="2062"/>
      <c r="R94" s="2062"/>
      <c r="S94" s="2062"/>
      <c r="T94" s="2063"/>
      <c r="U94" s="2062"/>
      <c r="V94" s="2062"/>
      <c r="W94" s="2062"/>
      <c r="X94" s="2062"/>
      <c r="Y94" s="2063"/>
      <c r="Z94" s="2062"/>
      <c r="AA94" s="2062"/>
      <c r="AB94" s="2062"/>
      <c r="AC94" s="2062"/>
      <c r="AD94" s="2063"/>
      <c r="AE94" s="2062"/>
      <c r="AF94" s="2062"/>
      <c r="AG94" s="2062"/>
      <c r="AH94" s="2062"/>
      <c r="AI94" s="2063"/>
      <c r="AJ94" s="2062"/>
      <c r="AK94" s="2062"/>
      <c r="AL94" s="2062"/>
      <c r="AM94" s="2062"/>
      <c r="AN94" s="2063"/>
      <c r="AO94" s="2062"/>
      <c r="AP94" s="2062"/>
      <c r="AQ94" s="2062"/>
      <c r="AR94" s="2062"/>
      <c r="AS94" s="2063"/>
      <c r="AT94" s="2062"/>
      <c r="AU94" s="2062"/>
      <c r="AV94" s="2062"/>
      <c r="AW94" s="2062"/>
      <c r="AX94" s="2063"/>
    </row>
    <row r="95" spans="1:56">
      <c r="A95" s="2062"/>
      <c r="B95" s="2062"/>
      <c r="C95" s="2062"/>
      <c r="D95" s="2062"/>
      <c r="E95" s="2063"/>
      <c r="F95" s="2062"/>
      <c r="G95" s="2062"/>
      <c r="H95" s="2062"/>
      <c r="I95" s="2062"/>
      <c r="J95" s="2063"/>
      <c r="K95" s="2062"/>
      <c r="L95" s="2062"/>
      <c r="M95" s="2062"/>
      <c r="N95" s="2062"/>
      <c r="O95" s="2063"/>
      <c r="P95" s="2062"/>
      <c r="Q95" s="2062"/>
      <c r="R95" s="2062"/>
      <c r="S95" s="2062"/>
      <c r="T95" s="2063"/>
      <c r="U95" s="2062"/>
      <c r="V95" s="2062"/>
      <c r="W95" s="2062"/>
      <c r="X95" s="2062"/>
      <c r="Y95" s="2063"/>
      <c r="Z95" s="2062"/>
      <c r="AA95" s="2062"/>
      <c r="AB95" s="2062"/>
      <c r="AC95" s="2062"/>
      <c r="AD95" s="2063"/>
      <c r="AE95" s="2062"/>
      <c r="AF95" s="2062"/>
      <c r="AG95" s="2062"/>
      <c r="AH95" s="2062"/>
      <c r="AI95" s="2063"/>
      <c r="AJ95" s="2062"/>
      <c r="AK95" s="2062"/>
      <c r="AL95" s="2062"/>
      <c r="AM95" s="2062"/>
      <c r="AN95" s="2063"/>
      <c r="AO95" s="2062"/>
      <c r="AP95" s="2062"/>
      <c r="AQ95" s="2062"/>
      <c r="AR95" s="2062"/>
      <c r="AS95" s="2063"/>
      <c r="AT95" s="2062"/>
      <c r="AU95" s="2062"/>
      <c r="AV95" s="2062"/>
      <c r="AW95" s="2062"/>
      <c r="AX95" s="2063"/>
    </row>
    <row r="96" spans="1:56">
      <c r="A96" s="2062"/>
      <c r="B96" s="2062"/>
      <c r="C96" s="2062"/>
      <c r="D96" s="2062"/>
      <c r="E96" s="2063"/>
      <c r="F96" s="2062"/>
      <c r="G96" s="2062"/>
      <c r="H96" s="2062"/>
      <c r="I96" s="2062"/>
      <c r="J96" s="2063"/>
      <c r="K96" s="2062"/>
      <c r="L96" s="2062"/>
      <c r="M96" s="2062"/>
      <c r="N96" s="2062"/>
      <c r="O96" s="2063"/>
      <c r="P96" s="2062"/>
      <c r="Q96" s="2062"/>
      <c r="R96" s="2062"/>
      <c r="S96" s="2062"/>
      <c r="T96" s="2063"/>
      <c r="U96" s="2062"/>
      <c r="V96" s="2062"/>
      <c r="W96" s="2062"/>
      <c r="X96" s="2062"/>
      <c r="Y96" s="2063"/>
      <c r="Z96" s="2062"/>
      <c r="AA96" s="2062"/>
      <c r="AB96" s="2062"/>
      <c r="AC96" s="2062"/>
      <c r="AD96" s="2063"/>
      <c r="AE96" s="2062"/>
      <c r="AF96" s="2062"/>
      <c r="AG96" s="2062"/>
      <c r="AH96" s="2062"/>
      <c r="AI96" s="2063"/>
      <c r="AJ96" s="2062"/>
      <c r="AK96" s="2062"/>
      <c r="AL96" s="2062"/>
      <c r="AM96" s="2062"/>
      <c r="AN96" s="2063"/>
      <c r="AO96" s="2062"/>
      <c r="AP96" s="2062"/>
      <c r="AQ96" s="2062"/>
      <c r="AR96" s="2062"/>
      <c r="AS96" s="2063"/>
      <c r="AT96" s="2062"/>
      <c r="AU96" s="2062"/>
      <c r="AV96" s="2062"/>
      <c r="AW96" s="2062"/>
      <c r="AX96" s="2063"/>
    </row>
    <row r="97" spans="1:56">
      <c r="A97" s="2062"/>
      <c r="B97" s="2062"/>
      <c r="C97" s="2062"/>
      <c r="D97" s="2062"/>
      <c r="E97" s="2063"/>
      <c r="F97" s="2062"/>
      <c r="G97" s="2062"/>
      <c r="H97" s="2062"/>
      <c r="I97" s="2062"/>
      <c r="J97" s="2063"/>
      <c r="K97" s="2062"/>
      <c r="L97" s="2062"/>
      <c r="M97" s="2062"/>
      <c r="N97" s="2062"/>
      <c r="O97" s="2063"/>
      <c r="P97" s="2062"/>
      <c r="Q97" s="2062"/>
      <c r="R97" s="2062"/>
      <c r="S97" s="2062"/>
      <c r="T97" s="2063"/>
      <c r="U97" s="2062"/>
      <c r="V97" s="2062"/>
      <c r="W97" s="2062"/>
      <c r="X97" s="2062"/>
      <c r="Y97" s="2063"/>
      <c r="Z97" s="2062"/>
      <c r="AA97" s="2062"/>
      <c r="AB97" s="2062"/>
      <c r="AC97" s="2062"/>
      <c r="AD97" s="2063"/>
      <c r="AE97" s="2062"/>
      <c r="AF97" s="2062"/>
      <c r="AG97" s="2062"/>
      <c r="AH97" s="2062"/>
      <c r="AI97" s="2063"/>
      <c r="AJ97" s="2062"/>
      <c r="AK97" s="2062"/>
      <c r="AL97" s="2062"/>
      <c r="AM97" s="2062"/>
      <c r="AN97" s="2063"/>
      <c r="AO97" s="2062"/>
      <c r="AP97" s="2062"/>
      <c r="AQ97" s="2062"/>
      <c r="AR97" s="2062"/>
      <c r="AS97" s="2063"/>
      <c r="AT97" s="2062"/>
      <c r="AU97" s="2062"/>
      <c r="AV97" s="2062"/>
      <c r="AW97" s="2062"/>
      <c r="AX97" s="2063"/>
    </row>
    <row r="98" spans="1:56" s="387" customFormat="1">
      <c r="A98" s="2072"/>
      <c r="B98" s="2072"/>
      <c r="C98" s="2072"/>
      <c r="D98" s="2072"/>
      <c r="E98" s="2073"/>
      <c r="F98" s="2072"/>
      <c r="G98" s="2072"/>
      <c r="H98" s="2072"/>
      <c r="I98" s="2072"/>
      <c r="J98" s="2073"/>
      <c r="K98" s="2072"/>
      <c r="L98" s="2072"/>
      <c r="M98" s="2072"/>
      <c r="N98" s="2072"/>
      <c r="O98" s="2073"/>
      <c r="P98" s="2072"/>
      <c r="Q98" s="2072"/>
      <c r="R98" s="2072"/>
      <c r="S98" s="2072"/>
      <c r="T98" s="2073"/>
      <c r="U98" s="2072"/>
      <c r="V98" s="2072"/>
      <c r="W98" s="2072"/>
      <c r="X98" s="2072"/>
      <c r="Y98" s="2073"/>
      <c r="Z98" s="2072"/>
      <c r="AA98" s="2072"/>
      <c r="AB98" s="2072"/>
      <c r="AC98" s="2072"/>
      <c r="AD98" s="2073"/>
      <c r="AE98" s="2072"/>
      <c r="AF98" s="2072"/>
      <c r="AG98" s="2072"/>
      <c r="AH98" s="2072"/>
      <c r="AI98" s="2073"/>
      <c r="AJ98" s="2072"/>
      <c r="AK98" s="2072"/>
      <c r="AL98" s="2072"/>
      <c r="AM98" s="2072"/>
      <c r="AN98" s="2073"/>
      <c r="AO98" s="2072"/>
      <c r="AP98" s="2072"/>
      <c r="AQ98" s="2072"/>
      <c r="AR98" s="2072"/>
      <c r="AS98" s="2073"/>
      <c r="AT98" s="2072"/>
      <c r="AU98" s="2072"/>
      <c r="AV98" s="2072"/>
      <c r="AW98" s="2072"/>
      <c r="AX98" s="2073"/>
      <c r="AY98" s="388"/>
      <c r="AZ98" s="388"/>
      <c r="BA98" s="388"/>
      <c r="BB98" s="388"/>
      <c r="BC98" s="388"/>
      <c r="BD98" s="388"/>
    </row>
    <row r="99" spans="1:56" ht="18.75">
      <c r="A99" s="2080" t="s">
        <v>0</v>
      </c>
      <c r="B99" s="2080"/>
      <c r="C99" s="2080"/>
      <c r="D99" s="2080"/>
      <c r="E99" s="2080"/>
      <c r="F99" s="2080" t="s">
        <v>1</v>
      </c>
      <c r="G99" s="2080"/>
      <c r="H99" s="2080"/>
      <c r="I99" s="2080"/>
      <c r="J99" s="2080"/>
      <c r="K99" s="2080" t="s">
        <v>2</v>
      </c>
      <c r="L99" s="2080"/>
      <c r="M99" s="2080"/>
      <c r="N99" s="2080"/>
      <c r="O99" s="2080"/>
      <c r="P99" s="2080" t="s">
        <v>3</v>
      </c>
      <c r="Q99" s="2080"/>
      <c r="R99" s="2080"/>
      <c r="S99" s="2080"/>
      <c r="T99" s="2080"/>
      <c r="U99" s="2080" t="s">
        <v>4</v>
      </c>
      <c r="V99" s="2080"/>
      <c r="W99" s="2080"/>
      <c r="X99" s="2080"/>
      <c r="Y99" s="2080"/>
      <c r="Z99" s="2080" t="s">
        <v>5</v>
      </c>
      <c r="AA99" s="2080"/>
      <c r="AB99" s="2080"/>
      <c r="AC99" s="2080"/>
      <c r="AD99" s="2080"/>
      <c r="AE99" s="2080" t="s">
        <v>6</v>
      </c>
      <c r="AF99" s="2080"/>
      <c r="AG99" s="2080"/>
      <c r="AH99" s="2080"/>
      <c r="AI99" s="2080"/>
      <c r="AJ99" s="2080" t="s">
        <v>7</v>
      </c>
      <c r="AK99" s="2080"/>
      <c r="AL99" s="2080"/>
      <c r="AM99" s="2080"/>
      <c r="AN99" s="2080"/>
      <c r="AO99" s="2080" t="s">
        <v>8</v>
      </c>
      <c r="AP99" s="2080"/>
      <c r="AQ99" s="2080"/>
      <c r="AR99" s="2080"/>
      <c r="AS99" s="2080"/>
      <c r="AT99" s="2080" t="s">
        <v>9</v>
      </c>
      <c r="AU99" s="2080"/>
      <c r="AV99" s="2080"/>
      <c r="AW99" s="2080"/>
      <c r="AX99" s="2080"/>
    </row>
    <row r="100" spans="1:56">
      <c r="A100" s="400">
        <v>1</v>
      </c>
      <c r="B100" s="401"/>
      <c r="C100" s="401"/>
      <c r="D100" s="401"/>
      <c r="E100" s="402"/>
      <c r="F100" s="400">
        <v>2</v>
      </c>
      <c r="G100" s="401"/>
      <c r="H100" s="401"/>
      <c r="I100" s="401"/>
      <c r="J100" s="402"/>
      <c r="K100" s="400">
        <v>3</v>
      </c>
      <c r="L100" s="401"/>
      <c r="M100" s="401"/>
      <c r="N100" s="401"/>
      <c r="O100" s="402"/>
      <c r="P100" s="400">
        <v>4</v>
      </c>
      <c r="Q100" s="401"/>
      <c r="R100" s="401"/>
      <c r="S100" s="401"/>
      <c r="T100" s="402"/>
      <c r="U100" s="400">
        <v>5</v>
      </c>
      <c r="V100" s="401"/>
      <c r="W100" s="401"/>
      <c r="X100" s="401"/>
      <c r="Y100" s="402"/>
      <c r="Z100" s="400">
        <v>6</v>
      </c>
      <c r="AA100" s="401"/>
      <c r="AB100" s="401"/>
      <c r="AC100" s="401"/>
      <c r="AD100" s="402"/>
      <c r="AE100" s="400">
        <v>7</v>
      </c>
      <c r="AF100" s="401"/>
      <c r="AG100" s="401"/>
      <c r="AH100" s="401"/>
      <c r="AI100" s="402"/>
      <c r="AJ100" s="400">
        <v>8</v>
      </c>
      <c r="AK100" s="401"/>
      <c r="AL100" s="401"/>
      <c r="AM100" s="401"/>
      <c r="AN100" s="402"/>
      <c r="AO100" s="400">
        <v>9</v>
      </c>
      <c r="AP100" s="401"/>
      <c r="AQ100" s="401"/>
      <c r="AR100" s="401"/>
      <c r="AS100" s="402"/>
      <c r="AT100" s="400">
        <v>10</v>
      </c>
      <c r="AU100" s="401"/>
      <c r="AV100" s="401"/>
      <c r="AW100" s="401"/>
      <c r="AX100" s="402"/>
    </row>
    <row r="101" spans="1:56">
      <c r="A101" s="2078"/>
      <c r="B101" s="2078"/>
      <c r="C101" s="2078"/>
      <c r="D101" s="2078"/>
      <c r="E101" s="2079"/>
      <c r="F101" s="2078"/>
      <c r="G101" s="2078"/>
      <c r="H101" s="2078"/>
      <c r="I101" s="2078"/>
      <c r="J101" s="2079"/>
      <c r="K101" s="2078"/>
      <c r="L101" s="2078"/>
      <c r="M101" s="2078"/>
      <c r="N101" s="2078"/>
      <c r="O101" s="2079"/>
      <c r="P101" s="2078"/>
      <c r="Q101" s="2078"/>
      <c r="R101" s="2078"/>
      <c r="S101" s="2078"/>
      <c r="T101" s="2079"/>
      <c r="U101" s="2078"/>
      <c r="V101" s="2078"/>
      <c r="W101" s="2078"/>
      <c r="X101" s="2078"/>
      <c r="Y101" s="2079"/>
      <c r="Z101" s="2078"/>
      <c r="AA101" s="2078"/>
      <c r="AB101" s="2078"/>
      <c r="AC101" s="2078"/>
      <c r="AD101" s="2079"/>
      <c r="AE101" s="2078"/>
      <c r="AF101" s="2078"/>
      <c r="AG101" s="2078"/>
      <c r="AH101" s="2078"/>
      <c r="AI101" s="2079"/>
      <c r="AJ101" s="2078"/>
      <c r="AK101" s="2078"/>
      <c r="AL101" s="2078"/>
      <c r="AM101" s="2078"/>
      <c r="AN101" s="2079"/>
      <c r="AO101" s="2078"/>
      <c r="AP101" s="2078"/>
      <c r="AQ101" s="2078"/>
      <c r="AR101" s="2078"/>
      <c r="AS101" s="2079"/>
      <c r="AT101" s="2078"/>
      <c r="AU101" s="2078"/>
      <c r="AV101" s="2078"/>
      <c r="AW101" s="2078"/>
      <c r="AX101" s="2079"/>
    </row>
    <row r="102" spans="1:56">
      <c r="A102" s="2078"/>
      <c r="B102" s="2078"/>
      <c r="C102" s="2078"/>
      <c r="D102" s="2078"/>
      <c r="E102" s="2079"/>
      <c r="F102" s="2078"/>
      <c r="G102" s="2078"/>
      <c r="H102" s="2078"/>
      <c r="I102" s="2078"/>
      <c r="J102" s="2079"/>
      <c r="K102" s="2078"/>
      <c r="L102" s="2078"/>
      <c r="M102" s="2078"/>
      <c r="N102" s="2078"/>
      <c r="O102" s="2079"/>
      <c r="P102" s="2078"/>
      <c r="Q102" s="2078"/>
      <c r="R102" s="2078"/>
      <c r="S102" s="2078"/>
      <c r="T102" s="2079"/>
      <c r="U102" s="2078"/>
      <c r="V102" s="2078"/>
      <c r="W102" s="2078"/>
      <c r="X102" s="2078"/>
      <c r="Y102" s="2079"/>
      <c r="Z102" s="2078"/>
      <c r="AA102" s="2078"/>
      <c r="AB102" s="2078"/>
      <c r="AC102" s="2078"/>
      <c r="AD102" s="2079"/>
      <c r="AE102" s="2078"/>
      <c r="AF102" s="2078"/>
      <c r="AG102" s="2078"/>
      <c r="AH102" s="2078"/>
      <c r="AI102" s="2079"/>
      <c r="AJ102" s="2078"/>
      <c r="AK102" s="2078"/>
      <c r="AL102" s="2078"/>
      <c r="AM102" s="2078"/>
      <c r="AN102" s="2079"/>
      <c r="AO102" s="2078"/>
      <c r="AP102" s="2078"/>
      <c r="AQ102" s="2078"/>
      <c r="AR102" s="2078"/>
      <c r="AS102" s="2079"/>
      <c r="AT102" s="2078"/>
      <c r="AU102" s="2078"/>
      <c r="AV102" s="2078"/>
      <c r="AW102" s="2078"/>
      <c r="AX102" s="2079"/>
    </row>
    <row r="103" spans="1:56">
      <c r="A103" s="2078"/>
      <c r="B103" s="2078"/>
      <c r="C103" s="2078"/>
      <c r="D103" s="2078"/>
      <c r="E103" s="2079"/>
      <c r="F103" s="2078"/>
      <c r="G103" s="2078"/>
      <c r="H103" s="2078"/>
      <c r="I103" s="2078"/>
      <c r="J103" s="2079"/>
      <c r="K103" s="2078"/>
      <c r="L103" s="2078"/>
      <c r="M103" s="2078"/>
      <c r="N103" s="2078"/>
      <c r="O103" s="2079"/>
      <c r="P103" s="2078"/>
      <c r="Q103" s="2078"/>
      <c r="R103" s="2078"/>
      <c r="S103" s="2078"/>
      <c r="T103" s="2079"/>
      <c r="U103" s="2078"/>
      <c r="V103" s="2078"/>
      <c r="W103" s="2078"/>
      <c r="X103" s="2078"/>
      <c r="Y103" s="2079"/>
      <c r="Z103" s="2078"/>
      <c r="AA103" s="2078"/>
      <c r="AB103" s="2078"/>
      <c r="AC103" s="2078"/>
      <c r="AD103" s="2079"/>
      <c r="AE103" s="2078"/>
      <c r="AF103" s="2078"/>
      <c r="AG103" s="2078"/>
      <c r="AH103" s="2078"/>
      <c r="AI103" s="2079"/>
      <c r="AJ103" s="2078"/>
      <c r="AK103" s="2078"/>
      <c r="AL103" s="2078"/>
      <c r="AM103" s="2078"/>
      <c r="AN103" s="2079"/>
      <c r="AO103" s="2078"/>
      <c r="AP103" s="2078"/>
      <c r="AQ103" s="2078"/>
      <c r="AR103" s="2078"/>
      <c r="AS103" s="2079"/>
      <c r="AT103" s="2078"/>
      <c r="AU103" s="2078"/>
      <c r="AV103" s="2078"/>
      <c r="AW103" s="2078"/>
      <c r="AX103" s="2079"/>
    </row>
    <row r="104" spans="1:56">
      <c r="A104" s="2078"/>
      <c r="B104" s="2078"/>
      <c r="C104" s="2078"/>
      <c r="D104" s="2078"/>
      <c r="E104" s="2079"/>
      <c r="F104" s="2078"/>
      <c r="G104" s="2078"/>
      <c r="H104" s="2078"/>
      <c r="I104" s="2078"/>
      <c r="J104" s="2079"/>
      <c r="K104" s="2078"/>
      <c r="L104" s="2078"/>
      <c r="M104" s="2078"/>
      <c r="N104" s="2078"/>
      <c r="O104" s="2079"/>
      <c r="P104" s="2078"/>
      <c r="Q104" s="2078"/>
      <c r="R104" s="2078"/>
      <c r="S104" s="2078"/>
      <c r="T104" s="2079"/>
      <c r="U104" s="2078"/>
      <c r="V104" s="2078"/>
      <c r="W104" s="2078"/>
      <c r="X104" s="2078"/>
      <c r="Y104" s="2079"/>
      <c r="Z104" s="2078"/>
      <c r="AA104" s="2078"/>
      <c r="AB104" s="2078"/>
      <c r="AC104" s="2078"/>
      <c r="AD104" s="2079"/>
      <c r="AE104" s="2078"/>
      <c r="AF104" s="2078"/>
      <c r="AG104" s="2078"/>
      <c r="AH104" s="2078"/>
      <c r="AI104" s="2079"/>
      <c r="AJ104" s="2078"/>
      <c r="AK104" s="2078"/>
      <c r="AL104" s="2078"/>
      <c r="AM104" s="2078"/>
      <c r="AN104" s="2079"/>
      <c r="AO104" s="2078"/>
      <c r="AP104" s="2078"/>
      <c r="AQ104" s="2078"/>
      <c r="AR104" s="2078"/>
      <c r="AS104" s="2079"/>
      <c r="AT104" s="2078"/>
      <c r="AU104" s="2078"/>
      <c r="AV104" s="2078"/>
      <c r="AW104" s="2078"/>
      <c r="AX104" s="2079"/>
    </row>
    <row r="105" spans="1:56">
      <c r="A105" s="2078"/>
      <c r="B105" s="2078"/>
      <c r="C105" s="2078"/>
      <c r="D105" s="2078"/>
      <c r="E105" s="2079"/>
      <c r="F105" s="2078"/>
      <c r="G105" s="2078"/>
      <c r="H105" s="2078"/>
      <c r="I105" s="2078"/>
      <c r="J105" s="2079"/>
      <c r="K105" s="2078"/>
      <c r="L105" s="2078"/>
      <c r="M105" s="2078"/>
      <c r="N105" s="2078"/>
      <c r="O105" s="2079"/>
      <c r="P105" s="2078"/>
      <c r="Q105" s="2078"/>
      <c r="R105" s="2078"/>
      <c r="S105" s="2078"/>
      <c r="T105" s="2079"/>
      <c r="U105" s="2078"/>
      <c r="V105" s="2078"/>
      <c r="W105" s="2078"/>
      <c r="X105" s="2078"/>
      <c r="Y105" s="2079"/>
      <c r="Z105" s="2078"/>
      <c r="AA105" s="2078"/>
      <c r="AB105" s="2078"/>
      <c r="AC105" s="2078"/>
      <c r="AD105" s="2079"/>
      <c r="AE105" s="2078"/>
      <c r="AF105" s="2078"/>
      <c r="AG105" s="2078"/>
      <c r="AH105" s="2078"/>
      <c r="AI105" s="2079"/>
      <c r="AJ105" s="2078"/>
      <c r="AK105" s="2078"/>
      <c r="AL105" s="2078"/>
      <c r="AM105" s="2078"/>
      <c r="AN105" s="2079"/>
      <c r="AO105" s="2078"/>
      <c r="AP105" s="2078"/>
      <c r="AQ105" s="2078"/>
      <c r="AR105" s="2078"/>
      <c r="AS105" s="2079"/>
      <c r="AT105" s="2078"/>
      <c r="AU105" s="2078"/>
      <c r="AV105" s="2078"/>
      <c r="AW105" s="2078"/>
      <c r="AX105" s="2079"/>
    </row>
    <row r="106" spans="1:56">
      <c r="A106" s="2078"/>
      <c r="B106" s="2078"/>
      <c r="C106" s="2078"/>
      <c r="D106" s="2078"/>
      <c r="E106" s="2079"/>
      <c r="F106" s="2078"/>
      <c r="G106" s="2078"/>
      <c r="H106" s="2078"/>
      <c r="I106" s="2078"/>
      <c r="J106" s="2079"/>
      <c r="K106" s="2078"/>
      <c r="L106" s="2078"/>
      <c r="M106" s="2078"/>
      <c r="N106" s="2078"/>
      <c r="O106" s="2079"/>
      <c r="P106" s="2078"/>
      <c r="Q106" s="2078"/>
      <c r="R106" s="2078"/>
      <c r="S106" s="2078"/>
      <c r="T106" s="2079"/>
      <c r="U106" s="2078"/>
      <c r="V106" s="2078"/>
      <c r="W106" s="2078"/>
      <c r="X106" s="2078"/>
      <c r="Y106" s="2079"/>
      <c r="Z106" s="2078"/>
      <c r="AA106" s="2078"/>
      <c r="AB106" s="2078"/>
      <c r="AC106" s="2078"/>
      <c r="AD106" s="2079"/>
      <c r="AE106" s="2078"/>
      <c r="AF106" s="2078"/>
      <c r="AG106" s="2078"/>
      <c r="AH106" s="2078"/>
      <c r="AI106" s="2079"/>
      <c r="AJ106" s="2078"/>
      <c r="AK106" s="2078"/>
      <c r="AL106" s="2078"/>
      <c r="AM106" s="2078"/>
      <c r="AN106" s="2079"/>
      <c r="AO106" s="2078"/>
      <c r="AP106" s="2078"/>
      <c r="AQ106" s="2078"/>
      <c r="AR106" s="2078"/>
      <c r="AS106" s="2079"/>
      <c r="AT106" s="2078"/>
      <c r="AU106" s="2078"/>
      <c r="AV106" s="2078"/>
      <c r="AW106" s="2078"/>
      <c r="AX106" s="2079"/>
    </row>
    <row r="107" spans="1:56">
      <c r="A107" s="2078"/>
      <c r="B107" s="2078"/>
      <c r="C107" s="2078"/>
      <c r="D107" s="2078"/>
      <c r="E107" s="2079"/>
      <c r="F107" s="2078"/>
      <c r="G107" s="2078"/>
      <c r="H107" s="2078"/>
      <c r="I107" s="2078"/>
      <c r="J107" s="2079"/>
      <c r="K107" s="2078"/>
      <c r="L107" s="2078"/>
      <c r="M107" s="2078"/>
      <c r="N107" s="2078"/>
      <c r="O107" s="2079"/>
      <c r="P107" s="2078"/>
      <c r="Q107" s="2078"/>
      <c r="R107" s="2078"/>
      <c r="S107" s="2078"/>
      <c r="T107" s="2079"/>
      <c r="U107" s="2078"/>
      <c r="V107" s="2078"/>
      <c r="W107" s="2078"/>
      <c r="X107" s="2078"/>
      <c r="Y107" s="2079"/>
      <c r="Z107" s="2078"/>
      <c r="AA107" s="2078"/>
      <c r="AB107" s="2078"/>
      <c r="AC107" s="2078"/>
      <c r="AD107" s="2079"/>
      <c r="AE107" s="2078"/>
      <c r="AF107" s="2078"/>
      <c r="AG107" s="2078"/>
      <c r="AH107" s="2078"/>
      <c r="AI107" s="2079"/>
      <c r="AJ107" s="2078"/>
      <c r="AK107" s="2078"/>
      <c r="AL107" s="2078"/>
      <c r="AM107" s="2078"/>
      <c r="AN107" s="2079"/>
      <c r="AO107" s="2078"/>
      <c r="AP107" s="2078"/>
      <c r="AQ107" s="2078"/>
      <c r="AR107" s="2078"/>
      <c r="AS107" s="2079"/>
      <c r="AT107" s="2078"/>
      <c r="AU107" s="2078"/>
      <c r="AV107" s="2078"/>
      <c r="AW107" s="2078"/>
      <c r="AX107" s="2079"/>
    </row>
    <row r="108" spans="1:56">
      <c r="A108" s="2078"/>
      <c r="B108" s="2078"/>
      <c r="C108" s="2078"/>
      <c r="D108" s="2078"/>
      <c r="E108" s="2079"/>
      <c r="F108" s="2078"/>
      <c r="G108" s="2078"/>
      <c r="H108" s="2078"/>
      <c r="I108" s="2078"/>
      <c r="J108" s="2079"/>
      <c r="K108" s="2078"/>
      <c r="L108" s="2078"/>
      <c r="M108" s="2078"/>
      <c r="N108" s="2078"/>
      <c r="O108" s="2079"/>
      <c r="P108" s="2078"/>
      <c r="Q108" s="2078"/>
      <c r="R108" s="2078"/>
      <c r="S108" s="2078"/>
      <c r="T108" s="2079"/>
      <c r="U108" s="2078"/>
      <c r="V108" s="2078"/>
      <c r="W108" s="2078"/>
      <c r="X108" s="2078"/>
      <c r="Y108" s="2079"/>
      <c r="Z108" s="2078"/>
      <c r="AA108" s="2078"/>
      <c r="AB108" s="2078"/>
      <c r="AC108" s="2078"/>
      <c r="AD108" s="2079"/>
      <c r="AE108" s="2078"/>
      <c r="AF108" s="2078"/>
      <c r="AG108" s="2078"/>
      <c r="AH108" s="2078"/>
      <c r="AI108" s="2079"/>
      <c r="AJ108" s="2078"/>
      <c r="AK108" s="2078"/>
      <c r="AL108" s="2078"/>
      <c r="AM108" s="2078"/>
      <c r="AN108" s="2079"/>
      <c r="AO108" s="2078"/>
      <c r="AP108" s="2078"/>
      <c r="AQ108" s="2078"/>
      <c r="AR108" s="2078"/>
      <c r="AS108" s="2079"/>
      <c r="AT108" s="2078"/>
      <c r="AU108" s="2078"/>
      <c r="AV108" s="2078"/>
      <c r="AW108" s="2078"/>
      <c r="AX108" s="2079"/>
    </row>
    <row r="109" spans="1:56">
      <c r="A109" s="2078"/>
      <c r="B109" s="2078"/>
      <c r="C109" s="2078"/>
      <c r="D109" s="2078"/>
      <c r="E109" s="2079"/>
      <c r="F109" s="2078"/>
      <c r="G109" s="2078"/>
      <c r="H109" s="2078"/>
      <c r="I109" s="2078"/>
      <c r="J109" s="2079"/>
      <c r="K109" s="2078"/>
      <c r="L109" s="2078"/>
      <c r="M109" s="2078"/>
      <c r="N109" s="2078"/>
      <c r="O109" s="2079"/>
      <c r="P109" s="2078"/>
      <c r="Q109" s="2078"/>
      <c r="R109" s="2078"/>
      <c r="S109" s="2078"/>
      <c r="T109" s="2079"/>
      <c r="U109" s="2078"/>
      <c r="V109" s="2078"/>
      <c r="W109" s="2078"/>
      <c r="X109" s="2078"/>
      <c r="Y109" s="2079"/>
      <c r="Z109" s="2078"/>
      <c r="AA109" s="2078"/>
      <c r="AB109" s="2078"/>
      <c r="AC109" s="2078"/>
      <c r="AD109" s="2079"/>
      <c r="AE109" s="2078"/>
      <c r="AF109" s="2078"/>
      <c r="AG109" s="2078"/>
      <c r="AH109" s="2078"/>
      <c r="AI109" s="2079"/>
      <c r="AJ109" s="2078"/>
      <c r="AK109" s="2078"/>
      <c r="AL109" s="2078"/>
      <c r="AM109" s="2078"/>
      <c r="AN109" s="2079"/>
      <c r="AO109" s="2078"/>
      <c r="AP109" s="2078"/>
      <c r="AQ109" s="2078"/>
      <c r="AR109" s="2078"/>
      <c r="AS109" s="2079"/>
      <c r="AT109" s="2078"/>
      <c r="AU109" s="2078"/>
      <c r="AV109" s="2078"/>
      <c r="AW109" s="2078"/>
      <c r="AX109" s="2079"/>
    </row>
    <row r="110" spans="1:56">
      <c r="A110" s="2078"/>
      <c r="B110" s="2078"/>
      <c r="C110" s="2078"/>
      <c r="D110" s="2078"/>
      <c r="E110" s="2079"/>
      <c r="F110" s="2078"/>
      <c r="G110" s="2078"/>
      <c r="H110" s="2078"/>
      <c r="I110" s="2078"/>
      <c r="J110" s="2079"/>
      <c r="K110" s="2078"/>
      <c r="L110" s="2078"/>
      <c r="M110" s="2078"/>
      <c r="N110" s="2078"/>
      <c r="O110" s="2079"/>
      <c r="P110" s="2078"/>
      <c r="Q110" s="2078"/>
      <c r="R110" s="2078"/>
      <c r="S110" s="2078"/>
      <c r="T110" s="2079"/>
      <c r="U110" s="2078"/>
      <c r="V110" s="2078"/>
      <c r="W110" s="2078"/>
      <c r="X110" s="2078"/>
      <c r="Y110" s="2079"/>
      <c r="Z110" s="2078"/>
      <c r="AA110" s="2078"/>
      <c r="AB110" s="2078"/>
      <c r="AC110" s="2078"/>
      <c r="AD110" s="2079"/>
      <c r="AE110" s="2078"/>
      <c r="AF110" s="2078"/>
      <c r="AG110" s="2078"/>
      <c r="AH110" s="2078"/>
      <c r="AI110" s="2079"/>
      <c r="AJ110" s="2078"/>
      <c r="AK110" s="2078"/>
      <c r="AL110" s="2078"/>
      <c r="AM110" s="2078"/>
      <c r="AN110" s="2079"/>
      <c r="AO110" s="2078"/>
      <c r="AP110" s="2078"/>
      <c r="AQ110" s="2078"/>
      <c r="AR110" s="2078"/>
      <c r="AS110" s="2079"/>
      <c r="AT110" s="2078"/>
      <c r="AU110" s="2078"/>
      <c r="AV110" s="2078"/>
      <c r="AW110" s="2078"/>
      <c r="AX110" s="2079"/>
    </row>
    <row r="111" spans="1:56">
      <c r="A111" s="2078"/>
      <c r="B111" s="2078"/>
      <c r="C111" s="2078"/>
      <c r="D111" s="2078"/>
      <c r="E111" s="2079"/>
      <c r="F111" s="2078"/>
      <c r="G111" s="2078"/>
      <c r="H111" s="2078"/>
      <c r="I111" s="2078"/>
      <c r="J111" s="2079"/>
      <c r="K111" s="2078"/>
      <c r="L111" s="2078"/>
      <c r="M111" s="2078"/>
      <c r="N111" s="2078"/>
      <c r="O111" s="2079"/>
      <c r="P111" s="2078"/>
      <c r="Q111" s="2078"/>
      <c r="R111" s="2078"/>
      <c r="S111" s="2078"/>
      <c r="T111" s="2079"/>
      <c r="U111" s="2078"/>
      <c r="V111" s="2078"/>
      <c r="W111" s="2078"/>
      <c r="X111" s="2078"/>
      <c r="Y111" s="2079"/>
      <c r="Z111" s="2078"/>
      <c r="AA111" s="2078"/>
      <c r="AB111" s="2078"/>
      <c r="AC111" s="2078"/>
      <c r="AD111" s="2079"/>
      <c r="AE111" s="2078"/>
      <c r="AF111" s="2078"/>
      <c r="AG111" s="2078"/>
      <c r="AH111" s="2078"/>
      <c r="AI111" s="2079"/>
      <c r="AJ111" s="2078"/>
      <c r="AK111" s="2078"/>
      <c r="AL111" s="2078"/>
      <c r="AM111" s="2078"/>
      <c r="AN111" s="2079"/>
      <c r="AO111" s="2078"/>
      <c r="AP111" s="2078"/>
      <c r="AQ111" s="2078"/>
      <c r="AR111" s="2078"/>
      <c r="AS111" s="2079"/>
      <c r="AT111" s="2078"/>
      <c r="AU111" s="2078"/>
      <c r="AV111" s="2078"/>
      <c r="AW111" s="2078"/>
      <c r="AX111" s="2079"/>
    </row>
    <row r="112" spans="1:56">
      <c r="A112" s="2078"/>
      <c r="B112" s="2078"/>
      <c r="C112" s="2078"/>
      <c r="D112" s="2078"/>
      <c r="E112" s="2079"/>
      <c r="F112" s="2078"/>
      <c r="G112" s="2078"/>
      <c r="H112" s="2078"/>
      <c r="I112" s="2078"/>
      <c r="J112" s="2079"/>
      <c r="K112" s="2078"/>
      <c r="L112" s="2078"/>
      <c r="M112" s="2078"/>
      <c r="N112" s="2078"/>
      <c r="O112" s="2079"/>
      <c r="P112" s="2078"/>
      <c r="Q112" s="2078"/>
      <c r="R112" s="2078"/>
      <c r="S112" s="2078"/>
      <c r="T112" s="2079"/>
      <c r="U112" s="2078"/>
      <c r="V112" s="2078"/>
      <c r="W112" s="2078"/>
      <c r="X112" s="2078"/>
      <c r="Y112" s="2079"/>
      <c r="Z112" s="2078"/>
      <c r="AA112" s="2078"/>
      <c r="AB112" s="2078"/>
      <c r="AC112" s="2078"/>
      <c r="AD112" s="2079"/>
      <c r="AE112" s="2078"/>
      <c r="AF112" s="2078"/>
      <c r="AG112" s="2078"/>
      <c r="AH112" s="2078"/>
      <c r="AI112" s="2079"/>
      <c r="AJ112" s="2078"/>
      <c r="AK112" s="2078"/>
      <c r="AL112" s="2078"/>
      <c r="AM112" s="2078"/>
      <c r="AN112" s="2079"/>
      <c r="AO112" s="2078"/>
      <c r="AP112" s="2078"/>
      <c r="AQ112" s="2078"/>
      <c r="AR112" s="2078"/>
      <c r="AS112" s="2079"/>
      <c r="AT112" s="2078"/>
      <c r="AU112" s="2078"/>
      <c r="AV112" s="2078"/>
      <c r="AW112" s="2078"/>
      <c r="AX112" s="2079"/>
    </row>
    <row r="113" spans="1:56">
      <c r="A113" s="2078"/>
      <c r="B113" s="2078"/>
      <c r="C113" s="2078"/>
      <c r="D113" s="2078"/>
      <c r="E113" s="2079"/>
      <c r="F113" s="2078"/>
      <c r="G113" s="2078"/>
      <c r="H113" s="2078"/>
      <c r="I113" s="2078"/>
      <c r="J113" s="2079"/>
      <c r="K113" s="2078"/>
      <c r="L113" s="2078"/>
      <c r="M113" s="2078"/>
      <c r="N113" s="2078"/>
      <c r="O113" s="2079"/>
      <c r="P113" s="2078"/>
      <c r="Q113" s="2078"/>
      <c r="R113" s="2078"/>
      <c r="S113" s="2078"/>
      <c r="T113" s="2079"/>
      <c r="U113" s="2078"/>
      <c r="V113" s="2078"/>
      <c r="W113" s="2078"/>
      <c r="X113" s="2078"/>
      <c r="Y113" s="2079"/>
      <c r="Z113" s="2078"/>
      <c r="AA113" s="2078"/>
      <c r="AB113" s="2078"/>
      <c r="AC113" s="2078"/>
      <c r="AD113" s="2079"/>
      <c r="AE113" s="2078"/>
      <c r="AF113" s="2078"/>
      <c r="AG113" s="2078"/>
      <c r="AH113" s="2078"/>
      <c r="AI113" s="2079"/>
      <c r="AJ113" s="2078"/>
      <c r="AK113" s="2078"/>
      <c r="AL113" s="2078"/>
      <c r="AM113" s="2078"/>
      <c r="AN113" s="2079"/>
      <c r="AO113" s="2078"/>
      <c r="AP113" s="2078"/>
      <c r="AQ113" s="2078"/>
      <c r="AR113" s="2078"/>
      <c r="AS113" s="2079"/>
      <c r="AT113" s="2078"/>
      <c r="AU113" s="2078"/>
      <c r="AV113" s="2078"/>
      <c r="AW113" s="2078"/>
      <c r="AX113" s="2079"/>
    </row>
    <row r="114" spans="1:56" s="387" customFormat="1">
      <c r="A114" s="2078"/>
      <c r="B114" s="2078"/>
      <c r="C114" s="2078"/>
      <c r="D114" s="2078"/>
      <c r="E114" s="2079"/>
      <c r="F114" s="2078"/>
      <c r="G114" s="2078"/>
      <c r="H114" s="2078"/>
      <c r="I114" s="2078"/>
      <c r="J114" s="2079"/>
      <c r="K114" s="2078"/>
      <c r="L114" s="2078"/>
      <c r="M114" s="2078"/>
      <c r="N114" s="2078"/>
      <c r="O114" s="2079"/>
      <c r="P114" s="2078"/>
      <c r="Q114" s="2078"/>
      <c r="R114" s="2078"/>
      <c r="S114" s="2078"/>
      <c r="T114" s="2079"/>
      <c r="U114" s="2078"/>
      <c r="V114" s="2078"/>
      <c r="W114" s="2078"/>
      <c r="X114" s="2078"/>
      <c r="Y114" s="2079"/>
      <c r="Z114" s="2078"/>
      <c r="AA114" s="2078"/>
      <c r="AB114" s="2078"/>
      <c r="AC114" s="2078"/>
      <c r="AD114" s="2079"/>
      <c r="AE114" s="2078"/>
      <c r="AF114" s="2078"/>
      <c r="AG114" s="2078"/>
      <c r="AH114" s="2078"/>
      <c r="AI114" s="2079"/>
      <c r="AJ114" s="2078"/>
      <c r="AK114" s="2078"/>
      <c r="AL114" s="2078"/>
      <c r="AM114" s="2078"/>
      <c r="AN114" s="2079"/>
      <c r="AO114" s="2078"/>
      <c r="AP114" s="2078"/>
      <c r="AQ114" s="2078"/>
      <c r="AR114" s="2078"/>
      <c r="AS114" s="2079"/>
      <c r="AT114" s="2078"/>
      <c r="AU114" s="2078"/>
      <c r="AV114" s="2078"/>
      <c r="AW114" s="2078"/>
      <c r="AX114" s="2079"/>
      <c r="AY114" s="388"/>
      <c r="AZ114" s="388"/>
      <c r="BA114" s="388"/>
      <c r="BB114" s="388"/>
      <c r="BC114" s="388"/>
      <c r="BD114" s="388"/>
    </row>
    <row r="115" spans="1:56">
      <c r="A115" s="2081"/>
      <c r="B115" s="2081"/>
      <c r="C115" s="2081"/>
      <c r="D115" s="2081"/>
      <c r="E115" s="2082"/>
      <c r="F115" s="2081"/>
      <c r="G115" s="2081"/>
      <c r="H115" s="2081"/>
      <c r="I115" s="2081"/>
      <c r="J115" s="2082"/>
      <c r="K115" s="2081"/>
      <c r="L115" s="2081"/>
      <c r="M115" s="2081"/>
      <c r="N115" s="2081"/>
      <c r="O115" s="2082"/>
      <c r="P115" s="2081"/>
      <c r="Q115" s="2081"/>
      <c r="R115" s="2081"/>
      <c r="S115" s="2081"/>
      <c r="T115" s="2082"/>
      <c r="U115" s="2081"/>
      <c r="V115" s="2081"/>
      <c r="W115" s="2081"/>
      <c r="X115" s="2081"/>
      <c r="Y115" s="2082"/>
      <c r="Z115" s="2081"/>
      <c r="AA115" s="2081"/>
      <c r="AB115" s="2081"/>
      <c r="AC115" s="2081"/>
      <c r="AD115" s="2082"/>
      <c r="AE115" s="2081"/>
      <c r="AF115" s="2081"/>
      <c r="AG115" s="2081"/>
      <c r="AH115" s="2081"/>
      <c r="AI115" s="2082"/>
      <c r="AJ115" s="2081"/>
      <c r="AK115" s="2081"/>
      <c r="AL115" s="2081"/>
      <c r="AM115" s="2081"/>
      <c r="AN115" s="2082"/>
      <c r="AO115" s="2081"/>
      <c r="AP115" s="2081"/>
      <c r="AQ115" s="2081"/>
      <c r="AR115" s="2081"/>
      <c r="AS115" s="2082"/>
      <c r="AT115" s="2081"/>
      <c r="AU115" s="2081"/>
      <c r="AV115" s="2081"/>
      <c r="AW115" s="2081"/>
      <c r="AX115" s="2082"/>
    </row>
    <row r="116" spans="1:56">
      <c r="A116" s="400">
        <v>11</v>
      </c>
      <c r="B116" s="401"/>
      <c r="C116" s="401"/>
      <c r="D116" s="401"/>
      <c r="E116" s="402"/>
      <c r="F116" s="400">
        <v>12</v>
      </c>
      <c r="G116" s="401"/>
      <c r="H116" s="401"/>
      <c r="I116" s="401"/>
      <c r="J116" s="402"/>
      <c r="K116" s="400">
        <v>13</v>
      </c>
      <c r="L116" s="401"/>
      <c r="M116" s="401"/>
      <c r="N116" s="401"/>
      <c r="O116" s="402"/>
      <c r="P116" s="400">
        <v>14</v>
      </c>
      <c r="Q116" s="401"/>
      <c r="R116" s="401"/>
      <c r="S116" s="401"/>
      <c r="T116" s="402"/>
      <c r="U116" s="400">
        <v>15</v>
      </c>
      <c r="V116" s="401"/>
      <c r="W116" s="401"/>
      <c r="X116" s="401"/>
      <c r="Y116" s="402"/>
      <c r="Z116" s="400">
        <v>16</v>
      </c>
      <c r="AA116" s="401"/>
      <c r="AB116" s="401"/>
      <c r="AC116" s="401"/>
      <c r="AD116" s="402"/>
      <c r="AE116" s="400">
        <v>17</v>
      </c>
      <c r="AF116" s="401"/>
      <c r="AG116" s="401"/>
      <c r="AH116" s="401"/>
      <c r="AI116" s="402"/>
      <c r="AJ116" s="400">
        <v>18</v>
      </c>
      <c r="AK116" s="401"/>
      <c r="AL116" s="401"/>
      <c r="AM116" s="401"/>
      <c r="AN116" s="402"/>
      <c r="AO116" s="400">
        <v>19</v>
      </c>
      <c r="AP116" s="401"/>
      <c r="AQ116" s="401"/>
      <c r="AR116" s="401"/>
      <c r="AS116" s="402"/>
      <c r="AT116" s="400">
        <v>20</v>
      </c>
      <c r="AU116" s="401"/>
      <c r="AV116" s="401"/>
      <c r="AW116" s="401"/>
      <c r="AX116" s="402"/>
    </row>
    <row r="117" spans="1:56">
      <c r="A117" s="2078"/>
      <c r="B117" s="2078"/>
      <c r="C117" s="2078"/>
      <c r="D117" s="2078"/>
      <c r="E117" s="2079"/>
      <c r="F117" s="2078"/>
      <c r="G117" s="2078"/>
      <c r="H117" s="2078"/>
      <c r="I117" s="2078"/>
      <c r="J117" s="2079"/>
      <c r="K117" s="2078"/>
      <c r="L117" s="2078"/>
      <c r="M117" s="2078"/>
      <c r="N117" s="2078"/>
      <c r="O117" s="2079"/>
      <c r="P117" s="2078"/>
      <c r="Q117" s="2078"/>
      <c r="R117" s="2078"/>
      <c r="S117" s="2078"/>
      <c r="T117" s="2079"/>
      <c r="U117" s="2078"/>
      <c r="V117" s="2078"/>
      <c r="W117" s="2078"/>
      <c r="X117" s="2078"/>
      <c r="Y117" s="2079"/>
      <c r="Z117" s="2078"/>
      <c r="AA117" s="2078"/>
      <c r="AB117" s="2078"/>
      <c r="AC117" s="2078"/>
      <c r="AD117" s="2079"/>
      <c r="AE117" s="2078"/>
      <c r="AF117" s="2078"/>
      <c r="AG117" s="2078"/>
      <c r="AH117" s="2078"/>
      <c r="AI117" s="2079"/>
      <c r="AJ117" s="2078"/>
      <c r="AK117" s="2078"/>
      <c r="AL117" s="2078"/>
      <c r="AM117" s="2078"/>
      <c r="AN117" s="2079"/>
      <c r="AO117" s="2078"/>
      <c r="AP117" s="2078"/>
      <c r="AQ117" s="2078"/>
      <c r="AR117" s="2078"/>
      <c r="AS117" s="2079"/>
      <c r="AT117" s="2078"/>
      <c r="AU117" s="2078"/>
      <c r="AV117" s="2078"/>
      <c r="AW117" s="2078"/>
      <c r="AX117" s="2079"/>
    </row>
    <row r="118" spans="1:56">
      <c r="A118" s="2078"/>
      <c r="B118" s="2078"/>
      <c r="C118" s="2078"/>
      <c r="D118" s="2078"/>
      <c r="E118" s="2079"/>
      <c r="F118" s="2078"/>
      <c r="G118" s="2078"/>
      <c r="H118" s="2078"/>
      <c r="I118" s="2078"/>
      <c r="J118" s="2079"/>
      <c r="K118" s="2078"/>
      <c r="L118" s="2078"/>
      <c r="M118" s="2078"/>
      <c r="N118" s="2078"/>
      <c r="O118" s="2079"/>
      <c r="P118" s="2078"/>
      <c r="Q118" s="2078"/>
      <c r="R118" s="2078"/>
      <c r="S118" s="2078"/>
      <c r="T118" s="2079"/>
      <c r="U118" s="2078"/>
      <c r="V118" s="2078"/>
      <c r="W118" s="2078"/>
      <c r="X118" s="2078"/>
      <c r="Y118" s="2079"/>
      <c r="Z118" s="2078"/>
      <c r="AA118" s="2078"/>
      <c r="AB118" s="2078"/>
      <c r="AC118" s="2078"/>
      <c r="AD118" s="2079"/>
      <c r="AE118" s="2078"/>
      <c r="AF118" s="2078"/>
      <c r="AG118" s="2078"/>
      <c r="AH118" s="2078"/>
      <c r="AI118" s="2079"/>
      <c r="AJ118" s="2078"/>
      <c r="AK118" s="2078"/>
      <c r="AL118" s="2078"/>
      <c r="AM118" s="2078"/>
      <c r="AN118" s="2079"/>
      <c r="AO118" s="2078"/>
      <c r="AP118" s="2078"/>
      <c r="AQ118" s="2078"/>
      <c r="AR118" s="2078"/>
      <c r="AS118" s="2079"/>
      <c r="AT118" s="2078"/>
      <c r="AU118" s="2078"/>
      <c r="AV118" s="2078"/>
      <c r="AW118" s="2078"/>
      <c r="AX118" s="2079"/>
    </row>
    <row r="119" spans="1:56">
      <c r="A119" s="2078"/>
      <c r="B119" s="2078"/>
      <c r="C119" s="2078"/>
      <c r="D119" s="2078"/>
      <c r="E119" s="2079"/>
      <c r="F119" s="2078"/>
      <c r="G119" s="2078"/>
      <c r="H119" s="2078"/>
      <c r="I119" s="2078"/>
      <c r="J119" s="2079"/>
      <c r="K119" s="2078"/>
      <c r="L119" s="2078"/>
      <c r="M119" s="2078"/>
      <c r="N119" s="2078"/>
      <c r="O119" s="2079"/>
      <c r="P119" s="2078"/>
      <c r="Q119" s="2078"/>
      <c r="R119" s="2078"/>
      <c r="S119" s="2078"/>
      <c r="T119" s="2079"/>
      <c r="U119" s="2078"/>
      <c r="V119" s="2078"/>
      <c r="W119" s="2078"/>
      <c r="X119" s="2078"/>
      <c r="Y119" s="2079"/>
      <c r="Z119" s="2078"/>
      <c r="AA119" s="2078"/>
      <c r="AB119" s="2078"/>
      <c r="AC119" s="2078"/>
      <c r="AD119" s="2079"/>
      <c r="AE119" s="2078"/>
      <c r="AF119" s="2078"/>
      <c r="AG119" s="2078"/>
      <c r="AH119" s="2078"/>
      <c r="AI119" s="2079"/>
      <c r="AJ119" s="2078"/>
      <c r="AK119" s="2078"/>
      <c r="AL119" s="2078"/>
      <c r="AM119" s="2078"/>
      <c r="AN119" s="2079"/>
      <c r="AO119" s="2078"/>
      <c r="AP119" s="2078"/>
      <c r="AQ119" s="2078"/>
      <c r="AR119" s="2078"/>
      <c r="AS119" s="2079"/>
      <c r="AT119" s="2078"/>
      <c r="AU119" s="2078"/>
      <c r="AV119" s="2078"/>
      <c r="AW119" s="2078"/>
      <c r="AX119" s="2079"/>
    </row>
    <row r="120" spans="1:56">
      <c r="A120" s="2078"/>
      <c r="B120" s="2078"/>
      <c r="C120" s="2078"/>
      <c r="D120" s="2078"/>
      <c r="E120" s="2079"/>
      <c r="F120" s="2078"/>
      <c r="G120" s="2078"/>
      <c r="H120" s="2078"/>
      <c r="I120" s="2078"/>
      <c r="J120" s="2079"/>
      <c r="K120" s="2078"/>
      <c r="L120" s="2078"/>
      <c r="M120" s="2078"/>
      <c r="N120" s="2078"/>
      <c r="O120" s="2079"/>
      <c r="P120" s="2078"/>
      <c r="Q120" s="2078"/>
      <c r="R120" s="2078"/>
      <c r="S120" s="2078"/>
      <c r="T120" s="2079"/>
      <c r="U120" s="2078"/>
      <c r="V120" s="2078"/>
      <c r="W120" s="2078"/>
      <c r="X120" s="2078"/>
      <c r="Y120" s="2079"/>
      <c r="Z120" s="2078"/>
      <c r="AA120" s="2078"/>
      <c r="AB120" s="2078"/>
      <c r="AC120" s="2078"/>
      <c r="AD120" s="2079"/>
      <c r="AE120" s="2078"/>
      <c r="AF120" s="2078"/>
      <c r="AG120" s="2078"/>
      <c r="AH120" s="2078"/>
      <c r="AI120" s="2079"/>
      <c r="AJ120" s="2078"/>
      <c r="AK120" s="2078"/>
      <c r="AL120" s="2078"/>
      <c r="AM120" s="2078"/>
      <c r="AN120" s="2079"/>
      <c r="AO120" s="2078"/>
      <c r="AP120" s="2078"/>
      <c r="AQ120" s="2078"/>
      <c r="AR120" s="2078"/>
      <c r="AS120" s="2079"/>
      <c r="AT120" s="2078"/>
      <c r="AU120" s="2078"/>
      <c r="AV120" s="2078"/>
      <c r="AW120" s="2078"/>
      <c r="AX120" s="2079"/>
    </row>
    <row r="121" spans="1:56">
      <c r="A121" s="2078"/>
      <c r="B121" s="2078"/>
      <c r="C121" s="2078"/>
      <c r="D121" s="2078"/>
      <c r="E121" s="2079"/>
      <c r="F121" s="2078"/>
      <c r="G121" s="2078"/>
      <c r="H121" s="2078"/>
      <c r="I121" s="2078"/>
      <c r="J121" s="2079"/>
      <c r="K121" s="2078"/>
      <c r="L121" s="2078"/>
      <c r="M121" s="2078"/>
      <c r="N121" s="2078"/>
      <c r="O121" s="2079"/>
      <c r="P121" s="2078"/>
      <c r="Q121" s="2078"/>
      <c r="R121" s="2078"/>
      <c r="S121" s="2078"/>
      <c r="T121" s="2079"/>
      <c r="U121" s="2078"/>
      <c r="V121" s="2078"/>
      <c r="W121" s="2078"/>
      <c r="X121" s="2078"/>
      <c r="Y121" s="2079"/>
      <c r="Z121" s="2078"/>
      <c r="AA121" s="2078"/>
      <c r="AB121" s="2078"/>
      <c r="AC121" s="2078"/>
      <c r="AD121" s="2079"/>
      <c r="AE121" s="2078"/>
      <c r="AF121" s="2078"/>
      <c r="AG121" s="2078"/>
      <c r="AH121" s="2078"/>
      <c r="AI121" s="2079"/>
      <c r="AJ121" s="2078"/>
      <c r="AK121" s="2078"/>
      <c r="AL121" s="2078"/>
      <c r="AM121" s="2078"/>
      <c r="AN121" s="2079"/>
      <c r="AO121" s="2078"/>
      <c r="AP121" s="2078"/>
      <c r="AQ121" s="2078"/>
      <c r="AR121" s="2078"/>
      <c r="AS121" s="2079"/>
      <c r="AT121" s="2078"/>
      <c r="AU121" s="2078"/>
      <c r="AV121" s="2078"/>
      <c r="AW121" s="2078"/>
      <c r="AX121" s="2079"/>
    </row>
    <row r="122" spans="1:56">
      <c r="A122" s="2078"/>
      <c r="B122" s="2078"/>
      <c r="C122" s="2078"/>
      <c r="D122" s="2078"/>
      <c r="E122" s="2079"/>
      <c r="F122" s="2078"/>
      <c r="G122" s="2078"/>
      <c r="H122" s="2078"/>
      <c r="I122" s="2078"/>
      <c r="J122" s="2079"/>
      <c r="K122" s="2078"/>
      <c r="L122" s="2078"/>
      <c r="M122" s="2078"/>
      <c r="N122" s="2078"/>
      <c r="O122" s="2079"/>
      <c r="P122" s="2078"/>
      <c r="Q122" s="2078"/>
      <c r="R122" s="2078"/>
      <c r="S122" s="2078"/>
      <c r="T122" s="2079"/>
      <c r="U122" s="2078"/>
      <c r="V122" s="2078"/>
      <c r="W122" s="2078"/>
      <c r="X122" s="2078"/>
      <c r="Y122" s="2079"/>
      <c r="Z122" s="2078"/>
      <c r="AA122" s="2078"/>
      <c r="AB122" s="2078"/>
      <c r="AC122" s="2078"/>
      <c r="AD122" s="2079"/>
      <c r="AE122" s="2078"/>
      <c r="AF122" s="2078"/>
      <c r="AG122" s="2078"/>
      <c r="AH122" s="2078"/>
      <c r="AI122" s="2079"/>
      <c r="AJ122" s="2078"/>
      <c r="AK122" s="2078"/>
      <c r="AL122" s="2078"/>
      <c r="AM122" s="2078"/>
      <c r="AN122" s="2079"/>
      <c r="AO122" s="2078"/>
      <c r="AP122" s="2078"/>
      <c r="AQ122" s="2078"/>
      <c r="AR122" s="2078"/>
      <c r="AS122" s="2079"/>
      <c r="AT122" s="2078"/>
      <c r="AU122" s="2078"/>
      <c r="AV122" s="2078"/>
      <c r="AW122" s="2078"/>
      <c r="AX122" s="2079"/>
    </row>
    <row r="123" spans="1:56">
      <c r="A123" s="2078"/>
      <c r="B123" s="2078"/>
      <c r="C123" s="2078"/>
      <c r="D123" s="2078"/>
      <c r="E123" s="2079"/>
      <c r="F123" s="2078"/>
      <c r="G123" s="2078"/>
      <c r="H123" s="2078"/>
      <c r="I123" s="2078"/>
      <c r="J123" s="2079"/>
      <c r="K123" s="2078"/>
      <c r="L123" s="2078"/>
      <c r="M123" s="2078"/>
      <c r="N123" s="2078"/>
      <c r="O123" s="2079"/>
      <c r="P123" s="2078"/>
      <c r="Q123" s="2078"/>
      <c r="R123" s="2078"/>
      <c r="S123" s="2078"/>
      <c r="T123" s="2079"/>
      <c r="U123" s="2078"/>
      <c r="V123" s="2078"/>
      <c r="W123" s="2078"/>
      <c r="X123" s="2078"/>
      <c r="Y123" s="2079"/>
      <c r="Z123" s="2078"/>
      <c r="AA123" s="2078"/>
      <c r="AB123" s="2078"/>
      <c r="AC123" s="2078"/>
      <c r="AD123" s="2079"/>
      <c r="AE123" s="2078"/>
      <c r="AF123" s="2078"/>
      <c r="AG123" s="2078"/>
      <c r="AH123" s="2078"/>
      <c r="AI123" s="2079"/>
      <c r="AJ123" s="2078"/>
      <c r="AK123" s="2078"/>
      <c r="AL123" s="2078"/>
      <c r="AM123" s="2078"/>
      <c r="AN123" s="2079"/>
      <c r="AO123" s="2078"/>
      <c r="AP123" s="2078"/>
      <c r="AQ123" s="2078"/>
      <c r="AR123" s="2078"/>
      <c r="AS123" s="2079"/>
      <c r="AT123" s="2078"/>
      <c r="AU123" s="2078"/>
      <c r="AV123" s="2078"/>
      <c r="AW123" s="2078"/>
      <c r="AX123" s="2079"/>
    </row>
    <row r="124" spans="1:56">
      <c r="A124" s="2078"/>
      <c r="B124" s="2078"/>
      <c r="C124" s="2078"/>
      <c r="D124" s="2078"/>
      <c r="E124" s="2079"/>
      <c r="F124" s="2078"/>
      <c r="G124" s="2078"/>
      <c r="H124" s="2078"/>
      <c r="I124" s="2078"/>
      <c r="J124" s="2079"/>
      <c r="K124" s="2078"/>
      <c r="L124" s="2078"/>
      <c r="M124" s="2078"/>
      <c r="N124" s="2078"/>
      <c r="O124" s="2079"/>
      <c r="P124" s="2078"/>
      <c r="Q124" s="2078"/>
      <c r="R124" s="2078"/>
      <c r="S124" s="2078"/>
      <c r="T124" s="2079"/>
      <c r="U124" s="2078"/>
      <c r="V124" s="2078"/>
      <c r="W124" s="2078"/>
      <c r="X124" s="2078"/>
      <c r="Y124" s="2079"/>
      <c r="Z124" s="2078"/>
      <c r="AA124" s="2078"/>
      <c r="AB124" s="2078"/>
      <c r="AC124" s="2078"/>
      <c r="AD124" s="2079"/>
      <c r="AE124" s="2078"/>
      <c r="AF124" s="2078"/>
      <c r="AG124" s="2078"/>
      <c r="AH124" s="2078"/>
      <c r="AI124" s="2079"/>
      <c r="AJ124" s="2078"/>
      <c r="AK124" s="2078"/>
      <c r="AL124" s="2078"/>
      <c r="AM124" s="2078"/>
      <c r="AN124" s="2079"/>
      <c r="AO124" s="2078"/>
      <c r="AP124" s="2078"/>
      <c r="AQ124" s="2078"/>
      <c r="AR124" s="2078"/>
      <c r="AS124" s="2079"/>
      <c r="AT124" s="2078"/>
      <c r="AU124" s="2078"/>
      <c r="AV124" s="2078"/>
      <c r="AW124" s="2078"/>
      <c r="AX124" s="2079"/>
    </row>
    <row r="125" spans="1:56">
      <c r="A125" s="2078"/>
      <c r="B125" s="2078"/>
      <c r="C125" s="2078"/>
      <c r="D125" s="2078"/>
      <c r="E125" s="2079"/>
      <c r="F125" s="2078"/>
      <c r="G125" s="2078"/>
      <c r="H125" s="2078"/>
      <c r="I125" s="2078"/>
      <c r="J125" s="2079"/>
      <c r="K125" s="2078"/>
      <c r="L125" s="2078"/>
      <c r="M125" s="2078"/>
      <c r="N125" s="2078"/>
      <c r="O125" s="2079"/>
      <c r="P125" s="2078"/>
      <c r="Q125" s="2078"/>
      <c r="R125" s="2078"/>
      <c r="S125" s="2078"/>
      <c r="T125" s="2079"/>
      <c r="U125" s="2078"/>
      <c r="V125" s="2078"/>
      <c r="W125" s="2078"/>
      <c r="X125" s="2078"/>
      <c r="Y125" s="2079"/>
      <c r="Z125" s="2078"/>
      <c r="AA125" s="2078"/>
      <c r="AB125" s="2078"/>
      <c r="AC125" s="2078"/>
      <c r="AD125" s="2079"/>
      <c r="AE125" s="2078"/>
      <c r="AF125" s="2078"/>
      <c r="AG125" s="2078"/>
      <c r="AH125" s="2078"/>
      <c r="AI125" s="2079"/>
      <c r="AJ125" s="2078"/>
      <c r="AK125" s="2078"/>
      <c r="AL125" s="2078"/>
      <c r="AM125" s="2078"/>
      <c r="AN125" s="2079"/>
      <c r="AO125" s="2078"/>
      <c r="AP125" s="2078"/>
      <c r="AQ125" s="2078"/>
      <c r="AR125" s="2078"/>
      <c r="AS125" s="2079"/>
      <c r="AT125" s="2078"/>
      <c r="AU125" s="2078"/>
      <c r="AV125" s="2078"/>
      <c r="AW125" s="2078"/>
      <c r="AX125" s="2079"/>
    </row>
    <row r="126" spans="1:56">
      <c r="A126" s="2078"/>
      <c r="B126" s="2078"/>
      <c r="C126" s="2078"/>
      <c r="D126" s="2078"/>
      <c r="E126" s="2079"/>
      <c r="F126" s="2078"/>
      <c r="G126" s="2078"/>
      <c r="H126" s="2078"/>
      <c r="I126" s="2078"/>
      <c r="J126" s="2079"/>
      <c r="K126" s="2078"/>
      <c r="L126" s="2078"/>
      <c r="M126" s="2078"/>
      <c r="N126" s="2078"/>
      <c r="O126" s="2079"/>
      <c r="P126" s="2078"/>
      <c r="Q126" s="2078"/>
      <c r="R126" s="2078"/>
      <c r="S126" s="2078"/>
      <c r="T126" s="2079"/>
      <c r="U126" s="2078"/>
      <c r="V126" s="2078"/>
      <c r="W126" s="2078"/>
      <c r="X126" s="2078"/>
      <c r="Y126" s="2079"/>
      <c r="Z126" s="2078"/>
      <c r="AA126" s="2078"/>
      <c r="AB126" s="2078"/>
      <c r="AC126" s="2078"/>
      <c r="AD126" s="2079"/>
      <c r="AE126" s="2078"/>
      <c r="AF126" s="2078"/>
      <c r="AG126" s="2078"/>
      <c r="AH126" s="2078"/>
      <c r="AI126" s="2079"/>
      <c r="AJ126" s="2078"/>
      <c r="AK126" s="2078"/>
      <c r="AL126" s="2078"/>
      <c r="AM126" s="2078"/>
      <c r="AN126" s="2079"/>
      <c r="AO126" s="2078"/>
      <c r="AP126" s="2078"/>
      <c r="AQ126" s="2078"/>
      <c r="AR126" s="2078"/>
      <c r="AS126" s="2079"/>
      <c r="AT126" s="2078"/>
      <c r="AU126" s="2078"/>
      <c r="AV126" s="2078"/>
      <c r="AW126" s="2078"/>
      <c r="AX126" s="2079"/>
    </row>
    <row r="127" spans="1:56">
      <c r="A127" s="2078"/>
      <c r="B127" s="2078"/>
      <c r="C127" s="2078"/>
      <c r="D127" s="2078"/>
      <c r="E127" s="2079"/>
      <c r="F127" s="2078"/>
      <c r="G127" s="2078"/>
      <c r="H127" s="2078"/>
      <c r="I127" s="2078"/>
      <c r="J127" s="2079"/>
      <c r="K127" s="2078"/>
      <c r="L127" s="2078"/>
      <c r="M127" s="2078"/>
      <c r="N127" s="2078"/>
      <c r="O127" s="2079"/>
      <c r="P127" s="2078"/>
      <c r="Q127" s="2078"/>
      <c r="R127" s="2078"/>
      <c r="S127" s="2078"/>
      <c r="T127" s="2079"/>
      <c r="U127" s="2078"/>
      <c r="V127" s="2078"/>
      <c r="W127" s="2078"/>
      <c r="X127" s="2078"/>
      <c r="Y127" s="2079"/>
      <c r="Z127" s="2078"/>
      <c r="AA127" s="2078"/>
      <c r="AB127" s="2078"/>
      <c r="AC127" s="2078"/>
      <c r="AD127" s="2079"/>
      <c r="AE127" s="2078"/>
      <c r="AF127" s="2078"/>
      <c r="AG127" s="2078"/>
      <c r="AH127" s="2078"/>
      <c r="AI127" s="2079"/>
      <c r="AJ127" s="2078"/>
      <c r="AK127" s="2078"/>
      <c r="AL127" s="2078"/>
      <c r="AM127" s="2078"/>
      <c r="AN127" s="2079"/>
      <c r="AO127" s="2078"/>
      <c r="AP127" s="2078"/>
      <c r="AQ127" s="2078"/>
      <c r="AR127" s="2078"/>
      <c r="AS127" s="2079"/>
      <c r="AT127" s="2078"/>
      <c r="AU127" s="2078"/>
      <c r="AV127" s="2078"/>
      <c r="AW127" s="2078"/>
      <c r="AX127" s="2079"/>
    </row>
    <row r="128" spans="1:56">
      <c r="A128" s="2078"/>
      <c r="B128" s="2078"/>
      <c r="C128" s="2078"/>
      <c r="D128" s="2078"/>
      <c r="E128" s="2079"/>
      <c r="F128" s="2078"/>
      <c r="G128" s="2078"/>
      <c r="H128" s="2078"/>
      <c r="I128" s="2078"/>
      <c r="J128" s="2079"/>
      <c r="K128" s="2078"/>
      <c r="L128" s="2078"/>
      <c r="M128" s="2078"/>
      <c r="N128" s="2078"/>
      <c r="O128" s="2079"/>
      <c r="P128" s="2078"/>
      <c r="Q128" s="2078"/>
      <c r="R128" s="2078"/>
      <c r="S128" s="2078"/>
      <c r="T128" s="2079"/>
      <c r="U128" s="2078"/>
      <c r="V128" s="2078"/>
      <c r="W128" s="2078"/>
      <c r="X128" s="2078"/>
      <c r="Y128" s="2079"/>
      <c r="Z128" s="2078"/>
      <c r="AA128" s="2078"/>
      <c r="AB128" s="2078"/>
      <c r="AC128" s="2078"/>
      <c r="AD128" s="2079"/>
      <c r="AE128" s="2078"/>
      <c r="AF128" s="2078"/>
      <c r="AG128" s="2078"/>
      <c r="AH128" s="2078"/>
      <c r="AI128" s="2079"/>
      <c r="AJ128" s="2078"/>
      <c r="AK128" s="2078"/>
      <c r="AL128" s="2078"/>
      <c r="AM128" s="2078"/>
      <c r="AN128" s="2079"/>
      <c r="AO128" s="2078"/>
      <c r="AP128" s="2078"/>
      <c r="AQ128" s="2078"/>
      <c r="AR128" s="2078"/>
      <c r="AS128" s="2079"/>
      <c r="AT128" s="2078"/>
      <c r="AU128" s="2078"/>
      <c r="AV128" s="2078"/>
      <c r="AW128" s="2078"/>
      <c r="AX128" s="2079"/>
    </row>
    <row r="129" spans="1:56">
      <c r="A129" s="2078"/>
      <c r="B129" s="2078"/>
      <c r="C129" s="2078"/>
      <c r="D129" s="2078"/>
      <c r="E129" s="2079"/>
      <c r="F129" s="2078"/>
      <c r="G129" s="2078"/>
      <c r="H129" s="2078"/>
      <c r="I129" s="2078"/>
      <c r="J129" s="2079"/>
      <c r="K129" s="2078"/>
      <c r="L129" s="2078"/>
      <c r="M129" s="2078"/>
      <c r="N129" s="2078"/>
      <c r="O129" s="2079"/>
      <c r="P129" s="2078"/>
      <c r="Q129" s="2078"/>
      <c r="R129" s="2078"/>
      <c r="S129" s="2078"/>
      <c r="T129" s="2079"/>
      <c r="U129" s="2078"/>
      <c r="V129" s="2078"/>
      <c r="W129" s="2078"/>
      <c r="X129" s="2078"/>
      <c r="Y129" s="2079"/>
      <c r="Z129" s="2078"/>
      <c r="AA129" s="2078"/>
      <c r="AB129" s="2078"/>
      <c r="AC129" s="2078"/>
      <c r="AD129" s="2079"/>
      <c r="AE129" s="2078"/>
      <c r="AF129" s="2078"/>
      <c r="AG129" s="2078"/>
      <c r="AH129" s="2078"/>
      <c r="AI129" s="2079"/>
      <c r="AJ129" s="2078"/>
      <c r="AK129" s="2078"/>
      <c r="AL129" s="2078"/>
      <c r="AM129" s="2078"/>
      <c r="AN129" s="2079"/>
      <c r="AO129" s="2078"/>
      <c r="AP129" s="2078"/>
      <c r="AQ129" s="2078"/>
      <c r="AR129" s="2078"/>
      <c r="AS129" s="2079"/>
      <c r="AT129" s="2078"/>
      <c r="AU129" s="2078"/>
      <c r="AV129" s="2078"/>
      <c r="AW129" s="2078"/>
      <c r="AX129" s="2079"/>
    </row>
    <row r="130" spans="1:56" s="387" customFormat="1">
      <c r="A130" s="2078"/>
      <c r="B130" s="2078"/>
      <c r="C130" s="2078"/>
      <c r="D130" s="2078"/>
      <c r="E130" s="2079"/>
      <c r="F130" s="2078"/>
      <c r="G130" s="2078"/>
      <c r="H130" s="2078"/>
      <c r="I130" s="2078"/>
      <c r="J130" s="2079"/>
      <c r="K130" s="2078"/>
      <c r="L130" s="2078"/>
      <c r="M130" s="2078"/>
      <c r="N130" s="2078"/>
      <c r="O130" s="2079"/>
      <c r="P130" s="2078"/>
      <c r="Q130" s="2078"/>
      <c r="R130" s="2078"/>
      <c r="S130" s="2078"/>
      <c r="T130" s="2079"/>
      <c r="U130" s="2078"/>
      <c r="V130" s="2078"/>
      <c r="W130" s="2078"/>
      <c r="X130" s="2078"/>
      <c r="Y130" s="2079"/>
      <c r="Z130" s="2078"/>
      <c r="AA130" s="2078"/>
      <c r="AB130" s="2078"/>
      <c r="AC130" s="2078"/>
      <c r="AD130" s="2079"/>
      <c r="AE130" s="2078"/>
      <c r="AF130" s="2078"/>
      <c r="AG130" s="2078"/>
      <c r="AH130" s="2078"/>
      <c r="AI130" s="2079"/>
      <c r="AJ130" s="2078"/>
      <c r="AK130" s="2078"/>
      <c r="AL130" s="2078"/>
      <c r="AM130" s="2078"/>
      <c r="AN130" s="2079"/>
      <c r="AO130" s="2078"/>
      <c r="AP130" s="2078"/>
      <c r="AQ130" s="2078"/>
      <c r="AR130" s="2078"/>
      <c r="AS130" s="2079"/>
      <c r="AT130" s="2078"/>
      <c r="AU130" s="2078"/>
      <c r="AV130" s="2078"/>
      <c r="AW130" s="2078"/>
      <c r="AX130" s="2079"/>
      <c r="AY130" s="388"/>
      <c r="AZ130" s="388"/>
      <c r="BA130" s="388"/>
      <c r="BB130" s="388"/>
      <c r="BC130" s="388"/>
      <c r="BD130" s="388"/>
    </row>
    <row r="131" spans="1:56">
      <c r="A131" s="2081"/>
      <c r="B131" s="2081"/>
      <c r="C131" s="2081"/>
      <c r="D131" s="2081"/>
      <c r="E131" s="2082"/>
      <c r="F131" s="2081"/>
      <c r="G131" s="2081"/>
      <c r="H131" s="2081"/>
      <c r="I131" s="2081"/>
      <c r="J131" s="2082"/>
      <c r="K131" s="2081"/>
      <c r="L131" s="2081"/>
      <c r="M131" s="2081"/>
      <c r="N131" s="2081"/>
      <c r="O131" s="2082"/>
      <c r="P131" s="2081"/>
      <c r="Q131" s="2081"/>
      <c r="R131" s="2081"/>
      <c r="S131" s="2081"/>
      <c r="T131" s="2082"/>
      <c r="U131" s="2081"/>
      <c r="V131" s="2081"/>
      <c r="W131" s="2081"/>
      <c r="X131" s="2081"/>
      <c r="Y131" s="2082"/>
      <c r="Z131" s="2081"/>
      <c r="AA131" s="2081"/>
      <c r="AB131" s="2081"/>
      <c r="AC131" s="2081"/>
      <c r="AD131" s="2082"/>
      <c r="AE131" s="2081"/>
      <c r="AF131" s="2081"/>
      <c r="AG131" s="2081"/>
      <c r="AH131" s="2081"/>
      <c r="AI131" s="2082"/>
      <c r="AJ131" s="2081"/>
      <c r="AK131" s="2081"/>
      <c r="AL131" s="2081"/>
      <c r="AM131" s="2081"/>
      <c r="AN131" s="2082"/>
      <c r="AO131" s="2081"/>
      <c r="AP131" s="2081"/>
      <c r="AQ131" s="2081"/>
      <c r="AR131" s="2081"/>
      <c r="AS131" s="2082"/>
      <c r="AT131" s="2081"/>
      <c r="AU131" s="2081"/>
      <c r="AV131" s="2081"/>
      <c r="AW131" s="2081"/>
      <c r="AX131" s="2082"/>
    </row>
    <row r="132" spans="1:56">
      <c r="A132" s="400">
        <v>21</v>
      </c>
      <c r="B132" s="401"/>
      <c r="C132" s="401"/>
      <c r="D132" s="401"/>
      <c r="E132" s="402"/>
      <c r="F132" s="400">
        <v>22</v>
      </c>
      <c r="G132" s="401"/>
      <c r="H132" s="401"/>
      <c r="I132" s="401"/>
      <c r="J132" s="402"/>
      <c r="K132" s="400">
        <v>23</v>
      </c>
      <c r="L132" s="401"/>
      <c r="M132" s="401"/>
      <c r="N132" s="401"/>
      <c r="O132" s="402"/>
      <c r="P132" s="400">
        <v>24</v>
      </c>
      <c r="Q132" s="401"/>
      <c r="R132" s="401"/>
      <c r="S132" s="401"/>
      <c r="T132" s="402"/>
      <c r="U132" s="400">
        <v>25</v>
      </c>
      <c r="V132" s="401"/>
      <c r="W132" s="401"/>
      <c r="X132" s="401"/>
      <c r="Y132" s="402"/>
      <c r="Z132" s="2041" t="s">
        <v>65</v>
      </c>
      <c r="AA132" s="2042"/>
      <c r="AB132" s="2042"/>
      <c r="AC132" s="2042"/>
      <c r="AD132" s="2042"/>
      <c r="AE132" s="2042"/>
      <c r="AF132" s="2042"/>
      <c r="AG132" s="2042"/>
      <c r="AH132" s="2042"/>
      <c r="AI132" s="2042"/>
      <c r="AJ132" s="2042"/>
      <c r="AK132" s="2042"/>
      <c r="AL132" s="2042"/>
      <c r="AM132" s="2042"/>
      <c r="AN132" s="2042"/>
      <c r="AO132" s="2042"/>
      <c r="AP132" s="2042"/>
      <c r="AQ132" s="2042"/>
      <c r="AR132" s="2042"/>
      <c r="AS132" s="2042"/>
      <c r="AT132" s="2042"/>
      <c r="AU132" s="2042"/>
      <c r="AV132" s="2042"/>
      <c r="AW132" s="2042"/>
      <c r="AX132" s="2042"/>
    </row>
    <row r="133" spans="1:56">
      <c r="A133" s="2084"/>
      <c r="B133" s="2078"/>
      <c r="C133" s="2078"/>
      <c r="D133" s="2078"/>
      <c r="E133" s="2079"/>
      <c r="F133" s="2078"/>
      <c r="G133" s="2078"/>
      <c r="H133" s="2078"/>
      <c r="I133" s="2078"/>
      <c r="J133" s="2079"/>
      <c r="K133" s="2078"/>
      <c r="L133" s="2078"/>
      <c r="M133" s="2078"/>
      <c r="N133" s="2078"/>
      <c r="O133" s="2079"/>
      <c r="P133" s="2078"/>
      <c r="Q133" s="2078"/>
      <c r="R133" s="2078"/>
      <c r="S133" s="2078"/>
      <c r="T133" s="2079"/>
      <c r="U133" s="2078"/>
      <c r="V133" s="2078"/>
      <c r="W133" s="2078"/>
      <c r="X133" s="2078"/>
      <c r="Y133" s="2079"/>
      <c r="Z133" s="2043"/>
      <c r="AA133" s="2044"/>
      <c r="AB133" s="2044"/>
      <c r="AC133" s="2044"/>
      <c r="AD133" s="2044"/>
      <c r="AE133" s="2044"/>
      <c r="AF133" s="2044"/>
      <c r="AG133" s="2044"/>
      <c r="AH133" s="2044"/>
      <c r="AI133" s="2044"/>
      <c r="AJ133" s="2044"/>
      <c r="AK133" s="2044"/>
      <c r="AL133" s="2044"/>
      <c r="AM133" s="2044"/>
      <c r="AN133" s="2044"/>
      <c r="AO133" s="2044"/>
      <c r="AP133" s="2044"/>
      <c r="AQ133" s="2044"/>
      <c r="AR133" s="2044"/>
      <c r="AS133" s="2044"/>
      <c r="AT133" s="2044"/>
      <c r="AU133" s="2044"/>
      <c r="AV133" s="2044"/>
      <c r="AW133" s="2044"/>
      <c r="AX133" s="2044"/>
    </row>
    <row r="134" spans="1:56">
      <c r="A134" s="2084"/>
      <c r="B134" s="2078"/>
      <c r="C134" s="2078"/>
      <c r="D134" s="2078"/>
      <c r="E134" s="2079"/>
      <c r="F134" s="2078"/>
      <c r="G134" s="2078"/>
      <c r="H134" s="2078"/>
      <c r="I134" s="2078"/>
      <c r="J134" s="2079"/>
      <c r="K134" s="2078"/>
      <c r="L134" s="2078"/>
      <c r="M134" s="2078"/>
      <c r="N134" s="2078"/>
      <c r="O134" s="2079"/>
      <c r="P134" s="2078"/>
      <c r="Q134" s="2078"/>
      <c r="R134" s="2078"/>
      <c r="S134" s="2078"/>
      <c r="T134" s="2079"/>
      <c r="U134" s="2078"/>
      <c r="V134" s="2078"/>
      <c r="W134" s="2078"/>
      <c r="X134" s="2078"/>
      <c r="Y134" s="2079"/>
      <c r="Z134" s="2043"/>
      <c r="AA134" s="2044"/>
      <c r="AB134" s="2044"/>
      <c r="AC134" s="2044"/>
      <c r="AD134" s="2044"/>
      <c r="AE134" s="2044"/>
      <c r="AF134" s="2044"/>
      <c r="AG134" s="2044"/>
      <c r="AH134" s="2044"/>
      <c r="AI134" s="2044"/>
      <c r="AJ134" s="2044"/>
      <c r="AK134" s="2044"/>
      <c r="AL134" s="2044"/>
      <c r="AM134" s="2044"/>
      <c r="AN134" s="2044"/>
      <c r="AO134" s="2044"/>
      <c r="AP134" s="2044"/>
      <c r="AQ134" s="2044"/>
      <c r="AR134" s="2044"/>
      <c r="AS134" s="2044"/>
      <c r="AT134" s="2044"/>
      <c r="AU134" s="2044"/>
      <c r="AV134" s="2044"/>
      <c r="AW134" s="2044"/>
      <c r="AX134" s="2044"/>
    </row>
    <row r="135" spans="1:56">
      <c r="A135" s="2084"/>
      <c r="B135" s="2078"/>
      <c r="C135" s="2078"/>
      <c r="D135" s="2078"/>
      <c r="E135" s="2079"/>
      <c r="F135" s="2078"/>
      <c r="G135" s="2078"/>
      <c r="H135" s="2078"/>
      <c r="I135" s="2078"/>
      <c r="J135" s="2079"/>
      <c r="K135" s="2078"/>
      <c r="L135" s="2078"/>
      <c r="M135" s="2078"/>
      <c r="N135" s="2078"/>
      <c r="O135" s="2079"/>
      <c r="P135" s="2078"/>
      <c r="Q135" s="2078"/>
      <c r="R135" s="2078"/>
      <c r="S135" s="2078"/>
      <c r="T135" s="2079"/>
      <c r="U135" s="2078"/>
      <c r="V135" s="2078"/>
      <c r="W135" s="2078"/>
      <c r="X135" s="2078"/>
      <c r="Y135" s="2079"/>
      <c r="Z135" s="2043"/>
      <c r="AA135" s="2044"/>
      <c r="AB135" s="2044"/>
      <c r="AC135" s="2044"/>
      <c r="AD135" s="2044"/>
      <c r="AE135" s="2044"/>
      <c r="AF135" s="2044"/>
      <c r="AG135" s="2044"/>
      <c r="AH135" s="2044"/>
      <c r="AI135" s="2044"/>
      <c r="AJ135" s="2044"/>
      <c r="AK135" s="2044"/>
      <c r="AL135" s="2044"/>
      <c r="AM135" s="2044"/>
      <c r="AN135" s="2044"/>
      <c r="AO135" s="2044"/>
      <c r="AP135" s="2044"/>
      <c r="AQ135" s="2044"/>
      <c r="AR135" s="2044"/>
      <c r="AS135" s="2044"/>
      <c r="AT135" s="2044"/>
      <c r="AU135" s="2044"/>
      <c r="AV135" s="2044"/>
      <c r="AW135" s="2044"/>
      <c r="AX135" s="2044"/>
    </row>
    <row r="136" spans="1:56" ht="15.75">
      <c r="A136" s="2084"/>
      <c r="B136" s="2078"/>
      <c r="C136" s="2078"/>
      <c r="D136" s="2078"/>
      <c r="E136" s="2079"/>
      <c r="F136" s="2078"/>
      <c r="G136" s="2078"/>
      <c r="H136" s="2078"/>
      <c r="I136" s="2078"/>
      <c r="J136" s="2079"/>
      <c r="K136" s="2078"/>
      <c r="L136" s="2078"/>
      <c r="M136" s="2078"/>
      <c r="N136" s="2078"/>
      <c r="O136" s="2079"/>
      <c r="P136" s="2078"/>
      <c r="Q136" s="2078"/>
      <c r="R136" s="2078"/>
      <c r="S136" s="2078"/>
      <c r="T136" s="2079"/>
      <c r="U136" s="2078"/>
      <c r="V136" s="2078"/>
      <c r="W136" s="2078"/>
      <c r="X136" s="2078"/>
      <c r="Y136" s="2079"/>
      <c r="Z136" s="2085" t="s">
        <v>43</v>
      </c>
      <c r="AA136" s="2086"/>
      <c r="AB136" s="2086"/>
      <c r="AC136" s="462"/>
      <c r="AD136" s="463" t="s">
        <v>44</v>
      </c>
      <c r="AE136" s="463" t="s">
        <v>45</v>
      </c>
      <c r="AF136" s="463" t="s">
        <v>208</v>
      </c>
      <c r="AG136" s="2086" t="s">
        <v>47</v>
      </c>
      <c r="AH136" s="2086"/>
      <c r="AI136" s="2086"/>
      <c r="AJ136" s="403"/>
      <c r="AK136" s="403"/>
      <c r="AL136" s="403"/>
      <c r="AM136" s="403"/>
      <c r="AN136" s="403"/>
      <c r="AO136" s="403"/>
      <c r="AP136" s="403"/>
      <c r="AQ136" s="403"/>
      <c r="AR136" s="463" t="s">
        <v>48</v>
      </c>
      <c r="AS136" s="403"/>
      <c r="AT136" s="2087">
        <f>$AT$38</f>
        <v>462</v>
      </c>
      <c r="AU136" s="2087"/>
      <c r="AV136" s="2088" t="s">
        <v>49</v>
      </c>
      <c r="AW136" s="2088"/>
      <c r="AX136" s="403"/>
    </row>
    <row r="137" spans="1:56">
      <c r="A137" s="2084"/>
      <c r="B137" s="2078"/>
      <c r="C137" s="2078"/>
      <c r="D137" s="2078"/>
      <c r="E137" s="2079"/>
      <c r="F137" s="2078"/>
      <c r="G137" s="2078"/>
      <c r="H137" s="2078"/>
      <c r="I137" s="2078"/>
      <c r="J137" s="2079"/>
      <c r="K137" s="2078"/>
      <c r="L137" s="2078"/>
      <c r="M137" s="2078"/>
      <c r="N137" s="2078"/>
      <c r="O137" s="2079"/>
      <c r="P137" s="2078"/>
      <c r="Q137" s="2078"/>
      <c r="R137" s="2078"/>
      <c r="S137" s="2078"/>
      <c r="T137" s="2079"/>
      <c r="U137" s="2078"/>
      <c r="V137" s="2078"/>
      <c r="W137" s="2078"/>
      <c r="X137" s="2078"/>
      <c r="Y137" s="2079"/>
      <c r="Z137" s="2089" t="s">
        <v>319</v>
      </c>
      <c r="AA137" s="2090"/>
      <c r="AB137" s="2090"/>
      <c r="AC137" s="2090"/>
      <c r="AD137" s="564">
        <v>15</v>
      </c>
      <c r="AE137" s="565">
        <v>440</v>
      </c>
      <c r="AF137" s="527">
        <f>SUM($AT$38-AE137)</f>
        <v>22</v>
      </c>
      <c r="AG137" s="2078"/>
      <c r="AH137" s="2078"/>
      <c r="AI137" s="2078"/>
      <c r="AJ137" s="2078"/>
      <c r="AK137" s="2078"/>
      <c r="AL137" s="2078"/>
      <c r="AM137" s="2078"/>
      <c r="AN137" s="2078"/>
      <c r="AO137" s="2078"/>
      <c r="AP137" s="2078"/>
      <c r="AQ137" s="2078"/>
      <c r="AR137" s="2078"/>
      <c r="AS137" s="2078"/>
      <c r="AT137" s="2078"/>
      <c r="AU137" s="2078"/>
      <c r="AV137" s="2078"/>
      <c r="AW137" s="2078"/>
      <c r="AX137" s="403"/>
    </row>
    <row r="138" spans="1:56">
      <c r="A138" s="2084"/>
      <c r="B138" s="2078"/>
      <c r="C138" s="2078"/>
      <c r="D138" s="2078"/>
      <c r="E138" s="2079"/>
      <c r="F138" s="2078"/>
      <c r="G138" s="2078"/>
      <c r="H138" s="2078"/>
      <c r="I138" s="2078"/>
      <c r="J138" s="2079"/>
      <c r="K138" s="2078"/>
      <c r="L138" s="2078"/>
      <c r="M138" s="2078"/>
      <c r="N138" s="2078"/>
      <c r="O138" s="2079"/>
      <c r="P138" s="2078"/>
      <c r="Q138" s="2078"/>
      <c r="R138" s="2078"/>
      <c r="S138" s="2078"/>
      <c r="T138" s="2079"/>
      <c r="U138" s="2078"/>
      <c r="V138" s="2078"/>
      <c r="W138" s="2078"/>
      <c r="X138" s="2078"/>
      <c r="Y138" s="2079"/>
      <c r="Z138" s="2089" t="s">
        <v>320</v>
      </c>
      <c r="AA138" s="2090"/>
      <c r="AB138" s="2090"/>
      <c r="AC138" s="2090"/>
      <c r="AD138" s="564">
        <v>15</v>
      </c>
      <c r="AE138" s="565">
        <v>440</v>
      </c>
      <c r="AF138" s="527">
        <f t="shared" ref="AF138:AF147" si="2">SUM($AT$38-AE138)</f>
        <v>22</v>
      </c>
      <c r="AG138" s="2078"/>
      <c r="AH138" s="2078"/>
      <c r="AI138" s="2078"/>
      <c r="AJ138" s="2078"/>
      <c r="AK138" s="2078"/>
      <c r="AL138" s="2078"/>
      <c r="AM138" s="2078"/>
      <c r="AN138" s="2078"/>
      <c r="AO138" s="2078"/>
      <c r="AP138" s="2078"/>
      <c r="AQ138" s="2078"/>
      <c r="AR138" s="2078"/>
      <c r="AS138" s="2078"/>
      <c r="AT138" s="2078"/>
      <c r="AU138" s="2078"/>
      <c r="AV138" s="2078"/>
      <c r="AW138" s="2078"/>
      <c r="AX138" s="403"/>
    </row>
    <row r="139" spans="1:56">
      <c r="A139" s="2084"/>
      <c r="B139" s="2078"/>
      <c r="C139" s="2078"/>
      <c r="D139" s="2078"/>
      <c r="E139" s="2079"/>
      <c r="F139" s="2078"/>
      <c r="G139" s="2078"/>
      <c r="H139" s="2078"/>
      <c r="I139" s="2078"/>
      <c r="J139" s="2079"/>
      <c r="K139" s="2078"/>
      <c r="L139" s="2078"/>
      <c r="M139" s="2078"/>
      <c r="N139" s="2078"/>
      <c r="O139" s="2079"/>
      <c r="P139" s="2078"/>
      <c r="Q139" s="2078"/>
      <c r="R139" s="2078"/>
      <c r="S139" s="2078"/>
      <c r="T139" s="2079"/>
      <c r="U139" s="2078"/>
      <c r="V139" s="2078"/>
      <c r="W139" s="2078"/>
      <c r="X139" s="2078"/>
      <c r="Y139" s="2079"/>
      <c r="Z139" s="2089" t="s">
        <v>321</v>
      </c>
      <c r="AA139" s="2090"/>
      <c r="AB139" s="2090"/>
      <c r="AC139" s="2090"/>
      <c r="AD139" s="564">
        <v>7</v>
      </c>
      <c r="AE139" s="565">
        <v>427</v>
      </c>
      <c r="AF139" s="527">
        <f t="shared" si="2"/>
        <v>35</v>
      </c>
      <c r="AG139" s="2078"/>
      <c r="AH139" s="2078"/>
      <c r="AI139" s="2078"/>
      <c r="AJ139" s="2078"/>
      <c r="AK139" s="2078"/>
      <c r="AL139" s="2078"/>
      <c r="AM139" s="2078"/>
      <c r="AN139" s="2078"/>
      <c r="AO139" s="2078"/>
      <c r="AP139" s="2078"/>
      <c r="AQ139" s="2078"/>
      <c r="AR139" s="2078"/>
      <c r="AS139" s="2078"/>
      <c r="AT139" s="2078"/>
      <c r="AU139" s="2078"/>
      <c r="AV139" s="2078"/>
      <c r="AW139" s="2078"/>
      <c r="AX139" s="403"/>
    </row>
    <row r="140" spans="1:56">
      <c r="A140" s="2084"/>
      <c r="B140" s="2078"/>
      <c r="C140" s="2078"/>
      <c r="D140" s="2078"/>
      <c r="E140" s="2079"/>
      <c r="F140" s="2078"/>
      <c r="G140" s="2078"/>
      <c r="H140" s="2078"/>
      <c r="I140" s="2078"/>
      <c r="J140" s="2079"/>
      <c r="K140" s="2078"/>
      <c r="L140" s="2078"/>
      <c r="M140" s="2078"/>
      <c r="N140" s="2078"/>
      <c r="O140" s="2079"/>
      <c r="P140" s="2078"/>
      <c r="Q140" s="2078"/>
      <c r="R140" s="2078"/>
      <c r="S140" s="2078"/>
      <c r="T140" s="2079"/>
      <c r="U140" s="2078"/>
      <c r="V140" s="2078"/>
      <c r="W140" s="2078"/>
      <c r="X140" s="2078"/>
      <c r="Y140" s="2079"/>
      <c r="Z140" s="2089"/>
      <c r="AA140" s="2090"/>
      <c r="AB140" s="2090"/>
      <c r="AC140" s="2090"/>
      <c r="AD140" s="564"/>
      <c r="AE140" s="565"/>
      <c r="AF140" s="527">
        <f t="shared" si="2"/>
        <v>462</v>
      </c>
      <c r="AG140" s="2078"/>
      <c r="AH140" s="2078"/>
      <c r="AI140" s="2078"/>
      <c r="AJ140" s="2078"/>
      <c r="AK140" s="2078"/>
      <c r="AL140" s="2078"/>
      <c r="AM140" s="2078"/>
      <c r="AN140" s="2078"/>
      <c r="AO140" s="2078"/>
      <c r="AP140" s="2078"/>
      <c r="AQ140" s="2078"/>
      <c r="AR140" s="2078"/>
      <c r="AS140" s="2078"/>
      <c r="AT140" s="2078"/>
      <c r="AU140" s="2078"/>
      <c r="AV140" s="2078"/>
      <c r="AW140" s="2078"/>
      <c r="AX140" s="403"/>
    </row>
    <row r="141" spans="1:56">
      <c r="A141" s="2084"/>
      <c r="B141" s="2078"/>
      <c r="C141" s="2078"/>
      <c r="D141" s="2078"/>
      <c r="E141" s="2079"/>
      <c r="F141" s="2078"/>
      <c r="G141" s="2078"/>
      <c r="H141" s="2078"/>
      <c r="I141" s="2078"/>
      <c r="J141" s="2079"/>
      <c r="K141" s="2078"/>
      <c r="L141" s="2078"/>
      <c r="M141" s="2078"/>
      <c r="N141" s="2078"/>
      <c r="O141" s="2079"/>
      <c r="P141" s="2078"/>
      <c r="Q141" s="2078"/>
      <c r="R141" s="2078"/>
      <c r="S141" s="2078"/>
      <c r="T141" s="2079"/>
      <c r="U141" s="2078"/>
      <c r="V141" s="2078"/>
      <c r="W141" s="2078"/>
      <c r="X141" s="2078"/>
      <c r="Y141" s="2079"/>
      <c r="Z141" s="2089"/>
      <c r="AA141" s="2090"/>
      <c r="AB141" s="2090"/>
      <c r="AC141" s="2090"/>
      <c r="AD141" s="564"/>
      <c r="AE141" s="565"/>
      <c r="AF141" s="527">
        <f t="shared" si="2"/>
        <v>462</v>
      </c>
      <c r="AG141" s="2078"/>
      <c r="AH141" s="2078"/>
      <c r="AI141" s="2078"/>
      <c r="AJ141" s="2078"/>
      <c r="AK141" s="2078"/>
      <c r="AL141" s="2078"/>
      <c r="AM141" s="2078"/>
      <c r="AN141" s="2078"/>
      <c r="AO141" s="2078"/>
      <c r="AP141" s="2078"/>
      <c r="AQ141" s="2078"/>
      <c r="AR141" s="2078"/>
      <c r="AS141" s="2078"/>
      <c r="AT141" s="2078"/>
      <c r="AU141" s="2078"/>
      <c r="AV141" s="2078"/>
      <c r="AW141" s="2078"/>
      <c r="AX141" s="403"/>
    </row>
    <row r="142" spans="1:56">
      <c r="A142" s="2084"/>
      <c r="B142" s="2078"/>
      <c r="C142" s="2078"/>
      <c r="D142" s="2078"/>
      <c r="E142" s="2079"/>
      <c r="F142" s="2078"/>
      <c r="G142" s="2078"/>
      <c r="H142" s="2078"/>
      <c r="I142" s="2078"/>
      <c r="J142" s="2079"/>
      <c r="K142" s="2078"/>
      <c r="L142" s="2078"/>
      <c r="M142" s="2078"/>
      <c r="N142" s="2078"/>
      <c r="O142" s="2079"/>
      <c r="P142" s="2078"/>
      <c r="Q142" s="2078"/>
      <c r="R142" s="2078"/>
      <c r="S142" s="2078"/>
      <c r="T142" s="2079"/>
      <c r="U142" s="2078"/>
      <c r="V142" s="2078"/>
      <c r="W142" s="2078"/>
      <c r="X142" s="2078"/>
      <c r="Y142" s="2079"/>
      <c r="Z142" s="2089"/>
      <c r="AA142" s="2090"/>
      <c r="AB142" s="2090"/>
      <c r="AC142" s="2090"/>
      <c r="AD142" s="564"/>
      <c r="AE142" s="565"/>
      <c r="AF142" s="527">
        <f t="shared" si="2"/>
        <v>462</v>
      </c>
      <c r="AG142" s="2078"/>
      <c r="AH142" s="2078"/>
      <c r="AI142" s="2078"/>
      <c r="AJ142" s="2078"/>
      <c r="AK142" s="2078"/>
      <c r="AL142" s="2078"/>
      <c r="AM142" s="2078"/>
      <c r="AN142" s="2078"/>
      <c r="AO142" s="2078"/>
      <c r="AP142" s="2078"/>
      <c r="AQ142" s="2078"/>
      <c r="AR142" s="2078"/>
      <c r="AS142" s="2078"/>
      <c r="AT142" s="2078"/>
      <c r="AU142" s="2078"/>
      <c r="AV142" s="2078"/>
      <c r="AW142" s="2078"/>
      <c r="AX142" s="403"/>
    </row>
    <row r="143" spans="1:56">
      <c r="A143" s="2084"/>
      <c r="B143" s="2078"/>
      <c r="C143" s="2078"/>
      <c r="D143" s="2078"/>
      <c r="E143" s="2079"/>
      <c r="F143" s="2078"/>
      <c r="G143" s="2078"/>
      <c r="H143" s="2078"/>
      <c r="I143" s="2078"/>
      <c r="J143" s="2079"/>
      <c r="K143" s="2078"/>
      <c r="L143" s="2078"/>
      <c r="M143" s="2078"/>
      <c r="N143" s="2078"/>
      <c r="O143" s="2079"/>
      <c r="P143" s="2078"/>
      <c r="Q143" s="2078"/>
      <c r="R143" s="2078"/>
      <c r="S143" s="2078"/>
      <c r="T143" s="2079"/>
      <c r="U143" s="2078"/>
      <c r="V143" s="2078"/>
      <c r="W143" s="2078"/>
      <c r="X143" s="2078"/>
      <c r="Y143" s="2079"/>
      <c r="Z143" s="2089"/>
      <c r="AA143" s="2090"/>
      <c r="AB143" s="2090"/>
      <c r="AC143" s="2090"/>
      <c r="AD143" s="564"/>
      <c r="AE143" s="565"/>
      <c r="AF143" s="527">
        <f t="shared" si="2"/>
        <v>462</v>
      </c>
      <c r="AG143" s="2078"/>
      <c r="AH143" s="2078"/>
      <c r="AI143" s="2078"/>
      <c r="AJ143" s="2078"/>
      <c r="AK143" s="2078"/>
      <c r="AL143" s="2078"/>
      <c r="AM143" s="2078"/>
      <c r="AN143" s="2078"/>
      <c r="AO143" s="2078"/>
      <c r="AP143" s="2078"/>
      <c r="AQ143" s="2078"/>
      <c r="AR143" s="2078"/>
      <c r="AS143" s="2078"/>
      <c r="AT143" s="2078"/>
      <c r="AU143" s="2078"/>
      <c r="AV143" s="2078"/>
      <c r="AW143" s="2078"/>
      <c r="AX143" s="403"/>
    </row>
    <row r="144" spans="1:56">
      <c r="A144" s="2084"/>
      <c r="B144" s="2078"/>
      <c r="C144" s="2078"/>
      <c r="D144" s="2078"/>
      <c r="E144" s="2079"/>
      <c r="F144" s="2078"/>
      <c r="G144" s="2078"/>
      <c r="H144" s="2078"/>
      <c r="I144" s="2078"/>
      <c r="J144" s="2079"/>
      <c r="K144" s="2078"/>
      <c r="L144" s="2078"/>
      <c r="M144" s="2078"/>
      <c r="N144" s="2078"/>
      <c r="O144" s="2079"/>
      <c r="P144" s="2078"/>
      <c r="Q144" s="2078"/>
      <c r="R144" s="2078"/>
      <c r="S144" s="2078"/>
      <c r="T144" s="2079"/>
      <c r="U144" s="2078"/>
      <c r="V144" s="2078"/>
      <c r="W144" s="2078"/>
      <c r="X144" s="2078"/>
      <c r="Y144" s="2079"/>
      <c r="Z144" s="2089"/>
      <c r="AA144" s="2090"/>
      <c r="AB144" s="2090"/>
      <c r="AC144" s="2090"/>
      <c r="AD144" s="564"/>
      <c r="AE144" s="565"/>
      <c r="AF144" s="527">
        <f t="shared" si="2"/>
        <v>462</v>
      </c>
      <c r="AG144" s="2078"/>
      <c r="AH144" s="2078"/>
      <c r="AI144" s="2078"/>
      <c r="AJ144" s="2078"/>
      <c r="AK144" s="2078"/>
      <c r="AL144" s="2078"/>
      <c r="AM144" s="2078"/>
      <c r="AN144" s="2078"/>
      <c r="AO144" s="2078"/>
      <c r="AP144" s="2078"/>
      <c r="AQ144" s="2078"/>
      <c r="AR144" s="2078"/>
      <c r="AS144" s="2078"/>
      <c r="AT144" s="2078"/>
      <c r="AU144" s="2078"/>
      <c r="AV144" s="2078"/>
      <c r="AW144" s="2078"/>
      <c r="AX144" s="403"/>
    </row>
    <row r="145" spans="1:56">
      <c r="A145" s="2084"/>
      <c r="B145" s="2078"/>
      <c r="C145" s="2078"/>
      <c r="D145" s="2078"/>
      <c r="E145" s="2079"/>
      <c r="F145" s="2078"/>
      <c r="G145" s="2078"/>
      <c r="H145" s="2078"/>
      <c r="I145" s="2078"/>
      <c r="J145" s="2079"/>
      <c r="K145" s="2078"/>
      <c r="L145" s="2078"/>
      <c r="M145" s="2078"/>
      <c r="N145" s="2078"/>
      <c r="O145" s="2079"/>
      <c r="P145" s="2078"/>
      <c r="Q145" s="2078"/>
      <c r="R145" s="2078"/>
      <c r="S145" s="2078"/>
      <c r="T145" s="2079"/>
      <c r="U145" s="2078"/>
      <c r="V145" s="2078"/>
      <c r="W145" s="2078"/>
      <c r="X145" s="2078"/>
      <c r="Y145" s="2079"/>
      <c r="Z145" s="2089"/>
      <c r="AA145" s="2090"/>
      <c r="AB145" s="2090"/>
      <c r="AC145" s="2090"/>
      <c r="AD145" s="564"/>
      <c r="AE145" s="565"/>
      <c r="AF145" s="527">
        <f t="shared" si="2"/>
        <v>462</v>
      </c>
      <c r="AG145" s="2078"/>
      <c r="AH145" s="2078"/>
      <c r="AI145" s="2078"/>
      <c r="AJ145" s="2078"/>
      <c r="AK145" s="2078"/>
      <c r="AL145" s="2078"/>
      <c r="AM145" s="2078"/>
      <c r="AN145" s="2078"/>
      <c r="AO145" s="2078"/>
      <c r="AP145" s="2078"/>
      <c r="AQ145" s="2078"/>
      <c r="AR145" s="2078"/>
      <c r="AS145" s="2078"/>
      <c r="AT145" s="2078"/>
      <c r="AU145" s="2078"/>
      <c r="AV145" s="2078"/>
      <c r="AW145" s="2078"/>
      <c r="AX145" s="403"/>
    </row>
    <row r="146" spans="1:56" s="387" customFormat="1">
      <c r="A146" s="2084"/>
      <c r="B146" s="2078"/>
      <c r="C146" s="2078"/>
      <c r="D146" s="2078"/>
      <c r="E146" s="2079"/>
      <c r="F146" s="2078"/>
      <c r="G146" s="2078"/>
      <c r="H146" s="2078"/>
      <c r="I146" s="2078"/>
      <c r="J146" s="2079"/>
      <c r="K146" s="2078"/>
      <c r="L146" s="2078"/>
      <c r="M146" s="2078"/>
      <c r="N146" s="2078"/>
      <c r="O146" s="2079"/>
      <c r="P146" s="2078"/>
      <c r="Q146" s="2078"/>
      <c r="R146" s="2078"/>
      <c r="S146" s="2078"/>
      <c r="T146" s="2079"/>
      <c r="U146" s="2078"/>
      <c r="V146" s="2078"/>
      <c r="W146" s="2078"/>
      <c r="X146" s="2078"/>
      <c r="Y146" s="2079"/>
      <c r="Z146" s="2089"/>
      <c r="AA146" s="2090"/>
      <c r="AB146" s="2090"/>
      <c r="AC146" s="2090"/>
      <c r="AD146" s="564"/>
      <c r="AE146" s="565"/>
      <c r="AF146" s="527">
        <f t="shared" si="2"/>
        <v>462</v>
      </c>
      <c r="AG146" s="2078"/>
      <c r="AH146" s="2078"/>
      <c r="AI146" s="2078"/>
      <c r="AJ146" s="2078"/>
      <c r="AK146" s="2078"/>
      <c r="AL146" s="2078"/>
      <c r="AM146" s="2078"/>
      <c r="AN146" s="2078"/>
      <c r="AO146" s="2078"/>
      <c r="AP146" s="2078"/>
      <c r="AQ146" s="2078"/>
      <c r="AR146" s="2078"/>
      <c r="AS146" s="2078"/>
      <c r="AT146" s="2078"/>
      <c r="AU146" s="2078"/>
      <c r="AV146" s="2078"/>
      <c r="AW146" s="2078"/>
      <c r="AX146" s="403"/>
      <c r="AY146" s="388"/>
      <c r="AZ146" s="388"/>
      <c r="BA146" s="388"/>
      <c r="BB146" s="388"/>
      <c r="BC146" s="388"/>
      <c r="BD146" s="388"/>
    </row>
    <row r="147" spans="1:56">
      <c r="A147" s="2091"/>
      <c r="B147" s="2081"/>
      <c r="C147" s="2081"/>
      <c r="D147" s="2081"/>
      <c r="E147" s="2082"/>
      <c r="F147" s="2081"/>
      <c r="G147" s="2081"/>
      <c r="H147" s="2081"/>
      <c r="I147" s="2081"/>
      <c r="J147" s="2082"/>
      <c r="K147" s="2081"/>
      <c r="L147" s="2081"/>
      <c r="M147" s="2081"/>
      <c r="N147" s="2081"/>
      <c r="O147" s="2082"/>
      <c r="P147" s="2081"/>
      <c r="Q147" s="2081"/>
      <c r="R147" s="2081"/>
      <c r="S147" s="2081"/>
      <c r="T147" s="2082"/>
      <c r="U147" s="2081"/>
      <c r="V147" s="2081"/>
      <c r="W147" s="2081"/>
      <c r="X147" s="2081"/>
      <c r="Y147" s="2082"/>
      <c r="Z147" s="2089"/>
      <c r="AA147" s="2090"/>
      <c r="AB147" s="2090"/>
      <c r="AC147" s="2090"/>
      <c r="AD147" s="564"/>
      <c r="AE147" s="565"/>
      <c r="AF147" s="534">
        <f t="shared" si="2"/>
        <v>462</v>
      </c>
      <c r="AG147" s="569" t="s">
        <v>55</v>
      </c>
      <c r="AH147" s="404"/>
      <c r="AI147" s="404"/>
      <c r="AJ147" s="404"/>
      <c r="AK147" s="404"/>
      <c r="AL147" s="404"/>
      <c r="AM147" s="404"/>
      <c r="AN147" s="404"/>
      <c r="AO147" s="404"/>
      <c r="AP147" s="404"/>
      <c r="AQ147" s="404"/>
      <c r="AR147" s="404"/>
      <c r="AS147" s="404"/>
      <c r="AT147" s="404"/>
      <c r="AU147" s="404"/>
      <c r="AV147" s="404"/>
      <c r="AW147" s="404"/>
      <c r="AX147" s="404"/>
    </row>
    <row r="148" spans="1:56" ht="18.75">
      <c r="A148" s="2083" t="s">
        <v>0</v>
      </c>
      <c r="B148" s="2083"/>
      <c r="C148" s="2083"/>
      <c r="D148" s="2083"/>
      <c r="E148" s="2083"/>
      <c r="F148" s="2083" t="s">
        <v>1</v>
      </c>
      <c r="G148" s="2083"/>
      <c r="H148" s="2083"/>
      <c r="I148" s="2083"/>
      <c r="J148" s="2083"/>
      <c r="K148" s="2083" t="s">
        <v>2</v>
      </c>
      <c r="L148" s="2083"/>
      <c r="M148" s="2083"/>
      <c r="N148" s="2083"/>
      <c r="O148" s="2083"/>
      <c r="P148" s="2083" t="s">
        <v>3</v>
      </c>
      <c r="Q148" s="2083"/>
      <c r="R148" s="2083"/>
      <c r="S148" s="2083"/>
      <c r="T148" s="2083"/>
      <c r="U148" s="2083" t="s">
        <v>4</v>
      </c>
      <c r="V148" s="2083"/>
      <c r="W148" s="2083"/>
      <c r="X148" s="2083"/>
      <c r="Y148" s="2083"/>
      <c r="Z148" s="2083" t="s">
        <v>5</v>
      </c>
      <c r="AA148" s="2083"/>
      <c r="AB148" s="2083"/>
      <c r="AC148" s="2083"/>
      <c r="AD148" s="2083"/>
      <c r="AE148" s="2083" t="s">
        <v>6</v>
      </c>
      <c r="AF148" s="2083"/>
      <c r="AG148" s="2083"/>
      <c r="AH148" s="2083"/>
      <c r="AI148" s="2083"/>
      <c r="AJ148" s="2083" t="s">
        <v>7</v>
      </c>
      <c r="AK148" s="2083"/>
      <c r="AL148" s="2083"/>
      <c r="AM148" s="2083"/>
      <c r="AN148" s="2083"/>
      <c r="AO148" s="2083" t="s">
        <v>8</v>
      </c>
      <c r="AP148" s="2083"/>
      <c r="AQ148" s="2083"/>
      <c r="AR148" s="2083"/>
      <c r="AS148" s="2083"/>
      <c r="AT148" s="2083" t="s">
        <v>9</v>
      </c>
      <c r="AU148" s="2083"/>
      <c r="AV148" s="2083"/>
      <c r="AW148" s="2083"/>
      <c r="AX148" s="2083"/>
    </row>
    <row r="149" spans="1:56">
      <c r="A149" s="2045" t="s">
        <v>68</v>
      </c>
      <c r="B149" s="2046"/>
      <c r="C149" s="2046"/>
      <c r="D149" s="2046"/>
      <c r="E149" s="2046"/>
      <c r="F149" s="2046"/>
      <c r="G149" s="2046"/>
      <c r="H149" s="2046"/>
      <c r="I149" s="2046"/>
      <c r="J149" s="2046"/>
      <c r="K149" s="2046"/>
      <c r="L149" s="2046"/>
      <c r="M149" s="2046"/>
      <c r="N149" s="2046"/>
      <c r="O149" s="2046"/>
      <c r="P149" s="2046"/>
      <c r="Q149" s="2046"/>
      <c r="R149" s="2046"/>
      <c r="S149" s="2046"/>
      <c r="T149" s="2046"/>
      <c r="U149" s="2046"/>
      <c r="V149" s="2046"/>
      <c r="W149" s="2046"/>
      <c r="X149" s="2046"/>
      <c r="Y149" s="2046"/>
      <c r="Z149" s="405">
        <v>1</v>
      </c>
      <c r="AA149" s="406"/>
      <c r="AB149" s="406"/>
      <c r="AC149" s="406"/>
      <c r="AD149" s="407"/>
      <c r="AE149" s="406">
        <v>2</v>
      </c>
      <c r="AF149" s="406"/>
      <c r="AG149" s="406"/>
      <c r="AH149" s="406"/>
      <c r="AI149" s="407"/>
      <c r="AJ149" s="406">
        <v>3</v>
      </c>
      <c r="AK149" s="406"/>
      <c r="AL149" s="406"/>
      <c r="AM149" s="406"/>
      <c r="AN149" s="407"/>
      <c r="AO149" s="406">
        <v>4</v>
      </c>
      <c r="AP149" s="406"/>
      <c r="AQ149" s="406"/>
      <c r="AR149" s="406"/>
      <c r="AS149" s="407"/>
      <c r="AT149" s="406">
        <v>5</v>
      </c>
      <c r="AU149" s="406"/>
      <c r="AV149" s="406"/>
      <c r="AW149" s="406"/>
      <c r="AX149" s="407"/>
    </row>
    <row r="150" spans="1:56">
      <c r="A150" s="2047"/>
      <c r="B150" s="2048"/>
      <c r="C150" s="2048"/>
      <c r="D150" s="2048"/>
      <c r="E150" s="2048"/>
      <c r="F150" s="2048"/>
      <c r="G150" s="2048"/>
      <c r="H150" s="2048"/>
      <c r="I150" s="2048"/>
      <c r="J150" s="2048"/>
      <c r="K150" s="2048"/>
      <c r="L150" s="2048"/>
      <c r="M150" s="2048"/>
      <c r="N150" s="2048"/>
      <c r="O150" s="2048"/>
      <c r="P150" s="2048"/>
      <c r="Q150" s="2048"/>
      <c r="R150" s="2048"/>
      <c r="S150" s="2048"/>
      <c r="T150" s="2048"/>
      <c r="U150" s="2048"/>
      <c r="V150" s="2048"/>
      <c r="W150" s="2048"/>
      <c r="X150" s="2048"/>
      <c r="Y150" s="2048"/>
      <c r="Z150" s="2236"/>
      <c r="AA150" s="2173"/>
      <c r="AB150" s="2173"/>
      <c r="AC150" s="2173"/>
      <c r="AD150" s="2174"/>
      <c r="AE150" s="2173"/>
      <c r="AF150" s="2173"/>
      <c r="AG150" s="2173"/>
      <c r="AH150" s="2173"/>
      <c r="AI150" s="2174"/>
      <c r="AJ150" s="2173"/>
      <c r="AK150" s="2173"/>
      <c r="AL150" s="2173"/>
      <c r="AM150" s="2173"/>
      <c r="AN150" s="2174"/>
      <c r="AO150" s="2173"/>
      <c r="AP150" s="2173"/>
      <c r="AQ150" s="2173"/>
      <c r="AR150" s="2173"/>
      <c r="AS150" s="2174"/>
      <c r="AT150" s="2173"/>
      <c r="AU150" s="2173"/>
      <c r="AV150" s="2173"/>
      <c r="AW150" s="2173"/>
      <c r="AX150" s="2174"/>
    </row>
    <row r="151" spans="1:56">
      <c r="A151" s="2047"/>
      <c r="B151" s="2048"/>
      <c r="C151" s="2048"/>
      <c r="D151" s="2048"/>
      <c r="E151" s="2048"/>
      <c r="F151" s="2048"/>
      <c r="G151" s="2048"/>
      <c r="H151" s="2048"/>
      <c r="I151" s="2048"/>
      <c r="J151" s="2048"/>
      <c r="K151" s="2048"/>
      <c r="L151" s="2048"/>
      <c r="M151" s="2048"/>
      <c r="N151" s="2048"/>
      <c r="O151" s="2048"/>
      <c r="P151" s="2048"/>
      <c r="Q151" s="2048"/>
      <c r="R151" s="2048"/>
      <c r="S151" s="2048"/>
      <c r="T151" s="2048"/>
      <c r="U151" s="2048"/>
      <c r="V151" s="2048"/>
      <c r="W151" s="2048"/>
      <c r="X151" s="2048"/>
      <c r="Y151" s="2048"/>
      <c r="Z151" s="2236"/>
      <c r="AA151" s="2173"/>
      <c r="AB151" s="2173"/>
      <c r="AC151" s="2173"/>
      <c r="AD151" s="2174"/>
      <c r="AE151" s="2173"/>
      <c r="AF151" s="2173"/>
      <c r="AG151" s="2173"/>
      <c r="AH151" s="2173"/>
      <c r="AI151" s="2174"/>
      <c r="AJ151" s="2173"/>
      <c r="AK151" s="2173"/>
      <c r="AL151" s="2173"/>
      <c r="AM151" s="2173"/>
      <c r="AN151" s="2174"/>
      <c r="AO151" s="2173"/>
      <c r="AP151" s="2173"/>
      <c r="AQ151" s="2173"/>
      <c r="AR151" s="2173"/>
      <c r="AS151" s="2174"/>
      <c r="AT151" s="2173"/>
      <c r="AU151" s="2173"/>
      <c r="AV151" s="2173"/>
      <c r="AW151" s="2173"/>
      <c r="AX151" s="2174"/>
    </row>
    <row r="152" spans="1:56">
      <c r="A152" s="2047"/>
      <c r="B152" s="2048"/>
      <c r="C152" s="2048"/>
      <c r="D152" s="2048"/>
      <c r="E152" s="2048"/>
      <c r="F152" s="2048"/>
      <c r="G152" s="2048"/>
      <c r="H152" s="2048"/>
      <c r="I152" s="2048"/>
      <c r="J152" s="2048"/>
      <c r="K152" s="2048"/>
      <c r="L152" s="2048"/>
      <c r="M152" s="2048"/>
      <c r="N152" s="2048"/>
      <c r="O152" s="2048"/>
      <c r="P152" s="2048"/>
      <c r="Q152" s="2048"/>
      <c r="R152" s="2048"/>
      <c r="S152" s="2048"/>
      <c r="T152" s="2048"/>
      <c r="U152" s="2048"/>
      <c r="V152" s="2048"/>
      <c r="W152" s="2048"/>
      <c r="X152" s="2048"/>
      <c r="Y152" s="2048"/>
      <c r="Z152" s="2236"/>
      <c r="AA152" s="2173"/>
      <c r="AB152" s="2173"/>
      <c r="AC152" s="2173"/>
      <c r="AD152" s="2174"/>
      <c r="AE152" s="2173"/>
      <c r="AF152" s="2173"/>
      <c r="AG152" s="2173"/>
      <c r="AH152" s="2173"/>
      <c r="AI152" s="2174"/>
      <c r="AJ152" s="2173"/>
      <c r="AK152" s="2173"/>
      <c r="AL152" s="2173"/>
      <c r="AM152" s="2173"/>
      <c r="AN152" s="2174"/>
      <c r="AO152" s="2173"/>
      <c r="AP152" s="2173"/>
      <c r="AQ152" s="2173"/>
      <c r="AR152" s="2173"/>
      <c r="AS152" s="2174"/>
      <c r="AT152" s="2173"/>
      <c r="AU152" s="2173"/>
      <c r="AV152" s="2173"/>
      <c r="AW152" s="2173"/>
      <c r="AX152" s="2174"/>
    </row>
    <row r="153" spans="1:56" ht="15.75">
      <c r="A153" s="2181" t="s">
        <v>43</v>
      </c>
      <c r="B153" s="2182"/>
      <c r="C153" s="2182"/>
      <c r="D153" s="472"/>
      <c r="E153" s="473" t="s">
        <v>44</v>
      </c>
      <c r="F153" s="473" t="s">
        <v>45</v>
      </c>
      <c r="G153" s="473" t="s">
        <v>208</v>
      </c>
      <c r="H153" s="2182" t="s">
        <v>47</v>
      </c>
      <c r="I153" s="2182"/>
      <c r="J153" s="2182"/>
      <c r="K153" s="408"/>
      <c r="L153" s="408"/>
      <c r="M153" s="408"/>
      <c r="N153" s="408"/>
      <c r="O153" s="408"/>
      <c r="P153" s="408"/>
      <c r="Q153" s="408"/>
      <c r="R153" s="408"/>
      <c r="S153" s="473" t="s">
        <v>48</v>
      </c>
      <c r="T153" s="408"/>
      <c r="U153" s="2169">
        <f>$AT$38</f>
        <v>462</v>
      </c>
      <c r="V153" s="2169"/>
      <c r="W153" s="2170" t="s">
        <v>49</v>
      </c>
      <c r="X153" s="2170"/>
      <c r="Y153" s="408"/>
      <c r="Z153" s="2236"/>
      <c r="AA153" s="2173"/>
      <c r="AB153" s="2173"/>
      <c r="AC153" s="2173"/>
      <c r="AD153" s="2174"/>
      <c r="AE153" s="2173"/>
      <c r="AF153" s="2173"/>
      <c r="AG153" s="2173"/>
      <c r="AH153" s="2173"/>
      <c r="AI153" s="2174"/>
      <c r="AJ153" s="2173"/>
      <c r="AK153" s="2173"/>
      <c r="AL153" s="2173"/>
      <c r="AM153" s="2173"/>
      <c r="AN153" s="2174"/>
      <c r="AO153" s="2173"/>
      <c r="AP153" s="2173"/>
      <c r="AQ153" s="2173"/>
      <c r="AR153" s="2173"/>
      <c r="AS153" s="2174"/>
      <c r="AT153" s="2173"/>
      <c r="AU153" s="2173"/>
      <c r="AV153" s="2173"/>
      <c r="AW153" s="2173"/>
      <c r="AX153" s="2174"/>
    </row>
    <row r="154" spans="1:56">
      <c r="A154" s="2092" t="s">
        <v>322</v>
      </c>
      <c r="B154" s="2093"/>
      <c r="C154" s="2093"/>
      <c r="D154" s="2093"/>
      <c r="E154" s="562">
        <v>18</v>
      </c>
      <c r="F154" s="563">
        <v>442</v>
      </c>
      <c r="G154" s="527">
        <f>SUM($AT$38-F154)</f>
        <v>20</v>
      </c>
      <c r="H154" s="2173"/>
      <c r="I154" s="2173"/>
      <c r="J154" s="2173"/>
      <c r="K154" s="2173"/>
      <c r="L154" s="2173"/>
      <c r="M154" s="2173"/>
      <c r="N154" s="2173"/>
      <c r="O154" s="2173"/>
      <c r="P154" s="2173"/>
      <c r="Q154" s="2173"/>
      <c r="R154" s="2173"/>
      <c r="S154" s="2173"/>
      <c r="T154" s="2173"/>
      <c r="U154" s="2173"/>
      <c r="V154" s="2173"/>
      <c r="W154" s="2173"/>
      <c r="X154" s="2173"/>
      <c r="Y154" s="408"/>
      <c r="Z154" s="2236"/>
      <c r="AA154" s="2173"/>
      <c r="AB154" s="2173"/>
      <c r="AC154" s="2173"/>
      <c r="AD154" s="2174"/>
      <c r="AE154" s="2173"/>
      <c r="AF154" s="2173"/>
      <c r="AG154" s="2173"/>
      <c r="AH154" s="2173"/>
      <c r="AI154" s="2174"/>
      <c r="AJ154" s="2173"/>
      <c r="AK154" s="2173"/>
      <c r="AL154" s="2173"/>
      <c r="AM154" s="2173"/>
      <c r="AN154" s="2174"/>
      <c r="AO154" s="2173"/>
      <c r="AP154" s="2173"/>
      <c r="AQ154" s="2173"/>
      <c r="AR154" s="2173"/>
      <c r="AS154" s="2174"/>
      <c r="AT154" s="2173"/>
      <c r="AU154" s="2173"/>
      <c r="AV154" s="2173"/>
      <c r="AW154" s="2173"/>
      <c r="AX154" s="2174"/>
    </row>
    <row r="155" spans="1:56">
      <c r="A155" s="2092" t="s">
        <v>323</v>
      </c>
      <c r="B155" s="2093"/>
      <c r="C155" s="2093"/>
      <c r="D155" s="2093"/>
      <c r="E155" s="562">
        <v>11</v>
      </c>
      <c r="F155" s="563">
        <v>445</v>
      </c>
      <c r="G155" s="527">
        <f t="shared" ref="G155:G164" si="3">SUM($AT$38-F155)</f>
        <v>17</v>
      </c>
      <c r="H155" s="2173"/>
      <c r="I155" s="2173"/>
      <c r="J155" s="2173"/>
      <c r="K155" s="2173"/>
      <c r="L155" s="2173"/>
      <c r="M155" s="2173"/>
      <c r="N155" s="2173"/>
      <c r="O155" s="2173"/>
      <c r="P155" s="2173"/>
      <c r="Q155" s="2173"/>
      <c r="R155" s="2173"/>
      <c r="S155" s="2173"/>
      <c r="T155" s="2173"/>
      <c r="U155" s="2173"/>
      <c r="V155" s="2173"/>
      <c r="W155" s="2173"/>
      <c r="X155" s="2173"/>
      <c r="Y155" s="408"/>
      <c r="Z155" s="2236"/>
      <c r="AA155" s="2173"/>
      <c r="AB155" s="2173"/>
      <c r="AC155" s="2173"/>
      <c r="AD155" s="2174"/>
      <c r="AE155" s="2173"/>
      <c r="AF155" s="2173"/>
      <c r="AG155" s="2173"/>
      <c r="AH155" s="2173"/>
      <c r="AI155" s="2174"/>
      <c r="AJ155" s="2173"/>
      <c r="AK155" s="2173"/>
      <c r="AL155" s="2173"/>
      <c r="AM155" s="2173"/>
      <c r="AN155" s="2174"/>
      <c r="AO155" s="2173"/>
      <c r="AP155" s="2173"/>
      <c r="AQ155" s="2173"/>
      <c r="AR155" s="2173"/>
      <c r="AS155" s="2174"/>
      <c r="AT155" s="2173"/>
      <c r="AU155" s="2173"/>
      <c r="AV155" s="2173"/>
      <c r="AW155" s="2173"/>
      <c r="AX155" s="2174"/>
    </row>
    <row r="156" spans="1:56">
      <c r="A156" s="2092"/>
      <c r="B156" s="2093"/>
      <c r="C156" s="2093"/>
      <c r="D156" s="2093"/>
      <c r="E156" s="562"/>
      <c r="F156" s="563"/>
      <c r="G156" s="527">
        <f t="shared" si="3"/>
        <v>462</v>
      </c>
      <c r="H156" s="2173"/>
      <c r="I156" s="2173"/>
      <c r="J156" s="2173"/>
      <c r="K156" s="2173"/>
      <c r="L156" s="2173"/>
      <c r="M156" s="2173"/>
      <c r="N156" s="2173"/>
      <c r="O156" s="2173"/>
      <c r="P156" s="2173"/>
      <c r="Q156" s="2173"/>
      <c r="R156" s="2173"/>
      <c r="S156" s="2173"/>
      <c r="T156" s="2173"/>
      <c r="U156" s="2173"/>
      <c r="V156" s="2173"/>
      <c r="W156" s="2173"/>
      <c r="X156" s="2173"/>
      <c r="Y156" s="408"/>
      <c r="Z156" s="2236"/>
      <c r="AA156" s="2173"/>
      <c r="AB156" s="2173"/>
      <c r="AC156" s="2173"/>
      <c r="AD156" s="2174"/>
      <c r="AE156" s="2173"/>
      <c r="AF156" s="2173"/>
      <c r="AG156" s="2173"/>
      <c r="AH156" s="2173"/>
      <c r="AI156" s="2174"/>
      <c r="AJ156" s="2173"/>
      <c r="AK156" s="2173"/>
      <c r="AL156" s="2173"/>
      <c r="AM156" s="2173"/>
      <c r="AN156" s="2174"/>
      <c r="AO156" s="2173"/>
      <c r="AP156" s="2173"/>
      <c r="AQ156" s="2173"/>
      <c r="AR156" s="2173"/>
      <c r="AS156" s="2174"/>
      <c r="AT156" s="2173"/>
      <c r="AU156" s="2173"/>
      <c r="AV156" s="2173"/>
      <c r="AW156" s="2173"/>
      <c r="AX156" s="2174"/>
    </row>
    <row r="157" spans="1:56">
      <c r="A157" s="2092"/>
      <c r="B157" s="2093"/>
      <c r="C157" s="2093"/>
      <c r="D157" s="2093"/>
      <c r="E157" s="562"/>
      <c r="F157" s="563"/>
      <c r="G157" s="527">
        <f t="shared" si="3"/>
        <v>462</v>
      </c>
      <c r="H157" s="2173"/>
      <c r="I157" s="2173"/>
      <c r="J157" s="2173"/>
      <c r="K157" s="2173"/>
      <c r="L157" s="2173"/>
      <c r="M157" s="2173"/>
      <c r="N157" s="2173"/>
      <c r="O157" s="2173"/>
      <c r="P157" s="2173"/>
      <c r="Q157" s="2173"/>
      <c r="R157" s="2173"/>
      <c r="S157" s="2173"/>
      <c r="T157" s="2173"/>
      <c r="U157" s="2173"/>
      <c r="V157" s="2173"/>
      <c r="W157" s="2173"/>
      <c r="X157" s="2173"/>
      <c r="Y157" s="408"/>
      <c r="Z157" s="2236"/>
      <c r="AA157" s="2173"/>
      <c r="AB157" s="2173"/>
      <c r="AC157" s="2173"/>
      <c r="AD157" s="2174"/>
      <c r="AE157" s="2173"/>
      <c r="AF157" s="2173"/>
      <c r="AG157" s="2173"/>
      <c r="AH157" s="2173"/>
      <c r="AI157" s="2174"/>
      <c r="AJ157" s="2173"/>
      <c r="AK157" s="2173"/>
      <c r="AL157" s="2173"/>
      <c r="AM157" s="2173"/>
      <c r="AN157" s="2174"/>
      <c r="AO157" s="2173"/>
      <c r="AP157" s="2173"/>
      <c r="AQ157" s="2173"/>
      <c r="AR157" s="2173"/>
      <c r="AS157" s="2174"/>
      <c r="AT157" s="2173"/>
      <c r="AU157" s="2173"/>
      <c r="AV157" s="2173"/>
      <c r="AW157" s="2173"/>
      <c r="AX157" s="2174"/>
    </row>
    <row r="158" spans="1:56">
      <c r="A158" s="2092"/>
      <c r="B158" s="2093"/>
      <c r="C158" s="2093"/>
      <c r="D158" s="2093"/>
      <c r="E158" s="562"/>
      <c r="F158" s="563"/>
      <c r="G158" s="527">
        <f t="shared" si="3"/>
        <v>462</v>
      </c>
      <c r="H158" s="2173"/>
      <c r="I158" s="2173"/>
      <c r="J158" s="2173"/>
      <c r="K158" s="2173"/>
      <c r="L158" s="2173"/>
      <c r="M158" s="2173"/>
      <c r="N158" s="2173"/>
      <c r="O158" s="2173"/>
      <c r="P158" s="2173"/>
      <c r="Q158" s="2173"/>
      <c r="R158" s="2173"/>
      <c r="S158" s="2173"/>
      <c r="T158" s="2173"/>
      <c r="U158" s="2173"/>
      <c r="V158" s="2173"/>
      <c r="W158" s="2173"/>
      <c r="X158" s="2173"/>
      <c r="Y158" s="408"/>
      <c r="Z158" s="2236"/>
      <c r="AA158" s="2173"/>
      <c r="AB158" s="2173"/>
      <c r="AC158" s="2173"/>
      <c r="AD158" s="2174"/>
      <c r="AE158" s="2173"/>
      <c r="AF158" s="2173"/>
      <c r="AG158" s="2173"/>
      <c r="AH158" s="2173"/>
      <c r="AI158" s="2174"/>
      <c r="AJ158" s="2173"/>
      <c r="AK158" s="2173"/>
      <c r="AL158" s="2173"/>
      <c r="AM158" s="2173"/>
      <c r="AN158" s="2174"/>
      <c r="AO158" s="2173"/>
      <c r="AP158" s="2173"/>
      <c r="AQ158" s="2173"/>
      <c r="AR158" s="2173"/>
      <c r="AS158" s="2174"/>
      <c r="AT158" s="2173"/>
      <c r="AU158" s="2173"/>
      <c r="AV158" s="2173"/>
      <c r="AW158" s="2173"/>
      <c r="AX158" s="2174"/>
    </row>
    <row r="159" spans="1:56">
      <c r="A159" s="2092"/>
      <c r="B159" s="2093"/>
      <c r="C159" s="2093"/>
      <c r="D159" s="2093"/>
      <c r="E159" s="562"/>
      <c r="F159" s="563"/>
      <c r="G159" s="527">
        <f t="shared" si="3"/>
        <v>462</v>
      </c>
      <c r="H159" s="2173"/>
      <c r="I159" s="2173"/>
      <c r="J159" s="2173"/>
      <c r="K159" s="2173"/>
      <c r="L159" s="2173"/>
      <c r="M159" s="2173"/>
      <c r="N159" s="2173"/>
      <c r="O159" s="2173"/>
      <c r="P159" s="2173"/>
      <c r="Q159" s="2173"/>
      <c r="R159" s="2173"/>
      <c r="S159" s="2173"/>
      <c r="T159" s="2173"/>
      <c r="U159" s="2173"/>
      <c r="V159" s="2173"/>
      <c r="W159" s="2173"/>
      <c r="X159" s="2173"/>
      <c r="Y159" s="408"/>
      <c r="Z159" s="2236"/>
      <c r="AA159" s="2173"/>
      <c r="AB159" s="2173"/>
      <c r="AC159" s="2173"/>
      <c r="AD159" s="2174"/>
      <c r="AE159" s="2173"/>
      <c r="AF159" s="2173"/>
      <c r="AG159" s="2173"/>
      <c r="AH159" s="2173"/>
      <c r="AI159" s="2174"/>
      <c r="AJ159" s="2173"/>
      <c r="AK159" s="2173"/>
      <c r="AL159" s="2173"/>
      <c r="AM159" s="2173"/>
      <c r="AN159" s="2174"/>
      <c r="AO159" s="2173"/>
      <c r="AP159" s="2173"/>
      <c r="AQ159" s="2173"/>
      <c r="AR159" s="2173"/>
      <c r="AS159" s="2174"/>
      <c r="AT159" s="2173"/>
      <c r="AU159" s="2173"/>
      <c r="AV159" s="2173"/>
      <c r="AW159" s="2173"/>
      <c r="AX159" s="2174"/>
    </row>
    <row r="160" spans="1:56">
      <c r="A160" s="2092"/>
      <c r="B160" s="2093"/>
      <c r="C160" s="2093"/>
      <c r="D160" s="2093"/>
      <c r="E160" s="562"/>
      <c r="F160" s="563"/>
      <c r="G160" s="527">
        <f t="shared" si="3"/>
        <v>462</v>
      </c>
      <c r="H160" s="2173"/>
      <c r="I160" s="2173"/>
      <c r="J160" s="2173"/>
      <c r="K160" s="2173"/>
      <c r="L160" s="2173"/>
      <c r="M160" s="2173"/>
      <c r="N160" s="2173"/>
      <c r="O160" s="2173"/>
      <c r="P160" s="2173"/>
      <c r="Q160" s="2173"/>
      <c r="R160" s="2173"/>
      <c r="S160" s="2173"/>
      <c r="T160" s="2173"/>
      <c r="U160" s="2173"/>
      <c r="V160" s="2173"/>
      <c r="W160" s="2173"/>
      <c r="X160" s="2173"/>
      <c r="Y160" s="408"/>
      <c r="Z160" s="2236"/>
      <c r="AA160" s="2173"/>
      <c r="AB160" s="2173"/>
      <c r="AC160" s="2173"/>
      <c r="AD160" s="2174"/>
      <c r="AE160" s="2173"/>
      <c r="AF160" s="2173"/>
      <c r="AG160" s="2173"/>
      <c r="AH160" s="2173"/>
      <c r="AI160" s="2174"/>
      <c r="AJ160" s="2173"/>
      <c r="AK160" s="2173"/>
      <c r="AL160" s="2173"/>
      <c r="AM160" s="2173"/>
      <c r="AN160" s="2174"/>
      <c r="AO160" s="2173"/>
      <c r="AP160" s="2173"/>
      <c r="AQ160" s="2173"/>
      <c r="AR160" s="2173"/>
      <c r="AS160" s="2174"/>
      <c r="AT160" s="2173"/>
      <c r="AU160" s="2173"/>
      <c r="AV160" s="2173"/>
      <c r="AW160" s="2173"/>
      <c r="AX160" s="2174"/>
    </row>
    <row r="161" spans="1:56">
      <c r="A161" s="2092"/>
      <c r="B161" s="2093"/>
      <c r="C161" s="2093"/>
      <c r="D161" s="2093"/>
      <c r="E161" s="562"/>
      <c r="F161" s="563"/>
      <c r="G161" s="527">
        <f t="shared" si="3"/>
        <v>462</v>
      </c>
      <c r="H161" s="2173"/>
      <c r="I161" s="2173"/>
      <c r="J161" s="2173"/>
      <c r="K161" s="2173"/>
      <c r="L161" s="2173"/>
      <c r="M161" s="2173"/>
      <c r="N161" s="2173"/>
      <c r="O161" s="2173"/>
      <c r="P161" s="2173"/>
      <c r="Q161" s="2173"/>
      <c r="R161" s="2173"/>
      <c r="S161" s="2173"/>
      <c r="T161" s="2173"/>
      <c r="U161" s="2173"/>
      <c r="V161" s="2173"/>
      <c r="W161" s="2173"/>
      <c r="X161" s="2173"/>
      <c r="Y161" s="408"/>
      <c r="Z161" s="2236"/>
      <c r="AA161" s="2173"/>
      <c r="AB161" s="2173"/>
      <c r="AC161" s="2173"/>
      <c r="AD161" s="2174"/>
      <c r="AE161" s="2173"/>
      <c r="AF161" s="2173"/>
      <c r="AG161" s="2173"/>
      <c r="AH161" s="2173"/>
      <c r="AI161" s="2174"/>
      <c r="AJ161" s="2173"/>
      <c r="AK161" s="2173"/>
      <c r="AL161" s="2173"/>
      <c r="AM161" s="2173"/>
      <c r="AN161" s="2174"/>
      <c r="AO161" s="2173"/>
      <c r="AP161" s="2173"/>
      <c r="AQ161" s="2173"/>
      <c r="AR161" s="2173"/>
      <c r="AS161" s="2174"/>
      <c r="AT161" s="2173"/>
      <c r="AU161" s="2173"/>
      <c r="AV161" s="2173"/>
      <c r="AW161" s="2173"/>
      <c r="AX161" s="2174"/>
    </row>
    <row r="162" spans="1:56" s="387" customFormat="1">
      <c r="A162" s="2092"/>
      <c r="B162" s="2093"/>
      <c r="C162" s="2093"/>
      <c r="D162" s="2093"/>
      <c r="E162" s="562"/>
      <c r="F162" s="563"/>
      <c r="G162" s="527">
        <f t="shared" si="3"/>
        <v>462</v>
      </c>
      <c r="H162" s="2173"/>
      <c r="I162" s="2173"/>
      <c r="J162" s="2173"/>
      <c r="K162" s="2173"/>
      <c r="L162" s="2173"/>
      <c r="M162" s="2173"/>
      <c r="N162" s="2173"/>
      <c r="O162" s="2173"/>
      <c r="P162" s="2173"/>
      <c r="Q162" s="2173"/>
      <c r="R162" s="2173"/>
      <c r="S162" s="2173"/>
      <c r="T162" s="2173"/>
      <c r="U162" s="2173"/>
      <c r="V162" s="2173"/>
      <c r="W162" s="2173"/>
      <c r="X162" s="2173"/>
      <c r="Y162" s="408"/>
      <c r="Z162" s="2236"/>
      <c r="AA162" s="2173"/>
      <c r="AB162" s="2173"/>
      <c r="AC162" s="2173"/>
      <c r="AD162" s="2174"/>
      <c r="AE162" s="2173"/>
      <c r="AF162" s="2173"/>
      <c r="AG162" s="2173"/>
      <c r="AH162" s="2173"/>
      <c r="AI162" s="2174"/>
      <c r="AJ162" s="2173"/>
      <c r="AK162" s="2173"/>
      <c r="AL162" s="2173"/>
      <c r="AM162" s="2173"/>
      <c r="AN162" s="2174"/>
      <c r="AO162" s="2173"/>
      <c r="AP162" s="2173"/>
      <c r="AQ162" s="2173"/>
      <c r="AR162" s="2173"/>
      <c r="AS162" s="2174"/>
      <c r="AT162" s="2173"/>
      <c r="AU162" s="2173"/>
      <c r="AV162" s="2173"/>
      <c r="AW162" s="2173"/>
      <c r="AX162" s="2174"/>
      <c r="AY162" s="388"/>
      <c r="AZ162" s="388"/>
      <c r="BA162" s="388"/>
      <c r="BB162" s="388"/>
      <c r="BC162" s="388"/>
      <c r="BD162" s="388"/>
    </row>
    <row r="163" spans="1:56">
      <c r="A163" s="2092"/>
      <c r="B163" s="2093"/>
      <c r="C163" s="2093"/>
      <c r="D163" s="2093"/>
      <c r="E163" s="562"/>
      <c r="F163" s="563"/>
      <c r="G163" s="527">
        <f t="shared" si="3"/>
        <v>462</v>
      </c>
      <c r="H163" s="2173"/>
      <c r="I163" s="2173"/>
      <c r="J163" s="2173"/>
      <c r="K163" s="2173"/>
      <c r="L163" s="2173"/>
      <c r="M163" s="2173"/>
      <c r="N163" s="2173"/>
      <c r="O163" s="2173"/>
      <c r="P163" s="2173"/>
      <c r="Q163" s="2173"/>
      <c r="R163" s="2173"/>
      <c r="S163" s="2173"/>
      <c r="T163" s="2173"/>
      <c r="U163" s="2173"/>
      <c r="V163" s="2173"/>
      <c r="W163" s="2173"/>
      <c r="X163" s="2173"/>
      <c r="Y163" s="408"/>
      <c r="Z163" s="2236"/>
      <c r="AA163" s="2173"/>
      <c r="AB163" s="2173"/>
      <c r="AC163" s="2173"/>
      <c r="AD163" s="2174"/>
      <c r="AE163" s="2173"/>
      <c r="AF163" s="2173"/>
      <c r="AG163" s="2173"/>
      <c r="AH163" s="2173"/>
      <c r="AI163" s="2174"/>
      <c r="AJ163" s="2173"/>
      <c r="AK163" s="2173"/>
      <c r="AL163" s="2173"/>
      <c r="AM163" s="2173"/>
      <c r="AN163" s="2174"/>
      <c r="AO163" s="2173"/>
      <c r="AP163" s="2173"/>
      <c r="AQ163" s="2173"/>
      <c r="AR163" s="2173"/>
      <c r="AS163" s="2174"/>
      <c r="AT163" s="2173"/>
      <c r="AU163" s="2173"/>
      <c r="AV163" s="2173"/>
      <c r="AW163" s="2173"/>
      <c r="AX163" s="2174"/>
    </row>
    <row r="164" spans="1:56">
      <c r="A164" s="2092"/>
      <c r="B164" s="2093"/>
      <c r="C164" s="2093"/>
      <c r="D164" s="2093"/>
      <c r="E164" s="562"/>
      <c r="F164" s="563"/>
      <c r="G164" s="534">
        <f t="shared" si="3"/>
        <v>462</v>
      </c>
      <c r="H164" s="570" t="s">
        <v>55</v>
      </c>
      <c r="I164" s="410"/>
      <c r="J164" s="410"/>
      <c r="K164" s="410"/>
      <c r="L164" s="410"/>
      <c r="M164" s="410"/>
      <c r="N164" s="410"/>
      <c r="O164" s="410"/>
      <c r="P164" s="410"/>
      <c r="Q164" s="410"/>
      <c r="R164" s="410"/>
      <c r="S164" s="410"/>
      <c r="T164" s="410"/>
      <c r="U164" s="410"/>
      <c r="V164" s="410"/>
      <c r="W164" s="410"/>
      <c r="X164" s="410"/>
      <c r="Y164" s="410"/>
      <c r="Z164" s="2094" t="s">
        <v>70</v>
      </c>
      <c r="AA164" s="2095"/>
      <c r="AB164" s="2095"/>
      <c r="AC164" s="2095"/>
      <c r="AD164" s="2096"/>
      <c r="AE164" s="2234"/>
      <c r="AF164" s="2234"/>
      <c r="AG164" s="2234"/>
      <c r="AH164" s="2234"/>
      <c r="AI164" s="2235"/>
      <c r="AJ164" s="2234"/>
      <c r="AK164" s="2234"/>
      <c r="AL164" s="2234"/>
      <c r="AM164" s="2234"/>
      <c r="AN164" s="2235"/>
      <c r="AO164" s="2234"/>
      <c r="AP164" s="2234"/>
      <c r="AQ164" s="2234"/>
      <c r="AR164" s="2234"/>
      <c r="AS164" s="2235"/>
      <c r="AT164" s="2234"/>
      <c r="AU164" s="2234"/>
      <c r="AV164" s="2234"/>
      <c r="AW164" s="2234"/>
      <c r="AX164" s="2235"/>
    </row>
    <row r="165" spans="1:56">
      <c r="A165" s="408">
        <v>6</v>
      </c>
      <c r="B165" s="408"/>
      <c r="C165" s="408"/>
      <c r="D165" s="408"/>
      <c r="E165" s="407"/>
      <c r="F165" s="406">
        <v>7</v>
      </c>
      <c r="G165" s="406"/>
      <c r="H165" s="406"/>
      <c r="I165" s="406"/>
      <c r="J165" s="407"/>
      <c r="K165" s="406">
        <v>8</v>
      </c>
      <c r="L165" s="406"/>
      <c r="M165" s="406"/>
      <c r="N165" s="406"/>
      <c r="O165" s="407"/>
      <c r="P165" s="406">
        <v>9</v>
      </c>
      <c r="Q165" s="406"/>
      <c r="R165" s="406"/>
      <c r="S165" s="406"/>
      <c r="T165" s="407"/>
      <c r="U165" s="406">
        <v>10</v>
      </c>
      <c r="V165" s="406"/>
      <c r="W165" s="406"/>
      <c r="X165" s="406"/>
      <c r="Y165" s="407"/>
      <c r="Z165" s="408">
        <v>11</v>
      </c>
      <c r="AA165" s="408"/>
      <c r="AB165" s="408"/>
      <c r="AC165" s="408"/>
      <c r="AD165" s="409"/>
      <c r="AE165" s="408">
        <v>12</v>
      </c>
      <c r="AF165" s="408"/>
      <c r="AG165" s="408"/>
      <c r="AH165" s="408"/>
      <c r="AI165" s="409"/>
      <c r="AJ165" s="408">
        <v>13</v>
      </c>
      <c r="AK165" s="408"/>
      <c r="AL165" s="408"/>
      <c r="AM165" s="408"/>
      <c r="AN165" s="409"/>
      <c r="AO165" s="408">
        <v>14</v>
      </c>
      <c r="AP165" s="408"/>
      <c r="AQ165" s="408"/>
      <c r="AR165" s="408"/>
      <c r="AS165" s="409"/>
      <c r="AT165" s="408">
        <v>15</v>
      </c>
      <c r="AU165" s="408"/>
      <c r="AV165" s="408"/>
      <c r="AW165" s="408"/>
      <c r="AX165" s="409"/>
    </row>
    <row r="166" spans="1:56">
      <c r="A166" s="2173"/>
      <c r="B166" s="2173"/>
      <c r="C166" s="2173"/>
      <c r="D166" s="2173"/>
      <c r="E166" s="2174"/>
      <c r="F166" s="2173"/>
      <c r="G166" s="2173"/>
      <c r="H166" s="2173"/>
      <c r="I166" s="2173"/>
      <c r="J166" s="2174"/>
      <c r="K166" s="2173"/>
      <c r="L166" s="2173"/>
      <c r="M166" s="2173"/>
      <c r="N166" s="2173"/>
      <c r="O166" s="2174"/>
      <c r="P166" s="2173"/>
      <c r="Q166" s="2173"/>
      <c r="R166" s="2173"/>
      <c r="S166" s="2173"/>
      <c r="T166" s="2174"/>
      <c r="U166" s="2173"/>
      <c r="V166" s="2173"/>
      <c r="W166" s="2173"/>
      <c r="X166" s="2173"/>
      <c r="Y166" s="2174"/>
      <c r="Z166" s="2173"/>
      <c r="AA166" s="2173"/>
      <c r="AB166" s="2173"/>
      <c r="AC166" s="2173"/>
      <c r="AD166" s="2174"/>
      <c r="AE166" s="2173"/>
      <c r="AF166" s="2173"/>
      <c r="AG166" s="2173"/>
      <c r="AH166" s="2173"/>
      <c r="AI166" s="2174"/>
      <c r="AJ166" s="2173"/>
      <c r="AK166" s="2173"/>
      <c r="AL166" s="2173"/>
      <c r="AM166" s="2173"/>
      <c r="AN166" s="2174"/>
      <c r="AO166" s="2173"/>
      <c r="AP166" s="2173"/>
      <c r="AQ166" s="2173"/>
      <c r="AR166" s="2173"/>
      <c r="AS166" s="2174"/>
      <c r="AT166" s="2173"/>
      <c r="AU166" s="2173"/>
      <c r="AV166" s="2173"/>
      <c r="AW166" s="2173"/>
      <c r="AX166" s="2174"/>
    </row>
    <row r="167" spans="1:56">
      <c r="A167" s="2173"/>
      <c r="B167" s="2173"/>
      <c r="C167" s="2173"/>
      <c r="D167" s="2173"/>
      <c r="E167" s="2174"/>
      <c r="F167" s="2173"/>
      <c r="G167" s="2173"/>
      <c r="H167" s="2173"/>
      <c r="I167" s="2173"/>
      <c r="J167" s="2174"/>
      <c r="K167" s="2173"/>
      <c r="L167" s="2173"/>
      <c r="M167" s="2173"/>
      <c r="N167" s="2173"/>
      <c r="O167" s="2174"/>
      <c r="P167" s="2173"/>
      <c r="Q167" s="2173"/>
      <c r="R167" s="2173"/>
      <c r="S167" s="2173"/>
      <c r="T167" s="2174"/>
      <c r="U167" s="2173"/>
      <c r="V167" s="2173"/>
      <c r="W167" s="2173"/>
      <c r="X167" s="2173"/>
      <c r="Y167" s="2174"/>
      <c r="Z167" s="2173"/>
      <c r="AA167" s="2173"/>
      <c r="AB167" s="2173"/>
      <c r="AC167" s="2173"/>
      <c r="AD167" s="2174"/>
      <c r="AE167" s="2173"/>
      <c r="AF167" s="2173"/>
      <c r="AG167" s="2173"/>
      <c r="AH167" s="2173"/>
      <c r="AI167" s="2174"/>
      <c r="AJ167" s="2173"/>
      <c r="AK167" s="2173"/>
      <c r="AL167" s="2173"/>
      <c r="AM167" s="2173"/>
      <c r="AN167" s="2174"/>
      <c r="AO167" s="2173"/>
      <c r="AP167" s="2173"/>
      <c r="AQ167" s="2173"/>
      <c r="AR167" s="2173"/>
      <c r="AS167" s="2174"/>
      <c r="AT167" s="2173"/>
      <c r="AU167" s="2173"/>
      <c r="AV167" s="2173"/>
      <c r="AW167" s="2173"/>
      <c r="AX167" s="2174"/>
    </row>
    <row r="168" spans="1:56">
      <c r="A168" s="2173"/>
      <c r="B168" s="2173"/>
      <c r="C168" s="2173"/>
      <c r="D168" s="2173"/>
      <c r="E168" s="2174"/>
      <c r="F168" s="2173"/>
      <c r="G168" s="2173"/>
      <c r="H168" s="2173"/>
      <c r="I168" s="2173"/>
      <c r="J168" s="2174"/>
      <c r="K168" s="2173"/>
      <c r="L168" s="2173"/>
      <c r="M168" s="2173"/>
      <c r="N168" s="2173"/>
      <c r="O168" s="2174"/>
      <c r="P168" s="2173"/>
      <c r="Q168" s="2173"/>
      <c r="R168" s="2173"/>
      <c r="S168" s="2173"/>
      <c r="T168" s="2174"/>
      <c r="U168" s="2173"/>
      <c r="V168" s="2173"/>
      <c r="W168" s="2173"/>
      <c r="X168" s="2173"/>
      <c r="Y168" s="2174"/>
      <c r="Z168" s="2173"/>
      <c r="AA168" s="2173"/>
      <c r="AB168" s="2173"/>
      <c r="AC168" s="2173"/>
      <c r="AD168" s="2174"/>
      <c r="AE168" s="2173"/>
      <c r="AF168" s="2173"/>
      <c r="AG168" s="2173"/>
      <c r="AH168" s="2173"/>
      <c r="AI168" s="2174"/>
      <c r="AJ168" s="2173"/>
      <c r="AK168" s="2173"/>
      <c r="AL168" s="2173"/>
      <c r="AM168" s="2173"/>
      <c r="AN168" s="2174"/>
      <c r="AO168" s="2173"/>
      <c r="AP168" s="2173"/>
      <c r="AQ168" s="2173"/>
      <c r="AR168" s="2173"/>
      <c r="AS168" s="2174"/>
      <c r="AT168" s="2173"/>
      <c r="AU168" s="2173"/>
      <c r="AV168" s="2173"/>
      <c r="AW168" s="2173"/>
      <c r="AX168" s="2174"/>
    </row>
    <row r="169" spans="1:56">
      <c r="A169" s="2173"/>
      <c r="B169" s="2173"/>
      <c r="C169" s="2173"/>
      <c r="D169" s="2173"/>
      <c r="E169" s="2174"/>
      <c r="F169" s="2173"/>
      <c r="G169" s="2173"/>
      <c r="H169" s="2173"/>
      <c r="I169" s="2173"/>
      <c r="J169" s="2174"/>
      <c r="K169" s="2173"/>
      <c r="L169" s="2173"/>
      <c r="M169" s="2173"/>
      <c r="N169" s="2173"/>
      <c r="O169" s="2174"/>
      <c r="P169" s="2173"/>
      <c r="Q169" s="2173"/>
      <c r="R169" s="2173"/>
      <c r="S169" s="2173"/>
      <c r="T169" s="2174"/>
      <c r="U169" s="2173"/>
      <c r="V169" s="2173"/>
      <c r="W169" s="2173"/>
      <c r="X169" s="2173"/>
      <c r="Y169" s="2174"/>
      <c r="Z169" s="2173"/>
      <c r="AA169" s="2173"/>
      <c r="AB169" s="2173"/>
      <c r="AC169" s="2173"/>
      <c r="AD169" s="2174"/>
      <c r="AE169" s="2173"/>
      <c r="AF169" s="2173"/>
      <c r="AG169" s="2173"/>
      <c r="AH169" s="2173"/>
      <c r="AI169" s="2174"/>
      <c r="AJ169" s="2173"/>
      <c r="AK169" s="2173"/>
      <c r="AL169" s="2173"/>
      <c r="AM169" s="2173"/>
      <c r="AN169" s="2174"/>
      <c r="AO169" s="2173"/>
      <c r="AP169" s="2173"/>
      <c r="AQ169" s="2173"/>
      <c r="AR169" s="2173"/>
      <c r="AS169" s="2174"/>
      <c r="AT169" s="2173"/>
      <c r="AU169" s="2173"/>
      <c r="AV169" s="2173"/>
      <c r="AW169" s="2173"/>
      <c r="AX169" s="2174"/>
    </row>
    <row r="170" spans="1:56">
      <c r="A170" s="2173"/>
      <c r="B170" s="2173"/>
      <c r="C170" s="2173"/>
      <c r="D170" s="2173"/>
      <c r="E170" s="2174"/>
      <c r="F170" s="2173"/>
      <c r="G170" s="2173"/>
      <c r="H170" s="2173"/>
      <c r="I170" s="2173"/>
      <c r="J170" s="2174"/>
      <c r="K170" s="2173"/>
      <c r="L170" s="2173"/>
      <c r="M170" s="2173"/>
      <c r="N170" s="2173"/>
      <c r="O170" s="2174"/>
      <c r="P170" s="2173"/>
      <c r="Q170" s="2173"/>
      <c r="R170" s="2173"/>
      <c r="S170" s="2173"/>
      <c r="T170" s="2174"/>
      <c r="U170" s="2173"/>
      <c r="V170" s="2173"/>
      <c r="W170" s="2173"/>
      <c r="X170" s="2173"/>
      <c r="Y170" s="2174"/>
      <c r="Z170" s="2173"/>
      <c r="AA170" s="2173"/>
      <c r="AB170" s="2173"/>
      <c r="AC170" s="2173"/>
      <c r="AD170" s="2174"/>
      <c r="AE170" s="2173"/>
      <c r="AF170" s="2173"/>
      <c r="AG170" s="2173"/>
      <c r="AH170" s="2173"/>
      <c r="AI170" s="2174"/>
      <c r="AJ170" s="2173"/>
      <c r="AK170" s="2173"/>
      <c r="AL170" s="2173"/>
      <c r="AM170" s="2173"/>
      <c r="AN170" s="2174"/>
      <c r="AO170" s="2173"/>
      <c r="AP170" s="2173"/>
      <c r="AQ170" s="2173"/>
      <c r="AR170" s="2173"/>
      <c r="AS170" s="2174"/>
      <c r="AT170" s="2173"/>
      <c r="AU170" s="2173"/>
      <c r="AV170" s="2173"/>
      <c r="AW170" s="2173"/>
      <c r="AX170" s="2174"/>
    </row>
    <row r="171" spans="1:56">
      <c r="A171" s="2173"/>
      <c r="B171" s="2173"/>
      <c r="C171" s="2173"/>
      <c r="D171" s="2173"/>
      <c r="E171" s="2174"/>
      <c r="F171" s="2173"/>
      <c r="G171" s="2173"/>
      <c r="H171" s="2173"/>
      <c r="I171" s="2173"/>
      <c r="J171" s="2174"/>
      <c r="K171" s="2173"/>
      <c r="L171" s="2173"/>
      <c r="M171" s="2173"/>
      <c r="N171" s="2173"/>
      <c r="O171" s="2174"/>
      <c r="P171" s="2173"/>
      <c r="Q171" s="2173"/>
      <c r="R171" s="2173"/>
      <c r="S171" s="2173"/>
      <c r="T171" s="2174"/>
      <c r="U171" s="2173"/>
      <c r="V171" s="2173"/>
      <c r="W171" s="2173"/>
      <c r="X171" s="2173"/>
      <c r="Y171" s="2174"/>
      <c r="Z171" s="2173"/>
      <c r="AA171" s="2173"/>
      <c r="AB171" s="2173"/>
      <c r="AC171" s="2173"/>
      <c r="AD171" s="2174"/>
      <c r="AE171" s="2173"/>
      <c r="AF171" s="2173"/>
      <c r="AG171" s="2173"/>
      <c r="AH171" s="2173"/>
      <c r="AI171" s="2174"/>
      <c r="AJ171" s="2173"/>
      <c r="AK171" s="2173"/>
      <c r="AL171" s="2173"/>
      <c r="AM171" s="2173"/>
      <c r="AN171" s="2174"/>
      <c r="AO171" s="2173"/>
      <c r="AP171" s="2173"/>
      <c r="AQ171" s="2173"/>
      <c r="AR171" s="2173"/>
      <c r="AS171" s="2174"/>
      <c r="AT171" s="2173"/>
      <c r="AU171" s="2173"/>
      <c r="AV171" s="2173"/>
      <c r="AW171" s="2173"/>
      <c r="AX171" s="2174"/>
    </row>
    <row r="172" spans="1:56">
      <c r="A172" s="2173"/>
      <c r="B172" s="2173"/>
      <c r="C172" s="2173"/>
      <c r="D172" s="2173"/>
      <c r="E172" s="2174"/>
      <c r="F172" s="2173"/>
      <c r="G172" s="2173"/>
      <c r="H172" s="2173"/>
      <c r="I172" s="2173"/>
      <c r="J172" s="2174"/>
      <c r="K172" s="2173"/>
      <c r="L172" s="2173"/>
      <c r="M172" s="2173"/>
      <c r="N172" s="2173"/>
      <c r="O172" s="2174"/>
      <c r="P172" s="2173"/>
      <c r="Q172" s="2173"/>
      <c r="R172" s="2173"/>
      <c r="S172" s="2173"/>
      <c r="T172" s="2174"/>
      <c r="U172" s="2173"/>
      <c r="V172" s="2173"/>
      <c r="W172" s="2173"/>
      <c r="X172" s="2173"/>
      <c r="Y172" s="2174"/>
      <c r="Z172" s="2173"/>
      <c r="AA172" s="2173"/>
      <c r="AB172" s="2173"/>
      <c r="AC172" s="2173"/>
      <c r="AD172" s="2174"/>
      <c r="AE172" s="2173"/>
      <c r="AF172" s="2173"/>
      <c r="AG172" s="2173"/>
      <c r="AH172" s="2173"/>
      <c r="AI172" s="2174"/>
      <c r="AJ172" s="2173"/>
      <c r="AK172" s="2173"/>
      <c r="AL172" s="2173"/>
      <c r="AM172" s="2173"/>
      <c r="AN172" s="2174"/>
      <c r="AO172" s="2173"/>
      <c r="AP172" s="2173"/>
      <c r="AQ172" s="2173"/>
      <c r="AR172" s="2173"/>
      <c r="AS172" s="2174"/>
      <c r="AT172" s="2173"/>
      <c r="AU172" s="2173"/>
      <c r="AV172" s="2173"/>
      <c r="AW172" s="2173"/>
      <c r="AX172" s="2174"/>
    </row>
    <row r="173" spans="1:56">
      <c r="A173" s="2173"/>
      <c r="B173" s="2173"/>
      <c r="C173" s="2173"/>
      <c r="D173" s="2173"/>
      <c r="E173" s="2174"/>
      <c r="F173" s="2173"/>
      <c r="G173" s="2173"/>
      <c r="H173" s="2173"/>
      <c r="I173" s="2173"/>
      <c r="J173" s="2174"/>
      <c r="K173" s="2173"/>
      <c r="L173" s="2173"/>
      <c r="M173" s="2173"/>
      <c r="N173" s="2173"/>
      <c r="O173" s="2174"/>
      <c r="P173" s="2173"/>
      <c r="Q173" s="2173"/>
      <c r="R173" s="2173"/>
      <c r="S173" s="2173"/>
      <c r="T173" s="2174"/>
      <c r="U173" s="2173"/>
      <c r="V173" s="2173"/>
      <c r="W173" s="2173"/>
      <c r="X173" s="2173"/>
      <c r="Y173" s="2174"/>
      <c r="Z173" s="2173"/>
      <c r="AA173" s="2173"/>
      <c r="AB173" s="2173"/>
      <c r="AC173" s="2173"/>
      <c r="AD173" s="2174"/>
      <c r="AE173" s="2173"/>
      <c r="AF173" s="2173"/>
      <c r="AG173" s="2173"/>
      <c r="AH173" s="2173"/>
      <c r="AI173" s="2174"/>
      <c r="AJ173" s="2173"/>
      <c r="AK173" s="2173"/>
      <c r="AL173" s="2173"/>
      <c r="AM173" s="2173"/>
      <c r="AN173" s="2174"/>
      <c r="AO173" s="2173"/>
      <c r="AP173" s="2173"/>
      <c r="AQ173" s="2173"/>
      <c r="AR173" s="2173"/>
      <c r="AS173" s="2174"/>
      <c r="AT173" s="2173"/>
      <c r="AU173" s="2173"/>
      <c r="AV173" s="2173"/>
      <c r="AW173" s="2173"/>
      <c r="AX173" s="2174"/>
    </row>
    <row r="174" spans="1:56">
      <c r="A174" s="2173"/>
      <c r="B174" s="2173"/>
      <c r="C174" s="2173"/>
      <c r="D174" s="2173"/>
      <c r="E174" s="2174"/>
      <c r="F174" s="2173"/>
      <c r="G174" s="2173"/>
      <c r="H174" s="2173"/>
      <c r="I174" s="2173"/>
      <c r="J174" s="2174"/>
      <c r="K174" s="2173"/>
      <c r="L174" s="2173"/>
      <c r="M174" s="2173"/>
      <c r="N174" s="2173"/>
      <c r="O174" s="2174"/>
      <c r="P174" s="2173"/>
      <c r="Q174" s="2173"/>
      <c r="R174" s="2173"/>
      <c r="S174" s="2173"/>
      <c r="T174" s="2174"/>
      <c r="U174" s="2173"/>
      <c r="V174" s="2173"/>
      <c r="W174" s="2173"/>
      <c r="X174" s="2173"/>
      <c r="Y174" s="2174"/>
      <c r="Z174" s="2173"/>
      <c r="AA174" s="2173"/>
      <c r="AB174" s="2173"/>
      <c r="AC174" s="2173"/>
      <c r="AD174" s="2174"/>
      <c r="AE174" s="2173"/>
      <c r="AF174" s="2173"/>
      <c r="AG174" s="2173"/>
      <c r="AH174" s="2173"/>
      <c r="AI174" s="2174"/>
      <c r="AJ174" s="2173"/>
      <c r="AK174" s="2173"/>
      <c r="AL174" s="2173"/>
      <c r="AM174" s="2173"/>
      <c r="AN174" s="2174"/>
      <c r="AO174" s="2173"/>
      <c r="AP174" s="2173"/>
      <c r="AQ174" s="2173"/>
      <c r="AR174" s="2173"/>
      <c r="AS174" s="2174"/>
      <c r="AT174" s="2173"/>
      <c r="AU174" s="2173"/>
      <c r="AV174" s="2173"/>
      <c r="AW174" s="2173"/>
      <c r="AX174" s="2174"/>
    </row>
    <row r="175" spans="1:56">
      <c r="A175" s="2173"/>
      <c r="B175" s="2173"/>
      <c r="C175" s="2173"/>
      <c r="D175" s="2173"/>
      <c r="E175" s="2174"/>
      <c r="F175" s="2173"/>
      <c r="G175" s="2173"/>
      <c r="H175" s="2173"/>
      <c r="I175" s="2173"/>
      <c r="J175" s="2174"/>
      <c r="K175" s="2173"/>
      <c r="L175" s="2173"/>
      <c r="M175" s="2173"/>
      <c r="N175" s="2173"/>
      <c r="O175" s="2174"/>
      <c r="P175" s="2173"/>
      <c r="Q175" s="2173"/>
      <c r="R175" s="2173"/>
      <c r="S175" s="2173"/>
      <c r="T175" s="2174"/>
      <c r="U175" s="2173"/>
      <c r="V175" s="2173"/>
      <c r="W175" s="2173"/>
      <c r="X175" s="2173"/>
      <c r="Y175" s="2174"/>
      <c r="Z175" s="2173"/>
      <c r="AA175" s="2173"/>
      <c r="AB175" s="2173"/>
      <c r="AC175" s="2173"/>
      <c r="AD175" s="2174"/>
      <c r="AE175" s="2173"/>
      <c r="AF175" s="2173"/>
      <c r="AG175" s="2173"/>
      <c r="AH175" s="2173"/>
      <c r="AI175" s="2174"/>
      <c r="AJ175" s="2173"/>
      <c r="AK175" s="2173"/>
      <c r="AL175" s="2173"/>
      <c r="AM175" s="2173"/>
      <c r="AN175" s="2174"/>
      <c r="AO175" s="2173"/>
      <c r="AP175" s="2173"/>
      <c r="AQ175" s="2173"/>
      <c r="AR175" s="2173"/>
      <c r="AS175" s="2174"/>
      <c r="AT175" s="2173"/>
      <c r="AU175" s="2173"/>
      <c r="AV175" s="2173"/>
      <c r="AW175" s="2173"/>
      <c r="AX175" s="2174"/>
    </row>
    <row r="176" spans="1:56">
      <c r="A176" s="2173"/>
      <c r="B176" s="2173"/>
      <c r="C176" s="2173"/>
      <c r="D176" s="2173"/>
      <c r="E176" s="2174"/>
      <c r="F176" s="2173"/>
      <c r="G176" s="2173"/>
      <c r="H176" s="2173"/>
      <c r="I176" s="2173"/>
      <c r="J176" s="2174"/>
      <c r="K176" s="2173"/>
      <c r="L176" s="2173"/>
      <c r="M176" s="2173"/>
      <c r="N176" s="2173"/>
      <c r="O176" s="2174"/>
      <c r="P176" s="2173"/>
      <c r="Q176" s="2173"/>
      <c r="R176" s="2173"/>
      <c r="S176" s="2173"/>
      <c r="T176" s="2174"/>
      <c r="U176" s="2173"/>
      <c r="V176" s="2173"/>
      <c r="W176" s="2173"/>
      <c r="X176" s="2173"/>
      <c r="Y176" s="2174"/>
      <c r="Z176" s="2173"/>
      <c r="AA176" s="2173"/>
      <c r="AB176" s="2173"/>
      <c r="AC176" s="2173"/>
      <c r="AD176" s="2174"/>
      <c r="AE176" s="2173"/>
      <c r="AF176" s="2173"/>
      <c r="AG176" s="2173"/>
      <c r="AH176" s="2173"/>
      <c r="AI176" s="2174"/>
      <c r="AJ176" s="2173"/>
      <c r="AK176" s="2173"/>
      <c r="AL176" s="2173"/>
      <c r="AM176" s="2173"/>
      <c r="AN176" s="2174"/>
      <c r="AO176" s="2173"/>
      <c r="AP176" s="2173"/>
      <c r="AQ176" s="2173"/>
      <c r="AR176" s="2173"/>
      <c r="AS176" s="2174"/>
      <c r="AT176" s="2173"/>
      <c r="AU176" s="2173"/>
      <c r="AV176" s="2173"/>
      <c r="AW176" s="2173"/>
      <c r="AX176" s="2174"/>
    </row>
    <row r="177" spans="1:56">
      <c r="A177" s="2173"/>
      <c r="B177" s="2173"/>
      <c r="C177" s="2173"/>
      <c r="D177" s="2173"/>
      <c r="E177" s="2174"/>
      <c r="F177" s="2173"/>
      <c r="G177" s="2173"/>
      <c r="H177" s="2173"/>
      <c r="I177" s="2173"/>
      <c r="J177" s="2174"/>
      <c r="K177" s="2173"/>
      <c r="L177" s="2173"/>
      <c r="M177" s="2173"/>
      <c r="N177" s="2173"/>
      <c r="O177" s="2174"/>
      <c r="P177" s="2173"/>
      <c r="Q177" s="2173"/>
      <c r="R177" s="2173"/>
      <c r="S177" s="2173"/>
      <c r="T177" s="2174"/>
      <c r="U177" s="2173"/>
      <c r="V177" s="2173"/>
      <c r="W177" s="2173"/>
      <c r="X177" s="2173"/>
      <c r="Y177" s="2174"/>
      <c r="Z177" s="2173"/>
      <c r="AA177" s="2173"/>
      <c r="AB177" s="2173"/>
      <c r="AC177" s="2173"/>
      <c r="AD177" s="2174"/>
      <c r="AE177" s="2173"/>
      <c r="AF177" s="2173"/>
      <c r="AG177" s="2173"/>
      <c r="AH177" s="2173"/>
      <c r="AI177" s="2174"/>
      <c r="AJ177" s="2173"/>
      <c r="AK177" s="2173"/>
      <c r="AL177" s="2173"/>
      <c r="AM177" s="2173"/>
      <c r="AN177" s="2174"/>
      <c r="AO177" s="2173"/>
      <c r="AP177" s="2173"/>
      <c r="AQ177" s="2173"/>
      <c r="AR177" s="2173"/>
      <c r="AS177" s="2174"/>
      <c r="AT177" s="2173"/>
      <c r="AU177" s="2173"/>
      <c r="AV177" s="2173"/>
      <c r="AW177" s="2173"/>
      <c r="AX177" s="2174"/>
    </row>
    <row r="178" spans="1:56" s="387" customFormat="1">
      <c r="A178" s="2173"/>
      <c r="B178" s="2173"/>
      <c r="C178" s="2173"/>
      <c r="D178" s="2173"/>
      <c r="E178" s="2174"/>
      <c r="F178" s="2173"/>
      <c r="G178" s="2173"/>
      <c r="H178" s="2173"/>
      <c r="I178" s="2173"/>
      <c r="J178" s="2174"/>
      <c r="K178" s="2173"/>
      <c r="L178" s="2173"/>
      <c r="M178" s="2173"/>
      <c r="N178" s="2173"/>
      <c r="O178" s="2174"/>
      <c r="P178" s="2173"/>
      <c r="Q178" s="2173"/>
      <c r="R178" s="2173"/>
      <c r="S178" s="2173"/>
      <c r="T178" s="2174"/>
      <c r="U178" s="2173"/>
      <c r="V178" s="2173"/>
      <c r="W178" s="2173"/>
      <c r="X178" s="2173"/>
      <c r="Y178" s="2174"/>
      <c r="Z178" s="2173"/>
      <c r="AA178" s="2173"/>
      <c r="AB178" s="2173"/>
      <c r="AC178" s="2173"/>
      <c r="AD178" s="2174"/>
      <c r="AE178" s="2173"/>
      <c r="AF178" s="2173"/>
      <c r="AG178" s="2173"/>
      <c r="AH178" s="2173"/>
      <c r="AI178" s="2174"/>
      <c r="AJ178" s="2173"/>
      <c r="AK178" s="2173"/>
      <c r="AL178" s="2173"/>
      <c r="AM178" s="2173"/>
      <c r="AN178" s="2174"/>
      <c r="AO178" s="2173"/>
      <c r="AP178" s="2173"/>
      <c r="AQ178" s="2173"/>
      <c r="AR178" s="2173"/>
      <c r="AS178" s="2174"/>
      <c r="AT178" s="2173"/>
      <c r="AU178" s="2173"/>
      <c r="AV178" s="2173"/>
      <c r="AW178" s="2173"/>
      <c r="AX178" s="2174"/>
      <c r="AY178" s="388"/>
      <c r="AZ178" s="388"/>
      <c r="BA178" s="388"/>
      <c r="BB178" s="388"/>
      <c r="BC178" s="388"/>
      <c r="BD178" s="388"/>
    </row>
    <row r="179" spans="1:56">
      <c r="A179" s="2173"/>
      <c r="B179" s="2173"/>
      <c r="C179" s="2173"/>
      <c r="D179" s="2173"/>
      <c r="E179" s="2174"/>
      <c r="F179" s="2173"/>
      <c r="G179" s="2173"/>
      <c r="H179" s="2173"/>
      <c r="I179" s="2173"/>
      <c r="J179" s="2174"/>
      <c r="K179" s="2173"/>
      <c r="L179" s="2173"/>
      <c r="M179" s="2173"/>
      <c r="N179" s="2173"/>
      <c r="O179" s="2174"/>
      <c r="P179" s="2173"/>
      <c r="Q179" s="2173"/>
      <c r="R179" s="2173"/>
      <c r="S179" s="2173"/>
      <c r="T179" s="2174"/>
      <c r="U179" s="2173"/>
      <c r="V179" s="2173"/>
      <c r="W179" s="2173"/>
      <c r="X179" s="2173"/>
      <c r="Y179" s="2174"/>
      <c r="Z179" s="2173"/>
      <c r="AA179" s="2173"/>
      <c r="AB179" s="2173"/>
      <c r="AC179" s="2173"/>
      <c r="AD179" s="2174"/>
      <c r="AE179" s="2173"/>
      <c r="AF179" s="2173"/>
      <c r="AG179" s="2173"/>
      <c r="AH179" s="2173"/>
      <c r="AI179" s="2174"/>
      <c r="AJ179" s="2173"/>
      <c r="AK179" s="2173"/>
      <c r="AL179" s="2173"/>
      <c r="AM179" s="2173"/>
      <c r="AN179" s="2174"/>
      <c r="AO179" s="2173"/>
      <c r="AP179" s="2173"/>
      <c r="AQ179" s="2173"/>
      <c r="AR179" s="2173"/>
      <c r="AS179" s="2174"/>
      <c r="AT179" s="2173"/>
      <c r="AU179" s="2173"/>
      <c r="AV179" s="2173"/>
      <c r="AW179" s="2173"/>
      <c r="AX179" s="2174"/>
    </row>
    <row r="180" spans="1:56">
      <c r="A180" s="2234"/>
      <c r="B180" s="2234"/>
      <c r="C180" s="2234"/>
      <c r="D180" s="2234"/>
      <c r="E180" s="2235"/>
      <c r="F180" s="2234"/>
      <c r="G180" s="2234"/>
      <c r="H180" s="2234"/>
      <c r="I180" s="2234"/>
      <c r="J180" s="2235"/>
      <c r="K180" s="2234"/>
      <c r="L180" s="2234"/>
      <c r="M180" s="2234"/>
      <c r="N180" s="2234"/>
      <c r="O180" s="2235"/>
      <c r="P180" s="2234"/>
      <c r="Q180" s="2234"/>
      <c r="R180" s="2234"/>
      <c r="S180" s="2234"/>
      <c r="T180" s="2235"/>
      <c r="U180" s="2234"/>
      <c r="V180" s="2234"/>
      <c r="W180" s="2234"/>
      <c r="X180" s="2234"/>
      <c r="Y180" s="2235"/>
      <c r="Z180" s="2234"/>
      <c r="AA180" s="2234"/>
      <c r="AB180" s="2234"/>
      <c r="AC180" s="2234"/>
      <c r="AD180" s="2235"/>
      <c r="AE180" s="2234"/>
      <c r="AF180" s="2234"/>
      <c r="AG180" s="2234"/>
      <c r="AH180" s="2234"/>
      <c r="AI180" s="2235"/>
      <c r="AJ180" s="2234"/>
      <c r="AK180" s="2234"/>
      <c r="AL180" s="2234"/>
      <c r="AM180" s="2234"/>
      <c r="AN180" s="2235"/>
      <c r="AO180" s="2234"/>
      <c r="AP180" s="2234"/>
      <c r="AQ180" s="2234"/>
      <c r="AR180" s="2234"/>
      <c r="AS180" s="2235"/>
      <c r="AT180" s="2234"/>
      <c r="AU180" s="2234"/>
      <c r="AV180" s="2234"/>
      <c r="AW180" s="2234"/>
      <c r="AX180" s="2235"/>
    </row>
    <row r="181" spans="1:56">
      <c r="A181" s="408">
        <v>16</v>
      </c>
      <c r="B181" s="408"/>
      <c r="C181" s="408"/>
      <c r="D181" s="408"/>
      <c r="E181" s="409"/>
      <c r="F181" s="408">
        <v>17</v>
      </c>
      <c r="G181" s="408"/>
      <c r="H181" s="408"/>
      <c r="I181" s="408"/>
      <c r="J181" s="409"/>
      <c r="K181" s="408">
        <v>18</v>
      </c>
      <c r="L181" s="408"/>
      <c r="M181" s="408"/>
      <c r="N181" s="408"/>
      <c r="O181" s="409"/>
      <c r="P181" s="408">
        <v>19</v>
      </c>
      <c r="Q181" s="408"/>
      <c r="R181" s="408"/>
      <c r="S181" s="408"/>
      <c r="T181" s="409"/>
      <c r="U181" s="408">
        <v>20</v>
      </c>
      <c r="V181" s="408"/>
      <c r="W181" s="408"/>
      <c r="X181" s="408"/>
      <c r="Y181" s="409"/>
      <c r="Z181" s="408">
        <v>21</v>
      </c>
      <c r="AA181" s="408"/>
      <c r="AB181" s="408"/>
      <c r="AC181" s="408"/>
      <c r="AD181" s="409"/>
      <c r="AE181" s="408">
        <v>22</v>
      </c>
      <c r="AF181" s="408"/>
      <c r="AG181" s="408"/>
      <c r="AH181" s="408"/>
      <c r="AI181" s="409"/>
      <c r="AJ181" s="408">
        <v>23</v>
      </c>
      <c r="AK181" s="408"/>
      <c r="AL181" s="408"/>
      <c r="AM181" s="408"/>
      <c r="AN181" s="409"/>
      <c r="AO181" s="408">
        <v>24</v>
      </c>
      <c r="AP181" s="408"/>
      <c r="AQ181" s="408"/>
      <c r="AR181" s="408"/>
      <c r="AS181" s="409"/>
      <c r="AT181" s="408">
        <v>25</v>
      </c>
      <c r="AU181" s="408"/>
      <c r="AV181" s="408"/>
      <c r="AW181" s="408"/>
      <c r="AX181" s="409"/>
    </row>
    <row r="182" spans="1:56">
      <c r="A182" s="2236"/>
      <c r="B182" s="2173"/>
      <c r="C182" s="2173"/>
      <c r="D182" s="2173"/>
      <c r="E182" s="2174"/>
      <c r="F182" s="2236"/>
      <c r="G182" s="2173"/>
      <c r="H182" s="2173"/>
      <c r="I182" s="2173"/>
      <c r="J182" s="2174"/>
      <c r="K182" s="2236"/>
      <c r="L182" s="2173"/>
      <c r="M182" s="2173"/>
      <c r="N182" s="2173"/>
      <c r="O182" s="2174"/>
      <c r="P182" s="2236"/>
      <c r="Q182" s="2173"/>
      <c r="R182" s="2173"/>
      <c r="S182" s="2173"/>
      <c r="T182" s="2174"/>
      <c r="U182" s="2236"/>
      <c r="V182" s="2173"/>
      <c r="W182" s="2173"/>
      <c r="X182" s="2173"/>
      <c r="Y182" s="2174"/>
      <c r="Z182" s="2236"/>
      <c r="AA182" s="2173"/>
      <c r="AB182" s="2173"/>
      <c r="AC182" s="2173"/>
      <c r="AD182" s="2174"/>
      <c r="AE182" s="2236"/>
      <c r="AF182" s="2173"/>
      <c r="AG182" s="2173"/>
      <c r="AH182" s="2173"/>
      <c r="AI182" s="2174"/>
      <c r="AJ182" s="2236"/>
      <c r="AK182" s="2173"/>
      <c r="AL182" s="2173"/>
      <c r="AM182" s="2173"/>
      <c r="AN182" s="2174"/>
      <c r="AO182" s="2236"/>
      <c r="AP182" s="2173"/>
      <c r="AQ182" s="2173"/>
      <c r="AR182" s="2173"/>
      <c r="AS182" s="2174"/>
      <c r="AT182" s="2236"/>
      <c r="AU182" s="2173"/>
      <c r="AV182" s="2173"/>
      <c r="AW182" s="2173"/>
      <c r="AX182" s="2174"/>
    </row>
    <row r="183" spans="1:56">
      <c r="A183" s="2236"/>
      <c r="B183" s="2173"/>
      <c r="C183" s="2173"/>
      <c r="D183" s="2173"/>
      <c r="E183" s="2174"/>
      <c r="F183" s="2236"/>
      <c r="G183" s="2173"/>
      <c r="H183" s="2173"/>
      <c r="I183" s="2173"/>
      <c r="J183" s="2174"/>
      <c r="K183" s="2236"/>
      <c r="L183" s="2173"/>
      <c r="M183" s="2173"/>
      <c r="N183" s="2173"/>
      <c r="O183" s="2174"/>
      <c r="P183" s="2236"/>
      <c r="Q183" s="2173"/>
      <c r="R183" s="2173"/>
      <c r="S183" s="2173"/>
      <c r="T183" s="2174"/>
      <c r="U183" s="2236"/>
      <c r="V183" s="2173"/>
      <c r="W183" s="2173"/>
      <c r="X183" s="2173"/>
      <c r="Y183" s="2174"/>
      <c r="Z183" s="2236"/>
      <c r="AA183" s="2173"/>
      <c r="AB183" s="2173"/>
      <c r="AC183" s="2173"/>
      <c r="AD183" s="2174"/>
      <c r="AE183" s="2236"/>
      <c r="AF183" s="2173"/>
      <c r="AG183" s="2173"/>
      <c r="AH183" s="2173"/>
      <c r="AI183" s="2174"/>
      <c r="AJ183" s="2236"/>
      <c r="AK183" s="2173"/>
      <c r="AL183" s="2173"/>
      <c r="AM183" s="2173"/>
      <c r="AN183" s="2174"/>
      <c r="AO183" s="2236"/>
      <c r="AP183" s="2173"/>
      <c r="AQ183" s="2173"/>
      <c r="AR183" s="2173"/>
      <c r="AS183" s="2174"/>
      <c r="AT183" s="2236"/>
      <c r="AU183" s="2173"/>
      <c r="AV183" s="2173"/>
      <c r="AW183" s="2173"/>
      <c r="AX183" s="2174"/>
    </row>
    <row r="184" spans="1:56">
      <c r="A184" s="2236"/>
      <c r="B184" s="2173"/>
      <c r="C184" s="2173"/>
      <c r="D184" s="2173"/>
      <c r="E184" s="2174"/>
      <c r="F184" s="2236"/>
      <c r="G184" s="2173"/>
      <c r="H184" s="2173"/>
      <c r="I184" s="2173"/>
      <c r="J184" s="2174"/>
      <c r="K184" s="2236"/>
      <c r="L184" s="2173"/>
      <c r="M184" s="2173"/>
      <c r="N184" s="2173"/>
      <c r="O184" s="2174"/>
      <c r="P184" s="2236"/>
      <c r="Q184" s="2173"/>
      <c r="R184" s="2173"/>
      <c r="S184" s="2173"/>
      <c r="T184" s="2174"/>
      <c r="U184" s="2236"/>
      <c r="V184" s="2173"/>
      <c r="W184" s="2173"/>
      <c r="X184" s="2173"/>
      <c r="Y184" s="2174"/>
      <c r="Z184" s="2236"/>
      <c r="AA184" s="2173"/>
      <c r="AB184" s="2173"/>
      <c r="AC184" s="2173"/>
      <c r="AD184" s="2174"/>
      <c r="AE184" s="2236"/>
      <c r="AF184" s="2173"/>
      <c r="AG184" s="2173"/>
      <c r="AH184" s="2173"/>
      <c r="AI184" s="2174"/>
      <c r="AJ184" s="2236"/>
      <c r="AK184" s="2173"/>
      <c r="AL184" s="2173"/>
      <c r="AM184" s="2173"/>
      <c r="AN184" s="2174"/>
      <c r="AO184" s="2236"/>
      <c r="AP184" s="2173"/>
      <c r="AQ184" s="2173"/>
      <c r="AR184" s="2173"/>
      <c r="AS184" s="2174"/>
      <c r="AT184" s="2236"/>
      <c r="AU184" s="2173"/>
      <c r="AV184" s="2173"/>
      <c r="AW184" s="2173"/>
      <c r="AX184" s="2174"/>
    </row>
    <row r="185" spans="1:56">
      <c r="A185" s="2236"/>
      <c r="B185" s="2173"/>
      <c r="C185" s="2173"/>
      <c r="D185" s="2173"/>
      <c r="E185" s="2174"/>
      <c r="F185" s="2236"/>
      <c r="G185" s="2173"/>
      <c r="H185" s="2173"/>
      <c r="I185" s="2173"/>
      <c r="J185" s="2174"/>
      <c r="K185" s="2236"/>
      <c r="L185" s="2173"/>
      <c r="M185" s="2173"/>
      <c r="N185" s="2173"/>
      <c r="O185" s="2174"/>
      <c r="P185" s="2236"/>
      <c r="Q185" s="2173"/>
      <c r="R185" s="2173"/>
      <c r="S185" s="2173"/>
      <c r="T185" s="2174"/>
      <c r="U185" s="2236"/>
      <c r="V185" s="2173"/>
      <c r="W185" s="2173"/>
      <c r="X185" s="2173"/>
      <c r="Y185" s="2174"/>
      <c r="Z185" s="2236"/>
      <c r="AA185" s="2173"/>
      <c r="AB185" s="2173"/>
      <c r="AC185" s="2173"/>
      <c r="AD185" s="2174"/>
      <c r="AE185" s="2236"/>
      <c r="AF185" s="2173"/>
      <c r="AG185" s="2173"/>
      <c r="AH185" s="2173"/>
      <c r="AI185" s="2174"/>
      <c r="AJ185" s="2236"/>
      <c r="AK185" s="2173"/>
      <c r="AL185" s="2173"/>
      <c r="AM185" s="2173"/>
      <c r="AN185" s="2174"/>
      <c r="AO185" s="2236"/>
      <c r="AP185" s="2173"/>
      <c r="AQ185" s="2173"/>
      <c r="AR185" s="2173"/>
      <c r="AS185" s="2174"/>
      <c r="AT185" s="2236"/>
      <c r="AU185" s="2173"/>
      <c r="AV185" s="2173"/>
      <c r="AW185" s="2173"/>
      <c r="AX185" s="2174"/>
    </row>
    <row r="186" spans="1:56">
      <c r="A186" s="2236"/>
      <c r="B186" s="2173"/>
      <c r="C186" s="2173"/>
      <c r="D186" s="2173"/>
      <c r="E186" s="2174"/>
      <c r="F186" s="2236"/>
      <c r="G186" s="2173"/>
      <c r="H186" s="2173"/>
      <c r="I186" s="2173"/>
      <c r="J186" s="2174"/>
      <c r="K186" s="2236"/>
      <c r="L186" s="2173"/>
      <c r="M186" s="2173"/>
      <c r="N186" s="2173"/>
      <c r="O186" s="2174"/>
      <c r="P186" s="2236"/>
      <c r="Q186" s="2173"/>
      <c r="R186" s="2173"/>
      <c r="S186" s="2173"/>
      <c r="T186" s="2174"/>
      <c r="U186" s="2236"/>
      <c r="V186" s="2173"/>
      <c r="W186" s="2173"/>
      <c r="X186" s="2173"/>
      <c r="Y186" s="2174"/>
      <c r="Z186" s="2236"/>
      <c r="AA186" s="2173"/>
      <c r="AB186" s="2173"/>
      <c r="AC186" s="2173"/>
      <c r="AD186" s="2174"/>
      <c r="AE186" s="2236"/>
      <c r="AF186" s="2173"/>
      <c r="AG186" s="2173"/>
      <c r="AH186" s="2173"/>
      <c r="AI186" s="2174"/>
      <c r="AJ186" s="2236"/>
      <c r="AK186" s="2173"/>
      <c r="AL186" s="2173"/>
      <c r="AM186" s="2173"/>
      <c r="AN186" s="2174"/>
      <c r="AO186" s="2236"/>
      <c r="AP186" s="2173"/>
      <c r="AQ186" s="2173"/>
      <c r="AR186" s="2173"/>
      <c r="AS186" s="2174"/>
      <c r="AT186" s="2236"/>
      <c r="AU186" s="2173"/>
      <c r="AV186" s="2173"/>
      <c r="AW186" s="2173"/>
      <c r="AX186" s="2174"/>
    </row>
    <row r="187" spans="1:56">
      <c r="A187" s="2236"/>
      <c r="B187" s="2173"/>
      <c r="C187" s="2173"/>
      <c r="D187" s="2173"/>
      <c r="E187" s="2174"/>
      <c r="F187" s="2236"/>
      <c r="G187" s="2173"/>
      <c r="H187" s="2173"/>
      <c r="I187" s="2173"/>
      <c r="J187" s="2174"/>
      <c r="K187" s="2236"/>
      <c r="L187" s="2173"/>
      <c r="M187" s="2173"/>
      <c r="N187" s="2173"/>
      <c r="O187" s="2174"/>
      <c r="P187" s="2236"/>
      <c r="Q187" s="2173"/>
      <c r="R187" s="2173"/>
      <c r="S187" s="2173"/>
      <c r="T187" s="2174"/>
      <c r="U187" s="2236"/>
      <c r="V187" s="2173"/>
      <c r="W187" s="2173"/>
      <c r="X187" s="2173"/>
      <c r="Y187" s="2174"/>
      <c r="Z187" s="2236"/>
      <c r="AA187" s="2173"/>
      <c r="AB187" s="2173"/>
      <c r="AC187" s="2173"/>
      <c r="AD187" s="2174"/>
      <c r="AE187" s="2236"/>
      <c r="AF187" s="2173"/>
      <c r="AG187" s="2173"/>
      <c r="AH187" s="2173"/>
      <c r="AI187" s="2174"/>
      <c r="AJ187" s="2236"/>
      <c r="AK187" s="2173"/>
      <c r="AL187" s="2173"/>
      <c r="AM187" s="2173"/>
      <c r="AN187" s="2174"/>
      <c r="AO187" s="2236"/>
      <c r="AP187" s="2173"/>
      <c r="AQ187" s="2173"/>
      <c r="AR187" s="2173"/>
      <c r="AS187" s="2174"/>
      <c r="AT187" s="2236"/>
      <c r="AU187" s="2173"/>
      <c r="AV187" s="2173"/>
      <c r="AW187" s="2173"/>
      <c r="AX187" s="2174"/>
    </row>
    <row r="188" spans="1:56">
      <c r="A188" s="2236"/>
      <c r="B188" s="2173"/>
      <c r="C188" s="2173"/>
      <c r="D188" s="2173"/>
      <c r="E188" s="2174"/>
      <c r="F188" s="2236"/>
      <c r="G188" s="2173"/>
      <c r="H188" s="2173"/>
      <c r="I188" s="2173"/>
      <c r="J188" s="2174"/>
      <c r="K188" s="2236"/>
      <c r="L188" s="2173"/>
      <c r="M188" s="2173"/>
      <c r="N188" s="2173"/>
      <c r="O188" s="2174"/>
      <c r="P188" s="2236"/>
      <c r="Q188" s="2173"/>
      <c r="R188" s="2173"/>
      <c r="S188" s="2173"/>
      <c r="T188" s="2174"/>
      <c r="U188" s="2236"/>
      <c r="V188" s="2173"/>
      <c r="W188" s="2173"/>
      <c r="X188" s="2173"/>
      <c r="Y188" s="2174"/>
      <c r="Z188" s="2236"/>
      <c r="AA188" s="2173"/>
      <c r="AB188" s="2173"/>
      <c r="AC188" s="2173"/>
      <c r="AD188" s="2174"/>
      <c r="AE188" s="2236"/>
      <c r="AF188" s="2173"/>
      <c r="AG188" s="2173"/>
      <c r="AH188" s="2173"/>
      <c r="AI188" s="2174"/>
      <c r="AJ188" s="2236"/>
      <c r="AK188" s="2173"/>
      <c r="AL188" s="2173"/>
      <c r="AM188" s="2173"/>
      <c r="AN188" s="2174"/>
      <c r="AO188" s="2236"/>
      <c r="AP188" s="2173"/>
      <c r="AQ188" s="2173"/>
      <c r="AR188" s="2173"/>
      <c r="AS188" s="2174"/>
      <c r="AT188" s="2236"/>
      <c r="AU188" s="2173"/>
      <c r="AV188" s="2173"/>
      <c r="AW188" s="2173"/>
      <c r="AX188" s="2174"/>
    </row>
    <row r="189" spans="1:56">
      <c r="A189" s="2236"/>
      <c r="B189" s="2173"/>
      <c r="C189" s="2173"/>
      <c r="D189" s="2173"/>
      <c r="E189" s="2174"/>
      <c r="F189" s="2236"/>
      <c r="G189" s="2173"/>
      <c r="H189" s="2173"/>
      <c r="I189" s="2173"/>
      <c r="J189" s="2174"/>
      <c r="K189" s="2236"/>
      <c r="L189" s="2173"/>
      <c r="M189" s="2173"/>
      <c r="N189" s="2173"/>
      <c r="O189" s="2174"/>
      <c r="P189" s="2236"/>
      <c r="Q189" s="2173"/>
      <c r="R189" s="2173"/>
      <c r="S189" s="2173"/>
      <c r="T189" s="2174"/>
      <c r="U189" s="2236"/>
      <c r="V189" s="2173"/>
      <c r="W189" s="2173"/>
      <c r="X189" s="2173"/>
      <c r="Y189" s="2174"/>
      <c r="Z189" s="2236"/>
      <c r="AA189" s="2173"/>
      <c r="AB189" s="2173"/>
      <c r="AC189" s="2173"/>
      <c r="AD189" s="2174"/>
      <c r="AE189" s="2236"/>
      <c r="AF189" s="2173"/>
      <c r="AG189" s="2173"/>
      <c r="AH189" s="2173"/>
      <c r="AI189" s="2174"/>
      <c r="AJ189" s="2236"/>
      <c r="AK189" s="2173"/>
      <c r="AL189" s="2173"/>
      <c r="AM189" s="2173"/>
      <c r="AN189" s="2174"/>
      <c r="AO189" s="2236"/>
      <c r="AP189" s="2173"/>
      <c r="AQ189" s="2173"/>
      <c r="AR189" s="2173"/>
      <c r="AS189" s="2174"/>
      <c r="AT189" s="2236"/>
      <c r="AU189" s="2173"/>
      <c r="AV189" s="2173"/>
      <c r="AW189" s="2173"/>
      <c r="AX189" s="2174"/>
    </row>
    <row r="190" spans="1:56">
      <c r="A190" s="2236"/>
      <c r="B190" s="2173"/>
      <c r="C190" s="2173"/>
      <c r="D190" s="2173"/>
      <c r="E190" s="2174"/>
      <c r="F190" s="2236"/>
      <c r="G190" s="2173"/>
      <c r="H190" s="2173"/>
      <c r="I190" s="2173"/>
      <c r="J190" s="2174"/>
      <c r="K190" s="2236"/>
      <c r="L190" s="2173"/>
      <c r="M190" s="2173"/>
      <c r="N190" s="2173"/>
      <c r="O190" s="2174"/>
      <c r="P190" s="2236"/>
      <c r="Q190" s="2173"/>
      <c r="R190" s="2173"/>
      <c r="S190" s="2173"/>
      <c r="T190" s="2174"/>
      <c r="U190" s="2236"/>
      <c r="V190" s="2173"/>
      <c r="W190" s="2173"/>
      <c r="X190" s="2173"/>
      <c r="Y190" s="2174"/>
      <c r="Z190" s="2236"/>
      <c r="AA190" s="2173"/>
      <c r="AB190" s="2173"/>
      <c r="AC190" s="2173"/>
      <c r="AD190" s="2174"/>
      <c r="AE190" s="2236"/>
      <c r="AF190" s="2173"/>
      <c r="AG190" s="2173"/>
      <c r="AH190" s="2173"/>
      <c r="AI190" s="2174"/>
      <c r="AJ190" s="2236"/>
      <c r="AK190" s="2173"/>
      <c r="AL190" s="2173"/>
      <c r="AM190" s="2173"/>
      <c r="AN190" s="2174"/>
      <c r="AO190" s="2236"/>
      <c r="AP190" s="2173"/>
      <c r="AQ190" s="2173"/>
      <c r="AR190" s="2173"/>
      <c r="AS190" s="2174"/>
      <c r="AT190" s="2236"/>
      <c r="AU190" s="2173"/>
      <c r="AV190" s="2173"/>
      <c r="AW190" s="2173"/>
      <c r="AX190" s="2174"/>
    </row>
    <row r="191" spans="1:56">
      <c r="A191" s="2236"/>
      <c r="B191" s="2173"/>
      <c r="C191" s="2173"/>
      <c r="D191" s="2173"/>
      <c r="E191" s="2174"/>
      <c r="F191" s="2236"/>
      <c r="G191" s="2173"/>
      <c r="H191" s="2173"/>
      <c r="I191" s="2173"/>
      <c r="J191" s="2174"/>
      <c r="K191" s="2236"/>
      <c r="L191" s="2173"/>
      <c r="M191" s="2173"/>
      <c r="N191" s="2173"/>
      <c r="O191" s="2174"/>
      <c r="P191" s="2236"/>
      <c r="Q191" s="2173"/>
      <c r="R191" s="2173"/>
      <c r="S191" s="2173"/>
      <c r="T191" s="2174"/>
      <c r="U191" s="2236"/>
      <c r="V191" s="2173"/>
      <c r="W191" s="2173"/>
      <c r="X191" s="2173"/>
      <c r="Y191" s="2174"/>
      <c r="Z191" s="2236"/>
      <c r="AA191" s="2173"/>
      <c r="AB191" s="2173"/>
      <c r="AC191" s="2173"/>
      <c r="AD191" s="2174"/>
      <c r="AE191" s="2236"/>
      <c r="AF191" s="2173"/>
      <c r="AG191" s="2173"/>
      <c r="AH191" s="2173"/>
      <c r="AI191" s="2174"/>
      <c r="AJ191" s="2236"/>
      <c r="AK191" s="2173"/>
      <c r="AL191" s="2173"/>
      <c r="AM191" s="2173"/>
      <c r="AN191" s="2174"/>
      <c r="AO191" s="2236"/>
      <c r="AP191" s="2173"/>
      <c r="AQ191" s="2173"/>
      <c r="AR191" s="2173"/>
      <c r="AS191" s="2174"/>
      <c r="AT191" s="2236"/>
      <c r="AU191" s="2173"/>
      <c r="AV191" s="2173"/>
      <c r="AW191" s="2173"/>
      <c r="AX191" s="2174"/>
    </row>
    <row r="192" spans="1:56">
      <c r="A192" s="2236"/>
      <c r="B192" s="2173"/>
      <c r="C192" s="2173"/>
      <c r="D192" s="2173"/>
      <c r="E192" s="2174"/>
      <c r="F192" s="2236"/>
      <c r="G192" s="2173"/>
      <c r="H192" s="2173"/>
      <c r="I192" s="2173"/>
      <c r="J192" s="2174"/>
      <c r="K192" s="2236"/>
      <c r="L192" s="2173"/>
      <c r="M192" s="2173"/>
      <c r="N192" s="2173"/>
      <c r="O192" s="2174"/>
      <c r="P192" s="2236"/>
      <c r="Q192" s="2173"/>
      <c r="R192" s="2173"/>
      <c r="S192" s="2173"/>
      <c r="T192" s="2174"/>
      <c r="U192" s="2236"/>
      <c r="V192" s="2173"/>
      <c r="W192" s="2173"/>
      <c r="X192" s="2173"/>
      <c r="Y192" s="2174"/>
      <c r="Z192" s="2236"/>
      <c r="AA192" s="2173"/>
      <c r="AB192" s="2173"/>
      <c r="AC192" s="2173"/>
      <c r="AD192" s="2174"/>
      <c r="AE192" s="2236"/>
      <c r="AF192" s="2173"/>
      <c r="AG192" s="2173"/>
      <c r="AH192" s="2173"/>
      <c r="AI192" s="2174"/>
      <c r="AJ192" s="2236"/>
      <c r="AK192" s="2173"/>
      <c r="AL192" s="2173"/>
      <c r="AM192" s="2173"/>
      <c r="AN192" s="2174"/>
      <c r="AO192" s="2236"/>
      <c r="AP192" s="2173"/>
      <c r="AQ192" s="2173"/>
      <c r="AR192" s="2173"/>
      <c r="AS192" s="2174"/>
      <c r="AT192" s="2236"/>
      <c r="AU192" s="2173"/>
      <c r="AV192" s="2173"/>
      <c r="AW192" s="2173"/>
      <c r="AX192" s="2174"/>
    </row>
    <row r="193" spans="1:56">
      <c r="A193" s="2236"/>
      <c r="B193" s="2173"/>
      <c r="C193" s="2173"/>
      <c r="D193" s="2173"/>
      <c r="E193" s="2174"/>
      <c r="F193" s="2236"/>
      <c r="G193" s="2173"/>
      <c r="H193" s="2173"/>
      <c r="I193" s="2173"/>
      <c r="J193" s="2174"/>
      <c r="K193" s="2236"/>
      <c r="L193" s="2173"/>
      <c r="M193" s="2173"/>
      <c r="N193" s="2173"/>
      <c r="O193" s="2174"/>
      <c r="P193" s="2236"/>
      <c r="Q193" s="2173"/>
      <c r="R193" s="2173"/>
      <c r="S193" s="2173"/>
      <c r="T193" s="2174"/>
      <c r="U193" s="2236"/>
      <c r="V193" s="2173"/>
      <c r="W193" s="2173"/>
      <c r="X193" s="2173"/>
      <c r="Y193" s="2174"/>
      <c r="Z193" s="2236"/>
      <c r="AA193" s="2173"/>
      <c r="AB193" s="2173"/>
      <c r="AC193" s="2173"/>
      <c r="AD193" s="2174"/>
      <c r="AE193" s="2236"/>
      <c r="AF193" s="2173"/>
      <c r="AG193" s="2173"/>
      <c r="AH193" s="2173"/>
      <c r="AI193" s="2174"/>
      <c r="AJ193" s="2236"/>
      <c r="AK193" s="2173"/>
      <c r="AL193" s="2173"/>
      <c r="AM193" s="2173"/>
      <c r="AN193" s="2174"/>
      <c r="AO193" s="2236"/>
      <c r="AP193" s="2173"/>
      <c r="AQ193" s="2173"/>
      <c r="AR193" s="2173"/>
      <c r="AS193" s="2174"/>
      <c r="AT193" s="2236"/>
      <c r="AU193" s="2173"/>
      <c r="AV193" s="2173"/>
      <c r="AW193" s="2173"/>
      <c r="AX193" s="2174"/>
    </row>
    <row r="194" spans="1:56" s="387" customFormat="1">
      <c r="A194" s="2236"/>
      <c r="B194" s="2173"/>
      <c r="C194" s="2173"/>
      <c r="D194" s="2173"/>
      <c r="E194" s="2174"/>
      <c r="F194" s="2236"/>
      <c r="G194" s="2173"/>
      <c r="H194" s="2173"/>
      <c r="I194" s="2173"/>
      <c r="J194" s="2174"/>
      <c r="K194" s="2236"/>
      <c r="L194" s="2173"/>
      <c r="M194" s="2173"/>
      <c r="N194" s="2173"/>
      <c r="O194" s="2174"/>
      <c r="P194" s="2236"/>
      <c r="Q194" s="2173"/>
      <c r="R194" s="2173"/>
      <c r="S194" s="2173"/>
      <c r="T194" s="2174"/>
      <c r="U194" s="2236"/>
      <c r="V194" s="2173"/>
      <c r="W194" s="2173"/>
      <c r="X194" s="2173"/>
      <c r="Y194" s="2174"/>
      <c r="Z194" s="2236"/>
      <c r="AA194" s="2173"/>
      <c r="AB194" s="2173"/>
      <c r="AC194" s="2173"/>
      <c r="AD194" s="2174"/>
      <c r="AE194" s="2236"/>
      <c r="AF194" s="2173"/>
      <c r="AG194" s="2173"/>
      <c r="AH194" s="2173"/>
      <c r="AI194" s="2174"/>
      <c r="AJ194" s="2236"/>
      <c r="AK194" s="2173"/>
      <c r="AL194" s="2173"/>
      <c r="AM194" s="2173"/>
      <c r="AN194" s="2174"/>
      <c r="AO194" s="2236"/>
      <c r="AP194" s="2173"/>
      <c r="AQ194" s="2173"/>
      <c r="AR194" s="2173"/>
      <c r="AS194" s="2174"/>
      <c r="AT194" s="2236"/>
      <c r="AU194" s="2173"/>
      <c r="AV194" s="2173"/>
      <c r="AW194" s="2173"/>
      <c r="AX194" s="2174"/>
      <c r="AY194" s="388"/>
      <c r="AZ194" s="388"/>
      <c r="BA194" s="388"/>
      <c r="BB194" s="388"/>
      <c r="BC194" s="388"/>
      <c r="BD194" s="388"/>
    </row>
    <row r="195" spans="1:56">
      <c r="A195" s="2236"/>
      <c r="B195" s="2173"/>
      <c r="C195" s="2173"/>
      <c r="D195" s="2173"/>
      <c r="E195" s="2174"/>
      <c r="F195" s="2236"/>
      <c r="G195" s="2173"/>
      <c r="H195" s="2173"/>
      <c r="I195" s="2173"/>
      <c r="J195" s="2174"/>
      <c r="K195" s="2236"/>
      <c r="L195" s="2173"/>
      <c r="M195" s="2173"/>
      <c r="N195" s="2173"/>
      <c r="O195" s="2174"/>
      <c r="P195" s="2236"/>
      <c r="Q195" s="2173"/>
      <c r="R195" s="2173"/>
      <c r="S195" s="2173"/>
      <c r="T195" s="2174"/>
      <c r="U195" s="2236"/>
      <c r="V195" s="2173"/>
      <c r="W195" s="2173"/>
      <c r="X195" s="2173"/>
      <c r="Y195" s="2174"/>
      <c r="Z195" s="2236"/>
      <c r="AA195" s="2173"/>
      <c r="AB195" s="2173"/>
      <c r="AC195" s="2173"/>
      <c r="AD195" s="2174"/>
      <c r="AE195" s="2236"/>
      <c r="AF195" s="2173"/>
      <c r="AG195" s="2173"/>
      <c r="AH195" s="2173"/>
      <c r="AI195" s="2174"/>
      <c r="AJ195" s="2236"/>
      <c r="AK195" s="2173"/>
      <c r="AL195" s="2173"/>
      <c r="AM195" s="2173"/>
      <c r="AN195" s="2174"/>
      <c r="AO195" s="2236"/>
      <c r="AP195" s="2173"/>
      <c r="AQ195" s="2173"/>
      <c r="AR195" s="2173"/>
      <c r="AS195" s="2174"/>
      <c r="AT195" s="2236"/>
      <c r="AU195" s="2173"/>
      <c r="AV195" s="2173"/>
      <c r="AW195" s="2173"/>
      <c r="AX195" s="2174"/>
    </row>
    <row r="196" spans="1:56">
      <c r="A196" s="410"/>
      <c r="B196" s="410"/>
      <c r="C196" s="410"/>
      <c r="D196" s="410"/>
      <c r="E196" s="2097" t="s">
        <v>73</v>
      </c>
      <c r="F196" s="2098"/>
      <c r="G196" s="2098"/>
      <c r="H196" s="2098"/>
      <c r="I196" s="2098"/>
      <c r="J196" s="2098"/>
      <c r="K196" s="2098"/>
      <c r="L196" s="2098"/>
      <c r="M196" s="2098"/>
      <c r="N196" s="2098"/>
      <c r="O196" s="2098"/>
      <c r="P196" s="2098"/>
      <c r="Q196" s="2098"/>
      <c r="R196" s="2098"/>
      <c r="S196" s="2098"/>
      <c r="T196" s="2098"/>
      <c r="U196" s="2098"/>
      <c r="V196" s="2098"/>
      <c r="W196" s="2098"/>
      <c r="X196" s="2098"/>
      <c r="Y196" s="2098"/>
      <c r="Z196" s="2098"/>
      <c r="AA196" s="2098"/>
      <c r="AB196" s="2098"/>
      <c r="AC196" s="2098"/>
      <c r="AD196" s="2098"/>
      <c r="AE196" s="2098"/>
      <c r="AF196" s="2098"/>
      <c r="AG196" s="2098"/>
      <c r="AH196" s="2098"/>
      <c r="AI196" s="2098"/>
      <c r="AJ196" s="2098"/>
      <c r="AK196" s="2098"/>
      <c r="AL196" s="2098"/>
      <c r="AM196" s="2098"/>
      <c r="AN196" s="2098"/>
      <c r="AO196" s="2098"/>
      <c r="AP196" s="2098"/>
      <c r="AQ196" s="2098"/>
      <c r="AR196" s="2098"/>
      <c r="AS196" s="2098"/>
      <c r="AT196" s="2099"/>
      <c r="AU196" s="410"/>
      <c r="AV196" s="410"/>
      <c r="AW196" s="410"/>
      <c r="AX196" s="411"/>
    </row>
    <row r="197" spans="1:56" ht="18.75">
      <c r="A197" s="1986" t="s">
        <v>0</v>
      </c>
      <c r="B197" s="1986"/>
      <c r="C197" s="1986"/>
      <c r="D197" s="1986"/>
      <c r="E197" s="1986"/>
      <c r="F197" s="1986" t="s">
        <v>1</v>
      </c>
      <c r="G197" s="1986"/>
      <c r="H197" s="1986"/>
      <c r="I197" s="1986"/>
      <c r="J197" s="1986"/>
      <c r="K197" s="1986" t="s">
        <v>2</v>
      </c>
      <c r="L197" s="1986"/>
      <c r="M197" s="1986"/>
      <c r="N197" s="1986"/>
      <c r="O197" s="1986"/>
      <c r="P197" s="1986" t="s">
        <v>3</v>
      </c>
      <c r="Q197" s="1986"/>
      <c r="R197" s="1986"/>
      <c r="S197" s="1986"/>
      <c r="T197" s="1986"/>
      <c r="U197" s="1986" t="s">
        <v>4</v>
      </c>
      <c r="V197" s="1986"/>
      <c r="W197" s="1986"/>
      <c r="X197" s="1986"/>
      <c r="Y197" s="1986"/>
      <c r="Z197" s="1986" t="s">
        <v>5</v>
      </c>
      <c r="AA197" s="1986"/>
      <c r="AB197" s="1986"/>
      <c r="AC197" s="1986"/>
      <c r="AD197" s="1986"/>
      <c r="AE197" s="1986" t="s">
        <v>6</v>
      </c>
      <c r="AF197" s="1986"/>
      <c r="AG197" s="1986"/>
      <c r="AH197" s="1986"/>
      <c r="AI197" s="1986"/>
      <c r="AJ197" s="1986" t="s">
        <v>7</v>
      </c>
      <c r="AK197" s="1986"/>
      <c r="AL197" s="1986"/>
      <c r="AM197" s="1986"/>
      <c r="AN197" s="1986"/>
      <c r="AO197" s="1986" t="s">
        <v>8</v>
      </c>
      <c r="AP197" s="1986"/>
      <c r="AQ197" s="1986"/>
      <c r="AR197" s="1986"/>
      <c r="AS197" s="1986"/>
      <c r="AT197" s="1986" t="s">
        <v>9</v>
      </c>
      <c r="AU197" s="1986"/>
      <c r="AV197" s="1986"/>
      <c r="AW197" s="1986"/>
      <c r="AX197" s="1986"/>
    </row>
    <row r="198" spans="1:56">
      <c r="A198" s="474">
        <v>1</v>
      </c>
      <c r="B198" s="466"/>
      <c r="C198" s="466"/>
      <c r="D198" s="466"/>
      <c r="E198" s="467"/>
      <c r="F198" s="474">
        <v>2</v>
      </c>
      <c r="G198" s="466"/>
      <c r="H198" s="466"/>
      <c r="I198" s="466"/>
      <c r="J198" s="467"/>
      <c r="K198" s="474">
        <v>3</v>
      </c>
      <c r="L198" s="466"/>
      <c r="M198" s="466"/>
      <c r="N198" s="466"/>
      <c r="O198" s="467"/>
      <c r="P198" s="474">
        <v>4</v>
      </c>
      <c r="Q198" s="466"/>
      <c r="R198" s="466"/>
      <c r="S198" s="466"/>
      <c r="T198" s="467"/>
      <c r="U198" s="474">
        <v>5</v>
      </c>
      <c r="V198" s="466"/>
      <c r="W198" s="466"/>
      <c r="X198" s="466"/>
      <c r="Y198" s="467"/>
      <c r="Z198" s="474">
        <v>6</v>
      </c>
      <c r="AA198" s="466"/>
      <c r="AB198" s="466"/>
      <c r="AC198" s="466"/>
      <c r="AD198" s="467"/>
      <c r="AE198" s="474">
        <v>7</v>
      </c>
      <c r="AF198" s="466"/>
      <c r="AG198" s="466"/>
      <c r="AH198" s="466"/>
      <c r="AI198" s="467"/>
      <c r="AJ198" s="474">
        <v>8</v>
      </c>
      <c r="AK198" s="466"/>
      <c r="AL198" s="466"/>
      <c r="AM198" s="466"/>
      <c r="AN198" s="467"/>
      <c r="AO198" s="474">
        <v>9</v>
      </c>
      <c r="AP198" s="466"/>
      <c r="AQ198" s="466"/>
      <c r="AR198" s="466"/>
      <c r="AS198" s="467"/>
      <c r="AT198" s="474">
        <v>10</v>
      </c>
      <c r="AU198" s="466"/>
      <c r="AV198" s="466"/>
      <c r="AW198" s="466"/>
      <c r="AX198" s="467"/>
    </row>
    <row r="199" spans="1:56">
      <c r="A199" s="1987"/>
      <c r="B199" s="1987"/>
      <c r="C199" s="1987"/>
      <c r="D199" s="1987"/>
      <c r="E199" s="1990"/>
      <c r="F199" s="1987"/>
      <c r="G199" s="1987"/>
      <c r="H199" s="1987"/>
      <c r="I199" s="1987"/>
      <c r="J199" s="1990"/>
      <c r="K199" s="1987"/>
      <c r="L199" s="1987"/>
      <c r="M199" s="1987"/>
      <c r="N199" s="1987"/>
      <c r="O199" s="1990"/>
      <c r="P199" s="1987"/>
      <c r="Q199" s="1987"/>
      <c r="R199" s="1987"/>
      <c r="S199" s="1987"/>
      <c r="T199" s="1990"/>
      <c r="U199" s="1987"/>
      <c r="V199" s="1987"/>
      <c r="W199" s="1987"/>
      <c r="X199" s="1987"/>
      <c r="Y199" s="1990"/>
      <c r="Z199" s="1987"/>
      <c r="AA199" s="1987"/>
      <c r="AB199" s="1987"/>
      <c r="AC199" s="1987"/>
      <c r="AD199" s="1990"/>
      <c r="AE199" s="1987"/>
      <c r="AF199" s="1987"/>
      <c r="AG199" s="1987"/>
      <c r="AH199" s="1987"/>
      <c r="AI199" s="1990"/>
      <c r="AJ199" s="1987"/>
      <c r="AK199" s="1987"/>
      <c r="AL199" s="1987"/>
      <c r="AM199" s="1987"/>
      <c r="AN199" s="1990"/>
      <c r="AO199" s="1987"/>
      <c r="AP199" s="1987"/>
      <c r="AQ199" s="1987"/>
      <c r="AR199" s="1987"/>
      <c r="AS199" s="1990"/>
      <c r="AT199" s="1987"/>
      <c r="AU199" s="1987"/>
      <c r="AV199" s="1987"/>
      <c r="AW199" s="1987"/>
      <c r="AX199" s="1990"/>
    </row>
    <row r="200" spans="1:56">
      <c r="A200" s="1987"/>
      <c r="B200" s="1987"/>
      <c r="C200" s="1987"/>
      <c r="D200" s="1987"/>
      <c r="E200" s="1990"/>
      <c r="F200" s="1987"/>
      <c r="G200" s="1987"/>
      <c r="H200" s="1987"/>
      <c r="I200" s="1987"/>
      <c r="J200" s="1990"/>
      <c r="K200" s="1987"/>
      <c r="L200" s="1987"/>
      <c r="M200" s="1987"/>
      <c r="N200" s="1987"/>
      <c r="O200" s="1990"/>
      <c r="P200" s="1987"/>
      <c r="Q200" s="1987"/>
      <c r="R200" s="1987"/>
      <c r="S200" s="1987"/>
      <c r="T200" s="1990"/>
      <c r="U200" s="1987"/>
      <c r="V200" s="1987"/>
      <c r="W200" s="1987"/>
      <c r="X200" s="1987"/>
      <c r="Y200" s="1990"/>
      <c r="Z200" s="1987"/>
      <c r="AA200" s="1987"/>
      <c r="AB200" s="1987"/>
      <c r="AC200" s="1987"/>
      <c r="AD200" s="1990"/>
      <c r="AE200" s="1987"/>
      <c r="AF200" s="1987"/>
      <c r="AG200" s="1987"/>
      <c r="AH200" s="1987"/>
      <c r="AI200" s="1990"/>
      <c r="AJ200" s="1987"/>
      <c r="AK200" s="1987"/>
      <c r="AL200" s="1987"/>
      <c r="AM200" s="1987"/>
      <c r="AN200" s="1990"/>
      <c r="AO200" s="1987"/>
      <c r="AP200" s="1987"/>
      <c r="AQ200" s="1987"/>
      <c r="AR200" s="1987"/>
      <c r="AS200" s="1990"/>
      <c r="AT200" s="1987"/>
      <c r="AU200" s="1987"/>
      <c r="AV200" s="1987"/>
      <c r="AW200" s="1987"/>
      <c r="AX200" s="1990"/>
    </row>
    <row r="201" spans="1:56">
      <c r="A201" s="1987"/>
      <c r="B201" s="1987"/>
      <c r="C201" s="1987"/>
      <c r="D201" s="1987"/>
      <c r="E201" s="1990"/>
      <c r="F201" s="1987"/>
      <c r="G201" s="1987"/>
      <c r="H201" s="1987"/>
      <c r="I201" s="1987"/>
      <c r="J201" s="1990"/>
      <c r="K201" s="1987"/>
      <c r="L201" s="1987"/>
      <c r="M201" s="1987"/>
      <c r="N201" s="1987"/>
      <c r="O201" s="1990"/>
      <c r="P201" s="1987"/>
      <c r="Q201" s="1987"/>
      <c r="R201" s="1987"/>
      <c r="S201" s="1987"/>
      <c r="T201" s="1990"/>
      <c r="U201" s="1987"/>
      <c r="V201" s="1987"/>
      <c r="W201" s="1987"/>
      <c r="X201" s="1987"/>
      <c r="Y201" s="1990"/>
      <c r="Z201" s="1987"/>
      <c r="AA201" s="1987"/>
      <c r="AB201" s="1987"/>
      <c r="AC201" s="1987"/>
      <c r="AD201" s="1990"/>
      <c r="AE201" s="1987"/>
      <c r="AF201" s="1987"/>
      <c r="AG201" s="1987"/>
      <c r="AH201" s="1987"/>
      <c r="AI201" s="1990"/>
      <c r="AJ201" s="1987"/>
      <c r="AK201" s="1987"/>
      <c r="AL201" s="1987"/>
      <c r="AM201" s="1987"/>
      <c r="AN201" s="1990"/>
      <c r="AO201" s="1987"/>
      <c r="AP201" s="1987"/>
      <c r="AQ201" s="1987"/>
      <c r="AR201" s="1987"/>
      <c r="AS201" s="1990"/>
      <c r="AT201" s="1987"/>
      <c r="AU201" s="1987"/>
      <c r="AV201" s="1987"/>
      <c r="AW201" s="1987"/>
      <c r="AX201" s="1990"/>
    </row>
    <row r="202" spans="1:56">
      <c r="A202" s="1987"/>
      <c r="B202" s="1987"/>
      <c r="C202" s="1987"/>
      <c r="D202" s="1987"/>
      <c r="E202" s="1990"/>
      <c r="F202" s="1987"/>
      <c r="G202" s="1987"/>
      <c r="H202" s="1987"/>
      <c r="I202" s="1987"/>
      <c r="J202" s="1990"/>
      <c r="K202" s="1987"/>
      <c r="L202" s="1987"/>
      <c r="M202" s="1987"/>
      <c r="N202" s="1987"/>
      <c r="O202" s="1990"/>
      <c r="P202" s="1987"/>
      <c r="Q202" s="1987"/>
      <c r="R202" s="1987"/>
      <c r="S202" s="1987"/>
      <c r="T202" s="1990"/>
      <c r="U202" s="1987"/>
      <c r="V202" s="1987"/>
      <c r="W202" s="1987"/>
      <c r="X202" s="1987"/>
      <c r="Y202" s="1990"/>
      <c r="Z202" s="1987"/>
      <c r="AA202" s="1987"/>
      <c r="AB202" s="1987"/>
      <c r="AC202" s="1987"/>
      <c r="AD202" s="1990"/>
      <c r="AE202" s="1987"/>
      <c r="AF202" s="1987"/>
      <c r="AG202" s="1987"/>
      <c r="AH202" s="1987"/>
      <c r="AI202" s="1990"/>
      <c r="AJ202" s="1987"/>
      <c r="AK202" s="1987"/>
      <c r="AL202" s="1987"/>
      <c r="AM202" s="1987"/>
      <c r="AN202" s="1990"/>
      <c r="AO202" s="1987"/>
      <c r="AP202" s="1987"/>
      <c r="AQ202" s="1987"/>
      <c r="AR202" s="1987"/>
      <c r="AS202" s="1990"/>
      <c r="AT202" s="1987"/>
      <c r="AU202" s="1987"/>
      <c r="AV202" s="1987"/>
      <c r="AW202" s="1987"/>
      <c r="AX202" s="1990"/>
    </row>
    <row r="203" spans="1:56">
      <c r="A203" s="1987"/>
      <c r="B203" s="1987"/>
      <c r="C203" s="1987"/>
      <c r="D203" s="1987"/>
      <c r="E203" s="1990"/>
      <c r="F203" s="1987"/>
      <c r="G203" s="1987"/>
      <c r="H203" s="1987"/>
      <c r="I203" s="1987"/>
      <c r="J203" s="1990"/>
      <c r="K203" s="1987"/>
      <c r="L203" s="1987"/>
      <c r="M203" s="1987"/>
      <c r="N203" s="1987"/>
      <c r="O203" s="1990"/>
      <c r="P203" s="1987"/>
      <c r="Q203" s="1987"/>
      <c r="R203" s="1987"/>
      <c r="S203" s="1987"/>
      <c r="T203" s="1990"/>
      <c r="U203" s="1987"/>
      <c r="V203" s="1987"/>
      <c r="W203" s="1987"/>
      <c r="X203" s="1987"/>
      <c r="Y203" s="1990"/>
      <c r="Z203" s="1987"/>
      <c r="AA203" s="1987"/>
      <c r="AB203" s="1987"/>
      <c r="AC203" s="1987"/>
      <c r="AD203" s="1990"/>
      <c r="AE203" s="1987"/>
      <c r="AF203" s="1987"/>
      <c r="AG203" s="1987"/>
      <c r="AH203" s="1987"/>
      <c r="AI203" s="1990"/>
      <c r="AJ203" s="1987"/>
      <c r="AK203" s="1987"/>
      <c r="AL203" s="1987"/>
      <c r="AM203" s="1987"/>
      <c r="AN203" s="1990"/>
      <c r="AO203" s="1987"/>
      <c r="AP203" s="1987"/>
      <c r="AQ203" s="1987"/>
      <c r="AR203" s="1987"/>
      <c r="AS203" s="1990"/>
      <c r="AT203" s="1987"/>
      <c r="AU203" s="1987"/>
      <c r="AV203" s="1987"/>
      <c r="AW203" s="1987"/>
      <c r="AX203" s="1990"/>
    </row>
    <row r="204" spans="1:56">
      <c r="A204" s="1987"/>
      <c r="B204" s="1987"/>
      <c r="C204" s="1987"/>
      <c r="D204" s="1987"/>
      <c r="E204" s="1990"/>
      <c r="F204" s="1987"/>
      <c r="G204" s="1987"/>
      <c r="H204" s="1987"/>
      <c r="I204" s="1987"/>
      <c r="J204" s="1990"/>
      <c r="K204" s="1987"/>
      <c r="L204" s="1987"/>
      <c r="M204" s="1987"/>
      <c r="N204" s="1987"/>
      <c r="O204" s="1990"/>
      <c r="P204" s="1987"/>
      <c r="Q204" s="1987"/>
      <c r="R204" s="1987"/>
      <c r="S204" s="1987"/>
      <c r="T204" s="1990"/>
      <c r="U204" s="1987"/>
      <c r="V204" s="1987"/>
      <c r="W204" s="1987"/>
      <c r="X204" s="1987"/>
      <c r="Y204" s="1990"/>
      <c r="Z204" s="1987"/>
      <c r="AA204" s="1987"/>
      <c r="AB204" s="1987"/>
      <c r="AC204" s="1987"/>
      <c r="AD204" s="1990"/>
      <c r="AE204" s="1987"/>
      <c r="AF204" s="1987"/>
      <c r="AG204" s="1987"/>
      <c r="AH204" s="1987"/>
      <c r="AI204" s="1990"/>
      <c r="AJ204" s="1987"/>
      <c r="AK204" s="1987"/>
      <c r="AL204" s="1987"/>
      <c r="AM204" s="1987"/>
      <c r="AN204" s="1990"/>
      <c r="AO204" s="1987"/>
      <c r="AP204" s="1987"/>
      <c r="AQ204" s="1987"/>
      <c r="AR204" s="1987"/>
      <c r="AS204" s="1990"/>
      <c r="AT204" s="1987"/>
      <c r="AU204" s="1987"/>
      <c r="AV204" s="1987"/>
      <c r="AW204" s="1987"/>
      <c r="AX204" s="1990"/>
    </row>
    <row r="205" spans="1:56">
      <c r="A205" s="1987"/>
      <c r="B205" s="1987"/>
      <c r="C205" s="1987"/>
      <c r="D205" s="1987"/>
      <c r="E205" s="1990"/>
      <c r="F205" s="1987"/>
      <c r="G205" s="1987"/>
      <c r="H205" s="1987"/>
      <c r="I205" s="1987"/>
      <c r="J205" s="1990"/>
      <c r="K205" s="1987"/>
      <c r="L205" s="1987"/>
      <c r="M205" s="1987"/>
      <c r="N205" s="1987"/>
      <c r="O205" s="1990"/>
      <c r="P205" s="1987"/>
      <c r="Q205" s="1987"/>
      <c r="R205" s="1987"/>
      <c r="S205" s="1987"/>
      <c r="T205" s="1990"/>
      <c r="U205" s="1987"/>
      <c r="V205" s="1987"/>
      <c r="W205" s="1987"/>
      <c r="X205" s="1987"/>
      <c r="Y205" s="1990"/>
      <c r="Z205" s="1987"/>
      <c r="AA205" s="1987"/>
      <c r="AB205" s="1987"/>
      <c r="AC205" s="1987"/>
      <c r="AD205" s="1990"/>
      <c r="AE205" s="1987"/>
      <c r="AF205" s="1987"/>
      <c r="AG205" s="1987"/>
      <c r="AH205" s="1987"/>
      <c r="AI205" s="1990"/>
      <c r="AJ205" s="1987"/>
      <c r="AK205" s="1987"/>
      <c r="AL205" s="1987"/>
      <c r="AM205" s="1987"/>
      <c r="AN205" s="1990"/>
      <c r="AO205" s="1987"/>
      <c r="AP205" s="1987"/>
      <c r="AQ205" s="1987"/>
      <c r="AR205" s="1987"/>
      <c r="AS205" s="1990"/>
      <c r="AT205" s="1987"/>
      <c r="AU205" s="1987"/>
      <c r="AV205" s="1987"/>
      <c r="AW205" s="1987"/>
      <c r="AX205" s="1990"/>
    </row>
    <row r="206" spans="1:56">
      <c r="A206" s="1987"/>
      <c r="B206" s="1987"/>
      <c r="C206" s="1987"/>
      <c r="D206" s="1987"/>
      <c r="E206" s="1990"/>
      <c r="F206" s="1987"/>
      <c r="G206" s="1987"/>
      <c r="H206" s="1987"/>
      <c r="I206" s="1987"/>
      <c r="J206" s="1990"/>
      <c r="K206" s="1987"/>
      <c r="L206" s="1987"/>
      <c r="M206" s="1987"/>
      <c r="N206" s="1987"/>
      <c r="O206" s="1990"/>
      <c r="P206" s="1987"/>
      <c r="Q206" s="1987"/>
      <c r="R206" s="1987"/>
      <c r="S206" s="1987"/>
      <c r="T206" s="1990"/>
      <c r="U206" s="1987"/>
      <c r="V206" s="1987"/>
      <c r="W206" s="1987"/>
      <c r="X206" s="1987"/>
      <c r="Y206" s="1990"/>
      <c r="Z206" s="1987"/>
      <c r="AA206" s="1987"/>
      <c r="AB206" s="1987"/>
      <c r="AC206" s="1987"/>
      <c r="AD206" s="1990"/>
      <c r="AE206" s="1987"/>
      <c r="AF206" s="1987"/>
      <c r="AG206" s="1987"/>
      <c r="AH206" s="1987"/>
      <c r="AI206" s="1990"/>
      <c r="AJ206" s="1987"/>
      <c r="AK206" s="1987"/>
      <c r="AL206" s="1987"/>
      <c r="AM206" s="1987"/>
      <c r="AN206" s="1990"/>
      <c r="AO206" s="1987"/>
      <c r="AP206" s="1987"/>
      <c r="AQ206" s="1987"/>
      <c r="AR206" s="1987"/>
      <c r="AS206" s="1990"/>
      <c r="AT206" s="1987"/>
      <c r="AU206" s="1987"/>
      <c r="AV206" s="1987"/>
      <c r="AW206" s="1987"/>
      <c r="AX206" s="1990"/>
    </row>
    <row r="207" spans="1:56">
      <c r="A207" s="1987"/>
      <c r="B207" s="1987"/>
      <c r="C207" s="1987"/>
      <c r="D207" s="1987"/>
      <c r="E207" s="1990"/>
      <c r="F207" s="1987"/>
      <c r="G207" s="1987"/>
      <c r="H207" s="1987"/>
      <c r="I207" s="1987"/>
      <c r="J207" s="1990"/>
      <c r="K207" s="1987"/>
      <c r="L207" s="1987"/>
      <c r="M207" s="1987"/>
      <c r="N207" s="1987"/>
      <c r="O207" s="1990"/>
      <c r="P207" s="1987"/>
      <c r="Q207" s="1987"/>
      <c r="R207" s="1987"/>
      <c r="S207" s="1987"/>
      <c r="T207" s="1990"/>
      <c r="U207" s="1987"/>
      <c r="V207" s="1987"/>
      <c r="W207" s="1987"/>
      <c r="X207" s="1987"/>
      <c r="Y207" s="1990"/>
      <c r="Z207" s="1987"/>
      <c r="AA207" s="1987"/>
      <c r="AB207" s="1987"/>
      <c r="AC207" s="1987"/>
      <c r="AD207" s="1990"/>
      <c r="AE207" s="1987"/>
      <c r="AF207" s="1987"/>
      <c r="AG207" s="1987"/>
      <c r="AH207" s="1987"/>
      <c r="AI207" s="1990"/>
      <c r="AJ207" s="1987"/>
      <c r="AK207" s="1987"/>
      <c r="AL207" s="1987"/>
      <c r="AM207" s="1987"/>
      <c r="AN207" s="1990"/>
      <c r="AO207" s="1987"/>
      <c r="AP207" s="1987"/>
      <c r="AQ207" s="1987"/>
      <c r="AR207" s="1987"/>
      <c r="AS207" s="1990"/>
      <c r="AT207" s="1987"/>
      <c r="AU207" s="1987"/>
      <c r="AV207" s="1987"/>
      <c r="AW207" s="1987"/>
      <c r="AX207" s="1990"/>
    </row>
    <row r="208" spans="1:56">
      <c r="A208" s="1987"/>
      <c r="B208" s="1987"/>
      <c r="C208" s="1987"/>
      <c r="D208" s="1987"/>
      <c r="E208" s="1990"/>
      <c r="F208" s="1987"/>
      <c r="G208" s="1987"/>
      <c r="H208" s="1987"/>
      <c r="I208" s="1987"/>
      <c r="J208" s="1990"/>
      <c r="K208" s="1987"/>
      <c r="L208" s="1987"/>
      <c r="M208" s="1987"/>
      <c r="N208" s="1987"/>
      <c r="O208" s="1990"/>
      <c r="P208" s="1987"/>
      <c r="Q208" s="1987"/>
      <c r="R208" s="1987"/>
      <c r="S208" s="1987"/>
      <c r="T208" s="1990"/>
      <c r="U208" s="1987"/>
      <c r="V208" s="1987"/>
      <c r="W208" s="1987"/>
      <c r="X208" s="1987"/>
      <c r="Y208" s="1990"/>
      <c r="Z208" s="1987"/>
      <c r="AA208" s="1987"/>
      <c r="AB208" s="1987"/>
      <c r="AC208" s="1987"/>
      <c r="AD208" s="1990"/>
      <c r="AE208" s="1987"/>
      <c r="AF208" s="1987"/>
      <c r="AG208" s="1987"/>
      <c r="AH208" s="1987"/>
      <c r="AI208" s="1990"/>
      <c r="AJ208" s="1987"/>
      <c r="AK208" s="1987"/>
      <c r="AL208" s="1987"/>
      <c r="AM208" s="1987"/>
      <c r="AN208" s="1990"/>
      <c r="AO208" s="1987"/>
      <c r="AP208" s="1987"/>
      <c r="AQ208" s="1987"/>
      <c r="AR208" s="1987"/>
      <c r="AS208" s="1990"/>
      <c r="AT208" s="1987"/>
      <c r="AU208" s="1987"/>
      <c r="AV208" s="1987"/>
      <c r="AW208" s="1987"/>
      <c r="AX208" s="1990"/>
    </row>
    <row r="209" spans="1:56">
      <c r="A209" s="1987"/>
      <c r="B209" s="1987"/>
      <c r="C209" s="1987"/>
      <c r="D209" s="1987"/>
      <c r="E209" s="1990"/>
      <c r="F209" s="1987"/>
      <c r="G209" s="1987"/>
      <c r="H209" s="1987"/>
      <c r="I209" s="1987"/>
      <c r="J209" s="1990"/>
      <c r="K209" s="1987"/>
      <c r="L209" s="1987"/>
      <c r="M209" s="1987"/>
      <c r="N209" s="1987"/>
      <c r="O209" s="1990"/>
      <c r="P209" s="1987"/>
      <c r="Q209" s="1987"/>
      <c r="R209" s="1987"/>
      <c r="S209" s="1987"/>
      <c r="T209" s="1990"/>
      <c r="U209" s="1987"/>
      <c r="V209" s="1987"/>
      <c r="W209" s="1987"/>
      <c r="X209" s="1987"/>
      <c r="Y209" s="1990"/>
      <c r="Z209" s="1987"/>
      <c r="AA209" s="1987"/>
      <c r="AB209" s="1987"/>
      <c r="AC209" s="1987"/>
      <c r="AD209" s="1990"/>
      <c r="AE209" s="1987"/>
      <c r="AF209" s="1987"/>
      <c r="AG209" s="1987"/>
      <c r="AH209" s="1987"/>
      <c r="AI209" s="1990"/>
      <c r="AJ209" s="1987"/>
      <c r="AK209" s="1987"/>
      <c r="AL209" s="1987"/>
      <c r="AM209" s="1987"/>
      <c r="AN209" s="1990"/>
      <c r="AO209" s="1987"/>
      <c r="AP209" s="1987"/>
      <c r="AQ209" s="1987"/>
      <c r="AR209" s="1987"/>
      <c r="AS209" s="1990"/>
      <c r="AT209" s="1987"/>
      <c r="AU209" s="1987"/>
      <c r="AV209" s="1987"/>
      <c r="AW209" s="1987"/>
      <c r="AX209" s="1990"/>
    </row>
    <row r="210" spans="1:56" s="387" customFormat="1">
      <c r="A210" s="1987"/>
      <c r="B210" s="1987"/>
      <c r="C210" s="1987"/>
      <c r="D210" s="1987"/>
      <c r="E210" s="1990"/>
      <c r="F210" s="1987"/>
      <c r="G210" s="1987"/>
      <c r="H210" s="1987"/>
      <c r="I210" s="1987"/>
      <c r="J210" s="1990"/>
      <c r="K210" s="1987"/>
      <c r="L210" s="1987"/>
      <c r="M210" s="1987"/>
      <c r="N210" s="1987"/>
      <c r="O210" s="1990"/>
      <c r="P210" s="1987"/>
      <c r="Q210" s="1987"/>
      <c r="R210" s="1987"/>
      <c r="S210" s="1987"/>
      <c r="T210" s="1990"/>
      <c r="U210" s="1987"/>
      <c r="V210" s="1987"/>
      <c r="W210" s="1987"/>
      <c r="X210" s="1987"/>
      <c r="Y210" s="1990"/>
      <c r="Z210" s="1987"/>
      <c r="AA210" s="1987"/>
      <c r="AB210" s="1987"/>
      <c r="AC210" s="1987"/>
      <c r="AD210" s="1990"/>
      <c r="AE210" s="1987"/>
      <c r="AF210" s="1987"/>
      <c r="AG210" s="1987"/>
      <c r="AH210" s="1987"/>
      <c r="AI210" s="1990"/>
      <c r="AJ210" s="1987"/>
      <c r="AK210" s="1987"/>
      <c r="AL210" s="1987"/>
      <c r="AM210" s="1987"/>
      <c r="AN210" s="1990"/>
      <c r="AO210" s="1987"/>
      <c r="AP210" s="1987"/>
      <c r="AQ210" s="1987"/>
      <c r="AR210" s="1987"/>
      <c r="AS210" s="1990"/>
      <c r="AT210" s="1987"/>
      <c r="AU210" s="1987"/>
      <c r="AV210" s="1987"/>
      <c r="AW210" s="1987"/>
      <c r="AX210" s="1990"/>
      <c r="AY210" s="388"/>
      <c r="AZ210" s="388"/>
      <c r="BA210" s="388"/>
      <c r="BB210" s="388"/>
      <c r="BC210" s="388"/>
      <c r="BD210" s="388"/>
    </row>
    <row r="211" spans="1:56">
      <c r="A211" s="1987"/>
      <c r="B211" s="1987"/>
      <c r="C211" s="1987"/>
      <c r="D211" s="1987"/>
      <c r="E211" s="1990"/>
      <c r="F211" s="1987"/>
      <c r="G211" s="1987"/>
      <c r="H211" s="1987"/>
      <c r="I211" s="1987"/>
      <c r="J211" s="1990"/>
      <c r="K211" s="1987"/>
      <c r="L211" s="1987"/>
      <c r="M211" s="1987"/>
      <c r="N211" s="1987"/>
      <c r="O211" s="1990"/>
      <c r="P211" s="1987"/>
      <c r="Q211" s="1987"/>
      <c r="R211" s="1987"/>
      <c r="S211" s="1987"/>
      <c r="T211" s="1990"/>
      <c r="U211" s="1987"/>
      <c r="V211" s="1987"/>
      <c r="W211" s="1987"/>
      <c r="X211" s="1987"/>
      <c r="Y211" s="1990"/>
      <c r="Z211" s="1987"/>
      <c r="AA211" s="1987"/>
      <c r="AB211" s="1987"/>
      <c r="AC211" s="1987"/>
      <c r="AD211" s="1990"/>
      <c r="AE211" s="1987"/>
      <c r="AF211" s="1987"/>
      <c r="AG211" s="1987"/>
      <c r="AH211" s="1987"/>
      <c r="AI211" s="1990"/>
      <c r="AJ211" s="1987"/>
      <c r="AK211" s="1987"/>
      <c r="AL211" s="1987"/>
      <c r="AM211" s="1987"/>
      <c r="AN211" s="1990"/>
      <c r="AO211" s="1987"/>
      <c r="AP211" s="1987"/>
      <c r="AQ211" s="1987"/>
      <c r="AR211" s="1987"/>
      <c r="AS211" s="1990"/>
      <c r="AT211" s="1987"/>
      <c r="AU211" s="1987"/>
      <c r="AV211" s="1987"/>
      <c r="AW211" s="1987"/>
      <c r="AX211" s="1990"/>
    </row>
    <row r="212" spans="1:56">
      <c r="A212" s="1987"/>
      <c r="B212" s="1987"/>
      <c r="C212" s="1987"/>
      <c r="D212" s="1987"/>
      <c r="E212" s="1990"/>
      <c r="F212" s="1987"/>
      <c r="G212" s="1987"/>
      <c r="H212" s="1987"/>
      <c r="I212" s="1987"/>
      <c r="J212" s="1990"/>
      <c r="K212" s="1987"/>
      <c r="L212" s="1987"/>
      <c r="M212" s="1987"/>
      <c r="N212" s="1987"/>
      <c r="O212" s="1990"/>
      <c r="P212" s="1987"/>
      <c r="Q212" s="1987"/>
      <c r="R212" s="1987"/>
      <c r="S212" s="1987"/>
      <c r="T212" s="1990"/>
      <c r="U212" s="1987"/>
      <c r="V212" s="1987"/>
      <c r="W212" s="1987"/>
      <c r="X212" s="1987"/>
      <c r="Y212" s="1990"/>
      <c r="Z212" s="1987"/>
      <c r="AA212" s="1987"/>
      <c r="AB212" s="1987"/>
      <c r="AC212" s="1987"/>
      <c r="AD212" s="1990"/>
      <c r="AE212" s="1987"/>
      <c r="AF212" s="1987"/>
      <c r="AG212" s="1987"/>
      <c r="AH212" s="1987"/>
      <c r="AI212" s="1990"/>
      <c r="AJ212" s="1987"/>
      <c r="AK212" s="1987"/>
      <c r="AL212" s="1987"/>
      <c r="AM212" s="1987"/>
      <c r="AN212" s="1990"/>
      <c r="AO212" s="1987"/>
      <c r="AP212" s="1987"/>
      <c r="AQ212" s="1987"/>
      <c r="AR212" s="1987"/>
      <c r="AS212" s="1990"/>
      <c r="AT212" s="1987"/>
      <c r="AU212" s="1987"/>
      <c r="AV212" s="1987"/>
      <c r="AW212" s="1987"/>
      <c r="AX212" s="1990"/>
    </row>
    <row r="213" spans="1:56">
      <c r="A213" s="1991"/>
      <c r="B213" s="1991"/>
      <c r="C213" s="1991"/>
      <c r="D213" s="1991"/>
      <c r="E213" s="1992"/>
      <c r="F213" s="1991"/>
      <c r="G213" s="1991"/>
      <c r="H213" s="1991"/>
      <c r="I213" s="1991"/>
      <c r="J213" s="1992"/>
      <c r="K213" s="1991"/>
      <c r="L213" s="1991"/>
      <c r="M213" s="1991"/>
      <c r="N213" s="1991"/>
      <c r="O213" s="1992"/>
      <c r="P213" s="1991"/>
      <c r="Q213" s="1991"/>
      <c r="R213" s="1991"/>
      <c r="S213" s="1991"/>
      <c r="T213" s="1992"/>
      <c r="U213" s="1991"/>
      <c r="V213" s="1991"/>
      <c r="W213" s="1991"/>
      <c r="X213" s="1991"/>
      <c r="Y213" s="1992"/>
      <c r="Z213" s="1991"/>
      <c r="AA213" s="1991"/>
      <c r="AB213" s="1991"/>
      <c r="AC213" s="1991"/>
      <c r="AD213" s="1992"/>
      <c r="AE213" s="1991"/>
      <c r="AF213" s="1991"/>
      <c r="AG213" s="1991"/>
      <c r="AH213" s="1991"/>
      <c r="AI213" s="1992"/>
      <c r="AJ213" s="1991"/>
      <c r="AK213" s="1991"/>
      <c r="AL213" s="1991"/>
      <c r="AM213" s="1991"/>
      <c r="AN213" s="1992"/>
      <c r="AO213" s="1991"/>
      <c r="AP213" s="1991"/>
      <c r="AQ213" s="1991"/>
      <c r="AR213" s="1991"/>
      <c r="AS213" s="1992"/>
      <c r="AT213" s="1991"/>
      <c r="AU213" s="1991"/>
      <c r="AV213" s="1991"/>
      <c r="AW213" s="1991"/>
      <c r="AX213" s="1992"/>
    </row>
    <row r="214" spans="1:56">
      <c r="A214" s="474">
        <v>11</v>
      </c>
      <c r="B214" s="466"/>
      <c r="C214" s="466"/>
      <c r="D214" s="466"/>
      <c r="E214" s="467"/>
      <c r="F214" s="474">
        <v>12</v>
      </c>
      <c r="G214" s="466"/>
      <c r="H214" s="466"/>
      <c r="I214" s="466"/>
      <c r="J214" s="467"/>
      <c r="K214" s="474">
        <v>13</v>
      </c>
      <c r="L214" s="466"/>
      <c r="M214" s="466"/>
      <c r="N214" s="466"/>
      <c r="O214" s="467"/>
      <c r="P214" s="474">
        <v>14</v>
      </c>
      <c r="Q214" s="466"/>
      <c r="R214" s="466"/>
      <c r="S214" s="466"/>
      <c r="T214" s="467"/>
      <c r="U214" s="474">
        <v>15</v>
      </c>
      <c r="V214" s="466"/>
      <c r="W214" s="466"/>
      <c r="X214" s="466"/>
      <c r="Y214" s="467"/>
      <c r="Z214" s="474">
        <v>16</v>
      </c>
      <c r="AA214" s="466"/>
      <c r="AB214" s="466"/>
      <c r="AC214" s="466"/>
      <c r="AD214" s="467"/>
      <c r="AE214" s="474">
        <v>17</v>
      </c>
      <c r="AF214" s="466"/>
      <c r="AG214" s="466"/>
      <c r="AH214" s="466"/>
      <c r="AI214" s="467"/>
      <c r="AJ214" s="474">
        <v>18</v>
      </c>
      <c r="AK214" s="466"/>
      <c r="AL214" s="466"/>
      <c r="AM214" s="466"/>
      <c r="AN214" s="467"/>
      <c r="AO214" s="474">
        <v>19</v>
      </c>
      <c r="AP214" s="466"/>
      <c r="AQ214" s="466"/>
      <c r="AR214" s="466"/>
      <c r="AS214" s="467"/>
      <c r="AT214" s="474">
        <v>20</v>
      </c>
      <c r="AU214" s="466"/>
      <c r="AV214" s="466"/>
      <c r="AW214" s="466"/>
      <c r="AX214" s="467"/>
    </row>
    <row r="215" spans="1:56">
      <c r="A215" s="1996"/>
      <c r="B215" s="1987"/>
      <c r="C215" s="1987"/>
      <c r="D215" s="1987"/>
      <c r="E215" s="1990"/>
      <c r="F215" s="1996"/>
      <c r="G215" s="1987"/>
      <c r="H215" s="1987"/>
      <c r="I215" s="1987"/>
      <c r="J215" s="1990"/>
      <c r="K215" s="1996"/>
      <c r="L215" s="1987"/>
      <c r="M215" s="1987"/>
      <c r="N215" s="1987"/>
      <c r="O215" s="1990"/>
      <c r="P215" s="1996"/>
      <c r="Q215" s="1987"/>
      <c r="R215" s="1987"/>
      <c r="S215" s="1987"/>
      <c r="T215" s="1990"/>
      <c r="U215" s="1996"/>
      <c r="V215" s="1987"/>
      <c r="W215" s="1987"/>
      <c r="X215" s="1987"/>
      <c r="Y215" s="1990"/>
      <c r="Z215" s="1996"/>
      <c r="AA215" s="1987"/>
      <c r="AB215" s="1987"/>
      <c r="AC215" s="1987"/>
      <c r="AD215" s="1990"/>
      <c r="AE215" s="1996"/>
      <c r="AF215" s="1987"/>
      <c r="AG215" s="1987"/>
      <c r="AH215" s="1987"/>
      <c r="AI215" s="1990"/>
      <c r="AJ215" s="1996"/>
      <c r="AK215" s="1987"/>
      <c r="AL215" s="1987"/>
      <c r="AM215" s="1987"/>
      <c r="AN215" s="1990"/>
      <c r="AO215" s="1996"/>
      <c r="AP215" s="1987"/>
      <c r="AQ215" s="1987"/>
      <c r="AR215" s="1987"/>
      <c r="AS215" s="1990"/>
      <c r="AT215" s="1996"/>
      <c r="AU215" s="1987"/>
      <c r="AV215" s="1987"/>
      <c r="AW215" s="1987"/>
      <c r="AX215" s="1990"/>
    </row>
    <row r="216" spans="1:56">
      <c r="A216" s="1996"/>
      <c r="B216" s="1987"/>
      <c r="C216" s="1987"/>
      <c r="D216" s="1987"/>
      <c r="E216" s="1990"/>
      <c r="F216" s="1996"/>
      <c r="G216" s="1987"/>
      <c r="H216" s="1987"/>
      <c r="I216" s="1987"/>
      <c r="J216" s="1990"/>
      <c r="K216" s="1996"/>
      <c r="L216" s="1987"/>
      <c r="M216" s="1987"/>
      <c r="N216" s="1987"/>
      <c r="O216" s="1990"/>
      <c r="P216" s="1996"/>
      <c r="Q216" s="1987"/>
      <c r="R216" s="1987"/>
      <c r="S216" s="1987"/>
      <c r="T216" s="1990"/>
      <c r="U216" s="1996"/>
      <c r="V216" s="1987"/>
      <c r="W216" s="1987"/>
      <c r="X216" s="1987"/>
      <c r="Y216" s="1990"/>
      <c r="Z216" s="1996"/>
      <c r="AA216" s="1987"/>
      <c r="AB216" s="1987"/>
      <c r="AC216" s="1987"/>
      <c r="AD216" s="1990"/>
      <c r="AE216" s="1996"/>
      <c r="AF216" s="1987"/>
      <c r="AG216" s="1987"/>
      <c r="AH216" s="1987"/>
      <c r="AI216" s="1990"/>
      <c r="AJ216" s="1996"/>
      <c r="AK216" s="1987"/>
      <c r="AL216" s="1987"/>
      <c r="AM216" s="1987"/>
      <c r="AN216" s="1990"/>
      <c r="AO216" s="1996"/>
      <c r="AP216" s="1987"/>
      <c r="AQ216" s="1987"/>
      <c r="AR216" s="1987"/>
      <c r="AS216" s="1990"/>
      <c r="AT216" s="1996"/>
      <c r="AU216" s="1987"/>
      <c r="AV216" s="1987"/>
      <c r="AW216" s="1987"/>
      <c r="AX216" s="1990"/>
    </row>
    <row r="217" spans="1:56">
      <c r="A217" s="1996"/>
      <c r="B217" s="1987"/>
      <c r="C217" s="1987"/>
      <c r="D217" s="1987"/>
      <c r="E217" s="1990"/>
      <c r="F217" s="1996"/>
      <c r="G217" s="1987"/>
      <c r="H217" s="1987"/>
      <c r="I217" s="1987"/>
      <c r="J217" s="1990"/>
      <c r="K217" s="1996"/>
      <c r="L217" s="1987"/>
      <c r="M217" s="1987"/>
      <c r="N217" s="1987"/>
      <c r="O217" s="1990"/>
      <c r="P217" s="1996"/>
      <c r="Q217" s="1987"/>
      <c r="R217" s="1987"/>
      <c r="S217" s="1987"/>
      <c r="T217" s="1990"/>
      <c r="U217" s="1996"/>
      <c r="V217" s="1987"/>
      <c r="W217" s="1987"/>
      <c r="X217" s="1987"/>
      <c r="Y217" s="1990"/>
      <c r="Z217" s="1996"/>
      <c r="AA217" s="1987"/>
      <c r="AB217" s="1987"/>
      <c r="AC217" s="1987"/>
      <c r="AD217" s="1990"/>
      <c r="AE217" s="1996"/>
      <c r="AF217" s="1987"/>
      <c r="AG217" s="1987"/>
      <c r="AH217" s="1987"/>
      <c r="AI217" s="1990"/>
      <c r="AJ217" s="1996"/>
      <c r="AK217" s="1987"/>
      <c r="AL217" s="1987"/>
      <c r="AM217" s="1987"/>
      <c r="AN217" s="1990"/>
      <c r="AO217" s="1996"/>
      <c r="AP217" s="1987"/>
      <c r="AQ217" s="1987"/>
      <c r="AR217" s="1987"/>
      <c r="AS217" s="1990"/>
      <c r="AT217" s="1996"/>
      <c r="AU217" s="1987"/>
      <c r="AV217" s="1987"/>
      <c r="AW217" s="1987"/>
      <c r="AX217" s="1990"/>
    </row>
    <row r="218" spans="1:56">
      <c r="A218" s="1996"/>
      <c r="B218" s="1987"/>
      <c r="C218" s="1987"/>
      <c r="D218" s="1987"/>
      <c r="E218" s="1990"/>
      <c r="F218" s="1996"/>
      <c r="G218" s="1987"/>
      <c r="H218" s="1987"/>
      <c r="I218" s="1987"/>
      <c r="J218" s="1990"/>
      <c r="K218" s="1996"/>
      <c r="L218" s="1987"/>
      <c r="M218" s="1987"/>
      <c r="N218" s="1987"/>
      <c r="O218" s="1990"/>
      <c r="P218" s="1996"/>
      <c r="Q218" s="1987"/>
      <c r="R218" s="1987"/>
      <c r="S218" s="1987"/>
      <c r="T218" s="1990"/>
      <c r="U218" s="1996"/>
      <c r="V218" s="1987"/>
      <c r="W218" s="1987"/>
      <c r="X218" s="1987"/>
      <c r="Y218" s="1990"/>
      <c r="Z218" s="1996"/>
      <c r="AA218" s="1987"/>
      <c r="AB218" s="1987"/>
      <c r="AC218" s="1987"/>
      <c r="AD218" s="1990"/>
      <c r="AE218" s="1996"/>
      <c r="AF218" s="1987"/>
      <c r="AG218" s="1987"/>
      <c r="AH218" s="1987"/>
      <c r="AI218" s="1990"/>
      <c r="AJ218" s="1996"/>
      <c r="AK218" s="1987"/>
      <c r="AL218" s="1987"/>
      <c r="AM218" s="1987"/>
      <c r="AN218" s="1990"/>
      <c r="AO218" s="1996"/>
      <c r="AP218" s="1987"/>
      <c r="AQ218" s="1987"/>
      <c r="AR218" s="1987"/>
      <c r="AS218" s="1990"/>
      <c r="AT218" s="1996"/>
      <c r="AU218" s="1987"/>
      <c r="AV218" s="1987"/>
      <c r="AW218" s="1987"/>
      <c r="AX218" s="1990"/>
    </row>
    <row r="219" spans="1:56">
      <c r="A219" s="1996"/>
      <c r="B219" s="1987"/>
      <c r="C219" s="1987"/>
      <c r="D219" s="1987"/>
      <c r="E219" s="1990"/>
      <c r="F219" s="1996"/>
      <c r="G219" s="1987"/>
      <c r="H219" s="1987"/>
      <c r="I219" s="1987"/>
      <c r="J219" s="1990"/>
      <c r="K219" s="1996"/>
      <c r="L219" s="1987"/>
      <c r="M219" s="1987"/>
      <c r="N219" s="1987"/>
      <c r="O219" s="1990"/>
      <c r="P219" s="1996"/>
      <c r="Q219" s="1987"/>
      <c r="R219" s="1987"/>
      <c r="S219" s="1987"/>
      <c r="T219" s="1990"/>
      <c r="U219" s="1996"/>
      <c r="V219" s="1987"/>
      <c r="W219" s="1987"/>
      <c r="X219" s="1987"/>
      <c r="Y219" s="1990"/>
      <c r="Z219" s="1996"/>
      <c r="AA219" s="1987"/>
      <c r="AB219" s="1987"/>
      <c r="AC219" s="1987"/>
      <c r="AD219" s="1990"/>
      <c r="AE219" s="1996"/>
      <c r="AF219" s="1987"/>
      <c r="AG219" s="1987"/>
      <c r="AH219" s="1987"/>
      <c r="AI219" s="1990"/>
      <c r="AJ219" s="1996"/>
      <c r="AK219" s="1987"/>
      <c r="AL219" s="1987"/>
      <c r="AM219" s="1987"/>
      <c r="AN219" s="1990"/>
      <c r="AO219" s="1996"/>
      <c r="AP219" s="1987"/>
      <c r="AQ219" s="1987"/>
      <c r="AR219" s="1987"/>
      <c r="AS219" s="1990"/>
      <c r="AT219" s="1996"/>
      <c r="AU219" s="1987"/>
      <c r="AV219" s="1987"/>
      <c r="AW219" s="1987"/>
      <c r="AX219" s="1990"/>
    </row>
    <row r="220" spans="1:56">
      <c r="A220" s="1996"/>
      <c r="B220" s="1987"/>
      <c r="C220" s="1987"/>
      <c r="D220" s="1987"/>
      <c r="E220" s="1990"/>
      <c r="F220" s="1996"/>
      <c r="G220" s="1987"/>
      <c r="H220" s="1987"/>
      <c r="I220" s="1987"/>
      <c r="J220" s="1990"/>
      <c r="K220" s="1996"/>
      <c r="L220" s="1987"/>
      <c r="M220" s="1987"/>
      <c r="N220" s="1987"/>
      <c r="O220" s="1990"/>
      <c r="P220" s="1996"/>
      <c r="Q220" s="1987"/>
      <c r="R220" s="1987"/>
      <c r="S220" s="1987"/>
      <c r="T220" s="1990"/>
      <c r="U220" s="1996"/>
      <c r="V220" s="1987"/>
      <c r="W220" s="1987"/>
      <c r="X220" s="1987"/>
      <c r="Y220" s="1990"/>
      <c r="Z220" s="1996"/>
      <c r="AA220" s="1987"/>
      <c r="AB220" s="1987"/>
      <c r="AC220" s="1987"/>
      <c r="AD220" s="1990"/>
      <c r="AE220" s="1996"/>
      <c r="AF220" s="1987"/>
      <c r="AG220" s="1987"/>
      <c r="AH220" s="1987"/>
      <c r="AI220" s="1990"/>
      <c r="AJ220" s="1996"/>
      <c r="AK220" s="1987"/>
      <c r="AL220" s="1987"/>
      <c r="AM220" s="1987"/>
      <c r="AN220" s="1990"/>
      <c r="AO220" s="1996"/>
      <c r="AP220" s="1987"/>
      <c r="AQ220" s="1987"/>
      <c r="AR220" s="1987"/>
      <c r="AS220" s="1990"/>
      <c r="AT220" s="1996"/>
      <c r="AU220" s="1987"/>
      <c r="AV220" s="1987"/>
      <c r="AW220" s="1987"/>
      <c r="AX220" s="1990"/>
    </row>
    <row r="221" spans="1:56">
      <c r="A221" s="1996"/>
      <c r="B221" s="1987"/>
      <c r="C221" s="1987"/>
      <c r="D221" s="1987"/>
      <c r="E221" s="1990"/>
      <c r="F221" s="1996"/>
      <c r="G221" s="1987"/>
      <c r="H221" s="1987"/>
      <c r="I221" s="1987"/>
      <c r="J221" s="1990"/>
      <c r="K221" s="1996"/>
      <c r="L221" s="1987"/>
      <c r="M221" s="1987"/>
      <c r="N221" s="1987"/>
      <c r="O221" s="1990"/>
      <c r="P221" s="1996"/>
      <c r="Q221" s="1987"/>
      <c r="R221" s="1987"/>
      <c r="S221" s="1987"/>
      <c r="T221" s="1990"/>
      <c r="U221" s="1996"/>
      <c r="V221" s="1987"/>
      <c r="W221" s="1987"/>
      <c r="X221" s="1987"/>
      <c r="Y221" s="1990"/>
      <c r="Z221" s="1996"/>
      <c r="AA221" s="1987"/>
      <c r="AB221" s="1987"/>
      <c r="AC221" s="1987"/>
      <c r="AD221" s="1990"/>
      <c r="AE221" s="1996"/>
      <c r="AF221" s="1987"/>
      <c r="AG221" s="1987"/>
      <c r="AH221" s="1987"/>
      <c r="AI221" s="1990"/>
      <c r="AJ221" s="1996"/>
      <c r="AK221" s="1987"/>
      <c r="AL221" s="1987"/>
      <c r="AM221" s="1987"/>
      <c r="AN221" s="1990"/>
      <c r="AO221" s="1996"/>
      <c r="AP221" s="1987"/>
      <c r="AQ221" s="1987"/>
      <c r="AR221" s="1987"/>
      <c r="AS221" s="1990"/>
      <c r="AT221" s="1996"/>
      <c r="AU221" s="1987"/>
      <c r="AV221" s="1987"/>
      <c r="AW221" s="1987"/>
      <c r="AX221" s="1990"/>
    </row>
    <row r="222" spans="1:56">
      <c r="A222" s="1996"/>
      <c r="B222" s="1987"/>
      <c r="C222" s="1987"/>
      <c r="D222" s="1987"/>
      <c r="E222" s="1990"/>
      <c r="F222" s="1996"/>
      <c r="G222" s="1987"/>
      <c r="H222" s="1987"/>
      <c r="I222" s="1987"/>
      <c r="J222" s="1990"/>
      <c r="K222" s="1996"/>
      <c r="L222" s="1987"/>
      <c r="M222" s="1987"/>
      <c r="N222" s="1987"/>
      <c r="O222" s="1990"/>
      <c r="P222" s="1996"/>
      <c r="Q222" s="1987"/>
      <c r="R222" s="1987"/>
      <c r="S222" s="1987"/>
      <c r="T222" s="1990"/>
      <c r="U222" s="1996"/>
      <c r="V222" s="1987"/>
      <c r="W222" s="1987"/>
      <c r="X222" s="1987"/>
      <c r="Y222" s="1990"/>
      <c r="Z222" s="1996"/>
      <c r="AA222" s="1987"/>
      <c r="AB222" s="1987"/>
      <c r="AC222" s="1987"/>
      <c r="AD222" s="1990"/>
      <c r="AE222" s="1996"/>
      <c r="AF222" s="1987"/>
      <c r="AG222" s="1987"/>
      <c r="AH222" s="1987"/>
      <c r="AI222" s="1990"/>
      <c r="AJ222" s="1996"/>
      <c r="AK222" s="1987"/>
      <c r="AL222" s="1987"/>
      <c r="AM222" s="1987"/>
      <c r="AN222" s="1990"/>
      <c r="AO222" s="1996"/>
      <c r="AP222" s="1987"/>
      <c r="AQ222" s="1987"/>
      <c r="AR222" s="1987"/>
      <c r="AS222" s="1990"/>
      <c r="AT222" s="1996"/>
      <c r="AU222" s="1987"/>
      <c r="AV222" s="1987"/>
      <c r="AW222" s="1987"/>
      <c r="AX222" s="1990"/>
    </row>
    <row r="223" spans="1:56">
      <c r="A223" s="1996"/>
      <c r="B223" s="1987"/>
      <c r="C223" s="1987"/>
      <c r="D223" s="1987"/>
      <c r="E223" s="1990"/>
      <c r="F223" s="1996"/>
      <c r="G223" s="1987"/>
      <c r="H223" s="1987"/>
      <c r="I223" s="1987"/>
      <c r="J223" s="1990"/>
      <c r="K223" s="1996"/>
      <c r="L223" s="1987"/>
      <c r="M223" s="1987"/>
      <c r="N223" s="1987"/>
      <c r="O223" s="1990"/>
      <c r="P223" s="1996"/>
      <c r="Q223" s="1987"/>
      <c r="R223" s="1987"/>
      <c r="S223" s="1987"/>
      <c r="T223" s="1990"/>
      <c r="U223" s="1996"/>
      <c r="V223" s="1987"/>
      <c r="W223" s="1987"/>
      <c r="X223" s="1987"/>
      <c r="Y223" s="1990"/>
      <c r="Z223" s="1996"/>
      <c r="AA223" s="1987"/>
      <c r="AB223" s="1987"/>
      <c r="AC223" s="1987"/>
      <c r="AD223" s="1990"/>
      <c r="AE223" s="1996"/>
      <c r="AF223" s="1987"/>
      <c r="AG223" s="1987"/>
      <c r="AH223" s="1987"/>
      <c r="AI223" s="1990"/>
      <c r="AJ223" s="1996"/>
      <c r="AK223" s="1987"/>
      <c r="AL223" s="1987"/>
      <c r="AM223" s="1987"/>
      <c r="AN223" s="1990"/>
      <c r="AO223" s="1996"/>
      <c r="AP223" s="1987"/>
      <c r="AQ223" s="1987"/>
      <c r="AR223" s="1987"/>
      <c r="AS223" s="1990"/>
      <c r="AT223" s="1996"/>
      <c r="AU223" s="1987"/>
      <c r="AV223" s="1987"/>
      <c r="AW223" s="1987"/>
      <c r="AX223" s="1990"/>
    </row>
    <row r="224" spans="1:56">
      <c r="A224" s="1996"/>
      <c r="B224" s="1987"/>
      <c r="C224" s="1987"/>
      <c r="D224" s="1987"/>
      <c r="E224" s="1990"/>
      <c r="F224" s="1996"/>
      <c r="G224" s="1987"/>
      <c r="H224" s="1987"/>
      <c r="I224" s="1987"/>
      <c r="J224" s="1990"/>
      <c r="K224" s="1996"/>
      <c r="L224" s="1987"/>
      <c r="M224" s="1987"/>
      <c r="N224" s="1987"/>
      <c r="O224" s="1990"/>
      <c r="P224" s="1996"/>
      <c r="Q224" s="1987"/>
      <c r="R224" s="1987"/>
      <c r="S224" s="1987"/>
      <c r="T224" s="1990"/>
      <c r="U224" s="1996"/>
      <c r="V224" s="1987"/>
      <c r="W224" s="1987"/>
      <c r="X224" s="1987"/>
      <c r="Y224" s="1990"/>
      <c r="Z224" s="1996"/>
      <c r="AA224" s="1987"/>
      <c r="AB224" s="1987"/>
      <c r="AC224" s="1987"/>
      <c r="AD224" s="1990"/>
      <c r="AE224" s="1996"/>
      <c r="AF224" s="1987"/>
      <c r="AG224" s="1987"/>
      <c r="AH224" s="1987"/>
      <c r="AI224" s="1990"/>
      <c r="AJ224" s="1996"/>
      <c r="AK224" s="1987"/>
      <c r="AL224" s="1987"/>
      <c r="AM224" s="1987"/>
      <c r="AN224" s="1990"/>
      <c r="AO224" s="1996"/>
      <c r="AP224" s="1987"/>
      <c r="AQ224" s="1987"/>
      <c r="AR224" s="1987"/>
      <c r="AS224" s="1990"/>
      <c r="AT224" s="1996"/>
      <c r="AU224" s="1987"/>
      <c r="AV224" s="1987"/>
      <c r="AW224" s="1987"/>
      <c r="AX224" s="1990"/>
    </row>
    <row r="225" spans="1:56">
      <c r="A225" s="1996"/>
      <c r="B225" s="1987"/>
      <c r="C225" s="1987"/>
      <c r="D225" s="1987"/>
      <c r="E225" s="1990"/>
      <c r="F225" s="1996"/>
      <c r="G225" s="1987"/>
      <c r="H225" s="1987"/>
      <c r="I225" s="1987"/>
      <c r="J225" s="1990"/>
      <c r="K225" s="1996"/>
      <c r="L225" s="1987"/>
      <c r="M225" s="1987"/>
      <c r="N225" s="1987"/>
      <c r="O225" s="1990"/>
      <c r="P225" s="1996"/>
      <c r="Q225" s="1987"/>
      <c r="R225" s="1987"/>
      <c r="S225" s="1987"/>
      <c r="T225" s="1990"/>
      <c r="U225" s="1996"/>
      <c r="V225" s="1987"/>
      <c r="W225" s="1987"/>
      <c r="X225" s="1987"/>
      <c r="Y225" s="1990"/>
      <c r="Z225" s="1996"/>
      <c r="AA225" s="1987"/>
      <c r="AB225" s="1987"/>
      <c r="AC225" s="1987"/>
      <c r="AD225" s="1990"/>
      <c r="AE225" s="1996"/>
      <c r="AF225" s="1987"/>
      <c r="AG225" s="1987"/>
      <c r="AH225" s="1987"/>
      <c r="AI225" s="1990"/>
      <c r="AJ225" s="1996"/>
      <c r="AK225" s="1987"/>
      <c r="AL225" s="1987"/>
      <c r="AM225" s="1987"/>
      <c r="AN225" s="1990"/>
      <c r="AO225" s="1996"/>
      <c r="AP225" s="1987"/>
      <c r="AQ225" s="1987"/>
      <c r="AR225" s="1987"/>
      <c r="AS225" s="1990"/>
      <c r="AT225" s="1996"/>
      <c r="AU225" s="1987"/>
      <c r="AV225" s="1987"/>
      <c r="AW225" s="1987"/>
      <c r="AX225" s="1990"/>
    </row>
    <row r="226" spans="1:56" s="387" customFormat="1">
      <c r="A226" s="1996"/>
      <c r="B226" s="1987"/>
      <c r="C226" s="1987"/>
      <c r="D226" s="1987"/>
      <c r="E226" s="1990"/>
      <c r="F226" s="1996"/>
      <c r="G226" s="1987"/>
      <c r="H226" s="1987"/>
      <c r="I226" s="1987"/>
      <c r="J226" s="1990"/>
      <c r="K226" s="1996"/>
      <c r="L226" s="1987"/>
      <c r="M226" s="1987"/>
      <c r="N226" s="1987"/>
      <c r="O226" s="1990"/>
      <c r="P226" s="1996"/>
      <c r="Q226" s="1987"/>
      <c r="R226" s="1987"/>
      <c r="S226" s="1987"/>
      <c r="T226" s="1990"/>
      <c r="U226" s="1996"/>
      <c r="V226" s="1987"/>
      <c r="W226" s="1987"/>
      <c r="X226" s="1987"/>
      <c r="Y226" s="1990"/>
      <c r="Z226" s="1996"/>
      <c r="AA226" s="1987"/>
      <c r="AB226" s="1987"/>
      <c r="AC226" s="1987"/>
      <c r="AD226" s="1990"/>
      <c r="AE226" s="1996"/>
      <c r="AF226" s="1987"/>
      <c r="AG226" s="1987"/>
      <c r="AH226" s="1987"/>
      <c r="AI226" s="1990"/>
      <c r="AJ226" s="1996"/>
      <c r="AK226" s="1987"/>
      <c r="AL226" s="1987"/>
      <c r="AM226" s="1987"/>
      <c r="AN226" s="1990"/>
      <c r="AO226" s="1996"/>
      <c r="AP226" s="1987"/>
      <c r="AQ226" s="1987"/>
      <c r="AR226" s="1987"/>
      <c r="AS226" s="1990"/>
      <c r="AT226" s="1996"/>
      <c r="AU226" s="1987"/>
      <c r="AV226" s="1987"/>
      <c r="AW226" s="1987"/>
      <c r="AX226" s="1990"/>
      <c r="AY226" s="388"/>
      <c r="AZ226" s="388"/>
      <c r="BA226" s="388"/>
      <c r="BB226" s="388"/>
      <c r="BC226" s="388"/>
      <c r="BD226" s="388"/>
    </row>
    <row r="227" spans="1:56">
      <c r="A227" s="1996"/>
      <c r="B227" s="1987"/>
      <c r="C227" s="1987"/>
      <c r="D227" s="1987"/>
      <c r="E227" s="1990"/>
      <c r="F227" s="1996"/>
      <c r="G227" s="1987"/>
      <c r="H227" s="1987"/>
      <c r="I227" s="1987"/>
      <c r="J227" s="1990"/>
      <c r="K227" s="1996"/>
      <c r="L227" s="1987"/>
      <c r="M227" s="1987"/>
      <c r="N227" s="1987"/>
      <c r="O227" s="1990"/>
      <c r="P227" s="1996"/>
      <c r="Q227" s="1987"/>
      <c r="R227" s="1987"/>
      <c r="S227" s="1987"/>
      <c r="T227" s="1990"/>
      <c r="U227" s="1996"/>
      <c r="V227" s="1987"/>
      <c r="W227" s="1987"/>
      <c r="X227" s="1987"/>
      <c r="Y227" s="1990"/>
      <c r="Z227" s="1996"/>
      <c r="AA227" s="1987"/>
      <c r="AB227" s="1987"/>
      <c r="AC227" s="1987"/>
      <c r="AD227" s="1990"/>
      <c r="AE227" s="1996"/>
      <c r="AF227" s="1987"/>
      <c r="AG227" s="1987"/>
      <c r="AH227" s="1987"/>
      <c r="AI227" s="1990"/>
      <c r="AJ227" s="1996"/>
      <c r="AK227" s="1987"/>
      <c r="AL227" s="1987"/>
      <c r="AM227" s="1987"/>
      <c r="AN227" s="1990"/>
      <c r="AO227" s="1996"/>
      <c r="AP227" s="1987"/>
      <c r="AQ227" s="1987"/>
      <c r="AR227" s="1987"/>
      <c r="AS227" s="1990"/>
      <c r="AT227" s="1996"/>
      <c r="AU227" s="1987"/>
      <c r="AV227" s="1987"/>
      <c r="AW227" s="1987"/>
      <c r="AX227" s="1990"/>
    </row>
    <row r="228" spans="1:56">
      <c r="A228" s="1996"/>
      <c r="B228" s="1987"/>
      <c r="C228" s="1987"/>
      <c r="D228" s="1987"/>
      <c r="E228" s="1990"/>
      <c r="F228" s="1996"/>
      <c r="G228" s="1987"/>
      <c r="H228" s="1987"/>
      <c r="I228" s="1987"/>
      <c r="J228" s="1990"/>
      <c r="K228" s="1996"/>
      <c r="L228" s="1987"/>
      <c r="M228" s="1987"/>
      <c r="N228" s="1987"/>
      <c r="O228" s="1990"/>
      <c r="P228" s="1996"/>
      <c r="Q228" s="1987"/>
      <c r="R228" s="1987"/>
      <c r="S228" s="1987"/>
      <c r="T228" s="1990"/>
      <c r="U228" s="1996"/>
      <c r="V228" s="1987"/>
      <c r="W228" s="1987"/>
      <c r="X228" s="1987"/>
      <c r="Y228" s="1990"/>
      <c r="Z228" s="1996"/>
      <c r="AA228" s="1987"/>
      <c r="AB228" s="1987"/>
      <c r="AC228" s="1987"/>
      <c r="AD228" s="1990"/>
      <c r="AE228" s="1996"/>
      <c r="AF228" s="1987"/>
      <c r="AG228" s="1987"/>
      <c r="AH228" s="1987"/>
      <c r="AI228" s="1990"/>
      <c r="AJ228" s="1996"/>
      <c r="AK228" s="1987"/>
      <c r="AL228" s="1987"/>
      <c r="AM228" s="1987"/>
      <c r="AN228" s="1990"/>
      <c r="AO228" s="1996"/>
      <c r="AP228" s="1987"/>
      <c r="AQ228" s="1987"/>
      <c r="AR228" s="1987"/>
      <c r="AS228" s="1990"/>
      <c r="AT228" s="1996"/>
      <c r="AU228" s="1987"/>
      <c r="AV228" s="1987"/>
      <c r="AW228" s="1987"/>
      <c r="AX228" s="1990"/>
    </row>
    <row r="229" spans="1:56">
      <c r="A229" s="2237"/>
      <c r="B229" s="1991"/>
      <c r="C229" s="1991"/>
      <c r="D229" s="1991"/>
      <c r="E229" s="1992"/>
      <c r="F229" s="1993" t="s">
        <v>80</v>
      </c>
      <c r="G229" s="1994"/>
      <c r="H229" s="1994"/>
      <c r="I229" s="1994"/>
      <c r="J229" s="1995"/>
      <c r="K229" s="2237"/>
      <c r="L229" s="1991"/>
      <c r="M229" s="1991"/>
      <c r="N229" s="1991"/>
      <c r="O229" s="1992"/>
      <c r="P229" s="2237"/>
      <c r="Q229" s="1991"/>
      <c r="R229" s="1991"/>
      <c r="S229" s="1991"/>
      <c r="T229" s="1992"/>
      <c r="U229" s="2237"/>
      <c r="V229" s="1991"/>
      <c r="W229" s="1991"/>
      <c r="X229" s="1991"/>
      <c r="Y229" s="1992"/>
      <c r="Z229" s="1993" t="s">
        <v>81</v>
      </c>
      <c r="AA229" s="1994"/>
      <c r="AB229" s="1994"/>
      <c r="AC229" s="1994"/>
      <c r="AD229" s="1995"/>
      <c r="AE229" s="2237"/>
      <c r="AF229" s="1991"/>
      <c r="AG229" s="1991"/>
      <c r="AH229" s="1991"/>
      <c r="AI229" s="1992"/>
      <c r="AJ229" s="2237"/>
      <c r="AK229" s="1991"/>
      <c r="AL229" s="1991"/>
      <c r="AM229" s="1991"/>
      <c r="AN229" s="1992"/>
      <c r="AO229" s="2237"/>
      <c r="AP229" s="1991"/>
      <c r="AQ229" s="1991"/>
      <c r="AR229" s="1991"/>
      <c r="AS229" s="1992"/>
      <c r="AT229" s="2237"/>
      <c r="AU229" s="1991"/>
      <c r="AV229" s="1991"/>
      <c r="AW229" s="1991"/>
      <c r="AX229" s="1992"/>
    </row>
    <row r="230" spans="1:56">
      <c r="A230" s="474">
        <v>21</v>
      </c>
      <c r="B230" s="466"/>
      <c r="C230" s="466"/>
      <c r="D230" s="466"/>
      <c r="E230" s="467"/>
      <c r="F230" s="474">
        <v>22</v>
      </c>
      <c r="G230" s="466"/>
      <c r="H230" s="466"/>
      <c r="I230" s="466"/>
      <c r="J230" s="467"/>
      <c r="K230" s="474">
        <v>23</v>
      </c>
      <c r="L230" s="466"/>
      <c r="M230" s="466"/>
      <c r="N230" s="466"/>
      <c r="O230" s="467"/>
      <c r="P230" s="474">
        <v>24</v>
      </c>
      <c r="Q230" s="466"/>
      <c r="R230" s="466"/>
      <c r="S230" s="466"/>
      <c r="T230" s="467"/>
      <c r="U230" s="474">
        <v>25</v>
      </c>
      <c r="V230" s="466"/>
      <c r="W230" s="466"/>
      <c r="X230" s="466"/>
      <c r="Y230" s="467"/>
      <c r="Z230" s="2153" t="s">
        <v>82</v>
      </c>
      <c r="AA230" s="2154"/>
      <c r="AB230" s="2154"/>
      <c r="AC230" s="2154"/>
      <c r="AD230" s="2154"/>
      <c r="AE230" s="2154"/>
      <c r="AF230" s="2154"/>
      <c r="AG230" s="2154"/>
      <c r="AH230" s="2154"/>
      <c r="AI230" s="2154"/>
      <c r="AJ230" s="2154"/>
      <c r="AK230" s="2154"/>
      <c r="AL230" s="2154"/>
      <c r="AM230" s="2154"/>
      <c r="AN230" s="2154"/>
      <c r="AO230" s="2154"/>
      <c r="AP230" s="2154"/>
      <c r="AQ230" s="2154"/>
      <c r="AR230" s="2154"/>
      <c r="AS230" s="2154"/>
      <c r="AT230" s="2154"/>
      <c r="AU230" s="2154"/>
      <c r="AV230" s="2154"/>
      <c r="AW230" s="2154"/>
      <c r="AX230" s="2154"/>
    </row>
    <row r="231" spans="1:56">
      <c r="A231" s="1996"/>
      <c r="B231" s="1987"/>
      <c r="C231" s="1987"/>
      <c r="D231" s="1987"/>
      <c r="E231" s="1990"/>
      <c r="F231" s="1987"/>
      <c r="G231" s="1987"/>
      <c r="H231" s="1987"/>
      <c r="I231" s="1987"/>
      <c r="J231" s="1990"/>
      <c r="K231" s="1987"/>
      <c r="L231" s="1987"/>
      <c r="M231" s="1987"/>
      <c r="N231" s="1987"/>
      <c r="O231" s="1990"/>
      <c r="P231" s="1987"/>
      <c r="Q231" s="1987"/>
      <c r="R231" s="1987"/>
      <c r="S231" s="1987"/>
      <c r="T231" s="1990"/>
      <c r="U231" s="1987"/>
      <c r="V231" s="1987"/>
      <c r="W231" s="1987"/>
      <c r="X231" s="1987"/>
      <c r="Y231" s="1990"/>
      <c r="Z231" s="2155"/>
      <c r="AA231" s="2156"/>
      <c r="AB231" s="2156"/>
      <c r="AC231" s="2156"/>
      <c r="AD231" s="2156"/>
      <c r="AE231" s="2156"/>
      <c r="AF231" s="2156"/>
      <c r="AG231" s="2156"/>
      <c r="AH231" s="2156"/>
      <c r="AI231" s="2156"/>
      <c r="AJ231" s="2156"/>
      <c r="AK231" s="2156"/>
      <c r="AL231" s="2156"/>
      <c r="AM231" s="2156"/>
      <c r="AN231" s="2156"/>
      <c r="AO231" s="2156"/>
      <c r="AP231" s="2156"/>
      <c r="AQ231" s="2156"/>
      <c r="AR231" s="2156"/>
      <c r="AS231" s="2156"/>
      <c r="AT231" s="2156"/>
      <c r="AU231" s="2156"/>
      <c r="AV231" s="2156"/>
      <c r="AW231" s="2156"/>
      <c r="AX231" s="2156"/>
    </row>
    <row r="232" spans="1:56">
      <c r="A232" s="1996"/>
      <c r="B232" s="1987"/>
      <c r="C232" s="1987"/>
      <c r="D232" s="1987"/>
      <c r="E232" s="1990"/>
      <c r="F232" s="1987"/>
      <c r="G232" s="1987"/>
      <c r="H232" s="1987"/>
      <c r="I232" s="1987"/>
      <c r="J232" s="1990"/>
      <c r="K232" s="1987"/>
      <c r="L232" s="1987"/>
      <c r="M232" s="1987"/>
      <c r="N232" s="1987"/>
      <c r="O232" s="1990"/>
      <c r="P232" s="1987"/>
      <c r="Q232" s="1987"/>
      <c r="R232" s="1987"/>
      <c r="S232" s="1987"/>
      <c r="T232" s="1990"/>
      <c r="U232" s="1987"/>
      <c r="V232" s="1987"/>
      <c r="W232" s="1987"/>
      <c r="X232" s="1987"/>
      <c r="Y232" s="1990"/>
      <c r="Z232" s="2155"/>
      <c r="AA232" s="2156"/>
      <c r="AB232" s="2156"/>
      <c r="AC232" s="2156"/>
      <c r="AD232" s="2156"/>
      <c r="AE232" s="2156"/>
      <c r="AF232" s="2156"/>
      <c r="AG232" s="2156"/>
      <c r="AH232" s="2156"/>
      <c r="AI232" s="2156"/>
      <c r="AJ232" s="2156"/>
      <c r="AK232" s="2156"/>
      <c r="AL232" s="2156"/>
      <c r="AM232" s="2156"/>
      <c r="AN232" s="2156"/>
      <c r="AO232" s="2156"/>
      <c r="AP232" s="2156"/>
      <c r="AQ232" s="2156"/>
      <c r="AR232" s="2156"/>
      <c r="AS232" s="2156"/>
      <c r="AT232" s="2156"/>
      <c r="AU232" s="2156"/>
      <c r="AV232" s="2156"/>
      <c r="AW232" s="2156"/>
      <c r="AX232" s="2156"/>
    </row>
    <row r="233" spans="1:56">
      <c r="A233" s="1996"/>
      <c r="B233" s="1987"/>
      <c r="C233" s="1987"/>
      <c r="D233" s="1987"/>
      <c r="E233" s="1990"/>
      <c r="F233" s="1987"/>
      <c r="G233" s="1987"/>
      <c r="H233" s="1987"/>
      <c r="I233" s="1987"/>
      <c r="J233" s="1990"/>
      <c r="K233" s="1987"/>
      <c r="L233" s="1987"/>
      <c r="M233" s="1987"/>
      <c r="N233" s="1987"/>
      <c r="O233" s="1990"/>
      <c r="P233" s="1987"/>
      <c r="Q233" s="1987"/>
      <c r="R233" s="1987"/>
      <c r="S233" s="1987"/>
      <c r="T233" s="1990"/>
      <c r="U233" s="1987"/>
      <c r="V233" s="1987"/>
      <c r="W233" s="1987"/>
      <c r="X233" s="1987"/>
      <c r="Y233" s="1990"/>
      <c r="Z233" s="2155"/>
      <c r="AA233" s="2156"/>
      <c r="AB233" s="2156"/>
      <c r="AC233" s="2156"/>
      <c r="AD233" s="2156"/>
      <c r="AE233" s="2156"/>
      <c r="AF233" s="2156"/>
      <c r="AG233" s="2156"/>
      <c r="AH233" s="2156"/>
      <c r="AI233" s="2156"/>
      <c r="AJ233" s="2156"/>
      <c r="AK233" s="2156"/>
      <c r="AL233" s="2156"/>
      <c r="AM233" s="2156"/>
      <c r="AN233" s="2156"/>
      <c r="AO233" s="2156"/>
      <c r="AP233" s="2156"/>
      <c r="AQ233" s="2156"/>
      <c r="AR233" s="2156"/>
      <c r="AS233" s="2156"/>
      <c r="AT233" s="2156"/>
      <c r="AU233" s="2156"/>
      <c r="AV233" s="2156"/>
      <c r="AW233" s="2156"/>
      <c r="AX233" s="2156"/>
    </row>
    <row r="234" spans="1:56" ht="15.75">
      <c r="A234" s="1996"/>
      <c r="B234" s="1987"/>
      <c r="C234" s="1987"/>
      <c r="D234" s="1987"/>
      <c r="E234" s="1990"/>
      <c r="F234" s="1987"/>
      <c r="G234" s="1987"/>
      <c r="H234" s="1987"/>
      <c r="I234" s="1987"/>
      <c r="J234" s="1990"/>
      <c r="K234" s="1987"/>
      <c r="L234" s="1987"/>
      <c r="M234" s="1987"/>
      <c r="N234" s="1987"/>
      <c r="O234" s="1990"/>
      <c r="P234" s="1987"/>
      <c r="Q234" s="1987"/>
      <c r="R234" s="1987"/>
      <c r="S234" s="1987"/>
      <c r="T234" s="1990"/>
      <c r="U234" s="1987"/>
      <c r="V234" s="1987"/>
      <c r="W234" s="1987"/>
      <c r="X234" s="1987"/>
      <c r="Y234" s="1990"/>
      <c r="Z234" s="2187" t="s">
        <v>43</v>
      </c>
      <c r="AA234" s="2188"/>
      <c r="AB234" s="2188"/>
      <c r="AC234" s="468"/>
      <c r="AD234" s="470" t="s">
        <v>44</v>
      </c>
      <c r="AE234" s="470" t="s">
        <v>45</v>
      </c>
      <c r="AF234" s="470" t="s">
        <v>208</v>
      </c>
      <c r="AG234" s="2188" t="s">
        <v>47</v>
      </c>
      <c r="AH234" s="2188"/>
      <c r="AI234" s="2188"/>
      <c r="AJ234" s="469"/>
      <c r="AK234" s="469"/>
      <c r="AL234" s="469"/>
      <c r="AM234" s="469"/>
      <c r="AN234" s="469"/>
      <c r="AO234" s="469"/>
      <c r="AP234" s="469"/>
      <c r="AQ234" s="469"/>
      <c r="AR234" s="470" t="s">
        <v>48</v>
      </c>
      <c r="AS234" s="469"/>
      <c r="AT234" s="2171">
        <f>$AT$38</f>
        <v>462</v>
      </c>
      <c r="AU234" s="2171"/>
      <c r="AV234" s="2172" t="s">
        <v>49</v>
      </c>
      <c r="AW234" s="2172"/>
      <c r="AX234" s="469"/>
    </row>
    <row r="235" spans="1:56">
      <c r="A235" s="1996"/>
      <c r="B235" s="1987"/>
      <c r="C235" s="1987"/>
      <c r="D235" s="1987"/>
      <c r="E235" s="1990"/>
      <c r="F235" s="1987"/>
      <c r="G235" s="1987"/>
      <c r="H235" s="1987"/>
      <c r="I235" s="1987"/>
      <c r="J235" s="1990"/>
      <c r="K235" s="1987"/>
      <c r="L235" s="1987"/>
      <c r="M235" s="1987"/>
      <c r="N235" s="1987"/>
      <c r="O235" s="1990"/>
      <c r="P235" s="1987"/>
      <c r="Q235" s="1987"/>
      <c r="R235" s="1987"/>
      <c r="S235" s="1987"/>
      <c r="T235" s="1990"/>
      <c r="U235" s="1987"/>
      <c r="V235" s="1987"/>
      <c r="W235" s="1987"/>
      <c r="X235" s="1987"/>
      <c r="Y235" s="1990"/>
      <c r="Z235" s="1988"/>
      <c r="AA235" s="1989"/>
      <c r="AB235" s="1989"/>
      <c r="AC235" s="1989"/>
      <c r="AD235" s="560"/>
      <c r="AE235" s="561"/>
      <c r="AF235" s="527">
        <f>SUM($AT$38-AE235)</f>
        <v>462</v>
      </c>
      <c r="AG235" s="1987"/>
      <c r="AH235" s="1987"/>
      <c r="AI235" s="1987"/>
      <c r="AJ235" s="1987"/>
      <c r="AK235" s="1987"/>
      <c r="AL235" s="1987"/>
      <c r="AM235" s="1987"/>
      <c r="AN235" s="1987"/>
      <c r="AO235" s="1987"/>
      <c r="AP235" s="1987"/>
      <c r="AQ235" s="1987"/>
      <c r="AR235" s="1987"/>
      <c r="AS235" s="1987"/>
      <c r="AT235" s="1987"/>
      <c r="AU235" s="1987"/>
      <c r="AV235" s="1987"/>
      <c r="AW235" s="1987"/>
      <c r="AX235" s="469"/>
    </row>
    <row r="236" spans="1:56">
      <c r="A236" s="1996"/>
      <c r="B236" s="1987"/>
      <c r="C236" s="1987"/>
      <c r="D236" s="1987"/>
      <c r="E236" s="1990"/>
      <c r="F236" s="1987"/>
      <c r="G236" s="1987"/>
      <c r="H236" s="1987"/>
      <c r="I236" s="1987"/>
      <c r="J236" s="1990"/>
      <c r="K236" s="1987"/>
      <c r="L236" s="1987"/>
      <c r="M236" s="1987"/>
      <c r="N236" s="1987"/>
      <c r="O236" s="1990"/>
      <c r="P236" s="1987"/>
      <c r="Q236" s="1987"/>
      <c r="R236" s="1987"/>
      <c r="S236" s="1987"/>
      <c r="T236" s="1990"/>
      <c r="U236" s="1987"/>
      <c r="V236" s="1987"/>
      <c r="W236" s="1987"/>
      <c r="X236" s="1987"/>
      <c r="Y236" s="1990"/>
      <c r="Z236" s="1988"/>
      <c r="AA236" s="1989"/>
      <c r="AB236" s="1989"/>
      <c r="AC236" s="1989"/>
      <c r="AD236" s="560"/>
      <c r="AE236" s="561"/>
      <c r="AF236" s="527">
        <f t="shared" ref="AF236:AF245" si="4">SUM($AT$38-AE236)</f>
        <v>462</v>
      </c>
      <c r="AG236" s="1987"/>
      <c r="AH236" s="1987"/>
      <c r="AI236" s="1987"/>
      <c r="AJ236" s="1987"/>
      <c r="AK236" s="1987"/>
      <c r="AL236" s="1987"/>
      <c r="AM236" s="1987"/>
      <c r="AN236" s="1987"/>
      <c r="AO236" s="1987"/>
      <c r="AP236" s="1987"/>
      <c r="AQ236" s="1987"/>
      <c r="AR236" s="1987"/>
      <c r="AS236" s="1987"/>
      <c r="AT236" s="1987"/>
      <c r="AU236" s="1987"/>
      <c r="AV236" s="1987"/>
      <c r="AW236" s="1987"/>
      <c r="AX236" s="469"/>
    </row>
    <row r="237" spans="1:56">
      <c r="A237" s="1996"/>
      <c r="B237" s="1987"/>
      <c r="C237" s="1987"/>
      <c r="D237" s="1987"/>
      <c r="E237" s="1990"/>
      <c r="F237" s="1987"/>
      <c r="G237" s="1987"/>
      <c r="H237" s="1987"/>
      <c r="I237" s="1987"/>
      <c r="J237" s="1990"/>
      <c r="K237" s="1987"/>
      <c r="L237" s="1987"/>
      <c r="M237" s="1987"/>
      <c r="N237" s="1987"/>
      <c r="O237" s="1990"/>
      <c r="P237" s="1987"/>
      <c r="Q237" s="1987"/>
      <c r="R237" s="1987"/>
      <c r="S237" s="1987"/>
      <c r="T237" s="1990"/>
      <c r="U237" s="1987"/>
      <c r="V237" s="1987"/>
      <c r="W237" s="1987"/>
      <c r="X237" s="1987"/>
      <c r="Y237" s="1990"/>
      <c r="Z237" s="1988"/>
      <c r="AA237" s="1989"/>
      <c r="AB237" s="1989"/>
      <c r="AC237" s="1989"/>
      <c r="AD237" s="560"/>
      <c r="AE237" s="561"/>
      <c r="AF237" s="527">
        <f t="shared" si="4"/>
        <v>462</v>
      </c>
      <c r="AG237" s="1987"/>
      <c r="AH237" s="1987"/>
      <c r="AI237" s="1987"/>
      <c r="AJ237" s="1987"/>
      <c r="AK237" s="1987"/>
      <c r="AL237" s="1987"/>
      <c r="AM237" s="1987"/>
      <c r="AN237" s="1987"/>
      <c r="AO237" s="1987"/>
      <c r="AP237" s="1987"/>
      <c r="AQ237" s="1987"/>
      <c r="AR237" s="1987"/>
      <c r="AS237" s="1987"/>
      <c r="AT237" s="1987"/>
      <c r="AU237" s="1987"/>
      <c r="AV237" s="1987"/>
      <c r="AW237" s="1987"/>
      <c r="AX237" s="469"/>
    </row>
    <row r="238" spans="1:56">
      <c r="A238" s="1996"/>
      <c r="B238" s="1987"/>
      <c r="C238" s="1987"/>
      <c r="D238" s="1987"/>
      <c r="E238" s="1990"/>
      <c r="F238" s="1987"/>
      <c r="G238" s="1987"/>
      <c r="H238" s="1987"/>
      <c r="I238" s="1987"/>
      <c r="J238" s="1990"/>
      <c r="K238" s="1987"/>
      <c r="L238" s="1987"/>
      <c r="M238" s="1987"/>
      <c r="N238" s="1987"/>
      <c r="O238" s="1990"/>
      <c r="P238" s="1987"/>
      <c r="Q238" s="1987"/>
      <c r="R238" s="1987"/>
      <c r="S238" s="1987"/>
      <c r="T238" s="1990"/>
      <c r="U238" s="1987"/>
      <c r="V238" s="1987"/>
      <c r="W238" s="1987"/>
      <c r="X238" s="1987"/>
      <c r="Y238" s="1990"/>
      <c r="Z238" s="1988"/>
      <c r="AA238" s="1989"/>
      <c r="AB238" s="1989"/>
      <c r="AC238" s="1989"/>
      <c r="AD238" s="560"/>
      <c r="AE238" s="561"/>
      <c r="AF238" s="527">
        <f t="shared" si="4"/>
        <v>462</v>
      </c>
      <c r="AG238" s="1987"/>
      <c r="AH238" s="1987"/>
      <c r="AI238" s="1987"/>
      <c r="AJ238" s="1987"/>
      <c r="AK238" s="1987"/>
      <c r="AL238" s="1987"/>
      <c r="AM238" s="1987"/>
      <c r="AN238" s="1987"/>
      <c r="AO238" s="1987"/>
      <c r="AP238" s="1987"/>
      <c r="AQ238" s="1987"/>
      <c r="AR238" s="1987"/>
      <c r="AS238" s="1987"/>
      <c r="AT238" s="1987"/>
      <c r="AU238" s="1987"/>
      <c r="AV238" s="1987"/>
      <c r="AW238" s="1987"/>
      <c r="AX238" s="469"/>
    </row>
    <row r="239" spans="1:56">
      <c r="A239" s="1996"/>
      <c r="B239" s="1987"/>
      <c r="C239" s="1987"/>
      <c r="D239" s="1987"/>
      <c r="E239" s="1990"/>
      <c r="F239" s="1987"/>
      <c r="G239" s="1987"/>
      <c r="H239" s="1987"/>
      <c r="I239" s="1987"/>
      <c r="J239" s="1990"/>
      <c r="K239" s="1987"/>
      <c r="L239" s="1987"/>
      <c r="M239" s="1987"/>
      <c r="N239" s="1987"/>
      <c r="O239" s="1990"/>
      <c r="P239" s="1987"/>
      <c r="Q239" s="1987"/>
      <c r="R239" s="1987"/>
      <c r="S239" s="1987"/>
      <c r="T239" s="1990"/>
      <c r="U239" s="1987"/>
      <c r="V239" s="1987"/>
      <c r="W239" s="1987"/>
      <c r="X239" s="1987"/>
      <c r="Y239" s="1990"/>
      <c r="Z239" s="1988"/>
      <c r="AA239" s="1989"/>
      <c r="AB239" s="1989"/>
      <c r="AC239" s="1989"/>
      <c r="AD239" s="560"/>
      <c r="AE239" s="561"/>
      <c r="AF239" s="527">
        <f t="shared" si="4"/>
        <v>462</v>
      </c>
      <c r="AG239" s="1987"/>
      <c r="AH239" s="1987"/>
      <c r="AI239" s="1987"/>
      <c r="AJ239" s="1987"/>
      <c r="AK239" s="1987"/>
      <c r="AL239" s="1987"/>
      <c r="AM239" s="1987"/>
      <c r="AN239" s="1987"/>
      <c r="AO239" s="1987"/>
      <c r="AP239" s="1987"/>
      <c r="AQ239" s="1987"/>
      <c r="AR239" s="1987"/>
      <c r="AS239" s="1987"/>
      <c r="AT239" s="1987"/>
      <c r="AU239" s="1987"/>
      <c r="AV239" s="1987"/>
      <c r="AW239" s="1987"/>
      <c r="AX239" s="469"/>
    </row>
    <row r="240" spans="1:56">
      <c r="A240" s="1996"/>
      <c r="B240" s="1987"/>
      <c r="C240" s="1987"/>
      <c r="D240" s="1987"/>
      <c r="E240" s="1990"/>
      <c r="F240" s="1987"/>
      <c r="G240" s="1987"/>
      <c r="H240" s="1987"/>
      <c r="I240" s="1987"/>
      <c r="J240" s="1990"/>
      <c r="K240" s="1987"/>
      <c r="L240" s="1987"/>
      <c r="M240" s="1987"/>
      <c r="N240" s="1987"/>
      <c r="O240" s="1990"/>
      <c r="P240" s="1987"/>
      <c r="Q240" s="1987"/>
      <c r="R240" s="1987"/>
      <c r="S240" s="1987"/>
      <c r="T240" s="1990"/>
      <c r="U240" s="1987"/>
      <c r="V240" s="1987"/>
      <c r="W240" s="1987"/>
      <c r="X240" s="1987"/>
      <c r="Y240" s="1990"/>
      <c r="Z240" s="1988"/>
      <c r="AA240" s="1989"/>
      <c r="AB240" s="1989"/>
      <c r="AC240" s="1989"/>
      <c r="AD240" s="560"/>
      <c r="AE240" s="561"/>
      <c r="AF240" s="527">
        <f t="shared" si="4"/>
        <v>462</v>
      </c>
      <c r="AG240" s="1987"/>
      <c r="AH240" s="1987"/>
      <c r="AI240" s="1987"/>
      <c r="AJ240" s="1987"/>
      <c r="AK240" s="1987"/>
      <c r="AL240" s="1987"/>
      <c r="AM240" s="1987"/>
      <c r="AN240" s="1987"/>
      <c r="AO240" s="1987"/>
      <c r="AP240" s="1987"/>
      <c r="AQ240" s="1987"/>
      <c r="AR240" s="1987"/>
      <c r="AS240" s="1987"/>
      <c r="AT240" s="1987"/>
      <c r="AU240" s="1987"/>
      <c r="AV240" s="1987"/>
      <c r="AW240" s="1987"/>
      <c r="AX240" s="469"/>
    </row>
    <row r="241" spans="1:56">
      <c r="A241" s="1996"/>
      <c r="B241" s="1987"/>
      <c r="C241" s="1987"/>
      <c r="D241" s="1987"/>
      <c r="E241" s="1990"/>
      <c r="F241" s="1987"/>
      <c r="G241" s="1987"/>
      <c r="H241" s="1987"/>
      <c r="I241" s="1987"/>
      <c r="J241" s="1990"/>
      <c r="K241" s="1987"/>
      <c r="L241" s="1987"/>
      <c r="M241" s="1987"/>
      <c r="N241" s="1987"/>
      <c r="O241" s="1990"/>
      <c r="P241" s="1987"/>
      <c r="Q241" s="1987"/>
      <c r="R241" s="1987"/>
      <c r="S241" s="1987"/>
      <c r="T241" s="1990"/>
      <c r="U241" s="1987"/>
      <c r="V241" s="1987"/>
      <c r="W241" s="1987"/>
      <c r="X241" s="1987"/>
      <c r="Y241" s="1990"/>
      <c r="Z241" s="1988"/>
      <c r="AA241" s="1989"/>
      <c r="AB241" s="1989"/>
      <c r="AC241" s="1989"/>
      <c r="AD241" s="560"/>
      <c r="AE241" s="561"/>
      <c r="AF241" s="527">
        <f t="shared" si="4"/>
        <v>462</v>
      </c>
      <c r="AG241" s="1987"/>
      <c r="AH241" s="1987"/>
      <c r="AI241" s="1987"/>
      <c r="AJ241" s="1987"/>
      <c r="AK241" s="1987"/>
      <c r="AL241" s="1987"/>
      <c r="AM241" s="1987"/>
      <c r="AN241" s="1987"/>
      <c r="AO241" s="1987"/>
      <c r="AP241" s="1987"/>
      <c r="AQ241" s="1987"/>
      <c r="AR241" s="1987"/>
      <c r="AS241" s="1987"/>
      <c r="AT241" s="1987"/>
      <c r="AU241" s="1987"/>
      <c r="AV241" s="1987"/>
      <c r="AW241" s="1987"/>
      <c r="AX241" s="469"/>
    </row>
    <row r="242" spans="1:56" s="387" customFormat="1">
      <c r="A242" s="1996"/>
      <c r="B242" s="1987"/>
      <c r="C242" s="1987"/>
      <c r="D242" s="1987"/>
      <c r="E242" s="1990"/>
      <c r="F242" s="1987"/>
      <c r="G242" s="1987"/>
      <c r="H242" s="1987"/>
      <c r="I242" s="1987"/>
      <c r="J242" s="1990"/>
      <c r="K242" s="1987"/>
      <c r="L242" s="1987"/>
      <c r="M242" s="1987"/>
      <c r="N242" s="1987"/>
      <c r="O242" s="1990"/>
      <c r="P242" s="1987"/>
      <c r="Q242" s="1987"/>
      <c r="R242" s="1987"/>
      <c r="S242" s="1987"/>
      <c r="T242" s="1990"/>
      <c r="U242" s="1987"/>
      <c r="V242" s="1987"/>
      <c r="W242" s="1987"/>
      <c r="X242" s="1987"/>
      <c r="Y242" s="1990"/>
      <c r="Z242" s="1988"/>
      <c r="AA242" s="1989"/>
      <c r="AB242" s="1989"/>
      <c r="AC242" s="1989"/>
      <c r="AD242" s="560"/>
      <c r="AE242" s="561"/>
      <c r="AF242" s="527">
        <f t="shared" si="4"/>
        <v>462</v>
      </c>
      <c r="AG242" s="1987"/>
      <c r="AH242" s="1987"/>
      <c r="AI242" s="1987"/>
      <c r="AJ242" s="1987"/>
      <c r="AK242" s="1987"/>
      <c r="AL242" s="1987"/>
      <c r="AM242" s="1987"/>
      <c r="AN242" s="1987"/>
      <c r="AO242" s="1987"/>
      <c r="AP242" s="1987"/>
      <c r="AQ242" s="1987"/>
      <c r="AR242" s="1987"/>
      <c r="AS242" s="1987"/>
      <c r="AT242" s="1987"/>
      <c r="AU242" s="1987"/>
      <c r="AV242" s="1987"/>
      <c r="AW242" s="1987"/>
      <c r="AX242" s="469"/>
      <c r="AY242" s="388"/>
      <c r="AZ242" s="388"/>
      <c r="BA242" s="388"/>
      <c r="BB242" s="388"/>
      <c r="BC242" s="388"/>
      <c r="BD242" s="388"/>
    </row>
    <row r="243" spans="1:56">
      <c r="A243" s="1996"/>
      <c r="B243" s="1987"/>
      <c r="C243" s="1987"/>
      <c r="D243" s="1987"/>
      <c r="E243" s="1990"/>
      <c r="F243" s="1987"/>
      <c r="G243" s="1987"/>
      <c r="H243" s="1987"/>
      <c r="I243" s="1987"/>
      <c r="J243" s="1990"/>
      <c r="K243" s="1987"/>
      <c r="L243" s="1987"/>
      <c r="M243" s="1987"/>
      <c r="N243" s="1987"/>
      <c r="O243" s="1990"/>
      <c r="P243" s="1987"/>
      <c r="Q243" s="1987"/>
      <c r="R243" s="1987"/>
      <c r="S243" s="1987"/>
      <c r="T243" s="1990"/>
      <c r="U243" s="1987"/>
      <c r="V243" s="1987"/>
      <c r="W243" s="1987"/>
      <c r="X243" s="1987"/>
      <c r="Y243" s="1990"/>
      <c r="Z243" s="1988"/>
      <c r="AA243" s="1989"/>
      <c r="AB243" s="1989"/>
      <c r="AC243" s="1989"/>
      <c r="AD243" s="560"/>
      <c r="AE243" s="561"/>
      <c r="AF243" s="527">
        <f t="shared" si="4"/>
        <v>462</v>
      </c>
      <c r="AG243" s="1987"/>
      <c r="AH243" s="1987"/>
      <c r="AI243" s="1987"/>
      <c r="AJ243" s="1987"/>
      <c r="AK243" s="1987"/>
      <c r="AL243" s="1987"/>
      <c r="AM243" s="1987"/>
      <c r="AN243" s="1987"/>
      <c r="AO243" s="1987"/>
      <c r="AP243" s="1987"/>
      <c r="AQ243" s="1987"/>
      <c r="AR243" s="1987"/>
      <c r="AS243" s="1987"/>
      <c r="AT243" s="1987"/>
      <c r="AU243" s="1987"/>
      <c r="AV243" s="1987"/>
      <c r="AW243" s="1987"/>
      <c r="AX243" s="469"/>
    </row>
    <row r="244" spans="1:56">
      <c r="A244" s="1996"/>
      <c r="B244" s="1987"/>
      <c r="C244" s="1987"/>
      <c r="D244" s="1987"/>
      <c r="E244" s="1990"/>
      <c r="F244" s="1987"/>
      <c r="G244" s="1987"/>
      <c r="H244" s="1987"/>
      <c r="I244" s="1987"/>
      <c r="J244" s="1990"/>
      <c r="K244" s="1987"/>
      <c r="L244" s="1987"/>
      <c r="M244" s="1987"/>
      <c r="N244" s="1987"/>
      <c r="O244" s="1990"/>
      <c r="P244" s="1987"/>
      <c r="Q244" s="1987"/>
      <c r="R244" s="1987"/>
      <c r="S244" s="1987"/>
      <c r="T244" s="1990"/>
      <c r="U244" s="1987"/>
      <c r="V244" s="1987"/>
      <c r="W244" s="1987"/>
      <c r="X244" s="1987"/>
      <c r="Y244" s="1990"/>
      <c r="Z244" s="1988"/>
      <c r="AA244" s="1989"/>
      <c r="AB244" s="1989"/>
      <c r="AC244" s="1989"/>
      <c r="AD244" s="560"/>
      <c r="AE244" s="561"/>
      <c r="AF244" s="527">
        <f t="shared" si="4"/>
        <v>462</v>
      </c>
      <c r="AG244" s="1987"/>
      <c r="AH244" s="1987"/>
      <c r="AI244" s="1987"/>
      <c r="AJ244" s="1987"/>
      <c r="AK244" s="1987"/>
      <c r="AL244" s="1987"/>
      <c r="AM244" s="1987"/>
      <c r="AN244" s="1987"/>
      <c r="AO244" s="1987"/>
      <c r="AP244" s="1987"/>
      <c r="AQ244" s="1987"/>
      <c r="AR244" s="1987"/>
      <c r="AS244" s="1987"/>
      <c r="AT244" s="1987"/>
      <c r="AU244" s="1987"/>
      <c r="AV244" s="1987"/>
      <c r="AW244" s="1987"/>
      <c r="AX244" s="469"/>
    </row>
    <row r="245" spans="1:56">
      <c r="A245" s="2237"/>
      <c r="B245" s="1991"/>
      <c r="C245" s="1991"/>
      <c r="D245" s="1991"/>
      <c r="E245" s="1992"/>
      <c r="F245" s="1991"/>
      <c r="G245" s="1991"/>
      <c r="H245" s="1991"/>
      <c r="I245" s="1991"/>
      <c r="J245" s="1992"/>
      <c r="K245" s="1991"/>
      <c r="L245" s="1991"/>
      <c r="M245" s="1991"/>
      <c r="N245" s="1991"/>
      <c r="O245" s="1992"/>
      <c r="P245" s="1991"/>
      <c r="Q245" s="1991"/>
      <c r="R245" s="1991"/>
      <c r="S245" s="1991"/>
      <c r="T245" s="1992"/>
      <c r="U245" s="1991"/>
      <c r="V245" s="1991"/>
      <c r="W245" s="1991"/>
      <c r="X245" s="1991"/>
      <c r="Y245" s="1992"/>
      <c r="Z245" s="1988"/>
      <c r="AA245" s="1989"/>
      <c r="AB245" s="1989"/>
      <c r="AC245" s="1989"/>
      <c r="AD245" s="560"/>
      <c r="AE245" s="561"/>
      <c r="AF245" s="534">
        <f t="shared" si="4"/>
        <v>462</v>
      </c>
      <c r="AG245" s="571" t="s">
        <v>55</v>
      </c>
      <c r="AH245" s="471"/>
      <c r="AI245" s="471"/>
      <c r="AJ245" s="471"/>
      <c r="AK245" s="471"/>
      <c r="AL245" s="471"/>
      <c r="AM245" s="471"/>
      <c r="AN245" s="471"/>
      <c r="AO245" s="471"/>
      <c r="AP245" s="471"/>
      <c r="AQ245" s="471"/>
      <c r="AR245" s="471"/>
      <c r="AS245" s="471"/>
      <c r="AT245" s="471"/>
      <c r="AU245" s="471"/>
      <c r="AV245" s="471"/>
      <c r="AW245" s="471"/>
      <c r="AX245" s="471"/>
    </row>
    <row r="246" spans="1:56" ht="18.75">
      <c r="A246" s="1985" t="s">
        <v>0</v>
      </c>
      <c r="B246" s="1985"/>
      <c r="C246" s="1985"/>
      <c r="D246" s="1985"/>
      <c r="E246" s="1985"/>
      <c r="F246" s="1985" t="s">
        <v>1</v>
      </c>
      <c r="G246" s="1985"/>
      <c r="H246" s="1985"/>
      <c r="I246" s="1985"/>
      <c r="J246" s="1985"/>
      <c r="K246" s="1985" t="s">
        <v>2</v>
      </c>
      <c r="L246" s="1985"/>
      <c r="M246" s="1985"/>
      <c r="N246" s="1985"/>
      <c r="O246" s="1985"/>
      <c r="P246" s="1985" t="s">
        <v>3</v>
      </c>
      <c r="Q246" s="1985"/>
      <c r="R246" s="1985"/>
      <c r="S246" s="1985"/>
      <c r="T246" s="1985"/>
      <c r="U246" s="1985" t="s">
        <v>4</v>
      </c>
      <c r="V246" s="1985"/>
      <c r="W246" s="1985"/>
      <c r="X246" s="1985"/>
      <c r="Y246" s="1985"/>
      <c r="Z246" s="1985" t="s">
        <v>5</v>
      </c>
      <c r="AA246" s="1985"/>
      <c r="AB246" s="1985"/>
      <c r="AC246" s="1985"/>
      <c r="AD246" s="1985"/>
      <c r="AE246" s="1985" t="s">
        <v>6</v>
      </c>
      <c r="AF246" s="1985"/>
      <c r="AG246" s="1985"/>
      <c r="AH246" s="1985"/>
      <c r="AI246" s="1985"/>
      <c r="AJ246" s="1985" t="s">
        <v>7</v>
      </c>
      <c r="AK246" s="1985"/>
      <c r="AL246" s="1985"/>
      <c r="AM246" s="1985"/>
      <c r="AN246" s="1985"/>
      <c r="AO246" s="1985" t="s">
        <v>8</v>
      </c>
      <c r="AP246" s="1985"/>
      <c r="AQ246" s="1985"/>
      <c r="AR246" s="1985"/>
      <c r="AS246" s="1985"/>
      <c r="AT246" s="1985" t="s">
        <v>9</v>
      </c>
      <c r="AU246" s="1985"/>
      <c r="AV246" s="1985"/>
      <c r="AW246" s="1985"/>
      <c r="AX246" s="1985"/>
    </row>
    <row r="247" spans="1:56">
      <c r="A247" s="2157" t="s">
        <v>85</v>
      </c>
      <c r="B247" s="2158"/>
      <c r="C247" s="2158"/>
      <c r="D247" s="2158"/>
      <c r="E247" s="2158"/>
      <c r="F247" s="2158"/>
      <c r="G247" s="2158"/>
      <c r="H247" s="2158"/>
      <c r="I247" s="2158"/>
      <c r="J247" s="2158"/>
      <c r="K247" s="2158"/>
      <c r="L247" s="2158"/>
      <c r="M247" s="2158"/>
      <c r="N247" s="2158"/>
      <c r="O247" s="2158"/>
      <c r="P247" s="2158"/>
      <c r="Q247" s="2158"/>
      <c r="R247" s="2158"/>
      <c r="S247" s="2158"/>
      <c r="T247" s="2158"/>
      <c r="U247" s="2158"/>
      <c r="V247" s="2158"/>
      <c r="W247" s="2158"/>
      <c r="X247" s="2158"/>
      <c r="Y247" s="2158"/>
      <c r="Z247" s="412">
        <v>1</v>
      </c>
      <c r="AA247" s="413"/>
      <c r="AB247" s="413"/>
      <c r="AC247" s="413"/>
      <c r="AD247" s="414"/>
      <c r="AE247" s="413">
        <v>2</v>
      </c>
      <c r="AF247" s="413"/>
      <c r="AG247" s="413"/>
      <c r="AH247" s="413"/>
      <c r="AI247" s="414"/>
      <c r="AJ247" s="413">
        <v>3</v>
      </c>
      <c r="AK247" s="413"/>
      <c r="AL247" s="413"/>
      <c r="AM247" s="413"/>
      <c r="AN247" s="414"/>
      <c r="AO247" s="413">
        <v>4</v>
      </c>
      <c r="AP247" s="413"/>
      <c r="AQ247" s="413"/>
      <c r="AR247" s="413"/>
      <c r="AS247" s="414"/>
      <c r="AT247" s="413">
        <v>5</v>
      </c>
      <c r="AU247" s="413"/>
      <c r="AV247" s="413"/>
      <c r="AW247" s="413"/>
      <c r="AX247" s="414"/>
    </row>
    <row r="248" spans="1:56">
      <c r="A248" s="2159"/>
      <c r="B248" s="2160"/>
      <c r="C248" s="2160"/>
      <c r="D248" s="2160"/>
      <c r="E248" s="2160"/>
      <c r="F248" s="2160"/>
      <c r="G248" s="2160"/>
      <c r="H248" s="2160"/>
      <c r="I248" s="2160"/>
      <c r="J248" s="2160"/>
      <c r="K248" s="2160"/>
      <c r="L248" s="2160"/>
      <c r="M248" s="2160"/>
      <c r="N248" s="2160"/>
      <c r="O248" s="2160"/>
      <c r="P248" s="2160"/>
      <c r="Q248" s="2160"/>
      <c r="R248" s="2160"/>
      <c r="S248" s="2160"/>
      <c r="T248" s="2160"/>
      <c r="U248" s="2160"/>
      <c r="V248" s="2160"/>
      <c r="W248" s="2160"/>
      <c r="X248" s="2160"/>
      <c r="Y248" s="2160"/>
      <c r="Z248" s="2151"/>
      <c r="AA248" s="2107"/>
      <c r="AB248" s="2107"/>
      <c r="AC248" s="2107"/>
      <c r="AD248" s="2152"/>
      <c r="AE248" s="2107"/>
      <c r="AF248" s="2107"/>
      <c r="AG248" s="2107"/>
      <c r="AH248" s="2107"/>
      <c r="AI248" s="2152"/>
      <c r="AJ248" s="2107"/>
      <c r="AK248" s="2107"/>
      <c r="AL248" s="2107"/>
      <c r="AM248" s="2107"/>
      <c r="AN248" s="2152"/>
      <c r="AO248" s="2107"/>
      <c r="AP248" s="2107"/>
      <c r="AQ248" s="2107"/>
      <c r="AR248" s="2107"/>
      <c r="AS248" s="2152"/>
      <c r="AT248" s="2107"/>
      <c r="AU248" s="2107"/>
      <c r="AV248" s="2107"/>
      <c r="AW248" s="2107"/>
      <c r="AX248" s="2152"/>
    </row>
    <row r="249" spans="1:56">
      <c r="A249" s="2159"/>
      <c r="B249" s="2160"/>
      <c r="C249" s="2160"/>
      <c r="D249" s="2160"/>
      <c r="E249" s="2160"/>
      <c r="F249" s="2160"/>
      <c r="G249" s="2160"/>
      <c r="H249" s="2160"/>
      <c r="I249" s="2160"/>
      <c r="J249" s="2160"/>
      <c r="K249" s="2160"/>
      <c r="L249" s="2160"/>
      <c r="M249" s="2160"/>
      <c r="N249" s="2160"/>
      <c r="O249" s="2160"/>
      <c r="P249" s="2160"/>
      <c r="Q249" s="2160"/>
      <c r="R249" s="2160"/>
      <c r="S249" s="2160"/>
      <c r="T249" s="2160"/>
      <c r="U249" s="2160"/>
      <c r="V249" s="2160"/>
      <c r="W249" s="2160"/>
      <c r="X249" s="2160"/>
      <c r="Y249" s="2160"/>
      <c r="Z249" s="2151"/>
      <c r="AA249" s="2107"/>
      <c r="AB249" s="2107"/>
      <c r="AC249" s="2107"/>
      <c r="AD249" s="2152"/>
      <c r="AE249" s="2107"/>
      <c r="AF249" s="2107"/>
      <c r="AG249" s="2107"/>
      <c r="AH249" s="2107"/>
      <c r="AI249" s="2152"/>
      <c r="AJ249" s="2107"/>
      <c r="AK249" s="2107"/>
      <c r="AL249" s="2107"/>
      <c r="AM249" s="2107"/>
      <c r="AN249" s="2152"/>
      <c r="AO249" s="2107"/>
      <c r="AP249" s="2107"/>
      <c r="AQ249" s="2107"/>
      <c r="AR249" s="2107"/>
      <c r="AS249" s="2152"/>
      <c r="AT249" s="2107"/>
      <c r="AU249" s="2107"/>
      <c r="AV249" s="2107"/>
      <c r="AW249" s="2107"/>
      <c r="AX249" s="2152"/>
    </row>
    <row r="250" spans="1:56">
      <c r="A250" s="2159"/>
      <c r="B250" s="2160"/>
      <c r="C250" s="2160"/>
      <c r="D250" s="2160"/>
      <c r="E250" s="2160"/>
      <c r="F250" s="2160"/>
      <c r="G250" s="2160"/>
      <c r="H250" s="2160"/>
      <c r="I250" s="2160"/>
      <c r="J250" s="2160"/>
      <c r="K250" s="2160"/>
      <c r="L250" s="2160"/>
      <c r="M250" s="2160"/>
      <c r="N250" s="2160"/>
      <c r="O250" s="2160"/>
      <c r="P250" s="2160"/>
      <c r="Q250" s="2160"/>
      <c r="R250" s="2160"/>
      <c r="S250" s="2160"/>
      <c r="T250" s="2160"/>
      <c r="U250" s="2160"/>
      <c r="V250" s="2160"/>
      <c r="W250" s="2160"/>
      <c r="X250" s="2160"/>
      <c r="Y250" s="2160"/>
      <c r="Z250" s="2151"/>
      <c r="AA250" s="2107"/>
      <c r="AB250" s="2107"/>
      <c r="AC250" s="2107"/>
      <c r="AD250" s="2152"/>
      <c r="AE250" s="2107"/>
      <c r="AF250" s="2107"/>
      <c r="AG250" s="2107"/>
      <c r="AH250" s="2107"/>
      <c r="AI250" s="2152"/>
      <c r="AJ250" s="2107"/>
      <c r="AK250" s="2107"/>
      <c r="AL250" s="2107"/>
      <c r="AM250" s="2107"/>
      <c r="AN250" s="2152"/>
      <c r="AO250" s="2107"/>
      <c r="AP250" s="2107"/>
      <c r="AQ250" s="2107"/>
      <c r="AR250" s="2107"/>
      <c r="AS250" s="2152"/>
      <c r="AT250" s="2107"/>
      <c r="AU250" s="2107"/>
      <c r="AV250" s="2107"/>
      <c r="AW250" s="2107"/>
      <c r="AX250" s="2152"/>
    </row>
    <row r="251" spans="1:56" ht="15.75">
      <c r="A251" s="2105" t="s">
        <v>43</v>
      </c>
      <c r="B251" s="2106"/>
      <c r="C251" s="2106"/>
      <c r="D251" s="475"/>
      <c r="E251" s="476" t="s">
        <v>44</v>
      </c>
      <c r="F251" s="476" t="s">
        <v>45</v>
      </c>
      <c r="G251" s="476" t="s">
        <v>208</v>
      </c>
      <c r="H251" s="2106" t="s">
        <v>47</v>
      </c>
      <c r="I251" s="2106"/>
      <c r="J251" s="2106"/>
      <c r="K251" s="415"/>
      <c r="L251" s="415"/>
      <c r="M251" s="415"/>
      <c r="N251" s="415"/>
      <c r="O251" s="415"/>
      <c r="P251" s="415"/>
      <c r="Q251" s="415"/>
      <c r="R251" s="415"/>
      <c r="S251" s="476" t="s">
        <v>48</v>
      </c>
      <c r="T251" s="415"/>
      <c r="U251" s="2238">
        <f>$AT$38</f>
        <v>462</v>
      </c>
      <c r="V251" s="2238"/>
      <c r="W251" s="2239" t="s">
        <v>49</v>
      </c>
      <c r="X251" s="2239"/>
      <c r="Y251" s="415"/>
      <c r="Z251" s="2151"/>
      <c r="AA251" s="2107"/>
      <c r="AB251" s="2107"/>
      <c r="AC251" s="2107"/>
      <c r="AD251" s="2152"/>
      <c r="AE251" s="2107"/>
      <c r="AF251" s="2107"/>
      <c r="AG251" s="2107"/>
      <c r="AH251" s="2107"/>
      <c r="AI251" s="2152"/>
      <c r="AJ251" s="2107"/>
      <c r="AK251" s="2107"/>
      <c r="AL251" s="2107"/>
      <c r="AM251" s="2107"/>
      <c r="AN251" s="2152"/>
      <c r="AO251" s="2107"/>
      <c r="AP251" s="2107"/>
      <c r="AQ251" s="2107"/>
      <c r="AR251" s="2107"/>
      <c r="AS251" s="2152"/>
      <c r="AT251" s="2107"/>
      <c r="AU251" s="2107"/>
      <c r="AV251" s="2107"/>
      <c r="AW251" s="2107"/>
      <c r="AX251" s="2152"/>
    </row>
    <row r="252" spans="1:56">
      <c r="A252" s="2100"/>
      <c r="B252" s="2101"/>
      <c r="C252" s="2101"/>
      <c r="D252" s="2101"/>
      <c r="E252" s="558"/>
      <c r="F252" s="559"/>
      <c r="G252" s="527">
        <f>SUM($AT$38-F252)</f>
        <v>462</v>
      </c>
      <c r="H252" s="2107"/>
      <c r="I252" s="2107"/>
      <c r="J252" s="2107"/>
      <c r="K252" s="2107"/>
      <c r="L252" s="2107"/>
      <c r="M252" s="2107"/>
      <c r="N252" s="2107"/>
      <c r="O252" s="2107"/>
      <c r="P252" s="2107"/>
      <c r="Q252" s="2107"/>
      <c r="R252" s="2107"/>
      <c r="S252" s="2107"/>
      <c r="T252" s="2107"/>
      <c r="U252" s="2107"/>
      <c r="V252" s="2107"/>
      <c r="W252" s="2107"/>
      <c r="X252" s="2107"/>
      <c r="Y252" s="415"/>
      <c r="Z252" s="2151"/>
      <c r="AA252" s="2107"/>
      <c r="AB252" s="2107"/>
      <c r="AC252" s="2107"/>
      <c r="AD252" s="2152"/>
      <c r="AE252" s="2107"/>
      <c r="AF252" s="2107"/>
      <c r="AG252" s="2107"/>
      <c r="AH252" s="2107"/>
      <c r="AI252" s="2152"/>
      <c r="AJ252" s="2107"/>
      <c r="AK252" s="2107"/>
      <c r="AL252" s="2107"/>
      <c r="AM252" s="2107"/>
      <c r="AN252" s="2152"/>
      <c r="AO252" s="2107"/>
      <c r="AP252" s="2107"/>
      <c r="AQ252" s="2107"/>
      <c r="AR252" s="2107"/>
      <c r="AS252" s="2152"/>
      <c r="AT252" s="2107"/>
      <c r="AU252" s="2107"/>
      <c r="AV252" s="2107"/>
      <c r="AW252" s="2107"/>
      <c r="AX252" s="2152"/>
    </row>
    <row r="253" spans="1:56">
      <c r="A253" s="2100"/>
      <c r="B253" s="2101"/>
      <c r="C253" s="2101"/>
      <c r="D253" s="2101"/>
      <c r="E253" s="558"/>
      <c r="F253" s="559"/>
      <c r="G253" s="527">
        <f t="shared" ref="G253:G262" si="5">SUM($AT$38-F253)</f>
        <v>462</v>
      </c>
      <c r="H253" s="2107"/>
      <c r="I253" s="2107"/>
      <c r="J253" s="2107"/>
      <c r="K253" s="2107"/>
      <c r="L253" s="2107"/>
      <c r="M253" s="2107"/>
      <c r="N253" s="2107"/>
      <c r="O253" s="2107"/>
      <c r="P253" s="2107"/>
      <c r="Q253" s="2107"/>
      <c r="R253" s="2107"/>
      <c r="S253" s="2107"/>
      <c r="T253" s="2107"/>
      <c r="U253" s="2107"/>
      <c r="V253" s="2107"/>
      <c r="W253" s="2107"/>
      <c r="X253" s="2107"/>
      <c r="Y253" s="415"/>
      <c r="Z253" s="2151"/>
      <c r="AA253" s="2107"/>
      <c r="AB253" s="2107"/>
      <c r="AC253" s="2107"/>
      <c r="AD253" s="2152"/>
      <c r="AE253" s="2107"/>
      <c r="AF253" s="2107"/>
      <c r="AG253" s="2107"/>
      <c r="AH253" s="2107"/>
      <c r="AI253" s="2152"/>
      <c r="AJ253" s="2107"/>
      <c r="AK253" s="2107"/>
      <c r="AL253" s="2107"/>
      <c r="AM253" s="2107"/>
      <c r="AN253" s="2152"/>
      <c r="AO253" s="2107"/>
      <c r="AP253" s="2107"/>
      <c r="AQ253" s="2107"/>
      <c r="AR253" s="2107"/>
      <c r="AS253" s="2152"/>
      <c r="AT253" s="2107"/>
      <c r="AU253" s="2107"/>
      <c r="AV253" s="2107"/>
      <c r="AW253" s="2107"/>
      <c r="AX253" s="2152"/>
    </row>
    <row r="254" spans="1:56">
      <c r="A254" s="2100"/>
      <c r="B254" s="2101"/>
      <c r="C254" s="2101"/>
      <c r="D254" s="2101"/>
      <c r="E254" s="558"/>
      <c r="F254" s="559"/>
      <c r="G254" s="527">
        <f t="shared" si="5"/>
        <v>462</v>
      </c>
      <c r="H254" s="2107"/>
      <c r="I254" s="2107"/>
      <c r="J254" s="2107"/>
      <c r="K254" s="2107"/>
      <c r="L254" s="2107"/>
      <c r="M254" s="2107"/>
      <c r="N254" s="2107"/>
      <c r="O254" s="2107"/>
      <c r="P254" s="2107"/>
      <c r="Q254" s="2107"/>
      <c r="R254" s="2107"/>
      <c r="S254" s="2107"/>
      <c r="T254" s="2107"/>
      <c r="U254" s="2107"/>
      <c r="V254" s="2107"/>
      <c r="W254" s="2107"/>
      <c r="X254" s="2107"/>
      <c r="Y254" s="415"/>
      <c r="Z254" s="2151"/>
      <c r="AA254" s="2107"/>
      <c r="AB254" s="2107"/>
      <c r="AC254" s="2107"/>
      <c r="AD254" s="2152"/>
      <c r="AE254" s="2107"/>
      <c r="AF254" s="2107"/>
      <c r="AG254" s="2107"/>
      <c r="AH254" s="2107"/>
      <c r="AI254" s="2152"/>
      <c r="AJ254" s="2107"/>
      <c r="AK254" s="2107"/>
      <c r="AL254" s="2107"/>
      <c r="AM254" s="2107"/>
      <c r="AN254" s="2152"/>
      <c r="AO254" s="2107"/>
      <c r="AP254" s="2107"/>
      <c r="AQ254" s="2107"/>
      <c r="AR254" s="2107"/>
      <c r="AS254" s="2152"/>
      <c r="AT254" s="2107"/>
      <c r="AU254" s="2107"/>
      <c r="AV254" s="2107"/>
      <c r="AW254" s="2107"/>
      <c r="AX254" s="2152"/>
    </row>
    <row r="255" spans="1:56">
      <c r="A255" s="2100"/>
      <c r="B255" s="2101"/>
      <c r="C255" s="2101"/>
      <c r="D255" s="2101"/>
      <c r="E255" s="558"/>
      <c r="F255" s="559"/>
      <c r="G255" s="527">
        <f t="shared" si="5"/>
        <v>462</v>
      </c>
      <c r="H255" s="2107"/>
      <c r="I255" s="2107"/>
      <c r="J255" s="2107"/>
      <c r="K255" s="2107"/>
      <c r="L255" s="2107"/>
      <c r="M255" s="2107"/>
      <c r="N255" s="2107"/>
      <c r="O255" s="2107"/>
      <c r="P255" s="2107"/>
      <c r="Q255" s="2107"/>
      <c r="R255" s="2107"/>
      <c r="S255" s="2107"/>
      <c r="T255" s="2107"/>
      <c r="U255" s="2107"/>
      <c r="V255" s="2107"/>
      <c r="W255" s="2107"/>
      <c r="X255" s="2107"/>
      <c r="Y255" s="415"/>
      <c r="Z255" s="2151"/>
      <c r="AA255" s="2107"/>
      <c r="AB255" s="2107"/>
      <c r="AC255" s="2107"/>
      <c r="AD255" s="2152"/>
      <c r="AE255" s="2107"/>
      <c r="AF255" s="2107"/>
      <c r="AG255" s="2107"/>
      <c r="AH255" s="2107"/>
      <c r="AI255" s="2152"/>
      <c r="AJ255" s="2107"/>
      <c r="AK255" s="2107"/>
      <c r="AL255" s="2107"/>
      <c r="AM255" s="2107"/>
      <c r="AN255" s="2152"/>
      <c r="AO255" s="2107"/>
      <c r="AP255" s="2107"/>
      <c r="AQ255" s="2107"/>
      <c r="AR255" s="2107"/>
      <c r="AS255" s="2152"/>
      <c r="AT255" s="2107"/>
      <c r="AU255" s="2107"/>
      <c r="AV255" s="2107"/>
      <c r="AW255" s="2107"/>
      <c r="AX255" s="2152"/>
    </row>
    <row r="256" spans="1:56">
      <c r="A256" s="2100"/>
      <c r="B256" s="2101"/>
      <c r="C256" s="2101"/>
      <c r="D256" s="2101"/>
      <c r="E256" s="558"/>
      <c r="F256" s="559"/>
      <c r="G256" s="527">
        <f t="shared" si="5"/>
        <v>462</v>
      </c>
      <c r="H256" s="2107"/>
      <c r="I256" s="2107"/>
      <c r="J256" s="2107"/>
      <c r="K256" s="2107"/>
      <c r="L256" s="2107"/>
      <c r="M256" s="2107"/>
      <c r="N256" s="2107"/>
      <c r="O256" s="2107"/>
      <c r="P256" s="2107"/>
      <c r="Q256" s="2107"/>
      <c r="R256" s="2107"/>
      <c r="S256" s="2107"/>
      <c r="T256" s="2107"/>
      <c r="U256" s="2107"/>
      <c r="V256" s="2107"/>
      <c r="W256" s="2107"/>
      <c r="X256" s="2107"/>
      <c r="Y256" s="415"/>
      <c r="Z256" s="2151"/>
      <c r="AA256" s="2107"/>
      <c r="AB256" s="2107"/>
      <c r="AC256" s="2107"/>
      <c r="AD256" s="2152"/>
      <c r="AE256" s="2107"/>
      <c r="AF256" s="2107"/>
      <c r="AG256" s="2107"/>
      <c r="AH256" s="2107"/>
      <c r="AI256" s="2152"/>
      <c r="AJ256" s="2107"/>
      <c r="AK256" s="2107"/>
      <c r="AL256" s="2107"/>
      <c r="AM256" s="2107"/>
      <c r="AN256" s="2152"/>
      <c r="AO256" s="2107"/>
      <c r="AP256" s="2107"/>
      <c r="AQ256" s="2107"/>
      <c r="AR256" s="2107"/>
      <c r="AS256" s="2152"/>
      <c r="AT256" s="2107"/>
      <c r="AU256" s="2107"/>
      <c r="AV256" s="2107"/>
      <c r="AW256" s="2107"/>
      <c r="AX256" s="2152"/>
    </row>
    <row r="257" spans="1:56">
      <c r="A257" s="2100"/>
      <c r="B257" s="2101"/>
      <c r="C257" s="2101"/>
      <c r="D257" s="2101"/>
      <c r="E257" s="558"/>
      <c r="F257" s="559"/>
      <c r="G257" s="527">
        <f t="shared" si="5"/>
        <v>462</v>
      </c>
      <c r="H257" s="2107"/>
      <c r="I257" s="2107"/>
      <c r="J257" s="2107"/>
      <c r="K257" s="2107"/>
      <c r="L257" s="2107"/>
      <c r="M257" s="2107"/>
      <c r="N257" s="2107"/>
      <c r="O257" s="2107"/>
      <c r="P257" s="2107"/>
      <c r="Q257" s="2107"/>
      <c r="R257" s="2107"/>
      <c r="S257" s="2107"/>
      <c r="T257" s="2107"/>
      <c r="U257" s="2107"/>
      <c r="V257" s="2107"/>
      <c r="W257" s="2107"/>
      <c r="X257" s="2107"/>
      <c r="Y257" s="415"/>
      <c r="Z257" s="2151"/>
      <c r="AA257" s="2107"/>
      <c r="AB257" s="2107"/>
      <c r="AC257" s="2107"/>
      <c r="AD257" s="2152"/>
      <c r="AE257" s="2107"/>
      <c r="AF257" s="2107"/>
      <c r="AG257" s="2107"/>
      <c r="AH257" s="2107"/>
      <c r="AI257" s="2152"/>
      <c r="AJ257" s="2107"/>
      <c r="AK257" s="2107"/>
      <c r="AL257" s="2107"/>
      <c r="AM257" s="2107"/>
      <c r="AN257" s="2152"/>
      <c r="AO257" s="2107"/>
      <c r="AP257" s="2107"/>
      <c r="AQ257" s="2107"/>
      <c r="AR257" s="2107"/>
      <c r="AS257" s="2152"/>
      <c r="AT257" s="2107"/>
      <c r="AU257" s="2107"/>
      <c r="AV257" s="2107"/>
      <c r="AW257" s="2107"/>
      <c r="AX257" s="2152"/>
    </row>
    <row r="258" spans="1:56" s="387" customFormat="1">
      <c r="A258" s="2100"/>
      <c r="B258" s="2101"/>
      <c r="C258" s="2101"/>
      <c r="D258" s="2101"/>
      <c r="E258" s="558"/>
      <c r="F258" s="559"/>
      <c r="G258" s="527">
        <f t="shared" si="5"/>
        <v>462</v>
      </c>
      <c r="H258" s="2107"/>
      <c r="I258" s="2107"/>
      <c r="J258" s="2107"/>
      <c r="K258" s="2107"/>
      <c r="L258" s="2107"/>
      <c r="M258" s="2107"/>
      <c r="N258" s="2107"/>
      <c r="O258" s="2107"/>
      <c r="P258" s="2107"/>
      <c r="Q258" s="2107"/>
      <c r="R258" s="2107"/>
      <c r="S258" s="2107"/>
      <c r="T258" s="2107"/>
      <c r="U258" s="2107"/>
      <c r="V258" s="2107"/>
      <c r="W258" s="2107"/>
      <c r="X258" s="2107"/>
      <c r="Y258" s="415"/>
      <c r="Z258" s="2151"/>
      <c r="AA258" s="2107"/>
      <c r="AB258" s="2107"/>
      <c r="AC258" s="2107"/>
      <c r="AD258" s="2152"/>
      <c r="AE258" s="2107"/>
      <c r="AF258" s="2107"/>
      <c r="AG258" s="2107"/>
      <c r="AH258" s="2107"/>
      <c r="AI258" s="2152"/>
      <c r="AJ258" s="2107"/>
      <c r="AK258" s="2107"/>
      <c r="AL258" s="2107"/>
      <c r="AM258" s="2107"/>
      <c r="AN258" s="2152"/>
      <c r="AO258" s="2107"/>
      <c r="AP258" s="2107"/>
      <c r="AQ258" s="2107"/>
      <c r="AR258" s="2107"/>
      <c r="AS258" s="2152"/>
      <c r="AT258" s="2107"/>
      <c r="AU258" s="2107"/>
      <c r="AV258" s="2107"/>
      <c r="AW258" s="2107"/>
      <c r="AX258" s="2152"/>
      <c r="AY258" s="388"/>
      <c r="AZ258" s="388"/>
      <c r="BA258" s="388"/>
      <c r="BB258" s="388"/>
      <c r="BC258" s="388"/>
      <c r="BD258" s="388"/>
    </row>
    <row r="259" spans="1:56">
      <c r="A259" s="2100"/>
      <c r="B259" s="2101"/>
      <c r="C259" s="2101"/>
      <c r="D259" s="2101"/>
      <c r="E259" s="558"/>
      <c r="F259" s="559"/>
      <c r="G259" s="527">
        <f t="shared" si="5"/>
        <v>462</v>
      </c>
      <c r="H259" s="2107"/>
      <c r="I259" s="2107"/>
      <c r="J259" s="2107"/>
      <c r="K259" s="2107"/>
      <c r="L259" s="2107"/>
      <c r="M259" s="2107"/>
      <c r="N259" s="2107"/>
      <c r="O259" s="2107"/>
      <c r="P259" s="2107"/>
      <c r="Q259" s="2107"/>
      <c r="R259" s="2107"/>
      <c r="S259" s="2107"/>
      <c r="T259" s="2107"/>
      <c r="U259" s="2107"/>
      <c r="V259" s="2107"/>
      <c r="W259" s="2107"/>
      <c r="X259" s="2107"/>
      <c r="Y259" s="415"/>
      <c r="Z259" s="2151"/>
      <c r="AA259" s="2107"/>
      <c r="AB259" s="2107"/>
      <c r="AC259" s="2107"/>
      <c r="AD259" s="2152"/>
      <c r="AE259" s="2107"/>
      <c r="AF259" s="2107"/>
      <c r="AG259" s="2107"/>
      <c r="AH259" s="2107"/>
      <c r="AI259" s="2152"/>
      <c r="AJ259" s="2107"/>
      <c r="AK259" s="2107"/>
      <c r="AL259" s="2107"/>
      <c r="AM259" s="2107"/>
      <c r="AN259" s="2152"/>
      <c r="AO259" s="2107"/>
      <c r="AP259" s="2107"/>
      <c r="AQ259" s="2107"/>
      <c r="AR259" s="2107"/>
      <c r="AS259" s="2152"/>
      <c r="AT259" s="2107"/>
      <c r="AU259" s="2107"/>
      <c r="AV259" s="2107"/>
      <c r="AW259" s="2107"/>
      <c r="AX259" s="2152"/>
    </row>
    <row r="260" spans="1:56">
      <c r="A260" s="2100"/>
      <c r="B260" s="2101"/>
      <c r="C260" s="2101"/>
      <c r="D260" s="2101"/>
      <c r="E260" s="558"/>
      <c r="F260" s="559"/>
      <c r="G260" s="527">
        <f t="shared" si="5"/>
        <v>462</v>
      </c>
      <c r="H260" s="2107"/>
      <c r="I260" s="2107"/>
      <c r="J260" s="2107"/>
      <c r="K260" s="2107"/>
      <c r="L260" s="2107"/>
      <c r="M260" s="2107"/>
      <c r="N260" s="2107"/>
      <c r="O260" s="2107"/>
      <c r="P260" s="2107"/>
      <c r="Q260" s="2107"/>
      <c r="R260" s="2107"/>
      <c r="S260" s="2107"/>
      <c r="T260" s="2107"/>
      <c r="U260" s="2107"/>
      <c r="V260" s="2107"/>
      <c r="W260" s="2107"/>
      <c r="X260" s="2107"/>
      <c r="Y260" s="415"/>
      <c r="Z260" s="2151"/>
      <c r="AA260" s="2107"/>
      <c r="AB260" s="2107"/>
      <c r="AC260" s="2107"/>
      <c r="AD260" s="2152"/>
      <c r="AE260" s="2107"/>
      <c r="AF260" s="2107"/>
      <c r="AG260" s="2107"/>
      <c r="AH260" s="2107"/>
      <c r="AI260" s="2152"/>
      <c r="AJ260" s="2107"/>
      <c r="AK260" s="2107"/>
      <c r="AL260" s="2107"/>
      <c r="AM260" s="2107"/>
      <c r="AN260" s="2152"/>
      <c r="AO260" s="2107"/>
      <c r="AP260" s="2107"/>
      <c r="AQ260" s="2107"/>
      <c r="AR260" s="2107"/>
      <c r="AS260" s="2152"/>
      <c r="AT260" s="2107"/>
      <c r="AU260" s="2107"/>
      <c r="AV260" s="2107"/>
      <c r="AW260" s="2107"/>
      <c r="AX260" s="2152"/>
    </row>
    <row r="261" spans="1:56">
      <c r="A261" s="2100"/>
      <c r="B261" s="2101"/>
      <c r="C261" s="2101"/>
      <c r="D261" s="2101"/>
      <c r="E261" s="558"/>
      <c r="F261" s="559"/>
      <c r="G261" s="527">
        <f t="shared" si="5"/>
        <v>462</v>
      </c>
      <c r="H261" s="2107"/>
      <c r="I261" s="2107"/>
      <c r="J261" s="2107"/>
      <c r="K261" s="2107"/>
      <c r="L261" s="2107"/>
      <c r="M261" s="2107"/>
      <c r="N261" s="2107"/>
      <c r="O261" s="2107"/>
      <c r="P261" s="2107"/>
      <c r="Q261" s="2107"/>
      <c r="R261" s="2107"/>
      <c r="S261" s="2107"/>
      <c r="T261" s="2107"/>
      <c r="U261" s="2107"/>
      <c r="V261" s="2107"/>
      <c r="W261" s="2107"/>
      <c r="X261" s="2107"/>
      <c r="Y261" s="415"/>
      <c r="Z261" s="2151"/>
      <c r="AA261" s="2107"/>
      <c r="AB261" s="2107"/>
      <c r="AC261" s="2107"/>
      <c r="AD261" s="2152"/>
      <c r="AE261" s="2107"/>
      <c r="AF261" s="2107"/>
      <c r="AG261" s="2107"/>
      <c r="AH261" s="2107"/>
      <c r="AI261" s="2152"/>
      <c r="AJ261" s="2107"/>
      <c r="AK261" s="2107"/>
      <c r="AL261" s="2107"/>
      <c r="AM261" s="2107"/>
      <c r="AN261" s="2152"/>
      <c r="AO261" s="2107"/>
      <c r="AP261" s="2107"/>
      <c r="AQ261" s="2107"/>
      <c r="AR261" s="2107"/>
      <c r="AS261" s="2152"/>
      <c r="AT261" s="2107"/>
      <c r="AU261" s="2107"/>
      <c r="AV261" s="2107"/>
      <c r="AW261" s="2107"/>
      <c r="AX261" s="2152"/>
    </row>
    <row r="262" spans="1:56">
      <c r="A262" s="2100"/>
      <c r="B262" s="2101"/>
      <c r="C262" s="2101"/>
      <c r="D262" s="2101"/>
      <c r="E262" s="558"/>
      <c r="F262" s="559"/>
      <c r="G262" s="534">
        <f t="shared" si="5"/>
        <v>462</v>
      </c>
      <c r="H262" s="572" t="s">
        <v>55</v>
      </c>
      <c r="I262" s="417"/>
      <c r="J262" s="417"/>
      <c r="K262" s="417"/>
      <c r="L262" s="417"/>
      <c r="M262" s="417"/>
      <c r="N262" s="417"/>
      <c r="O262" s="417"/>
      <c r="P262" s="417"/>
      <c r="Q262" s="417"/>
      <c r="R262" s="417"/>
      <c r="S262" s="417"/>
      <c r="T262" s="417"/>
      <c r="U262" s="417"/>
      <c r="V262" s="417"/>
      <c r="W262" s="417"/>
      <c r="X262" s="417"/>
      <c r="Y262" s="417"/>
      <c r="Z262" s="2300"/>
      <c r="AA262" s="2243"/>
      <c r="AB262" s="2243"/>
      <c r="AC262" s="2243"/>
      <c r="AD262" s="2244"/>
      <c r="AE262" s="2243"/>
      <c r="AF262" s="2243"/>
      <c r="AG262" s="2243"/>
      <c r="AH262" s="2243"/>
      <c r="AI262" s="2244"/>
      <c r="AJ262" s="2243"/>
      <c r="AK262" s="2243"/>
      <c r="AL262" s="2243"/>
      <c r="AM262" s="2243"/>
      <c r="AN262" s="2244"/>
      <c r="AO262" s="2243"/>
      <c r="AP262" s="2243"/>
      <c r="AQ262" s="2243"/>
      <c r="AR262" s="2243"/>
      <c r="AS262" s="2244"/>
      <c r="AT262" s="2243"/>
      <c r="AU262" s="2243"/>
      <c r="AV262" s="2243"/>
      <c r="AW262" s="2243"/>
      <c r="AX262" s="2244"/>
    </row>
    <row r="263" spans="1:56">
      <c r="A263" s="415">
        <v>6</v>
      </c>
      <c r="B263" s="415"/>
      <c r="C263" s="415"/>
      <c r="D263" s="415"/>
      <c r="E263" s="414"/>
      <c r="F263" s="413">
        <v>7</v>
      </c>
      <c r="G263" s="413"/>
      <c r="H263" s="413"/>
      <c r="I263" s="413"/>
      <c r="J263" s="414"/>
      <c r="K263" s="413">
        <v>8</v>
      </c>
      <c r="L263" s="413"/>
      <c r="M263" s="413"/>
      <c r="N263" s="413"/>
      <c r="O263" s="414"/>
      <c r="P263" s="413">
        <v>9</v>
      </c>
      <c r="Q263" s="413"/>
      <c r="R263" s="413"/>
      <c r="S263" s="413"/>
      <c r="T263" s="414"/>
      <c r="U263" s="413">
        <v>10</v>
      </c>
      <c r="V263" s="413"/>
      <c r="W263" s="413"/>
      <c r="X263" s="413"/>
      <c r="Y263" s="414"/>
      <c r="Z263" s="415">
        <v>11</v>
      </c>
      <c r="AA263" s="415"/>
      <c r="AB263" s="415"/>
      <c r="AC263" s="415"/>
      <c r="AD263" s="416"/>
      <c r="AE263" s="415">
        <v>12</v>
      </c>
      <c r="AF263" s="415"/>
      <c r="AG263" s="415"/>
      <c r="AH263" s="415"/>
      <c r="AI263" s="416"/>
      <c r="AJ263" s="415">
        <v>13</v>
      </c>
      <c r="AK263" s="415"/>
      <c r="AL263" s="415"/>
      <c r="AM263" s="415"/>
      <c r="AN263" s="416"/>
      <c r="AO263" s="415">
        <v>14</v>
      </c>
      <c r="AP263" s="415"/>
      <c r="AQ263" s="415"/>
      <c r="AR263" s="415"/>
      <c r="AS263" s="416"/>
      <c r="AT263" s="415">
        <v>15</v>
      </c>
      <c r="AU263" s="415"/>
      <c r="AV263" s="415"/>
      <c r="AW263" s="415"/>
      <c r="AX263" s="416"/>
    </row>
    <row r="264" spans="1:56">
      <c r="A264" s="2107"/>
      <c r="B264" s="2107"/>
      <c r="C264" s="2107"/>
      <c r="D264" s="2107"/>
      <c r="E264" s="2152"/>
      <c r="F264" s="2107"/>
      <c r="G264" s="2107"/>
      <c r="H264" s="2107"/>
      <c r="I264" s="2107"/>
      <c r="J264" s="2152"/>
      <c r="K264" s="2107"/>
      <c r="L264" s="2107"/>
      <c r="M264" s="2107"/>
      <c r="N264" s="2107"/>
      <c r="O264" s="2152"/>
      <c r="P264" s="2107"/>
      <c r="Q264" s="2107"/>
      <c r="R264" s="2107"/>
      <c r="S264" s="2107"/>
      <c r="T264" s="2152"/>
      <c r="U264" s="2107"/>
      <c r="V264" s="2107"/>
      <c r="W264" s="2107"/>
      <c r="X264" s="2107"/>
      <c r="Y264" s="2152"/>
      <c r="Z264" s="2107"/>
      <c r="AA264" s="2107"/>
      <c r="AB264" s="2107"/>
      <c r="AC264" s="2107"/>
      <c r="AD264" s="2152"/>
      <c r="AE264" s="2107"/>
      <c r="AF264" s="2107"/>
      <c r="AG264" s="2107"/>
      <c r="AH264" s="2107"/>
      <c r="AI264" s="2152"/>
      <c r="AJ264" s="2107"/>
      <c r="AK264" s="2107"/>
      <c r="AL264" s="2107"/>
      <c r="AM264" s="2107"/>
      <c r="AN264" s="2152"/>
      <c r="AO264" s="2107"/>
      <c r="AP264" s="2107"/>
      <c r="AQ264" s="2107"/>
      <c r="AR264" s="2107"/>
      <c r="AS264" s="2152"/>
      <c r="AT264" s="2107"/>
      <c r="AU264" s="2107"/>
      <c r="AV264" s="2107"/>
      <c r="AW264" s="2107"/>
      <c r="AX264" s="2152"/>
    </row>
    <row r="265" spans="1:56">
      <c r="A265" s="2107"/>
      <c r="B265" s="2107"/>
      <c r="C265" s="2107"/>
      <c r="D265" s="2107"/>
      <c r="E265" s="2152"/>
      <c r="F265" s="2107"/>
      <c r="G265" s="2107"/>
      <c r="H265" s="2107"/>
      <c r="I265" s="2107"/>
      <c r="J265" s="2152"/>
      <c r="K265" s="2107"/>
      <c r="L265" s="2107"/>
      <c r="M265" s="2107"/>
      <c r="N265" s="2107"/>
      <c r="O265" s="2152"/>
      <c r="P265" s="2107"/>
      <c r="Q265" s="2107"/>
      <c r="R265" s="2107"/>
      <c r="S265" s="2107"/>
      <c r="T265" s="2152"/>
      <c r="U265" s="2107"/>
      <c r="V265" s="2107"/>
      <c r="W265" s="2107"/>
      <c r="X265" s="2107"/>
      <c r="Y265" s="2152"/>
      <c r="Z265" s="2107"/>
      <c r="AA265" s="2107"/>
      <c r="AB265" s="2107"/>
      <c r="AC265" s="2107"/>
      <c r="AD265" s="2152"/>
      <c r="AE265" s="2107"/>
      <c r="AF265" s="2107"/>
      <c r="AG265" s="2107"/>
      <c r="AH265" s="2107"/>
      <c r="AI265" s="2152"/>
      <c r="AJ265" s="2107"/>
      <c r="AK265" s="2107"/>
      <c r="AL265" s="2107"/>
      <c r="AM265" s="2107"/>
      <c r="AN265" s="2152"/>
      <c r="AO265" s="2107"/>
      <c r="AP265" s="2107"/>
      <c r="AQ265" s="2107"/>
      <c r="AR265" s="2107"/>
      <c r="AS265" s="2152"/>
      <c r="AT265" s="2107"/>
      <c r="AU265" s="2107"/>
      <c r="AV265" s="2107"/>
      <c r="AW265" s="2107"/>
      <c r="AX265" s="2152"/>
    </row>
    <row r="266" spans="1:56">
      <c r="A266" s="2107"/>
      <c r="B266" s="2107"/>
      <c r="C266" s="2107"/>
      <c r="D266" s="2107"/>
      <c r="E266" s="2152"/>
      <c r="F266" s="2107"/>
      <c r="G266" s="2107"/>
      <c r="H266" s="2107"/>
      <c r="I266" s="2107"/>
      <c r="J266" s="2152"/>
      <c r="K266" s="2107"/>
      <c r="L266" s="2107"/>
      <c r="M266" s="2107"/>
      <c r="N266" s="2107"/>
      <c r="O266" s="2152"/>
      <c r="P266" s="2107"/>
      <c r="Q266" s="2107"/>
      <c r="R266" s="2107"/>
      <c r="S266" s="2107"/>
      <c r="T266" s="2152"/>
      <c r="U266" s="2107"/>
      <c r="V266" s="2107"/>
      <c r="W266" s="2107"/>
      <c r="X266" s="2107"/>
      <c r="Y266" s="2152"/>
      <c r="Z266" s="2107"/>
      <c r="AA266" s="2107"/>
      <c r="AB266" s="2107"/>
      <c r="AC266" s="2107"/>
      <c r="AD266" s="2152"/>
      <c r="AE266" s="2107"/>
      <c r="AF266" s="2107"/>
      <c r="AG266" s="2107"/>
      <c r="AH266" s="2107"/>
      <c r="AI266" s="2152"/>
      <c r="AJ266" s="2107"/>
      <c r="AK266" s="2107"/>
      <c r="AL266" s="2107"/>
      <c r="AM266" s="2107"/>
      <c r="AN266" s="2152"/>
      <c r="AO266" s="2107"/>
      <c r="AP266" s="2107"/>
      <c r="AQ266" s="2107"/>
      <c r="AR266" s="2107"/>
      <c r="AS266" s="2152"/>
      <c r="AT266" s="2107"/>
      <c r="AU266" s="2107"/>
      <c r="AV266" s="2107"/>
      <c r="AW266" s="2107"/>
      <c r="AX266" s="2152"/>
    </row>
    <row r="267" spans="1:56">
      <c r="A267" s="2107"/>
      <c r="B267" s="2107"/>
      <c r="C267" s="2107"/>
      <c r="D267" s="2107"/>
      <c r="E267" s="2152"/>
      <c r="F267" s="2107"/>
      <c r="G267" s="2107"/>
      <c r="H267" s="2107"/>
      <c r="I267" s="2107"/>
      <c r="J267" s="2152"/>
      <c r="K267" s="2107"/>
      <c r="L267" s="2107"/>
      <c r="M267" s="2107"/>
      <c r="N267" s="2107"/>
      <c r="O267" s="2152"/>
      <c r="P267" s="2107"/>
      <c r="Q267" s="2107"/>
      <c r="R267" s="2107"/>
      <c r="S267" s="2107"/>
      <c r="T267" s="2152"/>
      <c r="U267" s="2107"/>
      <c r="V267" s="2107"/>
      <c r="W267" s="2107"/>
      <c r="X267" s="2107"/>
      <c r="Y267" s="2152"/>
      <c r="Z267" s="2107"/>
      <c r="AA267" s="2107"/>
      <c r="AB267" s="2107"/>
      <c r="AC267" s="2107"/>
      <c r="AD267" s="2152"/>
      <c r="AE267" s="2107"/>
      <c r="AF267" s="2107"/>
      <c r="AG267" s="2107"/>
      <c r="AH267" s="2107"/>
      <c r="AI267" s="2152"/>
      <c r="AJ267" s="2107"/>
      <c r="AK267" s="2107"/>
      <c r="AL267" s="2107"/>
      <c r="AM267" s="2107"/>
      <c r="AN267" s="2152"/>
      <c r="AO267" s="2107"/>
      <c r="AP267" s="2107"/>
      <c r="AQ267" s="2107"/>
      <c r="AR267" s="2107"/>
      <c r="AS267" s="2152"/>
      <c r="AT267" s="2107"/>
      <c r="AU267" s="2107"/>
      <c r="AV267" s="2107"/>
      <c r="AW267" s="2107"/>
      <c r="AX267" s="2152"/>
    </row>
    <row r="268" spans="1:56">
      <c r="A268" s="2107"/>
      <c r="B268" s="2107"/>
      <c r="C268" s="2107"/>
      <c r="D268" s="2107"/>
      <c r="E268" s="2152"/>
      <c r="F268" s="2107"/>
      <c r="G268" s="2107"/>
      <c r="H268" s="2107"/>
      <c r="I268" s="2107"/>
      <c r="J268" s="2152"/>
      <c r="K268" s="2107"/>
      <c r="L268" s="2107"/>
      <c r="M268" s="2107"/>
      <c r="N268" s="2107"/>
      <c r="O268" s="2152"/>
      <c r="P268" s="2107"/>
      <c r="Q268" s="2107"/>
      <c r="R268" s="2107"/>
      <c r="S268" s="2107"/>
      <c r="T268" s="2152"/>
      <c r="U268" s="2107"/>
      <c r="V268" s="2107"/>
      <c r="W268" s="2107"/>
      <c r="X268" s="2107"/>
      <c r="Y268" s="2152"/>
      <c r="Z268" s="2107"/>
      <c r="AA268" s="2107"/>
      <c r="AB268" s="2107"/>
      <c r="AC268" s="2107"/>
      <c r="AD268" s="2152"/>
      <c r="AE268" s="2107"/>
      <c r="AF268" s="2107"/>
      <c r="AG268" s="2107"/>
      <c r="AH268" s="2107"/>
      <c r="AI268" s="2152"/>
      <c r="AJ268" s="2107"/>
      <c r="AK268" s="2107"/>
      <c r="AL268" s="2107"/>
      <c r="AM268" s="2107"/>
      <c r="AN268" s="2152"/>
      <c r="AO268" s="2107"/>
      <c r="AP268" s="2107"/>
      <c r="AQ268" s="2107"/>
      <c r="AR268" s="2107"/>
      <c r="AS268" s="2152"/>
      <c r="AT268" s="2107"/>
      <c r="AU268" s="2107"/>
      <c r="AV268" s="2107"/>
      <c r="AW268" s="2107"/>
      <c r="AX268" s="2152"/>
    </row>
    <row r="269" spans="1:56">
      <c r="A269" s="2107"/>
      <c r="B269" s="2107"/>
      <c r="C269" s="2107"/>
      <c r="D269" s="2107"/>
      <c r="E269" s="2152"/>
      <c r="F269" s="2107"/>
      <c r="G269" s="2107"/>
      <c r="H269" s="2107"/>
      <c r="I269" s="2107"/>
      <c r="J269" s="2152"/>
      <c r="K269" s="2107"/>
      <c r="L269" s="2107"/>
      <c r="M269" s="2107"/>
      <c r="N269" s="2107"/>
      <c r="O269" s="2152"/>
      <c r="P269" s="2107"/>
      <c r="Q269" s="2107"/>
      <c r="R269" s="2107"/>
      <c r="S269" s="2107"/>
      <c r="T269" s="2152"/>
      <c r="U269" s="2107"/>
      <c r="V269" s="2107"/>
      <c r="W269" s="2107"/>
      <c r="X269" s="2107"/>
      <c r="Y269" s="2152"/>
      <c r="Z269" s="2107"/>
      <c r="AA269" s="2107"/>
      <c r="AB269" s="2107"/>
      <c r="AC269" s="2107"/>
      <c r="AD269" s="2152"/>
      <c r="AE269" s="2107"/>
      <c r="AF269" s="2107"/>
      <c r="AG269" s="2107"/>
      <c r="AH269" s="2107"/>
      <c r="AI269" s="2152"/>
      <c r="AJ269" s="2107"/>
      <c r="AK269" s="2107"/>
      <c r="AL269" s="2107"/>
      <c r="AM269" s="2107"/>
      <c r="AN269" s="2152"/>
      <c r="AO269" s="2107"/>
      <c r="AP269" s="2107"/>
      <c r="AQ269" s="2107"/>
      <c r="AR269" s="2107"/>
      <c r="AS269" s="2152"/>
      <c r="AT269" s="2107"/>
      <c r="AU269" s="2107"/>
      <c r="AV269" s="2107"/>
      <c r="AW269" s="2107"/>
      <c r="AX269" s="2152"/>
    </row>
    <row r="270" spans="1:56">
      <c r="A270" s="2107"/>
      <c r="B270" s="2107"/>
      <c r="C270" s="2107"/>
      <c r="D270" s="2107"/>
      <c r="E270" s="2152"/>
      <c r="F270" s="2107"/>
      <c r="G270" s="2107"/>
      <c r="H270" s="2107"/>
      <c r="I270" s="2107"/>
      <c r="J270" s="2152"/>
      <c r="K270" s="2107"/>
      <c r="L270" s="2107"/>
      <c r="M270" s="2107"/>
      <c r="N270" s="2107"/>
      <c r="O270" s="2152"/>
      <c r="P270" s="2107"/>
      <c r="Q270" s="2107"/>
      <c r="R270" s="2107"/>
      <c r="S270" s="2107"/>
      <c r="T270" s="2152"/>
      <c r="U270" s="2107"/>
      <c r="V270" s="2107"/>
      <c r="W270" s="2107"/>
      <c r="X270" s="2107"/>
      <c r="Y270" s="2152"/>
      <c r="Z270" s="2107"/>
      <c r="AA270" s="2107"/>
      <c r="AB270" s="2107"/>
      <c r="AC270" s="2107"/>
      <c r="AD270" s="2152"/>
      <c r="AE270" s="2107"/>
      <c r="AF270" s="2107"/>
      <c r="AG270" s="2107"/>
      <c r="AH270" s="2107"/>
      <c r="AI270" s="2152"/>
      <c r="AJ270" s="2107"/>
      <c r="AK270" s="2107"/>
      <c r="AL270" s="2107"/>
      <c r="AM270" s="2107"/>
      <c r="AN270" s="2152"/>
      <c r="AO270" s="2107"/>
      <c r="AP270" s="2107"/>
      <c r="AQ270" s="2107"/>
      <c r="AR270" s="2107"/>
      <c r="AS270" s="2152"/>
      <c r="AT270" s="2107"/>
      <c r="AU270" s="2107"/>
      <c r="AV270" s="2107"/>
      <c r="AW270" s="2107"/>
      <c r="AX270" s="2152"/>
    </row>
    <row r="271" spans="1:56">
      <c r="A271" s="2107"/>
      <c r="B271" s="2107"/>
      <c r="C271" s="2107"/>
      <c r="D271" s="2107"/>
      <c r="E271" s="2152"/>
      <c r="F271" s="2107"/>
      <c r="G271" s="2107"/>
      <c r="H271" s="2107"/>
      <c r="I271" s="2107"/>
      <c r="J271" s="2152"/>
      <c r="K271" s="2107"/>
      <c r="L271" s="2107"/>
      <c r="M271" s="2107"/>
      <c r="N271" s="2107"/>
      <c r="O271" s="2152"/>
      <c r="P271" s="2107"/>
      <c r="Q271" s="2107"/>
      <c r="R271" s="2107"/>
      <c r="S271" s="2107"/>
      <c r="T271" s="2152"/>
      <c r="U271" s="2107"/>
      <c r="V271" s="2107"/>
      <c r="W271" s="2107"/>
      <c r="X271" s="2107"/>
      <c r="Y271" s="2152"/>
      <c r="Z271" s="2107"/>
      <c r="AA271" s="2107"/>
      <c r="AB271" s="2107"/>
      <c r="AC271" s="2107"/>
      <c r="AD271" s="2152"/>
      <c r="AE271" s="2107"/>
      <c r="AF271" s="2107"/>
      <c r="AG271" s="2107"/>
      <c r="AH271" s="2107"/>
      <c r="AI271" s="2152"/>
      <c r="AJ271" s="2107"/>
      <c r="AK271" s="2107"/>
      <c r="AL271" s="2107"/>
      <c r="AM271" s="2107"/>
      <c r="AN271" s="2152"/>
      <c r="AO271" s="2107"/>
      <c r="AP271" s="2107"/>
      <c r="AQ271" s="2107"/>
      <c r="AR271" s="2107"/>
      <c r="AS271" s="2152"/>
      <c r="AT271" s="2107"/>
      <c r="AU271" s="2107"/>
      <c r="AV271" s="2107"/>
      <c r="AW271" s="2107"/>
      <c r="AX271" s="2152"/>
    </row>
    <row r="272" spans="1:56">
      <c r="A272" s="2107"/>
      <c r="B272" s="2107"/>
      <c r="C272" s="2107"/>
      <c r="D272" s="2107"/>
      <c r="E272" s="2152"/>
      <c r="F272" s="2107"/>
      <c r="G272" s="2107"/>
      <c r="H272" s="2107"/>
      <c r="I272" s="2107"/>
      <c r="J272" s="2152"/>
      <c r="K272" s="2107"/>
      <c r="L272" s="2107"/>
      <c r="M272" s="2107"/>
      <c r="N272" s="2107"/>
      <c r="O272" s="2152"/>
      <c r="P272" s="2107"/>
      <c r="Q272" s="2107"/>
      <c r="R272" s="2107"/>
      <c r="S272" s="2107"/>
      <c r="T272" s="2152"/>
      <c r="U272" s="2107"/>
      <c r="V272" s="2107"/>
      <c r="W272" s="2107"/>
      <c r="X272" s="2107"/>
      <c r="Y272" s="2152"/>
      <c r="Z272" s="2107"/>
      <c r="AA272" s="2107"/>
      <c r="AB272" s="2107"/>
      <c r="AC272" s="2107"/>
      <c r="AD272" s="2152"/>
      <c r="AE272" s="2107"/>
      <c r="AF272" s="2107"/>
      <c r="AG272" s="2107"/>
      <c r="AH272" s="2107"/>
      <c r="AI272" s="2152"/>
      <c r="AJ272" s="2107"/>
      <c r="AK272" s="2107"/>
      <c r="AL272" s="2107"/>
      <c r="AM272" s="2107"/>
      <c r="AN272" s="2152"/>
      <c r="AO272" s="2107"/>
      <c r="AP272" s="2107"/>
      <c r="AQ272" s="2107"/>
      <c r="AR272" s="2107"/>
      <c r="AS272" s="2152"/>
      <c r="AT272" s="2107"/>
      <c r="AU272" s="2107"/>
      <c r="AV272" s="2107"/>
      <c r="AW272" s="2107"/>
      <c r="AX272" s="2152"/>
    </row>
    <row r="273" spans="1:56">
      <c r="A273" s="2107"/>
      <c r="B273" s="2107"/>
      <c r="C273" s="2107"/>
      <c r="D273" s="2107"/>
      <c r="E273" s="2152"/>
      <c r="F273" s="2107"/>
      <c r="G273" s="2107"/>
      <c r="H273" s="2107"/>
      <c r="I273" s="2107"/>
      <c r="J273" s="2152"/>
      <c r="K273" s="2107"/>
      <c r="L273" s="2107"/>
      <c r="M273" s="2107"/>
      <c r="N273" s="2107"/>
      <c r="O273" s="2152"/>
      <c r="P273" s="2107"/>
      <c r="Q273" s="2107"/>
      <c r="R273" s="2107"/>
      <c r="S273" s="2107"/>
      <c r="T273" s="2152"/>
      <c r="U273" s="2107"/>
      <c r="V273" s="2107"/>
      <c r="W273" s="2107"/>
      <c r="X273" s="2107"/>
      <c r="Y273" s="2152"/>
      <c r="Z273" s="2107"/>
      <c r="AA273" s="2107"/>
      <c r="AB273" s="2107"/>
      <c r="AC273" s="2107"/>
      <c r="AD273" s="2152"/>
      <c r="AE273" s="2107"/>
      <c r="AF273" s="2107"/>
      <c r="AG273" s="2107"/>
      <c r="AH273" s="2107"/>
      <c r="AI273" s="2152"/>
      <c r="AJ273" s="2107"/>
      <c r="AK273" s="2107"/>
      <c r="AL273" s="2107"/>
      <c r="AM273" s="2107"/>
      <c r="AN273" s="2152"/>
      <c r="AO273" s="2107"/>
      <c r="AP273" s="2107"/>
      <c r="AQ273" s="2107"/>
      <c r="AR273" s="2107"/>
      <c r="AS273" s="2152"/>
      <c r="AT273" s="2107"/>
      <c r="AU273" s="2107"/>
      <c r="AV273" s="2107"/>
      <c r="AW273" s="2107"/>
      <c r="AX273" s="2152"/>
    </row>
    <row r="274" spans="1:56" s="387" customFormat="1">
      <c r="A274" s="2107"/>
      <c r="B274" s="2107"/>
      <c r="C274" s="2107"/>
      <c r="D274" s="2107"/>
      <c r="E274" s="2152"/>
      <c r="F274" s="2107"/>
      <c r="G274" s="2107"/>
      <c r="H274" s="2107"/>
      <c r="I274" s="2107"/>
      <c r="J274" s="2152"/>
      <c r="K274" s="2107"/>
      <c r="L274" s="2107"/>
      <c r="M274" s="2107"/>
      <c r="N274" s="2107"/>
      <c r="O274" s="2152"/>
      <c r="P274" s="2107"/>
      <c r="Q274" s="2107"/>
      <c r="R274" s="2107"/>
      <c r="S274" s="2107"/>
      <c r="T274" s="2152"/>
      <c r="U274" s="2107"/>
      <c r="V274" s="2107"/>
      <c r="W274" s="2107"/>
      <c r="X274" s="2107"/>
      <c r="Y274" s="2152"/>
      <c r="Z274" s="2107"/>
      <c r="AA274" s="2107"/>
      <c r="AB274" s="2107"/>
      <c r="AC274" s="2107"/>
      <c r="AD274" s="2152"/>
      <c r="AE274" s="2107"/>
      <c r="AF274" s="2107"/>
      <c r="AG274" s="2107"/>
      <c r="AH274" s="2107"/>
      <c r="AI274" s="2152"/>
      <c r="AJ274" s="2107"/>
      <c r="AK274" s="2107"/>
      <c r="AL274" s="2107"/>
      <c r="AM274" s="2107"/>
      <c r="AN274" s="2152"/>
      <c r="AO274" s="2107"/>
      <c r="AP274" s="2107"/>
      <c r="AQ274" s="2107"/>
      <c r="AR274" s="2107"/>
      <c r="AS274" s="2152"/>
      <c r="AT274" s="2107"/>
      <c r="AU274" s="2107"/>
      <c r="AV274" s="2107"/>
      <c r="AW274" s="2107"/>
      <c r="AX274" s="2152"/>
      <c r="AY274" s="388"/>
      <c r="AZ274" s="388"/>
      <c r="BA274" s="388"/>
      <c r="BB274" s="388"/>
      <c r="BC274" s="388"/>
      <c r="BD274" s="388"/>
    </row>
    <row r="275" spans="1:56">
      <c r="A275" s="2107"/>
      <c r="B275" s="2107"/>
      <c r="C275" s="2107"/>
      <c r="D275" s="2107"/>
      <c r="E275" s="2152"/>
      <c r="F275" s="2107"/>
      <c r="G275" s="2107"/>
      <c r="H275" s="2107"/>
      <c r="I275" s="2107"/>
      <c r="J275" s="2152"/>
      <c r="K275" s="2107"/>
      <c r="L275" s="2107"/>
      <c r="M275" s="2107"/>
      <c r="N275" s="2107"/>
      <c r="O275" s="2152"/>
      <c r="P275" s="2107"/>
      <c r="Q275" s="2107"/>
      <c r="R275" s="2107"/>
      <c r="S275" s="2107"/>
      <c r="T275" s="2152"/>
      <c r="U275" s="2107"/>
      <c r="V275" s="2107"/>
      <c r="W275" s="2107"/>
      <c r="X275" s="2107"/>
      <c r="Y275" s="2152"/>
      <c r="Z275" s="2107"/>
      <c r="AA275" s="2107"/>
      <c r="AB275" s="2107"/>
      <c r="AC275" s="2107"/>
      <c r="AD275" s="2152"/>
      <c r="AE275" s="2107"/>
      <c r="AF275" s="2107"/>
      <c r="AG275" s="2107"/>
      <c r="AH275" s="2107"/>
      <c r="AI275" s="2152"/>
      <c r="AJ275" s="2107"/>
      <c r="AK275" s="2107"/>
      <c r="AL275" s="2107"/>
      <c r="AM275" s="2107"/>
      <c r="AN275" s="2152"/>
      <c r="AO275" s="2107"/>
      <c r="AP275" s="2107"/>
      <c r="AQ275" s="2107"/>
      <c r="AR275" s="2107"/>
      <c r="AS275" s="2152"/>
      <c r="AT275" s="2107"/>
      <c r="AU275" s="2107"/>
      <c r="AV275" s="2107"/>
      <c r="AW275" s="2107"/>
      <c r="AX275" s="2152"/>
    </row>
    <row r="276" spans="1:56">
      <c r="A276" s="2107"/>
      <c r="B276" s="2107"/>
      <c r="C276" s="2107"/>
      <c r="D276" s="2107"/>
      <c r="E276" s="2152"/>
      <c r="F276" s="2107"/>
      <c r="G276" s="2107"/>
      <c r="H276" s="2107"/>
      <c r="I276" s="2107"/>
      <c r="J276" s="2152"/>
      <c r="K276" s="2107"/>
      <c r="L276" s="2107"/>
      <c r="M276" s="2107"/>
      <c r="N276" s="2107"/>
      <c r="O276" s="2152"/>
      <c r="P276" s="2107"/>
      <c r="Q276" s="2107"/>
      <c r="R276" s="2107"/>
      <c r="S276" s="2107"/>
      <c r="T276" s="2152"/>
      <c r="U276" s="2107"/>
      <c r="V276" s="2107"/>
      <c r="W276" s="2107"/>
      <c r="X276" s="2107"/>
      <c r="Y276" s="2152"/>
      <c r="Z276" s="2107"/>
      <c r="AA276" s="2107"/>
      <c r="AB276" s="2107"/>
      <c r="AC276" s="2107"/>
      <c r="AD276" s="2152"/>
      <c r="AE276" s="2107"/>
      <c r="AF276" s="2107"/>
      <c r="AG276" s="2107"/>
      <c r="AH276" s="2107"/>
      <c r="AI276" s="2152"/>
      <c r="AJ276" s="2107"/>
      <c r="AK276" s="2107"/>
      <c r="AL276" s="2107"/>
      <c r="AM276" s="2107"/>
      <c r="AN276" s="2152"/>
      <c r="AO276" s="2107"/>
      <c r="AP276" s="2107"/>
      <c r="AQ276" s="2107"/>
      <c r="AR276" s="2107"/>
      <c r="AS276" s="2152"/>
      <c r="AT276" s="2107"/>
      <c r="AU276" s="2107"/>
      <c r="AV276" s="2107"/>
      <c r="AW276" s="2107"/>
      <c r="AX276" s="2152"/>
    </row>
    <row r="277" spans="1:56">
      <c r="A277" s="2107"/>
      <c r="B277" s="2107"/>
      <c r="C277" s="2107"/>
      <c r="D277" s="2107"/>
      <c r="E277" s="2152"/>
      <c r="F277" s="2107"/>
      <c r="G277" s="2107"/>
      <c r="H277" s="2107"/>
      <c r="I277" s="2107"/>
      <c r="J277" s="2152"/>
      <c r="K277" s="2107"/>
      <c r="L277" s="2107"/>
      <c r="M277" s="2107"/>
      <c r="N277" s="2107"/>
      <c r="O277" s="2152"/>
      <c r="P277" s="2107"/>
      <c r="Q277" s="2107"/>
      <c r="R277" s="2107"/>
      <c r="S277" s="2107"/>
      <c r="T277" s="2152"/>
      <c r="U277" s="2107"/>
      <c r="V277" s="2107"/>
      <c r="W277" s="2107"/>
      <c r="X277" s="2107"/>
      <c r="Y277" s="2152"/>
      <c r="Z277" s="2107"/>
      <c r="AA277" s="2107"/>
      <c r="AB277" s="2107"/>
      <c r="AC277" s="2107"/>
      <c r="AD277" s="2152"/>
      <c r="AE277" s="2107"/>
      <c r="AF277" s="2107"/>
      <c r="AG277" s="2107"/>
      <c r="AH277" s="2107"/>
      <c r="AI277" s="2152"/>
      <c r="AJ277" s="2107"/>
      <c r="AK277" s="2107"/>
      <c r="AL277" s="2107"/>
      <c r="AM277" s="2107"/>
      <c r="AN277" s="2152"/>
      <c r="AO277" s="2107"/>
      <c r="AP277" s="2107"/>
      <c r="AQ277" s="2107"/>
      <c r="AR277" s="2107"/>
      <c r="AS277" s="2152"/>
      <c r="AT277" s="2107"/>
      <c r="AU277" s="2107"/>
      <c r="AV277" s="2107"/>
      <c r="AW277" s="2107"/>
      <c r="AX277" s="2152"/>
    </row>
    <row r="278" spans="1:56">
      <c r="A278" s="2243"/>
      <c r="B278" s="2243"/>
      <c r="C278" s="2243"/>
      <c r="D278" s="2243"/>
      <c r="E278" s="2244"/>
      <c r="F278" s="2243"/>
      <c r="G278" s="2243"/>
      <c r="H278" s="2243"/>
      <c r="I278" s="2243"/>
      <c r="J278" s="2244"/>
      <c r="K278" s="2243"/>
      <c r="L278" s="2243"/>
      <c r="M278" s="2243"/>
      <c r="N278" s="2243"/>
      <c r="O278" s="2244"/>
      <c r="P278" s="2243"/>
      <c r="Q278" s="2243"/>
      <c r="R278" s="2243"/>
      <c r="S278" s="2243"/>
      <c r="T278" s="2244"/>
      <c r="U278" s="2243"/>
      <c r="V278" s="2243"/>
      <c r="W278" s="2243"/>
      <c r="X278" s="2243"/>
      <c r="Y278" s="2244"/>
      <c r="Z278" s="2243"/>
      <c r="AA278" s="2243"/>
      <c r="AB278" s="2243"/>
      <c r="AC278" s="2243"/>
      <c r="AD278" s="2244"/>
      <c r="AE278" s="2243"/>
      <c r="AF278" s="2243"/>
      <c r="AG278" s="2243"/>
      <c r="AH278" s="2243"/>
      <c r="AI278" s="2244"/>
      <c r="AJ278" s="2243"/>
      <c r="AK278" s="2243"/>
      <c r="AL278" s="2243"/>
      <c r="AM278" s="2243"/>
      <c r="AN278" s="2244"/>
      <c r="AO278" s="2243"/>
      <c r="AP278" s="2243"/>
      <c r="AQ278" s="2243"/>
      <c r="AR278" s="2243"/>
      <c r="AS278" s="2244"/>
      <c r="AT278" s="2243"/>
      <c r="AU278" s="2243"/>
      <c r="AV278" s="2243"/>
      <c r="AW278" s="2243"/>
      <c r="AX278" s="2244"/>
    </row>
    <row r="279" spans="1:56">
      <c r="A279" s="415">
        <v>16</v>
      </c>
      <c r="B279" s="415"/>
      <c r="C279" s="415"/>
      <c r="D279" s="415"/>
      <c r="E279" s="416"/>
      <c r="F279" s="415">
        <v>17</v>
      </c>
      <c r="G279" s="415"/>
      <c r="H279" s="415"/>
      <c r="I279" s="415"/>
      <c r="J279" s="416"/>
      <c r="K279" s="415">
        <v>18</v>
      </c>
      <c r="L279" s="415"/>
      <c r="M279" s="415"/>
      <c r="N279" s="415"/>
      <c r="O279" s="416"/>
      <c r="P279" s="415">
        <v>19</v>
      </c>
      <c r="Q279" s="415"/>
      <c r="R279" s="415"/>
      <c r="S279" s="415"/>
      <c r="T279" s="416"/>
      <c r="U279" s="415">
        <v>20</v>
      </c>
      <c r="V279" s="415"/>
      <c r="W279" s="415"/>
      <c r="X279" s="415"/>
      <c r="Y279" s="416"/>
      <c r="Z279" s="415">
        <v>21</v>
      </c>
      <c r="AA279" s="415"/>
      <c r="AB279" s="415"/>
      <c r="AC279" s="415"/>
      <c r="AD279" s="416"/>
      <c r="AE279" s="415">
        <v>22</v>
      </c>
      <c r="AF279" s="415"/>
      <c r="AG279" s="415"/>
      <c r="AH279" s="415"/>
      <c r="AI279" s="416"/>
      <c r="AJ279" s="415">
        <v>23</v>
      </c>
      <c r="AK279" s="415"/>
      <c r="AL279" s="415"/>
      <c r="AM279" s="415"/>
      <c r="AN279" s="416"/>
      <c r="AO279" s="415">
        <v>24</v>
      </c>
      <c r="AP279" s="415"/>
      <c r="AQ279" s="415"/>
      <c r="AR279" s="415"/>
      <c r="AS279" s="416"/>
      <c r="AT279" s="415">
        <v>25</v>
      </c>
      <c r="AU279" s="415"/>
      <c r="AV279" s="415"/>
      <c r="AW279" s="415"/>
      <c r="AX279" s="416"/>
    </row>
    <row r="280" spans="1:56">
      <c r="A280" s="2107"/>
      <c r="B280" s="2107"/>
      <c r="C280" s="2107"/>
      <c r="D280" s="2107"/>
      <c r="E280" s="2152"/>
      <c r="F280" s="2107"/>
      <c r="G280" s="2107"/>
      <c r="H280" s="2107"/>
      <c r="I280" s="2107"/>
      <c r="J280" s="2152"/>
      <c r="K280" s="2107"/>
      <c r="L280" s="2107"/>
      <c r="M280" s="2107"/>
      <c r="N280" s="2107"/>
      <c r="O280" s="2152"/>
      <c r="P280" s="2107"/>
      <c r="Q280" s="2107"/>
      <c r="R280" s="2107"/>
      <c r="S280" s="2107"/>
      <c r="T280" s="2152"/>
      <c r="U280" s="2107"/>
      <c r="V280" s="2107"/>
      <c r="W280" s="2107"/>
      <c r="X280" s="2107"/>
      <c r="Y280" s="2152"/>
      <c r="Z280" s="2107"/>
      <c r="AA280" s="2107"/>
      <c r="AB280" s="2107"/>
      <c r="AC280" s="2107"/>
      <c r="AD280" s="2152"/>
      <c r="AE280" s="2107"/>
      <c r="AF280" s="2107"/>
      <c r="AG280" s="2107"/>
      <c r="AH280" s="2107"/>
      <c r="AI280" s="2152"/>
      <c r="AJ280" s="2107"/>
      <c r="AK280" s="2107"/>
      <c r="AL280" s="2107"/>
      <c r="AM280" s="2107"/>
      <c r="AN280" s="2152"/>
      <c r="AO280" s="2107"/>
      <c r="AP280" s="2107"/>
      <c r="AQ280" s="2107"/>
      <c r="AR280" s="2107"/>
      <c r="AS280" s="2152"/>
      <c r="AT280" s="2107"/>
      <c r="AU280" s="2107"/>
      <c r="AV280" s="2107"/>
      <c r="AW280" s="2107"/>
      <c r="AX280" s="2152"/>
    </row>
    <row r="281" spans="1:56">
      <c r="A281" s="2107"/>
      <c r="B281" s="2107"/>
      <c r="C281" s="2107"/>
      <c r="D281" s="2107"/>
      <c r="E281" s="2152"/>
      <c r="F281" s="2107"/>
      <c r="G281" s="2107"/>
      <c r="H281" s="2107"/>
      <c r="I281" s="2107"/>
      <c r="J281" s="2152"/>
      <c r="K281" s="2107"/>
      <c r="L281" s="2107"/>
      <c r="M281" s="2107"/>
      <c r="N281" s="2107"/>
      <c r="O281" s="2152"/>
      <c r="P281" s="2107"/>
      <c r="Q281" s="2107"/>
      <c r="R281" s="2107"/>
      <c r="S281" s="2107"/>
      <c r="T281" s="2152"/>
      <c r="U281" s="2107"/>
      <c r="V281" s="2107"/>
      <c r="W281" s="2107"/>
      <c r="X281" s="2107"/>
      <c r="Y281" s="2152"/>
      <c r="Z281" s="2107"/>
      <c r="AA281" s="2107"/>
      <c r="AB281" s="2107"/>
      <c r="AC281" s="2107"/>
      <c r="AD281" s="2152"/>
      <c r="AE281" s="2107"/>
      <c r="AF281" s="2107"/>
      <c r="AG281" s="2107"/>
      <c r="AH281" s="2107"/>
      <c r="AI281" s="2152"/>
      <c r="AJ281" s="2107"/>
      <c r="AK281" s="2107"/>
      <c r="AL281" s="2107"/>
      <c r="AM281" s="2107"/>
      <c r="AN281" s="2152"/>
      <c r="AO281" s="2107"/>
      <c r="AP281" s="2107"/>
      <c r="AQ281" s="2107"/>
      <c r="AR281" s="2107"/>
      <c r="AS281" s="2152"/>
      <c r="AT281" s="2107"/>
      <c r="AU281" s="2107"/>
      <c r="AV281" s="2107"/>
      <c r="AW281" s="2107"/>
      <c r="AX281" s="2152"/>
    </row>
    <row r="282" spans="1:56">
      <c r="A282" s="2107"/>
      <c r="B282" s="2107"/>
      <c r="C282" s="2107"/>
      <c r="D282" s="2107"/>
      <c r="E282" s="2152"/>
      <c r="F282" s="2107"/>
      <c r="G282" s="2107"/>
      <c r="H282" s="2107"/>
      <c r="I282" s="2107"/>
      <c r="J282" s="2152"/>
      <c r="K282" s="2107"/>
      <c r="L282" s="2107"/>
      <c r="M282" s="2107"/>
      <c r="N282" s="2107"/>
      <c r="O282" s="2152"/>
      <c r="P282" s="2107"/>
      <c r="Q282" s="2107"/>
      <c r="R282" s="2107"/>
      <c r="S282" s="2107"/>
      <c r="T282" s="2152"/>
      <c r="U282" s="2107"/>
      <c r="V282" s="2107"/>
      <c r="W282" s="2107"/>
      <c r="X282" s="2107"/>
      <c r="Y282" s="2152"/>
      <c r="Z282" s="2107"/>
      <c r="AA282" s="2107"/>
      <c r="AB282" s="2107"/>
      <c r="AC282" s="2107"/>
      <c r="AD282" s="2152"/>
      <c r="AE282" s="2107"/>
      <c r="AF282" s="2107"/>
      <c r="AG282" s="2107"/>
      <c r="AH282" s="2107"/>
      <c r="AI282" s="2152"/>
      <c r="AJ282" s="2107"/>
      <c r="AK282" s="2107"/>
      <c r="AL282" s="2107"/>
      <c r="AM282" s="2107"/>
      <c r="AN282" s="2152"/>
      <c r="AO282" s="2107"/>
      <c r="AP282" s="2107"/>
      <c r="AQ282" s="2107"/>
      <c r="AR282" s="2107"/>
      <c r="AS282" s="2152"/>
      <c r="AT282" s="2107"/>
      <c r="AU282" s="2107"/>
      <c r="AV282" s="2107"/>
      <c r="AW282" s="2107"/>
      <c r="AX282" s="2152"/>
    </row>
    <row r="283" spans="1:56">
      <c r="A283" s="2107"/>
      <c r="B283" s="2107"/>
      <c r="C283" s="2107"/>
      <c r="D283" s="2107"/>
      <c r="E283" s="2152"/>
      <c r="F283" s="2107"/>
      <c r="G283" s="2107"/>
      <c r="H283" s="2107"/>
      <c r="I283" s="2107"/>
      <c r="J283" s="2152"/>
      <c r="K283" s="2107"/>
      <c r="L283" s="2107"/>
      <c r="M283" s="2107"/>
      <c r="N283" s="2107"/>
      <c r="O283" s="2152"/>
      <c r="P283" s="2107"/>
      <c r="Q283" s="2107"/>
      <c r="R283" s="2107"/>
      <c r="S283" s="2107"/>
      <c r="T283" s="2152"/>
      <c r="U283" s="2107"/>
      <c r="V283" s="2107"/>
      <c r="W283" s="2107"/>
      <c r="X283" s="2107"/>
      <c r="Y283" s="2152"/>
      <c r="Z283" s="2107"/>
      <c r="AA283" s="2107"/>
      <c r="AB283" s="2107"/>
      <c r="AC283" s="2107"/>
      <c r="AD283" s="2152"/>
      <c r="AE283" s="2107"/>
      <c r="AF283" s="2107"/>
      <c r="AG283" s="2107"/>
      <c r="AH283" s="2107"/>
      <c r="AI283" s="2152"/>
      <c r="AJ283" s="2107"/>
      <c r="AK283" s="2107"/>
      <c r="AL283" s="2107"/>
      <c r="AM283" s="2107"/>
      <c r="AN283" s="2152"/>
      <c r="AO283" s="2107"/>
      <c r="AP283" s="2107"/>
      <c r="AQ283" s="2107"/>
      <c r="AR283" s="2107"/>
      <c r="AS283" s="2152"/>
      <c r="AT283" s="2107"/>
      <c r="AU283" s="2107"/>
      <c r="AV283" s="2107"/>
      <c r="AW283" s="2107"/>
      <c r="AX283" s="2152"/>
    </row>
    <row r="284" spans="1:56">
      <c r="A284" s="2107"/>
      <c r="B284" s="2107"/>
      <c r="C284" s="2107"/>
      <c r="D284" s="2107"/>
      <c r="E284" s="2152"/>
      <c r="F284" s="2107"/>
      <c r="G284" s="2107"/>
      <c r="H284" s="2107"/>
      <c r="I284" s="2107"/>
      <c r="J284" s="2152"/>
      <c r="K284" s="2107"/>
      <c r="L284" s="2107"/>
      <c r="M284" s="2107"/>
      <c r="N284" s="2107"/>
      <c r="O284" s="2152"/>
      <c r="P284" s="2107"/>
      <c r="Q284" s="2107"/>
      <c r="R284" s="2107"/>
      <c r="S284" s="2107"/>
      <c r="T284" s="2152"/>
      <c r="U284" s="2107"/>
      <c r="V284" s="2107"/>
      <c r="W284" s="2107"/>
      <c r="X284" s="2107"/>
      <c r="Y284" s="2152"/>
      <c r="Z284" s="2107"/>
      <c r="AA284" s="2107"/>
      <c r="AB284" s="2107"/>
      <c r="AC284" s="2107"/>
      <c r="AD284" s="2152"/>
      <c r="AE284" s="2107"/>
      <c r="AF284" s="2107"/>
      <c r="AG284" s="2107"/>
      <c r="AH284" s="2107"/>
      <c r="AI284" s="2152"/>
      <c r="AJ284" s="2107"/>
      <c r="AK284" s="2107"/>
      <c r="AL284" s="2107"/>
      <c r="AM284" s="2107"/>
      <c r="AN284" s="2152"/>
      <c r="AO284" s="2107"/>
      <c r="AP284" s="2107"/>
      <c r="AQ284" s="2107"/>
      <c r="AR284" s="2107"/>
      <c r="AS284" s="2152"/>
      <c r="AT284" s="2107"/>
      <c r="AU284" s="2107"/>
      <c r="AV284" s="2107"/>
      <c r="AW284" s="2107"/>
      <c r="AX284" s="2152"/>
    </row>
    <row r="285" spans="1:56">
      <c r="A285" s="2107"/>
      <c r="B285" s="2107"/>
      <c r="C285" s="2107"/>
      <c r="D285" s="2107"/>
      <c r="E285" s="2152"/>
      <c r="F285" s="2107"/>
      <c r="G285" s="2107"/>
      <c r="H285" s="2107"/>
      <c r="I285" s="2107"/>
      <c r="J285" s="2152"/>
      <c r="K285" s="2107"/>
      <c r="L285" s="2107"/>
      <c r="M285" s="2107"/>
      <c r="N285" s="2107"/>
      <c r="O285" s="2152"/>
      <c r="P285" s="2107"/>
      <c r="Q285" s="2107"/>
      <c r="R285" s="2107"/>
      <c r="S285" s="2107"/>
      <c r="T285" s="2152"/>
      <c r="U285" s="2107"/>
      <c r="V285" s="2107"/>
      <c r="W285" s="2107"/>
      <c r="X285" s="2107"/>
      <c r="Y285" s="2152"/>
      <c r="Z285" s="2107"/>
      <c r="AA285" s="2107"/>
      <c r="AB285" s="2107"/>
      <c r="AC285" s="2107"/>
      <c r="AD285" s="2152"/>
      <c r="AE285" s="2107"/>
      <c r="AF285" s="2107"/>
      <c r="AG285" s="2107"/>
      <c r="AH285" s="2107"/>
      <c r="AI285" s="2152"/>
      <c r="AJ285" s="2107"/>
      <c r="AK285" s="2107"/>
      <c r="AL285" s="2107"/>
      <c r="AM285" s="2107"/>
      <c r="AN285" s="2152"/>
      <c r="AO285" s="2107"/>
      <c r="AP285" s="2107"/>
      <c r="AQ285" s="2107"/>
      <c r="AR285" s="2107"/>
      <c r="AS285" s="2152"/>
      <c r="AT285" s="2107"/>
      <c r="AU285" s="2107"/>
      <c r="AV285" s="2107"/>
      <c r="AW285" s="2107"/>
      <c r="AX285" s="2152"/>
    </row>
    <row r="286" spans="1:56">
      <c r="A286" s="2107"/>
      <c r="B286" s="2107"/>
      <c r="C286" s="2107"/>
      <c r="D286" s="2107"/>
      <c r="E286" s="2152"/>
      <c r="F286" s="2107"/>
      <c r="G286" s="2107"/>
      <c r="H286" s="2107"/>
      <c r="I286" s="2107"/>
      <c r="J286" s="2152"/>
      <c r="K286" s="2107"/>
      <c r="L286" s="2107"/>
      <c r="M286" s="2107"/>
      <c r="N286" s="2107"/>
      <c r="O286" s="2152"/>
      <c r="P286" s="2107"/>
      <c r="Q286" s="2107"/>
      <c r="R286" s="2107"/>
      <c r="S286" s="2107"/>
      <c r="T286" s="2152"/>
      <c r="U286" s="2107"/>
      <c r="V286" s="2107"/>
      <c r="W286" s="2107"/>
      <c r="X286" s="2107"/>
      <c r="Y286" s="2152"/>
      <c r="Z286" s="2107"/>
      <c r="AA286" s="2107"/>
      <c r="AB286" s="2107"/>
      <c r="AC286" s="2107"/>
      <c r="AD286" s="2152"/>
      <c r="AE286" s="2107"/>
      <c r="AF286" s="2107"/>
      <c r="AG286" s="2107"/>
      <c r="AH286" s="2107"/>
      <c r="AI286" s="2152"/>
      <c r="AJ286" s="2107"/>
      <c r="AK286" s="2107"/>
      <c r="AL286" s="2107"/>
      <c r="AM286" s="2107"/>
      <c r="AN286" s="2152"/>
      <c r="AO286" s="2107"/>
      <c r="AP286" s="2107"/>
      <c r="AQ286" s="2107"/>
      <c r="AR286" s="2107"/>
      <c r="AS286" s="2152"/>
      <c r="AT286" s="2107"/>
      <c r="AU286" s="2107"/>
      <c r="AV286" s="2107"/>
      <c r="AW286" s="2107"/>
      <c r="AX286" s="2152"/>
    </row>
    <row r="287" spans="1:56">
      <c r="A287" s="2107"/>
      <c r="B287" s="2107"/>
      <c r="C287" s="2107"/>
      <c r="D287" s="2107"/>
      <c r="E287" s="2152"/>
      <c r="F287" s="2107"/>
      <c r="G287" s="2107"/>
      <c r="H287" s="2107"/>
      <c r="I287" s="2107"/>
      <c r="J287" s="2152"/>
      <c r="K287" s="2107"/>
      <c r="L287" s="2107"/>
      <c r="M287" s="2107"/>
      <c r="N287" s="2107"/>
      <c r="O287" s="2152"/>
      <c r="P287" s="2107"/>
      <c r="Q287" s="2107"/>
      <c r="R287" s="2107"/>
      <c r="S287" s="2107"/>
      <c r="T287" s="2152"/>
      <c r="U287" s="2107"/>
      <c r="V287" s="2107"/>
      <c r="W287" s="2107"/>
      <c r="X287" s="2107"/>
      <c r="Y287" s="2152"/>
      <c r="Z287" s="2107"/>
      <c r="AA287" s="2107"/>
      <c r="AB287" s="2107"/>
      <c r="AC287" s="2107"/>
      <c r="AD287" s="2152"/>
      <c r="AE287" s="2107"/>
      <c r="AF287" s="2107"/>
      <c r="AG287" s="2107"/>
      <c r="AH287" s="2107"/>
      <c r="AI287" s="2152"/>
      <c r="AJ287" s="2107"/>
      <c r="AK287" s="2107"/>
      <c r="AL287" s="2107"/>
      <c r="AM287" s="2107"/>
      <c r="AN287" s="2152"/>
      <c r="AO287" s="2107"/>
      <c r="AP287" s="2107"/>
      <c r="AQ287" s="2107"/>
      <c r="AR287" s="2107"/>
      <c r="AS287" s="2152"/>
      <c r="AT287" s="2107"/>
      <c r="AU287" s="2107"/>
      <c r="AV287" s="2107"/>
      <c r="AW287" s="2107"/>
      <c r="AX287" s="2152"/>
    </row>
    <row r="288" spans="1:56">
      <c r="A288" s="2107"/>
      <c r="B288" s="2107"/>
      <c r="C288" s="2107"/>
      <c r="D288" s="2107"/>
      <c r="E288" s="2152"/>
      <c r="F288" s="2107"/>
      <c r="G288" s="2107"/>
      <c r="H288" s="2107"/>
      <c r="I288" s="2107"/>
      <c r="J288" s="2152"/>
      <c r="K288" s="2107"/>
      <c r="L288" s="2107"/>
      <c r="M288" s="2107"/>
      <c r="N288" s="2107"/>
      <c r="O288" s="2152"/>
      <c r="P288" s="2107"/>
      <c r="Q288" s="2107"/>
      <c r="R288" s="2107"/>
      <c r="S288" s="2107"/>
      <c r="T288" s="2152"/>
      <c r="U288" s="2107"/>
      <c r="V288" s="2107"/>
      <c r="W288" s="2107"/>
      <c r="X288" s="2107"/>
      <c r="Y288" s="2152"/>
      <c r="Z288" s="2107"/>
      <c r="AA288" s="2107"/>
      <c r="AB288" s="2107"/>
      <c r="AC288" s="2107"/>
      <c r="AD288" s="2152"/>
      <c r="AE288" s="2107"/>
      <c r="AF288" s="2107"/>
      <c r="AG288" s="2107"/>
      <c r="AH288" s="2107"/>
      <c r="AI288" s="2152"/>
      <c r="AJ288" s="2107"/>
      <c r="AK288" s="2107"/>
      <c r="AL288" s="2107"/>
      <c r="AM288" s="2107"/>
      <c r="AN288" s="2152"/>
      <c r="AO288" s="2107"/>
      <c r="AP288" s="2107"/>
      <c r="AQ288" s="2107"/>
      <c r="AR288" s="2107"/>
      <c r="AS288" s="2152"/>
      <c r="AT288" s="2107"/>
      <c r="AU288" s="2107"/>
      <c r="AV288" s="2107"/>
      <c r="AW288" s="2107"/>
      <c r="AX288" s="2152"/>
    </row>
    <row r="289" spans="1:56">
      <c r="A289" s="2107"/>
      <c r="B289" s="2107"/>
      <c r="C289" s="2107"/>
      <c r="D289" s="2107"/>
      <c r="E289" s="2152"/>
      <c r="F289" s="2107"/>
      <c r="G289" s="2107"/>
      <c r="H289" s="2107"/>
      <c r="I289" s="2107"/>
      <c r="J289" s="2152"/>
      <c r="K289" s="2107"/>
      <c r="L289" s="2107"/>
      <c r="M289" s="2107"/>
      <c r="N289" s="2107"/>
      <c r="O289" s="2152"/>
      <c r="P289" s="2107"/>
      <c r="Q289" s="2107"/>
      <c r="R289" s="2107"/>
      <c r="S289" s="2107"/>
      <c r="T289" s="2152"/>
      <c r="U289" s="2107"/>
      <c r="V289" s="2107"/>
      <c r="W289" s="2107"/>
      <c r="X289" s="2107"/>
      <c r="Y289" s="2152"/>
      <c r="Z289" s="2107"/>
      <c r="AA289" s="2107"/>
      <c r="AB289" s="2107"/>
      <c r="AC289" s="2107"/>
      <c r="AD289" s="2152"/>
      <c r="AE289" s="2107"/>
      <c r="AF289" s="2107"/>
      <c r="AG289" s="2107"/>
      <c r="AH289" s="2107"/>
      <c r="AI289" s="2152"/>
      <c r="AJ289" s="2107"/>
      <c r="AK289" s="2107"/>
      <c r="AL289" s="2107"/>
      <c r="AM289" s="2107"/>
      <c r="AN289" s="2152"/>
      <c r="AO289" s="2107"/>
      <c r="AP289" s="2107"/>
      <c r="AQ289" s="2107"/>
      <c r="AR289" s="2107"/>
      <c r="AS289" s="2152"/>
      <c r="AT289" s="2107"/>
      <c r="AU289" s="2107"/>
      <c r="AV289" s="2107"/>
      <c r="AW289" s="2107"/>
      <c r="AX289" s="2152"/>
    </row>
    <row r="290" spans="1:56" s="387" customFormat="1">
      <c r="A290" s="2107"/>
      <c r="B290" s="2107"/>
      <c r="C290" s="2107"/>
      <c r="D290" s="2107"/>
      <c r="E290" s="2152"/>
      <c r="F290" s="2107"/>
      <c r="G290" s="2107"/>
      <c r="H290" s="2107"/>
      <c r="I290" s="2107"/>
      <c r="J290" s="2152"/>
      <c r="K290" s="2107"/>
      <c r="L290" s="2107"/>
      <c r="M290" s="2107"/>
      <c r="N290" s="2107"/>
      <c r="O290" s="2152"/>
      <c r="P290" s="2107"/>
      <c r="Q290" s="2107"/>
      <c r="R290" s="2107"/>
      <c r="S290" s="2107"/>
      <c r="T290" s="2152"/>
      <c r="U290" s="2107"/>
      <c r="V290" s="2107"/>
      <c r="W290" s="2107"/>
      <c r="X290" s="2107"/>
      <c r="Y290" s="2152"/>
      <c r="Z290" s="2107"/>
      <c r="AA290" s="2107"/>
      <c r="AB290" s="2107"/>
      <c r="AC290" s="2107"/>
      <c r="AD290" s="2152"/>
      <c r="AE290" s="2107"/>
      <c r="AF290" s="2107"/>
      <c r="AG290" s="2107"/>
      <c r="AH290" s="2107"/>
      <c r="AI290" s="2152"/>
      <c r="AJ290" s="2107"/>
      <c r="AK290" s="2107"/>
      <c r="AL290" s="2107"/>
      <c r="AM290" s="2107"/>
      <c r="AN290" s="2152"/>
      <c r="AO290" s="2107"/>
      <c r="AP290" s="2107"/>
      <c r="AQ290" s="2107"/>
      <c r="AR290" s="2107"/>
      <c r="AS290" s="2152"/>
      <c r="AT290" s="2107"/>
      <c r="AU290" s="2107"/>
      <c r="AV290" s="2107"/>
      <c r="AW290" s="2107"/>
      <c r="AX290" s="2152"/>
      <c r="AY290" s="388"/>
      <c r="AZ290" s="388"/>
      <c r="BA290" s="388"/>
      <c r="BB290" s="388"/>
      <c r="BC290" s="388"/>
      <c r="BD290" s="388"/>
    </row>
    <row r="291" spans="1:56">
      <c r="A291" s="2107"/>
      <c r="B291" s="2107"/>
      <c r="C291" s="2107"/>
      <c r="D291" s="2107"/>
      <c r="E291" s="2152"/>
      <c r="F291" s="2107"/>
      <c r="G291" s="2107"/>
      <c r="H291" s="2107"/>
      <c r="I291" s="2107"/>
      <c r="J291" s="2152"/>
      <c r="K291" s="2107"/>
      <c r="L291" s="2107"/>
      <c r="M291" s="2107"/>
      <c r="N291" s="2107"/>
      <c r="O291" s="2152"/>
      <c r="P291" s="2107"/>
      <c r="Q291" s="2107"/>
      <c r="R291" s="2107"/>
      <c r="S291" s="2107"/>
      <c r="T291" s="2152"/>
      <c r="U291" s="2107"/>
      <c r="V291" s="2107"/>
      <c r="W291" s="2107"/>
      <c r="X291" s="2107"/>
      <c r="Y291" s="2152"/>
      <c r="Z291" s="2107"/>
      <c r="AA291" s="2107"/>
      <c r="AB291" s="2107"/>
      <c r="AC291" s="2107"/>
      <c r="AD291" s="2152"/>
      <c r="AE291" s="2107"/>
      <c r="AF291" s="2107"/>
      <c r="AG291" s="2107"/>
      <c r="AH291" s="2107"/>
      <c r="AI291" s="2152"/>
      <c r="AJ291" s="2107"/>
      <c r="AK291" s="2107"/>
      <c r="AL291" s="2107"/>
      <c r="AM291" s="2107"/>
      <c r="AN291" s="2152"/>
      <c r="AO291" s="2107"/>
      <c r="AP291" s="2107"/>
      <c r="AQ291" s="2107"/>
      <c r="AR291" s="2107"/>
      <c r="AS291" s="2152"/>
      <c r="AT291" s="2107"/>
      <c r="AU291" s="2107"/>
      <c r="AV291" s="2107"/>
      <c r="AW291" s="2107"/>
      <c r="AX291" s="2152"/>
    </row>
    <row r="292" spans="1:56">
      <c r="A292" s="2107"/>
      <c r="B292" s="2107"/>
      <c r="C292" s="2107"/>
      <c r="D292" s="2107"/>
      <c r="E292" s="2152"/>
      <c r="F292" s="2107"/>
      <c r="G292" s="2107"/>
      <c r="H292" s="2107"/>
      <c r="I292" s="2107"/>
      <c r="J292" s="2152"/>
      <c r="K292" s="2107"/>
      <c r="L292" s="2107"/>
      <c r="M292" s="2107"/>
      <c r="N292" s="2107"/>
      <c r="O292" s="2152"/>
      <c r="P292" s="2107"/>
      <c r="Q292" s="2107"/>
      <c r="R292" s="2107"/>
      <c r="S292" s="2107"/>
      <c r="T292" s="2152"/>
      <c r="U292" s="2107"/>
      <c r="V292" s="2107"/>
      <c r="W292" s="2107"/>
      <c r="X292" s="2107"/>
      <c r="Y292" s="2152"/>
      <c r="Z292" s="2107"/>
      <c r="AA292" s="2107"/>
      <c r="AB292" s="2107"/>
      <c r="AC292" s="2107"/>
      <c r="AD292" s="2152"/>
      <c r="AE292" s="2107"/>
      <c r="AF292" s="2107"/>
      <c r="AG292" s="2107"/>
      <c r="AH292" s="2107"/>
      <c r="AI292" s="2152"/>
      <c r="AJ292" s="2107"/>
      <c r="AK292" s="2107"/>
      <c r="AL292" s="2107"/>
      <c r="AM292" s="2107"/>
      <c r="AN292" s="2152"/>
      <c r="AO292" s="2107"/>
      <c r="AP292" s="2107"/>
      <c r="AQ292" s="2107"/>
      <c r="AR292" s="2107"/>
      <c r="AS292" s="2152"/>
      <c r="AT292" s="2107"/>
      <c r="AU292" s="2107"/>
      <c r="AV292" s="2107"/>
      <c r="AW292" s="2107"/>
      <c r="AX292" s="2152"/>
    </row>
    <row r="293" spans="1:56">
      <c r="A293" s="2107"/>
      <c r="B293" s="2107"/>
      <c r="C293" s="2107"/>
      <c r="D293" s="2107"/>
      <c r="E293" s="2152"/>
      <c r="F293" s="2107"/>
      <c r="G293" s="2107"/>
      <c r="H293" s="2107"/>
      <c r="I293" s="2107"/>
      <c r="J293" s="2152"/>
      <c r="K293" s="2107"/>
      <c r="L293" s="2107"/>
      <c r="M293" s="2107"/>
      <c r="N293" s="2107"/>
      <c r="O293" s="2152"/>
      <c r="P293" s="2107"/>
      <c r="Q293" s="2107"/>
      <c r="R293" s="2107"/>
      <c r="S293" s="2107"/>
      <c r="T293" s="2152"/>
      <c r="U293" s="2107"/>
      <c r="V293" s="2107"/>
      <c r="W293" s="2107"/>
      <c r="X293" s="2107"/>
      <c r="Y293" s="2152"/>
      <c r="Z293" s="2107"/>
      <c r="AA293" s="2107"/>
      <c r="AB293" s="2107"/>
      <c r="AC293" s="2107"/>
      <c r="AD293" s="2152"/>
      <c r="AE293" s="2107"/>
      <c r="AF293" s="2107"/>
      <c r="AG293" s="2107"/>
      <c r="AH293" s="2107"/>
      <c r="AI293" s="2152"/>
      <c r="AJ293" s="2107"/>
      <c r="AK293" s="2107"/>
      <c r="AL293" s="2107"/>
      <c r="AM293" s="2107"/>
      <c r="AN293" s="2152"/>
      <c r="AO293" s="2107"/>
      <c r="AP293" s="2107"/>
      <c r="AQ293" s="2107"/>
      <c r="AR293" s="2107"/>
      <c r="AS293" s="2152"/>
      <c r="AT293" s="2107"/>
      <c r="AU293" s="2107"/>
      <c r="AV293" s="2107"/>
      <c r="AW293" s="2107"/>
      <c r="AX293" s="2152"/>
    </row>
    <row r="294" spans="1:56">
      <c r="A294" s="2243"/>
      <c r="B294" s="2243"/>
      <c r="C294" s="2243"/>
      <c r="D294" s="2243"/>
      <c r="E294" s="2244"/>
      <c r="F294" s="2243"/>
      <c r="G294" s="2243"/>
      <c r="H294" s="2243"/>
      <c r="I294" s="2243"/>
      <c r="J294" s="2244"/>
      <c r="K294" s="2243"/>
      <c r="L294" s="2243"/>
      <c r="M294" s="2243"/>
      <c r="N294" s="2243"/>
      <c r="O294" s="2244"/>
      <c r="P294" s="2243"/>
      <c r="Q294" s="2243"/>
      <c r="R294" s="2243"/>
      <c r="S294" s="2243"/>
      <c r="T294" s="2244"/>
      <c r="U294" s="2243"/>
      <c r="V294" s="2243"/>
      <c r="W294" s="2243"/>
      <c r="X294" s="2243"/>
      <c r="Y294" s="2244"/>
      <c r="Z294" s="2243"/>
      <c r="AA294" s="2243"/>
      <c r="AB294" s="2243"/>
      <c r="AC294" s="2243"/>
      <c r="AD294" s="2244"/>
      <c r="AE294" s="2243"/>
      <c r="AF294" s="2243"/>
      <c r="AG294" s="2243"/>
      <c r="AH294" s="2243"/>
      <c r="AI294" s="2244"/>
      <c r="AJ294" s="2243"/>
      <c r="AK294" s="2243"/>
      <c r="AL294" s="2243"/>
      <c r="AM294" s="2243"/>
      <c r="AN294" s="2244"/>
      <c r="AO294" s="2243"/>
      <c r="AP294" s="2243"/>
      <c r="AQ294" s="2243"/>
      <c r="AR294" s="2243"/>
      <c r="AS294" s="2244"/>
      <c r="AT294" s="2243"/>
      <c r="AU294" s="2243"/>
      <c r="AV294" s="2243"/>
      <c r="AW294" s="2243"/>
      <c r="AX294" s="2244"/>
    </row>
    <row r="295" spans="1:56" ht="18.75">
      <c r="A295" s="2150" t="s">
        <v>0</v>
      </c>
      <c r="B295" s="2150"/>
      <c r="C295" s="2150"/>
      <c r="D295" s="2150"/>
      <c r="E295" s="2150"/>
      <c r="F295" s="2150" t="s">
        <v>1</v>
      </c>
      <c r="G295" s="2150"/>
      <c r="H295" s="2150"/>
      <c r="I295" s="2150"/>
      <c r="J295" s="2150"/>
      <c r="K295" s="2150" t="s">
        <v>2</v>
      </c>
      <c r="L295" s="2150"/>
      <c r="M295" s="2150"/>
      <c r="N295" s="2150"/>
      <c r="O295" s="2150"/>
      <c r="P295" s="2150" t="s">
        <v>3</v>
      </c>
      <c r="Q295" s="2150"/>
      <c r="R295" s="2150"/>
      <c r="S295" s="2150"/>
      <c r="T295" s="2150"/>
      <c r="U295" s="2150" t="s">
        <v>4</v>
      </c>
      <c r="V295" s="2150"/>
      <c r="W295" s="2150"/>
      <c r="X295" s="2150"/>
      <c r="Y295" s="2150"/>
      <c r="Z295" s="2150" t="s">
        <v>5</v>
      </c>
      <c r="AA295" s="2150"/>
      <c r="AB295" s="2150"/>
      <c r="AC295" s="2150"/>
      <c r="AD295" s="2150"/>
      <c r="AE295" s="2150" t="s">
        <v>6</v>
      </c>
      <c r="AF295" s="2150"/>
      <c r="AG295" s="2150"/>
      <c r="AH295" s="2150"/>
      <c r="AI295" s="2150"/>
      <c r="AJ295" s="2150" t="s">
        <v>7</v>
      </c>
      <c r="AK295" s="2150"/>
      <c r="AL295" s="2150"/>
      <c r="AM295" s="2150"/>
      <c r="AN295" s="2150"/>
      <c r="AO295" s="2150" t="s">
        <v>8</v>
      </c>
      <c r="AP295" s="2150"/>
      <c r="AQ295" s="2150"/>
      <c r="AR295" s="2150"/>
      <c r="AS295" s="2150"/>
      <c r="AT295" s="2150" t="s">
        <v>9</v>
      </c>
      <c r="AU295" s="2150"/>
      <c r="AV295" s="2150"/>
      <c r="AW295" s="2150"/>
      <c r="AX295" s="2150"/>
    </row>
    <row r="296" spans="1:56">
      <c r="A296" s="477">
        <v>1</v>
      </c>
      <c r="B296" s="478"/>
      <c r="C296" s="478"/>
      <c r="D296" s="478"/>
      <c r="E296" s="479"/>
      <c r="F296" s="477">
        <v>2</v>
      </c>
      <c r="G296" s="478"/>
      <c r="H296" s="478"/>
      <c r="I296" s="478"/>
      <c r="J296" s="479"/>
      <c r="K296" s="477">
        <v>3</v>
      </c>
      <c r="L296" s="478"/>
      <c r="M296" s="478"/>
      <c r="N296" s="478"/>
      <c r="O296" s="479"/>
      <c r="P296" s="477">
        <v>4</v>
      </c>
      <c r="Q296" s="478"/>
      <c r="R296" s="478"/>
      <c r="S296" s="478"/>
      <c r="T296" s="479"/>
      <c r="U296" s="477">
        <v>5</v>
      </c>
      <c r="V296" s="478"/>
      <c r="W296" s="478"/>
      <c r="X296" s="478"/>
      <c r="Y296" s="479"/>
      <c r="Z296" s="477">
        <v>6</v>
      </c>
      <c r="AA296" s="478"/>
      <c r="AB296" s="478"/>
      <c r="AC296" s="478"/>
      <c r="AD296" s="479"/>
      <c r="AE296" s="477">
        <v>7</v>
      </c>
      <c r="AF296" s="478"/>
      <c r="AG296" s="478"/>
      <c r="AH296" s="478"/>
      <c r="AI296" s="479"/>
      <c r="AJ296" s="477">
        <v>8</v>
      </c>
      <c r="AK296" s="478"/>
      <c r="AL296" s="478"/>
      <c r="AM296" s="478"/>
      <c r="AN296" s="479"/>
      <c r="AO296" s="477">
        <v>9</v>
      </c>
      <c r="AP296" s="478"/>
      <c r="AQ296" s="478"/>
      <c r="AR296" s="478"/>
      <c r="AS296" s="479"/>
      <c r="AT296" s="477">
        <v>10</v>
      </c>
      <c r="AU296" s="478"/>
      <c r="AV296" s="478"/>
      <c r="AW296" s="478"/>
      <c r="AX296" s="479"/>
    </row>
    <row r="297" spans="1:56">
      <c r="A297" s="2104"/>
      <c r="B297" s="1983"/>
      <c r="C297" s="1983"/>
      <c r="D297" s="1983"/>
      <c r="E297" s="1984"/>
      <c r="F297" s="1983"/>
      <c r="G297" s="1983"/>
      <c r="H297" s="1983"/>
      <c r="I297" s="1983"/>
      <c r="J297" s="1984"/>
      <c r="K297" s="1983"/>
      <c r="L297" s="1983"/>
      <c r="M297" s="1983"/>
      <c r="N297" s="1983"/>
      <c r="O297" s="1984"/>
      <c r="P297" s="1983"/>
      <c r="Q297" s="1983"/>
      <c r="R297" s="1983"/>
      <c r="S297" s="1983"/>
      <c r="T297" s="1984"/>
      <c r="U297" s="1983"/>
      <c r="V297" s="1983"/>
      <c r="W297" s="1983"/>
      <c r="X297" s="1983"/>
      <c r="Y297" s="1984"/>
      <c r="Z297" s="1983"/>
      <c r="AA297" s="1983"/>
      <c r="AB297" s="1983"/>
      <c r="AC297" s="1983"/>
      <c r="AD297" s="1984"/>
      <c r="AE297" s="1983"/>
      <c r="AF297" s="1983"/>
      <c r="AG297" s="1983"/>
      <c r="AH297" s="1983"/>
      <c r="AI297" s="1984"/>
      <c r="AJ297" s="1983"/>
      <c r="AK297" s="1983"/>
      <c r="AL297" s="1983"/>
      <c r="AM297" s="1983"/>
      <c r="AN297" s="1984"/>
      <c r="AO297" s="1983"/>
      <c r="AP297" s="1983"/>
      <c r="AQ297" s="1983"/>
      <c r="AR297" s="1983"/>
      <c r="AS297" s="1984"/>
      <c r="AT297" s="1983"/>
      <c r="AU297" s="1983"/>
      <c r="AV297" s="1983"/>
      <c r="AW297" s="1983"/>
      <c r="AX297" s="1984"/>
    </row>
    <row r="298" spans="1:56">
      <c r="A298" s="2104"/>
      <c r="B298" s="1983"/>
      <c r="C298" s="1983"/>
      <c r="D298" s="1983"/>
      <c r="E298" s="1984"/>
      <c r="F298" s="1983"/>
      <c r="G298" s="1983"/>
      <c r="H298" s="1983"/>
      <c r="I298" s="1983"/>
      <c r="J298" s="1984"/>
      <c r="K298" s="1983"/>
      <c r="L298" s="1983"/>
      <c r="M298" s="1983"/>
      <c r="N298" s="1983"/>
      <c r="O298" s="1984"/>
      <c r="P298" s="1983"/>
      <c r="Q298" s="1983"/>
      <c r="R298" s="1983"/>
      <c r="S298" s="1983"/>
      <c r="T298" s="1984"/>
      <c r="U298" s="1983"/>
      <c r="V298" s="1983"/>
      <c r="W298" s="1983"/>
      <c r="X298" s="1983"/>
      <c r="Y298" s="1984"/>
      <c r="Z298" s="1983"/>
      <c r="AA298" s="1983"/>
      <c r="AB298" s="1983"/>
      <c r="AC298" s="1983"/>
      <c r="AD298" s="1984"/>
      <c r="AE298" s="1983"/>
      <c r="AF298" s="1983"/>
      <c r="AG298" s="1983"/>
      <c r="AH298" s="1983"/>
      <c r="AI298" s="1984"/>
      <c r="AJ298" s="1983"/>
      <c r="AK298" s="1983"/>
      <c r="AL298" s="1983"/>
      <c r="AM298" s="1983"/>
      <c r="AN298" s="1984"/>
      <c r="AO298" s="1983"/>
      <c r="AP298" s="1983"/>
      <c r="AQ298" s="1983"/>
      <c r="AR298" s="1983"/>
      <c r="AS298" s="1984"/>
      <c r="AT298" s="1983"/>
      <c r="AU298" s="1983"/>
      <c r="AV298" s="1983"/>
      <c r="AW298" s="1983"/>
      <c r="AX298" s="1984"/>
    </row>
    <row r="299" spans="1:56">
      <c r="A299" s="2104"/>
      <c r="B299" s="1983"/>
      <c r="C299" s="1983"/>
      <c r="D299" s="1983"/>
      <c r="E299" s="1984"/>
      <c r="F299" s="1983"/>
      <c r="G299" s="1983"/>
      <c r="H299" s="1983"/>
      <c r="I299" s="1983"/>
      <c r="J299" s="1984"/>
      <c r="K299" s="1983"/>
      <c r="L299" s="1983"/>
      <c r="M299" s="1983"/>
      <c r="N299" s="1983"/>
      <c r="O299" s="1984"/>
      <c r="P299" s="1983"/>
      <c r="Q299" s="1983"/>
      <c r="R299" s="1983"/>
      <c r="S299" s="1983"/>
      <c r="T299" s="1984"/>
      <c r="U299" s="1983"/>
      <c r="V299" s="1983"/>
      <c r="W299" s="1983"/>
      <c r="X299" s="1983"/>
      <c r="Y299" s="1984"/>
      <c r="Z299" s="1983"/>
      <c r="AA299" s="1983"/>
      <c r="AB299" s="1983"/>
      <c r="AC299" s="1983"/>
      <c r="AD299" s="1984"/>
      <c r="AE299" s="1983"/>
      <c r="AF299" s="1983"/>
      <c r="AG299" s="1983"/>
      <c r="AH299" s="1983"/>
      <c r="AI299" s="1984"/>
      <c r="AJ299" s="1983"/>
      <c r="AK299" s="1983"/>
      <c r="AL299" s="1983"/>
      <c r="AM299" s="1983"/>
      <c r="AN299" s="1984"/>
      <c r="AO299" s="1983"/>
      <c r="AP299" s="1983"/>
      <c r="AQ299" s="1983"/>
      <c r="AR299" s="1983"/>
      <c r="AS299" s="1984"/>
      <c r="AT299" s="1983"/>
      <c r="AU299" s="1983"/>
      <c r="AV299" s="1983"/>
      <c r="AW299" s="1983"/>
      <c r="AX299" s="1984"/>
    </row>
    <row r="300" spans="1:56">
      <c r="A300" s="2104"/>
      <c r="B300" s="1983"/>
      <c r="C300" s="1983"/>
      <c r="D300" s="1983"/>
      <c r="E300" s="1984"/>
      <c r="F300" s="1983"/>
      <c r="G300" s="1983"/>
      <c r="H300" s="1983"/>
      <c r="I300" s="1983"/>
      <c r="J300" s="1984"/>
      <c r="K300" s="1983"/>
      <c r="L300" s="1983"/>
      <c r="M300" s="1983"/>
      <c r="N300" s="1983"/>
      <c r="O300" s="1984"/>
      <c r="P300" s="1983"/>
      <c r="Q300" s="1983"/>
      <c r="R300" s="1983"/>
      <c r="S300" s="1983"/>
      <c r="T300" s="1984"/>
      <c r="U300" s="1983"/>
      <c r="V300" s="1983"/>
      <c r="W300" s="1983"/>
      <c r="X300" s="1983"/>
      <c r="Y300" s="1984"/>
      <c r="Z300" s="1983"/>
      <c r="AA300" s="1983"/>
      <c r="AB300" s="1983"/>
      <c r="AC300" s="1983"/>
      <c r="AD300" s="1984"/>
      <c r="AE300" s="1983"/>
      <c r="AF300" s="1983"/>
      <c r="AG300" s="1983"/>
      <c r="AH300" s="1983"/>
      <c r="AI300" s="1984"/>
      <c r="AJ300" s="1983"/>
      <c r="AK300" s="1983"/>
      <c r="AL300" s="1983"/>
      <c r="AM300" s="1983"/>
      <c r="AN300" s="1984"/>
      <c r="AO300" s="1983"/>
      <c r="AP300" s="1983"/>
      <c r="AQ300" s="1983"/>
      <c r="AR300" s="1983"/>
      <c r="AS300" s="1984"/>
      <c r="AT300" s="1983"/>
      <c r="AU300" s="1983"/>
      <c r="AV300" s="1983"/>
      <c r="AW300" s="1983"/>
      <c r="AX300" s="1984"/>
    </row>
    <row r="301" spans="1:56">
      <c r="A301" s="2104"/>
      <c r="B301" s="1983"/>
      <c r="C301" s="1983"/>
      <c r="D301" s="1983"/>
      <c r="E301" s="1984"/>
      <c r="F301" s="1983"/>
      <c r="G301" s="1983"/>
      <c r="H301" s="1983"/>
      <c r="I301" s="1983"/>
      <c r="J301" s="1984"/>
      <c r="K301" s="1983"/>
      <c r="L301" s="1983"/>
      <c r="M301" s="1983"/>
      <c r="N301" s="1983"/>
      <c r="O301" s="1984"/>
      <c r="P301" s="1983"/>
      <c r="Q301" s="1983"/>
      <c r="R301" s="1983"/>
      <c r="S301" s="1983"/>
      <c r="T301" s="1984"/>
      <c r="U301" s="1983"/>
      <c r="V301" s="1983"/>
      <c r="W301" s="1983"/>
      <c r="X301" s="1983"/>
      <c r="Y301" s="1984"/>
      <c r="Z301" s="1983"/>
      <c r="AA301" s="1983"/>
      <c r="AB301" s="1983"/>
      <c r="AC301" s="1983"/>
      <c r="AD301" s="1984"/>
      <c r="AE301" s="1983"/>
      <c r="AF301" s="1983"/>
      <c r="AG301" s="1983"/>
      <c r="AH301" s="1983"/>
      <c r="AI301" s="1984"/>
      <c r="AJ301" s="1983"/>
      <c r="AK301" s="1983"/>
      <c r="AL301" s="1983"/>
      <c r="AM301" s="1983"/>
      <c r="AN301" s="1984"/>
      <c r="AO301" s="1983"/>
      <c r="AP301" s="1983"/>
      <c r="AQ301" s="1983"/>
      <c r="AR301" s="1983"/>
      <c r="AS301" s="1984"/>
      <c r="AT301" s="1983"/>
      <c r="AU301" s="1983"/>
      <c r="AV301" s="1983"/>
      <c r="AW301" s="1983"/>
      <c r="AX301" s="1984"/>
    </row>
    <row r="302" spans="1:56">
      <c r="A302" s="2104"/>
      <c r="B302" s="1983"/>
      <c r="C302" s="1983"/>
      <c r="D302" s="1983"/>
      <c r="E302" s="1984"/>
      <c r="F302" s="1983"/>
      <c r="G302" s="1983"/>
      <c r="H302" s="1983"/>
      <c r="I302" s="1983"/>
      <c r="J302" s="1984"/>
      <c r="K302" s="1983"/>
      <c r="L302" s="1983"/>
      <c r="M302" s="1983"/>
      <c r="N302" s="1983"/>
      <c r="O302" s="1984"/>
      <c r="P302" s="1983"/>
      <c r="Q302" s="1983"/>
      <c r="R302" s="1983"/>
      <c r="S302" s="1983"/>
      <c r="T302" s="1984"/>
      <c r="U302" s="1983"/>
      <c r="V302" s="1983"/>
      <c r="W302" s="1983"/>
      <c r="X302" s="1983"/>
      <c r="Y302" s="1984"/>
      <c r="Z302" s="1983"/>
      <c r="AA302" s="1983"/>
      <c r="AB302" s="1983"/>
      <c r="AC302" s="1983"/>
      <c r="AD302" s="1984"/>
      <c r="AE302" s="1983"/>
      <c r="AF302" s="1983"/>
      <c r="AG302" s="1983"/>
      <c r="AH302" s="1983"/>
      <c r="AI302" s="1984"/>
      <c r="AJ302" s="1983"/>
      <c r="AK302" s="1983"/>
      <c r="AL302" s="1983"/>
      <c r="AM302" s="1983"/>
      <c r="AN302" s="1984"/>
      <c r="AO302" s="1983"/>
      <c r="AP302" s="1983"/>
      <c r="AQ302" s="1983"/>
      <c r="AR302" s="1983"/>
      <c r="AS302" s="1984"/>
      <c r="AT302" s="1983"/>
      <c r="AU302" s="1983"/>
      <c r="AV302" s="1983"/>
      <c r="AW302" s="1983"/>
      <c r="AX302" s="1984"/>
    </row>
    <row r="303" spans="1:56">
      <c r="A303" s="2104"/>
      <c r="B303" s="1983"/>
      <c r="C303" s="1983"/>
      <c r="D303" s="1983"/>
      <c r="E303" s="1984"/>
      <c r="F303" s="1983"/>
      <c r="G303" s="1983"/>
      <c r="H303" s="1983"/>
      <c r="I303" s="1983"/>
      <c r="J303" s="1984"/>
      <c r="K303" s="1983"/>
      <c r="L303" s="1983"/>
      <c r="M303" s="1983"/>
      <c r="N303" s="1983"/>
      <c r="O303" s="1984"/>
      <c r="P303" s="1983"/>
      <c r="Q303" s="1983"/>
      <c r="R303" s="1983"/>
      <c r="S303" s="1983"/>
      <c r="T303" s="1984"/>
      <c r="U303" s="1983"/>
      <c r="V303" s="1983"/>
      <c r="W303" s="1983"/>
      <c r="X303" s="1983"/>
      <c r="Y303" s="1984"/>
      <c r="Z303" s="1983"/>
      <c r="AA303" s="1983"/>
      <c r="AB303" s="1983"/>
      <c r="AC303" s="1983"/>
      <c r="AD303" s="1984"/>
      <c r="AE303" s="1983"/>
      <c r="AF303" s="1983"/>
      <c r="AG303" s="1983"/>
      <c r="AH303" s="1983"/>
      <c r="AI303" s="1984"/>
      <c r="AJ303" s="1983"/>
      <c r="AK303" s="1983"/>
      <c r="AL303" s="1983"/>
      <c r="AM303" s="1983"/>
      <c r="AN303" s="1984"/>
      <c r="AO303" s="1983"/>
      <c r="AP303" s="1983"/>
      <c r="AQ303" s="1983"/>
      <c r="AR303" s="1983"/>
      <c r="AS303" s="1984"/>
      <c r="AT303" s="1983"/>
      <c r="AU303" s="1983"/>
      <c r="AV303" s="1983"/>
      <c r="AW303" s="1983"/>
      <c r="AX303" s="1984"/>
    </row>
    <row r="304" spans="1:56">
      <c r="A304" s="2104"/>
      <c r="B304" s="1983"/>
      <c r="C304" s="1983"/>
      <c r="D304" s="1983"/>
      <c r="E304" s="1984"/>
      <c r="F304" s="1983"/>
      <c r="G304" s="1983"/>
      <c r="H304" s="1983"/>
      <c r="I304" s="1983"/>
      <c r="J304" s="1984"/>
      <c r="K304" s="1983"/>
      <c r="L304" s="1983"/>
      <c r="M304" s="1983"/>
      <c r="N304" s="1983"/>
      <c r="O304" s="1984"/>
      <c r="P304" s="1983"/>
      <c r="Q304" s="1983"/>
      <c r="R304" s="1983"/>
      <c r="S304" s="1983"/>
      <c r="T304" s="1984"/>
      <c r="U304" s="1983"/>
      <c r="V304" s="1983"/>
      <c r="W304" s="1983"/>
      <c r="X304" s="1983"/>
      <c r="Y304" s="1984"/>
      <c r="Z304" s="1983"/>
      <c r="AA304" s="1983"/>
      <c r="AB304" s="1983"/>
      <c r="AC304" s="1983"/>
      <c r="AD304" s="1984"/>
      <c r="AE304" s="1983"/>
      <c r="AF304" s="1983"/>
      <c r="AG304" s="1983"/>
      <c r="AH304" s="1983"/>
      <c r="AI304" s="1984"/>
      <c r="AJ304" s="1983"/>
      <c r="AK304" s="1983"/>
      <c r="AL304" s="1983"/>
      <c r="AM304" s="1983"/>
      <c r="AN304" s="1984"/>
      <c r="AO304" s="1983"/>
      <c r="AP304" s="1983"/>
      <c r="AQ304" s="1983"/>
      <c r="AR304" s="1983"/>
      <c r="AS304" s="1984"/>
      <c r="AT304" s="1983"/>
      <c r="AU304" s="1983"/>
      <c r="AV304" s="1983"/>
      <c r="AW304" s="1983"/>
      <c r="AX304" s="1984"/>
    </row>
    <row r="305" spans="1:56">
      <c r="A305" s="2104"/>
      <c r="B305" s="1983"/>
      <c r="C305" s="1983"/>
      <c r="D305" s="1983"/>
      <c r="E305" s="1984"/>
      <c r="F305" s="1983"/>
      <c r="G305" s="1983"/>
      <c r="H305" s="1983"/>
      <c r="I305" s="1983"/>
      <c r="J305" s="1984"/>
      <c r="K305" s="1983"/>
      <c r="L305" s="1983"/>
      <c r="M305" s="1983"/>
      <c r="N305" s="1983"/>
      <c r="O305" s="1984"/>
      <c r="P305" s="1983"/>
      <c r="Q305" s="1983"/>
      <c r="R305" s="1983"/>
      <c r="S305" s="1983"/>
      <c r="T305" s="1984"/>
      <c r="U305" s="1983"/>
      <c r="V305" s="1983"/>
      <c r="W305" s="1983"/>
      <c r="X305" s="1983"/>
      <c r="Y305" s="1984"/>
      <c r="Z305" s="1983"/>
      <c r="AA305" s="1983"/>
      <c r="AB305" s="1983"/>
      <c r="AC305" s="1983"/>
      <c r="AD305" s="1984"/>
      <c r="AE305" s="1983"/>
      <c r="AF305" s="1983"/>
      <c r="AG305" s="1983"/>
      <c r="AH305" s="1983"/>
      <c r="AI305" s="1984"/>
      <c r="AJ305" s="1983"/>
      <c r="AK305" s="1983"/>
      <c r="AL305" s="1983"/>
      <c r="AM305" s="1983"/>
      <c r="AN305" s="1984"/>
      <c r="AO305" s="1983"/>
      <c r="AP305" s="1983"/>
      <c r="AQ305" s="1983"/>
      <c r="AR305" s="1983"/>
      <c r="AS305" s="1984"/>
      <c r="AT305" s="1983"/>
      <c r="AU305" s="1983"/>
      <c r="AV305" s="1983"/>
      <c r="AW305" s="1983"/>
      <c r="AX305" s="1984"/>
    </row>
    <row r="306" spans="1:56" s="387" customFormat="1">
      <c r="A306" s="2104"/>
      <c r="B306" s="1983"/>
      <c r="C306" s="1983"/>
      <c r="D306" s="1983"/>
      <c r="E306" s="1984"/>
      <c r="F306" s="1983"/>
      <c r="G306" s="1983"/>
      <c r="H306" s="1983"/>
      <c r="I306" s="1983"/>
      <c r="J306" s="1984"/>
      <c r="K306" s="1983"/>
      <c r="L306" s="1983"/>
      <c r="M306" s="1983"/>
      <c r="N306" s="1983"/>
      <c r="O306" s="1984"/>
      <c r="P306" s="1983"/>
      <c r="Q306" s="1983"/>
      <c r="R306" s="1983"/>
      <c r="S306" s="1983"/>
      <c r="T306" s="1984"/>
      <c r="U306" s="1983"/>
      <c r="V306" s="1983"/>
      <c r="W306" s="1983"/>
      <c r="X306" s="1983"/>
      <c r="Y306" s="1984"/>
      <c r="Z306" s="1983"/>
      <c r="AA306" s="1983"/>
      <c r="AB306" s="1983"/>
      <c r="AC306" s="1983"/>
      <c r="AD306" s="1984"/>
      <c r="AE306" s="1983"/>
      <c r="AF306" s="1983"/>
      <c r="AG306" s="1983"/>
      <c r="AH306" s="1983"/>
      <c r="AI306" s="1984"/>
      <c r="AJ306" s="1983"/>
      <c r="AK306" s="1983"/>
      <c r="AL306" s="1983"/>
      <c r="AM306" s="1983"/>
      <c r="AN306" s="1984"/>
      <c r="AO306" s="1983"/>
      <c r="AP306" s="1983"/>
      <c r="AQ306" s="1983"/>
      <c r="AR306" s="1983"/>
      <c r="AS306" s="1984"/>
      <c r="AT306" s="1983"/>
      <c r="AU306" s="1983"/>
      <c r="AV306" s="1983"/>
      <c r="AW306" s="1983"/>
      <c r="AX306" s="1984"/>
      <c r="AY306" s="388"/>
      <c r="AZ306" s="388"/>
      <c r="BA306" s="388"/>
      <c r="BB306" s="388"/>
      <c r="BC306" s="388"/>
      <c r="BD306" s="388"/>
    </row>
    <row r="307" spans="1:56">
      <c r="A307" s="2104"/>
      <c r="B307" s="1983"/>
      <c r="C307" s="1983"/>
      <c r="D307" s="1983"/>
      <c r="E307" s="1984"/>
      <c r="F307" s="1983"/>
      <c r="G307" s="1983"/>
      <c r="H307" s="1983"/>
      <c r="I307" s="1983"/>
      <c r="J307" s="1984"/>
      <c r="K307" s="1983"/>
      <c r="L307" s="1983"/>
      <c r="M307" s="1983"/>
      <c r="N307" s="1983"/>
      <c r="O307" s="1984"/>
      <c r="P307" s="1983"/>
      <c r="Q307" s="1983"/>
      <c r="R307" s="1983"/>
      <c r="S307" s="1983"/>
      <c r="T307" s="1984"/>
      <c r="U307" s="1983"/>
      <c r="V307" s="1983"/>
      <c r="W307" s="1983"/>
      <c r="X307" s="1983"/>
      <c r="Y307" s="1984"/>
      <c r="Z307" s="1983"/>
      <c r="AA307" s="1983"/>
      <c r="AB307" s="1983"/>
      <c r="AC307" s="1983"/>
      <c r="AD307" s="1984"/>
      <c r="AE307" s="1983"/>
      <c r="AF307" s="1983"/>
      <c r="AG307" s="1983"/>
      <c r="AH307" s="1983"/>
      <c r="AI307" s="1984"/>
      <c r="AJ307" s="1983"/>
      <c r="AK307" s="1983"/>
      <c r="AL307" s="1983"/>
      <c r="AM307" s="1983"/>
      <c r="AN307" s="1984"/>
      <c r="AO307" s="1983"/>
      <c r="AP307" s="1983"/>
      <c r="AQ307" s="1983"/>
      <c r="AR307" s="1983"/>
      <c r="AS307" s="1984"/>
      <c r="AT307" s="1983"/>
      <c r="AU307" s="1983"/>
      <c r="AV307" s="1983"/>
      <c r="AW307" s="1983"/>
      <c r="AX307" s="1984"/>
    </row>
    <row r="308" spans="1:56">
      <c r="A308" s="2104"/>
      <c r="B308" s="1983"/>
      <c r="C308" s="1983"/>
      <c r="D308" s="1983"/>
      <c r="E308" s="1984"/>
      <c r="F308" s="1983"/>
      <c r="G308" s="1983"/>
      <c r="H308" s="1983"/>
      <c r="I308" s="1983"/>
      <c r="J308" s="1984"/>
      <c r="K308" s="1983"/>
      <c r="L308" s="1983"/>
      <c r="M308" s="1983"/>
      <c r="N308" s="1983"/>
      <c r="O308" s="1984"/>
      <c r="P308" s="1983"/>
      <c r="Q308" s="1983"/>
      <c r="R308" s="1983"/>
      <c r="S308" s="1983"/>
      <c r="T308" s="1984"/>
      <c r="U308" s="1983"/>
      <c r="V308" s="1983"/>
      <c r="W308" s="1983"/>
      <c r="X308" s="1983"/>
      <c r="Y308" s="1984"/>
      <c r="Z308" s="1983"/>
      <c r="AA308" s="1983"/>
      <c r="AB308" s="1983"/>
      <c r="AC308" s="1983"/>
      <c r="AD308" s="1984"/>
      <c r="AE308" s="1983"/>
      <c r="AF308" s="1983"/>
      <c r="AG308" s="1983"/>
      <c r="AH308" s="1983"/>
      <c r="AI308" s="1984"/>
      <c r="AJ308" s="1983"/>
      <c r="AK308" s="1983"/>
      <c r="AL308" s="1983"/>
      <c r="AM308" s="1983"/>
      <c r="AN308" s="1984"/>
      <c r="AO308" s="1983"/>
      <c r="AP308" s="1983"/>
      <c r="AQ308" s="1983"/>
      <c r="AR308" s="1983"/>
      <c r="AS308" s="1984"/>
      <c r="AT308" s="1983"/>
      <c r="AU308" s="1983"/>
      <c r="AV308" s="1983"/>
      <c r="AW308" s="1983"/>
      <c r="AX308" s="1984"/>
    </row>
    <row r="309" spans="1:56">
      <c r="A309" s="2104"/>
      <c r="B309" s="1983"/>
      <c r="C309" s="1983"/>
      <c r="D309" s="1983"/>
      <c r="E309" s="1984"/>
      <c r="F309" s="1983"/>
      <c r="G309" s="1983"/>
      <c r="H309" s="1983"/>
      <c r="I309" s="1983"/>
      <c r="J309" s="1984"/>
      <c r="K309" s="1983"/>
      <c r="L309" s="1983"/>
      <c r="M309" s="1983"/>
      <c r="N309" s="1983"/>
      <c r="O309" s="1984"/>
      <c r="P309" s="1983"/>
      <c r="Q309" s="1983"/>
      <c r="R309" s="1983"/>
      <c r="S309" s="1983"/>
      <c r="T309" s="1984"/>
      <c r="U309" s="1983"/>
      <c r="V309" s="1983"/>
      <c r="W309" s="1983"/>
      <c r="X309" s="1983"/>
      <c r="Y309" s="1984"/>
      <c r="Z309" s="1983"/>
      <c r="AA309" s="1983"/>
      <c r="AB309" s="1983"/>
      <c r="AC309" s="1983"/>
      <c r="AD309" s="1984"/>
      <c r="AE309" s="1983"/>
      <c r="AF309" s="1983"/>
      <c r="AG309" s="1983"/>
      <c r="AH309" s="1983"/>
      <c r="AI309" s="1984"/>
      <c r="AJ309" s="1983"/>
      <c r="AK309" s="1983"/>
      <c r="AL309" s="1983"/>
      <c r="AM309" s="1983"/>
      <c r="AN309" s="1984"/>
      <c r="AO309" s="1983"/>
      <c r="AP309" s="1983"/>
      <c r="AQ309" s="1983"/>
      <c r="AR309" s="1983"/>
      <c r="AS309" s="1984"/>
      <c r="AT309" s="1983"/>
      <c r="AU309" s="1983"/>
      <c r="AV309" s="1983"/>
      <c r="AW309" s="1983"/>
      <c r="AX309" s="1984"/>
    </row>
    <row r="310" spans="1:56">
      <c r="A310" s="2104"/>
      <c r="B310" s="1983"/>
      <c r="C310" s="1983"/>
      <c r="D310" s="1983"/>
      <c r="E310" s="1984"/>
      <c r="F310" s="1983"/>
      <c r="G310" s="1983"/>
      <c r="H310" s="1983"/>
      <c r="I310" s="1983"/>
      <c r="J310" s="1984"/>
      <c r="K310" s="1983"/>
      <c r="L310" s="1983"/>
      <c r="M310" s="1983"/>
      <c r="N310" s="1983"/>
      <c r="O310" s="1984"/>
      <c r="P310" s="1983"/>
      <c r="Q310" s="1983"/>
      <c r="R310" s="1983"/>
      <c r="S310" s="1983"/>
      <c r="T310" s="1984"/>
      <c r="U310" s="1983"/>
      <c r="V310" s="1983"/>
      <c r="W310" s="1983"/>
      <c r="X310" s="1983"/>
      <c r="Y310" s="1984"/>
      <c r="Z310" s="1983"/>
      <c r="AA310" s="1983"/>
      <c r="AB310" s="1983"/>
      <c r="AC310" s="1983"/>
      <c r="AD310" s="1984"/>
      <c r="AE310" s="1983"/>
      <c r="AF310" s="1983"/>
      <c r="AG310" s="1983"/>
      <c r="AH310" s="1983"/>
      <c r="AI310" s="1984"/>
      <c r="AJ310" s="1983"/>
      <c r="AK310" s="1983"/>
      <c r="AL310" s="1983"/>
      <c r="AM310" s="1983"/>
      <c r="AN310" s="1984"/>
      <c r="AO310" s="1983"/>
      <c r="AP310" s="1983"/>
      <c r="AQ310" s="1983"/>
      <c r="AR310" s="1983"/>
      <c r="AS310" s="1984"/>
      <c r="AT310" s="1983"/>
      <c r="AU310" s="1983"/>
      <c r="AV310" s="1983"/>
      <c r="AW310" s="1983"/>
      <c r="AX310" s="1984"/>
    </row>
    <row r="311" spans="1:56">
      <c r="A311" s="2161" t="s">
        <v>97</v>
      </c>
      <c r="B311" s="2161"/>
      <c r="C311" s="2161"/>
      <c r="D311" s="2161"/>
      <c r="E311" s="2162"/>
      <c r="F311" s="2002"/>
      <c r="G311" s="2002"/>
      <c r="H311" s="2002"/>
      <c r="I311" s="2002"/>
      <c r="J311" s="2003"/>
      <c r="K311" s="2002"/>
      <c r="L311" s="2002"/>
      <c r="M311" s="2002"/>
      <c r="N311" s="2002"/>
      <c r="O311" s="2003"/>
      <c r="P311" s="2002"/>
      <c r="Q311" s="2002"/>
      <c r="R311" s="2002"/>
      <c r="S311" s="2002"/>
      <c r="T311" s="2003"/>
      <c r="U311" s="2002"/>
      <c r="V311" s="2002"/>
      <c r="W311" s="2002"/>
      <c r="X311" s="2002"/>
      <c r="Y311" s="2003"/>
      <c r="Z311" s="2002"/>
      <c r="AA311" s="2002"/>
      <c r="AB311" s="2002"/>
      <c r="AC311" s="2002"/>
      <c r="AD311" s="2003"/>
      <c r="AE311" s="2002"/>
      <c r="AF311" s="2002"/>
      <c r="AG311" s="2002"/>
      <c r="AH311" s="2002"/>
      <c r="AI311" s="2003"/>
      <c r="AJ311" s="2002"/>
      <c r="AK311" s="2002"/>
      <c r="AL311" s="2002"/>
      <c r="AM311" s="2002"/>
      <c r="AN311" s="2003"/>
      <c r="AO311" s="2002"/>
      <c r="AP311" s="2002"/>
      <c r="AQ311" s="2002"/>
      <c r="AR311" s="2002"/>
      <c r="AS311" s="2003"/>
      <c r="AT311" s="2002"/>
      <c r="AU311" s="2002"/>
      <c r="AV311" s="2002"/>
      <c r="AW311" s="2002"/>
      <c r="AX311" s="2003"/>
    </row>
    <row r="312" spans="1:56">
      <c r="A312" s="477">
        <v>11</v>
      </c>
      <c r="B312" s="478"/>
      <c r="C312" s="478"/>
      <c r="D312" s="478"/>
      <c r="E312" s="479"/>
      <c r="F312" s="477">
        <v>12</v>
      </c>
      <c r="G312" s="478"/>
      <c r="H312" s="478"/>
      <c r="I312" s="478"/>
      <c r="J312" s="479"/>
      <c r="K312" s="477">
        <v>13</v>
      </c>
      <c r="L312" s="478"/>
      <c r="M312" s="478"/>
      <c r="N312" s="478"/>
      <c r="O312" s="479"/>
      <c r="P312" s="477">
        <v>14</v>
      </c>
      <c r="Q312" s="478"/>
      <c r="R312" s="478"/>
      <c r="S312" s="478"/>
      <c r="T312" s="479"/>
      <c r="U312" s="477">
        <v>15</v>
      </c>
      <c r="V312" s="478"/>
      <c r="W312" s="478"/>
      <c r="X312" s="478"/>
      <c r="Y312" s="479"/>
      <c r="Z312" s="477">
        <v>16</v>
      </c>
      <c r="AA312" s="478"/>
      <c r="AB312" s="478"/>
      <c r="AC312" s="478"/>
      <c r="AD312" s="479"/>
      <c r="AE312" s="477">
        <v>17</v>
      </c>
      <c r="AF312" s="478"/>
      <c r="AG312" s="478"/>
      <c r="AH312" s="478"/>
      <c r="AI312" s="479"/>
      <c r="AJ312" s="477">
        <v>18</v>
      </c>
      <c r="AK312" s="478"/>
      <c r="AL312" s="478"/>
      <c r="AM312" s="478"/>
      <c r="AN312" s="479"/>
      <c r="AO312" s="477">
        <v>19</v>
      </c>
      <c r="AP312" s="478"/>
      <c r="AQ312" s="478"/>
      <c r="AR312" s="478"/>
      <c r="AS312" s="479"/>
      <c r="AT312" s="477">
        <v>20</v>
      </c>
      <c r="AU312" s="478"/>
      <c r="AV312" s="478"/>
      <c r="AW312" s="478"/>
      <c r="AX312" s="479"/>
    </row>
    <row r="313" spans="1:56">
      <c r="A313" s="1983"/>
      <c r="B313" s="1983"/>
      <c r="C313" s="1983"/>
      <c r="D313" s="1983"/>
      <c r="E313" s="1984"/>
      <c r="F313" s="1983"/>
      <c r="G313" s="1983"/>
      <c r="H313" s="1983"/>
      <c r="I313" s="1983"/>
      <c r="J313" s="1984"/>
      <c r="K313" s="1983"/>
      <c r="L313" s="1983"/>
      <c r="M313" s="1983"/>
      <c r="N313" s="1983"/>
      <c r="O313" s="1984"/>
      <c r="P313" s="1983"/>
      <c r="Q313" s="1983"/>
      <c r="R313" s="1983"/>
      <c r="S313" s="1983"/>
      <c r="T313" s="1984"/>
      <c r="U313" s="1983"/>
      <c r="V313" s="1983"/>
      <c r="W313" s="1983"/>
      <c r="X313" s="1983"/>
      <c r="Y313" s="1984"/>
      <c r="Z313" s="1983"/>
      <c r="AA313" s="1983"/>
      <c r="AB313" s="1983"/>
      <c r="AC313" s="1983"/>
      <c r="AD313" s="1984"/>
      <c r="AE313" s="1983"/>
      <c r="AF313" s="1983"/>
      <c r="AG313" s="1983"/>
      <c r="AH313" s="1983"/>
      <c r="AI313" s="1984"/>
      <c r="AJ313" s="1983"/>
      <c r="AK313" s="1983"/>
      <c r="AL313" s="1983"/>
      <c r="AM313" s="1983"/>
      <c r="AN313" s="1984"/>
      <c r="AO313" s="1983"/>
      <c r="AP313" s="1983"/>
      <c r="AQ313" s="1983"/>
      <c r="AR313" s="1983"/>
      <c r="AS313" s="1984"/>
      <c r="AT313" s="1983"/>
      <c r="AU313" s="1983"/>
      <c r="AV313" s="1983"/>
      <c r="AW313" s="1983"/>
      <c r="AX313" s="1984"/>
    </row>
    <row r="314" spans="1:56">
      <c r="A314" s="1983"/>
      <c r="B314" s="1983"/>
      <c r="C314" s="1983"/>
      <c r="D314" s="1983"/>
      <c r="E314" s="1984"/>
      <c r="F314" s="1983"/>
      <c r="G314" s="1983"/>
      <c r="H314" s="1983"/>
      <c r="I314" s="1983"/>
      <c r="J314" s="1984"/>
      <c r="K314" s="1983"/>
      <c r="L314" s="1983"/>
      <c r="M314" s="1983"/>
      <c r="N314" s="1983"/>
      <c r="O314" s="1984"/>
      <c r="P314" s="1983"/>
      <c r="Q314" s="1983"/>
      <c r="R314" s="1983"/>
      <c r="S314" s="1983"/>
      <c r="T314" s="1984"/>
      <c r="U314" s="1983"/>
      <c r="V314" s="1983"/>
      <c r="W314" s="1983"/>
      <c r="X314" s="1983"/>
      <c r="Y314" s="1984"/>
      <c r="Z314" s="1983"/>
      <c r="AA314" s="1983"/>
      <c r="AB314" s="1983"/>
      <c r="AC314" s="1983"/>
      <c r="AD314" s="1984"/>
      <c r="AE314" s="1983"/>
      <c r="AF314" s="1983"/>
      <c r="AG314" s="1983"/>
      <c r="AH314" s="1983"/>
      <c r="AI314" s="1984"/>
      <c r="AJ314" s="1983"/>
      <c r="AK314" s="1983"/>
      <c r="AL314" s="1983"/>
      <c r="AM314" s="1983"/>
      <c r="AN314" s="1984"/>
      <c r="AO314" s="1983"/>
      <c r="AP314" s="1983"/>
      <c r="AQ314" s="1983"/>
      <c r="AR314" s="1983"/>
      <c r="AS314" s="1984"/>
      <c r="AT314" s="1983"/>
      <c r="AU314" s="1983"/>
      <c r="AV314" s="1983"/>
      <c r="AW314" s="1983"/>
      <c r="AX314" s="1984"/>
    </row>
    <row r="315" spans="1:56">
      <c r="A315" s="1983"/>
      <c r="B315" s="1983"/>
      <c r="C315" s="1983"/>
      <c r="D315" s="1983"/>
      <c r="E315" s="1984"/>
      <c r="F315" s="1983"/>
      <c r="G315" s="1983"/>
      <c r="H315" s="1983"/>
      <c r="I315" s="1983"/>
      <c r="J315" s="1984"/>
      <c r="K315" s="1983"/>
      <c r="L315" s="1983"/>
      <c r="M315" s="1983"/>
      <c r="N315" s="1983"/>
      <c r="O315" s="1984"/>
      <c r="P315" s="1983"/>
      <c r="Q315" s="1983"/>
      <c r="R315" s="1983"/>
      <c r="S315" s="1983"/>
      <c r="T315" s="1984"/>
      <c r="U315" s="1983"/>
      <c r="V315" s="1983"/>
      <c r="W315" s="1983"/>
      <c r="X315" s="1983"/>
      <c r="Y315" s="1984"/>
      <c r="Z315" s="1983"/>
      <c r="AA315" s="1983"/>
      <c r="AB315" s="1983"/>
      <c r="AC315" s="1983"/>
      <c r="AD315" s="1984"/>
      <c r="AE315" s="1983"/>
      <c r="AF315" s="1983"/>
      <c r="AG315" s="1983"/>
      <c r="AH315" s="1983"/>
      <c r="AI315" s="1984"/>
      <c r="AJ315" s="1983"/>
      <c r="AK315" s="1983"/>
      <c r="AL315" s="1983"/>
      <c r="AM315" s="1983"/>
      <c r="AN315" s="1984"/>
      <c r="AO315" s="1983"/>
      <c r="AP315" s="1983"/>
      <c r="AQ315" s="1983"/>
      <c r="AR315" s="1983"/>
      <c r="AS315" s="1984"/>
      <c r="AT315" s="1983"/>
      <c r="AU315" s="1983"/>
      <c r="AV315" s="1983"/>
      <c r="AW315" s="1983"/>
      <c r="AX315" s="1984"/>
    </row>
    <row r="316" spans="1:56">
      <c r="A316" s="1983"/>
      <c r="B316" s="1983"/>
      <c r="C316" s="1983"/>
      <c r="D316" s="1983"/>
      <c r="E316" s="1984"/>
      <c r="F316" s="1983"/>
      <c r="G316" s="1983"/>
      <c r="H316" s="1983"/>
      <c r="I316" s="1983"/>
      <c r="J316" s="1984"/>
      <c r="K316" s="1983"/>
      <c r="L316" s="1983"/>
      <c r="M316" s="1983"/>
      <c r="N316" s="1983"/>
      <c r="O316" s="1984"/>
      <c r="P316" s="1983"/>
      <c r="Q316" s="1983"/>
      <c r="R316" s="1983"/>
      <c r="S316" s="1983"/>
      <c r="T316" s="1984"/>
      <c r="U316" s="1983"/>
      <c r="V316" s="1983"/>
      <c r="W316" s="1983"/>
      <c r="X316" s="1983"/>
      <c r="Y316" s="1984"/>
      <c r="Z316" s="1983"/>
      <c r="AA316" s="1983"/>
      <c r="AB316" s="1983"/>
      <c r="AC316" s="1983"/>
      <c r="AD316" s="1984"/>
      <c r="AE316" s="1983"/>
      <c r="AF316" s="1983"/>
      <c r="AG316" s="1983"/>
      <c r="AH316" s="1983"/>
      <c r="AI316" s="1984"/>
      <c r="AJ316" s="1983"/>
      <c r="AK316" s="1983"/>
      <c r="AL316" s="1983"/>
      <c r="AM316" s="1983"/>
      <c r="AN316" s="1984"/>
      <c r="AO316" s="1983"/>
      <c r="AP316" s="1983"/>
      <c r="AQ316" s="1983"/>
      <c r="AR316" s="1983"/>
      <c r="AS316" s="1984"/>
      <c r="AT316" s="1983"/>
      <c r="AU316" s="1983"/>
      <c r="AV316" s="1983"/>
      <c r="AW316" s="1983"/>
      <c r="AX316" s="1984"/>
    </row>
    <row r="317" spans="1:56">
      <c r="A317" s="1983"/>
      <c r="B317" s="1983"/>
      <c r="C317" s="1983"/>
      <c r="D317" s="1983"/>
      <c r="E317" s="1984"/>
      <c r="F317" s="1983"/>
      <c r="G317" s="1983"/>
      <c r="H317" s="1983"/>
      <c r="I317" s="1983"/>
      <c r="J317" s="1984"/>
      <c r="K317" s="1983"/>
      <c r="L317" s="1983"/>
      <c r="M317" s="1983"/>
      <c r="N317" s="1983"/>
      <c r="O317" s="1984"/>
      <c r="P317" s="1983"/>
      <c r="Q317" s="1983"/>
      <c r="R317" s="1983"/>
      <c r="S317" s="1983"/>
      <c r="T317" s="1984"/>
      <c r="U317" s="1983"/>
      <c r="V317" s="1983"/>
      <c r="W317" s="1983"/>
      <c r="X317" s="1983"/>
      <c r="Y317" s="1984"/>
      <c r="Z317" s="1983"/>
      <c r="AA317" s="1983"/>
      <c r="AB317" s="1983"/>
      <c r="AC317" s="1983"/>
      <c r="AD317" s="1984"/>
      <c r="AE317" s="1983"/>
      <c r="AF317" s="1983"/>
      <c r="AG317" s="1983"/>
      <c r="AH317" s="1983"/>
      <c r="AI317" s="1984"/>
      <c r="AJ317" s="1983"/>
      <c r="AK317" s="1983"/>
      <c r="AL317" s="1983"/>
      <c r="AM317" s="1983"/>
      <c r="AN317" s="1984"/>
      <c r="AO317" s="1983"/>
      <c r="AP317" s="1983"/>
      <c r="AQ317" s="1983"/>
      <c r="AR317" s="1983"/>
      <c r="AS317" s="1984"/>
      <c r="AT317" s="1983"/>
      <c r="AU317" s="1983"/>
      <c r="AV317" s="1983"/>
      <c r="AW317" s="1983"/>
      <c r="AX317" s="1984"/>
    </row>
    <row r="318" spans="1:56">
      <c r="A318" s="1983"/>
      <c r="B318" s="1983"/>
      <c r="C318" s="1983"/>
      <c r="D318" s="1983"/>
      <c r="E318" s="1984"/>
      <c r="F318" s="1983"/>
      <c r="G318" s="1983"/>
      <c r="H318" s="1983"/>
      <c r="I318" s="1983"/>
      <c r="J318" s="1984"/>
      <c r="K318" s="1983"/>
      <c r="L318" s="1983"/>
      <c r="M318" s="1983"/>
      <c r="N318" s="1983"/>
      <c r="O318" s="1984"/>
      <c r="P318" s="1983"/>
      <c r="Q318" s="1983"/>
      <c r="R318" s="1983"/>
      <c r="S318" s="1983"/>
      <c r="T318" s="1984"/>
      <c r="U318" s="1983"/>
      <c r="V318" s="1983"/>
      <c r="W318" s="1983"/>
      <c r="X318" s="1983"/>
      <c r="Y318" s="1984"/>
      <c r="Z318" s="1983"/>
      <c r="AA318" s="1983"/>
      <c r="AB318" s="1983"/>
      <c r="AC318" s="1983"/>
      <c r="AD318" s="1984"/>
      <c r="AE318" s="1983"/>
      <c r="AF318" s="1983"/>
      <c r="AG318" s="1983"/>
      <c r="AH318" s="1983"/>
      <c r="AI318" s="1984"/>
      <c r="AJ318" s="1983"/>
      <c r="AK318" s="1983"/>
      <c r="AL318" s="1983"/>
      <c r="AM318" s="1983"/>
      <c r="AN318" s="1984"/>
      <c r="AO318" s="1983"/>
      <c r="AP318" s="1983"/>
      <c r="AQ318" s="1983"/>
      <c r="AR318" s="1983"/>
      <c r="AS318" s="1984"/>
      <c r="AT318" s="1983"/>
      <c r="AU318" s="1983"/>
      <c r="AV318" s="1983"/>
      <c r="AW318" s="1983"/>
      <c r="AX318" s="1984"/>
    </row>
    <row r="319" spans="1:56">
      <c r="A319" s="1983"/>
      <c r="B319" s="1983"/>
      <c r="C319" s="1983"/>
      <c r="D319" s="1983"/>
      <c r="E319" s="1984"/>
      <c r="F319" s="1983"/>
      <c r="G319" s="1983"/>
      <c r="H319" s="1983"/>
      <c r="I319" s="1983"/>
      <c r="J319" s="1984"/>
      <c r="K319" s="1983"/>
      <c r="L319" s="1983"/>
      <c r="M319" s="1983"/>
      <c r="N319" s="1983"/>
      <c r="O319" s="1984"/>
      <c r="P319" s="1983"/>
      <c r="Q319" s="1983"/>
      <c r="R319" s="1983"/>
      <c r="S319" s="1983"/>
      <c r="T319" s="1984"/>
      <c r="U319" s="1983"/>
      <c r="V319" s="1983"/>
      <c r="W319" s="1983"/>
      <c r="X319" s="1983"/>
      <c r="Y319" s="1984"/>
      <c r="Z319" s="1983"/>
      <c r="AA319" s="1983"/>
      <c r="AB319" s="1983"/>
      <c r="AC319" s="1983"/>
      <c r="AD319" s="1984"/>
      <c r="AE319" s="1983"/>
      <c r="AF319" s="1983"/>
      <c r="AG319" s="1983"/>
      <c r="AH319" s="1983"/>
      <c r="AI319" s="1984"/>
      <c r="AJ319" s="1983"/>
      <c r="AK319" s="1983"/>
      <c r="AL319" s="1983"/>
      <c r="AM319" s="1983"/>
      <c r="AN319" s="1984"/>
      <c r="AO319" s="1983"/>
      <c r="AP319" s="1983"/>
      <c r="AQ319" s="1983"/>
      <c r="AR319" s="1983"/>
      <c r="AS319" s="1984"/>
      <c r="AT319" s="1983"/>
      <c r="AU319" s="1983"/>
      <c r="AV319" s="1983"/>
      <c r="AW319" s="1983"/>
      <c r="AX319" s="1984"/>
    </row>
    <row r="320" spans="1:56">
      <c r="A320" s="1983"/>
      <c r="B320" s="1983"/>
      <c r="C320" s="1983"/>
      <c r="D320" s="1983"/>
      <c r="E320" s="1984"/>
      <c r="F320" s="1983"/>
      <c r="G320" s="1983"/>
      <c r="H320" s="1983"/>
      <c r="I320" s="1983"/>
      <c r="J320" s="1984"/>
      <c r="K320" s="1983"/>
      <c r="L320" s="1983"/>
      <c r="M320" s="1983"/>
      <c r="N320" s="1983"/>
      <c r="O320" s="1984"/>
      <c r="P320" s="1983"/>
      <c r="Q320" s="1983"/>
      <c r="R320" s="1983"/>
      <c r="S320" s="1983"/>
      <c r="T320" s="1984"/>
      <c r="U320" s="1983"/>
      <c r="V320" s="1983"/>
      <c r="W320" s="1983"/>
      <c r="X320" s="1983"/>
      <c r="Y320" s="1984"/>
      <c r="Z320" s="1983"/>
      <c r="AA320" s="1983"/>
      <c r="AB320" s="1983"/>
      <c r="AC320" s="1983"/>
      <c r="AD320" s="1984"/>
      <c r="AE320" s="1983"/>
      <c r="AF320" s="1983"/>
      <c r="AG320" s="1983"/>
      <c r="AH320" s="1983"/>
      <c r="AI320" s="1984"/>
      <c r="AJ320" s="1983"/>
      <c r="AK320" s="1983"/>
      <c r="AL320" s="1983"/>
      <c r="AM320" s="1983"/>
      <c r="AN320" s="1984"/>
      <c r="AO320" s="1983"/>
      <c r="AP320" s="1983"/>
      <c r="AQ320" s="1983"/>
      <c r="AR320" s="1983"/>
      <c r="AS320" s="1984"/>
      <c r="AT320" s="1983"/>
      <c r="AU320" s="1983"/>
      <c r="AV320" s="1983"/>
      <c r="AW320" s="1983"/>
      <c r="AX320" s="1984"/>
    </row>
    <row r="321" spans="1:56">
      <c r="A321" s="1983"/>
      <c r="B321" s="1983"/>
      <c r="C321" s="1983"/>
      <c r="D321" s="1983"/>
      <c r="E321" s="1984"/>
      <c r="F321" s="1983"/>
      <c r="G321" s="1983"/>
      <c r="H321" s="1983"/>
      <c r="I321" s="1983"/>
      <c r="J321" s="1984"/>
      <c r="K321" s="1983"/>
      <c r="L321" s="1983"/>
      <c r="M321" s="1983"/>
      <c r="N321" s="1983"/>
      <c r="O321" s="1984"/>
      <c r="P321" s="1983"/>
      <c r="Q321" s="1983"/>
      <c r="R321" s="1983"/>
      <c r="S321" s="1983"/>
      <c r="T321" s="1984"/>
      <c r="U321" s="1983"/>
      <c r="V321" s="1983"/>
      <c r="W321" s="1983"/>
      <c r="X321" s="1983"/>
      <c r="Y321" s="1984"/>
      <c r="Z321" s="1983"/>
      <c r="AA321" s="1983"/>
      <c r="AB321" s="1983"/>
      <c r="AC321" s="1983"/>
      <c r="AD321" s="1984"/>
      <c r="AE321" s="1983"/>
      <c r="AF321" s="1983"/>
      <c r="AG321" s="1983"/>
      <c r="AH321" s="1983"/>
      <c r="AI321" s="1984"/>
      <c r="AJ321" s="1983"/>
      <c r="AK321" s="1983"/>
      <c r="AL321" s="1983"/>
      <c r="AM321" s="1983"/>
      <c r="AN321" s="1984"/>
      <c r="AO321" s="1983"/>
      <c r="AP321" s="1983"/>
      <c r="AQ321" s="1983"/>
      <c r="AR321" s="1983"/>
      <c r="AS321" s="1984"/>
      <c r="AT321" s="1983"/>
      <c r="AU321" s="1983"/>
      <c r="AV321" s="1983"/>
      <c r="AW321" s="1983"/>
      <c r="AX321" s="1984"/>
    </row>
    <row r="322" spans="1:56" s="387" customFormat="1">
      <c r="A322" s="1983"/>
      <c r="B322" s="1983"/>
      <c r="C322" s="1983"/>
      <c r="D322" s="1983"/>
      <c r="E322" s="1984"/>
      <c r="F322" s="1983"/>
      <c r="G322" s="1983"/>
      <c r="H322" s="1983"/>
      <c r="I322" s="1983"/>
      <c r="J322" s="1984"/>
      <c r="K322" s="1983"/>
      <c r="L322" s="1983"/>
      <c r="M322" s="1983"/>
      <c r="N322" s="1983"/>
      <c r="O322" s="1984"/>
      <c r="P322" s="1983"/>
      <c r="Q322" s="1983"/>
      <c r="R322" s="1983"/>
      <c r="S322" s="1983"/>
      <c r="T322" s="1984"/>
      <c r="U322" s="1983"/>
      <c r="V322" s="1983"/>
      <c r="W322" s="1983"/>
      <c r="X322" s="1983"/>
      <c r="Y322" s="1984"/>
      <c r="Z322" s="1983"/>
      <c r="AA322" s="1983"/>
      <c r="AB322" s="1983"/>
      <c r="AC322" s="1983"/>
      <c r="AD322" s="1984"/>
      <c r="AE322" s="1983"/>
      <c r="AF322" s="1983"/>
      <c r="AG322" s="1983"/>
      <c r="AH322" s="1983"/>
      <c r="AI322" s="1984"/>
      <c r="AJ322" s="1983"/>
      <c r="AK322" s="1983"/>
      <c r="AL322" s="1983"/>
      <c r="AM322" s="1983"/>
      <c r="AN322" s="1984"/>
      <c r="AO322" s="1983"/>
      <c r="AP322" s="1983"/>
      <c r="AQ322" s="1983"/>
      <c r="AR322" s="1983"/>
      <c r="AS322" s="1984"/>
      <c r="AT322" s="1983"/>
      <c r="AU322" s="1983"/>
      <c r="AV322" s="1983"/>
      <c r="AW322" s="1983"/>
      <c r="AX322" s="1984"/>
      <c r="AY322" s="388"/>
      <c r="AZ322" s="388"/>
      <c r="BA322" s="388"/>
      <c r="BB322" s="388"/>
      <c r="BC322" s="388"/>
      <c r="BD322" s="388"/>
    </row>
    <row r="323" spans="1:56">
      <c r="A323" s="1983"/>
      <c r="B323" s="1983"/>
      <c r="C323" s="1983"/>
      <c r="D323" s="1983"/>
      <c r="E323" s="1984"/>
      <c r="F323" s="1983"/>
      <c r="G323" s="1983"/>
      <c r="H323" s="1983"/>
      <c r="I323" s="1983"/>
      <c r="J323" s="1984"/>
      <c r="K323" s="1983"/>
      <c r="L323" s="1983"/>
      <c r="M323" s="1983"/>
      <c r="N323" s="1983"/>
      <c r="O323" s="1984"/>
      <c r="P323" s="1983"/>
      <c r="Q323" s="1983"/>
      <c r="R323" s="1983"/>
      <c r="S323" s="1983"/>
      <c r="T323" s="1984"/>
      <c r="U323" s="1983"/>
      <c r="V323" s="1983"/>
      <c r="W323" s="1983"/>
      <c r="X323" s="1983"/>
      <c r="Y323" s="1984"/>
      <c r="Z323" s="1983"/>
      <c r="AA323" s="1983"/>
      <c r="AB323" s="1983"/>
      <c r="AC323" s="1983"/>
      <c r="AD323" s="1984"/>
      <c r="AE323" s="1983"/>
      <c r="AF323" s="1983"/>
      <c r="AG323" s="1983"/>
      <c r="AH323" s="1983"/>
      <c r="AI323" s="1984"/>
      <c r="AJ323" s="1983"/>
      <c r="AK323" s="1983"/>
      <c r="AL323" s="1983"/>
      <c r="AM323" s="1983"/>
      <c r="AN323" s="1984"/>
      <c r="AO323" s="1983"/>
      <c r="AP323" s="1983"/>
      <c r="AQ323" s="1983"/>
      <c r="AR323" s="1983"/>
      <c r="AS323" s="1984"/>
      <c r="AT323" s="1983"/>
      <c r="AU323" s="1983"/>
      <c r="AV323" s="1983"/>
      <c r="AW323" s="1983"/>
      <c r="AX323" s="1984"/>
    </row>
    <row r="324" spans="1:56">
      <c r="A324" s="1983"/>
      <c r="B324" s="1983"/>
      <c r="C324" s="1983"/>
      <c r="D324" s="1983"/>
      <c r="E324" s="1984"/>
      <c r="F324" s="1983"/>
      <c r="G324" s="1983"/>
      <c r="H324" s="1983"/>
      <c r="I324" s="1983"/>
      <c r="J324" s="1984"/>
      <c r="K324" s="1983"/>
      <c r="L324" s="1983"/>
      <c r="M324" s="1983"/>
      <c r="N324" s="1983"/>
      <c r="O324" s="1984"/>
      <c r="P324" s="1983"/>
      <c r="Q324" s="1983"/>
      <c r="R324" s="1983"/>
      <c r="S324" s="1983"/>
      <c r="T324" s="1984"/>
      <c r="U324" s="1983"/>
      <c r="V324" s="1983"/>
      <c r="W324" s="1983"/>
      <c r="X324" s="1983"/>
      <c r="Y324" s="1984"/>
      <c r="Z324" s="1983"/>
      <c r="AA324" s="1983"/>
      <c r="AB324" s="1983"/>
      <c r="AC324" s="1983"/>
      <c r="AD324" s="1984"/>
      <c r="AE324" s="1983"/>
      <c r="AF324" s="1983"/>
      <c r="AG324" s="1983"/>
      <c r="AH324" s="1983"/>
      <c r="AI324" s="1984"/>
      <c r="AJ324" s="1983"/>
      <c r="AK324" s="1983"/>
      <c r="AL324" s="1983"/>
      <c r="AM324" s="1983"/>
      <c r="AN324" s="1984"/>
      <c r="AO324" s="1983"/>
      <c r="AP324" s="1983"/>
      <c r="AQ324" s="1983"/>
      <c r="AR324" s="1983"/>
      <c r="AS324" s="1984"/>
      <c r="AT324" s="1983"/>
      <c r="AU324" s="1983"/>
      <c r="AV324" s="1983"/>
      <c r="AW324" s="1983"/>
      <c r="AX324" s="1984"/>
    </row>
    <row r="325" spans="1:56">
      <c r="A325" s="1983"/>
      <c r="B325" s="1983"/>
      <c r="C325" s="1983"/>
      <c r="D325" s="1983"/>
      <c r="E325" s="1984"/>
      <c r="F325" s="1983"/>
      <c r="G325" s="1983"/>
      <c r="H325" s="1983"/>
      <c r="I325" s="1983"/>
      <c r="J325" s="1984"/>
      <c r="K325" s="1983"/>
      <c r="L325" s="1983"/>
      <c r="M325" s="1983"/>
      <c r="N325" s="1983"/>
      <c r="O325" s="1984"/>
      <c r="P325" s="1983"/>
      <c r="Q325" s="1983"/>
      <c r="R325" s="1983"/>
      <c r="S325" s="1983"/>
      <c r="T325" s="1984"/>
      <c r="U325" s="1983"/>
      <c r="V325" s="1983"/>
      <c r="W325" s="1983"/>
      <c r="X325" s="1983"/>
      <c r="Y325" s="1984"/>
      <c r="Z325" s="1983"/>
      <c r="AA325" s="1983"/>
      <c r="AB325" s="1983"/>
      <c r="AC325" s="1983"/>
      <c r="AD325" s="1984"/>
      <c r="AE325" s="1983"/>
      <c r="AF325" s="1983"/>
      <c r="AG325" s="1983"/>
      <c r="AH325" s="1983"/>
      <c r="AI325" s="1984"/>
      <c r="AJ325" s="1983"/>
      <c r="AK325" s="1983"/>
      <c r="AL325" s="1983"/>
      <c r="AM325" s="1983"/>
      <c r="AN325" s="1984"/>
      <c r="AO325" s="1983"/>
      <c r="AP325" s="1983"/>
      <c r="AQ325" s="1983"/>
      <c r="AR325" s="1983"/>
      <c r="AS325" s="1984"/>
      <c r="AT325" s="1983"/>
      <c r="AU325" s="1983"/>
      <c r="AV325" s="1983"/>
      <c r="AW325" s="1983"/>
      <c r="AX325" s="1984"/>
    </row>
    <row r="326" spans="1:56">
      <c r="A326" s="1983"/>
      <c r="B326" s="1983"/>
      <c r="C326" s="1983"/>
      <c r="D326" s="1983"/>
      <c r="E326" s="1984"/>
      <c r="F326" s="1983"/>
      <c r="G326" s="1983"/>
      <c r="H326" s="1983"/>
      <c r="I326" s="1983"/>
      <c r="J326" s="1984"/>
      <c r="K326" s="1983"/>
      <c r="L326" s="1983"/>
      <c r="M326" s="1983"/>
      <c r="N326" s="1983"/>
      <c r="O326" s="1984"/>
      <c r="P326" s="1983"/>
      <c r="Q326" s="1983"/>
      <c r="R326" s="1983"/>
      <c r="S326" s="1983"/>
      <c r="T326" s="1984"/>
      <c r="U326" s="1983"/>
      <c r="V326" s="1983"/>
      <c r="W326" s="1983"/>
      <c r="X326" s="1983"/>
      <c r="Y326" s="1984"/>
      <c r="Z326" s="1983"/>
      <c r="AA326" s="1983"/>
      <c r="AB326" s="1983"/>
      <c r="AC326" s="1983"/>
      <c r="AD326" s="1984"/>
      <c r="AE326" s="1983"/>
      <c r="AF326" s="1983"/>
      <c r="AG326" s="1983"/>
      <c r="AH326" s="1983"/>
      <c r="AI326" s="1984"/>
      <c r="AJ326" s="1983"/>
      <c r="AK326" s="1983"/>
      <c r="AL326" s="1983"/>
      <c r="AM326" s="1983"/>
      <c r="AN326" s="1984"/>
      <c r="AO326" s="1983"/>
      <c r="AP326" s="1983"/>
      <c r="AQ326" s="1983"/>
      <c r="AR326" s="1983"/>
      <c r="AS326" s="1984"/>
      <c r="AT326" s="1983"/>
      <c r="AU326" s="1983"/>
      <c r="AV326" s="1983"/>
      <c r="AW326" s="1983"/>
      <c r="AX326" s="1984"/>
    </row>
    <row r="327" spans="1:56">
      <c r="A327" s="2002"/>
      <c r="B327" s="2002"/>
      <c r="C327" s="2002"/>
      <c r="D327" s="2002"/>
      <c r="E327" s="2003"/>
      <c r="F327" s="2002"/>
      <c r="G327" s="2002"/>
      <c r="H327" s="2002"/>
      <c r="I327" s="2002"/>
      <c r="J327" s="2003"/>
      <c r="K327" s="2002"/>
      <c r="L327" s="2002"/>
      <c r="M327" s="2002"/>
      <c r="N327" s="2002"/>
      <c r="O327" s="2003"/>
      <c r="P327" s="2002"/>
      <c r="Q327" s="2002"/>
      <c r="R327" s="2002"/>
      <c r="S327" s="2002"/>
      <c r="T327" s="2003"/>
      <c r="U327" s="2002"/>
      <c r="V327" s="2002"/>
      <c r="W327" s="2002"/>
      <c r="X327" s="2002"/>
      <c r="Y327" s="2003"/>
      <c r="Z327" s="2002"/>
      <c r="AA327" s="2002"/>
      <c r="AB327" s="2002"/>
      <c r="AC327" s="2002"/>
      <c r="AD327" s="2003"/>
      <c r="AE327" s="2002"/>
      <c r="AF327" s="2002"/>
      <c r="AG327" s="2002"/>
      <c r="AH327" s="2002"/>
      <c r="AI327" s="2003"/>
      <c r="AJ327" s="2002"/>
      <c r="AK327" s="2002"/>
      <c r="AL327" s="2002"/>
      <c r="AM327" s="2002"/>
      <c r="AN327" s="2003"/>
      <c r="AO327" s="2002"/>
      <c r="AP327" s="2002"/>
      <c r="AQ327" s="2002"/>
      <c r="AR327" s="2002"/>
      <c r="AS327" s="2003"/>
      <c r="AT327" s="2002"/>
      <c r="AU327" s="2002"/>
      <c r="AV327" s="2002"/>
      <c r="AW327" s="2002"/>
      <c r="AX327" s="2003"/>
    </row>
    <row r="328" spans="1:56">
      <c r="A328" s="477">
        <v>21</v>
      </c>
      <c r="B328" s="478"/>
      <c r="C328" s="478"/>
      <c r="D328" s="478"/>
      <c r="E328" s="479"/>
      <c r="F328" s="477">
        <v>22</v>
      </c>
      <c r="G328" s="478"/>
      <c r="H328" s="478"/>
      <c r="I328" s="478"/>
      <c r="J328" s="479"/>
      <c r="K328" s="477">
        <v>23</v>
      </c>
      <c r="L328" s="478"/>
      <c r="M328" s="478"/>
      <c r="N328" s="478"/>
      <c r="O328" s="479"/>
      <c r="P328" s="477">
        <v>24</v>
      </c>
      <c r="Q328" s="478"/>
      <c r="R328" s="478"/>
      <c r="S328" s="478"/>
      <c r="T328" s="479"/>
      <c r="U328" s="477">
        <v>25</v>
      </c>
      <c r="V328" s="478"/>
      <c r="W328" s="478"/>
      <c r="X328" s="478"/>
      <c r="Y328" s="479"/>
      <c r="Z328" s="2175" t="s">
        <v>103</v>
      </c>
      <c r="AA328" s="2176"/>
      <c r="AB328" s="2176"/>
      <c r="AC328" s="2176"/>
      <c r="AD328" s="2176"/>
      <c r="AE328" s="2176"/>
      <c r="AF328" s="2176"/>
      <c r="AG328" s="2176"/>
      <c r="AH328" s="2176"/>
      <c r="AI328" s="2176"/>
      <c r="AJ328" s="2176"/>
      <c r="AK328" s="2176"/>
      <c r="AL328" s="2176"/>
      <c r="AM328" s="2176"/>
      <c r="AN328" s="2176"/>
      <c r="AO328" s="2176"/>
      <c r="AP328" s="2176"/>
      <c r="AQ328" s="2176"/>
      <c r="AR328" s="2176"/>
      <c r="AS328" s="2176"/>
      <c r="AT328" s="2176"/>
      <c r="AU328" s="2176"/>
      <c r="AV328" s="2176"/>
      <c r="AW328" s="2176"/>
      <c r="AX328" s="2176"/>
    </row>
    <row r="329" spans="1:56">
      <c r="A329" s="2104"/>
      <c r="B329" s="1983"/>
      <c r="C329" s="1983"/>
      <c r="D329" s="1983"/>
      <c r="E329" s="1984"/>
      <c r="F329" s="1983"/>
      <c r="G329" s="1983"/>
      <c r="H329" s="1983"/>
      <c r="I329" s="1983"/>
      <c r="J329" s="1984"/>
      <c r="K329" s="1983"/>
      <c r="L329" s="1983"/>
      <c r="M329" s="1983"/>
      <c r="N329" s="1983"/>
      <c r="O329" s="1984"/>
      <c r="P329" s="1983"/>
      <c r="Q329" s="1983"/>
      <c r="R329" s="1983"/>
      <c r="S329" s="1983"/>
      <c r="T329" s="1984"/>
      <c r="U329" s="1983"/>
      <c r="V329" s="1983"/>
      <c r="W329" s="1983"/>
      <c r="X329" s="1983"/>
      <c r="Y329" s="1984"/>
      <c r="Z329" s="2177"/>
      <c r="AA329" s="2178"/>
      <c r="AB329" s="2178"/>
      <c r="AC329" s="2178"/>
      <c r="AD329" s="2178"/>
      <c r="AE329" s="2178"/>
      <c r="AF329" s="2178"/>
      <c r="AG329" s="2178"/>
      <c r="AH329" s="2178"/>
      <c r="AI329" s="2178"/>
      <c r="AJ329" s="2178"/>
      <c r="AK329" s="2178"/>
      <c r="AL329" s="2178"/>
      <c r="AM329" s="2178"/>
      <c r="AN329" s="2178"/>
      <c r="AO329" s="2178"/>
      <c r="AP329" s="2178"/>
      <c r="AQ329" s="2178"/>
      <c r="AR329" s="2178"/>
      <c r="AS329" s="2178"/>
      <c r="AT329" s="2178"/>
      <c r="AU329" s="2178"/>
      <c r="AV329" s="2178"/>
      <c r="AW329" s="2178"/>
      <c r="AX329" s="2178"/>
    </row>
    <row r="330" spans="1:56">
      <c r="A330" s="2104"/>
      <c r="B330" s="1983"/>
      <c r="C330" s="1983"/>
      <c r="D330" s="1983"/>
      <c r="E330" s="1984"/>
      <c r="F330" s="1983"/>
      <c r="G330" s="1983"/>
      <c r="H330" s="1983"/>
      <c r="I330" s="1983"/>
      <c r="J330" s="1984"/>
      <c r="K330" s="1983"/>
      <c r="L330" s="1983"/>
      <c r="M330" s="1983"/>
      <c r="N330" s="1983"/>
      <c r="O330" s="1984"/>
      <c r="P330" s="1983"/>
      <c r="Q330" s="1983"/>
      <c r="R330" s="1983"/>
      <c r="S330" s="1983"/>
      <c r="T330" s="1984"/>
      <c r="U330" s="1983"/>
      <c r="V330" s="1983"/>
      <c r="W330" s="1983"/>
      <c r="X330" s="1983"/>
      <c r="Y330" s="1984"/>
      <c r="Z330" s="2177"/>
      <c r="AA330" s="2178"/>
      <c r="AB330" s="2178"/>
      <c r="AC330" s="2178"/>
      <c r="AD330" s="2178"/>
      <c r="AE330" s="2178"/>
      <c r="AF330" s="2178"/>
      <c r="AG330" s="2178"/>
      <c r="AH330" s="2178"/>
      <c r="AI330" s="2178"/>
      <c r="AJ330" s="2178"/>
      <c r="AK330" s="2178"/>
      <c r="AL330" s="2178"/>
      <c r="AM330" s="2178"/>
      <c r="AN330" s="2178"/>
      <c r="AO330" s="2178"/>
      <c r="AP330" s="2178"/>
      <c r="AQ330" s="2178"/>
      <c r="AR330" s="2178"/>
      <c r="AS330" s="2178"/>
      <c r="AT330" s="2178"/>
      <c r="AU330" s="2178"/>
      <c r="AV330" s="2178"/>
      <c r="AW330" s="2178"/>
      <c r="AX330" s="2178"/>
    </row>
    <row r="331" spans="1:56">
      <c r="A331" s="2104"/>
      <c r="B331" s="1983"/>
      <c r="C331" s="1983"/>
      <c r="D331" s="1983"/>
      <c r="E331" s="1984"/>
      <c r="F331" s="1983"/>
      <c r="G331" s="1983"/>
      <c r="H331" s="1983"/>
      <c r="I331" s="1983"/>
      <c r="J331" s="1984"/>
      <c r="K331" s="1983"/>
      <c r="L331" s="1983"/>
      <c r="M331" s="1983"/>
      <c r="N331" s="1983"/>
      <c r="O331" s="1984"/>
      <c r="P331" s="1983"/>
      <c r="Q331" s="1983"/>
      <c r="R331" s="1983"/>
      <c r="S331" s="1983"/>
      <c r="T331" s="1984"/>
      <c r="U331" s="1983"/>
      <c r="V331" s="1983"/>
      <c r="W331" s="1983"/>
      <c r="X331" s="1983"/>
      <c r="Y331" s="1984"/>
      <c r="Z331" s="2177"/>
      <c r="AA331" s="2178"/>
      <c r="AB331" s="2178"/>
      <c r="AC331" s="2178"/>
      <c r="AD331" s="2178"/>
      <c r="AE331" s="2178"/>
      <c r="AF331" s="2178"/>
      <c r="AG331" s="2178"/>
      <c r="AH331" s="2178"/>
      <c r="AI331" s="2178"/>
      <c r="AJ331" s="2178"/>
      <c r="AK331" s="2178"/>
      <c r="AL331" s="2178"/>
      <c r="AM331" s="2178"/>
      <c r="AN331" s="2178"/>
      <c r="AO331" s="2178"/>
      <c r="AP331" s="2178"/>
      <c r="AQ331" s="2178"/>
      <c r="AR331" s="2178"/>
      <c r="AS331" s="2178"/>
      <c r="AT331" s="2178"/>
      <c r="AU331" s="2178"/>
      <c r="AV331" s="2178"/>
      <c r="AW331" s="2178"/>
      <c r="AX331" s="2178"/>
    </row>
    <row r="332" spans="1:56" ht="15.75">
      <c r="A332" s="2104"/>
      <c r="B332" s="1983"/>
      <c r="C332" s="1983"/>
      <c r="D332" s="1983"/>
      <c r="E332" s="1984"/>
      <c r="F332" s="1983"/>
      <c r="G332" s="1983"/>
      <c r="H332" s="1983"/>
      <c r="I332" s="1983"/>
      <c r="J332" s="1984"/>
      <c r="K332" s="1983"/>
      <c r="L332" s="1983"/>
      <c r="M332" s="1983"/>
      <c r="N332" s="1983"/>
      <c r="O332" s="1984"/>
      <c r="P332" s="1983"/>
      <c r="Q332" s="1983"/>
      <c r="R332" s="1983"/>
      <c r="S332" s="1983"/>
      <c r="T332" s="1984"/>
      <c r="U332" s="1983"/>
      <c r="V332" s="1983"/>
      <c r="W332" s="1983"/>
      <c r="X332" s="1983"/>
      <c r="Y332" s="1984"/>
      <c r="Z332" s="2102" t="s">
        <v>43</v>
      </c>
      <c r="AA332" s="2103"/>
      <c r="AB332" s="2103"/>
      <c r="AC332" s="480"/>
      <c r="AD332" s="482" t="s">
        <v>44</v>
      </c>
      <c r="AE332" s="482" t="s">
        <v>45</v>
      </c>
      <c r="AF332" s="482" t="s">
        <v>208</v>
      </c>
      <c r="AG332" s="2103" t="s">
        <v>47</v>
      </c>
      <c r="AH332" s="2103"/>
      <c r="AI332" s="2103"/>
      <c r="AJ332" s="481"/>
      <c r="AK332" s="481"/>
      <c r="AL332" s="481"/>
      <c r="AM332" s="481"/>
      <c r="AN332" s="481"/>
      <c r="AO332" s="481"/>
      <c r="AP332" s="481"/>
      <c r="AQ332" s="481"/>
      <c r="AR332" s="482" t="s">
        <v>48</v>
      </c>
      <c r="AS332" s="481"/>
      <c r="AT332" s="2179">
        <f>$AT$38</f>
        <v>462</v>
      </c>
      <c r="AU332" s="2179"/>
      <c r="AV332" s="2180" t="s">
        <v>49</v>
      </c>
      <c r="AW332" s="2180"/>
      <c r="AX332" s="481"/>
    </row>
    <row r="333" spans="1:56">
      <c r="A333" s="2104"/>
      <c r="B333" s="1983"/>
      <c r="C333" s="1983"/>
      <c r="D333" s="1983"/>
      <c r="E333" s="1984"/>
      <c r="F333" s="1983"/>
      <c r="G333" s="1983"/>
      <c r="H333" s="1983"/>
      <c r="I333" s="1983"/>
      <c r="J333" s="1984"/>
      <c r="K333" s="1983"/>
      <c r="L333" s="1983"/>
      <c r="M333" s="1983"/>
      <c r="N333" s="1983"/>
      <c r="O333" s="1984"/>
      <c r="P333" s="1983"/>
      <c r="Q333" s="1983"/>
      <c r="R333" s="1983"/>
      <c r="S333" s="1983"/>
      <c r="T333" s="1984"/>
      <c r="U333" s="1983"/>
      <c r="V333" s="1983"/>
      <c r="W333" s="1983"/>
      <c r="X333" s="1983"/>
      <c r="Y333" s="1984"/>
      <c r="Z333" s="2000"/>
      <c r="AA333" s="2001"/>
      <c r="AB333" s="2001"/>
      <c r="AC333" s="2001"/>
      <c r="AD333" s="556"/>
      <c r="AE333" s="557"/>
      <c r="AF333" s="527">
        <f>SUM($AT$38-AE333)</f>
        <v>462</v>
      </c>
      <c r="AG333" s="1983"/>
      <c r="AH333" s="1983"/>
      <c r="AI333" s="1983"/>
      <c r="AJ333" s="1983"/>
      <c r="AK333" s="1983"/>
      <c r="AL333" s="1983"/>
      <c r="AM333" s="1983"/>
      <c r="AN333" s="1983"/>
      <c r="AO333" s="1983"/>
      <c r="AP333" s="1983"/>
      <c r="AQ333" s="1983"/>
      <c r="AR333" s="1983"/>
      <c r="AS333" s="1983"/>
      <c r="AT333" s="1983"/>
      <c r="AU333" s="1983"/>
      <c r="AV333" s="1983"/>
      <c r="AW333" s="1983"/>
      <c r="AX333" s="481"/>
    </row>
    <row r="334" spans="1:56">
      <c r="A334" s="2104"/>
      <c r="B334" s="1983"/>
      <c r="C334" s="1983"/>
      <c r="D334" s="1983"/>
      <c r="E334" s="1984"/>
      <c r="F334" s="1983"/>
      <c r="G334" s="1983"/>
      <c r="H334" s="1983"/>
      <c r="I334" s="1983"/>
      <c r="J334" s="1984"/>
      <c r="K334" s="1983"/>
      <c r="L334" s="1983"/>
      <c r="M334" s="1983"/>
      <c r="N334" s="1983"/>
      <c r="O334" s="1984"/>
      <c r="P334" s="1983"/>
      <c r="Q334" s="1983"/>
      <c r="R334" s="1983"/>
      <c r="S334" s="1983"/>
      <c r="T334" s="1984"/>
      <c r="U334" s="1983"/>
      <c r="V334" s="1983"/>
      <c r="W334" s="1983"/>
      <c r="X334" s="1983"/>
      <c r="Y334" s="1984"/>
      <c r="Z334" s="2000"/>
      <c r="AA334" s="2001"/>
      <c r="AB334" s="2001"/>
      <c r="AC334" s="2001"/>
      <c r="AD334" s="556"/>
      <c r="AE334" s="557"/>
      <c r="AF334" s="527">
        <f t="shared" ref="AF334:AF343" si="6">SUM($AT$38-AE334)</f>
        <v>462</v>
      </c>
      <c r="AG334" s="1983"/>
      <c r="AH334" s="1983"/>
      <c r="AI334" s="1983"/>
      <c r="AJ334" s="1983"/>
      <c r="AK334" s="1983"/>
      <c r="AL334" s="1983"/>
      <c r="AM334" s="1983"/>
      <c r="AN334" s="1983"/>
      <c r="AO334" s="1983"/>
      <c r="AP334" s="1983"/>
      <c r="AQ334" s="1983"/>
      <c r="AR334" s="1983"/>
      <c r="AS334" s="1983"/>
      <c r="AT334" s="1983"/>
      <c r="AU334" s="1983"/>
      <c r="AV334" s="1983"/>
      <c r="AW334" s="1983"/>
      <c r="AX334" s="481"/>
    </row>
    <row r="335" spans="1:56">
      <c r="A335" s="2104"/>
      <c r="B335" s="1983"/>
      <c r="C335" s="1983"/>
      <c r="D335" s="1983"/>
      <c r="E335" s="1984"/>
      <c r="F335" s="1983"/>
      <c r="G335" s="1983"/>
      <c r="H335" s="1983"/>
      <c r="I335" s="1983"/>
      <c r="J335" s="1984"/>
      <c r="K335" s="1983"/>
      <c r="L335" s="1983"/>
      <c r="M335" s="1983"/>
      <c r="N335" s="1983"/>
      <c r="O335" s="1984"/>
      <c r="P335" s="1983"/>
      <c r="Q335" s="1983"/>
      <c r="R335" s="1983"/>
      <c r="S335" s="1983"/>
      <c r="T335" s="1984"/>
      <c r="U335" s="1983"/>
      <c r="V335" s="1983"/>
      <c r="W335" s="1983"/>
      <c r="X335" s="1983"/>
      <c r="Y335" s="1984"/>
      <c r="Z335" s="2000"/>
      <c r="AA335" s="2001"/>
      <c r="AB335" s="2001"/>
      <c r="AC335" s="2001"/>
      <c r="AD335" s="556"/>
      <c r="AE335" s="557"/>
      <c r="AF335" s="527">
        <f t="shared" si="6"/>
        <v>462</v>
      </c>
      <c r="AG335" s="1983"/>
      <c r="AH335" s="1983"/>
      <c r="AI335" s="1983"/>
      <c r="AJ335" s="1983"/>
      <c r="AK335" s="1983"/>
      <c r="AL335" s="1983"/>
      <c r="AM335" s="1983"/>
      <c r="AN335" s="1983"/>
      <c r="AO335" s="1983"/>
      <c r="AP335" s="1983"/>
      <c r="AQ335" s="1983"/>
      <c r="AR335" s="1983"/>
      <c r="AS335" s="1983"/>
      <c r="AT335" s="1983"/>
      <c r="AU335" s="1983"/>
      <c r="AV335" s="1983"/>
      <c r="AW335" s="1983"/>
      <c r="AX335" s="481"/>
    </row>
    <row r="336" spans="1:56">
      <c r="A336" s="2104"/>
      <c r="B336" s="1983"/>
      <c r="C336" s="1983"/>
      <c r="D336" s="1983"/>
      <c r="E336" s="1984"/>
      <c r="F336" s="1983"/>
      <c r="G336" s="1983"/>
      <c r="H336" s="1983"/>
      <c r="I336" s="1983"/>
      <c r="J336" s="1984"/>
      <c r="K336" s="1983"/>
      <c r="L336" s="1983"/>
      <c r="M336" s="1983"/>
      <c r="N336" s="1983"/>
      <c r="O336" s="1984"/>
      <c r="P336" s="1983"/>
      <c r="Q336" s="1983"/>
      <c r="R336" s="1983"/>
      <c r="S336" s="1983"/>
      <c r="T336" s="1984"/>
      <c r="U336" s="1983"/>
      <c r="V336" s="1983"/>
      <c r="W336" s="1983"/>
      <c r="X336" s="1983"/>
      <c r="Y336" s="1984"/>
      <c r="Z336" s="2000"/>
      <c r="AA336" s="2001"/>
      <c r="AB336" s="2001"/>
      <c r="AC336" s="2001"/>
      <c r="AD336" s="556"/>
      <c r="AE336" s="557"/>
      <c r="AF336" s="527">
        <f t="shared" si="6"/>
        <v>462</v>
      </c>
      <c r="AG336" s="1983"/>
      <c r="AH336" s="1983"/>
      <c r="AI336" s="1983"/>
      <c r="AJ336" s="1983"/>
      <c r="AK336" s="1983"/>
      <c r="AL336" s="1983"/>
      <c r="AM336" s="1983"/>
      <c r="AN336" s="1983"/>
      <c r="AO336" s="1983"/>
      <c r="AP336" s="1983"/>
      <c r="AQ336" s="1983"/>
      <c r="AR336" s="1983"/>
      <c r="AS336" s="1983"/>
      <c r="AT336" s="1983"/>
      <c r="AU336" s="1983"/>
      <c r="AV336" s="1983"/>
      <c r="AW336" s="1983"/>
      <c r="AX336" s="481"/>
    </row>
    <row r="337" spans="1:56">
      <c r="A337" s="2104"/>
      <c r="B337" s="1983"/>
      <c r="C337" s="1983"/>
      <c r="D337" s="1983"/>
      <c r="E337" s="1984"/>
      <c r="F337" s="1983"/>
      <c r="G337" s="1983"/>
      <c r="H337" s="1983"/>
      <c r="I337" s="1983"/>
      <c r="J337" s="1984"/>
      <c r="K337" s="1983"/>
      <c r="L337" s="1983"/>
      <c r="M337" s="1983"/>
      <c r="N337" s="1983"/>
      <c r="O337" s="1984"/>
      <c r="P337" s="1983"/>
      <c r="Q337" s="1983"/>
      <c r="R337" s="1983"/>
      <c r="S337" s="1983"/>
      <c r="T337" s="1984"/>
      <c r="U337" s="1983"/>
      <c r="V337" s="1983"/>
      <c r="W337" s="1983"/>
      <c r="X337" s="1983"/>
      <c r="Y337" s="1984"/>
      <c r="Z337" s="2000"/>
      <c r="AA337" s="2001"/>
      <c r="AB337" s="2001"/>
      <c r="AC337" s="2001"/>
      <c r="AD337" s="556"/>
      <c r="AE337" s="557"/>
      <c r="AF337" s="527">
        <f t="shared" si="6"/>
        <v>462</v>
      </c>
      <c r="AG337" s="1983"/>
      <c r="AH337" s="1983"/>
      <c r="AI337" s="1983"/>
      <c r="AJ337" s="1983"/>
      <c r="AK337" s="1983"/>
      <c r="AL337" s="1983"/>
      <c r="AM337" s="1983"/>
      <c r="AN337" s="1983"/>
      <c r="AO337" s="1983"/>
      <c r="AP337" s="1983"/>
      <c r="AQ337" s="1983"/>
      <c r="AR337" s="1983"/>
      <c r="AS337" s="1983"/>
      <c r="AT337" s="1983"/>
      <c r="AU337" s="1983"/>
      <c r="AV337" s="1983"/>
      <c r="AW337" s="1983"/>
      <c r="AX337" s="481"/>
    </row>
    <row r="338" spans="1:56" s="387" customFormat="1">
      <c r="A338" s="2104"/>
      <c r="B338" s="1983"/>
      <c r="C338" s="1983"/>
      <c r="D338" s="1983"/>
      <c r="E338" s="1984"/>
      <c r="F338" s="1983"/>
      <c r="G338" s="1983"/>
      <c r="H338" s="1983"/>
      <c r="I338" s="1983"/>
      <c r="J338" s="1984"/>
      <c r="K338" s="1983"/>
      <c r="L338" s="1983"/>
      <c r="M338" s="1983"/>
      <c r="N338" s="1983"/>
      <c r="O338" s="1984"/>
      <c r="P338" s="1983"/>
      <c r="Q338" s="1983"/>
      <c r="R338" s="1983"/>
      <c r="S338" s="1983"/>
      <c r="T338" s="1984"/>
      <c r="U338" s="1983"/>
      <c r="V338" s="1983"/>
      <c r="W338" s="1983"/>
      <c r="X338" s="1983"/>
      <c r="Y338" s="1984"/>
      <c r="Z338" s="2000"/>
      <c r="AA338" s="2001"/>
      <c r="AB338" s="2001"/>
      <c r="AC338" s="2001"/>
      <c r="AD338" s="556"/>
      <c r="AE338" s="557"/>
      <c r="AF338" s="527">
        <f t="shared" si="6"/>
        <v>462</v>
      </c>
      <c r="AG338" s="1983"/>
      <c r="AH338" s="1983"/>
      <c r="AI338" s="1983"/>
      <c r="AJ338" s="1983"/>
      <c r="AK338" s="1983"/>
      <c r="AL338" s="1983"/>
      <c r="AM338" s="1983"/>
      <c r="AN338" s="1983"/>
      <c r="AO338" s="1983"/>
      <c r="AP338" s="1983"/>
      <c r="AQ338" s="1983"/>
      <c r="AR338" s="1983"/>
      <c r="AS338" s="1983"/>
      <c r="AT338" s="1983"/>
      <c r="AU338" s="1983"/>
      <c r="AV338" s="1983"/>
      <c r="AW338" s="1983"/>
      <c r="AX338" s="481"/>
      <c r="AY338" s="388"/>
      <c r="AZ338" s="388"/>
      <c r="BA338" s="388"/>
      <c r="BB338" s="388"/>
      <c r="BC338" s="388"/>
      <c r="BD338" s="388"/>
    </row>
    <row r="339" spans="1:56">
      <c r="A339" s="2104"/>
      <c r="B339" s="1983"/>
      <c r="C339" s="1983"/>
      <c r="D339" s="1983"/>
      <c r="E339" s="1984"/>
      <c r="F339" s="1983"/>
      <c r="G339" s="1983"/>
      <c r="H339" s="1983"/>
      <c r="I339" s="1983"/>
      <c r="J339" s="1984"/>
      <c r="K339" s="1983"/>
      <c r="L339" s="1983"/>
      <c r="M339" s="1983"/>
      <c r="N339" s="1983"/>
      <c r="O339" s="1984"/>
      <c r="P339" s="1983"/>
      <c r="Q339" s="1983"/>
      <c r="R339" s="1983"/>
      <c r="S339" s="1983"/>
      <c r="T339" s="1984"/>
      <c r="U339" s="1983"/>
      <c r="V339" s="1983"/>
      <c r="W339" s="1983"/>
      <c r="X339" s="1983"/>
      <c r="Y339" s="1984"/>
      <c r="Z339" s="2000"/>
      <c r="AA339" s="2001"/>
      <c r="AB339" s="2001"/>
      <c r="AC339" s="2001"/>
      <c r="AD339" s="556"/>
      <c r="AE339" s="557"/>
      <c r="AF339" s="527">
        <f t="shared" si="6"/>
        <v>462</v>
      </c>
      <c r="AG339" s="1983"/>
      <c r="AH339" s="1983"/>
      <c r="AI339" s="1983"/>
      <c r="AJ339" s="1983"/>
      <c r="AK339" s="1983"/>
      <c r="AL339" s="1983"/>
      <c r="AM339" s="1983"/>
      <c r="AN339" s="1983"/>
      <c r="AO339" s="1983"/>
      <c r="AP339" s="1983"/>
      <c r="AQ339" s="1983"/>
      <c r="AR339" s="1983"/>
      <c r="AS339" s="1983"/>
      <c r="AT339" s="1983"/>
      <c r="AU339" s="1983"/>
      <c r="AV339" s="1983"/>
      <c r="AW339" s="1983"/>
      <c r="AX339" s="481"/>
    </row>
    <row r="340" spans="1:56">
      <c r="A340" s="2104"/>
      <c r="B340" s="1983"/>
      <c r="C340" s="1983"/>
      <c r="D340" s="1983"/>
      <c r="E340" s="1984"/>
      <c r="F340" s="1983"/>
      <c r="G340" s="1983"/>
      <c r="H340" s="1983"/>
      <c r="I340" s="1983"/>
      <c r="J340" s="1984"/>
      <c r="K340" s="1983"/>
      <c r="L340" s="1983"/>
      <c r="M340" s="1983"/>
      <c r="N340" s="1983"/>
      <c r="O340" s="1984"/>
      <c r="P340" s="1983"/>
      <c r="Q340" s="1983"/>
      <c r="R340" s="1983"/>
      <c r="S340" s="1983"/>
      <c r="T340" s="1984"/>
      <c r="U340" s="1983"/>
      <c r="V340" s="1983"/>
      <c r="W340" s="1983"/>
      <c r="X340" s="1983"/>
      <c r="Y340" s="1984"/>
      <c r="Z340" s="2000"/>
      <c r="AA340" s="2001"/>
      <c r="AB340" s="2001"/>
      <c r="AC340" s="2001"/>
      <c r="AD340" s="556"/>
      <c r="AE340" s="557"/>
      <c r="AF340" s="527">
        <f t="shared" si="6"/>
        <v>462</v>
      </c>
      <c r="AG340" s="1983"/>
      <c r="AH340" s="1983"/>
      <c r="AI340" s="1983"/>
      <c r="AJ340" s="1983"/>
      <c r="AK340" s="1983"/>
      <c r="AL340" s="1983"/>
      <c r="AM340" s="1983"/>
      <c r="AN340" s="1983"/>
      <c r="AO340" s="1983"/>
      <c r="AP340" s="1983"/>
      <c r="AQ340" s="1983"/>
      <c r="AR340" s="1983"/>
      <c r="AS340" s="1983"/>
      <c r="AT340" s="1983"/>
      <c r="AU340" s="1983"/>
      <c r="AV340" s="1983"/>
      <c r="AW340" s="1983"/>
      <c r="AX340" s="481"/>
    </row>
    <row r="341" spans="1:56">
      <c r="A341" s="2104"/>
      <c r="B341" s="1983"/>
      <c r="C341" s="1983"/>
      <c r="D341" s="1983"/>
      <c r="E341" s="1984"/>
      <c r="F341" s="1983"/>
      <c r="G341" s="1983"/>
      <c r="H341" s="1983"/>
      <c r="I341" s="1983"/>
      <c r="J341" s="1984"/>
      <c r="K341" s="1983"/>
      <c r="L341" s="1983"/>
      <c r="M341" s="1983"/>
      <c r="N341" s="1983"/>
      <c r="O341" s="1984"/>
      <c r="P341" s="1983"/>
      <c r="Q341" s="1983"/>
      <c r="R341" s="1983"/>
      <c r="S341" s="1983"/>
      <c r="T341" s="1984"/>
      <c r="U341" s="1983"/>
      <c r="V341" s="1983"/>
      <c r="W341" s="1983"/>
      <c r="X341" s="1983"/>
      <c r="Y341" s="1984"/>
      <c r="Z341" s="2000"/>
      <c r="AA341" s="2001"/>
      <c r="AB341" s="2001"/>
      <c r="AC341" s="2001"/>
      <c r="AD341" s="556"/>
      <c r="AE341" s="557"/>
      <c r="AF341" s="527">
        <f t="shared" si="6"/>
        <v>462</v>
      </c>
      <c r="AG341" s="1983"/>
      <c r="AH341" s="1983"/>
      <c r="AI341" s="1983"/>
      <c r="AJ341" s="1983"/>
      <c r="AK341" s="1983"/>
      <c r="AL341" s="1983"/>
      <c r="AM341" s="1983"/>
      <c r="AN341" s="1983"/>
      <c r="AO341" s="1983"/>
      <c r="AP341" s="1983"/>
      <c r="AQ341" s="1983"/>
      <c r="AR341" s="1983"/>
      <c r="AS341" s="1983"/>
      <c r="AT341" s="1983"/>
      <c r="AU341" s="1983"/>
      <c r="AV341" s="1983"/>
      <c r="AW341" s="1983"/>
      <c r="AX341" s="481"/>
    </row>
    <row r="342" spans="1:56">
      <c r="A342" s="2104"/>
      <c r="B342" s="1983"/>
      <c r="C342" s="1983"/>
      <c r="D342" s="1983"/>
      <c r="E342" s="1984"/>
      <c r="F342" s="1983"/>
      <c r="G342" s="1983"/>
      <c r="H342" s="1983"/>
      <c r="I342" s="1983"/>
      <c r="J342" s="1984"/>
      <c r="K342" s="1983"/>
      <c r="L342" s="1983"/>
      <c r="M342" s="1983"/>
      <c r="N342" s="1983"/>
      <c r="O342" s="1984"/>
      <c r="P342" s="1983"/>
      <c r="Q342" s="1983"/>
      <c r="R342" s="1983"/>
      <c r="S342" s="1983"/>
      <c r="T342" s="1984"/>
      <c r="U342" s="1983"/>
      <c r="V342" s="1983"/>
      <c r="W342" s="1983"/>
      <c r="X342" s="1983"/>
      <c r="Y342" s="1984"/>
      <c r="Z342" s="2000"/>
      <c r="AA342" s="2001"/>
      <c r="AB342" s="2001"/>
      <c r="AC342" s="2001"/>
      <c r="AD342" s="556"/>
      <c r="AE342" s="557"/>
      <c r="AF342" s="527">
        <f t="shared" si="6"/>
        <v>462</v>
      </c>
      <c r="AG342" s="1983"/>
      <c r="AH342" s="1983"/>
      <c r="AI342" s="1983"/>
      <c r="AJ342" s="1983"/>
      <c r="AK342" s="1983"/>
      <c r="AL342" s="1983"/>
      <c r="AM342" s="1983"/>
      <c r="AN342" s="1983"/>
      <c r="AO342" s="1983"/>
      <c r="AP342" s="1983"/>
      <c r="AQ342" s="1983"/>
      <c r="AR342" s="1983"/>
      <c r="AS342" s="1983"/>
      <c r="AT342" s="1983"/>
      <c r="AU342" s="1983"/>
      <c r="AV342" s="1983"/>
      <c r="AW342" s="1983"/>
      <c r="AX342" s="481"/>
    </row>
    <row r="343" spans="1:56">
      <c r="A343" s="2193"/>
      <c r="B343" s="2002"/>
      <c r="C343" s="2002"/>
      <c r="D343" s="2002"/>
      <c r="E343" s="2003"/>
      <c r="F343" s="2002"/>
      <c r="G343" s="2002"/>
      <c r="H343" s="2002"/>
      <c r="I343" s="2002"/>
      <c r="J343" s="2003"/>
      <c r="K343" s="2002"/>
      <c r="L343" s="2002"/>
      <c r="M343" s="2002"/>
      <c r="N343" s="2002"/>
      <c r="O343" s="2003"/>
      <c r="P343" s="2002"/>
      <c r="Q343" s="2002"/>
      <c r="R343" s="2002"/>
      <c r="S343" s="2002"/>
      <c r="T343" s="2003"/>
      <c r="U343" s="2002"/>
      <c r="V343" s="2002"/>
      <c r="W343" s="2002"/>
      <c r="X343" s="2002"/>
      <c r="Y343" s="2003"/>
      <c r="Z343" s="2000"/>
      <c r="AA343" s="2001"/>
      <c r="AB343" s="2001"/>
      <c r="AC343" s="2001"/>
      <c r="AD343" s="556"/>
      <c r="AE343" s="557"/>
      <c r="AF343" s="534">
        <f t="shared" si="6"/>
        <v>462</v>
      </c>
      <c r="AG343" s="573" t="s">
        <v>55</v>
      </c>
      <c r="AH343" s="483"/>
      <c r="AI343" s="483"/>
      <c r="AJ343" s="483"/>
      <c r="AK343" s="483"/>
      <c r="AL343" s="483"/>
      <c r="AM343" s="483"/>
      <c r="AN343" s="483"/>
      <c r="AO343" s="483"/>
      <c r="AP343" s="483"/>
      <c r="AQ343" s="483"/>
      <c r="AR343" s="483"/>
      <c r="AS343" s="483"/>
      <c r="AT343" s="483"/>
      <c r="AU343" s="483"/>
      <c r="AV343" s="483"/>
      <c r="AW343" s="483"/>
      <c r="AX343" s="483"/>
    </row>
    <row r="344" spans="1:56" ht="18.75">
      <c r="A344" s="1997" t="s">
        <v>0</v>
      </c>
      <c r="B344" s="1997"/>
      <c r="C344" s="1997"/>
      <c r="D344" s="1997"/>
      <c r="E344" s="1997"/>
      <c r="F344" s="1997" t="s">
        <v>1</v>
      </c>
      <c r="G344" s="1997"/>
      <c r="H344" s="1997"/>
      <c r="I344" s="1997"/>
      <c r="J344" s="1997"/>
      <c r="K344" s="1997" t="s">
        <v>2</v>
      </c>
      <c r="L344" s="1997"/>
      <c r="M344" s="1997"/>
      <c r="N344" s="1997"/>
      <c r="O344" s="1997"/>
      <c r="P344" s="1997" t="s">
        <v>3</v>
      </c>
      <c r="Q344" s="1997"/>
      <c r="R344" s="1997"/>
      <c r="S344" s="1997"/>
      <c r="T344" s="1997"/>
      <c r="U344" s="1997" t="s">
        <v>4</v>
      </c>
      <c r="V344" s="1997"/>
      <c r="W344" s="1997"/>
      <c r="X344" s="1997"/>
      <c r="Y344" s="1997"/>
      <c r="Z344" s="1997" t="s">
        <v>5</v>
      </c>
      <c r="AA344" s="1997"/>
      <c r="AB344" s="1997"/>
      <c r="AC344" s="1997"/>
      <c r="AD344" s="1997"/>
      <c r="AE344" s="1997" t="s">
        <v>6</v>
      </c>
      <c r="AF344" s="1997"/>
      <c r="AG344" s="1997"/>
      <c r="AH344" s="1997"/>
      <c r="AI344" s="1997"/>
      <c r="AJ344" s="1997" t="s">
        <v>7</v>
      </c>
      <c r="AK344" s="1997"/>
      <c r="AL344" s="1997"/>
      <c r="AM344" s="1997"/>
      <c r="AN344" s="1997"/>
      <c r="AO344" s="1997" t="s">
        <v>8</v>
      </c>
      <c r="AP344" s="1997"/>
      <c r="AQ344" s="1997"/>
      <c r="AR344" s="1997"/>
      <c r="AS344" s="1997"/>
      <c r="AT344" s="1997" t="s">
        <v>9</v>
      </c>
      <c r="AU344" s="1997"/>
      <c r="AV344" s="1997"/>
      <c r="AW344" s="1997"/>
      <c r="AX344" s="1997"/>
    </row>
    <row r="345" spans="1:56">
      <c r="A345" s="2005" t="s">
        <v>111</v>
      </c>
      <c r="B345" s="2006"/>
      <c r="C345" s="2006"/>
      <c r="D345" s="2006"/>
      <c r="E345" s="2006"/>
      <c r="F345" s="2006"/>
      <c r="G345" s="2006"/>
      <c r="H345" s="2006"/>
      <c r="I345" s="2006"/>
      <c r="J345" s="2006"/>
      <c r="K345" s="2006"/>
      <c r="L345" s="2006"/>
      <c r="M345" s="2006"/>
      <c r="N345" s="2006"/>
      <c r="O345" s="2006"/>
      <c r="P345" s="2006"/>
      <c r="Q345" s="2006"/>
      <c r="R345" s="2006"/>
      <c r="S345" s="2006"/>
      <c r="T345" s="2006"/>
      <c r="U345" s="2006"/>
      <c r="V345" s="2006"/>
      <c r="W345" s="2006"/>
      <c r="X345" s="2006"/>
      <c r="Y345" s="2006"/>
      <c r="Z345" s="484">
        <v>1</v>
      </c>
      <c r="AA345" s="485"/>
      <c r="AB345" s="485"/>
      <c r="AC345" s="485"/>
      <c r="AD345" s="486"/>
      <c r="AE345" s="485">
        <v>2</v>
      </c>
      <c r="AF345" s="485"/>
      <c r="AG345" s="485"/>
      <c r="AH345" s="485"/>
      <c r="AI345" s="486"/>
      <c r="AJ345" s="485">
        <v>3</v>
      </c>
      <c r="AK345" s="485"/>
      <c r="AL345" s="485"/>
      <c r="AM345" s="485"/>
      <c r="AN345" s="486"/>
      <c r="AO345" s="485">
        <v>4</v>
      </c>
      <c r="AP345" s="485"/>
      <c r="AQ345" s="485"/>
      <c r="AR345" s="485"/>
      <c r="AS345" s="486"/>
      <c r="AT345" s="485">
        <v>5</v>
      </c>
      <c r="AU345" s="485"/>
      <c r="AV345" s="485"/>
      <c r="AW345" s="485"/>
      <c r="AX345" s="486"/>
    </row>
    <row r="346" spans="1:56">
      <c r="A346" s="2007"/>
      <c r="B346" s="2008"/>
      <c r="C346" s="2008"/>
      <c r="D346" s="2008"/>
      <c r="E346" s="2008"/>
      <c r="F346" s="2008"/>
      <c r="G346" s="2008"/>
      <c r="H346" s="2008"/>
      <c r="I346" s="2008"/>
      <c r="J346" s="2008"/>
      <c r="K346" s="2008"/>
      <c r="L346" s="2008"/>
      <c r="M346" s="2008"/>
      <c r="N346" s="2008"/>
      <c r="O346" s="2008"/>
      <c r="P346" s="2008"/>
      <c r="Q346" s="2008"/>
      <c r="R346" s="2008"/>
      <c r="S346" s="2008"/>
      <c r="T346" s="2008"/>
      <c r="U346" s="2008"/>
      <c r="V346" s="2008"/>
      <c r="W346" s="2008"/>
      <c r="X346" s="2008"/>
      <c r="Y346" s="2008"/>
      <c r="Z346" s="2198"/>
      <c r="AA346" s="1981"/>
      <c r="AB346" s="1981"/>
      <c r="AC346" s="1981"/>
      <c r="AD346" s="1982"/>
      <c r="AE346" s="1981"/>
      <c r="AF346" s="1981"/>
      <c r="AG346" s="1981"/>
      <c r="AH346" s="1981"/>
      <c r="AI346" s="1982"/>
      <c r="AJ346" s="1981"/>
      <c r="AK346" s="1981"/>
      <c r="AL346" s="1981"/>
      <c r="AM346" s="1981"/>
      <c r="AN346" s="1982"/>
      <c r="AO346" s="1981"/>
      <c r="AP346" s="1981"/>
      <c r="AQ346" s="1981"/>
      <c r="AR346" s="1981"/>
      <c r="AS346" s="1982"/>
      <c r="AT346" s="1981"/>
      <c r="AU346" s="1981"/>
      <c r="AV346" s="1981"/>
      <c r="AW346" s="1981"/>
      <c r="AX346" s="1982"/>
    </row>
    <row r="347" spans="1:56">
      <c r="A347" s="2007"/>
      <c r="B347" s="2008"/>
      <c r="C347" s="2008"/>
      <c r="D347" s="2008"/>
      <c r="E347" s="2008"/>
      <c r="F347" s="2008"/>
      <c r="G347" s="2008"/>
      <c r="H347" s="2008"/>
      <c r="I347" s="2008"/>
      <c r="J347" s="2008"/>
      <c r="K347" s="2008"/>
      <c r="L347" s="2008"/>
      <c r="M347" s="2008"/>
      <c r="N347" s="2008"/>
      <c r="O347" s="2008"/>
      <c r="P347" s="2008"/>
      <c r="Q347" s="2008"/>
      <c r="R347" s="2008"/>
      <c r="S347" s="2008"/>
      <c r="T347" s="2008"/>
      <c r="U347" s="2008"/>
      <c r="V347" s="2008"/>
      <c r="W347" s="2008"/>
      <c r="X347" s="2008"/>
      <c r="Y347" s="2008"/>
      <c r="Z347" s="2198"/>
      <c r="AA347" s="1981"/>
      <c r="AB347" s="1981"/>
      <c r="AC347" s="1981"/>
      <c r="AD347" s="1982"/>
      <c r="AE347" s="1981"/>
      <c r="AF347" s="1981"/>
      <c r="AG347" s="1981"/>
      <c r="AH347" s="1981"/>
      <c r="AI347" s="1982"/>
      <c r="AJ347" s="1981"/>
      <c r="AK347" s="1981"/>
      <c r="AL347" s="1981"/>
      <c r="AM347" s="1981"/>
      <c r="AN347" s="1982"/>
      <c r="AO347" s="1981"/>
      <c r="AP347" s="1981"/>
      <c r="AQ347" s="1981"/>
      <c r="AR347" s="1981"/>
      <c r="AS347" s="1982"/>
      <c r="AT347" s="1981"/>
      <c r="AU347" s="1981"/>
      <c r="AV347" s="1981"/>
      <c r="AW347" s="1981"/>
      <c r="AX347" s="1982"/>
    </row>
    <row r="348" spans="1:56">
      <c r="A348" s="2007"/>
      <c r="B348" s="2008"/>
      <c r="C348" s="2008"/>
      <c r="D348" s="2008"/>
      <c r="E348" s="2008"/>
      <c r="F348" s="2008"/>
      <c r="G348" s="2008"/>
      <c r="H348" s="2008"/>
      <c r="I348" s="2008"/>
      <c r="J348" s="2008"/>
      <c r="K348" s="2008"/>
      <c r="L348" s="2008"/>
      <c r="M348" s="2008"/>
      <c r="N348" s="2008"/>
      <c r="O348" s="2008"/>
      <c r="P348" s="2008"/>
      <c r="Q348" s="2008"/>
      <c r="R348" s="2008"/>
      <c r="S348" s="2008"/>
      <c r="T348" s="2008"/>
      <c r="U348" s="2008"/>
      <c r="V348" s="2008"/>
      <c r="W348" s="2008"/>
      <c r="X348" s="2008"/>
      <c r="Y348" s="2008"/>
      <c r="Z348" s="2198"/>
      <c r="AA348" s="1981"/>
      <c r="AB348" s="1981"/>
      <c r="AC348" s="1981"/>
      <c r="AD348" s="1982"/>
      <c r="AE348" s="1981"/>
      <c r="AF348" s="1981"/>
      <c r="AG348" s="1981"/>
      <c r="AH348" s="1981"/>
      <c r="AI348" s="1982"/>
      <c r="AJ348" s="1981"/>
      <c r="AK348" s="1981"/>
      <c r="AL348" s="1981"/>
      <c r="AM348" s="1981"/>
      <c r="AN348" s="1982"/>
      <c r="AO348" s="1981"/>
      <c r="AP348" s="1981"/>
      <c r="AQ348" s="1981"/>
      <c r="AR348" s="1981"/>
      <c r="AS348" s="1982"/>
      <c r="AT348" s="1981"/>
      <c r="AU348" s="1981"/>
      <c r="AV348" s="1981"/>
      <c r="AW348" s="1981"/>
      <c r="AX348" s="1982"/>
    </row>
    <row r="349" spans="1:56" ht="15.75">
      <c r="A349" s="2009" t="s">
        <v>43</v>
      </c>
      <c r="B349" s="2010"/>
      <c r="C349" s="2010"/>
      <c r="D349" s="487"/>
      <c r="E349" s="489" t="s">
        <v>44</v>
      </c>
      <c r="F349" s="489" t="s">
        <v>45</v>
      </c>
      <c r="G349" s="489" t="s">
        <v>208</v>
      </c>
      <c r="H349" s="2010" t="s">
        <v>47</v>
      </c>
      <c r="I349" s="2010"/>
      <c r="J349" s="2010"/>
      <c r="K349" s="488"/>
      <c r="L349" s="488"/>
      <c r="M349" s="488"/>
      <c r="N349" s="488"/>
      <c r="O349" s="488"/>
      <c r="P349" s="488"/>
      <c r="Q349" s="488"/>
      <c r="R349" s="488"/>
      <c r="S349" s="489" t="s">
        <v>48</v>
      </c>
      <c r="T349" s="488"/>
      <c r="U349" s="2246">
        <f>$AT$38</f>
        <v>462</v>
      </c>
      <c r="V349" s="2246"/>
      <c r="W349" s="2004" t="s">
        <v>49</v>
      </c>
      <c r="X349" s="2004"/>
      <c r="Y349" s="488"/>
      <c r="Z349" s="2198"/>
      <c r="AA349" s="1981"/>
      <c r="AB349" s="1981"/>
      <c r="AC349" s="1981"/>
      <c r="AD349" s="1982"/>
      <c r="AE349" s="1981"/>
      <c r="AF349" s="1981"/>
      <c r="AG349" s="1981"/>
      <c r="AH349" s="1981"/>
      <c r="AI349" s="1982"/>
      <c r="AJ349" s="1981"/>
      <c r="AK349" s="1981"/>
      <c r="AL349" s="1981"/>
      <c r="AM349" s="1981"/>
      <c r="AN349" s="1982"/>
      <c r="AO349" s="1981"/>
      <c r="AP349" s="1981"/>
      <c r="AQ349" s="1981"/>
      <c r="AR349" s="1981"/>
      <c r="AS349" s="1982"/>
      <c r="AT349" s="1981"/>
      <c r="AU349" s="1981"/>
      <c r="AV349" s="1981"/>
      <c r="AW349" s="1981"/>
      <c r="AX349" s="1982"/>
    </row>
    <row r="350" spans="1:56">
      <c r="A350" s="1998"/>
      <c r="B350" s="1999"/>
      <c r="C350" s="1999"/>
      <c r="D350" s="1999"/>
      <c r="E350" s="554"/>
      <c r="F350" s="555"/>
      <c r="G350" s="527">
        <f>SUM($AT$38-F350)</f>
        <v>462</v>
      </c>
      <c r="H350" s="1981"/>
      <c r="I350" s="1981"/>
      <c r="J350" s="1981"/>
      <c r="K350" s="1981"/>
      <c r="L350" s="1981"/>
      <c r="M350" s="1981"/>
      <c r="N350" s="1981"/>
      <c r="O350" s="1981"/>
      <c r="P350" s="1981"/>
      <c r="Q350" s="1981"/>
      <c r="R350" s="1981"/>
      <c r="S350" s="1981"/>
      <c r="T350" s="1981"/>
      <c r="U350" s="1981"/>
      <c r="V350" s="1981"/>
      <c r="W350" s="1981"/>
      <c r="X350" s="1981"/>
      <c r="Y350" s="488"/>
      <c r="Z350" s="2198"/>
      <c r="AA350" s="1981"/>
      <c r="AB350" s="1981"/>
      <c r="AC350" s="1981"/>
      <c r="AD350" s="1982"/>
      <c r="AE350" s="1981"/>
      <c r="AF350" s="1981"/>
      <c r="AG350" s="1981"/>
      <c r="AH350" s="1981"/>
      <c r="AI350" s="1982"/>
      <c r="AJ350" s="1981"/>
      <c r="AK350" s="1981"/>
      <c r="AL350" s="1981"/>
      <c r="AM350" s="1981"/>
      <c r="AN350" s="1982"/>
      <c r="AO350" s="1981"/>
      <c r="AP350" s="1981"/>
      <c r="AQ350" s="1981"/>
      <c r="AR350" s="1981"/>
      <c r="AS350" s="1982"/>
      <c r="AT350" s="1981"/>
      <c r="AU350" s="1981"/>
      <c r="AV350" s="1981"/>
      <c r="AW350" s="1981"/>
      <c r="AX350" s="1982"/>
    </row>
    <row r="351" spans="1:56">
      <c r="A351" s="1998"/>
      <c r="B351" s="1999"/>
      <c r="C351" s="1999"/>
      <c r="D351" s="1999"/>
      <c r="E351" s="554"/>
      <c r="F351" s="555"/>
      <c r="G351" s="527">
        <f t="shared" ref="G351:G360" si="7">SUM($AT$38-F351)</f>
        <v>462</v>
      </c>
      <c r="H351" s="1981"/>
      <c r="I351" s="1981"/>
      <c r="J351" s="1981"/>
      <c r="K351" s="1981"/>
      <c r="L351" s="1981"/>
      <c r="M351" s="1981"/>
      <c r="N351" s="1981"/>
      <c r="O351" s="1981"/>
      <c r="P351" s="1981"/>
      <c r="Q351" s="1981"/>
      <c r="R351" s="1981"/>
      <c r="S351" s="1981"/>
      <c r="T351" s="1981"/>
      <c r="U351" s="1981"/>
      <c r="V351" s="1981"/>
      <c r="W351" s="1981"/>
      <c r="X351" s="1981"/>
      <c r="Y351" s="488"/>
      <c r="Z351" s="2198"/>
      <c r="AA351" s="1981"/>
      <c r="AB351" s="1981"/>
      <c r="AC351" s="1981"/>
      <c r="AD351" s="1982"/>
      <c r="AE351" s="1981"/>
      <c r="AF351" s="1981"/>
      <c r="AG351" s="1981"/>
      <c r="AH351" s="1981"/>
      <c r="AI351" s="1982"/>
      <c r="AJ351" s="1981"/>
      <c r="AK351" s="1981"/>
      <c r="AL351" s="1981"/>
      <c r="AM351" s="1981"/>
      <c r="AN351" s="1982"/>
      <c r="AO351" s="1981"/>
      <c r="AP351" s="1981"/>
      <c r="AQ351" s="1981"/>
      <c r="AR351" s="1981"/>
      <c r="AS351" s="1982"/>
      <c r="AT351" s="1981"/>
      <c r="AU351" s="1981"/>
      <c r="AV351" s="1981"/>
      <c r="AW351" s="1981"/>
      <c r="AX351" s="1982"/>
    </row>
    <row r="352" spans="1:56">
      <c r="A352" s="1998"/>
      <c r="B352" s="1999"/>
      <c r="C352" s="1999"/>
      <c r="D352" s="1999"/>
      <c r="E352" s="554"/>
      <c r="F352" s="555"/>
      <c r="G352" s="527">
        <f t="shared" si="7"/>
        <v>462</v>
      </c>
      <c r="H352" s="1981"/>
      <c r="I352" s="1981"/>
      <c r="J352" s="1981"/>
      <c r="K352" s="1981"/>
      <c r="L352" s="1981"/>
      <c r="M352" s="1981"/>
      <c r="N352" s="1981"/>
      <c r="O352" s="1981"/>
      <c r="P352" s="1981"/>
      <c r="Q352" s="1981"/>
      <c r="R352" s="1981"/>
      <c r="S352" s="1981"/>
      <c r="T352" s="1981"/>
      <c r="U352" s="1981"/>
      <c r="V352" s="1981"/>
      <c r="W352" s="1981"/>
      <c r="X352" s="1981"/>
      <c r="Y352" s="488"/>
      <c r="Z352" s="2198"/>
      <c r="AA352" s="1981"/>
      <c r="AB352" s="1981"/>
      <c r="AC352" s="1981"/>
      <c r="AD352" s="1982"/>
      <c r="AE352" s="1981"/>
      <c r="AF352" s="1981"/>
      <c r="AG352" s="1981"/>
      <c r="AH352" s="1981"/>
      <c r="AI352" s="1982"/>
      <c r="AJ352" s="1981"/>
      <c r="AK352" s="1981"/>
      <c r="AL352" s="1981"/>
      <c r="AM352" s="1981"/>
      <c r="AN352" s="1982"/>
      <c r="AO352" s="1981"/>
      <c r="AP352" s="1981"/>
      <c r="AQ352" s="1981"/>
      <c r="AR352" s="1981"/>
      <c r="AS352" s="1982"/>
      <c r="AT352" s="1981"/>
      <c r="AU352" s="1981"/>
      <c r="AV352" s="1981"/>
      <c r="AW352" s="1981"/>
      <c r="AX352" s="1982"/>
    </row>
    <row r="353" spans="1:56">
      <c r="A353" s="1998"/>
      <c r="B353" s="1999"/>
      <c r="C353" s="1999"/>
      <c r="D353" s="1999"/>
      <c r="E353" s="554"/>
      <c r="F353" s="555"/>
      <c r="G353" s="527">
        <f t="shared" si="7"/>
        <v>462</v>
      </c>
      <c r="H353" s="1981"/>
      <c r="I353" s="1981"/>
      <c r="J353" s="1981"/>
      <c r="K353" s="1981"/>
      <c r="L353" s="1981"/>
      <c r="M353" s="1981"/>
      <c r="N353" s="1981"/>
      <c r="O353" s="1981"/>
      <c r="P353" s="1981"/>
      <c r="Q353" s="1981"/>
      <c r="R353" s="1981"/>
      <c r="S353" s="1981"/>
      <c r="T353" s="1981"/>
      <c r="U353" s="1981"/>
      <c r="V353" s="1981"/>
      <c r="W353" s="1981"/>
      <c r="X353" s="1981"/>
      <c r="Y353" s="488"/>
      <c r="Z353" s="2198"/>
      <c r="AA353" s="1981"/>
      <c r="AB353" s="1981"/>
      <c r="AC353" s="1981"/>
      <c r="AD353" s="1982"/>
      <c r="AE353" s="1981"/>
      <c r="AF353" s="1981"/>
      <c r="AG353" s="1981"/>
      <c r="AH353" s="1981"/>
      <c r="AI353" s="1982"/>
      <c r="AJ353" s="1981"/>
      <c r="AK353" s="1981"/>
      <c r="AL353" s="1981"/>
      <c r="AM353" s="1981"/>
      <c r="AN353" s="1982"/>
      <c r="AO353" s="1981"/>
      <c r="AP353" s="1981"/>
      <c r="AQ353" s="1981"/>
      <c r="AR353" s="1981"/>
      <c r="AS353" s="1982"/>
      <c r="AT353" s="1981"/>
      <c r="AU353" s="1981"/>
      <c r="AV353" s="1981"/>
      <c r="AW353" s="1981"/>
      <c r="AX353" s="1982"/>
    </row>
    <row r="354" spans="1:56" s="387" customFormat="1">
      <c r="A354" s="1998"/>
      <c r="B354" s="1999"/>
      <c r="C354" s="1999"/>
      <c r="D354" s="1999"/>
      <c r="E354" s="554"/>
      <c r="F354" s="555"/>
      <c r="G354" s="527">
        <f t="shared" si="7"/>
        <v>462</v>
      </c>
      <c r="H354" s="1981"/>
      <c r="I354" s="1981"/>
      <c r="J354" s="1981"/>
      <c r="K354" s="1981"/>
      <c r="L354" s="1981"/>
      <c r="M354" s="1981"/>
      <c r="N354" s="1981"/>
      <c r="O354" s="1981"/>
      <c r="P354" s="1981"/>
      <c r="Q354" s="1981"/>
      <c r="R354" s="1981"/>
      <c r="S354" s="1981"/>
      <c r="T354" s="1981"/>
      <c r="U354" s="1981"/>
      <c r="V354" s="1981"/>
      <c r="W354" s="1981"/>
      <c r="X354" s="1981"/>
      <c r="Y354" s="488"/>
      <c r="Z354" s="2198"/>
      <c r="AA354" s="1981"/>
      <c r="AB354" s="1981"/>
      <c r="AC354" s="1981"/>
      <c r="AD354" s="1982"/>
      <c r="AE354" s="1981"/>
      <c r="AF354" s="1981"/>
      <c r="AG354" s="1981"/>
      <c r="AH354" s="1981"/>
      <c r="AI354" s="1982"/>
      <c r="AJ354" s="1981"/>
      <c r="AK354" s="1981"/>
      <c r="AL354" s="1981"/>
      <c r="AM354" s="1981"/>
      <c r="AN354" s="1982"/>
      <c r="AO354" s="1981"/>
      <c r="AP354" s="1981"/>
      <c r="AQ354" s="1981"/>
      <c r="AR354" s="1981"/>
      <c r="AS354" s="1982"/>
      <c r="AT354" s="1981"/>
      <c r="AU354" s="1981"/>
      <c r="AV354" s="1981"/>
      <c r="AW354" s="1981"/>
      <c r="AX354" s="1982"/>
      <c r="AY354" s="388"/>
      <c r="AZ354" s="388"/>
      <c r="BA354" s="388"/>
      <c r="BB354" s="388"/>
      <c r="BC354" s="388"/>
      <c r="BD354" s="388"/>
    </row>
    <row r="355" spans="1:56">
      <c r="A355" s="1998"/>
      <c r="B355" s="1999"/>
      <c r="C355" s="1999"/>
      <c r="D355" s="1999"/>
      <c r="E355" s="554"/>
      <c r="F355" s="555"/>
      <c r="G355" s="527">
        <f t="shared" si="7"/>
        <v>462</v>
      </c>
      <c r="H355" s="1981"/>
      <c r="I355" s="1981"/>
      <c r="J355" s="1981"/>
      <c r="K355" s="1981"/>
      <c r="L355" s="1981"/>
      <c r="M355" s="1981"/>
      <c r="N355" s="1981"/>
      <c r="O355" s="1981"/>
      <c r="P355" s="1981"/>
      <c r="Q355" s="1981"/>
      <c r="R355" s="1981"/>
      <c r="S355" s="1981"/>
      <c r="T355" s="1981"/>
      <c r="U355" s="1981"/>
      <c r="V355" s="1981"/>
      <c r="W355" s="1981"/>
      <c r="X355" s="1981"/>
      <c r="Y355" s="488"/>
      <c r="Z355" s="2198"/>
      <c r="AA355" s="1981"/>
      <c r="AB355" s="1981"/>
      <c r="AC355" s="1981"/>
      <c r="AD355" s="1982"/>
      <c r="AE355" s="1981"/>
      <c r="AF355" s="1981"/>
      <c r="AG355" s="1981"/>
      <c r="AH355" s="1981"/>
      <c r="AI355" s="1982"/>
      <c r="AJ355" s="1981"/>
      <c r="AK355" s="1981"/>
      <c r="AL355" s="1981"/>
      <c r="AM355" s="1981"/>
      <c r="AN355" s="1982"/>
      <c r="AO355" s="1981"/>
      <c r="AP355" s="1981"/>
      <c r="AQ355" s="1981"/>
      <c r="AR355" s="1981"/>
      <c r="AS355" s="1982"/>
      <c r="AT355" s="1981"/>
      <c r="AU355" s="1981"/>
      <c r="AV355" s="1981"/>
      <c r="AW355" s="1981"/>
      <c r="AX355" s="1982"/>
    </row>
    <row r="356" spans="1:56">
      <c r="A356" s="1998"/>
      <c r="B356" s="1999"/>
      <c r="C356" s="1999"/>
      <c r="D356" s="1999"/>
      <c r="E356" s="554"/>
      <c r="F356" s="555"/>
      <c r="G356" s="527">
        <f t="shared" si="7"/>
        <v>462</v>
      </c>
      <c r="H356" s="1981"/>
      <c r="I356" s="1981"/>
      <c r="J356" s="1981"/>
      <c r="K356" s="1981"/>
      <c r="L356" s="1981"/>
      <c r="M356" s="1981"/>
      <c r="N356" s="1981"/>
      <c r="O356" s="1981"/>
      <c r="P356" s="1981"/>
      <c r="Q356" s="1981"/>
      <c r="R356" s="1981"/>
      <c r="S356" s="1981"/>
      <c r="T356" s="1981"/>
      <c r="U356" s="1981"/>
      <c r="V356" s="1981"/>
      <c r="W356" s="1981"/>
      <c r="X356" s="1981"/>
      <c r="Y356" s="488"/>
      <c r="Z356" s="2198"/>
      <c r="AA356" s="1981"/>
      <c r="AB356" s="1981"/>
      <c r="AC356" s="1981"/>
      <c r="AD356" s="1982"/>
      <c r="AE356" s="1981"/>
      <c r="AF356" s="1981"/>
      <c r="AG356" s="1981"/>
      <c r="AH356" s="1981"/>
      <c r="AI356" s="1982"/>
      <c r="AJ356" s="1981"/>
      <c r="AK356" s="1981"/>
      <c r="AL356" s="1981"/>
      <c r="AM356" s="1981"/>
      <c r="AN356" s="1982"/>
      <c r="AO356" s="1981"/>
      <c r="AP356" s="1981"/>
      <c r="AQ356" s="1981"/>
      <c r="AR356" s="1981"/>
      <c r="AS356" s="1982"/>
      <c r="AT356" s="1981"/>
      <c r="AU356" s="1981"/>
      <c r="AV356" s="1981"/>
      <c r="AW356" s="1981"/>
      <c r="AX356" s="1982"/>
    </row>
    <row r="357" spans="1:56">
      <c r="A357" s="1998"/>
      <c r="B357" s="1999"/>
      <c r="C357" s="1999"/>
      <c r="D357" s="1999"/>
      <c r="E357" s="554"/>
      <c r="F357" s="555"/>
      <c r="G357" s="527">
        <f t="shared" si="7"/>
        <v>462</v>
      </c>
      <c r="H357" s="1981"/>
      <c r="I357" s="1981"/>
      <c r="J357" s="1981"/>
      <c r="K357" s="1981"/>
      <c r="L357" s="1981"/>
      <c r="M357" s="1981"/>
      <c r="N357" s="1981"/>
      <c r="O357" s="1981"/>
      <c r="P357" s="1981"/>
      <c r="Q357" s="1981"/>
      <c r="R357" s="1981"/>
      <c r="S357" s="1981"/>
      <c r="T357" s="1981"/>
      <c r="U357" s="1981"/>
      <c r="V357" s="1981"/>
      <c r="W357" s="1981"/>
      <c r="X357" s="1981"/>
      <c r="Y357" s="488"/>
      <c r="Z357" s="2198"/>
      <c r="AA357" s="1981"/>
      <c r="AB357" s="1981"/>
      <c r="AC357" s="1981"/>
      <c r="AD357" s="1982"/>
      <c r="AE357" s="1981"/>
      <c r="AF357" s="1981"/>
      <c r="AG357" s="1981"/>
      <c r="AH357" s="1981"/>
      <c r="AI357" s="1982"/>
      <c r="AJ357" s="1981"/>
      <c r="AK357" s="1981"/>
      <c r="AL357" s="1981"/>
      <c r="AM357" s="1981"/>
      <c r="AN357" s="1982"/>
      <c r="AO357" s="1981"/>
      <c r="AP357" s="1981"/>
      <c r="AQ357" s="1981"/>
      <c r="AR357" s="1981"/>
      <c r="AS357" s="1982"/>
      <c r="AT357" s="1981"/>
      <c r="AU357" s="1981"/>
      <c r="AV357" s="1981"/>
      <c r="AW357" s="1981"/>
      <c r="AX357" s="1982"/>
    </row>
    <row r="358" spans="1:56">
      <c r="A358" s="1998"/>
      <c r="B358" s="1999"/>
      <c r="C358" s="1999"/>
      <c r="D358" s="1999"/>
      <c r="E358" s="554"/>
      <c r="F358" s="555"/>
      <c r="G358" s="527">
        <f t="shared" si="7"/>
        <v>462</v>
      </c>
      <c r="H358" s="1981"/>
      <c r="I358" s="1981"/>
      <c r="J358" s="1981"/>
      <c r="K358" s="1981"/>
      <c r="L358" s="1981"/>
      <c r="M358" s="1981"/>
      <c r="N358" s="1981"/>
      <c r="O358" s="1981"/>
      <c r="P358" s="1981"/>
      <c r="Q358" s="1981"/>
      <c r="R358" s="1981"/>
      <c r="S358" s="1981"/>
      <c r="T358" s="1981"/>
      <c r="U358" s="1981"/>
      <c r="V358" s="1981"/>
      <c r="W358" s="1981"/>
      <c r="X358" s="1981"/>
      <c r="Y358" s="488"/>
      <c r="Z358" s="2198"/>
      <c r="AA358" s="1981"/>
      <c r="AB358" s="1981"/>
      <c r="AC358" s="1981"/>
      <c r="AD358" s="1982"/>
      <c r="AE358" s="1981"/>
      <c r="AF358" s="1981"/>
      <c r="AG358" s="1981"/>
      <c r="AH358" s="1981"/>
      <c r="AI358" s="1982"/>
      <c r="AJ358" s="1981"/>
      <c r="AK358" s="1981"/>
      <c r="AL358" s="1981"/>
      <c r="AM358" s="1981"/>
      <c r="AN358" s="1982"/>
      <c r="AO358" s="1981"/>
      <c r="AP358" s="1981"/>
      <c r="AQ358" s="1981"/>
      <c r="AR358" s="1981"/>
      <c r="AS358" s="1982"/>
      <c r="AT358" s="1981"/>
      <c r="AU358" s="1981"/>
      <c r="AV358" s="1981"/>
      <c r="AW358" s="1981"/>
      <c r="AX358" s="1982"/>
    </row>
    <row r="359" spans="1:56">
      <c r="A359" s="1998"/>
      <c r="B359" s="1999"/>
      <c r="C359" s="1999"/>
      <c r="D359" s="1999"/>
      <c r="E359" s="554"/>
      <c r="F359" s="555"/>
      <c r="G359" s="527">
        <f t="shared" si="7"/>
        <v>462</v>
      </c>
      <c r="H359" s="1981"/>
      <c r="I359" s="1981"/>
      <c r="J359" s="1981"/>
      <c r="K359" s="1981"/>
      <c r="L359" s="1981"/>
      <c r="M359" s="1981"/>
      <c r="N359" s="1981"/>
      <c r="O359" s="1981"/>
      <c r="P359" s="1981"/>
      <c r="Q359" s="1981"/>
      <c r="R359" s="1981"/>
      <c r="S359" s="1981"/>
      <c r="T359" s="1981"/>
      <c r="U359" s="1981"/>
      <c r="V359" s="1981"/>
      <c r="W359" s="1981"/>
      <c r="X359" s="1981"/>
      <c r="Y359" s="488"/>
      <c r="Z359" s="2198"/>
      <c r="AA359" s="1981"/>
      <c r="AB359" s="1981"/>
      <c r="AC359" s="1981"/>
      <c r="AD359" s="1982"/>
      <c r="AE359" s="1981"/>
      <c r="AF359" s="1981"/>
      <c r="AG359" s="1981"/>
      <c r="AH359" s="1981"/>
      <c r="AI359" s="1982"/>
      <c r="AJ359" s="1981"/>
      <c r="AK359" s="1981"/>
      <c r="AL359" s="1981"/>
      <c r="AM359" s="1981"/>
      <c r="AN359" s="1982"/>
      <c r="AO359" s="1981"/>
      <c r="AP359" s="1981"/>
      <c r="AQ359" s="1981"/>
      <c r="AR359" s="1981"/>
      <c r="AS359" s="1982"/>
      <c r="AT359" s="1981"/>
      <c r="AU359" s="1981"/>
      <c r="AV359" s="1981"/>
      <c r="AW359" s="1981"/>
      <c r="AX359" s="1982"/>
    </row>
    <row r="360" spans="1:56">
      <c r="A360" s="1998"/>
      <c r="B360" s="1999"/>
      <c r="C360" s="1999"/>
      <c r="D360" s="1999"/>
      <c r="E360" s="554"/>
      <c r="F360" s="555"/>
      <c r="G360" s="534">
        <f t="shared" si="7"/>
        <v>462</v>
      </c>
      <c r="H360" s="574" t="s">
        <v>55</v>
      </c>
      <c r="I360" s="490"/>
      <c r="J360" s="490"/>
      <c r="K360" s="490"/>
      <c r="L360" s="490"/>
      <c r="M360" s="490"/>
      <c r="N360" s="490"/>
      <c r="O360" s="490"/>
      <c r="P360" s="490"/>
      <c r="Q360" s="490"/>
      <c r="R360" s="490"/>
      <c r="S360" s="490"/>
      <c r="T360" s="490"/>
      <c r="U360" s="490"/>
      <c r="V360" s="490"/>
      <c r="W360" s="490"/>
      <c r="X360" s="490"/>
      <c r="Y360" s="490"/>
      <c r="Z360" s="2240"/>
      <c r="AA360" s="2241"/>
      <c r="AB360" s="2241"/>
      <c r="AC360" s="2241"/>
      <c r="AD360" s="2242"/>
      <c r="AE360" s="2241"/>
      <c r="AF360" s="2241"/>
      <c r="AG360" s="2241"/>
      <c r="AH360" s="2241"/>
      <c r="AI360" s="2242"/>
      <c r="AJ360" s="2241"/>
      <c r="AK360" s="2241"/>
      <c r="AL360" s="2241"/>
      <c r="AM360" s="2241"/>
      <c r="AN360" s="2242"/>
      <c r="AO360" s="2241"/>
      <c r="AP360" s="2241"/>
      <c r="AQ360" s="2241"/>
      <c r="AR360" s="2241"/>
      <c r="AS360" s="2242"/>
      <c r="AT360" s="2241"/>
      <c r="AU360" s="2241"/>
      <c r="AV360" s="2241"/>
      <c r="AW360" s="2241"/>
      <c r="AX360" s="2242"/>
    </row>
    <row r="361" spans="1:56">
      <c r="A361" s="488">
        <v>6</v>
      </c>
      <c r="B361" s="488"/>
      <c r="C361" s="488"/>
      <c r="D361" s="488"/>
      <c r="E361" s="486"/>
      <c r="F361" s="485">
        <v>7</v>
      </c>
      <c r="G361" s="485"/>
      <c r="H361" s="485"/>
      <c r="I361" s="485"/>
      <c r="J361" s="486"/>
      <c r="K361" s="485">
        <v>8</v>
      </c>
      <c r="L361" s="485"/>
      <c r="M361" s="485"/>
      <c r="N361" s="485"/>
      <c r="O361" s="486"/>
      <c r="P361" s="485">
        <v>9</v>
      </c>
      <c r="Q361" s="485"/>
      <c r="R361" s="485"/>
      <c r="S361" s="485"/>
      <c r="T361" s="486"/>
      <c r="U361" s="485">
        <v>10</v>
      </c>
      <c r="V361" s="485"/>
      <c r="W361" s="485"/>
      <c r="X361" s="485"/>
      <c r="Y361" s="486"/>
      <c r="Z361" s="488">
        <v>11</v>
      </c>
      <c r="AA361" s="488"/>
      <c r="AB361" s="488"/>
      <c r="AC361" s="488"/>
      <c r="AD361" s="491"/>
      <c r="AE361" s="488">
        <v>12</v>
      </c>
      <c r="AF361" s="488"/>
      <c r="AG361" s="488"/>
      <c r="AH361" s="488"/>
      <c r="AI361" s="491"/>
      <c r="AJ361" s="488">
        <v>13</v>
      </c>
      <c r="AK361" s="488"/>
      <c r="AL361" s="488"/>
      <c r="AM361" s="488"/>
      <c r="AN361" s="491"/>
      <c r="AO361" s="488">
        <v>14</v>
      </c>
      <c r="AP361" s="488"/>
      <c r="AQ361" s="488"/>
      <c r="AR361" s="488"/>
      <c r="AS361" s="491"/>
      <c r="AT361" s="488">
        <v>15</v>
      </c>
      <c r="AU361" s="488"/>
      <c r="AV361" s="488"/>
      <c r="AW361" s="488"/>
      <c r="AX361" s="491"/>
    </row>
    <row r="362" spans="1:56">
      <c r="A362" s="1981"/>
      <c r="B362" s="1981"/>
      <c r="C362" s="1981"/>
      <c r="D362" s="1981"/>
      <c r="E362" s="1982"/>
      <c r="F362" s="1981"/>
      <c r="G362" s="1981"/>
      <c r="H362" s="1981"/>
      <c r="I362" s="1981"/>
      <c r="J362" s="1982"/>
      <c r="K362" s="1981"/>
      <c r="L362" s="1981"/>
      <c r="M362" s="1981"/>
      <c r="N362" s="1981"/>
      <c r="O362" s="1982"/>
      <c r="P362" s="1981"/>
      <c r="Q362" s="1981"/>
      <c r="R362" s="1981"/>
      <c r="S362" s="1981"/>
      <c r="T362" s="1982"/>
      <c r="U362" s="1981"/>
      <c r="V362" s="1981"/>
      <c r="W362" s="1981"/>
      <c r="X362" s="1981"/>
      <c r="Y362" s="1982"/>
      <c r="Z362" s="1981"/>
      <c r="AA362" s="1981"/>
      <c r="AB362" s="1981"/>
      <c r="AC362" s="1981"/>
      <c r="AD362" s="1982"/>
      <c r="AE362" s="1981"/>
      <c r="AF362" s="1981"/>
      <c r="AG362" s="1981"/>
      <c r="AH362" s="1981"/>
      <c r="AI362" s="1982"/>
      <c r="AJ362" s="1981"/>
      <c r="AK362" s="1981"/>
      <c r="AL362" s="1981"/>
      <c r="AM362" s="1981"/>
      <c r="AN362" s="1982"/>
      <c r="AO362" s="1981"/>
      <c r="AP362" s="1981"/>
      <c r="AQ362" s="1981"/>
      <c r="AR362" s="1981"/>
      <c r="AS362" s="1982"/>
      <c r="AT362" s="1981"/>
      <c r="AU362" s="1981"/>
      <c r="AV362" s="1981"/>
      <c r="AW362" s="1981"/>
      <c r="AX362" s="1982"/>
    </row>
    <row r="363" spans="1:56">
      <c r="A363" s="1981"/>
      <c r="B363" s="1981"/>
      <c r="C363" s="1981"/>
      <c r="D363" s="1981"/>
      <c r="E363" s="1982"/>
      <c r="F363" s="1981"/>
      <c r="G363" s="1981"/>
      <c r="H363" s="1981"/>
      <c r="I363" s="1981"/>
      <c r="J363" s="1982"/>
      <c r="K363" s="1981"/>
      <c r="L363" s="1981"/>
      <c r="M363" s="1981"/>
      <c r="N363" s="1981"/>
      <c r="O363" s="1982"/>
      <c r="P363" s="1981"/>
      <c r="Q363" s="1981"/>
      <c r="R363" s="1981"/>
      <c r="S363" s="1981"/>
      <c r="T363" s="1982"/>
      <c r="U363" s="1981"/>
      <c r="V363" s="1981"/>
      <c r="W363" s="1981"/>
      <c r="X363" s="1981"/>
      <c r="Y363" s="1982"/>
      <c r="Z363" s="1981"/>
      <c r="AA363" s="1981"/>
      <c r="AB363" s="1981"/>
      <c r="AC363" s="1981"/>
      <c r="AD363" s="1982"/>
      <c r="AE363" s="1981"/>
      <c r="AF363" s="1981"/>
      <c r="AG363" s="1981"/>
      <c r="AH363" s="1981"/>
      <c r="AI363" s="1982"/>
      <c r="AJ363" s="1981"/>
      <c r="AK363" s="1981"/>
      <c r="AL363" s="1981"/>
      <c r="AM363" s="1981"/>
      <c r="AN363" s="1982"/>
      <c r="AO363" s="1981"/>
      <c r="AP363" s="1981"/>
      <c r="AQ363" s="1981"/>
      <c r="AR363" s="1981"/>
      <c r="AS363" s="1982"/>
      <c r="AT363" s="1981"/>
      <c r="AU363" s="1981"/>
      <c r="AV363" s="1981"/>
      <c r="AW363" s="1981"/>
      <c r="AX363" s="1982"/>
    </row>
    <row r="364" spans="1:56">
      <c r="A364" s="1981"/>
      <c r="B364" s="1981"/>
      <c r="C364" s="1981"/>
      <c r="D364" s="1981"/>
      <c r="E364" s="1982"/>
      <c r="F364" s="1981"/>
      <c r="G364" s="1981"/>
      <c r="H364" s="1981"/>
      <c r="I364" s="1981"/>
      <c r="J364" s="1982"/>
      <c r="K364" s="1981"/>
      <c r="L364" s="1981"/>
      <c r="M364" s="1981"/>
      <c r="N364" s="1981"/>
      <c r="O364" s="1982"/>
      <c r="P364" s="1981"/>
      <c r="Q364" s="1981"/>
      <c r="R364" s="1981"/>
      <c r="S364" s="1981"/>
      <c r="T364" s="1982"/>
      <c r="U364" s="1981"/>
      <c r="V364" s="1981"/>
      <c r="W364" s="1981"/>
      <c r="X364" s="1981"/>
      <c r="Y364" s="1982"/>
      <c r="Z364" s="1981"/>
      <c r="AA364" s="1981"/>
      <c r="AB364" s="1981"/>
      <c r="AC364" s="1981"/>
      <c r="AD364" s="1982"/>
      <c r="AE364" s="1981"/>
      <c r="AF364" s="1981"/>
      <c r="AG364" s="1981"/>
      <c r="AH364" s="1981"/>
      <c r="AI364" s="1982"/>
      <c r="AJ364" s="1981"/>
      <c r="AK364" s="1981"/>
      <c r="AL364" s="1981"/>
      <c r="AM364" s="1981"/>
      <c r="AN364" s="1982"/>
      <c r="AO364" s="1981"/>
      <c r="AP364" s="1981"/>
      <c r="AQ364" s="1981"/>
      <c r="AR364" s="1981"/>
      <c r="AS364" s="1982"/>
      <c r="AT364" s="1981"/>
      <c r="AU364" s="1981"/>
      <c r="AV364" s="1981"/>
      <c r="AW364" s="1981"/>
      <c r="AX364" s="1982"/>
    </row>
    <row r="365" spans="1:56">
      <c r="A365" s="1981"/>
      <c r="B365" s="1981"/>
      <c r="C365" s="1981"/>
      <c r="D365" s="1981"/>
      <c r="E365" s="1982"/>
      <c r="F365" s="1981"/>
      <c r="G365" s="1981"/>
      <c r="H365" s="1981"/>
      <c r="I365" s="1981"/>
      <c r="J365" s="1982"/>
      <c r="K365" s="1981"/>
      <c r="L365" s="1981"/>
      <c r="M365" s="1981"/>
      <c r="N365" s="1981"/>
      <c r="O365" s="1982"/>
      <c r="P365" s="1981"/>
      <c r="Q365" s="1981"/>
      <c r="R365" s="1981"/>
      <c r="S365" s="1981"/>
      <c r="T365" s="1982"/>
      <c r="U365" s="1981"/>
      <c r="V365" s="1981"/>
      <c r="W365" s="1981"/>
      <c r="X365" s="1981"/>
      <c r="Y365" s="1982"/>
      <c r="Z365" s="1981"/>
      <c r="AA365" s="1981"/>
      <c r="AB365" s="1981"/>
      <c r="AC365" s="1981"/>
      <c r="AD365" s="1982"/>
      <c r="AE365" s="1981"/>
      <c r="AF365" s="1981"/>
      <c r="AG365" s="1981"/>
      <c r="AH365" s="1981"/>
      <c r="AI365" s="1982"/>
      <c r="AJ365" s="1981"/>
      <c r="AK365" s="1981"/>
      <c r="AL365" s="1981"/>
      <c r="AM365" s="1981"/>
      <c r="AN365" s="1982"/>
      <c r="AO365" s="1981"/>
      <c r="AP365" s="1981"/>
      <c r="AQ365" s="1981"/>
      <c r="AR365" s="1981"/>
      <c r="AS365" s="1982"/>
      <c r="AT365" s="1981"/>
      <c r="AU365" s="1981"/>
      <c r="AV365" s="1981"/>
      <c r="AW365" s="1981"/>
      <c r="AX365" s="1982"/>
    </row>
    <row r="366" spans="1:56">
      <c r="A366" s="1981"/>
      <c r="B366" s="1981"/>
      <c r="C366" s="1981"/>
      <c r="D366" s="1981"/>
      <c r="E366" s="1982"/>
      <c r="F366" s="1981"/>
      <c r="G366" s="1981"/>
      <c r="H366" s="1981"/>
      <c r="I366" s="1981"/>
      <c r="J366" s="1982"/>
      <c r="K366" s="1981"/>
      <c r="L366" s="1981"/>
      <c r="M366" s="1981"/>
      <c r="N366" s="1981"/>
      <c r="O366" s="1982"/>
      <c r="P366" s="1981"/>
      <c r="Q366" s="1981"/>
      <c r="R366" s="1981"/>
      <c r="S366" s="1981"/>
      <c r="T366" s="1982"/>
      <c r="U366" s="1981"/>
      <c r="V366" s="1981"/>
      <c r="W366" s="1981"/>
      <c r="X366" s="1981"/>
      <c r="Y366" s="1982"/>
      <c r="Z366" s="1981"/>
      <c r="AA366" s="1981"/>
      <c r="AB366" s="1981"/>
      <c r="AC366" s="1981"/>
      <c r="AD366" s="1982"/>
      <c r="AE366" s="1981"/>
      <c r="AF366" s="1981"/>
      <c r="AG366" s="1981"/>
      <c r="AH366" s="1981"/>
      <c r="AI366" s="1982"/>
      <c r="AJ366" s="1981"/>
      <c r="AK366" s="1981"/>
      <c r="AL366" s="1981"/>
      <c r="AM366" s="1981"/>
      <c r="AN366" s="1982"/>
      <c r="AO366" s="1981"/>
      <c r="AP366" s="1981"/>
      <c r="AQ366" s="1981"/>
      <c r="AR366" s="1981"/>
      <c r="AS366" s="1982"/>
      <c r="AT366" s="1981"/>
      <c r="AU366" s="1981"/>
      <c r="AV366" s="1981"/>
      <c r="AW366" s="1981"/>
      <c r="AX366" s="1982"/>
    </row>
    <row r="367" spans="1:56">
      <c r="A367" s="1981"/>
      <c r="B367" s="1981"/>
      <c r="C367" s="1981"/>
      <c r="D367" s="1981"/>
      <c r="E367" s="1982"/>
      <c r="F367" s="1981"/>
      <c r="G367" s="1981"/>
      <c r="H367" s="1981"/>
      <c r="I367" s="1981"/>
      <c r="J367" s="1982"/>
      <c r="K367" s="1981"/>
      <c r="L367" s="1981"/>
      <c r="M367" s="1981"/>
      <c r="N367" s="1981"/>
      <c r="O367" s="1982"/>
      <c r="P367" s="1981"/>
      <c r="Q367" s="1981"/>
      <c r="R367" s="1981"/>
      <c r="S367" s="1981"/>
      <c r="T367" s="1982"/>
      <c r="U367" s="1981"/>
      <c r="V367" s="1981"/>
      <c r="W367" s="1981"/>
      <c r="X367" s="1981"/>
      <c r="Y367" s="1982"/>
      <c r="Z367" s="1981"/>
      <c r="AA367" s="1981"/>
      <c r="AB367" s="1981"/>
      <c r="AC367" s="1981"/>
      <c r="AD367" s="1982"/>
      <c r="AE367" s="1981"/>
      <c r="AF367" s="1981"/>
      <c r="AG367" s="1981"/>
      <c r="AH367" s="1981"/>
      <c r="AI367" s="1982"/>
      <c r="AJ367" s="1981"/>
      <c r="AK367" s="1981"/>
      <c r="AL367" s="1981"/>
      <c r="AM367" s="1981"/>
      <c r="AN367" s="1982"/>
      <c r="AO367" s="1981"/>
      <c r="AP367" s="1981"/>
      <c r="AQ367" s="1981"/>
      <c r="AR367" s="1981"/>
      <c r="AS367" s="1982"/>
      <c r="AT367" s="1981"/>
      <c r="AU367" s="1981"/>
      <c r="AV367" s="1981"/>
      <c r="AW367" s="1981"/>
      <c r="AX367" s="1982"/>
    </row>
    <row r="368" spans="1:56">
      <c r="A368" s="1981"/>
      <c r="B368" s="1981"/>
      <c r="C368" s="1981"/>
      <c r="D368" s="1981"/>
      <c r="E368" s="1982"/>
      <c r="F368" s="1981"/>
      <c r="G368" s="1981"/>
      <c r="H368" s="1981"/>
      <c r="I368" s="1981"/>
      <c r="J368" s="1982"/>
      <c r="K368" s="1981"/>
      <c r="L368" s="1981"/>
      <c r="M368" s="1981"/>
      <c r="N368" s="1981"/>
      <c r="O368" s="1982"/>
      <c r="P368" s="1981"/>
      <c r="Q368" s="1981"/>
      <c r="R368" s="1981"/>
      <c r="S368" s="1981"/>
      <c r="T368" s="1982"/>
      <c r="U368" s="1981"/>
      <c r="V368" s="1981"/>
      <c r="W368" s="1981"/>
      <c r="X368" s="1981"/>
      <c r="Y368" s="1982"/>
      <c r="Z368" s="1981"/>
      <c r="AA368" s="1981"/>
      <c r="AB368" s="1981"/>
      <c r="AC368" s="1981"/>
      <c r="AD368" s="1982"/>
      <c r="AE368" s="1981"/>
      <c r="AF368" s="1981"/>
      <c r="AG368" s="1981"/>
      <c r="AH368" s="1981"/>
      <c r="AI368" s="1982"/>
      <c r="AJ368" s="1981"/>
      <c r="AK368" s="1981"/>
      <c r="AL368" s="1981"/>
      <c r="AM368" s="1981"/>
      <c r="AN368" s="1982"/>
      <c r="AO368" s="1981"/>
      <c r="AP368" s="1981"/>
      <c r="AQ368" s="1981"/>
      <c r="AR368" s="1981"/>
      <c r="AS368" s="1982"/>
      <c r="AT368" s="1981"/>
      <c r="AU368" s="1981"/>
      <c r="AV368" s="1981"/>
      <c r="AW368" s="1981"/>
      <c r="AX368" s="1982"/>
    </row>
    <row r="369" spans="1:56">
      <c r="A369" s="1981"/>
      <c r="B369" s="1981"/>
      <c r="C369" s="1981"/>
      <c r="D369" s="1981"/>
      <c r="E369" s="1982"/>
      <c r="F369" s="1981"/>
      <c r="G369" s="1981"/>
      <c r="H369" s="1981"/>
      <c r="I369" s="1981"/>
      <c r="J369" s="1982"/>
      <c r="K369" s="1981"/>
      <c r="L369" s="1981"/>
      <c r="M369" s="1981"/>
      <c r="N369" s="1981"/>
      <c r="O369" s="1982"/>
      <c r="P369" s="1981"/>
      <c r="Q369" s="1981"/>
      <c r="R369" s="1981"/>
      <c r="S369" s="1981"/>
      <c r="T369" s="1982"/>
      <c r="U369" s="1981"/>
      <c r="V369" s="1981"/>
      <c r="W369" s="1981"/>
      <c r="X369" s="1981"/>
      <c r="Y369" s="1982"/>
      <c r="Z369" s="1981"/>
      <c r="AA369" s="1981"/>
      <c r="AB369" s="1981"/>
      <c r="AC369" s="1981"/>
      <c r="AD369" s="1982"/>
      <c r="AE369" s="1981"/>
      <c r="AF369" s="1981"/>
      <c r="AG369" s="1981"/>
      <c r="AH369" s="1981"/>
      <c r="AI369" s="1982"/>
      <c r="AJ369" s="1981"/>
      <c r="AK369" s="1981"/>
      <c r="AL369" s="1981"/>
      <c r="AM369" s="1981"/>
      <c r="AN369" s="1982"/>
      <c r="AO369" s="1981"/>
      <c r="AP369" s="1981"/>
      <c r="AQ369" s="1981"/>
      <c r="AR369" s="1981"/>
      <c r="AS369" s="1982"/>
      <c r="AT369" s="1981"/>
      <c r="AU369" s="1981"/>
      <c r="AV369" s="1981"/>
      <c r="AW369" s="1981"/>
      <c r="AX369" s="1982"/>
    </row>
    <row r="370" spans="1:56" s="387" customFormat="1">
      <c r="A370" s="1981"/>
      <c r="B370" s="1981"/>
      <c r="C370" s="1981"/>
      <c r="D370" s="1981"/>
      <c r="E370" s="1982"/>
      <c r="F370" s="1981"/>
      <c r="G370" s="1981"/>
      <c r="H370" s="1981"/>
      <c r="I370" s="1981"/>
      <c r="J370" s="1982"/>
      <c r="K370" s="1981"/>
      <c r="L370" s="1981"/>
      <c r="M370" s="1981"/>
      <c r="N370" s="1981"/>
      <c r="O370" s="1982"/>
      <c r="P370" s="1981"/>
      <c r="Q370" s="1981"/>
      <c r="R370" s="1981"/>
      <c r="S370" s="1981"/>
      <c r="T370" s="1982"/>
      <c r="U370" s="1981"/>
      <c r="V370" s="1981"/>
      <c r="W370" s="1981"/>
      <c r="X370" s="1981"/>
      <c r="Y370" s="1982"/>
      <c r="Z370" s="1981"/>
      <c r="AA370" s="1981"/>
      <c r="AB370" s="1981"/>
      <c r="AC370" s="1981"/>
      <c r="AD370" s="1982"/>
      <c r="AE370" s="1981"/>
      <c r="AF370" s="1981"/>
      <c r="AG370" s="1981"/>
      <c r="AH370" s="1981"/>
      <c r="AI370" s="1982"/>
      <c r="AJ370" s="1981"/>
      <c r="AK370" s="1981"/>
      <c r="AL370" s="1981"/>
      <c r="AM370" s="1981"/>
      <c r="AN370" s="1982"/>
      <c r="AO370" s="1981"/>
      <c r="AP370" s="1981"/>
      <c r="AQ370" s="1981"/>
      <c r="AR370" s="1981"/>
      <c r="AS370" s="1982"/>
      <c r="AT370" s="1981"/>
      <c r="AU370" s="1981"/>
      <c r="AV370" s="1981"/>
      <c r="AW370" s="1981"/>
      <c r="AX370" s="1982"/>
      <c r="AY370" s="388"/>
      <c r="AZ370" s="388"/>
      <c r="BA370" s="388"/>
      <c r="BB370" s="388"/>
      <c r="BC370" s="388"/>
      <c r="BD370" s="388"/>
    </row>
    <row r="371" spans="1:56">
      <c r="A371" s="1981"/>
      <c r="B371" s="1981"/>
      <c r="C371" s="1981"/>
      <c r="D371" s="1981"/>
      <c r="E371" s="1982"/>
      <c r="F371" s="1981"/>
      <c r="G371" s="1981"/>
      <c r="H371" s="1981"/>
      <c r="I371" s="1981"/>
      <c r="J371" s="1982"/>
      <c r="K371" s="1981"/>
      <c r="L371" s="1981"/>
      <c r="M371" s="1981"/>
      <c r="N371" s="1981"/>
      <c r="O371" s="1982"/>
      <c r="P371" s="1981"/>
      <c r="Q371" s="1981"/>
      <c r="R371" s="1981"/>
      <c r="S371" s="1981"/>
      <c r="T371" s="1982"/>
      <c r="U371" s="1981"/>
      <c r="V371" s="1981"/>
      <c r="W371" s="1981"/>
      <c r="X371" s="1981"/>
      <c r="Y371" s="1982"/>
      <c r="Z371" s="1981"/>
      <c r="AA371" s="1981"/>
      <c r="AB371" s="1981"/>
      <c r="AC371" s="1981"/>
      <c r="AD371" s="1982"/>
      <c r="AE371" s="1981"/>
      <c r="AF371" s="1981"/>
      <c r="AG371" s="1981"/>
      <c r="AH371" s="1981"/>
      <c r="AI371" s="1982"/>
      <c r="AJ371" s="1981"/>
      <c r="AK371" s="1981"/>
      <c r="AL371" s="1981"/>
      <c r="AM371" s="1981"/>
      <c r="AN371" s="1982"/>
      <c r="AO371" s="1981"/>
      <c r="AP371" s="1981"/>
      <c r="AQ371" s="1981"/>
      <c r="AR371" s="1981"/>
      <c r="AS371" s="1982"/>
      <c r="AT371" s="1981"/>
      <c r="AU371" s="1981"/>
      <c r="AV371" s="1981"/>
      <c r="AW371" s="1981"/>
      <c r="AX371" s="1982"/>
    </row>
    <row r="372" spans="1:56">
      <c r="A372" s="1981"/>
      <c r="B372" s="1981"/>
      <c r="C372" s="1981"/>
      <c r="D372" s="1981"/>
      <c r="E372" s="1982"/>
      <c r="F372" s="1981"/>
      <c r="G372" s="1981"/>
      <c r="H372" s="1981"/>
      <c r="I372" s="1981"/>
      <c r="J372" s="1982"/>
      <c r="K372" s="1981"/>
      <c r="L372" s="1981"/>
      <c r="M372" s="1981"/>
      <c r="N372" s="1981"/>
      <c r="O372" s="1982"/>
      <c r="P372" s="1981"/>
      <c r="Q372" s="1981"/>
      <c r="R372" s="1981"/>
      <c r="S372" s="1981"/>
      <c r="T372" s="1982"/>
      <c r="U372" s="1981"/>
      <c r="V372" s="1981"/>
      <c r="W372" s="1981"/>
      <c r="X372" s="1981"/>
      <c r="Y372" s="1982"/>
      <c r="Z372" s="1981"/>
      <c r="AA372" s="1981"/>
      <c r="AB372" s="1981"/>
      <c r="AC372" s="1981"/>
      <c r="AD372" s="1982"/>
      <c r="AE372" s="1981"/>
      <c r="AF372" s="1981"/>
      <c r="AG372" s="1981"/>
      <c r="AH372" s="1981"/>
      <c r="AI372" s="1982"/>
      <c r="AJ372" s="1981"/>
      <c r="AK372" s="1981"/>
      <c r="AL372" s="1981"/>
      <c r="AM372" s="1981"/>
      <c r="AN372" s="1982"/>
      <c r="AO372" s="1981"/>
      <c r="AP372" s="1981"/>
      <c r="AQ372" s="1981"/>
      <c r="AR372" s="1981"/>
      <c r="AS372" s="1982"/>
      <c r="AT372" s="1981"/>
      <c r="AU372" s="1981"/>
      <c r="AV372" s="1981"/>
      <c r="AW372" s="1981"/>
      <c r="AX372" s="1982"/>
    </row>
    <row r="373" spans="1:56">
      <c r="A373" s="1981"/>
      <c r="B373" s="1981"/>
      <c r="C373" s="1981"/>
      <c r="D373" s="1981"/>
      <c r="E373" s="1982"/>
      <c r="F373" s="1981"/>
      <c r="G373" s="1981"/>
      <c r="H373" s="1981"/>
      <c r="I373" s="1981"/>
      <c r="J373" s="1982"/>
      <c r="K373" s="1981"/>
      <c r="L373" s="1981"/>
      <c r="M373" s="1981"/>
      <c r="N373" s="1981"/>
      <c r="O373" s="1982"/>
      <c r="P373" s="1981"/>
      <c r="Q373" s="1981"/>
      <c r="R373" s="1981"/>
      <c r="S373" s="1981"/>
      <c r="T373" s="1982"/>
      <c r="U373" s="1981"/>
      <c r="V373" s="1981"/>
      <c r="W373" s="1981"/>
      <c r="X373" s="1981"/>
      <c r="Y373" s="1982"/>
      <c r="Z373" s="1981"/>
      <c r="AA373" s="1981"/>
      <c r="AB373" s="1981"/>
      <c r="AC373" s="1981"/>
      <c r="AD373" s="1982"/>
      <c r="AE373" s="1981"/>
      <c r="AF373" s="1981"/>
      <c r="AG373" s="1981"/>
      <c r="AH373" s="1981"/>
      <c r="AI373" s="1982"/>
      <c r="AJ373" s="1981"/>
      <c r="AK373" s="1981"/>
      <c r="AL373" s="1981"/>
      <c r="AM373" s="1981"/>
      <c r="AN373" s="1982"/>
      <c r="AO373" s="1981"/>
      <c r="AP373" s="1981"/>
      <c r="AQ373" s="1981"/>
      <c r="AR373" s="1981"/>
      <c r="AS373" s="1982"/>
      <c r="AT373" s="1981"/>
      <c r="AU373" s="1981"/>
      <c r="AV373" s="1981"/>
      <c r="AW373" s="1981"/>
      <c r="AX373" s="1982"/>
    </row>
    <row r="374" spans="1:56">
      <c r="A374" s="1981"/>
      <c r="B374" s="1981"/>
      <c r="C374" s="1981"/>
      <c r="D374" s="1981"/>
      <c r="E374" s="1982"/>
      <c r="F374" s="1981"/>
      <c r="G374" s="1981"/>
      <c r="H374" s="1981"/>
      <c r="I374" s="1981"/>
      <c r="J374" s="1982"/>
      <c r="K374" s="1981"/>
      <c r="L374" s="1981"/>
      <c r="M374" s="1981"/>
      <c r="N374" s="1981"/>
      <c r="O374" s="1982"/>
      <c r="P374" s="1981"/>
      <c r="Q374" s="1981"/>
      <c r="R374" s="1981"/>
      <c r="S374" s="1981"/>
      <c r="T374" s="1982"/>
      <c r="U374" s="1981"/>
      <c r="V374" s="1981"/>
      <c r="W374" s="1981"/>
      <c r="X374" s="1981"/>
      <c r="Y374" s="1982"/>
      <c r="Z374" s="1981"/>
      <c r="AA374" s="1981"/>
      <c r="AB374" s="1981"/>
      <c r="AC374" s="1981"/>
      <c r="AD374" s="1982"/>
      <c r="AE374" s="1981"/>
      <c r="AF374" s="1981"/>
      <c r="AG374" s="1981"/>
      <c r="AH374" s="1981"/>
      <c r="AI374" s="1982"/>
      <c r="AJ374" s="1981"/>
      <c r="AK374" s="1981"/>
      <c r="AL374" s="1981"/>
      <c r="AM374" s="1981"/>
      <c r="AN374" s="1982"/>
      <c r="AO374" s="1981"/>
      <c r="AP374" s="1981"/>
      <c r="AQ374" s="1981"/>
      <c r="AR374" s="1981"/>
      <c r="AS374" s="1982"/>
      <c r="AT374" s="1981"/>
      <c r="AU374" s="1981"/>
      <c r="AV374" s="1981"/>
      <c r="AW374" s="1981"/>
      <c r="AX374" s="1982"/>
    </row>
    <row r="375" spans="1:56">
      <c r="A375" s="1981"/>
      <c r="B375" s="1981"/>
      <c r="C375" s="1981"/>
      <c r="D375" s="1981"/>
      <c r="E375" s="1982"/>
      <c r="F375" s="1981"/>
      <c r="G375" s="1981"/>
      <c r="H375" s="1981"/>
      <c r="I375" s="1981"/>
      <c r="J375" s="1982"/>
      <c r="K375" s="1981"/>
      <c r="L375" s="1981"/>
      <c r="M375" s="1981"/>
      <c r="N375" s="1981"/>
      <c r="O375" s="1982"/>
      <c r="P375" s="1981"/>
      <c r="Q375" s="1981"/>
      <c r="R375" s="1981"/>
      <c r="S375" s="1981"/>
      <c r="T375" s="1982"/>
      <c r="U375" s="1981"/>
      <c r="V375" s="1981"/>
      <c r="W375" s="1981"/>
      <c r="X375" s="1981"/>
      <c r="Y375" s="1982"/>
      <c r="Z375" s="1981"/>
      <c r="AA375" s="1981"/>
      <c r="AB375" s="1981"/>
      <c r="AC375" s="1981"/>
      <c r="AD375" s="1982"/>
      <c r="AE375" s="1981"/>
      <c r="AF375" s="1981"/>
      <c r="AG375" s="1981"/>
      <c r="AH375" s="1981"/>
      <c r="AI375" s="1982"/>
      <c r="AJ375" s="1981"/>
      <c r="AK375" s="1981"/>
      <c r="AL375" s="1981"/>
      <c r="AM375" s="1981"/>
      <c r="AN375" s="1982"/>
      <c r="AO375" s="1981"/>
      <c r="AP375" s="1981"/>
      <c r="AQ375" s="1981"/>
      <c r="AR375" s="1981"/>
      <c r="AS375" s="1982"/>
      <c r="AT375" s="1981"/>
      <c r="AU375" s="1981"/>
      <c r="AV375" s="1981"/>
      <c r="AW375" s="1981"/>
      <c r="AX375" s="1982"/>
    </row>
    <row r="376" spans="1:56">
      <c r="A376" s="2241"/>
      <c r="B376" s="2241"/>
      <c r="C376" s="2241"/>
      <c r="D376" s="2241"/>
      <c r="E376" s="2242"/>
      <c r="F376" s="2241"/>
      <c r="G376" s="2241"/>
      <c r="H376" s="2241"/>
      <c r="I376" s="2241"/>
      <c r="J376" s="2242"/>
      <c r="K376" s="2241"/>
      <c r="L376" s="2241"/>
      <c r="M376" s="2241"/>
      <c r="N376" s="2241"/>
      <c r="O376" s="2242"/>
      <c r="P376" s="2241"/>
      <c r="Q376" s="2241"/>
      <c r="R376" s="2241"/>
      <c r="S376" s="2241"/>
      <c r="T376" s="2242"/>
      <c r="U376" s="2241"/>
      <c r="V376" s="2241"/>
      <c r="W376" s="2241"/>
      <c r="X376" s="2241"/>
      <c r="Y376" s="2242"/>
      <c r="Z376" s="2241"/>
      <c r="AA376" s="2241"/>
      <c r="AB376" s="2241"/>
      <c r="AC376" s="2241"/>
      <c r="AD376" s="2242"/>
      <c r="AE376" s="2241"/>
      <c r="AF376" s="2241"/>
      <c r="AG376" s="2241"/>
      <c r="AH376" s="2241"/>
      <c r="AI376" s="2242"/>
      <c r="AJ376" s="2241"/>
      <c r="AK376" s="2241"/>
      <c r="AL376" s="2241"/>
      <c r="AM376" s="2241"/>
      <c r="AN376" s="2242"/>
      <c r="AO376" s="2241"/>
      <c r="AP376" s="2241"/>
      <c r="AQ376" s="2241"/>
      <c r="AR376" s="2241"/>
      <c r="AS376" s="2242"/>
      <c r="AT376" s="2241"/>
      <c r="AU376" s="2241"/>
      <c r="AV376" s="2241"/>
      <c r="AW376" s="2241"/>
      <c r="AX376" s="2242"/>
    </row>
    <row r="377" spans="1:56">
      <c r="A377" s="488">
        <v>16</v>
      </c>
      <c r="B377" s="488"/>
      <c r="C377" s="488"/>
      <c r="D377" s="488"/>
      <c r="E377" s="491"/>
      <c r="F377" s="488">
        <v>17</v>
      </c>
      <c r="G377" s="488"/>
      <c r="H377" s="488"/>
      <c r="I377" s="488"/>
      <c r="J377" s="491"/>
      <c r="K377" s="488">
        <v>18</v>
      </c>
      <c r="L377" s="488"/>
      <c r="M377" s="488"/>
      <c r="N377" s="488"/>
      <c r="O377" s="491"/>
      <c r="P377" s="488">
        <v>19</v>
      </c>
      <c r="Q377" s="488"/>
      <c r="R377" s="488"/>
      <c r="S377" s="488"/>
      <c r="T377" s="491"/>
      <c r="U377" s="488">
        <v>20</v>
      </c>
      <c r="V377" s="488"/>
      <c r="W377" s="488"/>
      <c r="X377" s="488"/>
      <c r="Y377" s="491"/>
      <c r="Z377" s="488">
        <v>21</v>
      </c>
      <c r="AA377" s="488"/>
      <c r="AB377" s="488"/>
      <c r="AC377" s="488"/>
      <c r="AD377" s="491"/>
      <c r="AE377" s="488">
        <v>22</v>
      </c>
      <c r="AF377" s="488"/>
      <c r="AG377" s="488"/>
      <c r="AH377" s="488"/>
      <c r="AI377" s="491"/>
      <c r="AJ377" s="488">
        <v>23</v>
      </c>
      <c r="AK377" s="488"/>
      <c r="AL377" s="488"/>
      <c r="AM377" s="488"/>
      <c r="AN377" s="491"/>
      <c r="AO377" s="488">
        <v>24</v>
      </c>
      <c r="AP377" s="488"/>
      <c r="AQ377" s="488"/>
      <c r="AR377" s="488"/>
      <c r="AS377" s="491"/>
      <c r="AT377" s="488">
        <v>25</v>
      </c>
      <c r="AU377" s="488"/>
      <c r="AV377" s="488"/>
      <c r="AW377" s="488"/>
      <c r="AX377" s="491"/>
    </row>
    <row r="378" spans="1:56">
      <c r="A378" s="1981"/>
      <c r="B378" s="1981"/>
      <c r="C378" s="1981"/>
      <c r="D378" s="1981"/>
      <c r="E378" s="1982"/>
      <c r="F378" s="1981"/>
      <c r="G378" s="1981"/>
      <c r="H378" s="1981"/>
      <c r="I378" s="1981"/>
      <c r="J378" s="1982"/>
      <c r="K378" s="1981"/>
      <c r="L378" s="1981"/>
      <c r="M378" s="1981"/>
      <c r="N378" s="1981"/>
      <c r="O378" s="1982"/>
      <c r="P378" s="1981"/>
      <c r="Q378" s="1981"/>
      <c r="R378" s="1981"/>
      <c r="S378" s="1981"/>
      <c r="T378" s="1982"/>
      <c r="U378" s="1981"/>
      <c r="V378" s="1981"/>
      <c r="W378" s="1981"/>
      <c r="X378" s="1981"/>
      <c r="Y378" s="1982"/>
      <c r="Z378" s="1981"/>
      <c r="AA378" s="1981"/>
      <c r="AB378" s="1981"/>
      <c r="AC378" s="1981"/>
      <c r="AD378" s="1982"/>
      <c r="AE378" s="1981"/>
      <c r="AF378" s="1981"/>
      <c r="AG378" s="1981"/>
      <c r="AH378" s="1981"/>
      <c r="AI378" s="1982"/>
      <c r="AJ378" s="1981"/>
      <c r="AK378" s="1981"/>
      <c r="AL378" s="1981"/>
      <c r="AM378" s="1981"/>
      <c r="AN378" s="1982"/>
      <c r="AO378" s="1981"/>
      <c r="AP378" s="1981"/>
      <c r="AQ378" s="1981"/>
      <c r="AR378" s="1981"/>
      <c r="AS378" s="1982"/>
      <c r="AT378" s="1981"/>
      <c r="AU378" s="1981"/>
      <c r="AV378" s="1981"/>
      <c r="AW378" s="1981"/>
      <c r="AX378" s="1982"/>
    </row>
    <row r="379" spans="1:56">
      <c r="A379" s="1981"/>
      <c r="B379" s="1981"/>
      <c r="C379" s="1981"/>
      <c r="D379" s="1981"/>
      <c r="E379" s="1982"/>
      <c r="F379" s="1981"/>
      <c r="G379" s="1981"/>
      <c r="H379" s="1981"/>
      <c r="I379" s="1981"/>
      <c r="J379" s="1982"/>
      <c r="K379" s="1981"/>
      <c r="L379" s="1981"/>
      <c r="M379" s="1981"/>
      <c r="N379" s="1981"/>
      <c r="O379" s="1982"/>
      <c r="P379" s="1981"/>
      <c r="Q379" s="1981"/>
      <c r="R379" s="1981"/>
      <c r="S379" s="1981"/>
      <c r="T379" s="1982"/>
      <c r="U379" s="1981"/>
      <c r="V379" s="1981"/>
      <c r="W379" s="1981"/>
      <c r="X379" s="1981"/>
      <c r="Y379" s="1982"/>
      <c r="Z379" s="1981"/>
      <c r="AA379" s="1981"/>
      <c r="AB379" s="1981"/>
      <c r="AC379" s="1981"/>
      <c r="AD379" s="1982"/>
      <c r="AE379" s="1981"/>
      <c r="AF379" s="1981"/>
      <c r="AG379" s="1981"/>
      <c r="AH379" s="1981"/>
      <c r="AI379" s="1982"/>
      <c r="AJ379" s="1981"/>
      <c r="AK379" s="1981"/>
      <c r="AL379" s="1981"/>
      <c r="AM379" s="1981"/>
      <c r="AN379" s="1982"/>
      <c r="AO379" s="1981"/>
      <c r="AP379" s="1981"/>
      <c r="AQ379" s="1981"/>
      <c r="AR379" s="1981"/>
      <c r="AS379" s="1982"/>
      <c r="AT379" s="1981"/>
      <c r="AU379" s="1981"/>
      <c r="AV379" s="1981"/>
      <c r="AW379" s="1981"/>
      <c r="AX379" s="1982"/>
    </row>
    <row r="380" spans="1:56">
      <c r="A380" s="1981"/>
      <c r="B380" s="1981"/>
      <c r="C380" s="1981"/>
      <c r="D380" s="1981"/>
      <c r="E380" s="1982"/>
      <c r="F380" s="1981"/>
      <c r="G380" s="1981"/>
      <c r="H380" s="1981"/>
      <c r="I380" s="1981"/>
      <c r="J380" s="1982"/>
      <c r="K380" s="1981"/>
      <c r="L380" s="1981"/>
      <c r="M380" s="1981"/>
      <c r="N380" s="1981"/>
      <c r="O380" s="1982"/>
      <c r="P380" s="1981"/>
      <c r="Q380" s="1981"/>
      <c r="R380" s="1981"/>
      <c r="S380" s="1981"/>
      <c r="T380" s="1982"/>
      <c r="U380" s="1981"/>
      <c r="V380" s="1981"/>
      <c r="W380" s="1981"/>
      <c r="X380" s="1981"/>
      <c r="Y380" s="1982"/>
      <c r="Z380" s="1981"/>
      <c r="AA380" s="1981"/>
      <c r="AB380" s="1981"/>
      <c r="AC380" s="1981"/>
      <c r="AD380" s="1982"/>
      <c r="AE380" s="1981"/>
      <c r="AF380" s="1981"/>
      <c r="AG380" s="1981"/>
      <c r="AH380" s="1981"/>
      <c r="AI380" s="1982"/>
      <c r="AJ380" s="1981"/>
      <c r="AK380" s="1981"/>
      <c r="AL380" s="1981"/>
      <c r="AM380" s="1981"/>
      <c r="AN380" s="1982"/>
      <c r="AO380" s="1981"/>
      <c r="AP380" s="1981"/>
      <c r="AQ380" s="1981"/>
      <c r="AR380" s="1981"/>
      <c r="AS380" s="1982"/>
      <c r="AT380" s="1981"/>
      <c r="AU380" s="1981"/>
      <c r="AV380" s="1981"/>
      <c r="AW380" s="1981"/>
      <c r="AX380" s="1982"/>
    </row>
    <row r="381" spans="1:56">
      <c r="A381" s="1981"/>
      <c r="B381" s="1981"/>
      <c r="C381" s="1981"/>
      <c r="D381" s="1981"/>
      <c r="E381" s="1982"/>
      <c r="F381" s="1981"/>
      <c r="G381" s="1981"/>
      <c r="H381" s="1981"/>
      <c r="I381" s="1981"/>
      <c r="J381" s="1982"/>
      <c r="K381" s="1981"/>
      <c r="L381" s="1981"/>
      <c r="M381" s="1981"/>
      <c r="N381" s="1981"/>
      <c r="O381" s="1982"/>
      <c r="P381" s="1981"/>
      <c r="Q381" s="1981"/>
      <c r="R381" s="1981"/>
      <c r="S381" s="1981"/>
      <c r="T381" s="1982"/>
      <c r="U381" s="1981"/>
      <c r="V381" s="1981"/>
      <c r="W381" s="1981"/>
      <c r="X381" s="1981"/>
      <c r="Y381" s="1982"/>
      <c r="Z381" s="1981"/>
      <c r="AA381" s="1981"/>
      <c r="AB381" s="1981"/>
      <c r="AC381" s="1981"/>
      <c r="AD381" s="1982"/>
      <c r="AE381" s="1981"/>
      <c r="AF381" s="1981"/>
      <c r="AG381" s="1981"/>
      <c r="AH381" s="1981"/>
      <c r="AI381" s="1982"/>
      <c r="AJ381" s="1981"/>
      <c r="AK381" s="1981"/>
      <c r="AL381" s="1981"/>
      <c r="AM381" s="1981"/>
      <c r="AN381" s="1982"/>
      <c r="AO381" s="1981"/>
      <c r="AP381" s="1981"/>
      <c r="AQ381" s="1981"/>
      <c r="AR381" s="1981"/>
      <c r="AS381" s="1982"/>
      <c r="AT381" s="1981"/>
      <c r="AU381" s="1981"/>
      <c r="AV381" s="1981"/>
      <c r="AW381" s="1981"/>
      <c r="AX381" s="1982"/>
    </row>
    <row r="382" spans="1:56">
      <c r="A382" s="1981"/>
      <c r="B382" s="1981"/>
      <c r="C382" s="1981"/>
      <c r="D382" s="1981"/>
      <c r="E382" s="1982"/>
      <c r="F382" s="1981"/>
      <c r="G382" s="1981"/>
      <c r="H382" s="1981"/>
      <c r="I382" s="1981"/>
      <c r="J382" s="1982"/>
      <c r="K382" s="1981"/>
      <c r="L382" s="1981"/>
      <c r="M382" s="1981"/>
      <c r="N382" s="1981"/>
      <c r="O382" s="1982"/>
      <c r="P382" s="1981"/>
      <c r="Q382" s="1981"/>
      <c r="R382" s="1981"/>
      <c r="S382" s="1981"/>
      <c r="T382" s="1982"/>
      <c r="U382" s="1981"/>
      <c r="V382" s="1981"/>
      <c r="W382" s="1981"/>
      <c r="X382" s="1981"/>
      <c r="Y382" s="1982"/>
      <c r="Z382" s="1981"/>
      <c r="AA382" s="1981"/>
      <c r="AB382" s="1981"/>
      <c r="AC382" s="1981"/>
      <c r="AD382" s="1982"/>
      <c r="AE382" s="1981"/>
      <c r="AF382" s="1981"/>
      <c r="AG382" s="1981"/>
      <c r="AH382" s="1981"/>
      <c r="AI382" s="1982"/>
      <c r="AJ382" s="1981"/>
      <c r="AK382" s="1981"/>
      <c r="AL382" s="1981"/>
      <c r="AM382" s="1981"/>
      <c r="AN382" s="1982"/>
      <c r="AO382" s="1981"/>
      <c r="AP382" s="1981"/>
      <c r="AQ382" s="1981"/>
      <c r="AR382" s="1981"/>
      <c r="AS382" s="1982"/>
      <c r="AT382" s="1981"/>
      <c r="AU382" s="1981"/>
      <c r="AV382" s="1981"/>
      <c r="AW382" s="1981"/>
      <c r="AX382" s="1982"/>
    </row>
    <row r="383" spans="1:56">
      <c r="A383" s="1981"/>
      <c r="B383" s="1981"/>
      <c r="C383" s="1981"/>
      <c r="D383" s="1981"/>
      <c r="E383" s="1982"/>
      <c r="F383" s="1981"/>
      <c r="G383" s="1981"/>
      <c r="H383" s="1981"/>
      <c r="I383" s="1981"/>
      <c r="J383" s="1982"/>
      <c r="K383" s="1981"/>
      <c r="L383" s="1981"/>
      <c r="M383" s="1981"/>
      <c r="N383" s="1981"/>
      <c r="O383" s="1982"/>
      <c r="P383" s="1981"/>
      <c r="Q383" s="1981"/>
      <c r="R383" s="1981"/>
      <c r="S383" s="1981"/>
      <c r="T383" s="1982"/>
      <c r="U383" s="1981"/>
      <c r="V383" s="1981"/>
      <c r="W383" s="1981"/>
      <c r="X383" s="1981"/>
      <c r="Y383" s="1982"/>
      <c r="Z383" s="1981"/>
      <c r="AA383" s="1981"/>
      <c r="AB383" s="1981"/>
      <c r="AC383" s="1981"/>
      <c r="AD383" s="1982"/>
      <c r="AE383" s="1981"/>
      <c r="AF383" s="1981"/>
      <c r="AG383" s="1981"/>
      <c r="AH383" s="1981"/>
      <c r="AI383" s="1982"/>
      <c r="AJ383" s="1981"/>
      <c r="AK383" s="1981"/>
      <c r="AL383" s="1981"/>
      <c r="AM383" s="1981"/>
      <c r="AN383" s="1982"/>
      <c r="AO383" s="1981"/>
      <c r="AP383" s="1981"/>
      <c r="AQ383" s="1981"/>
      <c r="AR383" s="1981"/>
      <c r="AS383" s="1982"/>
      <c r="AT383" s="1981"/>
      <c r="AU383" s="1981"/>
      <c r="AV383" s="1981"/>
      <c r="AW383" s="1981"/>
      <c r="AX383" s="1982"/>
    </row>
    <row r="384" spans="1:56">
      <c r="A384" s="1981"/>
      <c r="B384" s="1981"/>
      <c r="C384" s="1981"/>
      <c r="D384" s="1981"/>
      <c r="E384" s="1982"/>
      <c r="F384" s="1981"/>
      <c r="G384" s="1981"/>
      <c r="H384" s="1981"/>
      <c r="I384" s="1981"/>
      <c r="J384" s="1982"/>
      <c r="K384" s="1981"/>
      <c r="L384" s="1981"/>
      <c r="M384" s="1981"/>
      <c r="N384" s="1981"/>
      <c r="O384" s="1982"/>
      <c r="P384" s="1981"/>
      <c r="Q384" s="1981"/>
      <c r="R384" s="1981"/>
      <c r="S384" s="1981"/>
      <c r="T384" s="1982"/>
      <c r="U384" s="1981"/>
      <c r="V384" s="1981"/>
      <c r="W384" s="1981"/>
      <c r="X384" s="1981"/>
      <c r="Y384" s="1982"/>
      <c r="Z384" s="1981"/>
      <c r="AA384" s="1981"/>
      <c r="AB384" s="1981"/>
      <c r="AC384" s="1981"/>
      <c r="AD384" s="1982"/>
      <c r="AE384" s="1981"/>
      <c r="AF384" s="1981"/>
      <c r="AG384" s="1981"/>
      <c r="AH384" s="1981"/>
      <c r="AI384" s="1982"/>
      <c r="AJ384" s="1981"/>
      <c r="AK384" s="1981"/>
      <c r="AL384" s="1981"/>
      <c r="AM384" s="1981"/>
      <c r="AN384" s="1982"/>
      <c r="AO384" s="1981"/>
      <c r="AP384" s="1981"/>
      <c r="AQ384" s="1981"/>
      <c r="AR384" s="1981"/>
      <c r="AS384" s="1982"/>
      <c r="AT384" s="1981"/>
      <c r="AU384" s="1981"/>
      <c r="AV384" s="1981"/>
      <c r="AW384" s="1981"/>
      <c r="AX384" s="1982"/>
    </row>
    <row r="385" spans="1:56">
      <c r="A385" s="1981"/>
      <c r="B385" s="1981"/>
      <c r="C385" s="1981"/>
      <c r="D385" s="1981"/>
      <c r="E385" s="1982"/>
      <c r="F385" s="1981"/>
      <c r="G385" s="1981"/>
      <c r="H385" s="1981"/>
      <c r="I385" s="1981"/>
      <c r="J385" s="1982"/>
      <c r="K385" s="1981"/>
      <c r="L385" s="1981"/>
      <c r="M385" s="1981"/>
      <c r="N385" s="1981"/>
      <c r="O385" s="1982"/>
      <c r="P385" s="1981"/>
      <c r="Q385" s="1981"/>
      <c r="R385" s="1981"/>
      <c r="S385" s="1981"/>
      <c r="T385" s="1982"/>
      <c r="U385" s="1981"/>
      <c r="V385" s="1981"/>
      <c r="W385" s="1981"/>
      <c r="X385" s="1981"/>
      <c r="Y385" s="1982"/>
      <c r="Z385" s="1981"/>
      <c r="AA385" s="1981"/>
      <c r="AB385" s="1981"/>
      <c r="AC385" s="1981"/>
      <c r="AD385" s="1982"/>
      <c r="AE385" s="1981"/>
      <c r="AF385" s="1981"/>
      <c r="AG385" s="1981"/>
      <c r="AH385" s="1981"/>
      <c r="AI385" s="1982"/>
      <c r="AJ385" s="1981"/>
      <c r="AK385" s="1981"/>
      <c r="AL385" s="1981"/>
      <c r="AM385" s="1981"/>
      <c r="AN385" s="1982"/>
      <c r="AO385" s="1981"/>
      <c r="AP385" s="1981"/>
      <c r="AQ385" s="1981"/>
      <c r="AR385" s="1981"/>
      <c r="AS385" s="1982"/>
      <c r="AT385" s="1981"/>
      <c r="AU385" s="1981"/>
      <c r="AV385" s="1981"/>
      <c r="AW385" s="1981"/>
      <c r="AX385" s="1982"/>
    </row>
    <row r="386" spans="1:56" s="387" customFormat="1">
      <c r="A386" s="1981"/>
      <c r="B386" s="1981"/>
      <c r="C386" s="1981"/>
      <c r="D386" s="1981"/>
      <c r="E386" s="1982"/>
      <c r="F386" s="1981"/>
      <c r="G386" s="1981"/>
      <c r="H386" s="1981"/>
      <c r="I386" s="1981"/>
      <c r="J386" s="1982"/>
      <c r="K386" s="1981"/>
      <c r="L386" s="1981"/>
      <c r="M386" s="1981"/>
      <c r="N386" s="1981"/>
      <c r="O386" s="1982"/>
      <c r="P386" s="1981"/>
      <c r="Q386" s="1981"/>
      <c r="R386" s="1981"/>
      <c r="S386" s="1981"/>
      <c r="T386" s="1982"/>
      <c r="U386" s="1981"/>
      <c r="V386" s="1981"/>
      <c r="W386" s="1981"/>
      <c r="X386" s="1981"/>
      <c r="Y386" s="1982"/>
      <c r="Z386" s="1981"/>
      <c r="AA386" s="1981"/>
      <c r="AB386" s="1981"/>
      <c r="AC386" s="1981"/>
      <c r="AD386" s="1982"/>
      <c r="AE386" s="1981"/>
      <c r="AF386" s="1981"/>
      <c r="AG386" s="1981"/>
      <c r="AH386" s="1981"/>
      <c r="AI386" s="1982"/>
      <c r="AJ386" s="1981"/>
      <c r="AK386" s="1981"/>
      <c r="AL386" s="1981"/>
      <c r="AM386" s="1981"/>
      <c r="AN386" s="1982"/>
      <c r="AO386" s="1981"/>
      <c r="AP386" s="1981"/>
      <c r="AQ386" s="1981"/>
      <c r="AR386" s="1981"/>
      <c r="AS386" s="1982"/>
      <c r="AT386" s="1981"/>
      <c r="AU386" s="1981"/>
      <c r="AV386" s="1981"/>
      <c r="AW386" s="1981"/>
      <c r="AX386" s="1982"/>
      <c r="AY386" s="388"/>
      <c r="AZ386" s="388"/>
      <c r="BA386" s="388"/>
      <c r="BB386" s="388"/>
      <c r="BC386" s="388"/>
      <c r="BD386" s="388"/>
    </row>
    <row r="387" spans="1:56">
      <c r="A387" s="1981"/>
      <c r="B387" s="1981"/>
      <c r="C387" s="1981"/>
      <c r="D387" s="1981"/>
      <c r="E387" s="1982"/>
      <c r="F387" s="1981"/>
      <c r="G387" s="1981"/>
      <c r="H387" s="1981"/>
      <c r="I387" s="1981"/>
      <c r="J387" s="1982"/>
      <c r="K387" s="1981"/>
      <c r="L387" s="1981"/>
      <c r="M387" s="1981"/>
      <c r="N387" s="1981"/>
      <c r="O387" s="1982"/>
      <c r="P387" s="1981"/>
      <c r="Q387" s="1981"/>
      <c r="R387" s="1981"/>
      <c r="S387" s="1981"/>
      <c r="T387" s="1982"/>
      <c r="U387" s="1981"/>
      <c r="V387" s="1981"/>
      <c r="W387" s="1981"/>
      <c r="X387" s="1981"/>
      <c r="Y387" s="1982"/>
      <c r="Z387" s="1981"/>
      <c r="AA387" s="1981"/>
      <c r="AB387" s="1981"/>
      <c r="AC387" s="1981"/>
      <c r="AD387" s="1982"/>
      <c r="AE387" s="1981"/>
      <c r="AF387" s="1981"/>
      <c r="AG387" s="1981"/>
      <c r="AH387" s="1981"/>
      <c r="AI387" s="1982"/>
      <c r="AJ387" s="1981"/>
      <c r="AK387" s="1981"/>
      <c r="AL387" s="1981"/>
      <c r="AM387" s="1981"/>
      <c r="AN387" s="1982"/>
      <c r="AO387" s="1981"/>
      <c r="AP387" s="1981"/>
      <c r="AQ387" s="1981"/>
      <c r="AR387" s="1981"/>
      <c r="AS387" s="1982"/>
      <c r="AT387" s="1981"/>
      <c r="AU387" s="1981"/>
      <c r="AV387" s="1981"/>
      <c r="AW387" s="1981"/>
      <c r="AX387" s="1982"/>
    </row>
    <row r="388" spans="1:56">
      <c r="A388" s="1981"/>
      <c r="B388" s="1981"/>
      <c r="C388" s="1981"/>
      <c r="D388" s="1981"/>
      <c r="E388" s="1982"/>
      <c r="F388" s="1981"/>
      <c r="G388" s="1981"/>
      <c r="H388" s="1981"/>
      <c r="I388" s="1981"/>
      <c r="J388" s="1982"/>
      <c r="K388" s="1981"/>
      <c r="L388" s="1981"/>
      <c r="M388" s="1981"/>
      <c r="N388" s="1981"/>
      <c r="O388" s="1982"/>
      <c r="P388" s="1981"/>
      <c r="Q388" s="1981"/>
      <c r="R388" s="1981"/>
      <c r="S388" s="1981"/>
      <c r="T388" s="1982"/>
      <c r="U388" s="1981"/>
      <c r="V388" s="1981"/>
      <c r="W388" s="1981"/>
      <c r="X388" s="1981"/>
      <c r="Y388" s="1982"/>
      <c r="Z388" s="1981"/>
      <c r="AA388" s="1981"/>
      <c r="AB388" s="1981"/>
      <c r="AC388" s="1981"/>
      <c r="AD388" s="1982"/>
      <c r="AE388" s="1981"/>
      <c r="AF388" s="1981"/>
      <c r="AG388" s="1981"/>
      <c r="AH388" s="1981"/>
      <c r="AI388" s="1982"/>
      <c r="AJ388" s="1981"/>
      <c r="AK388" s="1981"/>
      <c r="AL388" s="1981"/>
      <c r="AM388" s="1981"/>
      <c r="AN388" s="1982"/>
      <c r="AO388" s="1981"/>
      <c r="AP388" s="1981"/>
      <c r="AQ388" s="1981"/>
      <c r="AR388" s="1981"/>
      <c r="AS388" s="1982"/>
      <c r="AT388" s="1981"/>
      <c r="AU388" s="1981"/>
      <c r="AV388" s="1981"/>
      <c r="AW388" s="1981"/>
      <c r="AX388" s="1982"/>
    </row>
    <row r="389" spans="1:56">
      <c r="A389" s="1981"/>
      <c r="B389" s="1981"/>
      <c r="C389" s="1981"/>
      <c r="D389" s="1981"/>
      <c r="E389" s="1982"/>
      <c r="F389" s="1981"/>
      <c r="G389" s="1981"/>
      <c r="H389" s="1981"/>
      <c r="I389" s="1981"/>
      <c r="J389" s="1982"/>
      <c r="K389" s="1981"/>
      <c r="L389" s="1981"/>
      <c r="M389" s="1981"/>
      <c r="N389" s="1981"/>
      <c r="O389" s="1982"/>
      <c r="P389" s="1981"/>
      <c r="Q389" s="1981"/>
      <c r="R389" s="1981"/>
      <c r="S389" s="1981"/>
      <c r="T389" s="1982"/>
      <c r="U389" s="1981"/>
      <c r="V389" s="1981"/>
      <c r="W389" s="1981"/>
      <c r="X389" s="1981"/>
      <c r="Y389" s="1982"/>
      <c r="Z389" s="1981"/>
      <c r="AA389" s="1981"/>
      <c r="AB389" s="1981"/>
      <c r="AC389" s="1981"/>
      <c r="AD389" s="1982"/>
      <c r="AE389" s="1981"/>
      <c r="AF389" s="1981"/>
      <c r="AG389" s="1981"/>
      <c r="AH389" s="1981"/>
      <c r="AI389" s="1982"/>
      <c r="AJ389" s="1981"/>
      <c r="AK389" s="1981"/>
      <c r="AL389" s="1981"/>
      <c r="AM389" s="1981"/>
      <c r="AN389" s="1982"/>
      <c r="AO389" s="1981"/>
      <c r="AP389" s="1981"/>
      <c r="AQ389" s="1981"/>
      <c r="AR389" s="1981"/>
      <c r="AS389" s="1982"/>
      <c r="AT389" s="1981"/>
      <c r="AU389" s="1981"/>
      <c r="AV389" s="1981"/>
      <c r="AW389" s="1981"/>
      <c r="AX389" s="1982"/>
    </row>
    <row r="390" spans="1:56">
      <c r="A390" s="1981"/>
      <c r="B390" s="1981"/>
      <c r="C390" s="1981"/>
      <c r="D390" s="1981"/>
      <c r="E390" s="1982"/>
      <c r="F390" s="1981"/>
      <c r="G390" s="1981"/>
      <c r="H390" s="1981"/>
      <c r="I390" s="1981"/>
      <c r="J390" s="1982"/>
      <c r="K390" s="1981"/>
      <c r="L390" s="1981"/>
      <c r="M390" s="1981"/>
      <c r="N390" s="1981"/>
      <c r="O390" s="1982"/>
      <c r="P390" s="1981"/>
      <c r="Q390" s="1981"/>
      <c r="R390" s="1981"/>
      <c r="S390" s="1981"/>
      <c r="T390" s="1982"/>
      <c r="U390" s="1981"/>
      <c r="V390" s="1981"/>
      <c r="W390" s="1981"/>
      <c r="X390" s="1981"/>
      <c r="Y390" s="1982"/>
      <c r="Z390" s="1981"/>
      <c r="AA390" s="1981"/>
      <c r="AB390" s="1981"/>
      <c r="AC390" s="1981"/>
      <c r="AD390" s="1982"/>
      <c r="AE390" s="1981"/>
      <c r="AF390" s="1981"/>
      <c r="AG390" s="1981"/>
      <c r="AH390" s="1981"/>
      <c r="AI390" s="1982"/>
      <c r="AJ390" s="1981"/>
      <c r="AK390" s="1981"/>
      <c r="AL390" s="1981"/>
      <c r="AM390" s="1981"/>
      <c r="AN390" s="1982"/>
      <c r="AO390" s="1981"/>
      <c r="AP390" s="1981"/>
      <c r="AQ390" s="1981"/>
      <c r="AR390" s="1981"/>
      <c r="AS390" s="1982"/>
      <c r="AT390" s="1981"/>
      <c r="AU390" s="1981"/>
      <c r="AV390" s="1981"/>
      <c r="AW390" s="1981"/>
      <c r="AX390" s="1982"/>
    </row>
    <row r="391" spans="1:56">
      <c r="A391" s="1981"/>
      <c r="B391" s="1981"/>
      <c r="C391" s="1981"/>
      <c r="D391" s="1981"/>
      <c r="E391" s="1982"/>
      <c r="F391" s="1981"/>
      <c r="G391" s="1981"/>
      <c r="H391" s="1981"/>
      <c r="I391" s="1981"/>
      <c r="J391" s="1982"/>
      <c r="K391" s="1981"/>
      <c r="L391" s="1981"/>
      <c r="M391" s="1981"/>
      <c r="N391" s="1981"/>
      <c r="O391" s="1982"/>
      <c r="P391" s="1981"/>
      <c r="Q391" s="1981"/>
      <c r="R391" s="1981"/>
      <c r="S391" s="1981"/>
      <c r="T391" s="1982"/>
      <c r="U391" s="1981"/>
      <c r="V391" s="1981"/>
      <c r="W391" s="1981"/>
      <c r="X391" s="1981"/>
      <c r="Y391" s="1982"/>
      <c r="Z391" s="1981"/>
      <c r="AA391" s="1981"/>
      <c r="AB391" s="1981"/>
      <c r="AC391" s="1981"/>
      <c r="AD391" s="1982"/>
      <c r="AE391" s="1981"/>
      <c r="AF391" s="1981"/>
      <c r="AG391" s="1981"/>
      <c r="AH391" s="1981"/>
      <c r="AI391" s="1982"/>
      <c r="AJ391" s="1981"/>
      <c r="AK391" s="1981"/>
      <c r="AL391" s="1981"/>
      <c r="AM391" s="1981"/>
      <c r="AN391" s="1982"/>
      <c r="AO391" s="1981"/>
      <c r="AP391" s="1981"/>
      <c r="AQ391" s="1981"/>
      <c r="AR391" s="1981"/>
      <c r="AS391" s="1982"/>
      <c r="AT391" s="1981"/>
      <c r="AU391" s="1981"/>
      <c r="AV391" s="1981"/>
      <c r="AW391" s="1981"/>
      <c r="AX391" s="1982"/>
    </row>
    <row r="392" spans="1:56">
      <c r="A392" s="2241"/>
      <c r="B392" s="2241"/>
      <c r="C392" s="2241"/>
      <c r="D392" s="2241"/>
      <c r="E392" s="2242"/>
      <c r="F392" s="2241"/>
      <c r="G392" s="2241"/>
      <c r="H392" s="2241"/>
      <c r="I392" s="2241"/>
      <c r="J392" s="2242"/>
      <c r="K392" s="2241"/>
      <c r="L392" s="2241"/>
      <c r="M392" s="2241"/>
      <c r="N392" s="2241"/>
      <c r="O392" s="2242"/>
      <c r="P392" s="2241"/>
      <c r="Q392" s="2241"/>
      <c r="R392" s="2241"/>
      <c r="S392" s="2241"/>
      <c r="T392" s="2242"/>
      <c r="U392" s="2241"/>
      <c r="V392" s="2241"/>
      <c r="W392" s="2241"/>
      <c r="X392" s="2241"/>
      <c r="Y392" s="2242"/>
      <c r="Z392" s="2241"/>
      <c r="AA392" s="2241"/>
      <c r="AB392" s="2241"/>
      <c r="AC392" s="2241"/>
      <c r="AD392" s="2242"/>
      <c r="AE392" s="2241"/>
      <c r="AF392" s="2241"/>
      <c r="AG392" s="2241"/>
      <c r="AH392" s="2241"/>
      <c r="AI392" s="2242"/>
      <c r="AJ392" s="2241"/>
      <c r="AK392" s="2241"/>
      <c r="AL392" s="2241"/>
      <c r="AM392" s="2241"/>
      <c r="AN392" s="2242"/>
      <c r="AO392" s="2241"/>
      <c r="AP392" s="2241"/>
      <c r="AQ392" s="2241"/>
      <c r="AR392" s="2241"/>
      <c r="AS392" s="2242"/>
      <c r="AT392" s="2241"/>
      <c r="AU392" s="2241"/>
      <c r="AV392" s="2241"/>
      <c r="AW392" s="2241"/>
      <c r="AX392" s="2242"/>
    </row>
    <row r="393" spans="1:56" ht="18.75">
      <c r="A393" s="2245" t="s">
        <v>0</v>
      </c>
      <c r="B393" s="2245"/>
      <c r="C393" s="2245"/>
      <c r="D393" s="2245"/>
      <c r="E393" s="2245"/>
      <c r="F393" s="2245" t="s">
        <v>1</v>
      </c>
      <c r="G393" s="2245"/>
      <c r="H393" s="2245"/>
      <c r="I393" s="2245"/>
      <c r="J393" s="2245"/>
      <c r="K393" s="2245" t="s">
        <v>2</v>
      </c>
      <c r="L393" s="2245"/>
      <c r="M393" s="2245"/>
      <c r="N393" s="2245"/>
      <c r="O393" s="2245"/>
      <c r="P393" s="2245" t="s">
        <v>3</v>
      </c>
      <c r="Q393" s="2245"/>
      <c r="R393" s="2245"/>
      <c r="S393" s="2245"/>
      <c r="T393" s="2245"/>
      <c r="U393" s="2245" t="s">
        <v>4</v>
      </c>
      <c r="V393" s="2245"/>
      <c r="W393" s="2245"/>
      <c r="X393" s="2245"/>
      <c r="Y393" s="2245"/>
      <c r="Z393" s="2245" t="s">
        <v>5</v>
      </c>
      <c r="AA393" s="2245"/>
      <c r="AB393" s="2245"/>
      <c r="AC393" s="2245"/>
      <c r="AD393" s="2245"/>
      <c r="AE393" s="2245" t="s">
        <v>6</v>
      </c>
      <c r="AF393" s="2245"/>
      <c r="AG393" s="2245"/>
      <c r="AH393" s="2245"/>
      <c r="AI393" s="2245"/>
      <c r="AJ393" s="2245" t="s">
        <v>7</v>
      </c>
      <c r="AK393" s="2245"/>
      <c r="AL393" s="2245"/>
      <c r="AM393" s="2245"/>
      <c r="AN393" s="2245"/>
      <c r="AO393" s="2245" t="s">
        <v>8</v>
      </c>
      <c r="AP393" s="2245"/>
      <c r="AQ393" s="2245"/>
      <c r="AR393" s="2245"/>
      <c r="AS393" s="2245"/>
      <c r="AT393" s="2245" t="s">
        <v>9</v>
      </c>
      <c r="AU393" s="2245"/>
      <c r="AV393" s="2245"/>
      <c r="AW393" s="2245"/>
      <c r="AX393" s="2245"/>
    </row>
    <row r="394" spans="1:56">
      <c r="A394" s="456">
        <v>1</v>
      </c>
      <c r="B394" s="457"/>
      <c r="C394" s="457"/>
      <c r="D394" s="457"/>
      <c r="E394" s="458"/>
      <c r="F394" s="456">
        <v>2</v>
      </c>
      <c r="G394" s="457"/>
      <c r="H394" s="457"/>
      <c r="I394" s="457"/>
      <c r="J394" s="458"/>
      <c r="K394" s="456">
        <v>3</v>
      </c>
      <c r="L394" s="457"/>
      <c r="M394" s="457"/>
      <c r="N394" s="457"/>
      <c r="O394" s="458"/>
      <c r="P394" s="456">
        <v>4</v>
      </c>
      <c r="Q394" s="457"/>
      <c r="R394" s="457"/>
      <c r="S394" s="457"/>
      <c r="T394" s="458"/>
      <c r="U394" s="456">
        <v>5</v>
      </c>
      <c r="V394" s="457"/>
      <c r="W394" s="457"/>
      <c r="X394" s="457"/>
      <c r="Y394" s="458"/>
      <c r="Z394" s="456">
        <v>6</v>
      </c>
      <c r="AA394" s="457"/>
      <c r="AB394" s="457"/>
      <c r="AC394" s="457"/>
      <c r="AD394" s="458"/>
      <c r="AE394" s="456">
        <v>7</v>
      </c>
      <c r="AF394" s="457"/>
      <c r="AG394" s="457"/>
      <c r="AH394" s="457"/>
      <c r="AI394" s="458"/>
      <c r="AJ394" s="456">
        <v>8</v>
      </c>
      <c r="AK394" s="457"/>
      <c r="AL394" s="457"/>
      <c r="AM394" s="457"/>
      <c r="AN394" s="458"/>
      <c r="AO394" s="456">
        <v>9</v>
      </c>
      <c r="AP394" s="457"/>
      <c r="AQ394" s="457"/>
      <c r="AR394" s="457"/>
      <c r="AS394" s="458"/>
      <c r="AT394" s="456">
        <v>10</v>
      </c>
      <c r="AU394" s="457"/>
      <c r="AV394" s="457"/>
      <c r="AW394" s="457"/>
      <c r="AX394" s="458"/>
    </row>
    <row r="395" spans="1:56">
      <c r="A395" s="2247"/>
      <c r="B395" s="2247"/>
      <c r="C395" s="2247"/>
      <c r="D395" s="2247"/>
      <c r="E395" s="2248"/>
      <c r="F395" s="2247"/>
      <c r="G395" s="2247"/>
      <c r="H395" s="2247"/>
      <c r="I395" s="2247"/>
      <c r="J395" s="2248"/>
      <c r="K395" s="2247"/>
      <c r="L395" s="2247"/>
      <c r="M395" s="2247"/>
      <c r="N395" s="2247"/>
      <c r="O395" s="2248"/>
      <c r="P395" s="2247"/>
      <c r="Q395" s="2247"/>
      <c r="R395" s="2247"/>
      <c r="S395" s="2247"/>
      <c r="T395" s="2248"/>
      <c r="U395" s="2247"/>
      <c r="V395" s="2247"/>
      <c r="W395" s="2247"/>
      <c r="X395" s="2247"/>
      <c r="Y395" s="2248"/>
      <c r="Z395" s="2247"/>
      <c r="AA395" s="2247"/>
      <c r="AB395" s="2247"/>
      <c r="AC395" s="2247"/>
      <c r="AD395" s="2248"/>
      <c r="AE395" s="2247"/>
      <c r="AF395" s="2247"/>
      <c r="AG395" s="2247"/>
      <c r="AH395" s="2247"/>
      <c r="AI395" s="2248"/>
      <c r="AJ395" s="2247"/>
      <c r="AK395" s="2247"/>
      <c r="AL395" s="2247"/>
      <c r="AM395" s="2247"/>
      <c r="AN395" s="2248"/>
      <c r="AO395" s="2247"/>
      <c r="AP395" s="2247"/>
      <c r="AQ395" s="2247"/>
      <c r="AR395" s="2247"/>
      <c r="AS395" s="2248"/>
      <c r="AT395" s="2247"/>
      <c r="AU395" s="2247"/>
      <c r="AV395" s="2247"/>
      <c r="AW395" s="2247"/>
      <c r="AX395" s="2248"/>
    </row>
    <row r="396" spans="1:56">
      <c r="A396" s="2247"/>
      <c r="B396" s="2247"/>
      <c r="C396" s="2247"/>
      <c r="D396" s="2247"/>
      <c r="E396" s="2248"/>
      <c r="F396" s="2247"/>
      <c r="G396" s="2247"/>
      <c r="H396" s="2247"/>
      <c r="I396" s="2247"/>
      <c r="J396" s="2248"/>
      <c r="K396" s="2247"/>
      <c r="L396" s="2247"/>
      <c r="M396" s="2247"/>
      <c r="N396" s="2247"/>
      <c r="O396" s="2248"/>
      <c r="P396" s="2247"/>
      <c r="Q396" s="2247"/>
      <c r="R396" s="2247"/>
      <c r="S396" s="2247"/>
      <c r="T396" s="2248"/>
      <c r="U396" s="2247"/>
      <c r="V396" s="2247"/>
      <c r="W396" s="2247"/>
      <c r="X396" s="2247"/>
      <c r="Y396" s="2248"/>
      <c r="Z396" s="2247"/>
      <c r="AA396" s="2247"/>
      <c r="AB396" s="2247"/>
      <c r="AC396" s="2247"/>
      <c r="AD396" s="2248"/>
      <c r="AE396" s="2247"/>
      <c r="AF396" s="2247"/>
      <c r="AG396" s="2247"/>
      <c r="AH396" s="2247"/>
      <c r="AI396" s="2248"/>
      <c r="AJ396" s="2247"/>
      <c r="AK396" s="2247"/>
      <c r="AL396" s="2247"/>
      <c r="AM396" s="2247"/>
      <c r="AN396" s="2248"/>
      <c r="AO396" s="2247"/>
      <c r="AP396" s="2247"/>
      <c r="AQ396" s="2247"/>
      <c r="AR396" s="2247"/>
      <c r="AS396" s="2248"/>
      <c r="AT396" s="2247"/>
      <c r="AU396" s="2247"/>
      <c r="AV396" s="2247"/>
      <c r="AW396" s="2247"/>
      <c r="AX396" s="2248"/>
    </row>
    <row r="397" spans="1:56">
      <c r="A397" s="2247"/>
      <c r="B397" s="2247"/>
      <c r="C397" s="2247"/>
      <c r="D397" s="2247"/>
      <c r="E397" s="2248"/>
      <c r="F397" s="2247"/>
      <c r="G397" s="2247"/>
      <c r="H397" s="2247"/>
      <c r="I397" s="2247"/>
      <c r="J397" s="2248"/>
      <c r="K397" s="2247"/>
      <c r="L397" s="2247"/>
      <c r="M397" s="2247"/>
      <c r="N397" s="2247"/>
      <c r="O397" s="2248"/>
      <c r="P397" s="2247"/>
      <c r="Q397" s="2247"/>
      <c r="R397" s="2247"/>
      <c r="S397" s="2247"/>
      <c r="T397" s="2248"/>
      <c r="U397" s="2247"/>
      <c r="V397" s="2247"/>
      <c r="W397" s="2247"/>
      <c r="X397" s="2247"/>
      <c r="Y397" s="2248"/>
      <c r="Z397" s="2247"/>
      <c r="AA397" s="2247"/>
      <c r="AB397" s="2247"/>
      <c r="AC397" s="2247"/>
      <c r="AD397" s="2248"/>
      <c r="AE397" s="2247"/>
      <c r="AF397" s="2247"/>
      <c r="AG397" s="2247"/>
      <c r="AH397" s="2247"/>
      <c r="AI397" s="2248"/>
      <c r="AJ397" s="2247"/>
      <c r="AK397" s="2247"/>
      <c r="AL397" s="2247"/>
      <c r="AM397" s="2247"/>
      <c r="AN397" s="2248"/>
      <c r="AO397" s="2247"/>
      <c r="AP397" s="2247"/>
      <c r="AQ397" s="2247"/>
      <c r="AR397" s="2247"/>
      <c r="AS397" s="2248"/>
      <c r="AT397" s="2247"/>
      <c r="AU397" s="2247"/>
      <c r="AV397" s="2247"/>
      <c r="AW397" s="2247"/>
      <c r="AX397" s="2248"/>
    </row>
    <row r="398" spans="1:56">
      <c r="A398" s="2247"/>
      <c r="B398" s="2247"/>
      <c r="C398" s="2247"/>
      <c r="D398" s="2247"/>
      <c r="E398" s="2248"/>
      <c r="F398" s="2247"/>
      <c r="G398" s="2247"/>
      <c r="H398" s="2247"/>
      <c r="I398" s="2247"/>
      <c r="J398" s="2248"/>
      <c r="K398" s="2247"/>
      <c r="L398" s="2247"/>
      <c r="M398" s="2247"/>
      <c r="N398" s="2247"/>
      <c r="O398" s="2248"/>
      <c r="P398" s="2247"/>
      <c r="Q398" s="2247"/>
      <c r="R398" s="2247"/>
      <c r="S398" s="2247"/>
      <c r="T398" s="2248"/>
      <c r="U398" s="2247"/>
      <c r="V398" s="2247"/>
      <c r="W398" s="2247"/>
      <c r="X398" s="2247"/>
      <c r="Y398" s="2248"/>
      <c r="Z398" s="2247"/>
      <c r="AA398" s="2247"/>
      <c r="AB398" s="2247"/>
      <c r="AC398" s="2247"/>
      <c r="AD398" s="2248"/>
      <c r="AE398" s="2247"/>
      <c r="AF398" s="2247"/>
      <c r="AG398" s="2247"/>
      <c r="AH398" s="2247"/>
      <c r="AI398" s="2248"/>
      <c r="AJ398" s="2247"/>
      <c r="AK398" s="2247"/>
      <c r="AL398" s="2247"/>
      <c r="AM398" s="2247"/>
      <c r="AN398" s="2248"/>
      <c r="AO398" s="2247"/>
      <c r="AP398" s="2247"/>
      <c r="AQ398" s="2247"/>
      <c r="AR398" s="2247"/>
      <c r="AS398" s="2248"/>
      <c r="AT398" s="2247"/>
      <c r="AU398" s="2247"/>
      <c r="AV398" s="2247"/>
      <c r="AW398" s="2247"/>
      <c r="AX398" s="2248"/>
    </row>
    <row r="399" spans="1:56">
      <c r="A399" s="2247"/>
      <c r="B399" s="2247"/>
      <c r="C399" s="2247"/>
      <c r="D399" s="2247"/>
      <c r="E399" s="2248"/>
      <c r="F399" s="2247"/>
      <c r="G399" s="2247"/>
      <c r="H399" s="2247"/>
      <c r="I399" s="2247"/>
      <c r="J399" s="2248"/>
      <c r="K399" s="2247"/>
      <c r="L399" s="2247"/>
      <c r="M399" s="2247"/>
      <c r="N399" s="2247"/>
      <c r="O399" s="2248"/>
      <c r="P399" s="2247"/>
      <c r="Q399" s="2247"/>
      <c r="R399" s="2247"/>
      <c r="S399" s="2247"/>
      <c r="T399" s="2248"/>
      <c r="U399" s="2247"/>
      <c r="V399" s="2247"/>
      <c r="W399" s="2247"/>
      <c r="X399" s="2247"/>
      <c r="Y399" s="2248"/>
      <c r="Z399" s="2247"/>
      <c r="AA399" s="2247"/>
      <c r="AB399" s="2247"/>
      <c r="AC399" s="2247"/>
      <c r="AD399" s="2248"/>
      <c r="AE399" s="2247"/>
      <c r="AF399" s="2247"/>
      <c r="AG399" s="2247"/>
      <c r="AH399" s="2247"/>
      <c r="AI399" s="2248"/>
      <c r="AJ399" s="2247"/>
      <c r="AK399" s="2247"/>
      <c r="AL399" s="2247"/>
      <c r="AM399" s="2247"/>
      <c r="AN399" s="2248"/>
      <c r="AO399" s="2247"/>
      <c r="AP399" s="2247"/>
      <c r="AQ399" s="2247"/>
      <c r="AR399" s="2247"/>
      <c r="AS399" s="2248"/>
      <c r="AT399" s="2247"/>
      <c r="AU399" s="2247"/>
      <c r="AV399" s="2247"/>
      <c r="AW399" s="2247"/>
      <c r="AX399" s="2248"/>
    </row>
    <row r="400" spans="1:56">
      <c r="A400" s="2247"/>
      <c r="B400" s="2247"/>
      <c r="C400" s="2247"/>
      <c r="D400" s="2247"/>
      <c r="E400" s="2248"/>
      <c r="F400" s="2247"/>
      <c r="G400" s="2247"/>
      <c r="H400" s="2247"/>
      <c r="I400" s="2247"/>
      <c r="J400" s="2248"/>
      <c r="K400" s="2247"/>
      <c r="L400" s="2247"/>
      <c r="M400" s="2247"/>
      <c r="N400" s="2247"/>
      <c r="O400" s="2248"/>
      <c r="P400" s="2247"/>
      <c r="Q400" s="2247"/>
      <c r="R400" s="2247"/>
      <c r="S400" s="2247"/>
      <c r="T400" s="2248"/>
      <c r="U400" s="2247"/>
      <c r="V400" s="2247"/>
      <c r="W400" s="2247"/>
      <c r="X400" s="2247"/>
      <c r="Y400" s="2248"/>
      <c r="Z400" s="2247"/>
      <c r="AA400" s="2247"/>
      <c r="AB400" s="2247"/>
      <c r="AC400" s="2247"/>
      <c r="AD400" s="2248"/>
      <c r="AE400" s="2247"/>
      <c r="AF400" s="2247"/>
      <c r="AG400" s="2247"/>
      <c r="AH400" s="2247"/>
      <c r="AI400" s="2248"/>
      <c r="AJ400" s="2247"/>
      <c r="AK400" s="2247"/>
      <c r="AL400" s="2247"/>
      <c r="AM400" s="2247"/>
      <c r="AN400" s="2248"/>
      <c r="AO400" s="2247"/>
      <c r="AP400" s="2247"/>
      <c r="AQ400" s="2247"/>
      <c r="AR400" s="2247"/>
      <c r="AS400" s="2248"/>
      <c r="AT400" s="2247"/>
      <c r="AU400" s="2247"/>
      <c r="AV400" s="2247"/>
      <c r="AW400" s="2247"/>
      <c r="AX400" s="2248"/>
    </row>
    <row r="401" spans="1:56">
      <c r="A401" s="2247"/>
      <c r="B401" s="2247"/>
      <c r="C401" s="2247"/>
      <c r="D401" s="2247"/>
      <c r="E401" s="2248"/>
      <c r="F401" s="2247"/>
      <c r="G401" s="2247"/>
      <c r="H401" s="2247"/>
      <c r="I401" s="2247"/>
      <c r="J401" s="2248"/>
      <c r="K401" s="2247"/>
      <c r="L401" s="2247"/>
      <c r="M401" s="2247"/>
      <c r="N401" s="2247"/>
      <c r="O401" s="2248"/>
      <c r="P401" s="2247"/>
      <c r="Q401" s="2247"/>
      <c r="R401" s="2247"/>
      <c r="S401" s="2247"/>
      <c r="T401" s="2248"/>
      <c r="U401" s="2247"/>
      <c r="V401" s="2247"/>
      <c r="W401" s="2247"/>
      <c r="X401" s="2247"/>
      <c r="Y401" s="2248"/>
      <c r="Z401" s="2247"/>
      <c r="AA401" s="2247"/>
      <c r="AB401" s="2247"/>
      <c r="AC401" s="2247"/>
      <c r="AD401" s="2248"/>
      <c r="AE401" s="2247"/>
      <c r="AF401" s="2247"/>
      <c r="AG401" s="2247"/>
      <c r="AH401" s="2247"/>
      <c r="AI401" s="2248"/>
      <c r="AJ401" s="2247"/>
      <c r="AK401" s="2247"/>
      <c r="AL401" s="2247"/>
      <c r="AM401" s="2247"/>
      <c r="AN401" s="2248"/>
      <c r="AO401" s="2247"/>
      <c r="AP401" s="2247"/>
      <c r="AQ401" s="2247"/>
      <c r="AR401" s="2247"/>
      <c r="AS401" s="2248"/>
      <c r="AT401" s="2247"/>
      <c r="AU401" s="2247"/>
      <c r="AV401" s="2247"/>
      <c r="AW401" s="2247"/>
      <c r="AX401" s="2248"/>
    </row>
    <row r="402" spans="1:56" s="387" customFormat="1">
      <c r="A402" s="2247"/>
      <c r="B402" s="2247"/>
      <c r="C402" s="2247"/>
      <c r="D402" s="2247"/>
      <c r="E402" s="2248"/>
      <c r="F402" s="2247"/>
      <c r="G402" s="2247"/>
      <c r="H402" s="2247"/>
      <c r="I402" s="2247"/>
      <c r="J402" s="2248"/>
      <c r="K402" s="2247"/>
      <c r="L402" s="2247"/>
      <c r="M402" s="2247"/>
      <c r="N402" s="2247"/>
      <c r="O402" s="2248"/>
      <c r="P402" s="2247"/>
      <c r="Q402" s="2247"/>
      <c r="R402" s="2247"/>
      <c r="S402" s="2247"/>
      <c r="T402" s="2248"/>
      <c r="U402" s="2247"/>
      <c r="V402" s="2247"/>
      <c r="W402" s="2247"/>
      <c r="X402" s="2247"/>
      <c r="Y402" s="2248"/>
      <c r="Z402" s="2247"/>
      <c r="AA402" s="2247"/>
      <c r="AB402" s="2247"/>
      <c r="AC402" s="2247"/>
      <c r="AD402" s="2248"/>
      <c r="AE402" s="2247"/>
      <c r="AF402" s="2247"/>
      <c r="AG402" s="2247"/>
      <c r="AH402" s="2247"/>
      <c r="AI402" s="2248"/>
      <c r="AJ402" s="2247"/>
      <c r="AK402" s="2247"/>
      <c r="AL402" s="2247"/>
      <c r="AM402" s="2247"/>
      <c r="AN402" s="2248"/>
      <c r="AO402" s="2247"/>
      <c r="AP402" s="2247"/>
      <c r="AQ402" s="2247"/>
      <c r="AR402" s="2247"/>
      <c r="AS402" s="2248"/>
      <c r="AT402" s="2247"/>
      <c r="AU402" s="2247"/>
      <c r="AV402" s="2247"/>
      <c r="AW402" s="2247"/>
      <c r="AX402" s="2248"/>
      <c r="AY402" s="388"/>
      <c r="AZ402" s="388"/>
      <c r="BA402" s="388"/>
      <c r="BB402" s="388"/>
      <c r="BC402" s="388"/>
      <c r="BD402" s="388"/>
    </row>
    <row r="403" spans="1:56">
      <c r="A403" s="2247"/>
      <c r="B403" s="2247"/>
      <c r="C403" s="2247"/>
      <c r="D403" s="2247"/>
      <c r="E403" s="2248"/>
      <c r="F403" s="2247"/>
      <c r="G403" s="2247"/>
      <c r="H403" s="2247"/>
      <c r="I403" s="2247"/>
      <c r="J403" s="2248"/>
      <c r="K403" s="2247"/>
      <c r="L403" s="2247"/>
      <c r="M403" s="2247"/>
      <c r="N403" s="2247"/>
      <c r="O403" s="2248"/>
      <c r="P403" s="2247"/>
      <c r="Q403" s="2247"/>
      <c r="R403" s="2247"/>
      <c r="S403" s="2247"/>
      <c r="T403" s="2248"/>
      <c r="U403" s="2247"/>
      <c r="V403" s="2247"/>
      <c r="W403" s="2247"/>
      <c r="X403" s="2247"/>
      <c r="Y403" s="2248"/>
      <c r="Z403" s="2247"/>
      <c r="AA403" s="2247"/>
      <c r="AB403" s="2247"/>
      <c r="AC403" s="2247"/>
      <c r="AD403" s="2248"/>
      <c r="AE403" s="2247"/>
      <c r="AF403" s="2247"/>
      <c r="AG403" s="2247"/>
      <c r="AH403" s="2247"/>
      <c r="AI403" s="2248"/>
      <c r="AJ403" s="2247"/>
      <c r="AK403" s="2247"/>
      <c r="AL403" s="2247"/>
      <c r="AM403" s="2247"/>
      <c r="AN403" s="2248"/>
      <c r="AO403" s="2247"/>
      <c r="AP403" s="2247"/>
      <c r="AQ403" s="2247"/>
      <c r="AR403" s="2247"/>
      <c r="AS403" s="2248"/>
      <c r="AT403" s="2247"/>
      <c r="AU403" s="2247"/>
      <c r="AV403" s="2247"/>
      <c r="AW403" s="2247"/>
      <c r="AX403" s="2248"/>
    </row>
    <row r="404" spans="1:56">
      <c r="A404" s="2247"/>
      <c r="B404" s="2247"/>
      <c r="C404" s="2247"/>
      <c r="D404" s="2247"/>
      <c r="E404" s="2248"/>
      <c r="F404" s="2247"/>
      <c r="G404" s="2247"/>
      <c r="H404" s="2247"/>
      <c r="I404" s="2247"/>
      <c r="J404" s="2248"/>
      <c r="K404" s="2247"/>
      <c r="L404" s="2247"/>
      <c r="M404" s="2247"/>
      <c r="N404" s="2247"/>
      <c r="O404" s="2248"/>
      <c r="P404" s="2247"/>
      <c r="Q404" s="2247"/>
      <c r="R404" s="2247"/>
      <c r="S404" s="2247"/>
      <c r="T404" s="2248"/>
      <c r="U404" s="2247"/>
      <c r="V404" s="2247"/>
      <c r="W404" s="2247"/>
      <c r="X404" s="2247"/>
      <c r="Y404" s="2248"/>
      <c r="Z404" s="2247"/>
      <c r="AA404" s="2247"/>
      <c r="AB404" s="2247"/>
      <c r="AC404" s="2247"/>
      <c r="AD404" s="2248"/>
      <c r="AE404" s="2247"/>
      <c r="AF404" s="2247"/>
      <c r="AG404" s="2247"/>
      <c r="AH404" s="2247"/>
      <c r="AI404" s="2248"/>
      <c r="AJ404" s="2247"/>
      <c r="AK404" s="2247"/>
      <c r="AL404" s="2247"/>
      <c r="AM404" s="2247"/>
      <c r="AN404" s="2248"/>
      <c r="AO404" s="2247"/>
      <c r="AP404" s="2247"/>
      <c r="AQ404" s="2247"/>
      <c r="AR404" s="2247"/>
      <c r="AS404" s="2248"/>
      <c r="AT404" s="2247"/>
      <c r="AU404" s="2247"/>
      <c r="AV404" s="2247"/>
      <c r="AW404" s="2247"/>
      <c r="AX404" s="2248"/>
    </row>
    <row r="405" spans="1:56">
      <c r="A405" s="2247"/>
      <c r="B405" s="2247"/>
      <c r="C405" s="2247"/>
      <c r="D405" s="2247"/>
      <c r="E405" s="2248"/>
      <c r="F405" s="2247"/>
      <c r="G405" s="2247"/>
      <c r="H405" s="2247"/>
      <c r="I405" s="2247"/>
      <c r="J405" s="2248"/>
      <c r="K405" s="2247"/>
      <c r="L405" s="2247"/>
      <c r="M405" s="2247"/>
      <c r="N405" s="2247"/>
      <c r="O405" s="2248"/>
      <c r="P405" s="2247"/>
      <c r="Q405" s="2247"/>
      <c r="R405" s="2247"/>
      <c r="S405" s="2247"/>
      <c r="T405" s="2248"/>
      <c r="U405" s="2247"/>
      <c r="V405" s="2247"/>
      <c r="W405" s="2247"/>
      <c r="X405" s="2247"/>
      <c r="Y405" s="2248"/>
      <c r="Z405" s="2247"/>
      <c r="AA405" s="2247"/>
      <c r="AB405" s="2247"/>
      <c r="AC405" s="2247"/>
      <c r="AD405" s="2248"/>
      <c r="AE405" s="2247"/>
      <c r="AF405" s="2247"/>
      <c r="AG405" s="2247"/>
      <c r="AH405" s="2247"/>
      <c r="AI405" s="2248"/>
      <c r="AJ405" s="2247"/>
      <c r="AK405" s="2247"/>
      <c r="AL405" s="2247"/>
      <c r="AM405" s="2247"/>
      <c r="AN405" s="2248"/>
      <c r="AO405" s="2247"/>
      <c r="AP405" s="2247"/>
      <c r="AQ405" s="2247"/>
      <c r="AR405" s="2247"/>
      <c r="AS405" s="2248"/>
      <c r="AT405" s="2247"/>
      <c r="AU405" s="2247"/>
      <c r="AV405" s="2247"/>
      <c r="AW405" s="2247"/>
      <c r="AX405" s="2248"/>
    </row>
    <row r="406" spans="1:56">
      <c r="A406" s="2247"/>
      <c r="B406" s="2247"/>
      <c r="C406" s="2247"/>
      <c r="D406" s="2247"/>
      <c r="E406" s="2248"/>
      <c r="F406" s="2247"/>
      <c r="G406" s="2247"/>
      <c r="H406" s="2247"/>
      <c r="I406" s="2247"/>
      <c r="J406" s="2248"/>
      <c r="K406" s="2247"/>
      <c r="L406" s="2247"/>
      <c r="M406" s="2247"/>
      <c r="N406" s="2247"/>
      <c r="O406" s="2248"/>
      <c r="P406" s="2247"/>
      <c r="Q406" s="2247"/>
      <c r="R406" s="2247"/>
      <c r="S406" s="2247"/>
      <c r="T406" s="2248"/>
      <c r="U406" s="2247"/>
      <c r="V406" s="2247"/>
      <c r="W406" s="2247"/>
      <c r="X406" s="2247"/>
      <c r="Y406" s="2248"/>
      <c r="Z406" s="2247"/>
      <c r="AA406" s="2247"/>
      <c r="AB406" s="2247"/>
      <c r="AC406" s="2247"/>
      <c r="AD406" s="2248"/>
      <c r="AE406" s="2247"/>
      <c r="AF406" s="2247"/>
      <c r="AG406" s="2247"/>
      <c r="AH406" s="2247"/>
      <c r="AI406" s="2248"/>
      <c r="AJ406" s="2247"/>
      <c r="AK406" s="2247"/>
      <c r="AL406" s="2247"/>
      <c r="AM406" s="2247"/>
      <c r="AN406" s="2248"/>
      <c r="AO406" s="2247"/>
      <c r="AP406" s="2247"/>
      <c r="AQ406" s="2247"/>
      <c r="AR406" s="2247"/>
      <c r="AS406" s="2248"/>
      <c r="AT406" s="2247"/>
      <c r="AU406" s="2247"/>
      <c r="AV406" s="2247"/>
      <c r="AW406" s="2247"/>
      <c r="AX406" s="2248"/>
    </row>
    <row r="407" spans="1:56">
      <c r="A407" s="2247"/>
      <c r="B407" s="2247"/>
      <c r="C407" s="2247"/>
      <c r="D407" s="2247"/>
      <c r="E407" s="2248"/>
      <c r="F407" s="2247"/>
      <c r="G407" s="2247"/>
      <c r="H407" s="2247"/>
      <c r="I407" s="2247"/>
      <c r="J407" s="2248"/>
      <c r="K407" s="2247"/>
      <c r="L407" s="2247"/>
      <c r="M407" s="2247"/>
      <c r="N407" s="2247"/>
      <c r="O407" s="2248"/>
      <c r="P407" s="2247"/>
      <c r="Q407" s="2247"/>
      <c r="R407" s="2247"/>
      <c r="S407" s="2247"/>
      <c r="T407" s="2248"/>
      <c r="U407" s="2247"/>
      <c r="V407" s="2247"/>
      <c r="W407" s="2247"/>
      <c r="X407" s="2247"/>
      <c r="Y407" s="2248"/>
      <c r="Z407" s="2247"/>
      <c r="AA407" s="2247"/>
      <c r="AB407" s="2247"/>
      <c r="AC407" s="2247"/>
      <c r="AD407" s="2248"/>
      <c r="AE407" s="2247"/>
      <c r="AF407" s="2247"/>
      <c r="AG407" s="2247"/>
      <c r="AH407" s="2247"/>
      <c r="AI407" s="2248"/>
      <c r="AJ407" s="2247"/>
      <c r="AK407" s="2247"/>
      <c r="AL407" s="2247"/>
      <c r="AM407" s="2247"/>
      <c r="AN407" s="2248"/>
      <c r="AO407" s="2247"/>
      <c r="AP407" s="2247"/>
      <c r="AQ407" s="2247"/>
      <c r="AR407" s="2247"/>
      <c r="AS407" s="2248"/>
      <c r="AT407" s="2247"/>
      <c r="AU407" s="2247"/>
      <c r="AV407" s="2247"/>
      <c r="AW407" s="2247"/>
      <c r="AX407" s="2248"/>
    </row>
    <row r="408" spans="1:56">
      <c r="A408" s="2247"/>
      <c r="B408" s="2247"/>
      <c r="C408" s="2247"/>
      <c r="D408" s="2247"/>
      <c r="E408" s="2248"/>
      <c r="F408" s="2247"/>
      <c r="G408" s="2247"/>
      <c r="H408" s="2247"/>
      <c r="I408" s="2247"/>
      <c r="J408" s="2248"/>
      <c r="K408" s="2247"/>
      <c r="L408" s="2247"/>
      <c r="M408" s="2247"/>
      <c r="N408" s="2247"/>
      <c r="O408" s="2248"/>
      <c r="P408" s="2247"/>
      <c r="Q408" s="2247"/>
      <c r="R408" s="2247"/>
      <c r="S408" s="2247"/>
      <c r="T408" s="2248"/>
      <c r="U408" s="2247"/>
      <c r="V408" s="2247"/>
      <c r="W408" s="2247"/>
      <c r="X408" s="2247"/>
      <c r="Y408" s="2248"/>
      <c r="Z408" s="2247"/>
      <c r="AA408" s="2247"/>
      <c r="AB408" s="2247"/>
      <c r="AC408" s="2247"/>
      <c r="AD408" s="2248"/>
      <c r="AE408" s="2247"/>
      <c r="AF408" s="2247"/>
      <c r="AG408" s="2247"/>
      <c r="AH408" s="2247"/>
      <c r="AI408" s="2248"/>
      <c r="AJ408" s="2247"/>
      <c r="AK408" s="2247"/>
      <c r="AL408" s="2247"/>
      <c r="AM408" s="2247"/>
      <c r="AN408" s="2248"/>
      <c r="AO408" s="2247"/>
      <c r="AP408" s="2247"/>
      <c r="AQ408" s="2247"/>
      <c r="AR408" s="2247"/>
      <c r="AS408" s="2248"/>
      <c r="AT408" s="2247"/>
      <c r="AU408" s="2247"/>
      <c r="AV408" s="2247"/>
      <c r="AW408" s="2247"/>
      <c r="AX408" s="2248"/>
    </row>
    <row r="409" spans="1:56">
      <c r="A409" s="2249"/>
      <c r="B409" s="2249"/>
      <c r="C409" s="2249"/>
      <c r="D409" s="2249"/>
      <c r="E409" s="2250"/>
      <c r="F409" s="2249"/>
      <c r="G409" s="2249"/>
      <c r="H409" s="2249"/>
      <c r="I409" s="2249"/>
      <c r="J409" s="2250"/>
      <c r="K409" s="2249"/>
      <c r="L409" s="2249"/>
      <c r="M409" s="2249"/>
      <c r="N409" s="2249"/>
      <c r="O409" s="2250"/>
      <c r="P409" s="2249"/>
      <c r="Q409" s="2249"/>
      <c r="R409" s="2249"/>
      <c r="S409" s="2249"/>
      <c r="T409" s="2250"/>
      <c r="U409" s="2249"/>
      <c r="V409" s="2249"/>
      <c r="W409" s="2249"/>
      <c r="X409" s="2249"/>
      <c r="Y409" s="2250"/>
      <c r="Z409" s="2249"/>
      <c r="AA409" s="2249"/>
      <c r="AB409" s="2249"/>
      <c r="AC409" s="2249"/>
      <c r="AD409" s="2250"/>
      <c r="AE409" s="2249"/>
      <c r="AF409" s="2249"/>
      <c r="AG409" s="2249"/>
      <c r="AH409" s="2249"/>
      <c r="AI409" s="2250"/>
      <c r="AJ409" s="2249"/>
      <c r="AK409" s="2249"/>
      <c r="AL409" s="2249"/>
      <c r="AM409" s="2249"/>
      <c r="AN409" s="2250"/>
      <c r="AO409" s="2249"/>
      <c r="AP409" s="2249"/>
      <c r="AQ409" s="2249"/>
      <c r="AR409" s="2249"/>
      <c r="AS409" s="2250"/>
      <c r="AT409" s="2249"/>
      <c r="AU409" s="2249"/>
      <c r="AV409" s="2249"/>
      <c r="AW409" s="2249"/>
      <c r="AX409" s="2250"/>
    </row>
    <row r="410" spans="1:56">
      <c r="A410" s="456">
        <v>11</v>
      </c>
      <c r="B410" s="457"/>
      <c r="C410" s="457"/>
      <c r="D410" s="457"/>
      <c r="E410" s="458"/>
      <c r="F410" s="456">
        <v>12</v>
      </c>
      <c r="G410" s="457"/>
      <c r="H410" s="457"/>
      <c r="I410" s="457"/>
      <c r="J410" s="458"/>
      <c r="K410" s="456">
        <v>13</v>
      </c>
      <c r="L410" s="457"/>
      <c r="M410" s="457"/>
      <c r="N410" s="457"/>
      <c r="O410" s="458"/>
      <c r="P410" s="456">
        <v>14</v>
      </c>
      <c r="Q410" s="457"/>
      <c r="R410" s="457"/>
      <c r="S410" s="457"/>
      <c r="T410" s="458"/>
      <c r="U410" s="456">
        <v>15</v>
      </c>
      <c r="V410" s="457"/>
      <c r="W410" s="457"/>
      <c r="X410" s="457"/>
      <c r="Y410" s="458"/>
      <c r="Z410" s="456">
        <v>16</v>
      </c>
      <c r="AA410" s="457"/>
      <c r="AB410" s="457"/>
      <c r="AC410" s="457"/>
      <c r="AD410" s="458"/>
      <c r="AE410" s="456">
        <v>17</v>
      </c>
      <c r="AF410" s="457"/>
      <c r="AG410" s="457"/>
      <c r="AH410" s="457"/>
      <c r="AI410" s="458"/>
      <c r="AJ410" s="456">
        <v>18</v>
      </c>
      <c r="AK410" s="457"/>
      <c r="AL410" s="457"/>
      <c r="AM410" s="457"/>
      <c r="AN410" s="458"/>
      <c r="AO410" s="456">
        <v>19</v>
      </c>
      <c r="AP410" s="457"/>
      <c r="AQ410" s="457"/>
      <c r="AR410" s="457"/>
      <c r="AS410" s="458"/>
      <c r="AT410" s="456">
        <v>20</v>
      </c>
      <c r="AU410" s="457"/>
      <c r="AV410" s="457"/>
      <c r="AW410" s="457"/>
      <c r="AX410" s="458"/>
    </row>
    <row r="411" spans="1:56">
      <c r="A411" s="2247"/>
      <c r="B411" s="2247"/>
      <c r="C411" s="2247"/>
      <c r="D411" s="2247"/>
      <c r="E411" s="2248"/>
      <c r="F411" s="2247"/>
      <c r="G411" s="2247"/>
      <c r="H411" s="2247"/>
      <c r="I411" s="2247"/>
      <c r="J411" s="2248"/>
      <c r="K411" s="2247"/>
      <c r="L411" s="2247"/>
      <c r="M411" s="2247"/>
      <c r="N411" s="2247"/>
      <c r="O411" s="2248"/>
      <c r="P411" s="2247"/>
      <c r="Q411" s="2247"/>
      <c r="R411" s="2247"/>
      <c r="S411" s="2247"/>
      <c r="T411" s="2248"/>
      <c r="U411" s="2247"/>
      <c r="V411" s="2247"/>
      <c r="W411" s="2247"/>
      <c r="X411" s="2247"/>
      <c r="Y411" s="2248"/>
      <c r="Z411" s="2247"/>
      <c r="AA411" s="2247"/>
      <c r="AB411" s="2247"/>
      <c r="AC411" s="2247"/>
      <c r="AD411" s="2248"/>
      <c r="AE411" s="2247"/>
      <c r="AF411" s="2247"/>
      <c r="AG411" s="2247"/>
      <c r="AH411" s="2247"/>
      <c r="AI411" s="2248"/>
      <c r="AJ411" s="2247"/>
      <c r="AK411" s="2247"/>
      <c r="AL411" s="2247"/>
      <c r="AM411" s="2247"/>
      <c r="AN411" s="2248"/>
      <c r="AO411" s="2247"/>
      <c r="AP411" s="2247"/>
      <c r="AQ411" s="2247"/>
      <c r="AR411" s="2247"/>
      <c r="AS411" s="2248"/>
      <c r="AT411" s="2247"/>
      <c r="AU411" s="2247"/>
      <c r="AV411" s="2247"/>
      <c r="AW411" s="2247"/>
      <c r="AX411" s="2248"/>
    </row>
    <row r="412" spans="1:56">
      <c r="A412" s="2247"/>
      <c r="B412" s="2247"/>
      <c r="C412" s="2247"/>
      <c r="D412" s="2247"/>
      <c r="E412" s="2248"/>
      <c r="F412" s="2247"/>
      <c r="G412" s="2247"/>
      <c r="H412" s="2247"/>
      <c r="I412" s="2247"/>
      <c r="J412" s="2248"/>
      <c r="K412" s="2247"/>
      <c r="L412" s="2247"/>
      <c r="M412" s="2247"/>
      <c r="N412" s="2247"/>
      <c r="O412" s="2248"/>
      <c r="P412" s="2247"/>
      <c r="Q412" s="2247"/>
      <c r="R412" s="2247"/>
      <c r="S412" s="2247"/>
      <c r="T412" s="2248"/>
      <c r="U412" s="2247"/>
      <c r="V412" s="2247"/>
      <c r="W412" s="2247"/>
      <c r="X412" s="2247"/>
      <c r="Y412" s="2248"/>
      <c r="Z412" s="2247"/>
      <c r="AA412" s="2247"/>
      <c r="AB412" s="2247"/>
      <c r="AC412" s="2247"/>
      <c r="AD412" s="2248"/>
      <c r="AE412" s="2247"/>
      <c r="AF412" s="2247"/>
      <c r="AG412" s="2247"/>
      <c r="AH412" s="2247"/>
      <c r="AI412" s="2248"/>
      <c r="AJ412" s="2247"/>
      <c r="AK412" s="2247"/>
      <c r="AL412" s="2247"/>
      <c r="AM412" s="2247"/>
      <c r="AN412" s="2248"/>
      <c r="AO412" s="2247"/>
      <c r="AP412" s="2247"/>
      <c r="AQ412" s="2247"/>
      <c r="AR412" s="2247"/>
      <c r="AS412" s="2248"/>
      <c r="AT412" s="2247"/>
      <c r="AU412" s="2247"/>
      <c r="AV412" s="2247"/>
      <c r="AW412" s="2247"/>
      <c r="AX412" s="2248"/>
    </row>
    <row r="413" spans="1:56">
      <c r="A413" s="2247"/>
      <c r="B413" s="2247"/>
      <c r="C413" s="2247"/>
      <c r="D413" s="2247"/>
      <c r="E413" s="2248"/>
      <c r="F413" s="2247"/>
      <c r="G413" s="2247"/>
      <c r="H413" s="2247"/>
      <c r="I413" s="2247"/>
      <c r="J413" s="2248"/>
      <c r="K413" s="2247"/>
      <c r="L413" s="2247"/>
      <c r="M413" s="2247"/>
      <c r="N413" s="2247"/>
      <c r="O413" s="2248"/>
      <c r="P413" s="2247"/>
      <c r="Q413" s="2247"/>
      <c r="R413" s="2247"/>
      <c r="S413" s="2247"/>
      <c r="T413" s="2248"/>
      <c r="U413" s="2247"/>
      <c r="V413" s="2247"/>
      <c r="W413" s="2247"/>
      <c r="X413" s="2247"/>
      <c r="Y413" s="2248"/>
      <c r="Z413" s="2247"/>
      <c r="AA413" s="2247"/>
      <c r="AB413" s="2247"/>
      <c r="AC413" s="2247"/>
      <c r="AD413" s="2248"/>
      <c r="AE413" s="2247"/>
      <c r="AF413" s="2247"/>
      <c r="AG413" s="2247"/>
      <c r="AH413" s="2247"/>
      <c r="AI413" s="2248"/>
      <c r="AJ413" s="2247"/>
      <c r="AK413" s="2247"/>
      <c r="AL413" s="2247"/>
      <c r="AM413" s="2247"/>
      <c r="AN413" s="2248"/>
      <c r="AO413" s="2247"/>
      <c r="AP413" s="2247"/>
      <c r="AQ413" s="2247"/>
      <c r="AR413" s="2247"/>
      <c r="AS413" s="2248"/>
      <c r="AT413" s="2247"/>
      <c r="AU413" s="2247"/>
      <c r="AV413" s="2247"/>
      <c r="AW413" s="2247"/>
      <c r="AX413" s="2248"/>
    </row>
    <row r="414" spans="1:56">
      <c r="A414" s="2247"/>
      <c r="B414" s="2247"/>
      <c r="C414" s="2247"/>
      <c r="D414" s="2247"/>
      <c r="E414" s="2248"/>
      <c r="F414" s="2247"/>
      <c r="G414" s="2247"/>
      <c r="H414" s="2247"/>
      <c r="I414" s="2247"/>
      <c r="J414" s="2248"/>
      <c r="K414" s="2247"/>
      <c r="L414" s="2247"/>
      <c r="M414" s="2247"/>
      <c r="N414" s="2247"/>
      <c r="O414" s="2248"/>
      <c r="P414" s="2247"/>
      <c r="Q414" s="2247"/>
      <c r="R414" s="2247"/>
      <c r="S414" s="2247"/>
      <c r="T414" s="2248"/>
      <c r="U414" s="2247"/>
      <c r="V414" s="2247"/>
      <c r="W414" s="2247"/>
      <c r="X414" s="2247"/>
      <c r="Y414" s="2248"/>
      <c r="Z414" s="2247"/>
      <c r="AA414" s="2247"/>
      <c r="AB414" s="2247"/>
      <c r="AC414" s="2247"/>
      <c r="AD414" s="2248"/>
      <c r="AE414" s="2247"/>
      <c r="AF414" s="2247"/>
      <c r="AG414" s="2247"/>
      <c r="AH414" s="2247"/>
      <c r="AI414" s="2248"/>
      <c r="AJ414" s="2247"/>
      <c r="AK414" s="2247"/>
      <c r="AL414" s="2247"/>
      <c r="AM414" s="2247"/>
      <c r="AN414" s="2248"/>
      <c r="AO414" s="2247"/>
      <c r="AP414" s="2247"/>
      <c r="AQ414" s="2247"/>
      <c r="AR414" s="2247"/>
      <c r="AS414" s="2248"/>
      <c r="AT414" s="2247"/>
      <c r="AU414" s="2247"/>
      <c r="AV414" s="2247"/>
      <c r="AW414" s="2247"/>
      <c r="AX414" s="2248"/>
    </row>
    <row r="415" spans="1:56">
      <c r="A415" s="2247"/>
      <c r="B415" s="2247"/>
      <c r="C415" s="2247"/>
      <c r="D415" s="2247"/>
      <c r="E415" s="2248"/>
      <c r="F415" s="2247"/>
      <c r="G415" s="2247"/>
      <c r="H415" s="2247"/>
      <c r="I415" s="2247"/>
      <c r="J415" s="2248"/>
      <c r="K415" s="2247"/>
      <c r="L415" s="2247"/>
      <c r="M415" s="2247"/>
      <c r="N415" s="2247"/>
      <c r="O415" s="2248"/>
      <c r="P415" s="2247"/>
      <c r="Q415" s="2247"/>
      <c r="R415" s="2247"/>
      <c r="S415" s="2247"/>
      <c r="T415" s="2248"/>
      <c r="U415" s="2247"/>
      <c r="V415" s="2247"/>
      <c r="W415" s="2247"/>
      <c r="X415" s="2247"/>
      <c r="Y415" s="2248"/>
      <c r="Z415" s="2247"/>
      <c r="AA415" s="2247"/>
      <c r="AB415" s="2247"/>
      <c r="AC415" s="2247"/>
      <c r="AD415" s="2248"/>
      <c r="AE415" s="2247"/>
      <c r="AF415" s="2247"/>
      <c r="AG415" s="2247"/>
      <c r="AH415" s="2247"/>
      <c r="AI415" s="2248"/>
      <c r="AJ415" s="2247"/>
      <c r="AK415" s="2247"/>
      <c r="AL415" s="2247"/>
      <c r="AM415" s="2247"/>
      <c r="AN415" s="2248"/>
      <c r="AO415" s="2247"/>
      <c r="AP415" s="2247"/>
      <c r="AQ415" s="2247"/>
      <c r="AR415" s="2247"/>
      <c r="AS415" s="2248"/>
      <c r="AT415" s="2247"/>
      <c r="AU415" s="2247"/>
      <c r="AV415" s="2247"/>
      <c r="AW415" s="2247"/>
      <c r="AX415" s="2248"/>
    </row>
    <row r="416" spans="1:56">
      <c r="A416" s="2247"/>
      <c r="B416" s="2247"/>
      <c r="C416" s="2247"/>
      <c r="D416" s="2247"/>
      <c r="E416" s="2248"/>
      <c r="F416" s="2247"/>
      <c r="G416" s="2247"/>
      <c r="H416" s="2247"/>
      <c r="I416" s="2247"/>
      <c r="J416" s="2248"/>
      <c r="K416" s="2247"/>
      <c r="L416" s="2247"/>
      <c r="M416" s="2247"/>
      <c r="N416" s="2247"/>
      <c r="O416" s="2248"/>
      <c r="P416" s="2247"/>
      <c r="Q416" s="2247"/>
      <c r="R416" s="2247"/>
      <c r="S416" s="2247"/>
      <c r="T416" s="2248"/>
      <c r="U416" s="2247"/>
      <c r="V416" s="2247"/>
      <c r="W416" s="2247"/>
      <c r="X416" s="2247"/>
      <c r="Y416" s="2248"/>
      <c r="Z416" s="2247"/>
      <c r="AA416" s="2247"/>
      <c r="AB416" s="2247"/>
      <c r="AC416" s="2247"/>
      <c r="AD416" s="2248"/>
      <c r="AE416" s="2247"/>
      <c r="AF416" s="2247"/>
      <c r="AG416" s="2247"/>
      <c r="AH416" s="2247"/>
      <c r="AI416" s="2248"/>
      <c r="AJ416" s="2247"/>
      <c r="AK416" s="2247"/>
      <c r="AL416" s="2247"/>
      <c r="AM416" s="2247"/>
      <c r="AN416" s="2248"/>
      <c r="AO416" s="2247"/>
      <c r="AP416" s="2247"/>
      <c r="AQ416" s="2247"/>
      <c r="AR416" s="2247"/>
      <c r="AS416" s="2248"/>
      <c r="AT416" s="2247"/>
      <c r="AU416" s="2247"/>
      <c r="AV416" s="2247"/>
      <c r="AW416" s="2247"/>
      <c r="AX416" s="2248"/>
    </row>
    <row r="417" spans="1:56">
      <c r="A417" s="2247"/>
      <c r="B417" s="2247"/>
      <c r="C417" s="2247"/>
      <c r="D417" s="2247"/>
      <c r="E417" s="2248"/>
      <c r="F417" s="2247"/>
      <c r="G417" s="2247"/>
      <c r="H417" s="2247"/>
      <c r="I417" s="2247"/>
      <c r="J417" s="2248"/>
      <c r="K417" s="2247"/>
      <c r="L417" s="2247"/>
      <c r="M417" s="2247"/>
      <c r="N417" s="2247"/>
      <c r="O417" s="2248"/>
      <c r="P417" s="2247"/>
      <c r="Q417" s="2247"/>
      <c r="R417" s="2247"/>
      <c r="S417" s="2247"/>
      <c r="T417" s="2248"/>
      <c r="U417" s="2247"/>
      <c r="V417" s="2247"/>
      <c r="W417" s="2247"/>
      <c r="X417" s="2247"/>
      <c r="Y417" s="2248"/>
      <c r="Z417" s="2247"/>
      <c r="AA417" s="2247"/>
      <c r="AB417" s="2247"/>
      <c r="AC417" s="2247"/>
      <c r="AD417" s="2248"/>
      <c r="AE417" s="2247"/>
      <c r="AF417" s="2247"/>
      <c r="AG417" s="2247"/>
      <c r="AH417" s="2247"/>
      <c r="AI417" s="2248"/>
      <c r="AJ417" s="2247"/>
      <c r="AK417" s="2247"/>
      <c r="AL417" s="2247"/>
      <c r="AM417" s="2247"/>
      <c r="AN417" s="2248"/>
      <c r="AO417" s="2247"/>
      <c r="AP417" s="2247"/>
      <c r="AQ417" s="2247"/>
      <c r="AR417" s="2247"/>
      <c r="AS417" s="2248"/>
      <c r="AT417" s="2247"/>
      <c r="AU417" s="2247"/>
      <c r="AV417" s="2247"/>
      <c r="AW417" s="2247"/>
      <c r="AX417" s="2248"/>
    </row>
    <row r="418" spans="1:56" s="387" customFormat="1">
      <c r="A418" s="2247"/>
      <c r="B418" s="2247"/>
      <c r="C418" s="2247"/>
      <c r="D418" s="2247"/>
      <c r="E418" s="2248"/>
      <c r="F418" s="2247"/>
      <c r="G418" s="2247"/>
      <c r="H418" s="2247"/>
      <c r="I418" s="2247"/>
      <c r="J418" s="2248"/>
      <c r="K418" s="2247"/>
      <c r="L418" s="2247"/>
      <c r="M418" s="2247"/>
      <c r="N418" s="2247"/>
      <c r="O418" s="2248"/>
      <c r="P418" s="2247"/>
      <c r="Q418" s="2247"/>
      <c r="R418" s="2247"/>
      <c r="S418" s="2247"/>
      <c r="T418" s="2248"/>
      <c r="U418" s="2247"/>
      <c r="V418" s="2247"/>
      <c r="W418" s="2247"/>
      <c r="X418" s="2247"/>
      <c r="Y418" s="2248"/>
      <c r="Z418" s="2247"/>
      <c r="AA418" s="2247"/>
      <c r="AB418" s="2247"/>
      <c r="AC418" s="2247"/>
      <c r="AD418" s="2248"/>
      <c r="AE418" s="2247"/>
      <c r="AF418" s="2247"/>
      <c r="AG418" s="2247"/>
      <c r="AH418" s="2247"/>
      <c r="AI418" s="2248"/>
      <c r="AJ418" s="2247"/>
      <c r="AK418" s="2247"/>
      <c r="AL418" s="2247"/>
      <c r="AM418" s="2247"/>
      <c r="AN418" s="2248"/>
      <c r="AO418" s="2247"/>
      <c r="AP418" s="2247"/>
      <c r="AQ418" s="2247"/>
      <c r="AR418" s="2247"/>
      <c r="AS418" s="2248"/>
      <c r="AT418" s="2247"/>
      <c r="AU418" s="2247"/>
      <c r="AV418" s="2247"/>
      <c r="AW418" s="2247"/>
      <c r="AX418" s="2248"/>
      <c r="AY418" s="388"/>
      <c r="AZ418" s="388"/>
      <c r="BA418" s="388"/>
      <c r="BB418" s="388"/>
      <c r="BC418" s="388"/>
      <c r="BD418" s="388"/>
    </row>
    <row r="419" spans="1:56">
      <c r="A419" s="2247"/>
      <c r="B419" s="2247"/>
      <c r="C419" s="2247"/>
      <c r="D419" s="2247"/>
      <c r="E419" s="2248"/>
      <c r="F419" s="2247"/>
      <c r="G419" s="2247"/>
      <c r="H419" s="2247"/>
      <c r="I419" s="2247"/>
      <c r="J419" s="2248"/>
      <c r="K419" s="2247"/>
      <c r="L419" s="2247"/>
      <c r="M419" s="2247"/>
      <c r="N419" s="2247"/>
      <c r="O419" s="2248"/>
      <c r="P419" s="2247"/>
      <c r="Q419" s="2247"/>
      <c r="R419" s="2247"/>
      <c r="S419" s="2247"/>
      <c r="T419" s="2248"/>
      <c r="U419" s="2247"/>
      <c r="V419" s="2247"/>
      <c r="W419" s="2247"/>
      <c r="X419" s="2247"/>
      <c r="Y419" s="2248"/>
      <c r="Z419" s="2247"/>
      <c r="AA419" s="2247"/>
      <c r="AB419" s="2247"/>
      <c r="AC419" s="2247"/>
      <c r="AD419" s="2248"/>
      <c r="AE419" s="2247"/>
      <c r="AF419" s="2247"/>
      <c r="AG419" s="2247"/>
      <c r="AH419" s="2247"/>
      <c r="AI419" s="2248"/>
      <c r="AJ419" s="2247"/>
      <c r="AK419" s="2247"/>
      <c r="AL419" s="2247"/>
      <c r="AM419" s="2247"/>
      <c r="AN419" s="2248"/>
      <c r="AO419" s="2247"/>
      <c r="AP419" s="2247"/>
      <c r="AQ419" s="2247"/>
      <c r="AR419" s="2247"/>
      <c r="AS419" s="2248"/>
      <c r="AT419" s="2247"/>
      <c r="AU419" s="2247"/>
      <c r="AV419" s="2247"/>
      <c r="AW419" s="2247"/>
      <c r="AX419" s="2248"/>
    </row>
    <row r="420" spans="1:56">
      <c r="A420" s="2247"/>
      <c r="B420" s="2247"/>
      <c r="C420" s="2247"/>
      <c r="D420" s="2247"/>
      <c r="E420" s="2248"/>
      <c r="F420" s="2247"/>
      <c r="G420" s="2247"/>
      <c r="H420" s="2247"/>
      <c r="I420" s="2247"/>
      <c r="J420" s="2248"/>
      <c r="K420" s="2247"/>
      <c r="L420" s="2247"/>
      <c r="M420" s="2247"/>
      <c r="N420" s="2247"/>
      <c r="O420" s="2248"/>
      <c r="P420" s="2247"/>
      <c r="Q420" s="2247"/>
      <c r="R420" s="2247"/>
      <c r="S420" s="2247"/>
      <c r="T420" s="2248"/>
      <c r="U420" s="2247"/>
      <c r="V420" s="2247"/>
      <c r="W420" s="2247"/>
      <c r="X420" s="2247"/>
      <c r="Y420" s="2248"/>
      <c r="Z420" s="2247"/>
      <c r="AA420" s="2247"/>
      <c r="AB420" s="2247"/>
      <c r="AC420" s="2247"/>
      <c r="AD420" s="2248"/>
      <c r="AE420" s="2247"/>
      <c r="AF420" s="2247"/>
      <c r="AG420" s="2247"/>
      <c r="AH420" s="2247"/>
      <c r="AI420" s="2248"/>
      <c r="AJ420" s="2247"/>
      <c r="AK420" s="2247"/>
      <c r="AL420" s="2247"/>
      <c r="AM420" s="2247"/>
      <c r="AN420" s="2248"/>
      <c r="AO420" s="2247"/>
      <c r="AP420" s="2247"/>
      <c r="AQ420" s="2247"/>
      <c r="AR420" s="2247"/>
      <c r="AS420" s="2248"/>
      <c r="AT420" s="2247"/>
      <c r="AU420" s="2247"/>
      <c r="AV420" s="2247"/>
      <c r="AW420" s="2247"/>
      <c r="AX420" s="2248"/>
    </row>
    <row r="421" spans="1:56">
      <c r="A421" s="2247"/>
      <c r="B421" s="2247"/>
      <c r="C421" s="2247"/>
      <c r="D421" s="2247"/>
      <c r="E421" s="2248"/>
      <c r="F421" s="2247"/>
      <c r="G421" s="2247"/>
      <c r="H421" s="2247"/>
      <c r="I421" s="2247"/>
      <c r="J421" s="2248"/>
      <c r="K421" s="2247"/>
      <c r="L421" s="2247"/>
      <c r="M421" s="2247"/>
      <c r="N421" s="2247"/>
      <c r="O421" s="2248"/>
      <c r="P421" s="2247"/>
      <c r="Q421" s="2247"/>
      <c r="R421" s="2247"/>
      <c r="S421" s="2247"/>
      <c r="T421" s="2248"/>
      <c r="U421" s="2247"/>
      <c r="V421" s="2247"/>
      <c r="W421" s="2247"/>
      <c r="X421" s="2247"/>
      <c r="Y421" s="2248"/>
      <c r="Z421" s="2247"/>
      <c r="AA421" s="2247"/>
      <c r="AB421" s="2247"/>
      <c r="AC421" s="2247"/>
      <c r="AD421" s="2248"/>
      <c r="AE421" s="2247"/>
      <c r="AF421" s="2247"/>
      <c r="AG421" s="2247"/>
      <c r="AH421" s="2247"/>
      <c r="AI421" s="2248"/>
      <c r="AJ421" s="2247"/>
      <c r="AK421" s="2247"/>
      <c r="AL421" s="2247"/>
      <c r="AM421" s="2247"/>
      <c r="AN421" s="2248"/>
      <c r="AO421" s="2247"/>
      <c r="AP421" s="2247"/>
      <c r="AQ421" s="2247"/>
      <c r="AR421" s="2247"/>
      <c r="AS421" s="2248"/>
      <c r="AT421" s="2247"/>
      <c r="AU421" s="2247"/>
      <c r="AV421" s="2247"/>
      <c r="AW421" s="2247"/>
      <c r="AX421" s="2248"/>
    </row>
    <row r="422" spans="1:56">
      <c r="A422" s="2247"/>
      <c r="B422" s="2247"/>
      <c r="C422" s="2247"/>
      <c r="D422" s="2247"/>
      <c r="E422" s="2248"/>
      <c r="F422" s="2247"/>
      <c r="G422" s="2247"/>
      <c r="H422" s="2247"/>
      <c r="I422" s="2247"/>
      <c r="J422" s="2248"/>
      <c r="K422" s="2247"/>
      <c r="L422" s="2247"/>
      <c r="M422" s="2247"/>
      <c r="N422" s="2247"/>
      <c r="O422" s="2248"/>
      <c r="P422" s="2247"/>
      <c r="Q422" s="2247"/>
      <c r="R422" s="2247"/>
      <c r="S422" s="2247"/>
      <c r="T422" s="2248"/>
      <c r="U422" s="2247"/>
      <c r="V422" s="2247"/>
      <c r="W422" s="2247"/>
      <c r="X422" s="2247"/>
      <c r="Y422" s="2248"/>
      <c r="Z422" s="2247"/>
      <c r="AA422" s="2247"/>
      <c r="AB422" s="2247"/>
      <c r="AC422" s="2247"/>
      <c r="AD422" s="2248"/>
      <c r="AE422" s="2247"/>
      <c r="AF422" s="2247"/>
      <c r="AG422" s="2247"/>
      <c r="AH422" s="2247"/>
      <c r="AI422" s="2248"/>
      <c r="AJ422" s="2247"/>
      <c r="AK422" s="2247"/>
      <c r="AL422" s="2247"/>
      <c r="AM422" s="2247"/>
      <c r="AN422" s="2248"/>
      <c r="AO422" s="2247"/>
      <c r="AP422" s="2247"/>
      <c r="AQ422" s="2247"/>
      <c r="AR422" s="2247"/>
      <c r="AS422" s="2248"/>
      <c r="AT422" s="2247"/>
      <c r="AU422" s="2247"/>
      <c r="AV422" s="2247"/>
      <c r="AW422" s="2247"/>
      <c r="AX422" s="2248"/>
    </row>
    <row r="423" spans="1:56">
      <c r="A423" s="2247"/>
      <c r="B423" s="2247"/>
      <c r="C423" s="2247"/>
      <c r="D423" s="2247"/>
      <c r="E423" s="2248"/>
      <c r="F423" s="2247"/>
      <c r="G423" s="2247"/>
      <c r="H423" s="2247"/>
      <c r="I423" s="2247"/>
      <c r="J423" s="2248"/>
      <c r="K423" s="2247"/>
      <c r="L423" s="2247"/>
      <c r="M423" s="2247"/>
      <c r="N423" s="2247"/>
      <c r="O423" s="2248"/>
      <c r="P423" s="2247"/>
      <c r="Q423" s="2247"/>
      <c r="R423" s="2247"/>
      <c r="S423" s="2247"/>
      <c r="T423" s="2248"/>
      <c r="U423" s="2247"/>
      <c r="V423" s="2247"/>
      <c r="W423" s="2247"/>
      <c r="X423" s="2247"/>
      <c r="Y423" s="2248"/>
      <c r="Z423" s="2247"/>
      <c r="AA423" s="2247"/>
      <c r="AB423" s="2247"/>
      <c r="AC423" s="2247"/>
      <c r="AD423" s="2248"/>
      <c r="AE423" s="2247"/>
      <c r="AF423" s="2247"/>
      <c r="AG423" s="2247"/>
      <c r="AH423" s="2247"/>
      <c r="AI423" s="2248"/>
      <c r="AJ423" s="2247"/>
      <c r="AK423" s="2247"/>
      <c r="AL423" s="2247"/>
      <c r="AM423" s="2247"/>
      <c r="AN423" s="2248"/>
      <c r="AO423" s="2247"/>
      <c r="AP423" s="2247"/>
      <c r="AQ423" s="2247"/>
      <c r="AR423" s="2247"/>
      <c r="AS423" s="2248"/>
      <c r="AT423" s="2247"/>
      <c r="AU423" s="2247"/>
      <c r="AV423" s="2247"/>
      <c r="AW423" s="2247"/>
      <c r="AX423" s="2248"/>
    </row>
    <row r="424" spans="1:56">
      <c r="A424" s="2247"/>
      <c r="B424" s="2247"/>
      <c r="C424" s="2247"/>
      <c r="D424" s="2247"/>
      <c r="E424" s="2248"/>
      <c r="F424" s="2247"/>
      <c r="G424" s="2247"/>
      <c r="H424" s="2247"/>
      <c r="I424" s="2247"/>
      <c r="J424" s="2248"/>
      <c r="K424" s="2247"/>
      <c r="L424" s="2247"/>
      <c r="M424" s="2247"/>
      <c r="N424" s="2247"/>
      <c r="O424" s="2248"/>
      <c r="P424" s="2247"/>
      <c r="Q424" s="2247"/>
      <c r="R424" s="2247"/>
      <c r="S424" s="2247"/>
      <c r="T424" s="2248"/>
      <c r="U424" s="2247"/>
      <c r="V424" s="2247"/>
      <c r="W424" s="2247"/>
      <c r="X424" s="2247"/>
      <c r="Y424" s="2248"/>
      <c r="Z424" s="2247"/>
      <c r="AA424" s="2247"/>
      <c r="AB424" s="2247"/>
      <c r="AC424" s="2247"/>
      <c r="AD424" s="2248"/>
      <c r="AE424" s="2247"/>
      <c r="AF424" s="2247"/>
      <c r="AG424" s="2247"/>
      <c r="AH424" s="2247"/>
      <c r="AI424" s="2248"/>
      <c r="AJ424" s="2247"/>
      <c r="AK424" s="2247"/>
      <c r="AL424" s="2247"/>
      <c r="AM424" s="2247"/>
      <c r="AN424" s="2248"/>
      <c r="AO424" s="2247"/>
      <c r="AP424" s="2247"/>
      <c r="AQ424" s="2247"/>
      <c r="AR424" s="2247"/>
      <c r="AS424" s="2248"/>
      <c r="AT424" s="2247"/>
      <c r="AU424" s="2247"/>
      <c r="AV424" s="2247"/>
      <c r="AW424" s="2247"/>
      <c r="AX424" s="2248"/>
    </row>
    <row r="425" spans="1:56">
      <c r="A425" s="2249"/>
      <c r="B425" s="2249"/>
      <c r="C425" s="2249"/>
      <c r="D425" s="2249"/>
      <c r="E425" s="2250"/>
      <c r="F425" s="2249"/>
      <c r="G425" s="2249"/>
      <c r="H425" s="2249"/>
      <c r="I425" s="2249"/>
      <c r="J425" s="2250"/>
      <c r="K425" s="2249"/>
      <c r="L425" s="2249"/>
      <c r="M425" s="2249"/>
      <c r="N425" s="2249"/>
      <c r="O425" s="2250"/>
      <c r="P425" s="2249"/>
      <c r="Q425" s="2249"/>
      <c r="R425" s="2249"/>
      <c r="S425" s="2249"/>
      <c r="T425" s="2250"/>
      <c r="U425" s="2249"/>
      <c r="V425" s="2249"/>
      <c r="W425" s="2249"/>
      <c r="X425" s="2249"/>
      <c r="Y425" s="2250"/>
      <c r="Z425" s="2249"/>
      <c r="AA425" s="2249"/>
      <c r="AB425" s="2249"/>
      <c r="AC425" s="2249"/>
      <c r="AD425" s="2250"/>
      <c r="AE425" s="2249"/>
      <c r="AF425" s="2249"/>
      <c r="AG425" s="2249"/>
      <c r="AH425" s="2249"/>
      <c r="AI425" s="2250"/>
      <c r="AJ425" s="2249"/>
      <c r="AK425" s="2249"/>
      <c r="AL425" s="2249"/>
      <c r="AM425" s="2249"/>
      <c r="AN425" s="2250"/>
      <c r="AO425" s="2249"/>
      <c r="AP425" s="2249"/>
      <c r="AQ425" s="2249"/>
      <c r="AR425" s="2249"/>
      <c r="AS425" s="2250"/>
      <c r="AT425" s="2249"/>
      <c r="AU425" s="2249"/>
      <c r="AV425" s="2249"/>
      <c r="AW425" s="2249"/>
      <c r="AX425" s="2250"/>
    </row>
    <row r="426" spans="1:56">
      <c r="A426" s="456">
        <v>21</v>
      </c>
      <c r="B426" s="457"/>
      <c r="C426" s="457"/>
      <c r="D426" s="457"/>
      <c r="E426" s="458"/>
      <c r="F426" s="456">
        <v>22</v>
      </c>
      <c r="G426" s="457"/>
      <c r="H426" s="457"/>
      <c r="I426" s="457"/>
      <c r="J426" s="458"/>
      <c r="K426" s="456">
        <v>23</v>
      </c>
      <c r="L426" s="457"/>
      <c r="M426" s="457"/>
      <c r="N426" s="457"/>
      <c r="O426" s="458"/>
      <c r="P426" s="456">
        <v>24</v>
      </c>
      <c r="Q426" s="457"/>
      <c r="R426" s="457"/>
      <c r="S426" s="457"/>
      <c r="T426" s="458"/>
      <c r="U426" s="456">
        <v>25</v>
      </c>
      <c r="V426" s="457"/>
      <c r="W426" s="457"/>
      <c r="X426" s="457"/>
      <c r="Y426" s="458"/>
      <c r="Z426" s="2183" t="s">
        <v>117</v>
      </c>
      <c r="AA426" s="2184"/>
      <c r="AB426" s="2184"/>
      <c r="AC426" s="2184"/>
      <c r="AD426" s="2184"/>
      <c r="AE426" s="2184"/>
      <c r="AF426" s="2184"/>
      <c r="AG426" s="2184"/>
      <c r="AH426" s="2184"/>
      <c r="AI426" s="2184"/>
      <c r="AJ426" s="2184"/>
      <c r="AK426" s="2184"/>
      <c r="AL426" s="2184"/>
      <c r="AM426" s="2184"/>
      <c r="AN426" s="2184"/>
      <c r="AO426" s="2184"/>
      <c r="AP426" s="2184"/>
      <c r="AQ426" s="2184"/>
      <c r="AR426" s="2184"/>
      <c r="AS426" s="2184"/>
      <c r="AT426" s="2184"/>
      <c r="AU426" s="2184"/>
      <c r="AV426" s="2184"/>
      <c r="AW426" s="2184"/>
      <c r="AX426" s="2184"/>
    </row>
    <row r="427" spans="1:56">
      <c r="A427" s="2252"/>
      <c r="B427" s="2247"/>
      <c r="C427" s="2247"/>
      <c r="D427" s="2247"/>
      <c r="E427" s="2248"/>
      <c r="F427" s="2252"/>
      <c r="G427" s="2247"/>
      <c r="H427" s="2247"/>
      <c r="I427" s="2247"/>
      <c r="J427" s="2248"/>
      <c r="K427" s="2252"/>
      <c r="L427" s="2247"/>
      <c r="M427" s="2247"/>
      <c r="N427" s="2247"/>
      <c r="O427" s="2248"/>
      <c r="P427" s="2252"/>
      <c r="Q427" s="2247"/>
      <c r="R427" s="2247"/>
      <c r="S427" s="2247"/>
      <c r="T427" s="2248"/>
      <c r="U427" s="2252"/>
      <c r="V427" s="2247"/>
      <c r="W427" s="2247"/>
      <c r="X427" s="2247"/>
      <c r="Y427" s="2248"/>
      <c r="Z427" s="2185"/>
      <c r="AA427" s="2186"/>
      <c r="AB427" s="2186"/>
      <c r="AC427" s="2186"/>
      <c r="AD427" s="2186"/>
      <c r="AE427" s="2186"/>
      <c r="AF427" s="2186"/>
      <c r="AG427" s="2186"/>
      <c r="AH427" s="2186"/>
      <c r="AI427" s="2186"/>
      <c r="AJ427" s="2186"/>
      <c r="AK427" s="2186"/>
      <c r="AL427" s="2186"/>
      <c r="AM427" s="2186"/>
      <c r="AN427" s="2186"/>
      <c r="AO427" s="2186"/>
      <c r="AP427" s="2186"/>
      <c r="AQ427" s="2186"/>
      <c r="AR427" s="2186"/>
      <c r="AS427" s="2186"/>
      <c r="AT427" s="2186"/>
      <c r="AU427" s="2186"/>
      <c r="AV427" s="2186"/>
      <c r="AW427" s="2186"/>
      <c r="AX427" s="2186"/>
    </row>
    <row r="428" spans="1:56">
      <c r="A428" s="2252"/>
      <c r="B428" s="2247"/>
      <c r="C428" s="2247"/>
      <c r="D428" s="2247"/>
      <c r="E428" s="2248"/>
      <c r="F428" s="2252"/>
      <c r="G428" s="2247"/>
      <c r="H428" s="2247"/>
      <c r="I428" s="2247"/>
      <c r="J428" s="2248"/>
      <c r="K428" s="2252"/>
      <c r="L428" s="2247"/>
      <c r="M428" s="2247"/>
      <c r="N428" s="2247"/>
      <c r="O428" s="2248"/>
      <c r="P428" s="2252"/>
      <c r="Q428" s="2247"/>
      <c r="R428" s="2247"/>
      <c r="S428" s="2247"/>
      <c r="T428" s="2248"/>
      <c r="U428" s="2252"/>
      <c r="V428" s="2247"/>
      <c r="W428" s="2247"/>
      <c r="X428" s="2247"/>
      <c r="Y428" s="2248"/>
      <c r="Z428" s="2185"/>
      <c r="AA428" s="2186"/>
      <c r="AB428" s="2186"/>
      <c r="AC428" s="2186"/>
      <c r="AD428" s="2186"/>
      <c r="AE428" s="2186"/>
      <c r="AF428" s="2186"/>
      <c r="AG428" s="2186"/>
      <c r="AH428" s="2186"/>
      <c r="AI428" s="2186"/>
      <c r="AJ428" s="2186"/>
      <c r="AK428" s="2186"/>
      <c r="AL428" s="2186"/>
      <c r="AM428" s="2186"/>
      <c r="AN428" s="2186"/>
      <c r="AO428" s="2186"/>
      <c r="AP428" s="2186"/>
      <c r="AQ428" s="2186"/>
      <c r="AR428" s="2186"/>
      <c r="AS428" s="2186"/>
      <c r="AT428" s="2186"/>
      <c r="AU428" s="2186"/>
      <c r="AV428" s="2186"/>
      <c r="AW428" s="2186"/>
      <c r="AX428" s="2186"/>
    </row>
    <row r="429" spans="1:56">
      <c r="A429" s="2252"/>
      <c r="B429" s="2247"/>
      <c r="C429" s="2247"/>
      <c r="D429" s="2247"/>
      <c r="E429" s="2248"/>
      <c r="F429" s="2252"/>
      <c r="G429" s="2247"/>
      <c r="H429" s="2247"/>
      <c r="I429" s="2247"/>
      <c r="J429" s="2248"/>
      <c r="K429" s="2252"/>
      <c r="L429" s="2247"/>
      <c r="M429" s="2247"/>
      <c r="N429" s="2247"/>
      <c r="O429" s="2248"/>
      <c r="P429" s="2252"/>
      <c r="Q429" s="2247"/>
      <c r="R429" s="2247"/>
      <c r="S429" s="2247"/>
      <c r="T429" s="2248"/>
      <c r="U429" s="2252"/>
      <c r="V429" s="2247"/>
      <c r="W429" s="2247"/>
      <c r="X429" s="2247"/>
      <c r="Y429" s="2248"/>
      <c r="Z429" s="2185"/>
      <c r="AA429" s="2186"/>
      <c r="AB429" s="2186"/>
      <c r="AC429" s="2186"/>
      <c r="AD429" s="2186"/>
      <c r="AE429" s="2186"/>
      <c r="AF429" s="2186"/>
      <c r="AG429" s="2186"/>
      <c r="AH429" s="2186"/>
      <c r="AI429" s="2186"/>
      <c r="AJ429" s="2186"/>
      <c r="AK429" s="2186"/>
      <c r="AL429" s="2186"/>
      <c r="AM429" s="2186"/>
      <c r="AN429" s="2186"/>
      <c r="AO429" s="2186"/>
      <c r="AP429" s="2186"/>
      <c r="AQ429" s="2186"/>
      <c r="AR429" s="2186"/>
      <c r="AS429" s="2186"/>
      <c r="AT429" s="2186"/>
      <c r="AU429" s="2186"/>
      <c r="AV429" s="2186"/>
      <c r="AW429" s="2186"/>
      <c r="AX429" s="2186"/>
    </row>
    <row r="430" spans="1:56" ht="15.75">
      <c r="A430" s="2252"/>
      <c r="B430" s="2247"/>
      <c r="C430" s="2247"/>
      <c r="D430" s="2247"/>
      <c r="E430" s="2248"/>
      <c r="F430" s="2252"/>
      <c r="G430" s="2247"/>
      <c r="H430" s="2247"/>
      <c r="I430" s="2247"/>
      <c r="J430" s="2248"/>
      <c r="K430" s="2252"/>
      <c r="L430" s="2247"/>
      <c r="M430" s="2247"/>
      <c r="N430" s="2247"/>
      <c r="O430" s="2248"/>
      <c r="P430" s="2252"/>
      <c r="Q430" s="2247"/>
      <c r="R430" s="2247"/>
      <c r="S430" s="2247"/>
      <c r="T430" s="2248"/>
      <c r="U430" s="2252"/>
      <c r="V430" s="2247"/>
      <c r="W430" s="2247"/>
      <c r="X430" s="2247"/>
      <c r="Y430" s="2248"/>
      <c r="Z430" s="2253" t="s">
        <v>43</v>
      </c>
      <c r="AA430" s="2254"/>
      <c r="AB430" s="2254"/>
      <c r="AC430" s="492"/>
      <c r="AD430" s="493" t="s">
        <v>44</v>
      </c>
      <c r="AE430" s="493" t="s">
        <v>45</v>
      </c>
      <c r="AF430" s="493" t="s">
        <v>208</v>
      </c>
      <c r="AG430" s="2254" t="s">
        <v>47</v>
      </c>
      <c r="AH430" s="2254"/>
      <c r="AI430" s="2254"/>
      <c r="AJ430" s="459"/>
      <c r="AK430" s="459"/>
      <c r="AL430" s="459"/>
      <c r="AM430" s="459"/>
      <c r="AN430" s="459"/>
      <c r="AO430" s="459"/>
      <c r="AP430" s="459"/>
      <c r="AQ430" s="459"/>
      <c r="AR430" s="493" t="s">
        <v>48</v>
      </c>
      <c r="AS430" s="459"/>
      <c r="AT430" s="2255">
        <f>$AT$38</f>
        <v>462</v>
      </c>
      <c r="AU430" s="2255"/>
      <c r="AV430" s="2251" t="s">
        <v>49</v>
      </c>
      <c r="AW430" s="2251"/>
      <c r="AX430" s="459"/>
    </row>
    <row r="431" spans="1:56">
      <c r="A431" s="2252"/>
      <c r="B431" s="2247"/>
      <c r="C431" s="2247"/>
      <c r="D431" s="2247"/>
      <c r="E431" s="2248"/>
      <c r="F431" s="2252"/>
      <c r="G431" s="2247"/>
      <c r="H431" s="2247"/>
      <c r="I431" s="2247"/>
      <c r="J431" s="2248"/>
      <c r="K431" s="2252"/>
      <c r="L431" s="2247"/>
      <c r="M431" s="2247"/>
      <c r="N431" s="2247"/>
      <c r="O431" s="2248"/>
      <c r="P431" s="2252"/>
      <c r="Q431" s="2247"/>
      <c r="R431" s="2247"/>
      <c r="S431" s="2247"/>
      <c r="T431" s="2248"/>
      <c r="U431" s="2252"/>
      <c r="V431" s="2247"/>
      <c r="W431" s="2247"/>
      <c r="X431" s="2247"/>
      <c r="Y431" s="2248"/>
      <c r="Z431" s="2111"/>
      <c r="AA431" s="2112"/>
      <c r="AB431" s="2112"/>
      <c r="AC431" s="2112"/>
      <c r="AD431" s="536"/>
      <c r="AE431" s="537"/>
      <c r="AF431" s="527">
        <f>SUM($AT$38-AE431)</f>
        <v>462</v>
      </c>
      <c r="AG431" s="2247"/>
      <c r="AH431" s="2247"/>
      <c r="AI431" s="2247"/>
      <c r="AJ431" s="2247"/>
      <c r="AK431" s="2247"/>
      <c r="AL431" s="2247"/>
      <c r="AM431" s="2247"/>
      <c r="AN431" s="2247"/>
      <c r="AO431" s="2247"/>
      <c r="AP431" s="2247"/>
      <c r="AQ431" s="2247"/>
      <c r="AR431" s="2247"/>
      <c r="AS431" s="2247"/>
      <c r="AT431" s="2247"/>
      <c r="AU431" s="2247"/>
      <c r="AV431" s="2247"/>
      <c r="AW431" s="2247"/>
      <c r="AX431" s="459"/>
    </row>
    <row r="432" spans="1:56">
      <c r="A432" s="2252"/>
      <c r="B432" s="2247"/>
      <c r="C432" s="2247"/>
      <c r="D432" s="2247"/>
      <c r="E432" s="2248"/>
      <c r="F432" s="2252"/>
      <c r="G432" s="2247"/>
      <c r="H432" s="2247"/>
      <c r="I432" s="2247"/>
      <c r="J432" s="2248"/>
      <c r="K432" s="2252"/>
      <c r="L432" s="2247"/>
      <c r="M432" s="2247"/>
      <c r="N432" s="2247"/>
      <c r="O432" s="2248"/>
      <c r="P432" s="2252"/>
      <c r="Q432" s="2247"/>
      <c r="R432" s="2247"/>
      <c r="S432" s="2247"/>
      <c r="T432" s="2248"/>
      <c r="U432" s="2252"/>
      <c r="V432" s="2247"/>
      <c r="W432" s="2247"/>
      <c r="X432" s="2247"/>
      <c r="Y432" s="2248"/>
      <c r="Z432" s="2111"/>
      <c r="AA432" s="2112"/>
      <c r="AB432" s="2112"/>
      <c r="AC432" s="2112"/>
      <c r="AD432" s="536"/>
      <c r="AE432" s="537"/>
      <c r="AF432" s="527">
        <f t="shared" ref="AF432:AF441" si="8">SUM($AT$38-AE432)</f>
        <v>462</v>
      </c>
      <c r="AG432" s="2247"/>
      <c r="AH432" s="2247"/>
      <c r="AI432" s="2247"/>
      <c r="AJ432" s="2247"/>
      <c r="AK432" s="2247"/>
      <c r="AL432" s="2247"/>
      <c r="AM432" s="2247"/>
      <c r="AN432" s="2247"/>
      <c r="AO432" s="2247"/>
      <c r="AP432" s="2247"/>
      <c r="AQ432" s="2247"/>
      <c r="AR432" s="2247"/>
      <c r="AS432" s="2247"/>
      <c r="AT432" s="2247"/>
      <c r="AU432" s="2247"/>
      <c r="AV432" s="2247"/>
      <c r="AW432" s="2247"/>
      <c r="AX432" s="459"/>
    </row>
    <row r="433" spans="1:56">
      <c r="A433" s="2252"/>
      <c r="B433" s="2247"/>
      <c r="C433" s="2247"/>
      <c r="D433" s="2247"/>
      <c r="E433" s="2248"/>
      <c r="F433" s="2252"/>
      <c r="G433" s="2247"/>
      <c r="H433" s="2247"/>
      <c r="I433" s="2247"/>
      <c r="J433" s="2248"/>
      <c r="K433" s="2252"/>
      <c r="L433" s="2247"/>
      <c r="M433" s="2247"/>
      <c r="N433" s="2247"/>
      <c r="O433" s="2248"/>
      <c r="P433" s="2252"/>
      <c r="Q433" s="2247"/>
      <c r="R433" s="2247"/>
      <c r="S433" s="2247"/>
      <c r="T433" s="2248"/>
      <c r="U433" s="2252"/>
      <c r="V433" s="2247"/>
      <c r="W433" s="2247"/>
      <c r="X433" s="2247"/>
      <c r="Y433" s="2248"/>
      <c r="Z433" s="2111"/>
      <c r="AA433" s="2112"/>
      <c r="AB433" s="2112"/>
      <c r="AC433" s="2112"/>
      <c r="AD433" s="536"/>
      <c r="AE433" s="537"/>
      <c r="AF433" s="527">
        <f t="shared" si="8"/>
        <v>462</v>
      </c>
      <c r="AG433" s="2247"/>
      <c r="AH433" s="2247"/>
      <c r="AI433" s="2247"/>
      <c r="AJ433" s="2247"/>
      <c r="AK433" s="2247"/>
      <c r="AL433" s="2247"/>
      <c r="AM433" s="2247"/>
      <c r="AN433" s="2247"/>
      <c r="AO433" s="2247"/>
      <c r="AP433" s="2247"/>
      <c r="AQ433" s="2247"/>
      <c r="AR433" s="2247"/>
      <c r="AS433" s="2247"/>
      <c r="AT433" s="2247"/>
      <c r="AU433" s="2247"/>
      <c r="AV433" s="2247"/>
      <c r="AW433" s="2247"/>
      <c r="AX433" s="459"/>
    </row>
    <row r="434" spans="1:56" s="387" customFormat="1">
      <c r="A434" s="2252"/>
      <c r="B434" s="2247"/>
      <c r="C434" s="2247"/>
      <c r="D434" s="2247"/>
      <c r="E434" s="2248"/>
      <c r="F434" s="2252"/>
      <c r="G434" s="2247"/>
      <c r="H434" s="2247"/>
      <c r="I434" s="2247"/>
      <c r="J434" s="2248"/>
      <c r="K434" s="2252"/>
      <c r="L434" s="2247"/>
      <c r="M434" s="2247"/>
      <c r="N434" s="2247"/>
      <c r="O434" s="2248"/>
      <c r="P434" s="2252"/>
      <c r="Q434" s="2247"/>
      <c r="R434" s="2247"/>
      <c r="S434" s="2247"/>
      <c r="T434" s="2248"/>
      <c r="U434" s="2252"/>
      <c r="V434" s="2247"/>
      <c r="W434" s="2247"/>
      <c r="X434" s="2247"/>
      <c r="Y434" s="2248"/>
      <c r="Z434" s="2111"/>
      <c r="AA434" s="2112"/>
      <c r="AB434" s="2112"/>
      <c r="AC434" s="2112"/>
      <c r="AD434" s="536"/>
      <c r="AE434" s="537"/>
      <c r="AF434" s="527">
        <f t="shared" si="8"/>
        <v>462</v>
      </c>
      <c r="AG434" s="2247"/>
      <c r="AH434" s="2247"/>
      <c r="AI434" s="2247"/>
      <c r="AJ434" s="2247"/>
      <c r="AK434" s="2247"/>
      <c r="AL434" s="2247"/>
      <c r="AM434" s="2247"/>
      <c r="AN434" s="2247"/>
      <c r="AO434" s="2247"/>
      <c r="AP434" s="2247"/>
      <c r="AQ434" s="2247"/>
      <c r="AR434" s="2247"/>
      <c r="AS434" s="2247"/>
      <c r="AT434" s="2247"/>
      <c r="AU434" s="2247"/>
      <c r="AV434" s="2247"/>
      <c r="AW434" s="2247"/>
      <c r="AX434" s="459"/>
      <c r="AY434" s="388"/>
      <c r="AZ434" s="388"/>
      <c r="BA434" s="388"/>
      <c r="BB434" s="388"/>
      <c r="BC434" s="388"/>
      <c r="BD434" s="388"/>
    </row>
    <row r="435" spans="1:56">
      <c r="A435" s="2252"/>
      <c r="B435" s="2247"/>
      <c r="C435" s="2247"/>
      <c r="D435" s="2247"/>
      <c r="E435" s="2248"/>
      <c r="F435" s="2252"/>
      <c r="G435" s="2247"/>
      <c r="H435" s="2247"/>
      <c r="I435" s="2247"/>
      <c r="J435" s="2248"/>
      <c r="K435" s="2252"/>
      <c r="L435" s="2247"/>
      <c r="M435" s="2247"/>
      <c r="N435" s="2247"/>
      <c r="O435" s="2248"/>
      <c r="P435" s="2252"/>
      <c r="Q435" s="2247"/>
      <c r="R435" s="2247"/>
      <c r="S435" s="2247"/>
      <c r="T435" s="2248"/>
      <c r="U435" s="2252"/>
      <c r="V435" s="2247"/>
      <c r="W435" s="2247"/>
      <c r="X435" s="2247"/>
      <c r="Y435" s="2248"/>
      <c r="Z435" s="2111"/>
      <c r="AA435" s="2112"/>
      <c r="AB435" s="2112"/>
      <c r="AC435" s="2112"/>
      <c r="AD435" s="536"/>
      <c r="AE435" s="537"/>
      <c r="AF435" s="527">
        <f t="shared" si="8"/>
        <v>462</v>
      </c>
      <c r="AG435" s="2247"/>
      <c r="AH435" s="2247"/>
      <c r="AI435" s="2247"/>
      <c r="AJ435" s="2247"/>
      <c r="AK435" s="2247"/>
      <c r="AL435" s="2247"/>
      <c r="AM435" s="2247"/>
      <c r="AN435" s="2247"/>
      <c r="AO435" s="2247"/>
      <c r="AP435" s="2247"/>
      <c r="AQ435" s="2247"/>
      <c r="AR435" s="2247"/>
      <c r="AS435" s="2247"/>
      <c r="AT435" s="2247"/>
      <c r="AU435" s="2247"/>
      <c r="AV435" s="2247"/>
      <c r="AW435" s="2247"/>
      <c r="AX435" s="459"/>
    </row>
    <row r="436" spans="1:56">
      <c r="A436" s="2252"/>
      <c r="B436" s="2247"/>
      <c r="C436" s="2247"/>
      <c r="D436" s="2247"/>
      <c r="E436" s="2248"/>
      <c r="F436" s="2252"/>
      <c r="G436" s="2247"/>
      <c r="H436" s="2247"/>
      <c r="I436" s="2247"/>
      <c r="J436" s="2248"/>
      <c r="K436" s="2252"/>
      <c r="L436" s="2247"/>
      <c r="M436" s="2247"/>
      <c r="N436" s="2247"/>
      <c r="O436" s="2248"/>
      <c r="P436" s="2252"/>
      <c r="Q436" s="2247"/>
      <c r="R436" s="2247"/>
      <c r="S436" s="2247"/>
      <c r="T436" s="2248"/>
      <c r="U436" s="2252"/>
      <c r="V436" s="2247"/>
      <c r="W436" s="2247"/>
      <c r="X436" s="2247"/>
      <c r="Y436" s="2248"/>
      <c r="Z436" s="2111"/>
      <c r="AA436" s="2112"/>
      <c r="AB436" s="2112"/>
      <c r="AC436" s="2112"/>
      <c r="AD436" s="536"/>
      <c r="AE436" s="537"/>
      <c r="AF436" s="527">
        <f t="shared" si="8"/>
        <v>462</v>
      </c>
      <c r="AG436" s="2247"/>
      <c r="AH436" s="2247"/>
      <c r="AI436" s="2247"/>
      <c r="AJ436" s="2247"/>
      <c r="AK436" s="2247"/>
      <c r="AL436" s="2247"/>
      <c r="AM436" s="2247"/>
      <c r="AN436" s="2247"/>
      <c r="AO436" s="2247"/>
      <c r="AP436" s="2247"/>
      <c r="AQ436" s="2247"/>
      <c r="AR436" s="2247"/>
      <c r="AS436" s="2247"/>
      <c r="AT436" s="2247"/>
      <c r="AU436" s="2247"/>
      <c r="AV436" s="2247"/>
      <c r="AW436" s="2247"/>
      <c r="AX436" s="459"/>
    </row>
    <row r="437" spans="1:56">
      <c r="A437" s="2252"/>
      <c r="B437" s="2247"/>
      <c r="C437" s="2247"/>
      <c r="D437" s="2247"/>
      <c r="E437" s="2248"/>
      <c r="F437" s="2252"/>
      <c r="G437" s="2247"/>
      <c r="H437" s="2247"/>
      <c r="I437" s="2247"/>
      <c r="J437" s="2248"/>
      <c r="K437" s="2252"/>
      <c r="L437" s="2247"/>
      <c r="M437" s="2247"/>
      <c r="N437" s="2247"/>
      <c r="O437" s="2248"/>
      <c r="P437" s="2252"/>
      <c r="Q437" s="2247"/>
      <c r="R437" s="2247"/>
      <c r="S437" s="2247"/>
      <c r="T437" s="2248"/>
      <c r="U437" s="2252"/>
      <c r="V437" s="2247"/>
      <c r="W437" s="2247"/>
      <c r="X437" s="2247"/>
      <c r="Y437" s="2248"/>
      <c r="Z437" s="2111"/>
      <c r="AA437" s="2112"/>
      <c r="AB437" s="2112"/>
      <c r="AC437" s="2112"/>
      <c r="AD437" s="536"/>
      <c r="AE437" s="537"/>
      <c r="AF437" s="527">
        <f t="shared" si="8"/>
        <v>462</v>
      </c>
      <c r="AG437" s="2247"/>
      <c r="AH437" s="2247"/>
      <c r="AI437" s="2247"/>
      <c r="AJ437" s="2247"/>
      <c r="AK437" s="2247"/>
      <c r="AL437" s="2247"/>
      <c r="AM437" s="2247"/>
      <c r="AN437" s="2247"/>
      <c r="AO437" s="2247"/>
      <c r="AP437" s="2247"/>
      <c r="AQ437" s="2247"/>
      <c r="AR437" s="2247"/>
      <c r="AS437" s="2247"/>
      <c r="AT437" s="2247"/>
      <c r="AU437" s="2247"/>
      <c r="AV437" s="2247"/>
      <c r="AW437" s="2247"/>
      <c r="AX437" s="459"/>
    </row>
    <row r="438" spans="1:56">
      <c r="A438" s="2252"/>
      <c r="B438" s="2247"/>
      <c r="C438" s="2247"/>
      <c r="D438" s="2247"/>
      <c r="E438" s="2248"/>
      <c r="F438" s="2252"/>
      <c r="G438" s="2247"/>
      <c r="H438" s="2247"/>
      <c r="I438" s="2247"/>
      <c r="J438" s="2248"/>
      <c r="K438" s="2252"/>
      <c r="L438" s="2247"/>
      <c r="M438" s="2247"/>
      <c r="N438" s="2247"/>
      <c r="O438" s="2248"/>
      <c r="P438" s="2252"/>
      <c r="Q438" s="2247"/>
      <c r="R438" s="2247"/>
      <c r="S438" s="2247"/>
      <c r="T438" s="2248"/>
      <c r="U438" s="2252"/>
      <c r="V438" s="2247"/>
      <c r="W438" s="2247"/>
      <c r="X438" s="2247"/>
      <c r="Y438" s="2248"/>
      <c r="Z438" s="2111"/>
      <c r="AA438" s="2112"/>
      <c r="AB438" s="2112"/>
      <c r="AC438" s="2112"/>
      <c r="AD438" s="536"/>
      <c r="AE438" s="537"/>
      <c r="AF438" s="527">
        <f t="shared" si="8"/>
        <v>462</v>
      </c>
      <c r="AG438" s="2247"/>
      <c r="AH438" s="2247"/>
      <c r="AI438" s="2247"/>
      <c r="AJ438" s="2247"/>
      <c r="AK438" s="2247"/>
      <c r="AL438" s="2247"/>
      <c r="AM438" s="2247"/>
      <c r="AN438" s="2247"/>
      <c r="AO438" s="2247"/>
      <c r="AP438" s="2247"/>
      <c r="AQ438" s="2247"/>
      <c r="AR438" s="2247"/>
      <c r="AS438" s="2247"/>
      <c r="AT438" s="2247"/>
      <c r="AU438" s="2247"/>
      <c r="AV438" s="2247"/>
      <c r="AW438" s="2247"/>
      <c r="AX438" s="459"/>
    </row>
    <row r="439" spans="1:56">
      <c r="A439" s="2252"/>
      <c r="B439" s="2247"/>
      <c r="C439" s="2247"/>
      <c r="D439" s="2247"/>
      <c r="E439" s="2248"/>
      <c r="F439" s="2252"/>
      <c r="G439" s="2247"/>
      <c r="H439" s="2247"/>
      <c r="I439" s="2247"/>
      <c r="J439" s="2248"/>
      <c r="K439" s="2252"/>
      <c r="L439" s="2247"/>
      <c r="M439" s="2247"/>
      <c r="N439" s="2247"/>
      <c r="O439" s="2248"/>
      <c r="P439" s="2252"/>
      <c r="Q439" s="2247"/>
      <c r="R439" s="2247"/>
      <c r="S439" s="2247"/>
      <c r="T439" s="2248"/>
      <c r="U439" s="2252"/>
      <c r="V439" s="2247"/>
      <c r="W439" s="2247"/>
      <c r="X439" s="2247"/>
      <c r="Y439" s="2248"/>
      <c r="Z439" s="2111"/>
      <c r="AA439" s="2112"/>
      <c r="AB439" s="2112"/>
      <c r="AC439" s="2112"/>
      <c r="AD439" s="536"/>
      <c r="AE439" s="537"/>
      <c r="AF439" s="527">
        <f t="shared" si="8"/>
        <v>462</v>
      </c>
      <c r="AG439" s="2247"/>
      <c r="AH439" s="2247"/>
      <c r="AI439" s="2247"/>
      <c r="AJ439" s="2247"/>
      <c r="AK439" s="2247"/>
      <c r="AL439" s="2247"/>
      <c r="AM439" s="2247"/>
      <c r="AN439" s="2247"/>
      <c r="AO439" s="2247"/>
      <c r="AP439" s="2247"/>
      <c r="AQ439" s="2247"/>
      <c r="AR439" s="2247"/>
      <c r="AS439" s="2247"/>
      <c r="AT439" s="2247"/>
      <c r="AU439" s="2247"/>
      <c r="AV439" s="2247"/>
      <c r="AW439" s="2247"/>
      <c r="AX439" s="459"/>
    </row>
    <row r="440" spans="1:56">
      <c r="A440" s="2252"/>
      <c r="B440" s="2247"/>
      <c r="C440" s="2247"/>
      <c r="D440" s="2247"/>
      <c r="E440" s="2248"/>
      <c r="F440" s="2252"/>
      <c r="G440" s="2247"/>
      <c r="H440" s="2247"/>
      <c r="I440" s="2247"/>
      <c r="J440" s="2248"/>
      <c r="K440" s="2252"/>
      <c r="L440" s="2247"/>
      <c r="M440" s="2247"/>
      <c r="N440" s="2247"/>
      <c r="O440" s="2248"/>
      <c r="P440" s="2166" t="s">
        <v>119</v>
      </c>
      <c r="Q440" s="2167"/>
      <c r="R440" s="2167"/>
      <c r="S440" s="2167"/>
      <c r="T440" s="2168"/>
      <c r="U440" s="2252"/>
      <c r="V440" s="2247"/>
      <c r="W440" s="2247"/>
      <c r="X440" s="2247"/>
      <c r="Y440" s="2248"/>
      <c r="Z440" s="2111"/>
      <c r="AA440" s="2112"/>
      <c r="AB440" s="2112"/>
      <c r="AC440" s="2112"/>
      <c r="AD440" s="536"/>
      <c r="AE440" s="537"/>
      <c r="AF440" s="527">
        <f t="shared" si="8"/>
        <v>462</v>
      </c>
      <c r="AG440" s="2247"/>
      <c r="AH440" s="2247"/>
      <c r="AI440" s="2247"/>
      <c r="AJ440" s="2247"/>
      <c r="AK440" s="2247"/>
      <c r="AL440" s="2247"/>
      <c r="AM440" s="2247"/>
      <c r="AN440" s="2247"/>
      <c r="AO440" s="2247"/>
      <c r="AP440" s="2247"/>
      <c r="AQ440" s="2247"/>
      <c r="AR440" s="2247"/>
      <c r="AS440" s="2247"/>
      <c r="AT440" s="2247"/>
      <c r="AU440" s="2247"/>
      <c r="AV440" s="2247"/>
      <c r="AW440" s="2247"/>
      <c r="AX440" s="459"/>
    </row>
    <row r="441" spans="1:56">
      <c r="A441" s="460"/>
      <c r="B441" s="460"/>
      <c r="C441" s="460"/>
      <c r="D441" s="460"/>
      <c r="E441" s="2163" t="s">
        <v>120</v>
      </c>
      <c r="F441" s="2164"/>
      <c r="G441" s="2164"/>
      <c r="H441" s="2164"/>
      <c r="I441" s="2164"/>
      <c r="J441" s="2164"/>
      <c r="K441" s="2164"/>
      <c r="L441" s="2164"/>
      <c r="M441" s="2164"/>
      <c r="N441" s="2164"/>
      <c r="O441" s="2164"/>
      <c r="P441" s="2164"/>
      <c r="Q441" s="2164"/>
      <c r="R441" s="2164"/>
      <c r="S441" s="2164"/>
      <c r="T441" s="2164"/>
      <c r="U441" s="2165"/>
      <c r="V441" s="460"/>
      <c r="W441" s="460"/>
      <c r="X441" s="460"/>
      <c r="Y441" s="461"/>
      <c r="Z441" s="2111"/>
      <c r="AA441" s="2112"/>
      <c r="AB441" s="2112"/>
      <c r="AC441" s="2112"/>
      <c r="AD441" s="536"/>
      <c r="AE441" s="537"/>
      <c r="AF441" s="534">
        <f t="shared" si="8"/>
        <v>462</v>
      </c>
      <c r="AG441" s="575" t="s">
        <v>55</v>
      </c>
      <c r="AH441" s="460"/>
      <c r="AI441" s="460"/>
      <c r="AJ441" s="460"/>
      <c r="AK441" s="460"/>
      <c r="AL441" s="460"/>
      <c r="AM441" s="460"/>
      <c r="AN441" s="460"/>
      <c r="AO441" s="460"/>
      <c r="AP441" s="460"/>
      <c r="AQ441" s="460"/>
      <c r="AR441" s="460"/>
      <c r="AS441" s="460"/>
      <c r="AT441" s="460"/>
      <c r="AU441" s="460"/>
      <c r="AV441" s="460"/>
      <c r="AW441" s="460"/>
      <c r="AX441" s="460"/>
    </row>
    <row r="442" spans="1:56" ht="18.75">
      <c r="A442" s="2110" t="s">
        <v>0</v>
      </c>
      <c r="B442" s="2110"/>
      <c r="C442" s="2110"/>
      <c r="D442" s="2110"/>
      <c r="E442" s="2110"/>
      <c r="F442" s="2110" t="s">
        <v>1</v>
      </c>
      <c r="G442" s="2110"/>
      <c r="H442" s="2110"/>
      <c r="I442" s="2110"/>
      <c r="J442" s="2110"/>
      <c r="K442" s="2110" t="s">
        <v>2</v>
      </c>
      <c r="L442" s="2110"/>
      <c r="M442" s="2110"/>
      <c r="N442" s="2110"/>
      <c r="O442" s="2110"/>
      <c r="P442" s="2110" t="s">
        <v>3</v>
      </c>
      <c r="Q442" s="2110"/>
      <c r="R442" s="2110"/>
      <c r="S442" s="2110"/>
      <c r="T442" s="2110"/>
      <c r="U442" s="2110" t="s">
        <v>4</v>
      </c>
      <c r="V442" s="2110"/>
      <c r="W442" s="2110"/>
      <c r="X442" s="2110"/>
      <c r="Y442" s="2110"/>
      <c r="Z442" s="2110" t="s">
        <v>5</v>
      </c>
      <c r="AA442" s="2110"/>
      <c r="AB442" s="2110"/>
      <c r="AC442" s="2110"/>
      <c r="AD442" s="2110"/>
      <c r="AE442" s="2110" t="s">
        <v>6</v>
      </c>
      <c r="AF442" s="2110"/>
      <c r="AG442" s="2110"/>
      <c r="AH442" s="2110"/>
      <c r="AI442" s="2110"/>
      <c r="AJ442" s="2110" t="s">
        <v>7</v>
      </c>
      <c r="AK442" s="2110"/>
      <c r="AL442" s="2110"/>
      <c r="AM442" s="2110"/>
      <c r="AN442" s="2110"/>
      <c r="AO442" s="2110" t="s">
        <v>8</v>
      </c>
      <c r="AP442" s="2110"/>
      <c r="AQ442" s="2110"/>
      <c r="AR442" s="2110"/>
      <c r="AS442" s="2110"/>
      <c r="AT442" s="2110" t="s">
        <v>9</v>
      </c>
      <c r="AU442" s="2110"/>
      <c r="AV442" s="2110"/>
      <c r="AW442" s="2110"/>
      <c r="AX442" s="2110"/>
    </row>
    <row r="443" spans="1:56">
      <c r="A443" s="2256" t="s">
        <v>121</v>
      </c>
      <c r="B443" s="2257"/>
      <c r="C443" s="2257"/>
      <c r="D443" s="2257"/>
      <c r="E443" s="2257"/>
      <c r="F443" s="2257"/>
      <c r="G443" s="2257"/>
      <c r="H443" s="2257"/>
      <c r="I443" s="2257"/>
      <c r="J443" s="2257"/>
      <c r="K443" s="2257"/>
      <c r="L443" s="2257"/>
      <c r="M443" s="2257"/>
      <c r="N443" s="2257"/>
      <c r="O443" s="2257"/>
      <c r="P443" s="2257"/>
      <c r="Q443" s="2257"/>
      <c r="R443" s="2257"/>
      <c r="S443" s="2257"/>
      <c r="T443" s="2257"/>
      <c r="U443" s="2257"/>
      <c r="V443" s="2257"/>
      <c r="W443" s="2257"/>
      <c r="X443" s="2257"/>
      <c r="Y443" s="2257"/>
      <c r="Z443" s="418">
        <v>1</v>
      </c>
      <c r="AA443" s="419"/>
      <c r="AB443" s="419"/>
      <c r="AC443" s="419"/>
      <c r="AD443" s="420"/>
      <c r="AE443" s="419">
        <v>2</v>
      </c>
      <c r="AF443" s="419"/>
      <c r="AG443" s="419"/>
      <c r="AH443" s="419"/>
      <c r="AI443" s="420"/>
      <c r="AJ443" s="419">
        <v>3</v>
      </c>
      <c r="AK443" s="419"/>
      <c r="AL443" s="419"/>
      <c r="AM443" s="419"/>
      <c r="AN443" s="420"/>
      <c r="AO443" s="419">
        <v>4</v>
      </c>
      <c r="AP443" s="419"/>
      <c r="AQ443" s="419"/>
      <c r="AR443" s="419"/>
      <c r="AS443" s="420"/>
      <c r="AT443" s="419">
        <v>5</v>
      </c>
      <c r="AU443" s="419"/>
      <c r="AV443" s="419"/>
      <c r="AW443" s="419"/>
      <c r="AX443" s="420"/>
    </row>
    <row r="444" spans="1:56">
      <c r="A444" s="2258"/>
      <c r="B444" s="2259"/>
      <c r="C444" s="2259"/>
      <c r="D444" s="2259"/>
      <c r="E444" s="2259"/>
      <c r="F444" s="2259"/>
      <c r="G444" s="2259"/>
      <c r="H444" s="2259"/>
      <c r="I444" s="2259"/>
      <c r="J444" s="2259"/>
      <c r="K444" s="2259"/>
      <c r="L444" s="2259"/>
      <c r="M444" s="2259"/>
      <c r="N444" s="2259"/>
      <c r="O444" s="2259"/>
      <c r="P444" s="2259"/>
      <c r="Q444" s="2259"/>
      <c r="R444" s="2259"/>
      <c r="S444" s="2259"/>
      <c r="T444" s="2259"/>
      <c r="U444" s="2259"/>
      <c r="V444" s="2259"/>
      <c r="W444" s="2259"/>
      <c r="X444" s="2259"/>
      <c r="Y444" s="2259"/>
      <c r="Z444" s="2301"/>
      <c r="AA444" s="2057"/>
      <c r="AB444" s="2057"/>
      <c r="AC444" s="2057"/>
      <c r="AD444" s="2058"/>
      <c r="AE444" s="2057"/>
      <c r="AF444" s="2057"/>
      <c r="AG444" s="2057"/>
      <c r="AH444" s="2057"/>
      <c r="AI444" s="2058"/>
      <c r="AJ444" s="2057"/>
      <c r="AK444" s="2057"/>
      <c r="AL444" s="2057"/>
      <c r="AM444" s="2057"/>
      <c r="AN444" s="2058"/>
      <c r="AO444" s="2057"/>
      <c r="AP444" s="2057"/>
      <c r="AQ444" s="2057"/>
      <c r="AR444" s="2057"/>
      <c r="AS444" s="2058"/>
      <c r="AT444" s="2057"/>
      <c r="AU444" s="2057"/>
      <c r="AV444" s="2057"/>
      <c r="AW444" s="2057"/>
      <c r="AX444" s="2058"/>
    </row>
    <row r="445" spans="1:56">
      <c r="A445" s="2258"/>
      <c r="B445" s="2259"/>
      <c r="C445" s="2259"/>
      <c r="D445" s="2259"/>
      <c r="E445" s="2259"/>
      <c r="F445" s="2259"/>
      <c r="G445" s="2259"/>
      <c r="H445" s="2259"/>
      <c r="I445" s="2259"/>
      <c r="J445" s="2259"/>
      <c r="K445" s="2259"/>
      <c r="L445" s="2259"/>
      <c r="M445" s="2259"/>
      <c r="N445" s="2259"/>
      <c r="O445" s="2259"/>
      <c r="P445" s="2259"/>
      <c r="Q445" s="2259"/>
      <c r="R445" s="2259"/>
      <c r="S445" s="2259"/>
      <c r="T445" s="2259"/>
      <c r="U445" s="2259"/>
      <c r="V445" s="2259"/>
      <c r="W445" s="2259"/>
      <c r="X445" s="2259"/>
      <c r="Y445" s="2259"/>
      <c r="Z445" s="2301"/>
      <c r="AA445" s="2057"/>
      <c r="AB445" s="2057"/>
      <c r="AC445" s="2057"/>
      <c r="AD445" s="2058"/>
      <c r="AE445" s="2057"/>
      <c r="AF445" s="2057"/>
      <c r="AG445" s="2057"/>
      <c r="AH445" s="2057"/>
      <c r="AI445" s="2058"/>
      <c r="AJ445" s="2057"/>
      <c r="AK445" s="2057"/>
      <c r="AL445" s="2057"/>
      <c r="AM445" s="2057"/>
      <c r="AN445" s="2058"/>
      <c r="AO445" s="2057"/>
      <c r="AP445" s="2057"/>
      <c r="AQ445" s="2057"/>
      <c r="AR445" s="2057"/>
      <c r="AS445" s="2058"/>
      <c r="AT445" s="2057"/>
      <c r="AU445" s="2057"/>
      <c r="AV445" s="2057"/>
      <c r="AW445" s="2057"/>
      <c r="AX445" s="2058"/>
    </row>
    <row r="446" spans="1:56">
      <c r="A446" s="2258"/>
      <c r="B446" s="2259"/>
      <c r="C446" s="2259"/>
      <c r="D446" s="2259"/>
      <c r="E446" s="2259"/>
      <c r="F446" s="2259"/>
      <c r="G446" s="2259"/>
      <c r="H446" s="2259"/>
      <c r="I446" s="2259"/>
      <c r="J446" s="2259"/>
      <c r="K446" s="2259"/>
      <c r="L446" s="2259"/>
      <c r="M446" s="2259"/>
      <c r="N446" s="2259"/>
      <c r="O446" s="2259"/>
      <c r="P446" s="2259"/>
      <c r="Q446" s="2259"/>
      <c r="R446" s="2259"/>
      <c r="S446" s="2259"/>
      <c r="T446" s="2259"/>
      <c r="U446" s="2259"/>
      <c r="V446" s="2259"/>
      <c r="W446" s="2259"/>
      <c r="X446" s="2259"/>
      <c r="Y446" s="2259"/>
      <c r="Z446" s="2301"/>
      <c r="AA446" s="2057"/>
      <c r="AB446" s="2057"/>
      <c r="AC446" s="2057"/>
      <c r="AD446" s="2058"/>
      <c r="AE446" s="2057"/>
      <c r="AF446" s="2057"/>
      <c r="AG446" s="2057"/>
      <c r="AH446" s="2057"/>
      <c r="AI446" s="2058"/>
      <c r="AJ446" s="2057"/>
      <c r="AK446" s="2057"/>
      <c r="AL446" s="2057"/>
      <c r="AM446" s="2057"/>
      <c r="AN446" s="2058"/>
      <c r="AO446" s="2057"/>
      <c r="AP446" s="2057"/>
      <c r="AQ446" s="2057"/>
      <c r="AR446" s="2057"/>
      <c r="AS446" s="2058"/>
      <c r="AT446" s="2057"/>
      <c r="AU446" s="2057"/>
      <c r="AV446" s="2057"/>
      <c r="AW446" s="2057"/>
      <c r="AX446" s="2058"/>
    </row>
    <row r="447" spans="1:56" ht="15.75">
      <c r="A447" s="2113" t="s">
        <v>43</v>
      </c>
      <c r="B447" s="2114"/>
      <c r="C447" s="2114"/>
      <c r="D447" s="494"/>
      <c r="E447" s="495" t="s">
        <v>44</v>
      </c>
      <c r="F447" s="495" t="s">
        <v>45</v>
      </c>
      <c r="G447" s="495" t="s">
        <v>208</v>
      </c>
      <c r="H447" s="2114" t="s">
        <v>47</v>
      </c>
      <c r="I447" s="2114"/>
      <c r="J447" s="2114"/>
      <c r="K447" s="421"/>
      <c r="L447" s="421"/>
      <c r="M447" s="421"/>
      <c r="N447" s="421"/>
      <c r="O447" s="421"/>
      <c r="P447" s="421"/>
      <c r="Q447" s="421"/>
      <c r="R447" s="421"/>
      <c r="S447" s="495" t="s">
        <v>48</v>
      </c>
      <c r="T447" s="421"/>
      <c r="U447" s="2205">
        <f>$AT$38</f>
        <v>462</v>
      </c>
      <c r="V447" s="2205"/>
      <c r="W447" s="2206" t="s">
        <v>49</v>
      </c>
      <c r="X447" s="2206"/>
      <c r="Y447" s="421"/>
      <c r="Z447" s="2301"/>
      <c r="AA447" s="2057"/>
      <c r="AB447" s="2057"/>
      <c r="AC447" s="2057"/>
      <c r="AD447" s="2058"/>
      <c r="AE447" s="2057"/>
      <c r="AF447" s="2057"/>
      <c r="AG447" s="2057"/>
      <c r="AH447" s="2057"/>
      <c r="AI447" s="2058"/>
      <c r="AJ447" s="2057"/>
      <c r="AK447" s="2057"/>
      <c r="AL447" s="2057"/>
      <c r="AM447" s="2057"/>
      <c r="AN447" s="2058"/>
      <c r="AO447" s="2057"/>
      <c r="AP447" s="2057"/>
      <c r="AQ447" s="2057"/>
      <c r="AR447" s="2057"/>
      <c r="AS447" s="2058"/>
      <c r="AT447" s="2057"/>
      <c r="AU447" s="2057"/>
      <c r="AV447" s="2057"/>
      <c r="AW447" s="2057"/>
      <c r="AX447" s="2058"/>
    </row>
    <row r="448" spans="1:56">
      <c r="A448" s="2115" t="s">
        <v>324</v>
      </c>
      <c r="B448" s="2116"/>
      <c r="C448" s="2116"/>
      <c r="D448" s="2116"/>
      <c r="E448" s="552">
        <v>5</v>
      </c>
      <c r="F448" s="553">
        <v>441</v>
      </c>
      <c r="G448" s="527">
        <f>SUM($AT$38-F448)</f>
        <v>21</v>
      </c>
      <c r="H448" s="2057"/>
      <c r="I448" s="2057"/>
      <c r="J448" s="2057"/>
      <c r="K448" s="2057"/>
      <c r="L448" s="2057"/>
      <c r="M448" s="2057"/>
      <c r="N448" s="2057"/>
      <c r="O448" s="2057"/>
      <c r="P448" s="2057"/>
      <c r="Q448" s="2057"/>
      <c r="R448" s="2057"/>
      <c r="S448" s="2057"/>
      <c r="T448" s="2057"/>
      <c r="U448" s="2057"/>
      <c r="V448" s="2057"/>
      <c r="W448" s="2057"/>
      <c r="X448" s="2057"/>
      <c r="Y448" s="421"/>
      <c r="Z448" s="2301"/>
      <c r="AA448" s="2057"/>
      <c r="AB448" s="2057"/>
      <c r="AC448" s="2057"/>
      <c r="AD448" s="2058"/>
      <c r="AE448" s="2057"/>
      <c r="AF448" s="2057"/>
      <c r="AG448" s="2057"/>
      <c r="AH448" s="2057"/>
      <c r="AI448" s="2058"/>
      <c r="AJ448" s="2057"/>
      <c r="AK448" s="2057"/>
      <c r="AL448" s="2057"/>
      <c r="AM448" s="2057"/>
      <c r="AN448" s="2058"/>
      <c r="AO448" s="2057"/>
      <c r="AP448" s="2057"/>
      <c r="AQ448" s="2057"/>
      <c r="AR448" s="2057"/>
      <c r="AS448" s="2058"/>
      <c r="AT448" s="2057"/>
      <c r="AU448" s="2057"/>
      <c r="AV448" s="2057"/>
      <c r="AW448" s="2057"/>
      <c r="AX448" s="2058"/>
    </row>
    <row r="449" spans="1:56">
      <c r="A449" s="2115"/>
      <c r="B449" s="2116"/>
      <c r="C449" s="2116"/>
      <c r="D449" s="2116"/>
      <c r="E449" s="552"/>
      <c r="F449" s="553"/>
      <c r="G449" s="527">
        <f t="shared" ref="G449:G458" si="9">SUM($AT$38-F449)</f>
        <v>462</v>
      </c>
      <c r="H449" s="2057"/>
      <c r="I449" s="2057"/>
      <c r="J449" s="2057"/>
      <c r="K449" s="2057"/>
      <c r="L449" s="2057"/>
      <c r="M449" s="2057"/>
      <c r="N449" s="2057"/>
      <c r="O449" s="2057"/>
      <c r="P449" s="2057"/>
      <c r="Q449" s="2057"/>
      <c r="R449" s="2057"/>
      <c r="S449" s="2057"/>
      <c r="T449" s="2057"/>
      <c r="U449" s="2057"/>
      <c r="V449" s="2057"/>
      <c r="W449" s="2057"/>
      <c r="X449" s="2057"/>
      <c r="Y449" s="421"/>
      <c r="Z449" s="2301"/>
      <c r="AA449" s="2057"/>
      <c r="AB449" s="2057"/>
      <c r="AC449" s="2057"/>
      <c r="AD449" s="2058"/>
      <c r="AE449" s="2057"/>
      <c r="AF449" s="2057"/>
      <c r="AG449" s="2057"/>
      <c r="AH449" s="2057"/>
      <c r="AI449" s="2058"/>
      <c r="AJ449" s="2057"/>
      <c r="AK449" s="2057"/>
      <c r="AL449" s="2057"/>
      <c r="AM449" s="2057"/>
      <c r="AN449" s="2058"/>
      <c r="AO449" s="2057"/>
      <c r="AP449" s="2057"/>
      <c r="AQ449" s="2057"/>
      <c r="AR449" s="2057"/>
      <c r="AS449" s="2058"/>
      <c r="AT449" s="2057"/>
      <c r="AU449" s="2057"/>
      <c r="AV449" s="2057"/>
      <c r="AW449" s="2057"/>
      <c r="AX449" s="2058"/>
    </row>
    <row r="450" spans="1:56" s="387" customFormat="1">
      <c r="A450" s="2115"/>
      <c r="B450" s="2116"/>
      <c r="C450" s="2116"/>
      <c r="D450" s="2116"/>
      <c r="E450" s="552"/>
      <c r="F450" s="553"/>
      <c r="G450" s="527">
        <f t="shared" si="9"/>
        <v>462</v>
      </c>
      <c r="H450" s="2057"/>
      <c r="I450" s="2057"/>
      <c r="J450" s="2057"/>
      <c r="K450" s="2057"/>
      <c r="L450" s="2057"/>
      <c r="M450" s="2057"/>
      <c r="N450" s="2057"/>
      <c r="O450" s="2057"/>
      <c r="P450" s="2057"/>
      <c r="Q450" s="2057"/>
      <c r="R450" s="2057"/>
      <c r="S450" s="2057"/>
      <c r="T450" s="2057"/>
      <c r="U450" s="2057"/>
      <c r="V450" s="2057"/>
      <c r="W450" s="2057"/>
      <c r="X450" s="2057"/>
      <c r="Y450" s="421"/>
      <c r="Z450" s="2301"/>
      <c r="AA450" s="2057"/>
      <c r="AB450" s="2057"/>
      <c r="AC450" s="2057"/>
      <c r="AD450" s="2058"/>
      <c r="AE450" s="2057"/>
      <c r="AF450" s="2057"/>
      <c r="AG450" s="2057"/>
      <c r="AH450" s="2057"/>
      <c r="AI450" s="2058"/>
      <c r="AJ450" s="2057"/>
      <c r="AK450" s="2057"/>
      <c r="AL450" s="2057"/>
      <c r="AM450" s="2057"/>
      <c r="AN450" s="2058"/>
      <c r="AO450" s="2057"/>
      <c r="AP450" s="2057"/>
      <c r="AQ450" s="2057"/>
      <c r="AR450" s="2057"/>
      <c r="AS450" s="2058"/>
      <c r="AT450" s="2057"/>
      <c r="AU450" s="2057"/>
      <c r="AV450" s="2057"/>
      <c r="AW450" s="2057"/>
      <c r="AX450" s="2058"/>
      <c r="AY450" s="388"/>
      <c r="AZ450" s="388"/>
      <c r="BA450" s="388"/>
      <c r="BB450" s="388"/>
      <c r="BC450" s="388"/>
      <c r="BD450" s="388"/>
    </row>
    <row r="451" spans="1:56">
      <c r="A451" s="2115"/>
      <c r="B451" s="2116"/>
      <c r="C451" s="2116"/>
      <c r="D451" s="2116"/>
      <c r="E451" s="552"/>
      <c r="F451" s="553"/>
      <c r="G451" s="527">
        <f t="shared" si="9"/>
        <v>462</v>
      </c>
      <c r="H451" s="2057"/>
      <c r="I451" s="2057"/>
      <c r="J451" s="2057"/>
      <c r="K451" s="2057"/>
      <c r="L451" s="2057"/>
      <c r="M451" s="2057"/>
      <c r="N451" s="2057"/>
      <c r="O451" s="2057"/>
      <c r="P451" s="2057"/>
      <c r="Q451" s="2057"/>
      <c r="R451" s="2057"/>
      <c r="S451" s="2057"/>
      <c r="T451" s="2057"/>
      <c r="U451" s="2057"/>
      <c r="V451" s="2057"/>
      <c r="W451" s="2057"/>
      <c r="X451" s="2057"/>
      <c r="Y451" s="421"/>
      <c r="Z451" s="2301"/>
      <c r="AA451" s="2057"/>
      <c r="AB451" s="2057"/>
      <c r="AC451" s="2057"/>
      <c r="AD451" s="2058"/>
      <c r="AE451" s="2057"/>
      <c r="AF451" s="2057"/>
      <c r="AG451" s="2057"/>
      <c r="AH451" s="2057"/>
      <c r="AI451" s="2058"/>
      <c r="AJ451" s="2057"/>
      <c r="AK451" s="2057"/>
      <c r="AL451" s="2057"/>
      <c r="AM451" s="2057"/>
      <c r="AN451" s="2058"/>
      <c r="AO451" s="2057"/>
      <c r="AP451" s="2057"/>
      <c r="AQ451" s="2057"/>
      <c r="AR451" s="2057"/>
      <c r="AS451" s="2058"/>
      <c r="AT451" s="2057"/>
      <c r="AU451" s="2057"/>
      <c r="AV451" s="2057"/>
      <c r="AW451" s="2057"/>
      <c r="AX451" s="2058"/>
    </row>
    <row r="452" spans="1:56">
      <c r="A452" s="2115"/>
      <c r="B452" s="2116"/>
      <c r="C452" s="2116"/>
      <c r="D452" s="2116"/>
      <c r="E452" s="552"/>
      <c r="F452" s="553"/>
      <c r="G452" s="527">
        <f t="shared" si="9"/>
        <v>462</v>
      </c>
      <c r="H452" s="2057"/>
      <c r="I452" s="2057"/>
      <c r="J452" s="2057"/>
      <c r="K452" s="2057"/>
      <c r="L452" s="2057"/>
      <c r="M452" s="2057"/>
      <c r="N452" s="2057"/>
      <c r="O452" s="2057"/>
      <c r="P452" s="2057"/>
      <c r="Q452" s="2057"/>
      <c r="R452" s="2057"/>
      <c r="S452" s="2057"/>
      <c r="T452" s="2057"/>
      <c r="U452" s="2057"/>
      <c r="V452" s="2057"/>
      <c r="W452" s="2057"/>
      <c r="X452" s="2057"/>
      <c r="Y452" s="421"/>
      <c r="Z452" s="2301"/>
      <c r="AA452" s="2057"/>
      <c r="AB452" s="2057"/>
      <c r="AC452" s="2057"/>
      <c r="AD452" s="2058"/>
      <c r="AE452" s="2057"/>
      <c r="AF452" s="2057"/>
      <c r="AG452" s="2057"/>
      <c r="AH452" s="2057"/>
      <c r="AI452" s="2058"/>
      <c r="AJ452" s="2057"/>
      <c r="AK452" s="2057"/>
      <c r="AL452" s="2057"/>
      <c r="AM452" s="2057"/>
      <c r="AN452" s="2058"/>
      <c r="AO452" s="2057"/>
      <c r="AP452" s="2057"/>
      <c r="AQ452" s="2057"/>
      <c r="AR452" s="2057"/>
      <c r="AS452" s="2058"/>
      <c r="AT452" s="2057"/>
      <c r="AU452" s="2057"/>
      <c r="AV452" s="2057"/>
      <c r="AW452" s="2057"/>
      <c r="AX452" s="2058"/>
    </row>
    <row r="453" spans="1:56">
      <c r="A453" s="2115"/>
      <c r="B453" s="2116"/>
      <c r="C453" s="2116"/>
      <c r="D453" s="2116"/>
      <c r="E453" s="552"/>
      <c r="F453" s="553"/>
      <c r="G453" s="527">
        <f t="shared" si="9"/>
        <v>462</v>
      </c>
      <c r="H453" s="2057"/>
      <c r="I453" s="2057"/>
      <c r="J453" s="2057"/>
      <c r="K453" s="2057"/>
      <c r="L453" s="2057"/>
      <c r="M453" s="2057"/>
      <c r="N453" s="2057"/>
      <c r="O453" s="2057"/>
      <c r="P453" s="2057"/>
      <c r="Q453" s="2057"/>
      <c r="R453" s="2057"/>
      <c r="S453" s="2057"/>
      <c r="T453" s="2057"/>
      <c r="U453" s="2057"/>
      <c r="V453" s="2057"/>
      <c r="W453" s="2057"/>
      <c r="X453" s="2057"/>
      <c r="Y453" s="421"/>
      <c r="Z453" s="2301"/>
      <c r="AA453" s="2057"/>
      <c r="AB453" s="2057"/>
      <c r="AC453" s="2057"/>
      <c r="AD453" s="2058"/>
      <c r="AE453" s="2057"/>
      <c r="AF453" s="2057"/>
      <c r="AG453" s="2057"/>
      <c r="AH453" s="2057"/>
      <c r="AI453" s="2058"/>
      <c r="AJ453" s="2057"/>
      <c r="AK453" s="2057"/>
      <c r="AL453" s="2057"/>
      <c r="AM453" s="2057"/>
      <c r="AN453" s="2058"/>
      <c r="AO453" s="2057"/>
      <c r="AP453" s="2057"/>
      <c r="AQ453" s="2057"/>
      <c r="AR453" s="2057"/>
      <c r="AS453" s="2058"/>
      <c r="AT453" s="2057"/>
      <c r="AU453" s="2057"/>
      <c r="AV453" s="2057"/>
      <c r="AW453" s="2057"/>
      <c r="AX453" s="2058"/>
    </row>
    <row r="454" spans="1:56">
      <c r="A454" s="2115"/>
      <c r="B454" s="2116"/>
      <c r="C454" s="2116"/>
      <c r="D454" s="2116"/>
      <c r="E454" s="552"/>
      <c r="F454" s="553"/>
      <c r="G454" s="527">
        <f t="shared" si="9"/>
        <v>462</v>
      </c>
      <c r="H454" s="2057"/>
      <c r="I454" s="2057"/>
      <c r="J454" s="2057"/>
      <c r="K454" s="2057"/>
      <c r="L454" s="2057"/>
      <c r="M454" s="2057"/>
      <c r="N454" s="2057"/>
      <c r="O454" s="2057"/>
      <c r="P454" s="2057"/>
      <c r="Q454" s="2057"/>
      <c r="R454" s="2057"/>
      <c r="S454" s="2057"/>
      <c r="T454" s="2057"/>
      <c r="U454" s="2057"/>
      <c r="V454" s="2057"/>
      <c r="W454" s="2057"/>
      <c r="X454" s="2057"/>
      <c r="Y454" s="421"/>
      <c r="Z454" s="2301"/>
      <c r="AA454" s="2057"/>
      <c r="AB454" s="2057"/>
      <c r="AC454" s="2057"/>
      <c r="AD454" s="2058"/>
      <c r="AE454" s="2057"/>
      <c r="AF454" s="2057"/>
      <c r="AG454" s="2057"/>
      <c r="AH454" s="2057"/>
      <c r="AI454" s="2058"/>
      <c r="AJ454" s="2057"/>
      <c r="AK454" s="2057"/>
      <c r="AL454" s="2057"/>
      <c r="AM454" s="2057"/>
      <c r="AN454" s="2058"/>
      <c r="AO454" s="2057"/>
      <c r="AP454" s="2057"/>
      <c r="AQ454" s="2057"/>
      <c r="AR454" s="2057"/>
      <c r="AS454" s="2058"/>
      <c r="AT454" s="2057"/>
      <c r="AU454" s="2057"/>
      <c r="AV454" s="2057"/>
      <c r="AW454" s="2057"/>
      <c r="AX454" s="2058"/>
    </row>
    <row r="455" spans="1:56">
      <c r="A455" s="2115"/>
      <c r="B455" s="2116"/>
      <c r="C455" s="2116"/>
      <c r="D455" s="2116"/>
      <c r="E455" s="552"/>
      <c r="F455" s="553"/>
      <c r="G455" s="527">
        <f t="shared" si="9"/>
        <v>462</v>
      </c>
      <c r="H455" s="2057"/>
      <c r="I455" s="2057"/>
      <c r="J455" s="2057"/>
      <c r="K455" s="2057"/>
      <c r="L455" s="2057"/>
      <c r="M455" s="2057"/>
      <c r="N455" s="2057"/>
      <c r="O455" s="2057"/>
      <c r="P455" s="2057"/>
      <c r="Q455" s="2057"/>
      <c r="R455" s="2057"/>
      <c r="S455" s="2057"/>
      <c r="T455" s="2057"/>
      <c r="U455" s="2057"/>
      <c r="V455" s="2057"/>
      <c r="W455" s="2057"/>
      <c r="X455" s="2057"/>
      <c r="Y455" s="421"/>
      <c r="Z455" s="2301"/>
      <c r="AA455" s="2057"/>
      <c r="AB455" s="2057"/>
      <c r="AC455" s="2057"/>
      <c r="AD455" s="2058"/>
      <c r="AE455" s="2057"/>
      <c r="AF455" s="2057"/>
      <c r="AG455" s="2057"/>
      <c r="AH455" s="2057"/>
      <c r="AI455" s="2058"/>
      <c r="AJ455" s="2057"/>
      <c r="AK455" s="2057"/>
      <c r="AL455" s="2057"/>
      <c r="AM455" s="2057"/>
      <c r="AN455" s="2058"/>
      <c r="AO455" s="2057"/>
      <c r="AP455" s="2057"/>
      <c r="AQ455" s="2057"/>
      <c r="AR455" s="2057"/>
      <c r="AS455" s="2058"/>
      <c r="AT455" s="2057"/>
      <c r="AU455" s="2057"/>
      <c r="AV455" s="2057"/>
      <c r="AW455" s="2057"/>
      <c r="AX455" s="2058"/>
    </row>
    <row r="456" spans="1:56">
      <c r="A456" s="2115"/>
      <c r="B456" s="2116"/>
      <c r="C456" s="2116"/>
      <c r="D456" s="2116"/>
      <c r="E456" s="552"/>
      <c r="F456" s="553"/>
      <c r="G456" s="527">
        <f t="shared" si="9"/>
        <v>462</v>
      </c>
      <c r="H456" s="2057"/>
      <c r="I456" s="2057"/>
      <c r="J456" s="2057"/>
      <c r="K456" s="2057"/>
      <c r="L456" s="2057"/>
      <c r="M456" s="2057"/>
      <c r="N456" s="2057"/>
      <c r="O456" s="2057"/>
      <c r="P456" s="2057"/>
      <c r="Q456" s="2057"/>
      <c r="R456" s="2057"/>
      <c r="S456" s="2057"/>
      <c r="T456" s="2057"/>
      <c r="U456" s="2057"/>
      <c r="V456" s="2057"/>
      <c r="W456" s="2057"/>
      <c r="X456" s="2057"/>
      <c r="Y456" s="421"/>
      <c r="Z456" s="2301"/>
      <c r="AA456" s="2057"/>
      <c r="AB456" s="2057"/>
      <c r="AC456" s="2057"/>
      <c r="AD456" s="2058"/>
      <c r="AE456" s="2057"/>
      <c r="AF456" s="2057"/>
      <c r="AG456" s="2057"/>
      <c r="AH456" s="2057"/>
      <c r="AI456" s="2058"/>
      <c r="AJ456" s="2057"/>
      <c r="AK456" s="2057"/>
      <c r="AL456" s="2057"/>
      <c r="AM456" s="2057"/>
      <c r="AN456" s="2058"/>
      <c r="AO456" s="2057"/>
      <c r="AP456" s="2057"/>
      <c r="AQ456" s="2057"/>
      <c r="AR456" s="2057"/>
      <c r="AS456" s="2058"/>
      <c r="AT456" s="2057"/>
      <c r="AU456" s="2057"/>
      <c r="AV456" s="2057"/>
      <c r="AW456" s="2057"/>
      <c r="AX456" s="2058"/>
    </row>
    <row r="457" spans="1:56">
      <c r="A457" s="2115"/>
      <c r="B457" s="2116"/>
      <c r="C457" s="2116"/>
      <c r="D457" s="2116"/>
      <c r="E457" s="552"/>
      <c r="F457" s="553"/>
      <c r="G457" s="527">
        <f t="shared" si="9"/>
        <v>462</v>
      </c>
      <c r="H457" s="2057"/>
      <c r="I457" s="2057"/>
      <c r="J457" s="2057"/>
      <c r="K457" s="2057"/>
      <c r="L457" s="2057"/>
      <c r="M457" s="2057"/>
      <c r="N457" s="2057"/>
      <c r="O457" s="2057"/>
      <c r="P457" s="2057"/>
      <c r="Q457" s="2057"/>
      <c r="R457" s="2057"/>
      <c r="S457" s="2057"/>
      <c r="T457" s="2057"/>
      <c r="U457" s="2057"/>
      <c r="V457" s="2057"/>
      <c r="W457" s="2057"/>
      <c r="X457" s="2057"/>
      <c r="Y457" s="421"/>
      <c r="Z457" s="2301"/>
      <c r="AA457" s="2057"/>
      <c r="AB457" s="2057"/>
      <c r="AC457" s="2057"/>
      <c r="AD457" s="2058"/>
      <c r="AE457" s="2057"/>
      <c r="AF457" s="2057"/>
      <c r="AG457" s="2057"/>
      <c r="AH457" s="2057"/>
      <c r="AI457" s="2058"/>
      <c r="AJ457" s="2057"/>
      <c r="AK457" s="2057"/>
      <c r="AL457" s="2057"/>
      <c r="AM457" s="2057"/>
      <c r="AN457" s="2058"/>
      <c r="AO457" s="2057"/>
      <c r="AP457" s="2057"/>
      <c r="AQ457" s="2057"/>
      <c r="AR457" s="2057"/>
      <c r="AS457" s="2058"/>
      <c r="AT457" s="2057"/>
      <c r="AU457" s="2057"/>
      <c r="AV457" s="2057"/>
      <c r="AW457" s="2057"/>
      <c r="AX457" s="2058"/>
    </row>
    <row r="458" spans="1:56">
      <c r="A458" s="2115"/>
      <c r="B458" s="2116"/>
      <c r="C458" s="2116"/>
      <c r="D458" s="2116"/>
      <c r="E458" s="552"/>
      <c r="F458" s="553"/>
      <c r="G458" s="534">
        <f t="shared" si="9"/>
        <v>462</v>
      </c>
      <c r="H458" s="576" t="s">
        <v>55</v>
      </c>
      <c r="I458" s="423"/>
      <c r="J458" s="423"/>
      <c r="K458" s="423"/>
      <c r="L458" s="423"/>
      <c r="M458" s="423"/>
      <c r="N458" s="423"/>
      <c r="O458" s="423"/>
      <c r="P458" s="423"/>
      <c r="Q458" s="423"/>
      <c r="R458" s="423"/>
      <c r="S458" s="423"/>
      <c r="T458" s="423"/>
      <c r="U458" s="423"/>
      <c r="V458" s="423"/>
      <c r="W458" s="423"/>
      <c r="X458" s="423"/>
      <c r="Y458" s="423"/>
      <c r="Z458" s="2297" t="s">
        <v>123</v>
      </c>
      <c r="AA458" s="2298"/>
      <c r="AB458" s="2298"/>
      <c r="AC458" s="2298"/>
      <c r="AD458" s="2299"/>
      <c r="AE458" s="2059"/>
      <c r="AF458" s="2059"/>
      <c r="AG458" s="2059"/>
      <c r="AH458" s="2059"/>
      <c r="AI458" s="2060"/>
      <c r="AJ458" s="2059"/>
      <c r="AK458" s="2059"/>
      <c r="AL458" s="2059"/>
      <c r="AM458" s="2059"/>
      <c r="AN458" s="2060"/>
      <c r="AO458" s="2059"/>
      <c r="AP458" s="2059"/>
      <c r="AQ458" s="2059"/>
      <c r="AR458" s="2059"/>
      <c r="AS458" s="2060"/>
      <c r="AT458" s="2059"/>
      <c r="AU458" s="2059"/>
      <c r="AV458" s="2059"/>
      <c r="AW458" s="2059"/>
      <c r="AX458" s="2060"/>
    </row>
    <row r="459" spans="1:56">
      <c r="A459" s="421">
        <v>6</v>
      </c>
      <c r="B459" s="421"/>
      <c r="C459" s="421"/>
      <c r="D459" s="421"/>
      <c r="E459" s="420"/>
      <c r="F459" s="419">
        <v>7</v>
      </c>
      <c r="G459" s="419"/>
      <c r="H459" s="419"/>
      <c r="I459" s="419"/>
      <c r="J459" s="420"/>
      <c r="K459" s="419">
        <v>8</v>
      </c>
      <c r="L459" s="419"/>
      <c r="M459" s="419"/>
      <c r="N459" s="419"/>
      <c r="O459" s="420"/>
      <c r="P459" s="419">
        <v>9</v>
      </c>
      <c r="Q459" s="419"/>
      <c r="R459" s="419"/>
      <c r="S459" s="419"/>
      <c r="T459" s="420"/>
      <c r="U459" s="419">
        <v>10</v>
      </c>
      <c r="V459" s="419"/>
      <c r="W459" s="419"/>
      <c r="X459" s="419"/>
      <c r="Y459" s="420"/>
      <c r="Z459" s="421">
        <v>11</v>
      </c>
      <c r="AA459" s="421"/>
      <c r="AB459" s="421"/>
      <c r="AC459" s="421"/>
      <c r="AD459" s="422"/>
      <c r="AE459" s="421">
        <v>12</v>
      </c>
      <c r="AF459" s="421"/>
      <c r="AG459" s="421"/>
      <c r="AH459" s="421"/>
      <c r="AI459" s="422"/>
      <c r="AJ459" s="421">
        <v>13</v>
      </c>
      <c r="AK459" s="421"/>
      <c r="AL459" s="421"/>
      <c r="AM459" s="421"/>
      <c r="AN459" s="422"/>
      <c r="AO459" s="421">
        <v>14</v>
      </c>
      <c r="AP459" s="421"/>
      <c r="AQ459" s="421"/>
      <c r="AR459" s="421"/>
      <c r="AS459" s="422"/>
      <c r="AT459" s="421">
        <v>15</v>
      </c>
      <c r="AU459" s="421"/>
      <c r="AV459" s="421"/>
      <c r="AW459" s="421"/>
      <c r="AX459" s="422"/>
    </row>
    <row r="460" spans="1:56">
      <c r="A460" s="2057"/>
      <c r="B460" s="2057"/>
      <c r="C460" s="2057"/>
      <c r="D460" s="2057"/>
      <c r="E460" s="2058"/>
      <c r="F460" s="2057"/>
      <c r="G460" s="2057"/>
      <c r="H460" s="2057"/>
      <c r="I460" s="2057"/>
      <c r="J460" s="2058"/>
      <c r="K460" s="2057"/>
      <c r="L460" s="2057"/>
      <c r="M460" s="2057"/>
      <c r="N460" s="2057"/>
      <c r="O460" s="2058"/>
      <c r="P460" s="2057" t="s">
        <v>325</v>
      </c>
      <c r="Q460" s="2057"/>
      <c r="R460" s="2057"/>
      <c r="S460" s="2057"/>
      <c r="T460" s="2058"/>
      <c r="U460" s="2057" t="s">
        <v>326</v>
      </c>
      <c r="V460" s="2057"/>
      <c r="W460" s="2057"/>
      <c r="X460" s="2057"/>
      <c r="Y460" s="2058"/>
      <c r="Z460" s="2057"/>
      <c r="AA460" s="2057"/>
      <c r="AB460" s="2057"/>
      <c r="AC460" s="2057"/>
      <c r="AD460" s="2058"/>
      <c r="AE460" s="2057"/>
      <c r="AF460" s="2057"/>
      <c r="AG460" s="2057"/>
      <c r="AH460" s="2057"/>
      <c r="AI460" s="2058"/>
      <c r="AJ460" s="2057"/>
      <c r="AK460" s="2057"/>
      <c r="AL460" s="2057"/>
      <c r="AM460" s="2057"/>
      <c r="AN460" s="2058"/>
      <c r="AO460" s="2057"/>
      <c r="AP460" s="2057"/>
      <c r="AQ460" s="2057"/>
      <c r="AR460" s="2057"/>
      <c r="AS460" s="2058"/>
      <c r="AT460" s="2057"/>
      <c r="AU460" s="2057"/>
      <c r="AV460" s="2057"/>
      <c r="AW460" s="2057"/>
      <c r="AX460" s="2058"/>
    </row>
    <row r="461" spans="1:56">
      <c r="A461" s="2057"/>
      <c r="B461" s="2057"/>
      <c r="C461" s="2057"/>
      <c r="D461" s="2057"/>
      <c r="E461" s="2058"/>
      <c r="F461" s="2057"/>
      <c r="G461" s="2057"/>
      <c r="H461" s="2057"/>
      <c r="I461" s="2057"/>
      <c r="J461" s="2058"/>
      <c r="K461" s="2057"/>
      <c r="L461" s="2057"/>
      <c r="M461" s="2057"/>
      <c r="N461" s="2057"/>
      <c r="O461" s="2058"/>
      <c r="P461" s="2057"/>
      <c r="Q461" s="2057"/>
      <c r="R461" s="2057"/>
      <c r="S461" s="2057"/>
      <c r="T461" s="2058"/>
      <c r="U461" s="2057"/>
      <c r="V461" s="2057"/>
      <c r="W461" s="2057"/>
      <c r="X461" s="2057"/>
      <c r="Y461" s="2058"/>
      <c r="Z461" s="2057"/>
      <c r="AA461" s="2057"/>
      <c r="AB461" s="2057"/>
      <c r="AC461" s="2057"/>
      <c r="AD461" s="2058"/>
      <c r="AE461" s="2057"/>
      <c r="AF461" s="2057"/>
      <c r="AG461" s="2057"/>
      <c r="AH461" s="2057"/>
      <c r="AI461" s="2058"/>
      <c r="AJ461" s="2057"/>
      <c r="AK461" s="2057"/>
      <c r="AL461" s="2057"/>
      <c r="AM461" s="2057"/>
      <c r="AN461" s="2058"/>
      <c r="AO461" s="2057"/>
      <c r="AP461" s="2057"/>
      <c r="AQ461" s="2057"/>
      <c r="AR461" s="2057"/>
      <c r="AS461" s="2058"/>
      <c r="AT461" s="2057"/>
      <c r="AU461" s="2057"/>
      <c r="AV461" s="2057"/>
      <c r="AW461" s="2057"/>
      <c r="AX461" s="2058"/>
    </row>
    <row r="462" spans="1:56">
      <c r="A462" s="2057"/>
      <c r="B462" s="2057"/>
      <c r="C462" s="2057"/>
      <c r="D462" s="2057"/>
      <c r="E462" s="2058"/>
      <c r="F462" s="2057"/>
      <c r="G462" s="2057"/>
      <c r="H462" s="2057"/>
      <c r="I462" s="2057"/>
      <c r="J462" s="2058"/>
      <c r="K462" s="2057"/>
      <c r="L462" s="2057"/>
      <c r="M462" s="2057"/>
      <c r="N462" s="2057"/>
      <c r="O462" s="2058"/>
      <c r="P462" s="2057"/>
      <c r="Q462" s="2057"/>
      <c r="R462" s="2057"/>
      <c r="S462" s="2057"/>
      <c r="T462" s="2058"/>
      <c r="U462" s="2057"/>
      <c r="V462" s="2057"/>
      <c r="W462" s="2057"/>
      <c r="X462" s="2057"/>
      <c r="Y462" s="2058"/>
      <c r="Z462" s="2057"/>
      <c r="AA462" s="2057"/>
      <c r="AB462" s="2057"/>
      <c r="AC462" s="2057"/>
      <c r="AD462" s="2058"/>
      <c r="AE462" s="2057"/>
      <c r="AF462" s="2057"/>
      <c r="AG462" s="2057"/>
      <c r="AH462" s="2057"/>
      <c r="AI462" s="2058"/>
      <c r="AJ462" s="2057"/>
      <c r="AK462" s="2057"/>
      <c r="AL462" s="2057"/>
      <c r="AM462" s="2057"/>
      <c r="AN462" s="2058"/>
      <c r="AO462" s="2057"/>
      <c r="AP462" s="2057"/>
      <c r="AQ462" s="2057"/>
      <c r="AR462" s="2057"/>
      <c r="AS462" s="2058"/>
      <c r="AT462" s="2057"/>
      <c r="AU462" s="2057"/>
      <c r="AV462" s="2057"/>
      <c r="AW462" s="2057"/>
      <c r="AX462" s="2058"/>
    </row>
    <row r="463" spans="1:56">
      <c r="A463" s="2057"/>
      <c r="B463" s="2057"/>
      <c r="C463" s="2057"/>
      <c r="D463" s="2057"/>
      <c r="E463" s="2058"/>
      <c r="F463" s="2057"/>
      <c r="G463" s="2057"/>
      <c r="H463" s="2057"/>
      <c r="I463" s="2057"/>
      <c r="J463" s="2058"/>
      <c r="K463" s="2057"/>
      <c r="L463" s="2057"/>
      <c r="M463" s="2057"/>
      <c r="N463" s="2057"/>
      <c r="O463" s="2058"/>
      <c r="P463" s="2057"/>
      <c r="Q463" s="2057"/>
      <c r="R463" s="2057"/>
      <c r="S463" s="2057"/>
      <c r="T463" s="2058"/>
      <c r="U463" s="2057"/>
      <c r="V463" s="2057"/>
      <c r="W463" s="2057"/>
      <c r="X463" s="2057"/>
      <c r="Y463" s="2058"/>
      <c r="Z463" s="2057"/>
      <c r="AA463" s="2057"/>
      <c r="AB463" s="2057"/>
      <c r="AC463" s="2057"/>
      <c r="AD463" s="2058"/>
      <c r="AE463" s="2057"/>
      <c r="AF463" s="2057"/>
      <c r="AG463" s="2057"/>
      <c r="AH463" s="2057"/>
      <c r="AI463" s="2058"/>
      <c r="AJ463" s="2057"/>
      <c r="AK463" s="2057"/>
      <c r="AL463" s="2057"/>
      <c r="AM463" s="2057"/>
      <c r="AN463" s="2058"/>
      <c r="AO463" s="2057"/>
      <c r="AP463" s="2057"/>
      <c r="AQ463" s="2057"/>
      <c r="AR463" s="2057"/>
      <c r="AS463" s="2058"/>
      <c r="AT463" s="2057"/>
      <c r="AU463" s="2057"/>
      <c r="AV463" s="2057"/>
      <c r="AW463" s="2057"/>
      <c r="AX463" s="2058"/>
    </row>
    <row r="464" spans="1:56">
      <c r="A464" s="2057"/>
      <c r="B464" s="2057"/>
      <c r="C464" s="2057"/>
      <c r="D464" s="2057"/>
      <c r="E464" s="2058"/>
      <c r="F464" s="2057"/>
      <c r="G464" s="2057"/>
      <c r="H464" s="2057"/>
      <c r="I464" s="2057"/>
      <c r="J464" s="2058"/>
      <c r="K464" s="2057"/>
      <c r="L464" s="2057"/>
      <c r="M464" s="2057"/>
      <c r="N464" s="2057"/>
      <c r="O464" s="2058"/>
      <c r="P464" s="2057"/>
      <c r="Q464" s="2057"/>
      <c r="R464" s="2057"/>
      <c r="S464" s="2057"/>
      <c r="T464" s="2058"/>
      <c r="U464" s="2057"/>
      <c r="V464" s="2057"/>
      <c r="W464" s="2057"/>
      <c r="X464" s="2057"/>
      <c r="Y464" s="2058"/>
      <c r="Z464" s="2057"/>
      <c r="AA464" s="2057"/>
      <c r="AB464" s="2057"/>
      <c r="AC464" s="2057"/>
      <c r="AD464" s="2058"/>
      <c r="AE464" s="2057"/>
      <c r="AF464" s="2057"/>
      <c r="AG464" s="2057"/>
      <c r="AH464" s="2057"/>
      <c r="AI464" s="2058"/>
      <c r="AJ464" s="2057"/>
      <c r="AK464" s="2057"/>
      <c r="AL464" s="2057"/>
      <c r="AM464" s="2057"/>
      <c r="AN464" s="2058"/>
      <c r="AO464" s="2057"/>
      <c r="AP464" s="2057"/>
      <c r="AQ464" s="2057"/>
      <c r="AR464" s="2057"/>
      <c r="AS464" s="2058"/>
      <c r="AT464" s="2057"/>
      <c r="AU464" s="2057"/>
      <c r="AV464" s="2057"/>
      <c r="AW464" s="2057"/>
      <c r="AX464" s="2058"/>
    </row>
    <row r="465" spans="1:56">
      <c r="A465" s="2057"/>
      <c r="B465" s="2057"/>
      <c r="C465" s="2057"/>
      <c r="D465" s="2057"/>
      <c r="E465" s="2058"/>
      <c r="F465" s="2057"/>
      <c r="G465" s="2057"/>
      <c r="H465" s="2057"/>
      <c r="I465" s="2057"/>
      <c r="J465" s="2058"/>
      <c r="K465" s="2057"/>
      <c r="L465" s="2057"/>
      <c r="M465" s="2057"/>
      <c r="N465" s="2057"/>
      <c r="O465" s="2058"/>
      <c r="P465" s="2057"/>
      <c r="Q465" s="2057"/>
      <c r="R465" s="2057"/>
      <c r="S465" s="2057"/>
      <c r="T465" s="2058"/>
      <c r="U465" s="2057"/>
      <c r="V465" s="2057"/>
      <c r="W465" s="2057"/>
      <c r="X465" s="2057"/>
      <c r="Y465" s="2058"/>
      <c r="Z465" s="2057"/>
      <c r="AA465" s="2057"/>
      <c r="AB465" s="2057"/>
      <c r="AC465" s="2057"/>
      <c r="AD465" s="2058"/>
      <c r="AE465" s="2057"/>
      <c r="AF465" s="2057"/>
      <c r="AG465" s="2057"/>
      <c r="AH465" s="2057"/>
      <c r="AI465" s="2058"/>
      <c r="AJ465" s="2057"/>
      <c r="AK465" s="2057"/>
      <c r="AL465" s="2057"/>
      <c r="AM465" s="2057"/>
      <c r="AN465" s="2058"/>
      <c r="AO465" s="2057"/>
      <c r="AP465" s="2057"/>
      <c r="AQ465" s="2057"/>
      <c r="AR465" s="2057"/>
      <c r="AS465" s="2058"/>
      <c r="AT465" s="2057"/>
      <c r="AU465" s="2057"/>
      <c r="AV465" s="2057"/>
      <c r="AW465" s="2057"/>
      <c r="AX465" s="2058"/>
    </row>
    <row r="466" spans="1:56" s="387" customFormat="1">
      <c r="A466" s="2057"/>
      <c r="B466" s="2057"/>
      <c r="C466" s="2057"/>
      <c r="D466" s="2057"/>
      <c r="E466" s="2058"/>
      <c r="F466" s="2057"/>
      <c r="G466" s="2057"/>
      <c r="H466" s="2057"/>
      <c r="I466" s="2057"/>
      <c r="J466" s="2058"/>
      <c r="K466" s="2057"/>
      <c r="L466" s="2057"/>
      <c r="M466" s="2057"/>
      <c r="N466" s="2057"/>
      <c r="O466" s="2058"/>
      <c r="P466" s="2057"/>
      <c r="Q466" s="2057"/>
      <c r="R466" s="2057"/>
      <c r="S466" s="2057"/>
      <c r="T466" s="2058"/>
      <c r="U466" s="2057"/>
      <c r="V466" s="2057"/>
      <c r="W466" s="2057"/>
      <c r="X466" s="2057"/>
      <c r="Y466" s="2058"/>
      <c r="Z466" s="2057"/>
      <c r="AA466" s="2057"/>
      <c r="AB466" s="2057"/>
      <c r="AC466" s="2057"/>
      <c r="AD466" s="2058"/>
      <c r="AE466" s="2057"/>
      <c r="AF466" s="2057"/>
      <c r="AG466" s="2057"/>
      <c r="AH466" s="2057"/>
      <c r="AI466" s="2058"/>
      <c r="AJ466" s="2057"/>
      <c r="AK466" s="2057"/>
      <c r="AL466" s="2057"/>
      <c r="AM466" s="2057"/>
      <c r="AN466" s="2058"/>
      <c r="AO466" s="2057"/>
      <c r="AP466" s="2057"/>
      <c r="AQ466" s="2057"/>
      <c r="AR466" s="2057"/>
      <c r="AS466" s="2058"/>
      <c r="AT466" s="2057"/>
      <c r="AU466" s="2057"/>
      <c r="AV466" s="2057"/>
      <c r="AW466" s="2057"/>
      <c r="AX466" s="2058"/>
      <c r="AY466" s="388"/>
      <c r="AZ466" s="388"/>
      <c r="BA466" s="388"/>
      <c r="BB466" s="388"/>
      <c r="BC466" s="388"/>
      <c r="BD466" s="388"/>
    </row>
    <row r="467" spans="1:56">
      <c r="A467" s="2057"/>
      <c r="B467" s="2057"/>
      <c r="C467" s="2057"/>
      <c r="D467" s="2057"/>
      <c r="E467" s="2058"/>
      <c r="F467" s="2057"/>
      <c r="G467" s="2057"/>
      <c r="H467" s="2057"/>
      <c r="I467" s="2057"/>
      <c r="J467" s="2058"/>
      <c r="K467" s="2057"/>
      <c r="L467" s="2057"/>
      <c r="M467" s="2057"/>
      <c r="N467" s="2057"/>
      <c r="O467" s="2058"/>
      <c r="P467" s="2057"/>
      <c r="Q467" s="2057"/>
      <c r="R467" s="2057"/>
      <c r="S467" s="2057"/>
      <c r="T467" s="2058"/>
      <c r="U467" s="2057"/>
      <c r="V467" s="2057"/>
      <c r="W467" s="2057"/>
      <c r="X467" s="2057"/>
      <c r="Y467" s="2058"/>
      <c r="Z467" s="2057"/>
      <c r="AA467" s="2057"/>
      <c r="AB467" s="2057"/>
      <c r="AC467" s="2057"/>
      <c r="AD467" s="2058"/>
      <c r="AE467" s="2057"/>
      <c r="AF467" s="2057"/>
      <c r="AG467" s="2057"/>
      <c r="AH467" s="2057"/>
      <c r="AI467" s="2058"/>
      <c r="AJ467" s="2057"/>
      <c r="AK467" s="2057"/>
      <c r="AL467" s="2057"/>
      <c r="AM467" s="2057"/>
      <c r="AN467" s="2058"/>
      <c r="AO467" s="2057"/>
      <c r="AP467" s="2057"/>
      <c r="AQ467" s="2057"/>
      <c r="AR467" s="2057"/>
      <c r="AS467" s="2058"/>
      <c r="AT467" s="2057"/>
      <c r="AU467" s="2057"/>
      <c r="AV467" s="2057"/>
      <c r="AW467" s="2057"/>
      <c r="AX467" s="2058"/>
    </row>
    <row r="468" spans="1:56">
      <c r="A468" s="2057"/>
      <c r="B468" s="2057"/>
      <c r="C468" s="2057"/>
      <c r="D468" s="2057"/>
      <c r="E468" s="2058"/>
      <c r="F468" s="2057"/>
      <c r="G468" s="2057"/>
      <c r="H468" s="2057"/>
      <c r="I468" s="2057"/>
      <c r="J468" s="2058"/>
      <c r="K468" s="2057"/>
      <c r="L468" s="2057"/>
      <c r="M468" s="2057"/>
      <c r="N468" s="2057"/>
      <c r="O468" s="2058"/>
      <c r="P468" s="2057"/>
      <c r="Q468" s="2057"/>
      <c r="R468" s="2057"/>
      <c r="S468" s="2057"/>
      <c r="T468" s="2058"/>
      <c r="U468" s="2057"/>
      <c r="V468" s="2057"/>
      <c r="W468" s="2057"/>
      <c r="X468" s="2057"/>
      <c r="Y468" s="2058"/>
      <c r="Z468" s="2057"/>
      <c r="AA468" s="2057"/>
      <c r="AB468" s="2057"/>
      <c r="AC468" s="2057"/>
      <c r="AD468" s="2058"/>
      <c r="AE468" s="2057"/>
      <c r="AF468" s="2057"/>
      <c r="AG468" s="2057"/>
      <c r="AH468" s="2057"/>
      <c r="AI468" s="2058"/>
      <c r="AJ468" s="2057"/>
      <c r="AK468" s="2057"/>
      <c r="AL468" s="2057"/>
      <c r="AM468" s="2057"/>
      <c r="AN468" s="2058"/>
      <c r="AO468" s="2057"/>
      <c r="AP468" s="2057"/>
      <c r="AQ468" s="2057"/>
      <c r="AR468" s="2057"/>
      <c r="AS468" s="2058"/>
      <c r="AT468" s="2057"/>
      <c r="AU468" s="2057"/>
      <c r="AV468" s="2057"/>
      <c r="AW468" s="2057"/>
      <c r="AX468" s="2058"/>
    </row>
    <row r="469" spans="1:56">
      <c r="A469" s="2057"/>
      <c r="B469" s="2057"/>
      <c r="C469" s="2057"/>
      <c r="D469" s="2057"/>
      <c r="E469" s="2058"/>
      <c r="F469" s="2057"/>
      <c r="G469" s="2057"/>
      <c r="H469" s="2057"/>
      <c r="I469" s="2057"/>
      <c r="J469" s="2058"/>
      <c r="K469" s="2057"/>
      <c r="L469" s="2057"/>
      <c r="M469" s="2057"/>
      <c r="N469" s="2057"/>
      <c r="O469" s="2058"/>
      <c r="P469" s="2057"/>
      <c r="Q469" s="2057"/>
      <c r="R469" s="2057"/>
      <c r="S469" s="2057"/>
      <c r="T469" s="2058"/>
      <c r="U469" s="2057"/>
      <c r="V469" s="2057"/>
      <c r="W469" s="2057"/>
      <c r="X469" s="2057"/>
      <c r="Y469" s="2058"/>
      <c r="Z469" s="2057"/>
      <c r="AA469" s="2057"/>
      <c r="AB469" s="2057"/>
      <c r="AC469" s="2057"/>
      <c r="AD469" s="2058"/>
      <c r="AE469" s="2057"/>
      <c r="AF469" s="2057"/>
      <c r="AG469" s="2057"/>
      <c r="AH469" s="2057"/>
      <c r="AI469" s="2058"/>
      <c r="AJ469" s="2057"/>
      <c r="AK469" s="2057"/>
      <c r="AL469" s="2057"/>
      <c r="AM469" s="2057"/>
      <c r="AN469" s="2058"/>
      <c r="AO469" s="2057"/>
      <c r="AP469" s="2057"/>
      <c r="AQ469" s="2057"/>
      <c r="AR469" s="2057"/>
      <c r="AS469" s="2058"/>
      <c r="AT469" s="2057"/>
      <c r="AU469" s="2057"/>
      <c r="AV469" s="2057"/>
      <c r="AW469" s="2057"/>
      <c r="AX469" s="2058"/>
    </row>
    <row r="470" spans="1:56">
      <c r="A470" s="2057"/>
      <c r="B470" s="2057"/>
      <c r="C470" s="2057"/>
      <c r="D470" s="2057"/>
      <c r="E470" s="2058"/>
      <c r="F470" s="2057"/>
      <c r="G470" s="2057"/>
      <c r="H470" s="2057"/>
      <c r="I470" s="2057"/>
      <c r="J470" s="2058"/>
      <c r="K470" s="2057"/>
      <c r="L470" s="2057"/>
      <c r="M470" s="2057"/>
      <c r="N470" s="2057"/>
      <c r="O470" s="2058"/>
      <c r="P470" s="2057"/>
      <c r="Q470" s="2057"/>
      <c r="R470" s="2057"/>
      <c r="S470" s="2057"/>
      <c r="T470" s="2058"/>
      <c r="U470" s="2057"/>
      <c r="V470" s="2057"/>
      <c r="W470" s="2057"/>
      <c r="X470" s="2057"/>
      <c r="Y470" s="2058"/>
      <c r="Z470" s="2057"/>
      <c r="AA470" s="2057"/>
      <c r="AB470" s="2057"/>
      <c r="AC470" s="2057"/>
      <c r="AD470" s="2058"/>
      <c r="AE470" s="2057"/>
      <c r="AF470" s="2057"/>
      <c r="AG470" s="2057"/>
      <c r="AH470" s="2057"/>
      <c r="AI470" s="2058"/>
      <c r="AJ470" s="2057"/>
      <c r="AK470" s="2057"/>
      <c r="AL470" s="2057"/>
      <c r="AM470" s="2057"/>
      <c r="AN470" s="2058"/>
      <c r="AO470" s="2057"/>
      <c r="AP470" s="2057"/>
      <c r="AQ470" s="2057"/>
      <c r="AR470" s="2057"/>
      <c r="AS470" s="2058"/>
      <c r="AT470" s="2057"/>
      <c r="AU470" s="2057"/>
      <c r="AV470" s="2057"/>
      <c r="AW470" s="2057"/>
      <c r="AX470" s="2058"/>
    </row>
    <row r="471" spans="1:56">
      <c r="A471" s="2057"/>
      <c r="B471" s="2057"/>
      <c r="C471" s="2057"/>
      <c r="D471" s="2057"/>
      <c r="E471" s="2058"/>
      <c r="F471" s="2057"/>
      <c r="G471" s="2057"/>
      <c r="H471" s="2057"/>
      <c r="I471" s="2057"/>
      <c r="J471" s="2058"/>
      <c r="K471" s="2057"/>
      <c r="L471" s="2057"/>
      <c r="M471" s="2057"/>
      <c r="N471" s="2057"/>
      <c r="O471" s="2058"/>
      <c r="P471" s="2057"/>
      <c r="Q471" s="2057"/>
      <c r="R471" s="2057"/>
      <c r="S471" s="2057"/>
      <c r="T471" s="2058"/>
      <c r="U471" s="2057"/>
      <c r="V471" s="2057"/>
      <c r="W471" s="2057"/>
      <c r="X471" s="2057"/>
      <c r="Y471" s="2058"/>
      <c r="Z471" s="2057"/>
      <c r="AA471" s="2057"/>
      <c r="AB471" s="2057"/>
      <c r="AC471" s="2057"/>
      <c r="AD471" s="2058"/>
      <c r="AE471" s="2057"/>
      <c r="AF471" s="2057"/>
      <c r="AG471" s="2057"/>
      <c r="AH471" s="2057"/>
      <c r="AI471" s="2058"/>
      <c r="AJ471" s="2057"/>
      <c r="AK471" s="2057"/>
      <c r="AL471" s="2057"/>
      <c r="AM471" s="2057"/>
      <c r="AN471" s="2058"/>
      <c r="AO471" s="2057"/>
      <c r="AP471" s="2057"/>
      <c r="AQ471" s="2057"/>
      <c r="AR471" s="2057"/>
      <c r="AS471" s="2058"/>
      <c r="AT471" s="2057"/>
      <c r="AU471" s="2057"/>
      <c r="AV471" s="2057"/>
      <c r="AW471" s="2057"/>
      <c r="AX471" s="2058"/>
    </row>
    <row r="472" spans="1:56">
      <c r="A472" s="2057"/>
      <c r="B472" s="2057"/>
      <c r="C472" s="2057"/>
      <c r="D472" s="2057"/>
      <c r="E472" s="2058"/>
      <c r="F472" s="2057"/>
      <c r="G472" s="2057"/>
      <c r="H472" s="2057"/>
      <c r="I472" s="2057"/>
      <c r="J472" s="2058"/>
      <c r="K472" s="2057"/>
      <c r="L472" s="2057"/>
      <c r="M472" s="2057"/>
      <c r="N472" s="2057"/>
      <c r="O472" s="2058"/>
      <c r="P472" s="2057"/>
      <c r="Q472" s="2057"/>
      <c r="R472" s="2057"/>
      <c r="S472" s="2057"/>
      <c r="T472" s="2058"/>
      <c r="U472" s="2057"/>
      <c r="V472" s="2057"/>
      <c r="W472" s="2057"/>
      <c r="X472" s="2057"/>
      <c r="Y472" s="2058"/>
      <c r="Z472" s="2057"/>
      <c r="AA472" s="2057"/>
      <c r="AB472" s="2057"/>
      <c r="AC472" s="2057"/>
      <c r="AD472" s="2058"/>
      <c r="AE472" s="2057"/>
      <c r="AF472" s="2057"/>
      <c r="AG472" s="2057"/>
      <c r="AH472" s="2057"/>
      <c r="AI472" s="2058"/>
      <c r="AJ472" s="2057"/>
      <c r="AK472" s="2057"/>
      <c r="AL472" s="2057"/>
      <c r="AM472" s="2057"/>
      <c r="AN472" s="2058"/>
      <c r="AO472" s="2057"/>
      <c r="AP472" s="2057"/>
      <c r="AQ472" s="2057"/>
      <c r="AR472" s="2057"/>
      <c r="AS472" s="2058"/>
      <c r="AT472" s="2057"/>
      <c r="AU472" s="2057"/>
      <c r="AV472" s="2057"/>
      <c r="AW472" s="2057"/>
      <c r="AX472" s="2058"/>
    </row>
    <row r="473" spans="1:56">
      <c r="A473" s="2057"/>
      <c r="B473" s="2057"/>
      <c r="C473" s="2057"/>
      <c r="D473" s="2057"/>
      <c r="E473" s="2058"/>
      <c r="F473" s="2057"/>
      <c r="G473" s="2057"/>
      <c r="H473" s="2057"/>
      <c r="I473" s="2057"/>
      <c r="J473" s="2058"/>
      <c r="K473" s="2057"/>
      <c r="L473" s="2057"/>
      <c r="M473" s="2057"/>
      <c r="N473" s="2057"/>
      <c r="O473" s="2058"/>
      <c r="P473" s="2057"/>
      <c r="Q473" s="2057"/>
      <c r="R473" s="2057"/>
      <c r="S473" s="2057"/>
      <c r="T473" s="2058"/>
      <c r="U473" s="2057"/>
      <c r="V473" s="2057"/>
      <c r="W473" s="2057"/>
      <c r="X473" s="2057"/>
      <c r="Y473" s="2058"/>
      <c r="Z473" s="2057"/>
      <c r="AA473" s="2057"/>
      <c r="AB473" s="2057"/>
      <c r="AC473" s="2057"/>
      <c r="AD473" s="2058"/>
      <c r="AE473" s="2057"/>
      <c r="AF473" s="2057"/>
      <c r="AG473" s="2057"/>
      <c r="AH473" s="2057"/>
      <c r="AI473" s="2058"/>
      <c r="AJ473" s="2057"/>
      <c r="AK473" s="2057"/>
      <c r="AL473" s="2057"/>
      <c r="AM473" s="2057"/>
      <c r="AN473" s="2058"/>
      <c r="AO473" s="2057"/>
      <c r="AP473" s="2057"/>
      <c r="AQ473" s="2057"/>
      <c r="AR473" s="2057"/>
      <c r="AS473" s="2058"/>
      <c r="AT473" s="2057"/>
      <c r="AU473" s="2057"/>
      <c r="AV473" s="2057"/>
      <c r="AW473" s="2057"/>
      <c r="AX473" s="2058"/>
    </row>
    <row r="474" spans="1:56">
      <c r="A474" s="2059"/>
      <c r="B474" s="2059"/>
      <c r="C474" s="2059"/>
      <c r="D474" s="2059"/>
      <c r="E474" s="2060"/>
      <c r="F474" s="2059"/>
      <c r="G474" s="2059"/>
      <c r="H474" s="2059"/>
      <c r="I474" s="2059"/>
      <c r="J474" s="2060"/>
      <c r="K474" s="2059"/>
      <c r="L474" s="2059"/>
      <c r="M474" s="2059"/>
      <c r="N474" s="2059"/>
      <c r="O474" s="2060"/>
      <c r="P474" s="2059"/>
      <c r="Q474" s="2059"/>
      <c r="R474" s="2059"/>
      <c r="S474" s="2059"/>
      <c r="T474" s="2060"/>
      <c r="U474" s="2059"/>
      <c r="V474" s="2059"/>
      <c r="W474" s="2059"/>
      <c r="X474" s="2059"/>
      <c r="Y474" s="2060"/>
      <c r="Z474" s="2059"/>
      <c r="AA474" s="2059"/>
      <c r="AB474" s="2059"/>
      <c r="AC474" s="2059"/>
      <c r="AD474" s="2060"/>
      <c r="AE474" s="2059"/>
      <c r="AF474" s="2059"/>
      <c r="AG474" s="2059"/>
      <c r="AH474" s="2059"/>
      <c r="AI474" s="2060"/>
      <c r="AJ474" s="2059"/>
      <c r="AK474" s="2059"/>
      <c r="AL474" s="2059"/>
      <c r="AM474" s="2059"/>
      <c r="AN474" s="2060"/>
      <c r="AO474" s="2059"/>
      <c r="AP474" s="2059"/>
      <c r="AQ474" s="2059"/>
      <c r="AR474" s="2059"/>
      <c r="AS474" s="2060"/>
      <c r="AT474" s="2059"/>
      <c r="AU474" s="2059"/>
      <c r="AV474" s="2059"/>
      <c r="AW474" s="2059"/>
      <c r="AX474" s="2060"/>
    </row>
    <row r="475" spans="1:56">
      <c r="A475" s="421">
        <v>16</v>
      </c>
      <c r="B475" s="421"/>
      <c r="C475" s="421"/>
      <c r="D475" s="421"/>
      <c r="E475" s="422"/>
      <c r="F475" s="421">
        <v>17</v>
      </c>
      <c r="G475" s="421"/>
      <c r="H475" s="421"/>
      <c r="I475" s="421"/>
      <c r="J475" s="422"/>
      <c r="K475" s="421">
        <v>18</v>
      </c>
      <c r="L475" s="421"/>
      <c r="M475" s="421"/>
      <c r="N475" s="421"/>
      <c r="O475" s="422"/>
      <c r="P475" s="421">
        <v>19</v>
      </c>
      <c r="Q475" s="421"/>
      <c r="R475" s="421"/>
      <c r="S475" s="421"/>
      <c r="T475" s="422"/>
      <c r="U475" s="421">
        <v>20</v>
      </c>
      <c r="V475" s="421"/>
      <c r="W475" s="421"/>
      <c r="X475" s="421"/>
      <c r="Y475" s="422"/>
      <c r="Z475" s="421">
        <v>21</v>
      </c>
      <c r="AA475" s="421"/>
      <c r="AB475" s="421"/>
      <c r="AC475" s="421"/>
      <c r="AD475" s="422"/>
      <c r="AE475" s="421">
        <v>22</v>
      </c>
      <c r="AF475" s="421"/>
      <c r="AG475" s="421"/>
      <c r="AH475" s="421"/>
      <c r="AI475" s="422"/>
      <c r="AJ475" s="421">
        <v>23</v>
      </c>
      <c r="AK475" s="421"/>
      <c r="AL475" s="421"/>
      <c r="AM475" s="421"/>
      <c r="AN475" s="422"/>
      <c r="AO475" s="421">
        <v>24</v>
      </c>
      <c r="AP475" s="421"/>
      <c r="AQ475" s="421"/>
      <c r="AR475" s="421"/>
      <c r="AS475" s="422"/>
      <c r="AT475" s="421">
        <v>25</v>
      </c>
      <c r="AU475" s="421"/>
      <c r="AV475" s="421"/>
      <c r="AW475" s="421"/>
      <c r="AX475" s="422"/>
    </row>
    <row r="476" spans="1:56">
      <c r="A476" s="2057" t="s">
        <v>327</v>
      </c>
      <c r="B476" s="2057"/>
      <c r="C476" s="2057"/>
      <c r="D476" s="2057"/>
      <c r="E476" s="2058"/>
      <c r="F476" s="2057"/>
      <c r="G476" s="2057"/>
      <c r="H476" s="2057"/>
      <c r="I476" s="2057"/>
      <c r="J476" s="2058"/>
      <c r="K476" s="2057"/>
      <c r="L476" s="2057"/>
      <c r="M476" s="2057"/>
      <c r="N476" s="2057"/>
      <c r="O476" s="2058"/>
      <c r="P476" s="2057"/>
      <c r="Q476" s="2057"/>
      <c r="R476" s="2057"/>
      <c r="S476" s="2057"/>
      <c r="T476" s="2058"/>
      <c r="U476" s="2057"/>
      <c r="V476" s="2057"/>
      <c r="W476" s="2057"/>
      <c r="X476" s="2057"/>
      <c r="Y476" s="2058"/>
      <c r="Z476" s="2057"/>
      <c r="AA476" s="2057"/>
      <c r="AB476" s="2057"/>
      <c r="AC476" s="2057"/>
      <c r="AD476" s="2058"/>
      <c r="AE476" s="2057"/>
      <c r="AF476" s="2057"/>
      <c r="AG476" s="2057"/>
      <c r="AH476" s="2057"/>
      <c r="AI476" s="2058"/>
      <c r="AJ476" s="2057"/>
      <c r="AK476" s="2057"/>
      <c r="AL476" s="2057"/>
      <c r="AM476" s="2057"/>
      <c r="AN476" s="2058"/>
      <c r="AO476" s="2057"/>
      <c r="AP476" s="2057"/>
      <c r="AQ476" s="2057"/>
      <c r="AR476" s="2057"/>
      <c r="AS476" s="2058"/>
      <c r="AT476" s="2057"/>
      <c r="AU476" s="2057"/>
      <c r="AV476" s="2057"/>
      <c r="AW476" s="2057"/>
      <c r="AX476" s="2058"/>
    </row>
    <row r="477" spans="1:56">
      <c r="A477" s="2057"/>
      <c r="B477" s="2057"/>
      <c r="C477" s="2057"/>
      <c r="D477" s="2057"/>
      <c r="E477" s="2058"/>
      <c r="F477" s="2057"/>
      <c r="G477" s="2057"/>
      <c r="H477" s="2057"/>
      <c r="I477" s="2057"/>
      <c r="J477" s="2058"/>
      <c r="K477" s="2057"/>
      <c r="L477" s="2057"/>
      <c r="M477" s="2057"/>
      <c r="N477" s="2057"/>
      <c r="O477" s="2058"/>
      <c r="P477" s="2057"/>
      <c r="Q477" s="2057"/>
      <c r="R477" s="2057"/>
      <c r="S477" s="2057"/>
      <c r="T477" s="2058"/>
      <c r="U477" s="2057"/>
      <c r="V477" s="2057"/>
      <c r="W477" s="2057"/>
      <c r="X477" s="2057"/>
      <c r="Y477" s="2058"/>
      <c r="Z477" s="2057"/>
      <c r="AA477" s="2057"/>
      <c r="AB477" s="2057"/>
      <c r="AC477" s="2057"/>
      <c r="AD477" s="2058"/>
      <c r="AE477" s="2057"/>
      <c r="AF477" s="2057"/>
      <c r="AG477" s="2057"/>
      <c r="AH477" s="2057"/>
      <c r="AI477" s="2058"/>
      <c r="AJ477" s="2057"/>
      <c r="AK477" s="2057"/>
      <c r="AL477" s="2057"/>
      <c r="AM477" s="2057"/>
      <c r="AN477" s="2058"/>
      <c r="AO477" s="2057"/>
      <c r="AP477" s="2057"/>
      <c r="AQ477" s="2057"/>
      <c r="AR477" s="2057"/>
      <c r="AS477" s="2058"/>
      <c r="AT477" s="2057"/>
      <c r="AU477" s="2057"/>
      <c r="AV477" s="2057"/>
      <c r="AW477" s="2057"/>
      <c r="AX477" s="2058"/>
    </row>
    <row r="478" spans="1:56">
      <c r="A478" s="2057"/>
      <c r="B478" s="2057"/>
      <c r="C478" s="2057"/>
      <c r="D478" s="2057"/>
      <c r="E478" s="2058"/>
      <c r="F478" s="2057"/>
      <c r="G478" s="2057"/>
      <c r="H478" s="2057"/>
      <c r="I478" s="2057"/>
      <c r="J478" s="2058"/>
      <c r="K478" s="2057"/>
      <c r="L478" s="2057"/>
      <c r="M478" s="2057"/>
      <c r="N478" s="2057"/>
      <c r="O478" s="2058"/>
      <c r="P478" s="2057"/>
      <c r="Q478" s="2057"/>
      <c r="R478" s="2057"/>
      <c r="S478" s="2057"/>
      <c r="T478" s="2058"/>
      <c r="U478" s="2057"/>
      <c r="V478" s="2057"/>
      <c r="W478" s="2057"/>
      <c r="X478" s="2057"/>
      <c r="Y478" s="2058"/>
      <c r="Z478" s="2057"/>
      <c r="AA478" s="2057"/>
      <c r="AB478" s="2057"/>
      <c r="AC478" s="2057"/>
      <c r="AD478" s="2058"/>
      <c r="AE478" s="2057"/>
      <c r="AF478" s="2057"/>
      <c r="AG478" s="2057"/>
      <c r="AH478" s="2057"/>
      <c r="AI478" s="2058"/>
      <c r="AJ478" s="2057"/>
      <c r="AK478" s="2057"/>
      <c r="AL478" s="2057"/>
      <c r="AM478" s="2057"/>
      <c r="AN478" s="2058"/>
      <c r="AO478" s="2057"/>
      <c r="AP478" s="2057"/>
      <c r="AQ478" s="2057"/>
      <c r="AR478" s="2057"/>
      <c r="AS478" s="2058"/>
      <c r="AT478" s="2057"/>
      <c r="AU478" s="2057"/>
      <c r="AV478" s="2057"/>
      <c r="AW478" s="2057"/>
      <c r="AX478" s="2058"/>
    </row>
    <row r="479" spans="1:56">
      <c r="A479" s="2057"/>
      <c r="B479" s="2057"/>
      <c r="C479" s="2057"/>
      <c r="D479" s="2057"/>
      <c r="E479" s="2058"/>
      <c r="F479" s="2057"/>
      <c r="G479" s="2057"/>
      <c r="H479" s="2057"/>
      <c r="I479" s="2057"/>
      <c r="J479" s="2058"/>
      <c r="K479" s="2057"/>
      <c r="L479" s="2057"/>
      <c r="M479" s="2057"/>
      <c r="N479" s="2057"/>
      <c r="O479" s="2058"/>
      <c r="P479" s="2057"/>
      <c r="Q479" s="2057"/>
      <c r="R479" s="2057"/>
      <c r="S479" s="2057"/>
      <c r="T479" s="2058"/>
      <c r="U479" s="2057"/>
      <c r="V479" s="2057"/>
      <c r="W479" s="2057"/>
      <c r="X479" s="2057"/>
      <c r="Y479" s="2058"/>
      <c r="Z479" s="2057"/>
      <c r="AA479" s="2057"/>
      <c r="AB479" s="2057"/>
      <c r="AC479" s="2057"/>
      <c r="AD479" s="2058"/>
      <c r="AE479" s="2057"/>
      <c r="AF479" s="2057"/>
      <c r="AG479" s="2057"/>
      <c r="AH479" s="2057"/>
      <c r="AI479" s="2058"/>
      <c r="AJ479" s="2057"/>
      <c r="AK479" s="2057"/>
      <c r="AL479" s="2057"/>
      <c r="AM479" s="2057"/>
      <c r="AN479" s="2058"/>
      <c r="AO479" s="2057"/>
      <c r="AP479" s="2057"/>
      <c r="AQ479" s="2057"/>
      <c r="AR479" s="2057"/>
      <c r="AS479" s="2058"/>
      <c r="AT479" s="2057"/>
      <c r="AU479" s="2057"/>
      <c r="AV479" s="2057"/>
      <c r="AW479" s="2057"/>
      <c r="AX479" s="2058"/>
    </row>
    <row r="480" spans="1:56">
      <c r="A480" s="2057"/>
      <c r="B480" s="2057"/>
      <c r="C480" s="2057"/>
      <c r="D480" s="2057"/>
      <c r="E480" s="2058"/>
      <c r="F480" s="2057"/>
      <c r="G480" s="2057"/>
      <c r="H480" s="2057"/>
      <c r="I480" s="2057"/>
      <c r="J480" s="2058"/>
      <c r="K480" s="2057"/>
      <c r="L480" s="2057"/>
      <c r="M480" s="2057"/>
      <c r="N480" s="2057"/>
      <c r="O480" s="2058"/>
      <c r="P480" s="2057"/>
      <c r="Q480" s="2057"/>
      <c r="R480" s="2057"/>
      <c r="S480" s="2057"/>
      <c r="T480" s="2058"/>
      <c r="U480" s="2057"/>
      <c r="V480" s="2057"/>
      <c r="W480" s="2057"/>
      <c r="X480" s="2057"/>
      <c r="Y480" s="2058"/>
      <c r="Z480" s="2057"/>
      <c r="AA480" s="2057"/>
      <c r="AB480" s="2057"/>
      <c r="AC480" s="2057"/>
      <c r="AD480" s="2058"/>
      <c r="AE480" s="2057"/>
      <c r="AF480" s="2057"/>
      <c r="AG480" s="2057"/>
      <c r="AH480" s="2057"/>
      <c r="AI480" s="2058"/>
      <c r="AJ480" s="2057"/>
      <c r="AK480" s="2057"/>
      <c r="AL480" s="2057"/>
      <c r="AM480" s="2057"/>
      <c r="AN480" s="2058"/>
      <c r="AO480" s="2057"/>
      <c r="AP480" s="2057"/>
      <c r="AQ480" s="2057"/>
      <c r="AR480" s="2057"/>
      <c r="AS480" s="2058"/>
      <c r="AT480" s="2057"/>
      <c r="AU480" s="2057"/>
      <c r="AV480" s="2057"/>
      <c r="AW480" s="2057"/>
      <c r="AX480" s="2058"/>
    </row>
    <row r="481" spans="1:56">
      <c r="A481" s="2057"/>
      <c r="B481" s="2057"/>
      <c r="C481" s="2057"/>
      <c r="D481" s="2057"/>
      <c r="E481" s="2058"/>
      <c r="F481" s="2057"/>
      <c r="G481" s="2057"/>
      <c r="H481" s="2057"/>
      <c r="I481" s="2057"/>
      <c r="J481" s="2058"/>
      <c r="K481" s="2057"/>
      <c r="L481" s="2057"/>
      <c r="M481" s="2057"/>
      <c r="N481" s="2057"/>
      <c r="O481" s="2058"/>
      <c r="P481" s="2057"/>
      <c r="Q481" s="2057"/>
      <c r="R481" s="2057"/>
      <c r="S481" s="2057"/>
      <c r="T481" s="2058"/>
      <c r="U481" s="2057"/>
      <c r="V481" s="2057"/>
      <c r="W481" s="2057"/>
      <c r="X481" s="2057"/>
      <c r="Y481" s="2058"/>
      <c r="Z481" s="2057"/>
      <c r="AA481" s="2057"/>
      <c r="AB481" s="2057"/>
      <c r="AC481" s="2057"/>
      <c r="AD481" s="2058"/>
      <c r="AE481" s="2057"/>
      <c r="AF481" s="2057"/>
      <c r="AG481" s="2057"/>
      <c r="AH481" s="2057"/>
      <c r="AI481" s="2058"/>
      <c r="AJ481" s="2057"/>
      <c r="AK481" s="2057"/>
      <c r="AL481" s="2057"/>
      <c r="AM481" s="2057"/>
      <c r="AN481" s="2058"/>
      <c r="AO481" s="2057"/>
      <c r="AP481" s="2057"/>
      <c r="AQ481" s="2057"/>
      <c r="AR481" s="2057"/>
      <c r="AS481" s="2058"/>
      <c r="AT481" s="2057"/>
      <c r="AU481" s="2057"/>
      <c r="AV481" s="2057"/>
      <c r="AW481" s="2057"/>
      <c r="AX481" s="2058"/>
    </row>
    <row r="482" spans="1:56" s="387" customFormat="1">
      <c r="A482" s="2057"/>
      <c r="B482" s="2057"/>
      <c r="C482" s="2057"/>
      <c r="D482" s="2057"/>
      <c r="E482" s="2058"/>
      <c r="F482" s="2057"/>
      <c r="G482" s="2057"/>
      <c r="H482" s="2057"/>
      <c r="I482" s="2057"/>
      <c r="J482" s="2058"/>
      <c r="K482" s="2057"/>
      <c r="L482" s="2057"/>
      <c r="M482" s="2057"/>
      <c r="N482" s="2057"/>
      <c r="O482" s="2058"/>
      <c r="P482" s="2057"/>
      <c r="Q482" s="2057"/>
      <c r="R482" s="2057"/>
      <c r="S482" s="2057"/>
      <c r="T482" s="2058"/>
      <c r="U482" s="2057"/>
      <c r="V482" s="2057"/>
      <c r="W482" s="2057"/>
      <c r="X482" s="2057"/>
      <c r="Y482" s="2058"/>
      <c r="Z482" s="2057"/>
      <c r="AA482" s="2057"/>
      <c r="AB482" s="2057"/>
      <c r="AC482" s="2057"/>
      <c r="AD482" s="2058"/>
      <c r="AE482" s="2057"/>
      <c r="AF482" s="2057"/>
      <c r="AG482" s="2057"/>
      <c r="AH482" s="2057"/>
      <c r="AI482" s="2058"/>
      <c r="AJ482" s="2057"/>
      <c r="AK482" s="2057"/>
      <c r="AL482" s="2057"/>
      <c r="AM482" s="2057"/>
      <c r="AN482" s="2058"/>
      <c r="AO482" s="2057"/>
      <c r="AP482" s="2057"/>
      <c r="AQ482" s="2057"/>
      <c r="AR482" s="2057"/>
      <c r="AS482" s="2058"/>
      <c r="AT482" s="2057"/>
      <c r="AU482" s="2057"/>
      <c r="AV482" s="2057"/>
      <c r="AW482" s="2057"/>
      <c r="AX482" s="2058"/>
      <c r="AY482" s="388"/>
      <c r="AZ482" s="388"/>
      <c r="BA482" s="388"/>
      <c r="BB482" s="388"/>
      <c r="BC482" s="388"/>
      <c r="BD482" s="388"/>
    </row>
    <row r="483" spans="1:56">
      <c r="A483" s="2057"/>
      <c r="B483" s="2057"/>
      <c r="C483" s="2057"/>
      <c r="D483" s="2057"/>
      <c r="E483" s="2058"/>
      <c r="F483" s="2057"/>
      <c r="G483" s="2057"/>
      <c r="H483" s="2057"/>
      <c r="I483" s="2057"/>
      <c r="J483" s="2058"/>
      <c r="K483" s="2057"/>
      <c r="L483" s="2057"/>
      <c r="M483" s="2057"/>
      <c r="N483" s="2057"/>
      <c r="O483" s="2058"/>
      <c r="P483" s="2057"/>
      <c r="Q483" s="2057"/>
      <c r="R483" s="2057"/>
      <c r="S483" s="2057"/>
      <c r="T483" s="2058"/>
      <c r="U483" s="2057"/>
      <c r="V483" s="2057"/>
      <c r="W483" s="2057"/>
      <c r="X483" s="2057"/>
      <c r="Y483" s="2058"/>
      <c r="Z483" s="2057"/>
      <c r="AA483" s="2057"/>
      <c r="AB483" s="2057"/>
      <c r="AC483" s="2057"/>
      <c r="AD483" s="2058"/>
      <c r="AE483" s="2057"/>
      <c r="AF483" s="2057"/>
      <c r="AG483" s="2057"/>
      <c r="AH483" s="2057"/>
      <c r="AI483" s="2058"/>
      <c r="AJ483" s="2057"/>
      <c r="AK483" s="2057"/>
      <c r="AL483" s="2057"/>
      <c r="AM483" s="2057"/>
      <c r="AN483" s="2058"/>
      <c r="AO483" s="2057"/>
      <c r="AP483" s="2057"/>
      <c r="AQ483" s="2057"/>
      <c r="AR483" s="2057"/>
      <c r="AS483" s="2058"/>
      <c r="AT483" s="2057"/>
      <c r="AU483" s="2057"/>
      <c r="AV483" s="2057"/>
      <c r="AW483" s="2057"/>
      <c r="AX483" s="2058"/>
    </row>
    <row r="484" spans="1:56">
      <c r="A484" s="2057"/>
      <c r="B484" s="2057"/>
      <c r="C484" s="2057"/>
      <c r="D484" s="2057"/>
      <c r="E484" s="2058"/>
      <c r="F484" s="2057"/>
      <c r="G484" s="2057"/>
      <c r="H484" s="2057"/>
      <c r="I484" s="2057"/>
      <c r="J484" s="2058"/>
      <c r="K484" s="2057"/>
      <c r="L484" s="2057"/>
      <c r="M484" s="2057"/>
      <c r="N484" s="2057"/>
      <c r="O484" s="2058"/>
      <c r="P484" s="2057"/>
      <c r="Q484" s="2057"/>
      <c r="R484" s="2057"/>
      <c r="S484" s="2057"/>
      <c r="T484" s="2058"/>
      <c r="U484" s="2057"/>
      <c r="V484" s="2057"/>
      <c r="W484" s="2057"/>
      <c r="X484" s="2057"/>
      <c r="Y484" s="2058"/>
      <c r="Z484" s="2057"/>
      <c r="AA484" s="2057"/>
      <c r="AB484" s="2057"/>
      <c r="AC484" s="2057"/>
      <c r="AD484" s="2058"/>
      <c r="AE484" s="2057"/>
      <c r="AF484" s="2057"/>
      <c r="AG484" s="2057"/>
      <c r="AH484" s="2057"/>
      <c r="AI484" s="2058"/>
      <c r="AJ484" s="2057"/>
      <c r="AK484" s="2057"/>
      <c r="AL484" s="2057"/>
      <c r="AM484" s="2057"/>
      <c r="AN484" s="2058"/>
      <c r="AO484" s="2057"/>
      <c r="AP484" s="2057"/>
      <c r="AQ484" s="2057"/>
      <c r="AR484" s="2057"/>
      <c r="AS484" s="2058"/>
      <c r="AT484" s="2057"/>
      <c r="AU484" s="2057"/>
      <c r="AV484" s="2057"/>
      <c r="AW484" s="2057"/>
      <c r="AX484" s="2058"/>
    </row>
    <row r="485" spans="1:56">
      <c r="A485" s="2057"/>
      <c r="B485" s="2057"/>
      <c r="C485" s="2057"/>
      <c r="D485" s="2057"/>
      <c r="E485" s="2058"/>
      <c r="F485" s="2057"/>
      <c r="G485" s="2057"/>
      <c r="H485" s="2057"/>
      <c r="I485" s="2057"/>
      <c r="J485" s="2058"/>
      <c r="K485" s="2057"/>
      <c r="L485" s="2057"/>
      <c r="M485" s="2057"/>
      <c r="N485" s="2057"/>
      <c r="O485" s="2058"/>
      <c r="P485" s="2057"/>
      <c r="Q485" s="2057"/>
      <c r="R485" s="2057"/>
      <c r="S485" s="2057"/>
      <c r="T485" s="2058"/>
      <c r="U485" s="2057"/>
      <c r="V485" s="2057"/>
      <c r="W485" s="2057"/>
      <c r="X485" s="2057"/>
      <c r="Y485" s="2058"/>
      <c r="Z485" s="2057"/>
      <c r="AA485" s="2057"/>
      <c r="AB485" s="2057"/>
      <c r="AC485" s="2057"/>
      <c r="AD485" s="2058"/>
      <c r="AE485" s="2057"/>
      <c r="AF485" s="2057"/>
      <c r="AG485" s="2057"/>
      <c r="AH485" s="2057"/>
      <c r="AI485" s="2058"/>
      <c r="AJ485" s="2057"/>
      <c r="AK485" s="2057"/>
      <c r="AL485" s="2057"/>
      <c r="AM485" s="2057"/>
      <c r="AN485" s="2058"/>
      <c r="AO485" s="2057"/>
      <c r="AP485" s="2057"/>
      <c r="AQ485" s="2057"/>
      <c r="AR485" s="2057"/>
      <c r="AS485" s="2058"/>
      <c r="AT485" s="2057"/>
      <c r="AU485" s="2057"/>
      <c r="AV485" s="2057"/>
      <c r="AW485" s="2057"/>
      <c r="AX485" s="2058"/>
    </row>
    <row r="486" spans="1:56">
      <c r="A486" s="2057"/>
      <c r="B486" s="2057"/>
      <c r="C486" s="2057"/>
      <c r="D486" s="2057"/>
      <c r="E486" s="2058"/>
      <c r="F486" s="2057"/>
      <c r="G486" s="2057"/>
      <c r="H486" s="2057"/>
      <c r="I486" s="2057"/>
      <c r="J486" s="2058"/>
      <c r="K486" s="2057"/>
      <c r="L486" s="2057"/>
      <c r="M486" s="2057"/>
      <c r="N486" s="2057"/>
      <c r="O486" s="2058"/>
      <c r="P486" s="2057"/>
      <c r="Q486" s="2057"/>
      <c r="R486" s="2057"/>
      <c r="S486" s="2057"/>
      <c r="T486" s="2058"/>
      <c r="U486" s="2057"/>
      <c r="V486" s="2057"/>
      <c r="W486" s="2057"/>
      <c r="X486" s="2057"/>
      <c r="Y486" s="2058"/>
      <c r="Z486" s="2057"/>
      <c r="AA486" s="2057"/>
      <c r="AB486" s="2057"/>
      <c r="AC486" s="2057"/>
      <c r="AD486" s="2058"/>
      <c r="AE486" s="2057"/>
      <c r="AF486" s="2057"/>
      <c r="AG486" s="2057"/>
      <c r="AH486" s="2057"/>
      <c r="AI486" s="2058"/>
      <c r="AJ486" s="2057"/>
      <c r="AK486" s="2057"/>
      <c r="AL486" s="2057"/>
      <c r="AM486" s="2057"/>
      <c r="AN486" s="2058"/>
      <c r="AO486" s="2057"/>
      <c r="AP486" s="2057"/>
      <c r="AQ486" s="2057"/>
      <c r="AR486" s="2057"/>
      <c r="AS486" s="2058"/>
      <c r="AT486" s="2057"/>
      <c r="AU486" s="2057"/>
      <c r="AV486" s="2057"/>
      <c r="AW486" s="2057"/>
      <c r="AX486" s="2058"/>
    </row>
    <row r="487" spans="1:56">
      <c r="A487" s="2057"/>
      <c r="B487" s="2057"/>
      <c r="C487" s="2057"/>
      <c r="D487" s="2057"/>
      <c r="E487" s="2058"/>
      <c r="F487" s="2057"/>
      <c r="G487" s="2057"/>
      <c r="H487" s="2057"/>
      <c r="I487" s="2057"/>
      <c r="J487" s="2058"/>
      <c r="K487" s="2057"/>
      <c r="L487" s="2057"/>
      <c r="M487" s="2057"/>
      <c r="N487" s="2057"/>
      <c r="O487" s="2058"/>
      <c r="P487" s="2057"/>
      <c r="Q487" s="2057"/>
      <c r="R487" s="2057"/>
      <c r="S487" s="2057"/>
      <c r="T487" s="2058"/>
      <c r="U487" s="2057"/>
      <c r="V487" s="2057"/>
      <c r="W487" s="2057"/>
      <c r="X487" s="2057"/>
      <c r="Y487" s="2058"/>
      <c r="Z487" s="2057"/>
      <c r="AA487" s="2057"/>
      <c r="AB487" s="2057"/>
      <c r="AC487" s="2057"/>
      <c r="AD487" s="2058"/>
      <c r="AE487" s="2057"/>
      <c r="AF487" s="2057"/>
      <c r="AG487" s="2057"/>
      <c r="AH487" s="2057"/>
      <c r="AI487" s="2058"/>
      <c r="AJ487" s="2057"/>
      <c r="AK487" s="2057"/>
      <c r="AL487" s="2057"/>
      <c r="AM487" s="2057"/>
      <c r="AN487" s="2058"/>
      <c r="AO487" s="2057"/>
      <c r="AP487" s="2057"/>
      <c r="AQ487" s="2057"/>
      <c r="AR487" s="2057"/>
      <c r="AS487" s="2058"/>
      <c r="AT487" s="2057"/>
      <c r="AU487" s="2057"/>
      <c r="AV487" s="2057"/>
      <c r="AW487" s="2057"/>
      <c r="AX487" s="2058"/>
    </row>
    <row r="488" spans="1:56">
      <c r="A488" s="2057"/>
      <c r="B488" s="2057"/>
      <c r="C488" s="2057"/>
      <c r="D488" s="2057"/>
      <c r="E488" s="2058"/>
      <c r="F488" s="2057"/>
      <c r="G488" s="2057"/>
      <c r="H488" s="2057"/>
      <c r="I488" s="2057"/>
      <c r="J488" s="2058"/>
      <c r="K488" s="2057"/>
      <c r="L488" s="2057"/>
      <c r="M488" s="2057"/>
      <c r="N488" s="2057"/>
      <c r="O488" s="2058"/>
      <c r="P488" s="2057"/>
      <c r="Q488" s="2057"/>
      <c r="R488" s="2057"/>
      <c r="S488" s="2057"/>
      <c r="T488" s="2058"/>
      <c r="U488" s="2057"/>
      <c r="V488" s="2057"/>
      <c r="W488" s="2057"/>
      <c r="X488" s="2057"/>
      <c r="Y488" s="2058"/>
      <c r="Z488" s="2057"/>
      <c r="AA488" s="2057"/>
      <c r="AB488" s="2057"/>
      <c r="AC488" s="2057"/>
      <c r="AD488" s="2058"/>
      <c r="AE488" s="2057"/>
      <c r="AF488" s="2057"/>
      <c r="AG488" s="2057"/>
      <c r="AH488" s="2057"/>
      <c r="AI488" s="2058"/>
      <c r="AJ488" s="2057"/>
      <c r="AK488" s="2057"/>
      <c r="AL488" s="2057"/>
      <c r="AM488" s="2057"/>
      <c r="AN488" s="2058"/>
      <c r="AO488" s="2057"/>
      <c r="AP488" s="2057"/>
      <c r="AQ488" s="2057"/>
      <c r="AR488" s="2057"/>
      <c r="AS488" s="2058"/>
      <c r="AT488" s="2057"/>
      <c r="AU488" s="2057"/>
      <c r="AV488" s="2057"/>
      <c r="AW488" s="2057"/>
      <c r="AX488" s="2058"/>
    </row>
    <row r="489" spans="1:56">
      <c r="A489" s="2057"/>
      <c r="B489" s="2057"/>
      <c r="C489" s="2057"/>
      <c r="D489" s="2057"/>
      <c r="E489" s="2058"/>
      <c r="F489" s="2057"/>
      <c r="G489" s="2057"/>
      <c r="H489" s="2057"/>
      <c r="I489" s="2057"/>
      <c r="J489" s="2058"/>
      <c r="K489" s="2057"/>
      <c r="L489" s="2057"/>
      <c r="M489" s="2057"/>
      <c r="N489" s="2057"/>
      <c r="O489" s="2058"/>
      <c r="P489" s="2057"/>
      <c r="Q489" s="2057"/>
      <c r="R489" s="2057"/>
      <c r="S489" s="2057"/>
      <c r="T489" s="2058"/>
      <c r="U489" s="2057"/>
      <c r="V489" s="2057"/>
      <c r="W489" s="2057"/>
      <c r="X489" s="2057"/>
      <c r="Y489" s="2058"/>
      <c r="Z489" s="2057"/>
      <c r="AA489" s="2057"/>
      <c r="AB489" s="2057"/>
      <c r="AC489" s="2057"/>
      <c r="AD489" s="2058"/>
      <c r="AE489" s="2057"/>
      <c r="AF489" s="2057"/>
      <c r="AG489" s="2057"/>
      <c r="AH489" s="2057"/>
      <c r="AI489" s="2058"/>
      <c r="AJ489" s="2057"/>
      <c r="AK489" s="2057"/>
      <c r="AL489" s="2057"/>
      <c r="AM489" s="2057"/>
      <c r="AN489" s="2058"/>
      <c r="AO489" s="2057"/>
      <c r="AP489" s="2057"/>
      <c r="AQ489" s="2057"/>
      <c r="AR489" s="2057"/>
      <c r="AS489" s="2058"/>
      <c r="AT489" s="2057"/>
      <c r="AU489" s="2057"/>
      <c r="AV489" s="2057"/>
      <c r="AW489" s="2057"/>
      <c r="AX489" s="2058"/>
    </row>
    <row r="490" spans="1:56">
      <c r="A490" s="2059"/>
      <c r="B490" s="2059"/>
      <c r="C490" s="2059"/>
      <c r="D490" s="2059"/>
      <c r="E490" s="2060"/>
      <c r="F490" s="2059"/>
      <c r="G490" s="2059"/>
      <c r="H490" s="2059"/>
      <c r="I490" s="2059"/>
      <c r="J490" s="2060"/>
      <c r="K490" s="2059"/>
      <c r="L490" s="2059"/>
      <c r="M490" s="2059"/>
      <c r="N490" s="2059"/>
      <c r="O490" s="2060"/>
      <c r="P490" s="2059"/>
      <c r="Q490" s="2059"/>
      <c r="R490" s="2059"/>
      <c r="S490" s="2059"/>
      <c r="T490" s="2060"/>
      <c r="U490" s="2059"/>
      <c r="V490" s="2059"/>
      <c r="W490" s="2059"/>
      <c r="X490" s="2059"/>
      <c r="Y490" s="2060"/>
      <c r="Z490" s="2059"/>
      <c r="AA490" s="2059"/>
      <c r="AB490" s="2059"/>
      <c r="AC490" s="2059"/>
      <c r="AD490" s="2060"/>
      <c r="AE490" s="2059"/>
      <c r="AF490" s="2059"/>
      <c r="AG490" s="2059"/>
      <c r="AH490" s="2059"/>
      <c r="AI490" s="2060"/>
      <c r="AJ490" s="2059"/>
      <c r="AK490" s="2059"/>
      <c r="AL490" s="2059"/>
      <c r="AM490" s="2059"/>
      <c r="AN490" s="2060"/>
      <c r="AO490" s="2059"/>
      <c r="AP490" s="2059"/>
      <c r="AQ490" s="2059"/>
      <c r="AR490" s="2059"/>
      <c r="AS490" s="2060"/>
      <c r="AT490" s="2059"/>
      <c r="AU490" s="2059"/>
      <c r="AV490" s="2059"/>
      <c r="AW490" s="2059"/>
      <c r="AX490" s="2060"/>
    </row>
    <row r="491" spans="1:56" ht="18.75">
      <c r="A491" s="2260" t="s">
        <v>0</v>
      </c>
      <c r="B491" s="2260"/>
      <c r="C491" s="2260"/>
      <c r="D491" s="2260"/>
      <c r="E491" s="2260"/>
      <c r="F491" s="2260" t="s">
        <v>1</v>
      </c>
      <c r="G491" s="2260"/>
      <c r="H491" s="2260"/>
      <c r="I491" s="2260"/>
      <c r="J491" s="2260"/>
      <c r="K491" s="2260" t="s">
        <v>2</v>
      </c>
      <c r="L491" s="2260"/>
      <c r="M491" s="2260"/>
      <c r="N491" s="2260"/>
      <c r="O491" s="2260"/>
      <c r="P491" s="2260" t="s">
        <v>3</v>
      </c>
      <c r="Q491" s="2260"/>
      <c r="R491" s="2260"/>
      <c r="S491" s="2260"/>
      <c r="T491" s="2260"/>
      <c r="U491" s="2260" t="s">
        <v>4</v>
      </c>
      <c r="V491" s="2260"/>
      <c r="W491" s="2260"/>
      <c r="X491" s="2260"/>
      <c r="Y491" s="2260"/>
      <c r="Z491" s="2260" t="s">
        <v>5</v>
      </c>
      <c r="AA491" s="2260"/>
      <c r="AB491" s="2260"/>
      <c r="AC491" s="2260"/>
      <c r="AD491" s="2260"/>
      <c r="AE491" s="2260" t="s">
        <v>6</v>
      </c>
      <c r="AF491" s="2260"/>
      <c r="AG491" s="2260"/>
      <c r="AH491" s="2260"/>
      <c r="AI491" s="2260"/>
      <c r="AJ491" s="2260" t="s">
        <v>7</v>
      </c>
      <c r="AK491" s="2260"/>
      <c r="AL491" s="2260"/>
      <c r="AM491" s="2260"/>
      <c r="AN491" s="2260"/>
      <c r="AO491" s="2260" t="s">
        <v>8</v>
      </c>
      <c r="AP491" s="2260"/>
      <c r="AQ491" s="2260"/>
      <c r="AR491" s="2260"/>
      <c r="AS491" s="2260"/>
      <c r="AT491" s="2260" t="s">
        <v>9</v>
      </c>
      <c r="AU491" s="2260"/>
      <c r="AV491" s="2260"/>
      <c r="AW491" s="2260"/>
      <c r="AX491" s="2260"/>
    </row>
    <row r="492" spans="1:56">
      <c r="A492" s="424">
        <v>1</v>
      </c>
      <c r="B492" s="425"/>
      <c r="C492" s="425"/>
      <c r="D492" s="425"/>
      <c r="E492" s="426"/>
      <c r="F492" s="424">
        <v>2</v>
      </c>
      <c r="G492" s="425"/>
      <c r="H492" s="425"/>
      <c r="I492" s="425"/>
      <c r="J492" s="426"/>
      <c r="K492" s="424">
        <v>3</v>
      </c>
      <c r="L492" s="425"/>
      <c r="M492" s="425"/>
      <c r="N492" s="425"/>
      <c r="O492" s="426"/>
      <c r="P492" s="424">
        <v>4</v>
      </c>
      <c r="Q492" s="425"/>
      <c r="R492" s="425"/>
      <c r="S492" s="425"/>
      <c r="T492" s="426"/>
      <c r="U492" s="424">
        <v>5</v>
      </c>
      <c r="V492" s="425"/>
      <c r="W492" s="425"/>
      <c r="X492" s="425"/>
      <c r="Y492" s="426"/>
      <c r="Z492" s="424">
        <v>6</v>
      </c>
      <c r="AA492" s="425"/>
      <c r="AB492" s="425"/>
      <c r="AC492" s="425"/>
      <c r="AD492" s="426"/>
      <c r="AE492" s="424">
        <v>7</v>
      </c>
      <c r="AF492" s="425"/>
      <c r="AG492" s="425"/>
      <c r="AH492" s="425"/>
      <c r="AI492" s="426"/>
      <c r="AJ492" s="424">
        <v>8</v>
      </c>
      <c r="AK492" s="425"/>
      <c r="AL492" s="425"/>
      <c r="AM492" s="425"/>
      <c r="AN492" s="426"/>
      <c r="AO492" s="424">
        <v>9</v>
      </c>
      <c r="AP492" s="425"/>
      <c r="AQ492" s="425"/>
      <c r="AR492" s="425"/>
      <c r="AS492" s="426"/>
      <c r="AT492" s="424">
        <v>10</v>
      </c>
      <c r="AU492" s="425"/>
      <c r="AV492" s="425"/>
      <c r="AW492" s="425"/>
      <c r="AX492" s="426"/>
    </row>
    <row r="493" spans="1:56">
      <c r="A493" s="2207"/>
      <c r="B493" s="2207"/>
      <c r="C493" s="2207"/>
      <c r="D493" s="2207"/>
      <c r="E493" s="2208"/>
      <c r="F493" s="2207"/>
      <c r="G493" s="2207"/>
      <c r="H493" s="2207"/>
      <c r="I493" s="2207"/>
      <c r="J493" s="2208"/>
      <c r="K493" s="2207"/>
      <c r="L493" s="2207"/>
      <c r="M493" s="2207"/>
      <c r="N493" s="2207"/>
      <c r="O493" s="2208"/>
      <c r="P493" s="2207"/>
      <c r="Q493" s="2207"/>
      <c r="R493" s="2207"/>
      <c r="S493" s="2207"/>
      <c r="T493" s="2208"/>
      <c r="U493" s="2207"/>
      <c r="V493" s="2207"/>
      <c r="W493" s="2207"/>
      <c r="X493" s="2207"/>
      <c r="Y493" s="2208"/>
      <c r="Z493" s="2207"/>
      <c r="AA493" s="2207"/>
      <c r="AB493" s="2207"/>
      <c r="AC493" s="2207"/>
      <c r="AD493" s="2208"/>
      <c r="AE493" s="2207"/>
      <c r="AF493" s="2207"/>
      <c r="AG493" s="2207"/>
      <c r="AH493" s="2207"/>
      <c r="AI493" s="2208"/>
      <c r="AJ493" s="2207"/>
      <c r="AK493" s="2207"/>
      <c r="AL493" s="2207"/>
      <c r="AM493" s="2207"/>
      <c r="AN493" s="2208"/>
      <c r="AO493" s="2207"/>
      <c r="AP493" s="2207"/>
      <c r="AQ493" s="2207"/>
      <c r="AR493" s="2207"/>
      <c r="AS493" s="2208"/>
      <c r="AT493" s="2207"/>
      <c r="AU493" s="2207"/>
      <c r="AV493" s="2207"/>
      <c r="AW493" s="2207"/>
      <c r="AX493" s="2208"/>
    </row>
    <row r="494" spans="1:56">
      <c r="A494" s="2207"/>
      <c r="B494" s="2207"/>
      <c r="C494" s="2207"/>
      <c r="D494" s="2207"/>
      <c r="E494" s="2208"/>
      <c r="F494" s="2207"/>
      <c r="G494" s="2207"/>
      <c r="H494" s="2207"/>
      <c r="I494" s="2207"/>
      <c r="J494" s="2208"/>
      <c r="K494" s="2207"/>
      <c r="L494" s="2207"/>
      <c r="M494" s="2207"/>
      <c r="N494" s="2207"/>
      <c r="O494" s="2208"/>
      <c r="P494" s="2207"/>
      <c r="Q494" s="2207"/>
      <c r="R494" s="2207"/>
      <c r="S494" s="2207"/>
      <c r="T494" s="2208"/>
      <c r="U494" s="2207"/>
      <c r="V494" s="2207"/>
      <c r="W494" s="2207"/>
      <c r="X494" s="2207"/>
      <c r="Y494" s="2208"/>
      <c r="Z494" s="2207"/>
      <c r="AA494" s="2207"/>
      <c r="AB494" s="2207"/>
      <c r="AC494" s="2207"/>
      <c r="AD494" s="2208"/>
      <c r="AE494" s="2207"/>
      <c r="AF494" s="2207"/>
      <c r="AG494" s="2207"/>
      <c r="AH494" s="2207"/>
      <c r="AI494" s="2208"/>
      <c r="AJ494" s="2207"/>
      <c r="AK494" s="2207"/>
      <c r="AL494" s="2207"/>
      <c r="AM494" s="2207"/>
      <c r="AN494" s="2208"/>
      <c r="AO494" s="2207"/>
      <c r="AP494" s="2207"/>
      <c r="AQ494" s="2207"/>
      <c r="AR494" s="2207"/>
      <c r="AS494" s="2208"/>
      <c r="AT494" s="2207"/>
      <c r="AU494" s="2207"/>
      <c r="AV494" s="2207"/>
      <c r="AW494" s="2207"/>
      <c r="AX494" s="2208"/>
    </row>
    <row r="495" spans="1:56">
      <c r="A495" s="2207"/>
      <c r="B495" s="2207"/>
      <c r="C495" s="2207"/>
      <c r="D495" s="2207"/>
      <c r="E495" s="2208"/>
      <c r="F495" s="2207"/>
      <c r="G495" s="2207"/>
      <c r="H495" s="2207"/>
      <c r="I495" s="2207"/>
      <c r="J495" s="2208"/>
      <c r="K495" s="2207"/>
      <c r="L495" s="2207"/>
      <c r="M495" s="2207"/>
      <c r="N495" s="2207"/>
      <c r="O495" s="2208"/>
      <c r="P495" s="2207"/>
      <c r="Q495" s="2207"/>
      <c r="R495" s="2207"/>
      <c r="S495" s="2207"/>
      <c r="T495" s="2208"/>
      <c r="U495" s="2207"/>
      <c r="V495" s="2207"/>
      <c r="W495" s="2207"/>
      <c r="X495" s="2207"/>
      <c r="Y495" s="2208"/>
      <c r="Z495" s="2207"/>
      <c r="AA495" s="2207"/>
      <c r="AB495" s="2207"/>
      <c r="AC495" s="2207"/>
      <c r="AD495" s="2208"/>
      <c r="AE495" s="2207"/>
      <c r="AF495" s="2207"/>
      <c r="AG495" s="2207"/>
      <c r="AH495" s="2207"/>
      <c r="AI495" s="2208"/>
      <c r="AJ495" s="2207"/>
      <c r="AK495" s="2207"/>
      <c r="AL495" s="2207"/>
      <c r="AM495" s="2207"/>
      <c r="AN495" s="2208"/>
      <c r="AO495" s="2207"/>
      <c r="AP495" s="2207"/>
      <c r="AQ495" s="2207"/>
      <c r="AR495" s="2207"/>
      <c r="AS495" s="2208"/>
      <c r="AT495" s="2207"/>
      <c r="AU495" s="2207"/>
      <c r="AV495" s="2207"/>
      <c r="AW495" s="2207"/>
      <c r="AX495" s="2208"/>
    </row>
    <row r="496" spans="1:56">
      <c r="A496" s="2207"/>
      <c r="B496" s="2207"/>
      <c r="C496" s="2207"/>
      <c r="D496" s="2207"/>
      <c r="E496" s="2208"/>
      <c r="F496" s="2207"/>
      <c r="G496" s="2207"/>
      <c r="H496" s="2207"/>
      <c r="I496" s="2207"/>
      <c r="J496" s="2208"/>
      <c r="K496" s="2207"/>
      <c r="L496" s="2207"/>
      <c r="M496" s="2207"/>
      <c r="N496" s="2207"/>
      <c r="O496" s="2208"/>
      <c r="P496" s="2207"/>
      <c r="Q496" s="2207"/>
      <c r="R496" s="2207"/>
      <c r="S496" s="2207"/>
      <c r="T496" s="2208"/>
      <c r="U496" s="2207"/>
      <c r="V496" s="2207"/>
      <c r="W496" s="2207"/>
      <c r="X496" s="2207"/>
      <c r="Y496" s="2208"/>
      <c r="Z496" s="2207"/>
      <c r="AA496" s="2207"/>
      <c r="AB496" s="2207"/>
      <c r="AC496" s="2207"/>
      <c r="AD496" s="2208"/>
      <c r="AE496" s="2207"/>
      <c r="AF496" s="2207"/>
      <c r="AG496" s="2207"/>
      <c r="AH496" s="2207"/>
      <c r="AI496" s="2208"/>
      <c r="AJ496" s="2207"/>
      <c r="AK496" s="2207"/>
      <c r="AL496" s="2207"/>
      <c r="AM496" s="2207"/>
      <c r="AN496" s="2208"/>
      <c r="AO496" s="2207"/>
      <c r="AP496" s="2207"/>
      <c r="AQ496" s="2207"/>
      <c r="AR496" s="2207"/>
      <c r="AS496" s="2208"/>
      <c r="AT496" s="2207"/>
      <c r="AU496" s="2207"/>
      <c r="AV496" s="2207"/>
      <c r="AW496" s="2207"/>
      <c r="AX496" s="2208"/>
    </row>
    <row r="497" spans="1:56">
      <c r="A497" s="2207"/>
      <c r="B497" s="2207"/>
      <c r="C497" s="2207"/>
      <c r="D497" s="2207"/>
      <c r="E497" s="2208"/>
      <c r="F497" s="2207"/>
      <c r="G497" s="2207"/>
      <c r="H497" s="2207"/>
      <c r="I497" s="2207"/>
      <c r="J497" s="2208"/>
      <c r="K497" s="2207"/>
      <c r="L497" s="2207"/>
      <c r="M497" s="2207"/>
      <c r="N497" s="2207"/>
      <c r="O497" s="2208"/>
      <c r="P497" s="2207"/>
      <c r="Q497" s="2207"/>
      <c r="R497" s="2207"/>
      <c r="S497" s="2207"/>
      <c r="T497" s="2208"/>
      <c r="U497" s="2207"/>
      <c r="V497" s="2207"/>
      <c r="W497" s="2207"/>
      <c r="X497" s="2207"/>
      <c r="Y497" s="2208"/>
      <c r="Z497" s="2207"/>
      <c r="AA497" s="2207"/>
      <c r="AB497" s="2207"/>
      <c r="AC497" s="2207"/>
      <c r="AD497" s="2208"/>
      <c r="AE497" s="2207"/>
      <c r="AF497" s="2207"/>
      <c r="AG497" s="2207"/>
      <c r="AH497" s="2207"/>
      <c r="AI497" s="2208"/>
      <c r="AJ497" s="2207"/>
      <c r="AK497" s="2207"/>
      <c r="AL497" s="2207"/>
      <c r="AM497" s="2207"/>
      <c r="AN497" s="2208"/>
      <c r="AO497" s="2207"/>
      <c r="AP497" s="2207"/>
      <c r="AQ497" s="2207"/>
      <c r="AR497" s="2207"/>
      <c r="AS497" s="2208"/>
      <c r="AT497" s="2207"/>
      <c r="AU497" s="2207"/>
      <c r="AV497" s="2207"/>
      <c r="AW497" s="2207"/>
      <c r="AX497" s="2208"/>
    </row>
    <row r="498" spans="1:56" s="387" customFormat="1">
      <c r="A498" s="2207"/>
      <c r="B498" s="2207"/>
      <c r="C498" s="2207"/>
      <c r="D498" s="2207"/>
      <c r="E498" s="2208"/>
      <c r="F498" s="2207"/>
      <c r="G498" s="2207"/>
      <c r="H498" s="2207"/>
      <c r="I498" s="2207"/>
      <c r="J498" s="2208"/>
      <c r="K498" s="2207"/>
      <c r="L498" s="2207"/>
      <c r="M498" s="2207"/>
      <c r="N498" s="2207"/>
      <c r="O498" s="2208"/>
      <c r="P498" s="2207"/>
      <c r="Q498" s="2207"/>
      <c r="R498" s="2207"/>
      <c r="S498" s="2207"/>
      <c r="T498" s="2208"/>
      <c r="U498" s="2207"/>
      <c r="V498" s="2207"/>
      <c r="W498" s="2207"/>
      <c r="X498" s="2207"/>
      <c r="Y498" s="2208"/>
      <c r="Z498" s="2207"/>
      <c r="AA498" s="2207"/>
      <c r="AB498" s="2207"/>
      <c r="AC498" s="2207"/>
      <c r="AD498" s="2208"/>
      <c r="AE498" s="2207"/>
      <c r="AF498" s="2207"/>
      <c r="AG498" s="2207"/>
      <c r="AH498" s="2207"/>
      <c r="AI498" s="2208"/>
      <c r="AJ498" s="2207"/>
      <c r="AK498" s="2207"/>
      <c r="AL498" s="2207"/>
      <c r="AM498" s="2207"/>
      <c r="AN498" s="2208"/>
      <c r="AO498" s="2207"/>
      <c r="AP498" s="2207"/>
      <c r="AQ498" s="2207"/>
      <c r="AR498" s="2207"/>
      <c r="AS498" s="2208"/>
      <c r="AT498" s="2207"/>
      <c r="AU498" s="2207"/>
      <c r="AV498" s="2207"/>
      <c r="AW498" s="2207"/>
      <c r="AX498" s="2208"/>
      <c r="AY498" s="388"/>
      <c r="AZ498" s="388"/>
      <c r="BA498" s="388"/>
      <c r="BB498" s="388"/>
      <c r="BC498" s="388"/>
      <c r="BD498" s="388"/>
    </row>
    <row r="499" spans="1:56">
      <c r="A499" s="2207"/>
      <c r="B499" s="2207"/>
      <c r="C499" s="2207"/>
      <c r="D499" s="2207"/>
      <c r="E499" s="2208"/>
      <c r="F499" s="2207"/>
      <c r="G499" s="2207"/>
      <c r="H499" s="2207"/>
      <c r="I499" s="2207"/>
      <c r="J499" s="2208"/>
      <c r="K499" s="2207"/>
      <c r="L499" s="2207"/>
      <c r="M499" s="2207"/>
      <c r="N499" s="2207"/>
      <c r="O499" s="2208"/>
      <c r="P499" s="2207"/>
      <c r="Q499" s="2207"/>
      <c r="R499" s="2207"/>
      <c r="S499" s="2207"/>
      <c r="T499" s="2208"/>
      <c r="U499" s="2207"/>
      <c r="V499" s="2207"/>
      <c r="W499" s="2207"/>
      <c r="X499" s="2207"/>
      <c r="Y499" s="2208"/>
      <c r="Z499" s="2207"/>
      <c r="AA499" s="2207"/>
      <c r="AB499" s="2207"/>
      <c r="AC499" s="2207"/>
      <c r="AD499" s="2208"/>
      <c r="AE499" s="2207"/>
      <c r="AF499" s="2207"/>
      <c r="AG499" s="2207"/>
      <c r="AH499" s="2207"/>
      <c r="AI499" s="2208"/>
      <c r="AJ499" s="2207"/>
      <c r="AK499" s="2207"/>
      <c r="AL499" s="2207"/>
      <c r="AM499" s="2207"/>
      <c r="AN499" s="2208"/>
      <c r="AO499" s="2207"/>
      <c r="AP499" s="2207"/>
      <c r="AQ499" s="2207"/>
      <c r="AR499" s="2207"/>
      <c r="AS499" s="2208"/>
      <c r="AT499" s="2207"/>
      <c r="AU499" s="2207"/>
      <c r="AV499" s="2207"/>
      <c r="AW499" s="2207"/>
      <c r="AX499" s="2208"/>
    </row>
    <row r="500" spans="1:56">
      <c r="A500" s="2207"/>
      <c r="B500" s="2207"/>
      <c r="C500" s="2207"/>
      <c r="D500" s="2207"/>
      <c r="E500" s="2208"/>
      <c r="F500" s="2207"/>
      <c r="G500" s="2207"/>
      <c r="H500" s="2207"/>
      <c r="I500" s="2207"/>
      <c r="J500" s="2208"/>
      <c r="K500" s="2207"/>
      <c r="L500" s="2207"/>
      <c r="M500" s="2207"/>
      <c r="N500" s="2207"/>
      <c r="O500" s="2208"/>
      <c r="P500" s="2207"/>
      <c r="Q500" s="2207"/>
      <c r="R500" s="2207"/>
      <c r="S500" s="2207"/>
      <c r="T500" s="2208"/>
      <c r="U500" s="2207"/>
      <c r="V500" s="2207"/>
      <c r="W500" s="2207"/>
      <c r="X500" s="2207"/>
      <c r="Y500" s="2208"/>
      <c r="Z500" s="2207"/>
      <c r="AA500" s="2207"/>
      <c r="AB500" s="2207"/>
      <c r="AC500" s="2207"/>
      <c r="AD500" s="2208"/>
      <c r="AE500" s="2207"/>
      <c r="AF500" s="2207"/>
      <c r="AG500" s="2207"/>
      <c r="AH500" s="2207"/>
      <c r="AI500" s="2208"/>
      <c r="AJ500" s="2207"/>
      <c r="AK500" s="2207"/>
      <c r="AL500" s="2207"/>
      <c r="AM500" s="2207"/>
      <c r="AN500" s="2208"/>
      <c r="AO500" s="2207"/>
      <c r="AP500" s="2207"/>
      <c r="AQ500" s="2207"/>
      <c r="AR500" s="2207"/>
      <c r="AS500" s="2208"/>
      <c r="AT500" s="2207"/>
      <c r="AU500" s="2207"/>
      <c r="AV500" s="2207"/>
      <c r="AW500" s="2207"/>
      <c r="AX500" s="2208"/>
    </row>
    <row r="501" spans="1:56">
      <c r="A501" s="2207"/>
      <c r="B501" s="2207"/>
      <c r="C501" s="2207"/>
      <c r="D501" s="2207"/>
      <c r="E501" s="2208"/>
      <c r="F501" s="2207"/>
      <c r="G501" s="2207"/>
      <c r="H501" s="2207"/>
      <c r="I501" s="2207"/>
      <c r="J501" s="2208"/>
      <c r="K501" s="2207"/>
      <c r="L501" s="2207"/>
      <c r="M501" s="2207"/>
      <c r="N501" s="2207"/>
      <c r="O501" s="2208"/>
      <c r="P501" s="2207"/>
      <c r="Q501" s="2207"/>
      <c r="R501" s="2207"/>
      <c r="S501" s="2207"/>
      <c r="T501" s="2208"/>
      <c r="U501" s="2207"/>
      <c r="V501" s="2207"/>
      <c r="W501" s="2207"/>
      <c r="X501" s="2207"/>
      <c r="Y501" s="2208"/>
      <c r="Z501" s="2207"/>
      <c r="AA501" s="2207"/>
      <c r="AB501" s="2207"/>
      <c r="AC501" s="2207"/>
      <c r="AD501" s="2208"/>
      <c r="AE501" s="2207"/>
      <c r="AF501" s="2207"/>
      <c r="AG501" s="2207"/>
      <c r="AH501" s="2207"/>
      <c r="AI501" s="2208"/>
      <c r="AJ501" s="2207"/>
      <c r="AK501" s="2207"/>
      <c r="AL501" s="2207"/>
      <c r="AM501" s="2207"/>
      <c r="AN501" s="2208"/>
      <c r="AO501" s="2207"/>
      <c r="AP501" s="2207"/>
      <c r="AQ501" s="2207"/>
      <c r="AR501" s="2207"/>
      <c r="AS501" s="2208"/>
      <c r="AT501" s="2207"/>
      <c r="AU501" s="2207"/>
      <c r="AV501" s="2207"/>
      <c r="AW501" s="2207"/>
      <c r="AX501" s="2208"/>
    </row>
    <row r="502" spans="1:56">
      <c r="A502" s="2207"/>
      <c r="B502" s="2207"/>
      <c r="C502" s="2207"/>
      <c r="D502" s="2207"/>
      <c r="E502" s="2208"/>
      <c r="F502" s="2207"/>
      <c r="G502" s="2207"/>
      <c r="H502" s="2207"/>
      <c r="I502" s="2207"/>
      <c r="J502" s="2208"/>
      <c r="K502" s="2207"/>
      <c r="L502" s="2207"/>
      <c r="M502" s="2207"/>
      <c r="N502" s="2207"/>
      <c r="O502" s="2208"/>
      <c r="P502" s="2207"/>
      <c r="Q502" s="2207"/>
      <c r="R502" s="2207"/>
      <c r="S502" s="2207"/>
      <c r="T502" s="2208"/>
      <c r="U502" s="2207"/>
      <c r="V502" s="2207"/>
      <c r="W502" s="2207"/>
      <c r="X502" s="2207"/>
      <c r="Y502" s="2208"/>
      <c r="Z502" s="2207"/>
      <c r="AA502" s="2207"/>
      <c r="AB502" s="2207"/>
      <c r="AC502" s="2207"/>
      <c r="AD502" s="2208"/>
      <c r="AE502" s="2207"/>
      <c r="AF502" s="2207"/>
      <c r="AG502" s="2207"/>
      <c r="AH502" s="2207"/>
      <c r="AI502" s="2208"/>
      <c r="AJ502" s="2207"/>
      <c r="AK502" s="2207"/>
      <c r="AL502" s="2207"/>
      <c r="AM502" s="2207"/>
      <c r="AN502" s="2208"/>
      <c r="AO502" s="2207"/>
      <c r="AP502" s="2207"/>
      <c r="AQ502" s="2207"/>
      <c r="AR502" s="2207"/>
      <c r="AS502" s="2208"/>
      <c r="AT502" s="2207"/>
      <c r="AU502" s="2207"/>
      <c r="AV502" s="2207"/>
      <c r="AW502" s="2207"/>
      <c r="AX502" s="2208"/>
    </row>
    <row r="503" spans="1:56">
      <c r="A503" s="2207"/>
      <c r="B503" s="2207"/>
      <c r="C503" s="2207"/>
      <c r="D503" s="2207"/>
      <c r="E503" s="2208"/>
      <c r="F503" s="2207"/>
      <c r="G503" s="2207"/>
      <c r="H503" s="2207"/>
      <c r="I503" s="2207"/>
      <c r="J503" s="2208"/>
      <c r="K503" s="2207"/>
      <c r="L503" s="2207"/>
      <c r="M503" s="2207"/>
      <c r="N503" s="2207"/>
      <c r="O503" s="2208"/>
      <c r="P503" s="2207"/>
      <c r="Q503" s="2207"/>
      <c r="R503" s="2207"/>
      <c r="S503" s="2207"/>
      <c r="T503" s="2208"/>
      <c r="U503" s="2207"/>
      <c r="V503" s="2207"/>
      <c r="W503" s="2207"/>
      <c r="X503" s="2207"/>
      <c r="Y503" s="2208"/>
      <c r="Z503" s="2207"/>
      <c r="AA503" s="2207"/>
      <c r="AB503" s="2207"/>
      <c r="AC503" s="2207"/>
      <c r="AD503" s="2208"/>
      <c r="AE503" s="2207"/>
      <c r="AF503" s="2207"/>
      <c r="AG503" s="2207"/>
      <c r="AH503" s="2207"/>
      <c r="AI503" s="2208"/>
      <c r="AJ503" s="2207"/>
      <c r="AK503" s="2207"/>
      <c r="AL503" s="2207"/>
      <c r="AM503" s="2207"/>
      <c r="AN503" s="2208"/>
      <c r="AO503" s="2207"/>
      <c r="AP503" s="2207"/>
      <c r="AQ503" s="2207"/>
      <c r="AR503" s="2207"/>
      <c r="AS503" s="2208"/>
      <c r="AT503" s="2207"/>
      <c r="AU503" s="2207"/>
      <c r="AV503" s="2207"/>
      <c r="AW503" s="2207"/>
      <c r="AX503" s="2208"/>
    </row>
    <row r="504" spans="1:56">
      <c r="A504" s="2207"/>
      <c r="B504" s="2207"/>
      <c r="C504" s="2207"/>
      <c r="D504" s="2207"/>
      <c r="E504" s="2208"/>
      <c r="F504" s="2207"/>
      <c r="G504" s="2207"/>
      <c r="H504" s="2207"/>
      <c r="I504" s="2207"/>
      <c r="J504" s="2208"/>
      <c r="K504" s="2207"/>
      <c r="L504" s="2207"/>
      <c r="M504" s="2207"/>
      <c r="N504" s="2207"/>
      <c r="O504" s="2208"/>
      <c r="P504" s="2207"/>
      <c r="Q504" s="2207"/>
      <c r="R504" s="2207"/>
      <c r="S504" s="2207"/>
      <c r="T504" s="2208"/>
      <c r="U504" s="2207"/>
      <c r="V504" s="2207"/>
      <c r="W504" s="2207"/>
      <c r="X504" s="2207"/>
      <c r="Y504" s="2208"/>
      <c r="Z504" s="2207"/>
      <c r="AA504" s="2207"/>
      <c r="AB504" s="2207"/>
      <c r="AC504" s="2207"/>
      <c r="AD504" s="2208"/>
      <c r="AE504" s="2207"/>
      <c r="AF504" s="2207"/>
      <c r="AG504" s="2207"/>
      <c r="AH504" s="2207"/>
      <c r="AI504" s="2208"/>
      <c r="AJ504" s="2207"/>
      <c r="AK504" s="2207"/>
      <c r="AL504" s="2207"/>
      <c r="AM504" s="2207"/>
      <c r="AN504" s="2208"/>
      <c r="AO504" s="2207"/>
      <c r="AP504" s="2207"/>
      <c r="AQ504" s="2207"/>
      <c r="AR504" s="2207"/>
      <c r="AS504" s="2208"/>
      <c r="AT504" s="2207"/>
      <c r="AU504" s="2207"/>
      <c r="AV504" s="2207"/>
      <c r="AW504" s="2207"/>
      <c r="AX504" s="2208"/>
    </row>
    <row r="505" spans="1:56">
      <c r="A505" s="2207"/>
      <c r="B505" s="2207"/>
      <c r="C505" s="2207"/>
      <c r="D505" s="2207"/>
      <c r="E505" s="2208"/>
      <c r="F505" s="2207"/>
      <c r="G505" s="2207"/>
      <c r="H505" s="2207"/>
      <c r="I505" s="2207"/>
      <c r="J505" s="2208"/>
      <c r="K505" s="2207"/>
      <c r="L505" s="2207"/>
      <c r="M505" s="2207"/>
      <c r="N505" s="2207"/>
      <c r="O505" s="2208"/>
      <c r="P505" s="2207"/>
      <c r="Q505" s="2207"/>
      <c r="R505" s="2207"/>
      <c r="S505" s="2207"/>
      <c r="T505" s="2208"/>
      <c r="U505" s="2207"/>
      <c r="V505" s="2207"/>
      <c r="W505" s="2207"/>
      <c r="X505" s="2207"/>
      <c r="Y505" s="2208"/>
      <c r="Z505" s="2207"/>
      <c r="AA505" s="2207"/>
      <c r="AB505" s="2207"/>
      <c r="AC505" s="2207"/>
      <c r="AD505" s="2208"/>
      <c r="AE505" s="2207"/>
      <c r="AF505" s="2207"/>
      <c r="AG505" s="2207"/>
      <c r="AH505" s="2207"/>
      <c r="AI505" s="2208"/>
      <c r="AJ505" s="2207"/>
      <c r="AK505" s="2207"/>
      <c r="AL505" s="2207"/>
      <c r="AM505" s="2207"/>
      <c r="AN505" s="2208"/>
      <c r="AO505" s="2207"/>
      <c r="AP505" s="2207"/>
      <c r="AQ505" s="2207"/>
      <c r="AR505" s="2207"/>
      <c r="AS505" s="2208"/>
      <c r="AT505" s="2207"/>
      <c r="AU505" s="2207"/>
      <c r="AV505" s="2207"/>
      <c r="AW505" s="2207"/>
      <c r="AX505" s="2208"/>
    </row>
    <row r="506" spans="1:56">
      <c r="A506" s="2207"/>
      <c r="B506" s="2207"/>
      <c r="C506" s="2207"/>
      <c r="D506" s="2207"/>
      <c r="E506" s="2208"/>
      <c r="F506" s="2207"/>
      <c r="G506" s="2207"/>
      <c r="H506" s="2207"/>
      <c r="I506" s="2207"/>
      <c r="J506" s="2208"/>
      <c r="K506" s="2207"/>
      <c r="L506" s="2207"/>
      <c r="M506" s="2207"/>
      <c r="N506" s="2207"/>
      <c r="O506" s="2208"/>
      <c r="P506" s="2207"/>
      <c r="Q506" s="2207"/>
      <c r="R506" s="2207"/>
      <c r="S506" s="2207"/>
      <c r="T506" s="2208"/>
      <c r="U506" s="2207"/>
      <c r="V506" s="2207"/>
      <c r="W506" s="2207"/>
      <c r="X506" s="2207"/>
      <c r="Y506" s="2208"/>
      <c r="Z506" s="2207"/>
      <c r="AA506" s="2207"/>
      <c r="AB506" s="2207"/>
      <c r="AC506" s="2207"/>
      <c r="AD506" s="2208"/>
      <c r="AE506" s="2207"/>
      <c r="AF506" s="2207"/>
      <c r="AG506" s="2207"/>
      <c r="AH506" s="2207"/>
      <c r="AI506" s="2208"/>
      <c r="AJ506" s="2207"/>
      <c r="AK506" s="2207"/>
      <c r="AL506" s="2207"/>
      <c r="AM506" s="2207"/>
      <c r="AN506" s="2208"/>
      <c r="AO506" s="2207"/>
      <c r="AP506" s="2207"/>
      <c r="AQ506" s="2207"/>
      <c r="AR506" s="2207"/>
      <c r="AS506" s="2208"/>
      <c r="AT506" s="2207"/>
      <c r="AU506" s="2207"/>
      <c r="AV506" s="2207"/>
      <c r="AW506" s="2207"/>
      <c r="AX506" s="2208"/>
    </row>
    <row r="507" spans="1:56">
      <c r="A507" s="2261"/>
      <c r="B507" s="2261"/>
      <c r="C507" s="2261"/>
      <c r="D507" s="2261"/>
      <c r="E507" s="2262"/>
      <c r="F507" s="2261"/>
      <c r="G507" s="2261"/>
      <c r="H507" s="2261"/>
      <c r="I507" s="2261"/>
      <c r="J507" s="2262"/>
      <c r="K507" s="2261"/>
      <c r="L507" s="2261"/>
      <c r="M507" s="2261"/>
      <c r="N507" s="2261"/>
      <c r="O507" s="2262"/>
      <c r="P507" s="2261"/>
      <c r="Q507" s="2261"/>
      <c r="R507" s="2261"/>
      <c r="S507" s="2261"/>
      <c r="T507" s="2262"/>
      <c r="U507" s="2261"/>
      <c r="V507" s="2261"/>
      <c r="W507" s="2261"/>
      <c r="X507" s="2261"/>
      <c r="Y507" s="2262"/>
      <c r="Z507" s="2261"/>
      <c r="AA507" s="2261"/>
      <c r="AB507" s="2261"/>
      <c r="AC507" s="2261"/>
      <c r="AD507" s="2262"/>
      <c r="AE507" s="2261"/>
      <c r="AF507" s="2261"/>
      <c r="AG507" s="2261"/>
      <c r="AH507" s="2261"/>
      <c r="AI507" s="2262"/>
      <c r="AJ507" s="2261"/>
      <c r="AK507" s="2261"/>
      <c r="AL507" s="2261"/>
      <c r="AM507" s="2261"/>
      <c r="AN507" s="2262"/>
      <c r="AO507" s="2261"/>
      <c r="AP507" s="2261"/>
      <c r="AQ507" s="2261"/>
      <c r="AR507" s="2261"/>
      <c r="AS507" s="2262"/>
      <c r="AT507" s="2261"/>
      <c r="AU507" s="2261"/>
      <c r="AV507" s="2261"/>
      <c r="AW507" s="2261"/>
      <c r="AX507" s="2262"/>
    </row>
    <row r="508" spans="1:56">
      <c r="A508" s="424">
        <v>11</v>
      </c>
      <c r="B508" s="425"/>
      <c r="C508" s="425"/>
      <c r="D508" s="425"/>
      <c r="E508" s="426"/>
      <c r="F508" s="424">
        <v>12</v>
      </c>
      <c r="G508" s="425"/>
      <c r="H508" s="425"/>
      <c r="I508" s="425"/>
      <c r="J508" s="426"/>
      <c r="K508" s="424">
        <v>13</v>
      </c>
      <c r="L508" s="425"/>
      <c r="M508" s="425"/>
      <c r="N508" s="425"/>
      <c r="O508" s="426"/>
      <c r="P508" s="424">
        <v>14</v>
      </c>
      <c r="Q508" s="425"/>
      <c r="R508" s="425"/>
      <c r="S508" s="425"/>
      <c r="T508" s="426"/>
      <c r="U508" s="424">
        <v>15</v>
      </c>
      <c r="V508" s="425"/>
      <c r="W508" s="425"/>
      <c r="X508" s="425"/>
      <c r="Y508" s="426"/>
      <c r="Z508" s="424">
        <v>16</v>
      </c>
      <c r="AA508" s="425"/>
      <c r="AB508" s="425"/>
      <c r="AC508" s="425"/>
      <c r="AD508" s="426"/>
      <c r="AE508" s="424">
        <v>17</v>
      </c>
      <c r="AF508" s="425"/>
      <c r="AG508" s="425"/>
      <c r="AH508" s="425"/>
      <c r="AI508" s="426"/>
      <c r="AJ508" s="424">
        <v>18</v>
      </c>
      <c r="AK508" s="425"/>
      <c r="AL508" s="425"/>
      <c r="AM508" s="425"/>
      <c r="AN508" s="426"/>
      <c r="AO508" s="424">
        <v>19</v>
      </c>
      <c r="AP508" s="425"/>
      <c r="AQ508" s="425"/>
      <c r="AR508" s="425"/>
      <c r="AS508" s="426"/>
      <c r="AT508" s="424">
        <v>20</v>
      </c>
      <c r="AU508" s="425"/>
      <c r="AV508" s="425"/>
      <c r="AW508" s="425"/>
      <c r="AX508" s="426"/>
    </row>
    <row r="509" spans="1:56">
      <c r="A509" s="2207"/>
      <c r="B509" s="2207"/>
      <c r="C509" s="2207"/>
      <c r="D509" s="2207"/>
      <c r="E509" s="2208"/>
      <c r="F509" s="2207"/>
      <c r="G509" s="2207"/>
      <c r="H509" s="2207"/>
      <c r="I509" s="2207"/>
      <c r="J509" s="2208"/>
      <c r="K509" s="2207"/>
      <c r="L509" s="2207"/>
      <c r="M509" s="2207"/>
      <c r="N509" s="2207"/>
      <c r="O509" s="2208"/>
      <c r="P509" s="2207"/>
      <c r="Q509" s="2207"/>
      <c r="R509" s="2207"/>
      <c r="S509" s="2207"/>
      <c r="T509" s="2208"/>
      <c r="U509" s="2207"/>
      <c r="V509" s="2207"/>
      <c r="W509" s="2207"/>
      <c r="X509" s="2207"/>
      <c r="Y509" s="2208"/>
      <c r="Z509" s="2207"/>
      <c r="AA509" s="2207"/>
      <c r="AB509" s="2207"/>
      <c r="AC509" s="2207"/>
      <c r="AD509" s="2208"/>
      <c r="AE509" s="2207"/>
      <c r="AF509" s="2207"/>
      <c r="AG509" s="2207"/>
      <c r="AH509" s="2207"/>
      <c r="AI509" s="2208"/>
      <c r="AJ509" s="2207"/>
      <c r="AK509" s="2207"/>
      <c r="AL509" s="2207"/>
      <c r="AM509" s="2207"/>
      <c r="AN509" s="2208"/>
      <c r="AO509" s="2207"/>
      <c r="AP509" s="2207"/>
      <c r="AQ509" s="2207"/>
      <c r="AR509" s="2207"/>
      <c r="AS509" s="2208"/>
      <c r="AT509" s="2207"/>
      <c r="AU509" s="2207"/>
      <c r="AV509" s="2207"/>
      <c r="AW509" s="2207"/>
      <c r="AX509" s="2208"/>
    </row>
    <row r="510" spans="1:56">
      <c r="A510" s="2207"/>
      <c r="B510" s="2207"/>
      <c r="C510" s="2207"/>
      <c r="D510" s="2207"/>
      <c r="E510" s="2208"/>
      <c r="F510" s="2207"/>
      <c r="G510" s="2207"/>
      <c r="H510" s="2207"/>
      <c r="I510" s="2207"/>
      <c r="J510" s="2208"/>
      <c r="K510" s="2207"/>
      <c r="L510" s="2207"/>
      <c r="M510" s="2207"/>
      <c r="N510" s="2207"/>
      <c r="O510" s="2208"/>
      <c r="P510" s="2207"/>
      <c r="Q510" s="2207"/>
      <c r="R510" s="2207"/>
      <c r="S510" s="2207"/>
      <c r="T510" s="2208"/>
      <c r="U510" s="2207"/>
      <c r="V510" s="2207"/>
      <c r="W510" s="2207"/>
      <c r="X510" s="2207"/>
      <c r="Y510" s="2208"/>
      <c r="Z510" s="2207"/>
      <c r="AA510" s="2207"/>
      <c r="AB510" s="2207"/>
      <c r="AC510" s="2207"/>
      <c r="AD510" s="2208"/>
      <c r="AE510" s="2207"/>
      <c r="AF510" s="2207"/>
      <c r="AG510" s="2207"/>
      <c r="AH510" s="2207"/>
      <c r="AI510" s="2208"/>
      <c r="AJ510" s="2207"/>
      <c r="AK510" s="2207"/>
      <c r="AL510" s="2207"/>
      <c r="AM510" s="2207"/>
      <c r="AN510" s="2208"/>
      <c r="AO510" s="2207"/>
      <c r="AP510" s="2207"/>
      <c r="AQ510" s="2207"/>
      <c r="AR510" s="2207"/>
      <c r="AS510" s="2208"/>
      <c r="AT510" s="2207"/>
      <c r="AU510" s="2207"/>
      <c r="AV510" s="2207"/>
      <c r="AW510" s="2207"/>
      <c r="AX510" s="2208"/>
    </row>
    <row r="511" spans="1:56">
      <c r="A511" s="2207"/>
      <c r="B511" s="2207"/>
      <c r="C511" s="2207"/>
      <c r="D511" s="2207"/>
      <c r="E511" s="2208"/>
      <c r="F511" s="2207"/>
      <c r="G511" s="2207"/>
      <c r="H511" s="2207"/>
      <c r="I511" s="2207"/>
      <c r="J511" s="2208"/>
      <c r="K511" s="2207"/>
      <c r="L511" s="2207"/>
      <c r="M511" s="2207"/>
      <c r="N511" s="2207"/>
      <c r="O511" s="2208"/>
      <c r="P511" s="2207"/>
      <c r="Q511" s="2207"/>
      <c r="R511" s="2207"/>
      <c r="S511" s="2207"/>
      <c r="T511" s="2208"/>
      <c r="U511" s="2207"/>
      <c r="V511" s="2207"/>
      <c r="W511" s="2207"/>
      <c r="X511" s="2207"/>
      <c r="Y511" s="2208"/>
      <c r="Z511" s="2207"/>
      <c r="AA511" s="2207"/>
      <c r="AB511" s="2207"/>
      <c r="AC511" s="2207"/>
      <c r="AD511" s="2208"/>
      <c r="AE511" s="2207"/>
      <c r="AF511" s="2207"/>
      <c r="AG511" s="2207"/>
      <c r="AH511" s="2207"/>
      <c r="AI511" s="2208"/>
      <c r="AJ511" s="2207"/>
      <c r="AK511" s="2207"/>
      <c r="AL511" s="2207"/>
      <c r="AM511" s="2207"/>
      <c r="AN511" s="2208"/>
      <c r="AO511" s="2207"/>
      <c r="AP511" s="2207"/>
      <c r="AQ511" s="2207"/>
      <c r="AR511" s="2207"/>
      <c r="AS511" s="2208"/>
      <c r="AT511" s="2207"/>
      <c r="AU511" s="2207"/>
      <c r="AV511" s="2207"/>
      <c r="AW511" s="2207"/>
      <c r="AX511" s="2208"/>
    </row>
    <row r="512" spans="1:56">
      <c r="A512" s="2207"/>
      <c r="B512" s="2207"/>
      <c r="C512" s="2207"/>
      <c r="D512" s="2207"/>
      <c r="E512" s="2208"/>
      <c r="F512" s="2207"/>
      <c r="G512" s="2207"/>
      <c r="H512" s="2207"/>
      <c r="I512" s="2207"/>
      <c r="J512" s="2208"/>
      <c r="K512" s="2207"/>
      <c r="L512" s="2207"/>
      <c r="M512" s="2207"/>
      <c r="N512" s="2207"/>
      <c r="O512" s="2208"/>
      <c r="P512" s="2207"/>
      <c r="Q512" s="2207"/>
      <c r="R512" s="2207"/>
      <c r="S512" s="2207"/>
      <c r="T512" s="2208"/>
      <c r="U512" s="2207"/>
      <c r="V512" s="2207"/>
      <c r="W512" s="2207"/>
      <c r="X512" s="2207"/>
      <c r="Y512" s="2208"/>
      <c r="Z512" s="2207"/>
      <c r="AA512" s="2207"/>
      <c r="AB512" s="2207"/>
      <c r="AC512" s="2207"/>
      <c r="AD512" s="2208"/>
      <c r="AE512" s="2207"/>
      <c r="AF512" s="2207"/>
      <c r="AG512" s="2207"/>
      <c r="AH512" s="2207"/>
      <c r="AI512" s="2208"/>
      <c r="AJ512" s="2207"/>
      <c r="AK512" s="2207"/>
      <c r="AL512" s="2207"/>
      <c r="AM512" s="2207"/>
      <c r="AN512" s="2208"/>
      <c r="AO512" s="2207"/>
      <c r="AP512" s="2207"/>
      <c r="AQ512" s="2207"/>
      <c r="AR512" s="2207"/>
      <c r="AS512" s="2208"/>
      <c r="AT512" s="2207"/>
      <c r="AU512" s="2207"/>
      <c r="AV512" s="2207"/>
      <c r="AW512" s="2207"/>
      <c r="AX512" s="2208"/>
    </row>
    <row r="513" spans="1:56">
      <c r="A513" s="2207"/>
      <c r="B513" s="2207"/>
      <c r="C513" s="2207"/>
      <c r="D513" s="2207"/>
      <c r="E513" s="2208"/>
      <c r="F513" s="2207"/>
      <c r="G513" s="2207"/>
      <c r="H513" s="2207"/>
      <c r="I513" s="2207"/>
      <c r="J513" s="2208"/>
      <c r="K513" s="2207"/>
      <c r="L513" s="2207"/>
      <c r="M513" s="2207"/>
      <c r="N513" s="2207"/>
      <c r="O513" s="2208"/>
      <c r="P513" s="2207"/>
      <c r="Q513" s="2207"/>
      <c r="R513" s="2207"/>
      <c r="S513" s="2207"/>
      <c r="T513" s="2208"/>
      <c r="U513" s="2207"/>
      <c r="V513" s="2207"/>
      <c r="W513" s="2207"/>
      <c r="X513" s="2207"/>
      <c r="Y513" s="2208"/>
      <c r="Z513" s="2207"/>
      <c r="AA513" s="2207"/>
      <c r="AB513" s="2207"/>
      <c r="AC513" s="2207"/>
      <c r="AD513" s="2208"/>
      <c r="AE513" s="2207"/>
      <c r="AF513" s="2207"/>
      <c r="AG513" s="2207"/>
      <c r="AH513" s="2207"/>
      <c r="AI513" s="2208"/>
      <c r="AJ513" s="2207"/>
      <c r="AK513" s="2207"/>
      <c r="AL513" s="2207"/>
      <c r="AM513" s="2207"/>
      <c r="AN513" s="2208"/>
      <c r="AO513" s="2207"/>
      <c r="AP513" s="2207"/>
      <c r="AQ513" s="2207"/>
      <c r="AR513" s="2207"/>
      <c r="AS513" s="2208"/>
      <c r="AT513" s="2207"/>
      <c r="AU513" s="2207"/>
      <c r="AV513" s="2207"/>
      <c r="AW513" s="2207"/>
      <c r="AX513" s="2208"/>
    </row>
    <row r="514" spans="1:56" s="387" customFormat="1">
      <c r="A514" s="2207"/>
      <c r="B514" s="2207"/>
      <c r="C514" s="2207"/>
      <c r="D514" s="2207"/>
      <c r="E514" s="2208"/>
      <c r="F514" s="2207"/>
      <c r="G514" s="2207"/>
      <c r="H514" s="2207"/>
      <c r="I514" s="2207"/>
      <c r="J514" s="2208"/>
      <c r="K514" s="2207"/>
      <c r="L514" s="2207"/>
      <c r="M514" s="2207"/>
      <c r="N514" s="2207"/>
      <c r="O514" s="2208"/>
      <c r="P514" s="2207"/>
      <c r="Q514" s="2207"/>
      <c r="R514" s="2207"/>
      <c r="S514" s="2207"/>
      <c r="T514" s="2208"/>
      <c r="U514" s="2207"/>
      <c r="V514" s="2207"/>
      <c r="W514" s="2207"/>
      <c r="X514" s="2207"/>
      <c r="Y514" s="2208"/>
      <c r="Z514" s="2207"/>
      <c r="AA514" s="2207"/>
      <c r="AB514" s="2207"/>
      <c r="AC514" s="2207"/>
      <c r="AD514" s="2208"/>
      <c r="AE514" s="2207"/>
      <c r="AF514" s="2207"/>
      <c r="AG514" s="2207"/>
      <c r="AH514" s="2207"/>
      <c r="AI514" s="2208"/>
      <c r="AJ514" s="2207"/>
      <c r="AK514" s="2207"/>
      <c r="AL514" s="2207"/>
      <c r="AM514" s="2207"/>
      <c r="AN514" s="2208"/>
      <c r="AO514" s="2207"/>
      <c r="AP514" s="2207"/>
      <c r="AQ514" s="2207"/>
      <c r="AR514" s="2207"/>
      <c r="AS514" s="2208"/>
      <c r="AT514" s="2207"/>
      <c r="AU514" s="2207"/>
      <c r="AV514" s="2207"/>
      <c r="AW514" s="2207"/>
      <c r="AX514" s="2208"/>
      <c r="AY514" s="388"/>
      <c r="AZ514" s="388"/>
      <c r="BA514" s="388"/>
      <c r="BB514" s="388"/>
      <c r="BC514" s="388"/>
      <c r="BD514" s="388"/>
    </row>
    <row r="515" spans="1:56">
      <c r="A515" s="2207"/>
      <c r="B515" s="2207"/>
      <c r="C515" s="2207"/>
      <c r="D515" s="2207"/>
      <c r="E515" s="2208"/>
      <c r="F515" s="2207"/>
      <c r="G515" s="2207"/>
      <c r="H515" s="2207"/>
      <c r="I515" s="2207"/>
      <c r="J515" s="2208"/>
      <c r="K515" s="2207"/>
      <c r="L515" s="2207"/>
      <c r="M515" s="2207"/>
      <c r="N515" s="2207"/>
      <c r="O515" s="2208"/>
      <c r="P515" s="2207"/>
      <c r="Q515" s="2207"/>
      <c r="R515" s="2207"/>
      <c r="S515" s="2207"/>
      <c r="T515" s="2208"/>
      <c r="U515" s="2207"/>
      <c r="V515" s="2207"/>
      <c r="W515" s="2207"/>
      <c r="X515" s="2207"/>
      <c r="Y515" s="2208"/>
      <c r="Z515" s="2207"/>
      <c r="AA515" s="2207"/>
      <c r="AB515" s="2207"/>
      <c r="AC515" s="2207"/>
      <c r="AD515" s="2208"/>
      <c r="AE515" s="2207"/>
      <c r="AF515" s="2207"/>
      <c r="AG515" s="2207"/>
      <c r="AH515" s="2207"/>
      <c r="AI515" s="2208"/>
      <c r="AJ515" s="2207"/>
      <c r="AK515" s="2207"/>
      <c r="AL515" s="2207"/>
      <c r="AM515" s="2207"/>
      <c r="AN515" s="2208"/>
      <c r="AO515" s="2207"/>
      <c r="AP515" s="2207"/>
      <c r="AQ515" s="2207"/>
      <c r="AR515" s="2207"/>
      <c r="AS515" s="2208"/>
      <c r="AT515" s="2207"/>
      <c r="AU515" s="2207"/>
      <c r="AV515" s="2207"/>
      <c r="AW515" s="2207"/>
      <c r="AX515" s="2208"/>
    </row>
    <row r="516" spans="1:56">
      <c r="A516" s="2207"/>
      <c r="B516" s="2207"/>
      <c r="C516" s="2207"/>
      <c r="D516" s="2207"/>
      <c r="E516" s="2208"/>
      <c r="F516" s="2207"/>
      <c r="G516" s="2207"/>
      <c r="H516" s="2207"/>
      <c r="I516" s="2207"/>
      <c r="J516" s="2208"/>
      <c r="K516" s="2207"/>
      <c r="L516" s="2207"/>
      <c r="M516" s="2207"/>
      <c r="N516" s="2207"/>
      <c r="O516" s="2208"/>
      <c r="P516" s="2207"/>
      <c r="Q516" s="2207"/>
      <c r="R516" s="2207"/>
      <c r="S516" s="2207"/>
      <c r="T516" s="2208"/>
      <c r="U516" s="2207"/>
      <c r="V516" s="2207"/>
      <c r="W516" s="2207"/>
      <c r="X516" s="2207"/>
      <c r="Y516" s="2208"/>
      <c r="Z516" s="2207"/>
      <c r="AA516" s="2207"/>
      <c r="AB516" s="2207"/>
      <c r="AC516" s="2207"/>
      <c r="AD516" s="2208"/>
      <c r="AE516" s="2207"/>
      <c r="AF516" s="2207"/>
      <c r="AG516" s="2207"/>
      <c r="AH516" s="2207"/>
      <c r="AI516" s="2208"/>
      <c r="AJ516" s="2207"/>
      <c r="AK516" s="2207"/>
      <c r="AL516" s="2207"/>
      <c r="AM516" s="2207"/>
      <c r="AN516" s="2208"/>
      <c r="AO516" s="2207"/>
      <c r="AP516" s="2207"/>
      <c r="AQ516" s="2207"/>
      <c r="AR516" s="2207"/>
      <c r="AS516" s="2208"/>
      <c r="AT516" s="2207"/>
      <c r="AU516" s="2207"/>
      <c r="AV516" s="2207"/>
      <c r="AW516" s="2207"/>
      <c r="AX516" s="2208"/>
    </row>
    <row r="517" spans="1:56">
      <c r="A517" s="2207"/>
      <c r="B517" s="2207"/>
      <c r="C517" s="2207"/>
      <c r="D517" s="2207"/>
      <c r="E517" s="2208"/>
      <c r="F517" s="2207"/>
      <c r="G517" s="2207"/>
      <c r="H517" s="2207"/>
      <c r="I517" s="2207"/>
      <c r="J517" s="2208"/>
      <c r="K517" s="2207"/>
      <c r="L517" s="2207"/>
      <c r="M517" s="2207"/>
      <c r="N517" s="2207"/>
      <c r="O517" s="2208"/>
      <c r="P517" s="2207"/>
      <c r="Q517" s="2207"/>
      <c r="R517" s="2207"/>
      <c r="S517" s="2207"/>
      <c r="T517" s="2208"/>
      <c r="U517" s="2207"/>
      <c r="V517" s="2207"/>
      <c r="W517" s="2207"/>
      <c r="X517" s="2207"/>
      <c r="Y517" s="2208"/>
      <c r="Z517" s="2207"/>
      <c r="AA517" s="2207"/>
      <c r="AB517" s="2207"/>
      <c r="AC517" s="2207"/>
      <c r="AD517" s="2208"/>
      <c r="AE517" s="2207"/>
      <c r="AF517" s="2207"/>
      <c r="AG517" s="2207"/>
      <c r="AH517" s="2207"/>
      <c r="AI517" s="2208"/>
      <c r="AJ517" s="2207"/>
      <c r="AK517" s="2207"/>
      <c r="AL517" s="2207"/>
      <c r="AM517" s="2207"/>
      <c r="AN517" s="2208"/>
      <c r="AO517" s="2207"/>
      <c r="AP517" s="2207"/>
      <c r="AQ517" s="2207"/>
      <c r="AR517" s="2207"/>
      <c r="AS517" s="2208"/>
      <c r="AT517" s="2207"/>
      <c r="AU517" s="2207"/>
      <c r="AV517" s="2207"/>
      <c r="AW517" s="2207"/>
      <c r="AX517" s="2208"/>
    </row>
    <row r="518" spans="1:56">
      <c r="A518" s="2207"/>
      <c r="B518" s="2207"/>
      <c r="C518" s="2207"/>
      <c r="D518" s="2207"/>
      <c r="E518" s="2208"/>
      <c r="F518" s="2207"/>
      <c r="G518" s="2207"/>
      <c r="H518" s="2207"/>
      <c r="I518" s="2207"/>
      <c r="J518" s="2208"/>
      <c r="K518" s="2207"/>
      <c r="L518" s="2207"/>
      <c r="M518" s="2207"/>
      <c r="N518" s="2207"/>
      <c r="O518" s="2208"/>
      <c r="P518" s="2207"/>
      <c r="Q518" s="2207"/>
      <c r="R518" s="2207"/>
      <c r="S518" s="2207"/>
      <c r="T518" s="2208"/>
      <c r="U518" s="2207"/>
      <c r="V518" s="2207"/>
      <c r="W518" s="2207"/>
      <c r="X518" s="2207"/>
      <c r="Y518" s="2208"/>
      <c r="Z518" s="2207"/>
      <c r="AA518" s="2207"/>
      <c r="AB518" s="2207"/>
      <c r="AC518" s="2207"/>
      <c r="AD518" s="2208"/>
      <c r="AE518" s="2207"/>
      <c r="AF518" s="2207"/>
      <c r="AG518" s="2207"/>
      <c r="AH518" s="2207"/>
      <c r="AI518" s="2208"/>
      <c r="AJ518" s="2207"/>
      <c r="AK518" s="2207"/>
      <c r="AL518" s="2207"/>
      <c r="AM518" s="2207"/>
      <c r="AN518" s="2208"/>
      <c r="AO518" s="2207"/>
      <c r="AP518" s="2207"/>
      <c r="AQ518" s="2207"/>
      <c r="AR518" s="2207"/>
      <c r="AS518" s="2208"/>
      <c r="AT518" s="2207"/>
      <c r="AU518" s="2207"/>
      <c r="AV518" s="2207"/>
      <c r="AW518" s="2207"/>
      <c r="AX518" s="2208"/>
    </row>
    <row r="519" spans="1:56">
      <c r="A519" s="2207"/>
      <c r="B519" s="2207"/>
      <c r="C519" s="2207"/>
      <c r="D519" s="2207"/>
      <c r="E519" s="2208"/>
      <c r="F519" s="2207"/>
      <c r="G519" s="2207"/>
      <c r="H519" s="2207"/>
      <c r="I519" s="2207"/>
      <c r="J519" s="2208"/>
      <c r="K519" s="2207"/>
      <c r="L519" s="2207"/>
      <c r="M519" s="2207"/>
      <c r="N519" s="2207"/>
      <c r="O519" s="2208"/>
      <c r="P519" s="2207"/>
      <c r="Q519" s="2207"/>
      <c r="R519" s="2207"/>
      <c r="S519" s="2207"/>
      <c r="T519" s="2208"/>
      <c r="U519" s="2207"/>
      <c r="V519" s="2207"/>
      <c r="W519" s="2207"/>
      <c r="X519" s="2207"/>
      <c r="Y519" s="2208"/>
      <c r="Z519" s="2207"/>
      <c r="AA519" s="2207"/>
      <c r="AB519" s="2207"/>
      <c r="AC519" s="2207"/>
      <c r="AD519" s="2208"/>
      <c r="AE519" s="2207"/>
      <c r="AF519" s="2207"/>
      <c r="AG519" s="2207"/>
      <c r="AH519" s="2207"/>
      <c r="AI519" s="2208"/>
      <c r="AJ519" s="2207"/>
      <c r="AK519" s="2207"/>
      <c r="AL519" s="2207"/>
      <c r="AM519" s="2207"/>
      <c r="AN519" s="2208"/>
      <c r="AO519" s="2207"/>
      <c r="AP519" s="2207"/>
      <c r="AQ519" s="2207"/>
      <c r="AR519" s="2207"/>
      <c r="AS519" s="2208"/>
      <c r="AT519" s="2207"/>
      <c r="AU519" s="2207"/>
      <c r="AV519" s="2207"/>
      <c r="AW519" s="2207"/>
      <c r="AX519" s="2208"/>
    </row>
    <row r="520" spans="1:56">
      <c r="A520" s="2207"/>
      <c r="B520" s="2207"/>
      <c r="C520" s="2207"/>
      <c r="D520" s="2207"/>
      <c r="E520" s="2208"/>
      <c r="F520" s="2207"/>
      <c r="G520" s="2207"/>
      <c r="H520" s="2207"/>
      <c r="I520" s="2207"/>
      <c r="J520" s="2208"/>
      <c r="K520" s="2207"/>
      <c r="L520" s="2207"/>
      <c r="M520" s="2207"/>
      <c r="N520" s="2207"/>
      <c r="O520" s="2208"/>
      <c r="P520" s="2207"/>
      <c r="Q520" s="2207"/>
      <c r="R520" s="2207"/>
      <c r="S520" s="2207"/>
      <c r="T520" s="2208"/>
      <c r="U520" s="2207"/>
      <c r="V520" s="2207"/>
      <c r="W520" s="2207"/>
      <c r="X520" s="2207"/>
      <c r="Y520" s="2208"/>
      <c r="Z520" s="2207"/>
      <c r="AA520" s="2207"/>
      <c r="AB520" s="2207"/>
      <c r="AC520" s="2207"/>
      <c r="AD520" s="2208"/>
      <c r="AE520" s="2207"/>
      <c r="AF520" s="2207"/>
      <c r="AG520" s="2207"/>
      <c r="AH520" s="2207"/>
      <c r="AI520" s="2208"/>
      <c r="AJ520" s="2207"/>
      <c r="AK520" s="2207"/>
      <c r="AL520" s="2207"/>
      <c r="AM520" s="2207"/>
      <c r="AN520" s="2208"/>
      <c r="AO520" s="2207"/>
      <c r="AP520" s="2207"/>
      <c r="AQ520" s="2207"/>
      <c r="AR520" s="2207"/>
      <c r="AS520" s="2208"/>
      <c r="AT520" s="2207"/>
      <c r="AU520" s="2207"/>
      <c r="AV520" s="2207"/>
      <c r="AW520" s="2207"/>
      <c r="AX520" s="2208"/>
    </row>
    <row r="521" spans="1:56">
      <c r="A521" s="2207"/>
      <c r="B521" s="2207"/>
      <c r="C521" s="2207"/>
      <c r="D521" s="2207"/>
      <c r="E521" s="2208"/>
      <c r="F521" s="2207"/>
      <c r="G521" s="2207"/>
      <c r="H521" s="2207"/>
      <c r="I521" s="2207"/>
      <c r="J521" s="2208"/>
      <c r="K521" s="2207"/>
      <c r="L521" s="2207"/>
      <c r="M521" s="2207"/>
      <c r="N521" s="2207"/>
      <c r="O521" s="2208"/>
      <c r="P521" s="2207"/>
      <c r="Q521" s="2207"/>
      <c r="R521" s="2207"/>
      <c r="S521" s="2207"/>
      <c r="T521" s="2208"/>
      <c r="U521" s="2207"/>
      <c r="V521" s="2207"/>
      <c r="W521" s="2207"/>
      <c r="X521" s="2207"/>
      <c r="Y521" s="2208"/>
      <c r="Z521" s="2207"/>
      <c r="AA521" s="2207"/>
      <c r="AB521" s="2207"/>
      <c r="AC521" s="2207"/>
      <c r="AD521" s="2208"/>
      <c r="AE521" s="2207"/>
      <c r="AF521" s="2207"/>
      <c r="AG521" s="2207"/>
      <c r="AH521" s="2207"/>
      <c r="AI521" s="2208"/>
      <c r="AJ521" s="2207"/>
      <c r="AK521" s="2207"/>
      <c r="AL521" s="2207"/>
      <c r="AM521" s="2207"/>
      <c r="AN521" s="2208"/>
      <c r="AO521" s="2207"/>
      <c r="AP521" s="2207"/>
      <c r="AQ521" s="2207"/>
      <c r="AR521" s="2207"/>
      <c r="AS521" s="2208"/>
      <c r="AT521" s="2207"/>
      <c r="AU521" s="2207"/>
      <c r="AV521" s="2207"/>
      <c r="AW521" s="2207"/>
      <c r="AX521" s="2208"/>
    </row>
    <row r="522" spans="1:56">
      <c r="A522" s="2207"/>
      <c r="B522" s="2207"/>
      <c r="C522" s="2207"/>
      <c r="D522" s="2207"/>
      <c r="E522" s="2208"/>
      <c r="F522" s="2207"/>
      <c r="G522" s="2207"/>
      <c r="H522" s="2207"/>
      <c r="I522" s="2207"/>
      <c r="J522" s="2208"/>
      <c r="K522" s="2207"/>
      <c r="L522" s="2207"/>
      <c r="M522" s="2207"/>
      <c r="N522" s="2207"/>
      <c r="O522" s="2208"/>
      <c r="P522" s="2207"/>
      <c r="Q522" s="2207"/>
      <c r="R522" s="2207"/>
      <c r="S522" s="2207"/>
      <c r="T522" s="2208"/>
      <c r="U522" s="2207"/>
      <c r="V522" s="2207"/>
      <c r="W522" s="2207"/>
      <c r="X522" s="2207"/>
      <c r="Y522" s="2208"/>
      <c r="Z522" s="2207"/>
      <c r="AA522" s="2207"/>
      <c r="AB522" s="2207"/>
      <c r="AC522" s="2207"/>
      <c r="AD522" s="2208"/>
      <c r="AE522" s="2207"/>
      <c r="AF522" s="2207"/>
      <c r="AG522" s="2207"/>
      <c r="AH522" s="2207"/>
      <c r="AI522" s="2208"/>
      <c r="AJ522" s="2207"/>
      <c r="AK522" s="2207"/>
      <c r="AL522" s="2207"/>
      <c r="AM522" s="2207"/>
      <c r="AN522" s="2208"/>
      <c r="AO522" s="2207"/>
      <c r="AP522" s="2207"/>
      <c r="AQ522" s="2207"/>
      <c r="AR522" s="2207"/>
      <c r="AS522" s="2208"/>
      <c r="AT522" s="2207"/>
      <c r="AU522" s="2207"/>
      <c r="AV522" s="2207"/>
      <c r="AW522" s="2207"/>
      <c r="AX522" s="2208"/>
    </row>
    <row r="523" spans="1:56">
      <c r="A523" s="2261"/>
      <c r="B523" s="2261"/>
      <c r="C523" s="2261"/>
      <c r="D523" s="2261"/>
      <c r="E523" s="2262"/>
      <c r="F523" s="2261"/>
      <c r="G523" s="2261"/>
      <c r="H523" s="2261"/>
      <c r="I523" s="2261"/>
      <c r="J523" s="2262"/>
      <c r="K523" s="2261"/>
      <c r="L523" s="2261"/>
      <c r="M523" s="2261"/>
      <c r="N523" s="2261"/>
      <c r="O523" s="2262"/>
      <c r="P523" s="2261"/>
      <c r="Q523" s="2261"/>
      <c r="R523" s="2261"/>
      <c r="S523" s="2261"/>
      <c r="T523" s="2262"/>
      <c r="U523" s="2261"/>
      <c r="V523" s="2261"/>
      <c r="W523" s="2261"/>
      <c r="X523" s="2261"/>
      <c r="Y523" s="2262"/>
      <c r="Z523" s="2261"/>
      <c r="AA523" s="2261"/>
      <c r="AB523" s="2261"/>
      <c r="AC523" s="2261"/>
      <c r="AD523" s="2262"/>
      <c r="AE523" s="2261"/>
      <c r="AF523" s="2261"/>
      <c r="AG523" s="2261"/>
      <c r="AH523" s="2261"/>
      <c r="AI523" s="2262"/>
      <c r="AJ523" s="2261"/>
      <c r="AK523" s="2261"/>
      <c r="AL523" s="2261"/>
      <c r="AM523" s="2261"/>
      <c r="AN523" s="2262"/>
      <c r="AO523" s="2261"/>
      <c r="AP523" s="2261"/>
      <c r="AQ523" s="2261"/>
      <c r="AR523" s="2261"/>
      <c r="AS523" s="2262"/>
      <c r="AT523" s="2261"/>
      <c r="AU523" s="2261"/>
      <c r="AV523" s="2261"/>
      <c r="AW523" s="2261"/>
      <c r="AX523" s="2262"/>
    </row>
    <row r="524" spans="1:56">
      <c r="A524" s="424">
        <v>21</v>
      </c>
      <c r="B524" s="425"/>
      <c r="C524" s="425"/>
      <c r="D524" s="425"/>
      <c r="E524" s="426"/>
      <c r="F524" s="424">
        <v>22</v>
      </c>
      <c r="G524" s="425"/>
      <c r="H524" s="425"/>
      <c r="I524" s="425"/>
      <c r="J524" s="426"/>
      <c r="K524" s="424">
        <v>23</v>
      </c>
      <c r="L524" s="425"/>
      <c r="M524" s="425"/>
      <c r="N524" s="425"/>
      <c r="O524" s="426"/>
      <c r="P524" s="424">
        <v>24</v>
      </c>
      <c r="Q524" s="425"/>
      <c r="R524" s="425"/>
      <c r="S524" s="425"/>
      <c r="T524" s="426"/>
      <c r="U524" s="424">
        <v>25</v>
      </c>
      <c r="V524" s="425"/>
      <c r="W524" s="425"/>
      <c r="X524" s="425"/>
      <c r="Y524" s="426"/>
      <c r="Z524" s="2264" t="s">
        <v>151</v>
      </c>
      <c r="AA524" s="2265"/>
      <c r="AB524" s="2265"/>
      <c r="AC524" s="2265"/>
      <c r="AD524" s="2265"/>
      <c r="AE524" s="2265"/>
      <c r="AF524" s="2265"/>
      <c r="AG524" s="2265"/>
      <c r="AH524" s="2265"/>
      <c r="AI524" s="2265"/>
      <c r="AJ524" s="2265"/>
      <c r="AK524" s="2265"/>
      <c r="AL524" s="2265"/>
      <c r="AM524" s="2265"/>
      <c r="AN524" s="2265"/>
      <c r="AO524" s="2265"/>
      <c r="AP524" s="2265"/>
      <c r="AQ524" s="2265"/>
      <c r="AR524" s="2265"/>
      <c r="AS524" s="2265"/>
      <c r="AT524" s="2265"/>
      <c r="AU524" s="2265"/>
      <c r="AV524" s="2265"/>
      <c r="AW524" s="2265"/>
      <c r="AX524" s="2265"/>
    </row>
    <row r="525" spans="1:56">
      <c r="A525" s="2263"/>
      <c r="B525" s="2207"/>
      <c r="C525" s="2207"/>
      <c r="D525" s="2207"/>
      <c r="E525" s="2208"/>
      <c r="F525" s="2207"/>
      <c r="G525" s="2207"/>
      <c r="H525" s="2207"/>
      <c r="I525" s="2207"/>
      <c r="J525" s="2208"/>
      <c r="K525" s="2207"/>
      <c r="L525" s="2207"/>
      <c r="M525" s="2207"/>
      <c r="N525" s="2207"/>
      <c r="O525" s="2208"/>
      <c r="P525" s="2207"/>
      <c r="Q525" s="2207"/>
      <c r="R525" s="2207"/>
      <c r="S525" s="2207"/>
      <c r="T525" s="2208"/>
      <c r="U525" s="2207"/>
      <c r="V525" s="2207"/>
      <c r="W525" s="2207"/>
      <c r="X525" s="2207"/>
      <c r="Y525" s="2208"/>
      <c r="Z525" s="2266"/>
      <c r="AA525" s="2267"/>
      <c r="AB525" s="2267"/>
      <c r="AC525" s="2267"/>
      <c r="AD525" s="2267"/>
      <c r="AE525" s="2267"/>
      <c r="AF525" s="2267"/>
      <c r="AG525" s="2267"/>
      <c r="AH525" s="2267"/>
      <c r="AI525" s="2267"/>
      <c r="AJ525" s="2267"/>
      <c r="AK525" s="2267"/>
      <c r="AL525" s="2267"/>
      <c r="AM525" s="2267"/>
      <c r="AN525" s="2267"/>
      <c r="AO525" s="2267"/>
      <c r="AP525" s="2267"/>
      <c r="AQ525" s="2267"/>
      <c r="AR525" s="2267"/>
      <c r="AS525" s="2267"/>
      <c r="AT525" s="2267"/>
      <c r="AU525" s="2267"/>
      <c r="AV525" s="2267"/>
      <c r="AW525" s="2267"/>
      <c r="AX525" s="2267"/>
    </row>
    <row r="526" spans="1:56">
      <c r="A526" s="2263"/>
      <c r="B526" s="2207"/>
      <c r="C526" s="2207"/>
      <c r="D526" s="2207"/>
      <c r="E526" s="2208"/>
      <c r="F526" s="2207"/>
      <c r="G526" s="2207"/>
      <c r="H526" s="2207"/>
      <c r="I526" s="2207"/>
      <c r="J526" s="2208"/>
      <c r="K526" s="2207"/>
      <c r="L526" s="2207"/>
      <c r="M526" s="2207"/>
      <c r="N526" s="2207"/>
      <c r="O526" s="2208"/>
      <c r="P526" s="2207"/>
      <c r="Q526" s="2207"/>
      <c r="R526" s="2207"/>
      <c r="S526" s="2207"/>
      <c r="T526" s="2208"/>
      <c r="U526" s="2207"/>
      <c r="V526" s="2207"/>
      <c r="W526" s="2207"/>
      <c r="X526" s="2207"/>
      <c r="Y526" s="2208"/>
      <c r="Z526" s="2266"/>
      <c r="AA526" s="2267"/>
      <c r="AB526" s="2267"/>
      <c r="AC526" s="2267"/>
      <c r="AD526" s="2267"/>
      <c r="AE526" s="2267"/>
      <c r="AF526" s="2267"/>
      <c r="AG526" s="2267"/>
      <c r="AH526" s="2267"/>
      <c r="AI526" s="2267"/>
      <c r="AJ526" s="2267"/>
      <c r="AK526" s="2267"/>
      <c r="AL526" s="2267"/>
      <c r="AM526" s="2267"/>
      <c r="AN526" s="2267"/>
      <c r="AO526" s="2267"/>
      <c r="AP526" s="2267"/>
      <c r="AQ526" s="2267"/>
      <c r="AR526" s="2267"/>
      <c r="AS526" s="2267"/>
      <c r="AT526" s="2267"/>
      <c r="AU526" s="2267"/>
      <c r="AV526" s="2267"/>
      <c r="AW526" s="2267"/>
      <c r="AX526" s="2267"/>
    </row>
    <row r="527" spans="1:56">
      <c r="A527" s="2263"/>
      <c r="B527" s="2207"/>
      <c r="C527" s="2207"/>
      <c r="D527" s="2207"/>
      <c r="E527" s="2208"/>
      <c r="F527" s="2207"/>
      <c r="G527" s="2207"/>
      <c r="H527" s="2207"/>
      <c r="I527" s="2207"/>
      <c r="J527" s="2208"/>
      <c r="K527" s="2207"/>
      <c r="L527" s="2207"/>
      <c r="M527" s="2207"/>
      <c r="N527" s="2207"/>
      <c r="O527" s="2208"/>
      <c r="P527" s="2207"/>
      <c r="Q527" s="2207"/>
      <c r="R527" s="2207"/>
      <c r="S527" s="2207"/>
      <c r="T527" s="2208"/>
      <c r="U527" s="2207"/>
      <c r="V527" s="2207"/>
      <c r="W527" s="2207"/>
      <c r="X527" s="2207"/>
      <c r="Y527" s="2208"/>
      <c r="Z527" s="2266"/>
      <c r="AA527" s="2267"/>
      <c r="AB527" s="2267"/>
      <c r="AC527" s="2267"/>
      <c r="AD527" s="2267"/>
      <c r="AE527" s="2267"/>
      <c r="AF527" s="2267"/>
      <c r="AG527" s="2267"/>
      <c r="AH527" s="2267"/>
      <c r="AI527" s="2267"/>
      <c r="AJ527" s="2267"/>
      <c r="AK527" s="2267"/>
      <c r="AL527" s="2267"/>
      <c r="AM527" s="2267"/>
      <c r="AN527" s="2267"/>
      <c r="AO527" s="2267"/>
      <c r="AP527" s="2267"/>
      <c r="AQ527" s="2267"/>
      <c r="AR527" s="2267"/>
      <c r="AS527" s="2267"/>
      <c r="AT527" s="2267"/>
      <c r="AU527" s="2267"/>
      <c r="AV527" s="2267"/>
      <c r="AW527" s="2267"/>
      <c r="AX527" s="2267"/>
    </row>
    <row r="528" spans="1:56" ht="15.75">
      <c r="A528" s="2263"/>
      <c r="B528" s="2207"/>
      <c r="C528" s="2207"/>
      <c r="D528" s="2207"/>
      <c r="E528" s="2208"/>
      <c r="F528" s="2207"/>
      <c r="G528" s="2207"/>
      <c r="H528" s="2207"/>
      <c r="I528" s="2207"/>
      <c r="J528" s="2208"/>
      <c r="K528" s="2207"/>
      <c r="L528" s="2207"/>
      <c r="M528" s="2207"/>
      <c r="N528" s="2207"/>
      <c r="O528" s="2208"/>
      <c r="P528" s="2207"/>
      <c r="Q528" s="2207"/>
      <c r="R528" s="2207"/>
      <c r="S528" s="2207"/>
      <c r="T528" s="2208"/>
      <c r="U528" s="2207"/>
      <c r="V528" s="2207"/>
      <c r="W528" s="2207"/>
      <c r="X528" s="2207"/>
      <c r="Y528" s="2208"/>
      <c r="Z528" s="2270" t="s">
        <v>43</v>
      </c>
      <c r="AA528" s="2271"/>
      <c r="AB528" s="2271"/>
      <c r="AC528" s="496"/>
      <c r="AD528" s="497" t="s">
        <v>44</v>
      </c>
      <c r="AE528" s="497" t="s">
        <v>45</v>
      </c>
      <c r="AF528" s="497" t="s">
        <v>208</v>
      </c>
      <c r="AG528" s="2271" t="s">
        <v>47</v>
      </c>
      <c r="AH528" s="2271"/>
      <c r="AI528" s="2271"/>
      <c r="AJ528" s="427"/>
      <c r="AK528" s="427"/>
      <c r="AL528" s="427"/>
      <c r="AM528" s="427"/>
      <c r="AN528" s="427"/>
      <c r="AO528" s="427"/>
      <c r="AP528" s="427"/>
      <c r="AQ528" s="427"/>
      <c r="AR528" s="497" t="s">
        <v>48</v>
      </c>
      <c r="AS528" s="427"/>
      <c r="AT528" s="2268">
        <f>$AT$38</f>
        <v>462</v>
      </c>
      <c r="AU528" s="2268"/>
      <c r="AV528" s="2269" t="s">
        <v>49</v>
      </c>
      <c r="AW528" s="2269"/>
      <c r="AX528" s="427"/>
    </row>
    <row r="529" spans="1:50">
      <c r="A529" s="2263"/>
      <c r="B529" s="2207"/>
      <c r="C529" s="2207"/>
      <c r="D529" s="2207"/>
      <c r="E529" s="2208"/>
      <c r="F529" s="2207"/>
      <c r="G529" s="2207"/>
      <c r="H529" s="2207"/>
      <c r="I529" s="2207"/>
      <c r="J529" s="2208"/>
      <c r="K529" s="2207"/>
      <c r="L529" s="2207"/>
      <c r="M529" s="2207"/>
      <c r="N529" s="2207"/>
      <c r="O529" s="2208"/>
      <c r="P529" s="2207"/>
      <c r="Q529" s="2207"/>
      <c r="R529" s="2207"/>
      <c r="S529" s="2207"/>
      <c r="T529" s="2208"/>
      <c r="U529" s="2207"/>
      <c r="V529" s="2207"/>
      <c r="W529" s="2207"/>
      <c r="X529" s="2207"/>
      <c r="Y529" s="2208"/>
      <c r="Z529" s="2108"/>
      <c r="AA529" s="2109"/>
      <c r="AB529" s="2109"/>
      <c r="AC529" s="2109"/>
      <c r="AD529" s="550"/>
      <c r="AE529" s="551"/>
      <c r="AF529" s="527">
        <f>SUM($AT$38-AE529)</f>
        <v>462</v>
      </c>
      <c r="AG529" s="2207"/>
      <c r="AH529" s="2207"/>
      <c r="AI529" s="2207"/>
      <c r="AJ529" s="2207"/>
      <c r="AK529" s="2207"/>
      <c r="AL529" s="2207"/>
      <c r="AM529" s="2207"/>
      <c r="AN529" s="2207"/>
      <c r="AO529" s="2207"/>
      <c r="AP529" s="2207"/>
      <c r="AQ529" s="2207"/>
      <c r="AR529" s="2207"/>
      <c r="AS529" s="2207"/>
      <c r="AT529" s="2207"/>
      <c r="AU529" s="2207"/>
      <c r="AV529" s="2207"/>
      <c r="AW529" s="2207"/>
      <c r="AX529" s="427"/>
    </row>
    <row r="530" spans="1:50">
      <c r="A530" s="2263"/>
      <c r="B530" s="2207"/>
      <c r="C530" s="2207"/>
      <c r="D530" s="2207"/>
      <c r="E530" s="2208"/>
      <c r="F530" s="2207"/>
      <c r="G530" s="2207"/>
      <c r="H530" s="2207"/>
      <c r="I530" s="2207"/>
      <c r="J530" s="2208"/>
      <c r="K530" s="2207"/>
      <c r="L530" s="2207"/>
      <c r="M530" s="2207"/>
      <c r="N530" s="2207"/>
      <c r="O530" s="2208"/>
      <c r="P530" s="2207"/>
      <c r="Q530" s="2207"/>
      <c r="R530" s="2207"/>
      <c r="S530" s="2207"/>
      <c r="T530" s="2208"/>
      <c r="U530" s="2207"/>
      <c r="V530" s="2207"/>
      <c r="W530" s="2207"/>
      <c r="X530" s="2207"/>
      <c r="Y530" s="2208"/>
      <c r="Z530" s="2108"/>
      <c r="AA530" s="2109"/>
      <c r="AB530" s="2109"/>
      <c r="AC530" s="2109"/>
      <c r="AD530" s="550"/>
      <c r="AE530" s="551"/>
      <c r="AF530" s="527">
        <f t="shared" ref="AF530:AF539" si="10">SUM($AT$38-AE530)</f>
        <v>462</v>
      </c>
      <c r="AG530" s="2207"/>
      <c r="AH530" s="2207"/>
      <c r="AI530" s="2207"/>
      <c r="AJ530" s="2207"/>
      <c r="AK530" s="2207"/>
      <c r="AL530" s="2207"/>
      <c r="AM530" s="2207"/>
      <c r="AN530" s="2207"/>
      <c r="AO530" s="2207"/>
      <c r="AP530" s="2207"/>
      <c r="AQ530" s="2207"/>
      <c r="AR530" s="2207"/>
      <c r="AS530" s="2207"/>
      <c r="AT530" s="2207"/>
      <c r="AU530" s="2207"/>
      <c r="AV530" s="2207"/>
      <c r="AW530" s="2207"/>
      <c r="AX530" s="427"/>
    </row>
    <row r="531" spans="1:50">
      <c r="A531" s="2263"/>
      <c r="B531" s="2207"/>
      <c r="C531" s="2207"/>
      <c r="D531" s="2207"/>
      <c r="E531" s="2208"/>
      <c r="F531" s="2207"/>
      <c r="G531" s="2207"/>
      <c r="H531" s="2207"/>
      <c r="I531" s="2207"/>
      <c r="J531" s="2208"/>
      <c r="K531" s="2207"/>
      <c r="L531" s="2207"/>
      <c r="M531" s="2207"/>
      <c r="N531" s="2207"/>
      <c r="O531" s="2208"/>
      <c r="P531" s="2207"/>
      <c r="Q531" s="2207"/>
      <c r="R531" s="2207"/>
      <c r="S531" s="2207"/>
      <c r="T531" s="2208"/>
      <c r="U531" s="2207"/>
      <c r="V531" s="2207"/>
      <c r="W531" s="2207"/>
      <c r="X531" s="2207"/>
      <c r="Y531" s="2208"/>
      <c r="Z531" s="2108"/>
      <c r="AA531" s="2109"/>
      <c r="AB531" s="2109"/>
      <c r="AC531" s="2109"/>
      <c r="AD531" s="550"/>
      <c r="AE531" s="551"/>
      <c r="AF531" s="527">
        <f t="shared" si="10"/>
        <v>462</v>
      </c>
      <c r="AG531" s="2207"/>
      <c r="AH531" s="2207"/>
      <c r="AI531" s="2207"/>
      <c r="AJ531" s="2207"/>
      <c r="AK531" s="2207"/>
      <c r="AL531" s="2207"/>
      <c r="AM531" s="2207"/>
      <c r="AN531" s="2207"/>
      <c r="AO531" s="2207"/>
      <c r="AP531" s="2207"/>
      <c r="AQ531" s="2207"/>
      <c r="AR531" s="2207"/>
      <c r="AS531" s="2207"/>
      <c r="AT531" s="2207"/>
      <c r="AU531" s="2207"/>
      <c r="AV531" s="2207"/>
      <c r="AW531" s="2207"/>
      <c r="AX531" s="427"/>
    </row>
    <row r="532" spans="1:50">
      <c r="A532" s="2263"/>
      <c r="B532" s="2207"/>
      <c r="C532" s="2207"/>
      <c r="D532" s="2207"/>
      <c r="E532" s="2208"/>
      <c r="F532" s="2207"/>
      <c r="G532" s="2207"/>
      <c r="H532" s="2207"/>
      <c r="I532" s="2207"/>
      <c r="J532" s="2208"/>
      <c r="K532" s="2207"/>
      <c r="L532" s="2207"/>
      <c r="M532" s="2207"/>
      <c r="N532" s="2207"/>
      <c r="O532" s="2208"/>
      <c r="P532" s="2207"/>
      <c r="Q532" s="2207"/>
      <c r="R532" s="2207"/>
      <c r="S532" s="2207"/>
      <c r="T532" s="2208"/>
      <c r="U532" s="2207"/>
      <c r="V532" s="2207"/>
      <c r="W532" s="2207"/>
      <c r="X532" s="2207"/>
      <c r="Y532" s="2208"/>
      <c r="Z532" s="2108"/>
      <c r="AA532" s="2109"/>
      <c r="AB532" s="2109"/>
      <c r="AC532" s="2109"/>
      <c r="AD532" s="550"/>
      <c r="AE532" s="551"/>
      <c r="AF532" s="527">
        <f t="shared" si="10"/>
        <v>462</v>
      </c>
      <c r="AG532" s="2207"/>
      <c r="AH532" s="2207"/>
      <c r="AI532" s="2207"/>
      <c r="AJ532" s="2207"/>
      <c r="AK532" s="2207"/>
      <c r="AL532" s="2207"/>
      <c r="AM532" s="2207"/>
      <c r="AN532" s="2207"/>
      <c r="AO532" s="2207"/>
      <c r="AP532" s="2207"/>
      <c r="AQ532" s="2207"/>
      <c r="AR532" s="2207"/>
      <c r="AS532" s="2207"/>
      <c r="AT532" s="2207"/>
      <c r="AU532" s="2207"/>
      <c r="AV532" s="2207"/>
      <c r="AW532" s="2207"/>
      <c r="AX532" s="427"/>
    </row>
    <row r="533" spans="1:50">
      <c r="A533" s="2263"/>
      <c r="B533" s="2207"/>
      <c r="C533" s="2207"/>
      <c r="D533" s="2207"/>
      <c r="E533" s="2208"/>
      <c r="F533" s="2207"/>
      <c r="G533" s="2207"/>
      <c r="H533" s="2207"/>
      <c r="I533" s="2207"/>
      <c r="J533" s="2208"/>
      <c r="K533" s="2207"/>
      <c r="L533" s="2207"/>
      <c r="M533" s="2207"/>
      <c r="N533" s="2207"/>
      <c r="O533" s="2208"/>
      <c r="P533" s="2207"/>
      <c r="Q533" s="2207"/>
      <c r="R533" s="2207"/>
      <c r="S533" s="2207"/>
      <c r="T533" s="2208"/>
      <c r="U533" s="2207"/>
      <c r="V533" s="2207"/>
      <c r="W533" s="2207"/>
      <c r="X533" s="2207"/>
      <c r="Y533" s="2208"/>
      <c r="Z533" s="2108"/>
      <c r="AA533" s="2109"/>
      <c r="AB533" s="2109"/>
      <c r="AC533" s="2109"/>
      <c r="AD533" s="550"/>
      <c r="AE533" s="551"/>
      <c r="AF533" s="527">
        <f t="shared" si="10"/>
        <v>462</v>
      </c>
      <c r="AG533" s="2207"/>
      <c r="AH533" s="2207"/>
      <c r="AI533" s="2207"/>
      <c r="AJ533" s="2207"/>
      <c r="AK533" s="2207"/>
      <c r="AL533" s="2207"/>
      <c r="AM533" s="2207"/>
      <c r="AN533" s="2207"/>
      <c r="AO533" s="2207"/>
      <c r="AP533" s="2207"/>
      <c r="AQ533" s="2207"/>
      <c r="AR533" s="2207"/>
      <c r="AS533" s="2207"/>
      <c r="AT533" s="2207"/>
      <c r="AU533" s="2207"/>
      <c r="AV533" s="2207"/>
      <c r="AW533" s="2207"/>
      <c r="AX533" s="427"/>
    </row>
    <row r="534" spans="1:50">
      <c r="A534" s="2263"/>
      <c r="B534" s="2207"/>
      <c r="C534" s="2207"/>
      <c r="D534" s="2207"/>
      <c r="E534" s="2208"/>
      <c r="F534" s="2207"/>
      <c r="G534" s="2207"/>
      <c r="H534" s="2207"/>
      <c r="I534" s="2207"/>
      <c r="J534" s="2208"/>
      <c r="K534" s="2207"/>
      <c r="L534" s="2207"/>
      <c r="M534" s="2207"/>
      <c r="N534" s="2207"/>
      <c r="O534" s="2208"/>
      <c r="P534" s="2207"/>
      <c r="Q534" s="2207"/>
      <c r="R534" s="2207"/>
      <c r="S534" s="2207"/>
      <c r="T534" s="2208"/>
      <c r="U534" s="2207"/>
      <c r="V534" s="2207"/>
      <c r="W534" s="2207"/>
      <c r="X534" s="2207"/>
      <c r="Y534" s="2208"/>
      <c r="Z534" s="2108"/>
      <c r="AA534" s="2109"/>
      <c r="AB534" s="2109"/>
      <c r="AC534" s="2109"/>
      <c r="AD534" s="550"/>
      <c r="AE534" s="551"/>
      <c r="AF534" s="527">
        <f t="shared" si="10"/>
        <v>462</v>
      </c>
      <c r="AG534" s="2207"/>
      <c r="AH534" s="2207"/>
      <c r="AI534" s="2207"/>
      <c r="AJ534" s="2207"/>
      <c r="AK534" s="2207"/>
      <c r="AL534" s="2207"/>
      <c r="AM534" s="2207"/>
      <c r="AN534" s="2207"/>
      <c r="AO534" s="2207"/>
      <c r="AP534" s="2207"/>
      <c r="AQ534" s="2207"/>
      <c r="AR534" s="2207"/>
      <c r="AS534" s="2207"/>
      <c r="AT534" s="2207"/>
      <c r="AU534" s="2207"/>
      <c r="AV534" s="2207"/>
      <c r="AW534" s="2207"/>
      <c r="AX534" s="427"/>
    </row>
    <row r="535" spans="1:50">
      <c r="A535" s="2263"/>
      <c r="B535" s="2207"/>
      <c r="C535" s="2207"/>
      <c r="D535" s="2207"/>
      <c r="E535" s="2208"/>
      <c r="F535" s="2207"/>
      <c r="G535" s="2207"/>
      <c r="H535" s="2207"/>
      <c r="I535" s="2207"/>
      <c r="J535" s="2208"/>
      <c r="K535" s="2207"/>
      <c r="L535" s="2207"/>
      <c r="M535" s="2207"/>
      <c r="N535" s="2207"/>
      <c r="O535" s="2208"/>
      <c r="P535" s="2207"/>
      <c r="Q535" s="2207"/>
      <c r="R535" s="2207"/>
      <c r="S535" s="2207"/>
      <c r="T535" s="2208"/>
      <c r="U535" s="2207"/>
      <c r="V535" s="2207"/>
      <c r="W535" s="2207"/>
      <c r="X535" s="2207"/>
      <c r="Y535" s="2208"/>
      <c r="Z535" s="2108"/>
      <c r="AA535" s="2109"/>
      <c r="AB535" s="2109"/>
      <c r="AC535" s="2109"/>
      <c r="AD535" s="550"/>
      <c r="AE535" s="551"/>
      <c r="AF535" s="527">
        <f t="shared" si="10"/>
        <v>462</v>
      </c>
      <c r="AG535" s="2207"/>
      <c r="AH535" s="2207"/>
      <c r="AI535" s="2207"/>
      <c r="AJ535" s="2207"/>
      <c r="AK535" s="2207"/>
      <c r="AL535" s="2207"/>
      <c r="AM535" s="2207"/>
      <c r="AN535" s="2207"/>
      <c r="AO535" s="2207"/>
      <c r="AP535" s="2207"/>
      <c r="AQ535" s="2207"/>
      <c r="AR535" s="2207"/>
      <c r="AS535" s="2207"/>
      <c r="AT535" s="2207"/>
      <c r="AU535" s="2207"/>
      <c r="AV535" s="2207"/>
      <c r="AW535" s="2207"/>
      <c r="AX535" s="427"/>
    </row>
    <row r="536" spans="1:50">
      <c r="A536" s="2263"/>
      <c r="B536" s="2207"/>
      <c r="C536" s="2207"/>
      <c r="D536" s="2207"/>
      <c r="E536" s="2208"/>
      <c r="F536" s="2207"/>
      <c r="G536" s="2207"/>
      <c r="H536" s="2207"/>
      <c r="I536" s="2207"/>
      <c r="J536" s="2208"/>
      <c r="K536" s="2207"/>
      <c r="L536" s="2207"/>
      <c r="M536" s="2207"/>
      <c r="N536" s="2207"/>
      <c r="O536" s="2208"/>
      <c r="P536" s="2207"/>
      <c r="Q536" s="2207"/>
      <c r="R536" s="2207"/>
      <c r="S536" s="2207"/>
      <c r="T536" s="2208"/>
      <c r="U536" s="2207"/>
      <c r="V536" s="2207"/>
      <c r="W536" s="2207"/>
      <c r="X536" s="2207"/>
      <c r="Y536" s="2208"/>
      <c r="Z536" s="2108"/>
      <c r="AA536" s="2109"/>
      <c r="AB536" s="2109"/>
      <c r="AC536" s="2109"/>
      <c r="AD536" s="550"/>
      <c r="AE536" s="551"/>
      <c r="AF536" s="527">
        <f t="shared" si="10"/>
        <v>462</v>
      </c>
      <c r="AG536" s="2207"/>
      <c r="AH536" s="2207"/>
      <c r="AI536" s="2207"/>
      <c r="AJ536" s="2207"/>
      <c r="AK536" s="2207"/>
      <c r="AL536" s="2207"/>
      <c r="AM536" s="2207"/>
      <c r="AN536" s="2207"/>
      <c r="AO536" s="2207"/>
      <c r="AP536" s="2207"/>
      <c r="AQ536" s="2207"/>
      <c r="AR536" s="2207"/>
      <c r="AS536" s="2207"/>
      <c r="AT536" s="2207"/>
      <c r="AU536" s="2207"/>
      <c r="AV536" s="2207"/>
      <c r="AW536" s="2207"/>
      <c r="AX536" s="427"/>
    </row>
    <row r="537" spans="1:50">
      <c r="A537" s="2263"/>
      <c r="B537" s="2207"/>
      <c r="C537" s="2207"/>
      <c r="D537" s="2207"/>
      <c r="E537" s="2208"/>
      <c r="F537" s="2207"/>
      <c r="G537" s="2207"/>
      <c r="H537" s="2207"/>
      <c r="I537" s="2207"/>
      <c r="J537" s="2208"/>
      <c r="K537" s="2207"/>
      <c r="L537" s="2207"/>
      <c r="M537" s="2207"/>
      <c r="N537" s="2207"/>
      <c r="O537" s="2208"/>
      <c r="P537" s="2207"/>
      <c r="Q537" s="2207"/>
      <c r="R537" s="2207"/>
      <c r="S537" s="2207"/>
      <c r="T537" s="2208"/>
      <c r="U537" s="2207"/>
      <c r="V537" s="2207"/>
      <c r="W537" s="2207"/>
      <c r="X537" s="2207"/>
      <c r="Y537" s="2208"/>
      <c r="Z537" s="2108"/>
      <c r="AA537" s="2109"/>
      <c r="AB537" s="2109"/>
      <c r="AC537" s="2109"/>
      <c r="AD537" s="550"/>
      <c r="AE537" s="551"/>
      <c r="AF537" s="527">
        <f t="shared" si="10"/>
        <v>462</v>
      </c>
      <c r="AG537" s="2207"/>
      <c r="AH537" s="2207"/>
      <c r="AI537" s="2207"/>
      <c r="AJ537" s="2207"/>
      <c r="AK537" s="2207"/>
      <c r="AL537" s="2207"/>
      <c r="AM537" s="2207"/>
      <c r="AN537" s="2207"/>
      <c r="AO537" s="2207"/>
      <c r="AP537" s="2207"/>
      <c r="AQ537" s="2207"/>
      <c r="AR537" s="2207"/>
      <c r="AS537" s="2207"/>
      <c r="AT537" s="2207"/>
      <c r="AU537" s="2207"/>
      <c r="AV537" s="2207"/>
      <c r="AW537" s="2207"/>
      <c r="AX537" s="427"/>
    </row>
    <row r="538" spans="1:50">
      <c r="A538" s="2263"/>
      <c r="B538" s="2207"/>
      <c r="C538" s="2207"/>
      <c r="D538" s="2207"/>
      <c r="E538" s="2208"/>
      <c r="F538" s="2207"/>
      <c r="G538" s="2207"/>
      <c r="H538" s="2207"/>
      <c r="I538" s="2207"/>
      <c r="J538" s="2208"/>
      <c r="K538" s="2207"/>
      <c r="L538" s="2207"/>
      <c r="M538" s="2207"/>
      <c r="N538" s="2207"/>
      <c r="O538" s="2208"/>
      <c r="P538" s="2207"/>
      <c r="Q538" s="2207"/>
      <c r="R538" s="2207"/>
      <c r="S538" s="2207"/>
      <c r="T538" s="2208"/>
      <c r="U538" s="2207"/>
      <c r="V538" s="2207"/>
      <c r="W538" s="2207"/>
      <c r="X538" s="2207"/>
      <c r="Y538" s="2208"/>
      <c r="Z538" s="2108"/>
      <c r="AA538" s="2109"/>
      <c r="AB538" s="2109"/>
      <c r="AC538" s="2109"/>
      <c r="AD538" s="550"/>
      <c r="AE538" s="551"/>
      <c r="AF538" s="527">
        <f t="shared" si="10"/>
        <v>462</v>
      </c>
      <c r="AG538" s="2207"/>
      <c r="AH538" s="2207"/>
      <c r="AI538" s="2207"/>
      <c r="AJ538" s="2207"/>
      <c r="AK538" s="2207"/>
      <c r="AL538" s="2207"/>
      <c r="AM538" s="2207"/>
      <c r="AN538" s="2207"/>
      <c r="AO538" s="2207"/>
      <c r="AP538" s="2207"/>
      <c r="AQ538" s="2207"/>
      <c r="AR538" s="2207"/>
      <c r="AS538" s="2207"/>
      <c r="AT538" s="2207"/>
      <c r="AU538" s="2207"/>
      <c r="AV538" s="2207"/>
      <c r="AW538" s="2207"/>
      <c r="AX538" s="427"/>
    </row>
    <row r="539" spans="1:50">
      <c r="A539" s="2272"/>
      <c r="B539" s="2261"/>
      <c r="C539" s="2261"/>
      <c r="D539" s="2261"/>
      <c r="E539" s="2262"/>
      <c r="F539" s="2261"/>
      <c r="G539" s="2261"/>
      <c r="H539" s="2261"/>
      <c r="I539" s="2261"/>
      <c r="J539" s="2262"/>
      <c r="K539" s="2261"/>
      <c r="L539" s="2261"/>
      <c r="M539" s="2261"/>
      <c r="N539" s="2261"/>
      <c r="O539" s="2262"/>
      <c r="P539" s="2261"/>
      <c r="Q539" s="2261"/>
      <c r="R539" s="2261"/>
      <c r="S539" s="2261"/>
      <c r="T539" s="2262"/>
      <c r="U539" s="2261"/>
      <c r="V539" s="2261"/>
      <c r="W539" s="2261"/>
      <c r="X539" s="2261"/>
      <c r="Y539" s="2262"/>
      <c r="Z539" s="2108"/>
      <c r="AA539" s="2109"/>
      <c r="AB539" s="2109"/>
      <c r="AC539" s="2109"/>
      <c r="AD539" s="550"/>
      <c r="AE539" s="551"/>
      <c r="AF539" s="534">
        <f t="shared" si="10"/>
        <v>462</v>
      </c>
      <c r="AG539" s="577" t="s">
        <v>55</v>
      </c>
      <c r="AH539" s="577"/>
      <c r="AI539" s="428"/>
      <c r="AJ539" s="428"/>
      <c r="AK539" s="428"/>
      <c r="AL539" s="428"/>
      <c r="AM539" s="428"/>
      <c r="AN539" s="428"/>
      <c r="AO539" s="428"/>
      <c r="AP539" s="428"/>
      <c r="AQ539" s="428"/>
      <c r="AR539" s="428"/>
      <c r="AS539" s="428"/>
      <c r="AT539" s="428"/>
      <c r="AU539" s="428"/>
      <c r="AV539" s="428"/>
      <c r="AW539" s="428"/>
      <c r="AX539" s="428"/>
    </row>
    <row r="540" spans="1:50" ht="18.75">
      <c r="A540" s="2011" t="s">
        <v>0</v>
      </c>
      <c r="B540" s="2011"/>
      <c r="C540" s="2011"/>
      <c r="D540" s="2011"/>
      <c r="E540" s="2011"/>
      <c r="F540" s="2011" t="s">
        <v>1</v>
      </c>
      <c r="G540" s="2011"/>
      <c r="H540" s="2011"/>
      <c r="I540" s="2011"/>
      <c r="J540" s="2011"/>
      <c r="K540" s="2011" t="s">
        <v>2</v>
      </c>
      <c r="L540" s="2011"/>
      <c r="M540" s="2011"/>
      <c r="N540" s="2011"/>
      <c r="O540" s="2011"/>
      <c r="P540" s="2011" t="s">
        <v>3</v>
      </c>
      <c r="Q540" s="2011"/>
      <c r="R540" s="2011"/>
      <c r="S540" s="2011"/>
      <c r="T540" s="2011"/>
      <c r="U540" s="2011" t="s">
        <v>4</v>
      </c>
      <c r="V540" s="2011"/>
      <c r="W540" s="2011"/>
      <c r="X540" s="2011"/>
      <c r="Y540" s="2011"/>
      <c r="Z540" s="2011" t="s">
        <v>5</v>
      </c>
      <c r="AA540" s="2011"/>
      <c r="AB540" s="2011"/>
      <c r="AC540" s="2011"/>
      <c r="AD540" s="2011"/>
      <c r="AE540" s="2011" t="s">
        <v>6</v>
      </c>
      <c r="AF540" s="2011"/>
      <c r="AG540" s="2011"/>
      <c r="AH540" s="2011"/>
      <c r="AI540" s="2011"/>
      <c r="AJ540" s="2011" t="s">
        <v>7</v>
      </c>
      <c r="AK540" s="2011"/>
      <c r="AL540" s="2011"/>
      <c r="AM540" s="2011"/>
      <c r="AN540" s="2011"/>
      <c r="AO540" s="2011" t="s">
        <v>8</v>
      </c>
      <c r="AP540" s="2011"/>
      <c r="AQ540" s="2011"/>
      <c r="AR540" s="2011"/>
      <c r="AS540" s="2011"/>
      <c r="AT540" s="2011" t="s">
        <v>9</v>
      </c>
      <c r="AU540" s="2011"/>
      <c r="AV540" s="2011"/>
      <c r="AW540" s="2011"/>
      <c r="AX540" s="2011"/>
    </row>
    <row r="541" spans="1:50">
      <c r="A541" s="2013" t="s">
        <v>154</v>
      </c>
      <c r="B541" s="2014"/>
      <c r="C541" s="2014"/>
      <c r="D541" s="2014"/>
      <c r="E541" s="2014"/>
      <c r="F541" s="2014"/>
      <c r="G541" s="2014"/>
      <c r="H541" s="2014"/>
      <c r="I541" s="2014"/>
      <c r="J541" s="2014"/>
      <c r="K541" s="2014"/>
      <c r="L541" s="2014"/>
      <c r="M541" s="2014"/>
      <c r="N541" s="2014"/>
      <c r="O541" s="2014"/>
      <c r="P541" s="2014"/>
      <c r="Q541" s="2014"/>
      <c r="R541" s="2014"/>
      <c r="S541" s="2014"/>
      <c r="T541" s="2014"/>
      <c r="U541" s="2014"/>
      <c r="V541" s="2014"/>
      <c r="W541" s="2014"/>
      <c r="X541" s="2014"/>
      <c r="Y541" s="2014"/>
      <c r="Z541" s="429">
        <v>1</v>
      </c>
      <c r="AA541" s="430"/>
      <c r="AB541" s="430"/>
      <c r="AC541" s="430"/>
      <c r="AD541" s="431"/>
      <c r="AE541" s="430">
        <v>2</v>
      </c>
      <c r="AF541" s="430"/>
      <c r="AG541" s="430"/>
      <c r="AH541" s="430"/>
      <c r="AI541" s="431"/>
      <c r="AJ541" s="430">
        <v>3</v>
      </c>
      <c r="AK541" s="430"/>
      <c r="AL541" s="430"/>
      <c r="AM541" s="430"/>
      <c r="AN541" s="431"/>
      <c r="AO541" s="430">
        <v>4</v>
      </c>
      <c r="AP541" s="430"/>
      <c r="AQ541" s="430"/>
      <c r="AR541" s="430"/>
      <c r="AS541" s="431"/>
      <c r="AT541" s="430">
        <v>5</v>
      </c>
      <c r="AU541" s="430"/>
      <c r="AV541" s="430"/>
      <c r="AW541" s="430"/>
      <c r="AX541" s="431"/>
    </row>
    <row r="542" spans="1:50">
      <c r="A542" s="2015"/>
      <c r="B542" s="2016"/>
      <c r="C542" s="2016"/>
      <c r="D542" s="2016"/>
      <c r="E542" s="2016"/>
      <c r="F542" s="2016"/>
      <c r="G542" s="2016"/>
      <c r="H542" s="2016"/>
      <c r="I542" s="2016"/>
      <c r="J542" s="2016"/>
      <c r="K542" s="2016"/>
      <c r="L542" s="2016"/>
      <c r="M542" s="2016"/>
      <c r="N542" s="2016"/>
      <c r="O542" s="2016"/>
      <c r="P542" s="2016"/>
      <c r="Q542" s="2016"/>
      <c r="R542" s="2016"/>
      <c r="S542" s="2016"/>
      <c r="T542" s="2016"/>
      <c r="U542" s="2016"/>
      <c r="V542" s="2016"/>
      <c r="W542" s="2016"/>
      <c r="X542" s="2016"/>
      <c r="Y542" s="2016"/>
      <c r="Z542" s="2019"/>
      <c r="AA542" s="2020"/>
      <c r="AB542" s="2020"/>
      <c r="AC542" s="2020"/>
      <c r="AD542" s="2021"/>
      <c r="AE542" s="2020"/>
      <c r="AF542" s="2020"/>
      <c r="AG542" s="2020"/>
      <c r="AH542" s="2020"/>
      <c r="AI542" s="2021"/>
      <c r="AJ542" s="2020"/>
      <c r="AK542" s="2020"/>
      <c r="AL542" s="2020"/>
      <c r="AM542" s="2020"/>
      <c r="AN542" s="2021"/>
      <c r="AO542" s="2020"/>
      <c r="AP542" s="2020"/>
      <c r="AQ542" s="2020"/>
      <c r="AR542" s="2020"/>
      <c r="AS542" s="2021"/>
      <c r="AT542" s="2020"/>
      <c r="AU542" s="2020"/>
      <c r="AV542" s="2020"/>
      <c r="AW542" s="2020"/>
      <c r="AX542" s="2021"/>
    </row>
    <row r="543" spans="1:50">
      <c r="A543" s="2015"/>
      <c r="B543" s="2016"/>
      <c r="C543" s="2016"/>
      <c r="D543" s="2016"/>
      <c r="E543" s="2016"/>
      <c r="F543" s="2016"/>
      <c r="G543" s="2016"/>
      <c r="H543" s="2016"/>
      <c r="I543" s="2016"/>
      <c r="J543" s="2016"/>
      <c r="K543" s="2016"/>
      <c r="L543" s="2016"/>
      <c r="M543" s="2016"/>
      <c r="N543" s="2016"/>
      <c r="O543" s="2016"/>
      <c r="P543" s="2016"/>
      <c r="Q543" s="2016"/>
      <c r="R543" s="2016"/>
      <c r="S543" s="2016"/>
      <c r="T543" s="2016"/>
      <c r="U543" s="2016"/>
      <c r="V543" s="2016"/>
      <c r="W543" s="2016"/>
      <c r="X543" s="2016"/>
      <c r="Y543" s="2016"/>
      <c r="Z543" s="2019"/>
      <c r="AA543" s="2020"/>
      <c r="AB543" s="2020"/>
      <c r="AC543" s="2020"/>
      <c r="AD543" s="2021"/>
      <c r="AE543" s="2020"/>
      <c r="AF543" s="2020"/>
      <c r="AG543" s="2020"/>
      <c r="AH543" s="2020"/>
      <c r="AI543" s="2021"/>
      <c r="AJ543" s="2020"/>
      <c r="AK543" s="2020"/>
      <c r="AL543" s="2020"/>
      <c r="AM543" s="2020"/>
      <c r="AN543" s="2021"/>
      <c r="AO543" s="2020"/>
      <c r="AP543" s="2020"/>
      <c r="AQ543" s="2020"/>
      <c r="AR543" s="2020"/>
      <c r="AS543" s="2021"/>
      <c r="AT543" s="2020"/>
      <c r="AU543" s="2020"/>
      <c r="AV543" s="2020"/>
      <c r="AW543" s="2020"/>
      <c r="AX543" s="2021"/>
    </row>
    <row r="544" spans="1:50">
      <c r="A544" s="2015"/>
      <c r="B544" s="2016"/>
      <c r="C544" s="2016"/>
      <c r="D544" s="2016"/>
      <c r="E544" s="2016"/>
      <c r="F544" s="2016"/>
      <c r="G544" s="2016"/>
      <c r="H544" s="2016"/>
      <c r="I544" s="2016"/>
      <c r="J544" s="2016"/>
      <c r="K544" s="2016"/>
      <c r="L544" s="2016"/>
      <c r="M544" s="2016"/>
      <c r="N544" s="2016"/>
      <c r="O544" s="2016"/>
      <c r="P544" s="2016"/>
      <c r="Q544" s="2016"/>
      <c r="R544" s="2016"/>
      <c r="S544" s="2016"/>
      <c r="T544" s="2016"/>
      <c r="U544" s="2016"/>
      <c r="V544" s="2016"/>
      <c r="W544" s="2016"/>
      <c r="X544" s="2016"/>
      <c r="Y544" s="2016"/>
      <c r="Z544" s="2019"/>
      <c r="AA544" s="2020"/>
      <c r="AB544" s="2020"/>
      <c r="AC544" s="2020"/>
      <c r="AD544" s="2021"/>
      <c r="AE544" s="2020"/>
      <c r="AF544" s="2020"/>
      <c r="AG544" s="2020"/>
      <c r="AH544" s="2020"/>
      <c r="AI544" s="2021"/>
      <c r="AJ544" s="2020"/>
      <c r="AK544" s="2020"/>
      <c r="AL544" s="2020"/>
      <c r="AM544" s="2020"/>
      <c r="AN544" s="2021"/>
      <c r="AO544" s="2020"/>
      <c r="AP544" s="2020"/>
      <c r="AQ544" s="2020"/>
      <c r="AR544" s="2020"/>
      <c r="AS544" s="2021"/>
      <c r="AT544" s="2020"/>
      <c r="AU544" s="2020"/>
      <c r="AV544" s="2020"/>
      <c r="AW544" s="2020"/>
      <c r="AX544" s="2021"/>
    </row>
    <row r="545" spans="1:50" ht="15.75">
      <c r="A545" s="2027" t="s">
        <v>43</v>
      </c>
      <c r="B545" s="2028"/>
      <c r="C545" s="2028"/>
      <c r="D545" s="498"/>
      <c r="E545" s="499" t="s">
        <v>44</v>
      </c>
      <c r="F545" s="499" t="s">
        <v>45</v>
      </c>
      <c r="G545" s="499" t="s">
        <v>208</v>
      </c>
      <c r="H545" s="2028" t="s">
        <v>47</v>
      </c>
      <c r="I545" s="2028"/>
      <c r="J545" s="2028"/>
      <c r="K545" s="432"/>
      <c r="L545" s="432"/>
      <c r="M545" s="432"/>
      <c r="N545" s="432"/>
      <c r="O545" s="432"/>
      <c r="P545" s="432"/>
      <c r="Q545" s="432"/>
      <c r="R545" s="432"/>
      <c r="S545" s="499" t="s">
        <v>48</v>
      </c>
      <c r="T545" s="432"/>
      <c r="U545" s="2025">
        <f>$AT$38</f>
        <v>462</v>
      </c>
      <c r="V545" s="2025"/>
      <c r="W545" s="2026" t="s">
        <v>49</v>
      </c>
      <c r="X545" s="2026"/>
      <c r="Y545" s="432"/>
      <c r="Z545" s="2019"/>
      <c r="AA545" s="2020"/>
      <c r="AB545" s="2020"/>
      <c r="AC545" s="2020"/>
      <c r="AD545" s="2021"/>
      <c r="AE545" s="2020"/>
      <c r="AF545" s="2020"/>
      <c r="AG545" s="2020"/>
      <c r="AH545" s="2020"/>
      <c r="AI545" s="2021"/>
      <c r="AJ545" s="2020"/>
      <c r="AK545" s="2020"/>
      <c r="AL545" s="2020"/>
      <c r="AM545" s="2020"/>
      <c r="AN545" s="2021"/>
      <c r="AO545" s="2020"/>
      <c r="AP545" s="2020"/>
      <c r="AQ545" s="2020"/>
      <c r="AR545" s="2020"/>
      <c r="AS545" s="2021"/>
      <c r="AT545" s="2020"/>
      <c r="AU545" s="2020"/>
      <c r="AV545" s="2020"/>
      <c r="AW545" s="2020"/>
      <c r="AX545" s="2021"/>
    </row>
    <row r="546" spans="1:50">
      <c r="A546" s="2017"/>
      <c r="B546" s="2018"/>
      <c r="C546" s="2018"/>
      <c r="D546" s="2018"/>
      <c r="E546" s="548"/>
      <c r="F546" s="549"/>
      <c r="G546" s="527">
        <f>SUM($AT$38-F546)</f>
        <v>462</v>
      </c>
      <c r="H546" s="2020" t="s">
        <v>328</v>
      </c>
      <c r="I546" s="2020"/>
      <c r="J546" s="2020"/>
      <c r="K546" s="2020"/>
      <c r="L546" s="2020"/>
      <c r="M546" s="2020"/>
      <c r="N546" s="2020"/>
      <c r="O546" s="2020"/>
      <c r="P546" s="2020"/>
      <c r="Q546" s="2020"/>
      <c r="R546" s="2020"/>
      <c r="S546" s="2020"/>
      <c r="T546" s="2020"/>
      <c r="U546" s="2020"/>
      <c r="V546" s="2020"/>
      <c r="W546" s="2020"/>
      <c r="X546" s="2020"/>
      <c r="Y546" s="432"/>
      <c r="Z546" s="2019"/>
      <c r="AA546" s="2020"/>
      <c r="AB546" s="2020"/>
      <c r="AC546" s="2020"/>
      <c r="AD546" s="2021"/>
      <c r="AE546" s="2020"/>
      <c r="AF546" s="2020"/>
      <c r="AG546" s="2020"/>
      <c r="AH546" s="2020"/>
      <c r="AI546" s="2021"/>
      <c r="AJ546" s="2020"/>
      <c r="AK546" s="2020"/>
      <c r="AL546" s="2020"/>
      <c r="AM546" s="2020"/>
      <c r="AN546" s="2021"/>
      <c r="AO546" s="2020"/>
      <c r="AP546" s="2020"/>
      <c r="AQ546" s="2020"/>
      <c r="AR546" s="2020"/>
      <c r="AS546" s="2021"/>
      <c r="AT546" s="2020"/>
      <c r="AU546" s="2020"/>
      <c r="AV546" s="2020"/>
      <c r="AW546" s="2020"/>
      <c r="AX546" s="2021"/>
    </row>
    <row r="547" spans="1:50">
      <c r="A547" s="2017"/>
      <c r="B547" s="2018"/>
      <c r="C547" s="2018"/>
      <c r="D547" s="2018"/>
      <c r="E547" s="548"/>
      <c r="F547" s="549"/>
      <c r="G547" s="527">
        <f t="shared" ref="G547:G556" si="11">SUM($AT$38-F547)</f>
        <v>462</v>
      </c>
      <c r="H547" s="2020"/>
      <c r="I547" s="2020"/>
      <c r="J547" s="2020"/>
      <c r="K547" s="2020"/>
      <c r="L547" s="2020"/>
      <c r="M547" s="2020"/>
      <c r="N547" s="2020"/>
      <c r="O547" s="2020"/>
      <c r="P547" s="2020"/>
      <c r="Q547" s="2020"/>
      <c r="R547" s="2020"/>
      <c r="S547" s="2020"/>
      <c r="T547" s="2020"/>
      <c r="U547" s="2020"/>
      <c r="V547" s="2020"/>
      <c r="W547" s="2020"/>
      <c r="X547" s="2020"/>
      <c r="Y547" s="432"/>
      <c r="Z547" s="2019"/>
      <c r="AA547" s="2020"/>
      <c r="AB547" s="2020"/>
      <c r="AC547" s="2020"/>
      <c r="AD547" s="2021"/>
      <c r="AE547" s="2020"/>
      <c r="AF547" s="2020"/>
      <c r="AG547" s="2020"/>
      <c r="AH547" s="2020"/>
      <c r="AI547" s="2021"/>
      <c r="AJ547" s="2020"/>
      <c r="AK547" s="2020"/>
      <c r="AL547" s="2020"/>
      <c r="AM547" s="2020"/>
      <c r="AN547" s="2021"/>
      <c r="AO547" s="2020"/>
      <c r="AP547" s="2020"/>
      <c r="AQ547" s="2020"/>
      <c r="AR547" s="2020"/>
      <c r="AS547" s="2021"/>
      <c r="AT547" s="2020"/>
      <c r="AU547" s="2020"/>
      <c r="AV547" s="2020"/>
      <c r="AW547" s="2020"/>
      <c r="AX547" s="2021"/>
    </row>
    <row r="548" spans="1:50">
      <c r="A548" s="2017"/>
      <c r="B548" s="2018"/>
      <c r="C548" s="2018"/>
      <c r="D548" s="2018"/>
      <c r="E548" s="548"/>
      <c r="F548" s="549"/>
      <c r="G548" s="527">
        <f t="shared" si="11"/>
        <v>462</v>
      </c>
      <c r="H548" s="2020"/>
      <c r="I548" s="2020"/>
      <c r="J548" s="2020"/>
      <c r="K548" s="2020"/>
      <c r="L548" s="2020"/>
      <c r="M548" s="2020"/>
      <c r="N548" s="2020"/>
      <c r="O548" s="2020"/>
      <c r="P548" s="2020"/>
      <c r="Q548" s="2020"/>
      <c r="R548" s="2020"/>
      <c r="S548" s="2020"/>
      <c r="T548" s="2020"/>
      <c r="U548" s="2020"/>
      <c r="V548" s="2020"/>
      <c r="W548" s="2020"/>
      <c r="X548" s="2020"/>
      <c r="Y548" s="432"/>
      <c r="Z548" s="2019"/>
      <c r="AA548" s="2020"/>
      <c r="AB548" s="2020"/>
      <c r="AC548" s="2020"/>
      <c r="AD548" s="2021"/>
      <c r="AE548" s="2020"/>
      <c r="AF548" s="2020"/>
      <c r="AG548" s="2020"/>
      <c r="AH548" s="2020"/>
      <c r="AI548" s="2021"/>
      <c r="AJ548" s="2020"/>
      <c r="AK548" s="2020"/>
      <c r="AL548" s="2020"/>
      <c r="AM548" s="2020"/>
      <c r="AN548" s="2021"/>
      <c r="AO548" s="2020"/>
      <c r="AP548" s="2020"/>
      <c r="AQ548" s="2020"/>
      <c r="AR548" s="2020"/>
      <c r="AS548" s="2021"/>
      <c r="AT548" s="2020"/>
      <c r="AU548" s="2020"/>
      <c r="AV548" s="2020"/>
      <c r="AW548" s="2020"/>
      <c r="AX548" s="2021"/>
    </row>
    <row r="549" spans="1:50">
      <c r="A549" s="2017"/>
      <c r="B549" s="2018"/>
      <c r="C549" s="2018"/>
      <c r="D549" s="2018"/>
      <c r="E549" s="548"/>
      <c r="F549" s="549"/>
      <c r="G549" s="527">
        <f t="shared" si="11"/>
        <v>462</v>
      </c>
      <c r="H549" s="2020"/>
      <c r="I549" s="2020"/>
      <c r="J549" s="2020"/>
      <c r="K549" s="2020"/>
      <c r="L549" s="2020"/>
      <c r="M549" s="2020"/>
      <c r="N549" s="2020"/>
      <c r="O549" s="2020"/>
      <c r="P549" s="2020"/>
      <c r="Q549" s="2020"/>
      <c r="R549" s="2020"/>
      <c r="S549" s="2020"/>
      <c r="T549" s="2020"/>
      <c r="U549" s="2020"/>
      <c r="V549" s="2020"/>
      <c r="W549" s="2020"/>
      <c r="X549" s="2020"/>
      <c r="Y549" s="432"/>
      <c r="Z549" s="2019"/>
      <c r="AA549" s="2020"/>
      <c r="AB549" s="2020"/>
      <c r="AC549" s="2020"/>
      <c r="AD549" s="2021"/>
      <c r="AE549" s="2020"/>
      <c r="AF549" s="2020"/>
      <c r="AG549" s="2020"/>
      <c r="AH549" s="2020"/>
      <c r="AI549" s="2021"/>
      <c r="AJ549" s="2020"/>
      <c r="AK549" s="2020"/>
      <c r="AL549" s="2020"/>
      <c r="AM549" s="2020"/>
      <c r="AN549" s="2021"/>
      <c r="AO549" s="2020"/>
      <c r="AP549" s="2020"/>
      <c r="AQ549" s="2020"/>
      <c r="AR549" s="2020"/>
      <c r="AS549" s="2021"/>
      <c r="AT549" s="2020"/>
      <c r="AU549" s="2020"/>
      <c r="AV549" s="2020"/>
      <c r="AW549" s="2020"/>
      <c r="AX549" s="2021"/>
    </row>
    <row r="550" spans="1:50">
      <c r="A550" s="2017"/>
      <c r="B550" s="2018"/>
      <c r="C550" s="2018"/>
      <c r="D550" s="2018"/>
      <c r="E550" s="548"/>
      <c r="F550" s="549"/>
      <c r="G550" s="527">
        <f t="shared" si="11"/>
        <v>462</v>
      </c>
      <c r="H550" s="2020"/>
      <c r="I550" s="2020"/>
      <c r="J550" s="2020"/>
      <c r="K550" s="2020"/>
      <c r="L550" s="2020"/>
      <c r="M550" s="2020"/>
      <c r="N550" s="2020"/>
      <c r="O550" s="2020"/>
      <c r="P550" s="2020"/>
      <c r="Q550" s="2020"/>
      <c r="R550" s="2020"/>
      <c r="S550" s="2020"/>
      <c r="T550" s="2020"/>
      <c r="U550" s="2020"/>
      <c r="V550" s="2020"/>
      <c r="W550" s="2020"/>
      <c r="X550" s="2020"/>
      <c r="Y550" s="432"/>
      <c r="Z550" s="2019"/>
      <c r="AA550" s="2020"/>
      <c r="AB550" s="2020"/>
      <c r="AC550" s="2020"/>
      <c r="AD550" s="2021"/>
      <c r="AE550" s="2020"/>
      <c r="AF550" s="2020"/>
      <c r="AG550" s="2020"/>
      <c r="AH550" s="2020"/>
      <c r="AI550" s="2021"/>
      <c r="AJ550" s="2020"/>
      <c r="AK550" s="2020"/>
      <c r="AL550" s="2020"/>
      <c r="AM550" s="2020"/>
      <c r="AN550" s="2021"/>
      <c r="AO550" s="2020"/>
      <c r="AP550" s="2020"/>
      <c r="AQ550" s="2020"/>
      <c r="AR550" s="2020"/>
      <c r="AS550" s="2021"/>
      <c r="AT550" s="2020"/>
      <c r="AU550" s="2020"/>
      <c r="AV550" s="2020"/>
      <c r="AW550" s="2020"/>
      <c r="AX550" s="2021"/>
    </row>
    <row r="551" spans="1:50">
      <c r="A551" s="2017"/>
      <c r="B551" s="2018"/>
      <c r="C551" s="2018"/>
      <c r="D551" s="2018"/>
      <c r="E551" s="548"/>
      <c r="F551" s="549"/>
      <c r="G551" s="527">
        <f t="shared" si="11"/>
        <v>462</v>
      </c>
      <c r="H551" s="2020"/>
      <c r="I551" s="2020"/>
      <c r="J551" s="2020"/>
      <c r="K551" s="2020"/>
      <c r="L551" s="2020"/>
      <c r="M551" s="2020"/>
      <c r="N551" s="2020"/>
      <c r="O551" s="2020"/>
      <c r="P551" s="2020"/>
      <c r="Q551" s="2020"/>
      <c r="R551" s="2020"/>
      <c r="S551" s="2020"/>
      <c r="T551" s="2020"/>
      <c r="U551" s="2020"/>
      <c r="V551" s="2020"/>
      <c r="W551" s="2020"/>
      <c r="X551" s="2020"/>
      <c r="Y551" s="432"/>
      <c r="Z551" s="2019"/>
      <c r="AA551" s="2020"/>
      <c r="AB551" s="2020"/>
      <c r="AC551" s="2020"/>
      <c r="AD551" s="2021"/>
      <c r="AE551" s="2020"/>
      <c r="AF551" s="2020"/>
      <c r="AG551" s="2020"/>
      <c r="AH551" s="2020"/>
      <c r="AI551" s="2021"/>
      <c r="AJ551" s="2020"/>
      <c r="AK551" s="2020"/>
      <c r="AL551" s="2020"/>
      <c r="AM551" s="2020"/>
      <c r="AN551" s="2021"/>
      <c r="AO551" s="2020"/>
      <c r="AP551" s="2020"/>
      <c r="AQ551" s="2020"/>
      <c r="AR551" s="2020"/>
      <c r="AS551" s="2021"/>
      <c r="AT551" s="2020"/>
      <c r="AU551" s="2020"/>
      <c r="AV551" s="2020"/>
      <c r="AW551" s="2020"/>
      <c r="AX551" s="2021"/>
    </row>
    <row r="552" spans="1:50">
      <c r="A552" s="2017"/>
      <c r="B552" s="2018"/>
      <c r="C552" s="2018"/>
      <c r="D552" s="2018"/>
      <c r="E552" s="548"/>
      <c r="F552" s="549"/>
      <c r="G552" s="527">
        <f t="shared" si="11"/>
        <v>462</v>
      </c>
      <c r="H552" s="2020"/>
      <c r="I552" s="2020"/>
      <c r="J552" s="2020"/>
      <c r="K552" s="2020"/>
      <c r="L552" s="2020"/>
      <c r="M552" s="2020"/>
      <c r="N552" s="2020"/>
      <c r="O552" s="2020"/>
      <c r="P552" s="2020"/>
      <c r="Q552" s="2020"/>
      <c r="R552" s="2020"/>
      <c r="S552" s="2020"/>
      <c r="T552" s="2020"/>
      <c r="U552" s="2020"/>
      <c r="V552" s="2020"/>
      <c r="W552" s="2020"/>
      <c r="X552" s="2020"/>
      <c r="Y552" s="432"/>
      <c r="Z552" s="2019"/>
      <c r="AA552" s="2020"/>
      <c r="AB552" s="2020"/>
      <c r="AC552" s="2020"/>
      <c r="AD552" s="2021"/>
      <c r="AE552" s="2020"/>
      <c r="AF552" s="2020"/>
      <c r="AG552" s="2020"/>
      <c r="AH552" s="2020"/>
      <c r="AI552" s="2021"/>
      <c r="AJ552" s="2020"/>
      <c r="AK552" s="2020"/>
      <c r="AL552" s="2020"/>
      <c r="AM552" s="2020"/>
      <c r="AN552" s="2021"/>
      <c r="AO552" s="2020"/>
      <c r="AP552" s="2020"/>
      <c r="AQ552" s="2020"/>
      <c r="AR552" s="2020"/>
      <c r="AS552" s="2021"/>
      <c r="AT552" s="2020"/>
      <c r="AU552" s="2020"/>
      <c r="AV552" s="2020"/>
      <c r="AW552" s="2020"/>
      <c r="AX552" s="2021"/>
    </row>
    <row r="553" spans="1:50">
      <c r="A553" s="2017"/>
      <c r="B553" s="2018"/>
      <c r="C553" s="2018"/>
      <c r="D553" s="2018"/>
      <c r="E553" s="548"/>
      <c r="F553" s="549"/>
      <c r="G553" s="527">
        <f t="shared" si="11"/>
        <v>462</v>
      </c>
      <c r="H553" s="2020"/>
      <c r="I553" s="2020"/>
      <c r="J553" s="2020"/>
      <c r="K553" s="2020"/>
      <c r="L553" s="2020"/>
      <c r="M553" s="2020"/>
      <c r="N553" s="2020"/>
      <c r="O553" s="2020"/>
      <c r="P553" s="2020"/>
      <c r="Q553" s="2020"/>
      <c r="R553" s="2020"/>
      <c r="S553" s="2020"/>
      <c r="T553" s="2020"/>
      <c r="U553" s="2020"/>
      <c r="V553" s="2020"/>
      <c r="W553" s="2020"/>
      <c r="X553" s="2020"/>
      <c r="Y553" s="432"/>
      <c r="Z553" s="2019"/>
      <c r="AA553" s="2020"/>
      <c r="AB553" s="2020"/>
      <c r="AC553" s="2020"/>
      <c r="AD553" s="2021"/>
      <c r="AE553" s="2020"/>
      <c r="AF553" s="2020"/>
      <c r="AG553" s="2020"/>
      <c r="AH553" s="2020"/>
      <c r="AI553" s="2021"/>
      <c r="AJ553" s="2020"/>
      <c r="AK553" s="2020"/>
      <c r="AL553" s="2020"/>
      <c r="AM553" s="2020"/>
      <c r="AN553" s="2021"/>
      <c r="AO553" s="2020"/>
      <c r="AP553" s="2020"/>
      <c r="AQ553" s="2020"/>
      <c r="AR553" s="2020"/>
      <c r="AS553" s="2021"/>
      <c r="AT553" s="2020"/>
      <c r="AU553" s="2020"/>
      <c r="AV553" s="2020"/>
      <c r="AW553" s="2020"/>
      <c r="AX553" s="2021"/>
    </row>
    <row r="554" spans="1:50">
      <c r="A554" s="2017"/>
      <c r="B554" s="2018"/>
      <c r="C554" s="2018"/>
      <c r="D554" s="2018"/>
      <c r="E554" s="548"/>
      <c r="F554" s="549"/>
      <c r="G554" s="527">
        <f t="shared" si="11"/>
        <v>462</v>
      </c>
      <c r="H554" s="2020"/>
      <c r="I554" s="2020"/>
      <c r="J554" s="2020"/>
      <c r="K554" s="2020"/>
      <c r="L554" s="2020"/>
      <c r="M554" s="2020"/>
      <c r="N554" s="2020"/>
      <c r="O554" s="2020"/>
      <c r="P554" s="2020"/>
      <c r="Q554" s="2020"/>
      <c r="R554" s="2020"/>
      <c r="S554" s="2020"/>
      <c r="T554" s="2020"/>
      <c r="U554" s="2020"/>
      <c r="V554" s="2020"/>
      <c r="W554" s="2020"/>
      <c r="X554" s="2020"/>
      <c r="Y554" s="432"/>
      <c r="Z554" s="2019"/>
      <c r="AA554" s="2020"/>
      <c r="AB554" s="2020"/>
      <c r="AC554" s="2020"/>
      <c r="AD554" s="2021"/>
      <c r="AE554" s="2020"/>
      <c r="AF554" s="2020"/>
      <c r="AG554" s="2020"/>
      <c r="AH554" s="2020"/>
      <c r="AI554" s="2021"/>
      <c r="AJ554" s="2020"/>
      <c r="AK554" s="2020"/>
      <c r="AL554" s="2020"/>
      <c r="AM554" s="2020"/>
      <c r="AN554" s="2021"/>
      <c r="AO554" s="2020"/>
      <c r="AP554" s="2020"/>
      <c r="AQ554" s="2020"/>
      <c r="AR554" s="2020"/>
      <c r="AS554" s="2021"/>
      <c r="AT554" s="2020"/>
      <c r="AU554" s="2020"/>
      <c r="AV554" s="2020"/>
      <c r="AW554" s="2020"/>
      <c r="AX554" s="2021"/>
    </row>
    <row r="555" spans="1:50">
      <c r="A555" s="2017"/>
      <c r="B555" s="2018"/>
      <c r="C555" s="2018"/>
      <c r="D555" s="2018"/>
      <c r="E555" s="548"/>
      <c r="F555" s="549"/>
      <c r="G555" s="527">
        <f t="shared" si="11"/>
        <v>462</v>
      </c>
      <c r="H555" s="2020"/>
      <c r="I555" s="2020"/>
      <c r="J555" s="2020"/>
      <c r="K555" s="2020"/>
      <c r="L555" s="2020"/>
      <c r="M555" s="2020"/>
      <c r="N555" s="2020"/>
      <c r="O555" s="2020"/>
      <c r="P555" s="2020"/>
      <c r="Q555" s="2020"/>
      <c r="R555" s="2020"/>
      <c r="S555" s="2020"/>
      <c r="T555" s="2020"/>
      <c r="U555" s="2020"/>
      <c r="V555" s="2020"/>
      <c r="W555" s="2020"/>
      <c r="X555" s="2020"/>
      <c r="Y555" s="432"/>
      <c r="Z555" s="2019"/>
      <c r="AA555" s="2020"/>
      <c r="AB555" s="2020"/>
      <c r="AC555" s="2020"/>
      <c r="AD555" s="2021"/>
      <c r="AE555" s="2020"/>
      <c r="AF555" s="2020"/>
      <c r="AG555" s="2020"/>
      <c r="AH555" s="2020"/>
      <c r="AI555" s="2021"/>
      <c r="AJ555" s="2020"/>
      <c r="AK555" s="2020"/>
      <c r="AL555" s="2020"/>
      <c r="AM555" s="2020"/>
      <c r="AN555" s="2021"/>
      <c r="AO555" s="2020"/>
      <c r="AP555" s="2020"/>
      <c r="AQ555" s="2020"/>
      <c r="AR555" s="2020"/>
      <c r="AS555" s="2021"/>
      <c r="AT555" s="2020"/>
      <c r="AU555" s="2020"/>
      <c r="AV555" s="2020"/>
      <c r="AW555" s="2020"/>
      <c r="AX555" s="2021"/>
    </row>
    <row r="556" spans="1:50">
      <c r="A556" s="2017"/>
      <c r="B556" s="2018"/>
      <c r="C556" s="2018"/>
      <c r="D556" s="2018"/>
      <c r="E556" s="548"/>
      <c r="F556" s="549"/>
      <c r="G556" s="534">
        <f t="shared" si="11"/>
        <v>462</v>
      </c>
      <c r="H556" s="578" t="s">
        <v>55</v>
      </c>
      <c r="I556" s="434"/>
      <c r="J556" s="434"/>
      <c r="K556" s="434"/>
      <c r="L556" s="434"/>
      <c r="M556" s="434"/>
      <c r="N556" s="434"/>
      <c r="O556" s="434"/>
      <c r="P556" s="434"/>
      <c r="Q556" s="434"/>
      <c r="R556" s="434"/>
      <c r="S556" s="434"/>
      <c r="T556" s="434"/>
      <c r="U556" s="434"/>
      <c r="V556" s="434"/>
      <c r="W556" s="434"/>
      <c r="X556" s="434"/>
      <c r="Y556" s="434"/>
      <c r="Z556" s="2022"/>
      <c r="AA556" s="2023"/>
      <c r="AB556" s="2023"/>
      <c r="AC556" s="2023"/>
      <c r="AD556" s="2024"/>
      <c r="AE556" s="2023"/>
      <c r="AF556" s="2023"/>
      <c r="AG556" s="2023"/>
      <c r="AH556" s="2023"/>
      <c r="AI556" s="2024"/>
      <c r="AJ556" s="2023"/>
      <c r="AK556" s="2023"/>
      <c r="AL556" s="2023"/>
      <c r="AM556" s="2023"/>
      <c r="AN556" s="2024"/>
      <c r="AO556" s="2023"/>
      <c r="AP556" s="2023"/>
      <c r="AQ556" s="2023"/>
      <c r="AR556" s="2023"/>
      <c r="AS556" s="2024"/>
      <c r="AT556" s="2023"/>
      <c r="AU556" s="2023"/>
      <c r="AV556" s="2023"/>
      <c r="AW556" s="2023"/>
      <c r="AX556" s="2024"/>
    </row>
    <row r="557" spans="1:50">
      <c r="A557" s="432">
        <v>6</v>
      </c>
      <c r="B557" s="432"/>
      <c r="C557" s="432"/>
      <c r="D557" s="432"/>
      <c r="E557" s="431"/>
      <c r="F557" s="430">
        <v>7</v>
      </c>
      <c r="G557" s="430"/>
      <c r="H557" s="430"/>
      <c r="I557" s="430"/>
      <c r="J557" s="431"/>
      <c r="K557" s="430">
        <v>8</v>
      </c>
      <c r="L557" s="430"/>
      <c r="M557" s="430"/>
      <c r="N557" s="430"/>
      <c r="O557" s="431"/>
      <c r="P557" s="430">
        <v>9</v>
      </c>
      <c r="Q557" s="430"/>
      <c r="R557" s="430"/>
      <c r="S557" s="430"/>
      <c r="T557" s="431"/>
      <c r="U557" s="430">
        <v>10</v>
      </c>
      <c r="V557" s="430"/>
      <c r="W557" s="430"/>
      <c r="X557" s="430"/>
      <c r="Y557" s="431"/>
      <c r="Z557" s="432">
        <v>11</v>
      </c>
      <c r="AA557" s="432"/>
      <c r="AB557" s="432"/>
      <c r="AC557" s="432"/>
      <c r="AD557" s="433"/>
      <c r="AE557" s="432">
        <v>12</v>
      </c>
      <c r="AF557" s="432"/>
      <c r="AG557" s="432"/>
      <c r="AH557" s="432"/>
      <c r="AI557" s="433"/>
      <c r="AJ557" s="432">
        <v>13</v>
      </c>
      <c r="AK557" s="432"/>
      <c r="AL557" s="432"/>
      <c r="AM557" s="432"/>
      <c r="AN557" s="433"/>
      <c r="AO557" s="432">
        <v>14</v>
      </c>
      <c r="AP557" s="432"/>
      <c r="AQ557" s="432"/>
      <c r="AR557" s="432"/>
      <c r="AS557" s="433"/>
      <c r="AT557" s="432">
        <v>15</v>
      </c>
      <c r="AU557" s="432"/>
      <c r="AV557" s="432"/>
      <c r="AW557" s="432"/>
      <c r="AX557" s="433"/>
    </row>
    <row r="558" spans="1:50">
      <c r="A558" s="2020"/>
      <c r="B558" s="2020"/>
      <c r="C558" s="2020"/>
      <c r="D558" s="2020"/>
      <c r="E558" s="2021"/>
      <c r="F558" s="2020"/>
      <c r="G558" s="2020"/>
      <c r="H558" s="2020"/>
      <c r="I558" s="2020"/>
      <c r="J558" s="2021"/>
      <c r="K558" s="2020"/>
      <c r="L558" s="2020"/>
      <c r="M558" s="2020"/>
      <c r="N558" s="2020"/>
      <c r="O558" s="2021"/>
      <c r="P558" s="2020"/>
      <c r="Q558" s="2020"/>
      <c r="R558" s="2020"/>
      <c r="S558" s="2020"/>
      <c r="T558" s="2021"/>
      <c r="U558" s="2020"/>
      <c r="V558" s="2020"/>
      <c r="W558" s="2020"/>
      <c r="X558" s="2020"/>
      <c r="Y558" s="2021"/>
      <c r="Z558" s="2020"/>
      <c r="AA558" s="2020"/>
      <c r="AB558" s="2020"/>
      <c r="AC558" s="2020"/>
      <c r="AD558" s="2021"/>
      <c r="AE558" s="2020"/>
      <c r="AF558" s="2020"/>
      <c r="AG558" s="2020"/>
      <c r="AH558" s="2020"/>
      <c r="AI558" s="2021"/>
      <c r="AJ558" s="2020" t="s">
        <v>329</v>
      </c>
      <c r="AK558" s="2020"/>
      <c r="AL558" s="2020"/>
      <c r="AM558" s="2020"/>
      <c r="AN558" s="2021"/>
      <c r="AO558" s="2020"/>
      <c r="AP558" s="2020"/>
      <c r="AQ558" s="2020"/>
      <c r="AR558" s="2020"/>
      <c r="AS558" s="2021"/>
      <c r="AT558" s="2020"/>
      <c r="AU558" s="2020"/>
      <c r="AV558" s="2020"/>
      <c r="AW558" s="2020"/>
      <c r="AX558" s="2021"/>
    </row>
    <row r="559" spans="1:50">
      <c r="A559" s="2020"/>
      <c r="B559" s="2020"/>
      <c r="C559" s="2020"/>
      <c r="D559" s="2020"/>
      <c r="E559" s="2021"/>
      <c r="F559" s="2020"/>
      <c r="G559" s="2020"/>
      <c r="H559" s="2020"/>
      <c r="I559" s="2020"/>
      <c r="J559" s="2021"/>
      <c r="K559" s="2020"/>
      <c r="L559" s="2020"/>
      <c r="M559" s="2020"/>
      <c r="N559" s="2020"/>
      <c r="O559" s="2021"/>
      <c r="P559" s="2020"/>
      <c r="Q559" s="2020"/>
      <c r="R559" s="2020"/>
      <c r="S559" s="2020"/>
      <c r="T559" s="2021"/>
      <c r="U559" s="2020"/>
      <c r="V559" s="2020"/>
      <c r="W559" s="2020"/>
      <c r="X559" s="2020"/>
      <c r="Y559" s="2021"/>
      <c r="Z559" s="2020"/>
      <c r="AA559" s="2020"/>
      <c r="AB559" s="2020"/>
      <c r="AC559" s="2020"/>
      <c r="AD559" s="2021"/>
      <c r="AE559" s="2020"/>
      <c r="AF559" s="2020"/>
      <c r="AG559" s="2020"/>
      <c r="AH559" s="2020"/>
      <c r="AI559" s="2021"/>
      <c r="AJ559" s="2020"/>
      <c r="AK559" s="2020"/>
      <c r="AL559" s="2020"/>
      <c r="AM559" s="2020"/>
      <c r="AN559" s="2021"/>
      <c r="AO559" s="2020"/>
      <c r="AP559" s="2020"/>
      <c r="AQ559" s="2020"/>
      <c r="AR559" s="2020"/>
      <c r="AS559" s="2021"/>
      <c r="AT559" s="2020"/>
      <c r="AU559" s="2020"/>
      <c r="AV559" s="2020"/>
      <c r="AW559" s="2020"/>
      <c r="AX559" s="2021"/>
    </row>
    <row r="560" spans="1:50">
      <c r="A560" s="2020"/>
      <c r="B560" s="2020"/>
      <c r="C560" s="2020"/>
      <c r="D560" s="2020"/>
      <c r="E560" s="2021"/>
      <c r="F560" s="2020"/>
      <c r="G560" s="2020"/>
      <c r="H560" s="2020"/>
      <c r="I560" s="2020"/>
      <c r="J560" s="2021"/>
      <c r="K560" s="2020"/>
      <c r="L560" s="2020"/>
      <c r="M560" s="2020"/>
      <c r="N560" s="2020"/>
      <c r="O560" s="2021"/>
      <c r="P560" s="2020"/>
      <c r="Q560" s="2020"/>
      <c r="R560" s="2020"/>
      <c r="S560" s="2020"/>
      <c r="T560" s="2021"/>
      <c r="U560" s="2020"/>
      <c r="V560" s="2020"/>
      <c r="W560" s="2020"/>
      <c r="X560" s="2020"/>
      <c r="Y560" s="2021"/>
      <c r="Z560" s="2020"/>
      <c r="AA560" s="2020"/>
      <c r="AB560" s="2020"/>
      <c r="AC560" s="2020"/>
      <c r="AD560" s="2021"/>
      <c r="AE560" s="2020"/>
      <c r="AF560" s="2020"/>
      <c r="AG560" s="2020"/>
      <c r="AH560" s="2020"/>
      <c r="AI560" s="2021"/>
      <c r="AJ560" s="2020"/>
      <c r="AK560" s="2020"/>
      <c r="AL560" s="2020"/>
      <c r="AM560" s="2020"/>
      <c r="AN560" s="2021"/>
      <c r="AO560" s="2020"/>
      <c r="AP560" s="2020"/>
      <c r="AQ560" s="2020"/>
      <c r="AR560" s="2020"/>
      <c r="AS560" s="2021"/>
      <c r="AT560" s="2020"/>
      <c r="AU560" s="2020"/>
      <c r="AV560" s="2020"/>
      <c r="AW560" s="2020"/>
      <c r="AX560" s="2021"/>
    </row>
    <row r="561" spans="1:50">
      <c r="A561" s="2020"/>
      <c r="B561" s="2020"/>
      <c r="C561" s="2020"/>
      <c r="D561" s="2020"/>
      <c r="E561" s="2021"/>
      <c r="F561" s="2020"/>
      <c r="G561" s="2020"/>
      <c r="H561" s="2020"/>
      <c r="I561" s="2020"/>
      <c r="J561" s="2021"/>
      <c r="K561" s="2020"/>
      <c r="L561" s="2020"/>
      <c r="M561" s="2020"/>
      <c r="N561" s="2020"/>
      <c r="O561" s="2021"/>
      <c r="P561" s="2020"/>
      <c r="Q561" s="2020"/>
      <c r="R561" s="2020"/>
      <c r="S561" s="2020"/>
      <c r="T561" s="2021"/>
      <c r="U561" s="2020"/>
      <c r="V561" s="2020"/>
      <c r="W561" s="2020"/>
      <c r="X561" s="2020"/>
      <c r="Y561" s="2021"/>
      <c r="Z561" s="2020"/>
      <c r="AA561" s="2020"/>
      <c r="AB561" s="2020"/>
      <c r="AC561" s="2020"/>
      <c r="AD561" s="2021"/>
      <c r="AE561" s="2020"/>
      <c r="AF561" s="2020"/>
      <c r="AG561" s="2020"/>
      <c r="AH561" s="2020"/>
      <c r="AI561" s="2021"/>
      <c r="AJ561" s="2020"/>
      <c r="AK561" s="2020"/>
      <c r="AL561" s="2020"/>
      <c r="AM561" s="2020"/>
      <c r="AN561" s="2021"/>
      <c r="AO561" s="2020"/>
      <c r="AP561" s="2020"/>
      <c r="AQ561" s="2020"/>
      <c r="AR561" s="2020"/>
      <c r="AS561" s="2021"/>
      <c r="AT561" s="2020"/>
      <c r="AU561" s="2020"/>
      <c r="AV561" s="2020"/>
      <c r="AW561" s="2020"/>
      <c r="AX561" s="2021"/>
    </row>
    <row r="562" spans="1:50">
      <c r="A562" s="2020"/>
      <c r="B562" s="2020"/>
      <c r="C562" s="2020"/>
      <c r="D562" s="2020"/>
      <c r="E562" s="2021"/>
      <c r="F562" s="2020"/>
      <c r="G562" s="2020"/>
      <c r="H562" s="2020"/>
      <c r="I562" s="2020"/>
      <c r="J562" s="2021"/>
      <c r="K562" s="2020"/>
      <c r="L562" s="2020"/>
      <c r="M562" s="2020"/>
      <c r="N562" s="2020"/>
      <c r="O562" s="2021"/>
      <c r="P562" s="2020"/>
      <c r="Q562" s="2020"/>
      <c r="R562" s="2020"/>
      <c r="S562" s="2020"/>
      <c r="T562" s="2021"/>
      <c r="U562" s="2020"/>
      <c r="V562" s="2020"/>
      <c r="W562" s="2020"/>
      <c r="X562" s="2020"/>
      <c r="Y562" s="2021"/>
      <c r="Z562" s="2020"/>
      <c r="AA562" s="2020"/>
      <c r="AB562" s="2020"/>
      <c r="AC562" s="2020"/>
      <c r="AD562" s="2021"/>
      <c r="AE562" s="2020"/>
      <c r="AF562" s="2020"/>
      <c r="AG562" s="2020"/>
      <c r="AH562" s="2020"/>
      <c r="AI562" s="2021"/>
      <c r="AJ562" s="2020"/>
      <c r="AK562" s="2020"/>
      <c r="AL562" s="2020"/>
      <c r="AM562" s="2020"/>
      <c r="AN562" s="2021"/>
      <c r="AO562" s="2020"/>
      <c r="AP562" s="2020"/>
      <c r="AQ562" s="2020"/>
      <c r="AR562" s="2020"/>
      <c r="AS562" s="2021"/>
      <c r="AT562" s="2020"/>
      <c r="AU562" s="2020"/>
      <c r="AV562" s="2020"/>
      <c r="AW562" s="2020"/>
      <c r="AX562" s="2021"/>
    </row>
    <row r="563" spans="1:50">
      <c r="A563" s="2020"/>
      <c r="B563" s="2020"/>
      <c r="C563" s="2020"/>
      <c r="D563" s="2020"/>
      <c r="E563" s="2021"/>
      <c r="F563" s="2020"/>
      <c r="G563" s="2020"/>
      <c r="H563" s="2020"/>
      <c r="I563" s="2020"/>
      <c r="J563" s="2021"/>
      <c r="K563" s="2020"/>
      <c r="L563" s="2020"/>
      <c r="M563" s="2020"/>
      <c r="N563" s="2020"/>
      <c r="O563" s="2021"/>
      <c r="P563" s="2020"/>
      <c r="Q563" s="2020"/>
      <c r="R563" s="2020"/>
      <c r="S563" s="2020"/>
      <c r="T563" s="2021"/>
      <c r="U563" s="2020"/>
      <c r="V563" s="2020"/>
      <c r="W563" s="2020"/>
      <c r="X563" s="2020"/>
      <c r="Y563" s="2021"/>
      <c r="Z563" s="2020"/>
      <c r="AA563" s="2020"/>
      <c r="AB563" s="2020"/>
      <c r="AC563" s="2020"/>
      <c r="AD563" s="2021"/>
      <c r="AE563" s="2020"/>
      <c r="AF563" s="2020"/>
      <c r="AG563" s="2020"/>
      <c r="AH563" s="2020"/>
      <c r="AI563" s="2021"/>
      <c r="AJ563" s="2020" t="s">
        <v>330</v>
      </c>
      <c r="AK563" s="2020"/>
      <c r="AL563" s="2020"/>
      <c r="AM563" s="2020"/>
      <c r="AN563" s="2021"/>
      <c r="AO563" s="2020"/>
      <c r="AP563" s="2020"/>
      <c r="AQ563" s="2020"/>
      <c r="AR563" s="2020"/>
      <c r="AS563" s="2021"/>
      <c r="AT563" s="2020"/>
      <c r="AU563" s="2020"/>
      <c r="AV563" s="2020"/>
      <c r="AW563" s="2020"/>
      <c r="AX563" s="2021"/>
    </row>
    <row r="564" spans="1:50">
      <c r="A564" s="2020"/>
      <c r="B564" s="2020"/>
      <c r="C564" s="2020"/>
      <c r="D564" s="2020"/>
      <c r="E564" s="2021"/>
      <c r="F564" s="2020"/>
      <c r="G564" s="2020"/>
      <c r="H564" s="2020"/>
      <c r="I564" s="2020"/>
      <c r="J564" s="2021"/>
      <c r="K564" s="2020"/>
      <c r="L564" s="2020"/>
      <c r="M564" s="2020"/>
      <c r="N564" s="2020"/>
      <c r="O564" s="2021"/>
      <c r="P564" s="2020"/>
      <c r="Q564" s="2020"/>
      <c r="R564" s="2020"/>
      <c r="S564" s="2020"/>
      <c r="T564" s="2021"/>
      <c r="U564" s="2020"/>
      <c r="V564" s="2020"/>
      <c r="W564" s="2020"/>
      <c r="X564" s="2020"/>
      <c r="Y564" s="2021"/>
      <c r="Z564" s="2020"/>
      <c r="AA564" s="2020"/>
      <c r="AB564" s="2020"/>
      <c r="AC564" s="2020"/>
      <c r="AD564" s="2021"/>
      <c r="AE564" s="2020"/>
      <c r="AF564" s="2020"/>
      <c r="AG564" s="2020"/>
      <c r="AH564" s="2020"/>
      <c r="AI564" s="2021"/>
      <c r="AJ564" s="2020"/>
      <c r="AK564" s="2020"/>
      <c r="AL564" s="2020"/>
      <c r="AM564" s="2020"/>
      <c r="AN564" s="2021"/>
      <c r="AO564" s="2020"/>
      <c r="AP564" s="2020"/>
      <c r="AQ564" s="2020"/>
      <c r="AR564" s="2020"/>
      <c r="AS564" s="2021"/>
      <c r="AT564" s="2020"/>
      <c r="AU564" s="2020"/>
      <c r="AV564" s="2020"/>
      <c r="AW564" s="2020"/>
      <c r="AX564" s="2021"/>
    </row>
    <row r="565" spans="1:50">
      <c r="A565" s="2020"/>
      <c r="B565" s="2020"/>
      <c r="C565" s="2020"/>
      <c r="D565" s="2020"/>
      <c r="E565" s="2021"/>
      <c r="F565" s="2020"/>
      <c r="G565" s="2020"/>
      <c r="H565" s="2020"/>
      <c r="I565" s="2020"/>
      <c r="J565" s="2021"/>
      <c r="K565" s="2020"/>
      <c r="L565" s="2020"/>
      <c r="M565" s="2020"/>
      <c r="N565" s="2020"/>
      <c r="O565" s="2021"/>
      <c r="P565" s="2020"/>
      <c r="Q565" s="2020"/>
      <c r="R565" s="2020"/>
      <c r="S565" s="2020"/>
      <c r="T565" s="2021"/>
      <c r="U565" s="2020"/>
      <c r="V565" s="2020"/>
      <c r="W565" s="2020"/>
      <c r="X565" s="2020"/>
      <c r="Y565" s="2021"/>
      <c r="Z565" s="2020"/>
      <c r="AA565" s="2020"/>
      <c r="AB565" s="2020"/>
      <c r="AC565" s="2020"/>
      <c r="AD565" s="2021"/>
      <c r="AE565" s="2020"/>
      <c r="AF565" s="2020"/>
      <c r="AG565" s="2020"/>
      <c r="AH565" s="2020"/>
      <c r="AI565" s="2021"/>
      <c r="AJ565" s="2020"/>
      <c r="AK565" s="2020"/>
      <c r="AL565" s="2020"/>
      <c r="AM565" s="2020"/>
      <c r="AN565" s="2021"/>
      <c r="AO565" s="2020"/>
      <c r="AP565" s="2020"/>
      <c r="AQ565" s="2020"/>
      <c r="AR565" s="2020"/>
      <c r="AS565" s="2021"/>
      <c r="AT565" s="2020"/>
      <c r="AU565" s="2020"/>
      <c r="AV565" s="2020"/>
      <c r="AW565" s="2020"/>
      <c r="AX565" s="2021"/>
    </row>
    <row r="566" spans="1:50">
      <c r="A566" s="2020"/>
      <c r="B566" s="2020"/>
      <c r="C566" s="2020"/>
      <c r="D566" s="2020"/>
      <c r="E566" s="2021"/>
      <c r="F566" s="2020"/>
      <c r="G566" s="2020"/>
      <c r="H566" s="2020"/>
      <c r="I566" s="2020"/>
      <c r="J566" s="2021"/>
      <c r="K566" s="2020"/>
      <c r="L566" s="2020"/>
      <c r="M566" s="2020"/>
      <c r="N566" s="2020"/>
      <c r="O566" s="2021"/>
      <c r="P566" s="2020"/>
      <c r="Q566" s="2020"/>
      <c r="R566" s="2020"/>
      <c r="S566" s="2020"/>
      <c r="T566" s="2021"/>
      <c r="U566" s="2020"/>
      <c r="V566" s="2020"/>
      <c r="W566" s="2020"/>
      <c r="X566" s="2020"/>
      <c r="Y566" s="2021"/>
      <c r="Z566" s="2020"/>
      <c r="AA566" s="2020"/>
      <c r="AB566" s="2020"/>
      <c r="AC566" s="2020"/>
      <c r="AD566" s="2021"/>
      <c r="AE566" s="2020"/>
      <c r="AF566" s="2020"/>
      <c r="AG566" s="2020"/>
      <c r="AH566" s="2020"/>
      <c r="AI566" s="2021"/>
      <c r="AJ566" s="2020"/>
      <c r="AK566" s="2020"/>
      <c r="AL566" s="2020"/>
      <c r="AM566" s="2020"/>
      <c r="AN566" s="2021"/>
      <c r="AO566" s="2020"/>
      <c r="AP566" s="2020"/>
      <c r="AQ566" s="2020"/>
      <c r="AR566" s="2020"/>
      <c r="AS566" s="2021"/>
      <c r="AT566" s="2020"/>
      <c r="AU566" s="2020"/>
      <c r="AV566" s="2020"/>
      <c r="AW566" s="2020"/>
      <c r="AX566" s="2021"/>
    </row>
    <row r="567" spans="1:50">
      <c r="A567" s="2020"/>
      <c r="B567" s="2020"/>
      <c r="C567" s="2020"/>
      <c r="D567" s="2020"/>
      <c r="E567" s="2021"/>
      <c r="F567" s="2020"/>
      <c r="G567" s="2020"/>
      <c r="H567" s="2020"/>
      <c r="I567" s="2020"/>
      <c r="J567" s="2021"/>
      <c r="K567" s="2020"/>
      <c r="L567" s="2020"/>
      <c r="M567" s="2020"/>
      <c r="N567" s="2020"/>
      <c r="O567" s="2021"/>
      <c r="P567" s="2020"/>
      <c r="Q567" s="2020"/>
      <c r="R567" s="2020"/>
      <c r="S567" s="2020"/>
      <c r="T567" s="2021"/>
      <c r="U567" s="2020"/>
      <c r="V567" s="2020"/>
      <c r="W567" s="2020"/>
      <c r="X567" s="2020"/>
      <c r="Y567" s="2021"/>
      <c r="Z567" s="2020"/>
      <c r="AA567" s="2020"/>
      <c r="AB567" s="2020"/>
      <c r="AC567" s="2020"/>
      <c r="AD567" s="2021"/>
      <c r="AE567" s="2020"/>
      <c r="AF567" s="2020"/>
      <c r="AG567" s="2020"/>
      <c r="AH567" s="2020"/>
      <c r="AI567" s="2021"/>
      <c r="AJ567" s="2020"/>
      <c r="AK567" s="2020"/>
      <c r="AL567" s="2020"/>
      <c r="AM567" s="2020"/>
      <c r="AN567" s="2021"/>
      <c r="AO567" s="2020"/>
      <c r="AP567" s="2020"/>
      <c r="AQ567" s="2020"/>
      <c r="AR567" s="2020"/>
      <c r="AS567" s="2021"/>
      <c r="AT567" s="2020"/>
      <c r="AU567" s="2020"/>
      <c r="AV567" s="2020"/>
      <c r="AW567" s="2020"/>
      <c r="AX567" s="2021"/>
    </row>
    <row r="568" spans="1:50">
      <c r="A568" s="2020"/>
      <c r="B568" s="2020"/>
      <c r="C568" s="2020"/>
      <c r="D568" s="2020"/>
      <c r="E568" s="2021"/>
      <c r="F568" s="2020"/>
      <c r="G568" s="2020"/>
      <c r="H568" s="2020"/>
      <c r="I568" s="2020"/>
      <c r="J568" s="2021"/>
      <c r="K568" s="2020"/>
      <c r="L568" s="2020"/>
      <c r="M568" s="2020"/>
      <c r="N568" s="2020"/>
      <c r="O568" s="2021"/>
      <c r="P568" s="2020"/>
      <c r="Q568" s="2020"/>
      <c r="R568" s="2020"/>
      <c r="S568" s="2020"/>
      <c r="T568" s="2021"/>
      <c r="U568" s="2020"/>
      <c r="V568" s="2020"/>
      <c r="W568" s="2020"/>
      <c r="X568" s="2020"/>
      <c r="Y568" s="2021"/>
      <c r="Z568" s="2020"/>
      <c r="AA568" s="2020"/>
      <c r="AB568" s="2020"/>
      <c r="AC568" s="2020"/>
      <c r="AD568" s="2021"/>
      <c r="AE568" s="2020"/>
      <c r="AF568" s="2020"/>
      <c r="AG568" s="2020"/>
      <c r="AH568" s="2020"/>
      <c r="AI568" s="2021"/>
      <c r="AJ568" s="2020"/>
      <c r="AK568" s="2020"/>
      <c r="AL568" s="2020"/>
      <c r="AM568" s="2020"/>
      <c r="AN568" s="2021"/>
      <c r="AO568" s="2020"/>
      <c r="AP568" s="2020"/>
      <c r="AQ568" s="2020"/>
      <c r="AR568" s="2020"/>
      <c r="AS568" s="2021"/>
      <c r="AT568" s="2020"/>
      <c r="AU568" s="2020"/>
      <c r="AV568" s="2020"/>
      <c r="AW568" s="2020"/>
      <c r="AX568" s="2021"/>
    </row>
    <row r="569" spans="1:50">
      <c r="A569" s="2020"/>
      <c r="B569" s="2020"/>
      <c r="C569" s="2020"/>
      <c r="D569" s="2020"/>
      <c r="E569" s="2021"/>
      <c r="F569" s="2020"/>
      <c r="G569" s="2020"/>
      <c r="H569" s="2020"/>
      <c r="I569" s="2020"/>
      <c r="J569" s="2021"/>
      <c r="K569" s="2020"/>
      <c r="L569" s="2020"/>
      <c r="M569" s="2020"/>
      <c r="N569" s="2020"/>
      <c r="O569" s="2021"/>
      <c r="P569" s="2020"/>
      <c r="Q569" s="2020"/>
      <c r="R569" s="2020"/>
      <c r="S569" s="2020"/>
      <c r="T569" s="2021"/>
      <c r="U569" s="2020"/>
      <c r="V569" s="2020"/>
      <c r="W569" s="2020"/>
      <c r="X569" s="2020"/>
      <c r="Y569" s="2021"/>
      <c r="Z569" s="2020"/>
      <c r="AA569" s="2020"/>
      <c r="AB569" s="2020"/>
      <c r="AC569" s="2020"/>
      <c r="AD569" s="2021"/>
      <c r="AE569" s="2020"/>
      <c r="AF569" s="2020"/>
      <c r="AG569" s="2020"/>
      <c r="AH569" s="2020"/>
      <c r="AI569" s="2021"/>
      <c r="AJ569" s="2020"/>
      <c r="AK569" s="2020"/>
      <c r="AL569" s="2020"/>
      <c r="AM569" s="2020"/>
      <c r="AN569" s="2021"/>
      <c r="AO569" s="2020"/>
      <c r="AP569" s="2020"/>
      <c r="AQ569" s="2020"/>
      <c r="AR569" s="2020"/>
      <c r="AS569" s="2021"/>
      <c r="AT569" s="2020"/>
      <c r="AU569" s="2020"/>
      <c r="AV569" s="2020"/>
      <c r="AW569" s="2020"/>
      <c r="AX569" s="2021"/>
    </row>
    <row r="570" spans="1:50">
      <c r="A570" s="2020"/>
      <c r="B570" s="2020"/>
      <c r="C570" s="2020"/>
      <c r="D570" s="2020"/>
      <c r="E570" s="2021"/>
      <c r="F570" s="2020"/>
      <c r="G570" s="2020"/>
      <c r="H570" s="2020"/>
      <c r="I570" s="2020"/>
      <c r="J570" s="2021"/>
      <c r="K570" s="2020"/>
      <c r="L570" s="2020"/>
      <c r="M570" s="2020"/>
      <c r="N570" s="2020"/>
      <c r="O570" s="2021"/>
      <c r="P570" s="2020"/>
      <c r="Q570" s="2020"/>
      <c r="R570" s="2020"/>
      <c r="S570" s="2020"/>
      <c r="T570" s="2021"/>
      <c r="U570" s="2020"/>
      <c r="V570" s="2020"/>
      <c r="W570" s="2020"/>
      <c r="X570" s="2020"/>
      <c r="Y570" s="2021"/>
      <c r="Z570" s="2020"/>
      <c r="AA570" s="2020"/>
      <c r="AB570" s="2020"/>
      <c r="AC570" s="2020"/>
      <c r="AD570" s="2021"/>
      <c r="AE570" s="2020"/>
      <c r="AF570" s="2020"/>
      <c r="AG570" s="2020"/>
      <c r="AH570" s="2020"/>
      <c r="AI570" s="2021"/>
      <c r="AJ570" s="2020"/>
      <c r="AK570" s="2020"/>
      <c r="AL570" s="2020"/>
      <c r="AM570" s="2020"/>
      <c r="AN570" s="2021"/>
      <c r="AO570" s="2020"/>
      <c r="AP570" s="2020"/>
      <c r="AQ570" s="2020"/>
      <c r="AR570" s="2020"/>
      <c r="AS570" s="2021"/>
      <c r="AT570" s="2020"/>
      <c r="AU570" s="2020"/>
      <c r="AV570" s="2020"/>
      <c r="AW570" s="2020"/>
      <c r="AX570" s="2021"/>
    </row>
    <row r="571" spans="1:50">
      <c r="A571" s="2020"/>
      <c r="B571" s="2020"/>
      <c r="C571" s="2020"/>
      <c r="D571" s="2020"/>
      <c r="E571" s="2021"/>
      <c r="F571" s="2020"/>
      <c r="G571" s="2020"/>
      <c r="H571" s="2020"/>
      <c r="I571" s="2020"/>
      <c r="J571" s="2021"/>
      <c r="K571" s="2020"/>
      <c r="L571" s="2020"/>
      <c r="M571" s="2020"/>
      <c r="N571" s="2020"/>
      <c r="O571" s="2021"/>
      <c r="P571" s="2020"/>
      <c r="Q571" s="2020"/>
      <c r="R571" s="2020"/>
      <c r="S571" s="2020"/>
      <c r="T571" s="2021"/>
      <c r="U571" s="2020"/>
      <c r="V571" s="2020"/>
      <c r="W571" s="2020"/>
      <c r="X571" s="2020"/>
      <c r="Y571" s="2021"/>
      <c r="Z571" s="2020"/>
      <c r="AA571" s="2020"/>
      <c r="AB571" s="2020"/>
      <c r="AC571" s="2020"/>
      <c r="AD571" s="2021"/>
      <c r="AE571" s="2020"/>
      <c r="AF571" s="2020"/>
      <c r="AG571" s="2020"/>
      <c r="AH571" s="2020"/>
      <c r="AI571" s="2021"/>
      <c r="AJ571" s="2020"/>
      <c r="AK571" s="2020"/>
      <c r="AL571" s="2020"/>
      <c r="AM571" s="2020"/>
      <c r="AN571" s="2021"/>
      <c r="AO571" s="2020"/>
      <c r="AP571" s="2020"/>
      <c r="AQ571" s="2020"/>
      <c r="AR571" s="2020"/>
      <c r="AS571" s="2021"/>
      <c r="AT571" s="2020"/>
      <c r="AU571" s="2020"/>
      <c r="AV571" s="2020"/>
      <c r="AW571" s="2020"/>
      <c r="AX571" s="2021"/>
    </row>
    <row r="572" spans="1:50">
      <c r="A572" s="2023"/>
      <c r="B572" s="2023"/>
      <c r="C572" s="2023"/>
      <c r="D572" s="2023"/>
      <c r="E572" s="2024"/>
      <c r="F572" s="2023"/>
      <c r="G572" s="2023"/>
      <c r="H572" s="2023"/>
      <c r="I572" s="2023"/>
      <c r="J572" s="2024"/>
      <c r="K572" s="2023"/>
      <c r="L572" s="2023"/>
      <c r="M572" s="2023"/>
      <c r="N572" s="2023"/>
      <c r="O572" s="2024"/>
      <c r="P572" s="2023"/>
      <c r="Q572" s="2023"/>
      <c r="R572" s="2023"/>
      <c r="S572" s="2023"/>
      <c r="T572" s="2024"/>
      <c r="U572" s="2023"/>
      <c r="V572" s="2023"/>
      <c r="W572" s="2023"/>
      <c r="X572" s="2023"/>
      <c r="Y572" s="2024"/>
      <c r="Z572" s="2023"/>
      <c r="AA572" s="2023"/>
      <c r="AB572" s="2023"/>
      <c r="AC572" s="2023"/>
      <c r="AD572" s="2024"/>
      <c r="AE572" s="2023"/>
      <c r="AF572" s="2023"/>
      <c r="AG572" s="2023"/>
      <c r="AH572" s="2023"/>
      <c r="AI572" s="2024"/>
      <c r="AJ572" s="2023"/>
      <c r="AK572" s="2023"/>
      <c r="AL572" s="2023"/>
      <c r="AM572" s="2023"/>
      <c r="AN572" s="2024"/>
      <c r="AO572" s="2023"/>
      <c r="AP572" s="2023"/>
      <c r="AQ572" s="2023"/>
      <c r="AR572" s="2023"/>
      <c r="AS572" s="2024"/>
      <c r="AT572" s="2023"/>
      <c r="AU572" s="2023"/>
      <c r="AV572" s="2023"/>
      <c r="AW572" s="2023"/>
      <c r="AX572" s="2024"/>
    </row>
    <row r="573" spans="1:50">
      <c r="A573" s="432">
        <v>16</v>
      </c>
      <c r="B573" s="432"/>
      <c r="C573" s="432"/>
      <c r="D573" s="432"/>
      <c r="E573" s="433"/>
      <c r="F573" s="432">
        <v>17</v>
      </c>
      <c r="G573" s="432"/>
      <c r="H573" s="432"/>
      <c r="I573" s="432"/>
      <c r="J573" s="433"/>
      <c r="K573" s="432">
        <v>18</v>
      </c>
      <c r="L573" s="432"/>
      <c r="M573" s="432"/>
      <c r="N573" s="432"/>
      <c r="O573" s="433"/>
      <c r="P573" s="432">
        <v>19</v>
      </c>
      <c r="Q573" s="432"/>
      <c r="R573" s="432"/>
      <c r="S573" s="432"/>
      <c r="T573" s="433"/>
      <c r="U573" s="432">
        <v>20</v>
      </c>
      <c r="V573" s="432"/>
      <c r="W573" s="432"/>
      <c r="X573" s="432"/>
      <c r="Y573" s="433"/>
      <c r="Z573" s="432">
        <v>21</v>
      </c>
      <c r="AA573" s="432"/>
      <c r="AB573" s="432"/>
      <c r="AC573" s="432"/>
      <c r="AD573" s="433"/>
      <c r="AE573" s="432">
        <v>22</v>
      </c>
      <c r="AF573" s="432"/>
      <c r="AG573" s="432"/>
      <c r="AH573" s="432"/>
      <c r="AI573" s="433"/>
      <c r="AJ573" s="432">
        <v>23</v>
      </c>
      <c r="AK573" s="432"/>
      <c r="AL573" s="432"/>
      <c r="AM573" s="432"/>
      <c r="AN573" s="433"/>
      <c r="AO573" s="432">
        <v>24</v>
      </c>
      <c r="AP573" s="432"/>
      <c r="AQ573" s="432"/>
      <c r="AR573" s="432"/>
      <c r="AS573" s="433"/>
      <c r="AT573" s="432">
        <v>25</v>
      </c>
      <c r="AU573" s="432"/>
      <c r="AV573" s="432"/>
      <c r="AW573" s="432"/>
      <c r="AX573" s="433"/>
    </row>
    <row r="574" spans="1:50">
      <c r="A574" s="2020" t="s">
        <v>331</v>
      </c>
      <c r="B574" s="2020"/>
      <c r="C574" s="2020"/>
      <c r="D574" s="2020"/>
      <c r="E574" s="2021"/>
      <c r="F574" s="2020"/>
      <c r="G574" s="2020"/>
      <c r="H574" s="2020"/>
      <c r="I574" s="2020"/>
      <c r="J574" s="2021"/>
      <c r="K574" s="2020"/>
      <c r="L574" s="2020"/>
      <c r="M574" s="2020"/>
      <c r="N574" s="2020"/>
      <c r="O574" s="2021"/>
      <c r="P574" s="2020"/>
      <c r="Q574" s="2020"/>
      <c r="R574" s="2020"/>
      <c r="S574" s="2020"/>
      <c r="T574" s="2021"/>
      <c r="U574" s="2020" t="s">
        <v>332</v>
      </c>
      <c r="V574" s="2020"/>
      <c r="W574" s="2020"/>
      <c r="X574" s="2020"/>
      <c r="Y574" s="2021"/>
      <c r="Z574" s="2020"/>
      <c r="AA574" s="2020"/>
      <c r="AB574" s="2020"/>
      <c r="AC574" s="2020"/>
      <c r="AD574" s="2021"/>
      <c r="AE574" s="2020" t="s">
        <v>333</v>
      </c>
      <c r="AF574" s="2020"/>
      <c r="AG574" s="2020"/>
      <c r="AH574" s="2020"/>
      <c r="AI574" s="2021"/>
      <c r="AJ574" s="2020" t="s">
        <v>334</v>
      </c>
      <c r="AK574" s="2020"/>
      <c r="AL574" s="2020"/>
      <c r="AM574" s="2020"/>
      <c r="AN574" s="2021"/>
      <c r="AO574" s="2019"/>
      <c r="AP574" s="2020"/>
      <c r="AQ574" s="2020"/>
      <c r="AR574" s="2020"/>
      <c r="AS574" s="2021"/>
      <c r="AT574" s="2019"/>
      <c r="AU574" s="2020"/>
      <c r="AV574" s="2020"/>
      <c r="AW574" s="2020"/>
      <c r="AX574" s="2021"/>
    </row>
    <row r="575" spans="1:50">
      <c r="A575" s="2020"/>
      <c r="B575" s="2020"/>
      <c r="C575" s="2020"/>
      <c r="D575" s="2020"/>
      <c r="E575" s="2021"/>
      <c r="F575" s="2020"/>
      <c r="G575" s="2020"/>
      <c r="H575" s="2020"/>
      <c r="I575" s="2020"/>
      <c r="J575" s="2021"/>
      <c r="K575" s="2020"/>
      <c r="L575" s="2020"/>
      <c r="M575" s="2020"/>
      <c r="N575" s="2020"/>
      <c r="O575" s="2021"/>
      <c r="P575" s="2020"/>
      <c r="Q575" s="2020"/>
      <c r="R575" s="2020"/>
      <c r="S575" s="2020"/>
      <c r="T575" s="2021"/>
      <c r="U575" s="2020"/>
      <c r="V575" s="2020"/>
      <c r="W575" s="2020"/>
      <c r="X575" s="2020"/>
      <c r="Y575" s="2021"/>
      <c r="Z575" s="2020"/>
      <c r="AA575" s="2020"/>
      <c r="AB575" s="2020"/>
      <c r="AC575" s="2020"/>
      <c r="AD575" s="2021"/>
      <c r="AE575" s="2020"/>
      <c r="AF575" s="2020"/>
      <c r="AG575" s="2020"/>
      <c r="AH575" s="2020"/>
      <c r="AI575" s="2021"/>
      <c r="AJ575" s="2020"/>
      <c r="AK575" s="2020"/>
      <c r="AL575" s="2020"/>
      <c r="AM575" s="2020"/>
      <c r="AN575" s="2021"/>
      <c r="AO575" s="2019"/>
      <c r="AP575" s="2020"/>
      <c r="AQ575" s="2020"/>
      <c r="AR575" s="2020"/>
      <c r="AS575" s="2021"/>
      <c r="AT575" s="2019"/>
      <c r="AU575" s="2020"/>
      <c r="AV575" s="2020"/>
      <c r="AW575" s="2020"/>
      <c r="AX575" s="2021"/>
    </row>
    <row r="576" spans="1:50">
      <c r="A576" s="2020"/>
      <c r="B576" s="2020"/>
      <c r="C576" s="2020"/>
      <c r="D576" s="2020"/>
      <c r="E576" s="2021"/>
      <c r="F576" s="2020"/>
      <c r="G576" s="2020"/>
      <c r="H576" s="2020"/>
      <c r="I576" s="2020"/>
      <c r="J576" s="2021"/>
      <c r="K576" s="2020"/>
      <c r="L576" s="2020"/>
      <c r="M576" s="2020"/>
      <c r="N576" s="2020"/>
      <c r="O576" s="2021"/>
      <c r="P576" s="2020"/>
      <c r="Q576" s="2020"/>
      <c r="R576" s="2020"/>
      <c r="S576" s="2020"/>
      <c r="T576" s="2021"/>
      <c r="U576" s="2020"/>
      <c r="V576" s="2020"/>
      <c r="W576" s="2020"/>
      <c r="X576" s="2020"/>
      <c r="Y576" s="2021"/>
      <c r="Z576" s="2020"/>
      <c r="AA576" s="2020"/>
      <c r="AB576" s="2020"/>
      <c r="AC576" s="2020"/>
      <c r="AD576" s="2021"/>
      <c r="AE576" s="2020"/>
      <c r="AF576" s="2020"/>
      <c r="AG576" s="2020"/>
      <c r="AH576" s="2020"/>
      <c r="AI576" s="2021"/>
      <c r="AJ576" s="2020"/>
      <c r="AK576" s="2020"/>
      <c r="AL576" s="2020"/>
      <c r="AM576" s="2020"/>
      <c r="AN576" s="2021"/>
      <c r="AO576" s="2019"/>
      <c r="AP576" s="2020"/>
      <c r="AQ576" s="2020"/>
      <c r="AR576" s="2020"/>
      <c r="AS576" s="2021"/>
      <c r="AT576" s="2019"/>
      <c r="AU576" s="2020"/>
      <c r="AV576" s="2020"/>
      <c r="AW576" s="2020"/>
      <c r="AX576" s="2021"/>
    </row>
    <row r="577" spans="1:50">
      <c r="A577" s="2020"/>
      <c r="B577" s="2020"/>
      <c r="C577" s="2020"/>
      <c r="D577" s="2020"/>
      <c r="E577" s="2021"/>
      <c r="F577" s="2020"/>
      <c r="G577" s="2020"/>
      <c r="H577" s="2020"/>
      <c r="I577" s="2020"/>
      <c r="J577" s="2021"/>
      <c r="K577" s="2020"/>
      <c r="L577" s="2020"/>
      <c r="M577" s="2020"/>
      <c r="N577" s="2020"/>
      <c r="O577" s="2021"/>
      <c r="P577" s="2020"/>
      <c r="Q577" s="2020"/>
      <c r="R577" s="2020"/>
      <c r="S577" s="2020"/>
      <c r="T577" s="2021"/>
      <c r="U577" s="2020"/>
      <c r="V577" s="2020"/>
      <c r="W577" s="2020"/>
      <c r="X577" s="2020"/>
      <c r="Y577" s="2021"/>
      <c r="Z577" s="2020"/>
      <c r="AA577" s="2020"/>
      <c r="AB577" s="2020"/>
      <c r="AC577" s="2020"/>
      <c r="AD577" s="2021"/>
      <c r="AE577" s="2020"/>
      <c r="AF577" s="2020"/>
      <c r="AG577" s="2020"/>
      <c r="AH577" s="2020"/>
      <c r="AI577" s="2021"/>
      <c r="AJ577" s="2020"/>
      <c r="AK577" s="2020"/>
      <c r="AL577" s="2020"/>
      <c r="AM577" s="2020"/>
      <c r="AN577" s="2021"/>
      <c r="AO577" s="2019"/>
      <c r="AP577" s="2020"/>
      <c r="AQ577" s="2020"/>
      <c r="AR577" s="2020"/>
      <c r="AS577" s="2021"/>
      <c r="AT577" s="2019"/>
      <c r="AU577" s="2020"/>
      <c r="AV577" s="2020"/>
      <c r="AW577" s="2020"/>
      <c r="AX577" s="2021"/>
    </row>
    <row r="578" spans="1:50">
      <c r="A578" s="2020"/>
      <c r="B578" s="2020"/>
      <c r="C578" s="2020"/>
      <c r="D578" s="2020"/>
      <c r="E578" s="2021"/>
      <c r="F578" s="2020"/>
      <c r="G578" s="2020"/>
      <c r="H578" s="2020"/>
      <c r="I578" s="2020"/>
      <c r="J578" s="2021"/>
      <c r="K578" s="2020"/>
      <c r="L578" s="2020"/>
      <c r="M578" s="2020"/>
      <c r="N578" s="2020"/>
      <c r="O578" s="2021"/>
      <c r="P578" s="2020"/>
      <c r="Q578" s="2020"/>
      <c r="R578" s="2020"/>
      <c r="S578" s="2020"/>
      <c r="T578" s="2021"/>
      <c r="U578" s="2020"/>
      <c r="V578" s="2020"/>
      <c r="W578" s="2020"/>
      <c r="X578" s="2020"/>
      <c r="Y578" s="2021"/>
      <c r="Z578" s="2020"/>
      <c r="AA578" s="2020"/>
      <c r="AB578" s="2020"/>
      <c r="AC578" s="2020"/>
      <c r="AD578" s="2021"/>
      <c r="AE578" s="2020"/>
      <c r="AF578" s="2020"/>
      <c r="AG578" s="2020"/>
      <c r="AH578" s="2020"/>
      <c r="AI578" s="2021"/>
      <c r="AJ578" s="2020"/>
      <c r="AK578" s="2020"/>
      <c r="AL578" s="2020"/>
      <c r="AM578" s="2020"/>
      <c r="AN578" s="2021"/>
      <c r="AO578" s="2019"/>
      <c r="AP578" s="2020"/>
      <c r="AQ578" s="2020"/>
      <c r="AR578" s="2020"/>
      <c r="AS578" s="2021"/>
      <c r="AT578" s="2019"/>
      <c r="AU578" s="2020"/>
      <c r="AV578" s="2020"/>
      <c r="AW578" s="2020"/>
      <c r="AX578" s="2021"/>
    </row>
    <row r="579" spans="1:50">
      <c r="A579" s="2020"/>
      <c r="B579" s="2020"/>
      <c r="C579" s="2020"/>
      <c r="D579" s="2020"/>
      <c r="E579" s="2021"/>
      <c r="F579" s="2020"/>
      <c r="G579" s="2020"/>
      <c r="H579" s="2020"/>
      <c r="I579" s="2020"/>
      <c r="J579" s="2021"/>
      <c r="K579" s="2020"/>
      <c r="L579" s="2020"/>
      <c r="M579" s="2020"/>
      <c r="N579" s="2020"/>
      <c r="O579" s="2021"/>
      <c r="P579" s="2020"/>
      <c r="Q579" s="2020"/>
      <c r="R579" s="2020"/>
      <c r="S579" s="2020"/>
      <c r="T579" s="2021"/>
      <c r="U579" s="2020"/>
      <c r="V579" s="2020"/>
      <c r="W579" s="2020"/>
      <c r="X579" s="2020"/>
      <c r="Y579" s="2021"/>
      <c r="Z579" s="2020"/>
      <c r="AA579" s="2020"/>
      <c r="AB579" s="2020"/>
      <c r="AC579" s="2020"/>
      <c r="AD579" s="2021"/>
      <c r="AE579" s="2020" t="s">
        <v>335</v>
      </c>
      <c r="AF579" s="2020"/>
      <c r="AG579" s="2020"/>
      <c r="AH579" s="2020"/>
      <c r="AI579" s="2021"/>
      <c r="AJ579" s="2020"/>
      <c r="AK579" s="2020"/>
      <c r="AL579" s="2020"/>
      <c r="AM579" s="2020"/>
      <c r="AN579" s="2021"/>
      <c r="AO579" s="2019"/>
      <c r="AP579" s="2020"/>
      <c r="AQ579" s="2020"/>
      <c r="AR579" s="2020"/>
      <c r="AS579" s="2021"/>
      <c r="AT579" s="2019"/>
      <c r="AU579" s="2020"/>
      <c r="AV579" s="2020"/>
      <c r="AW579" s="2020"/>
      <c r="AX579" s="2021"/>
    </row>
    <row r="580" spans="1:50">
      <c r="A580" s="2020"/>
      <c r="B580" s="2020"/>
      <c r="C580" s="2020"/>
      <c r="D580" s="2020"/>
      <c r="E580" s="2021"/>
      <c r="F580" s="2020"/>
      <c r="G580" s="2020"/>
      <c r="H580" s="2020"/>
      <c r="I580" s="2020"/>
      <c r="J580" s="2021"/>
      <c r="K580" s="2020"/>
      <c r="L580" s="2020"/>
      <c r="M580" s="2020"/>
      <c r="N580" s="2020"/>
      <c r="O580" s="2021"/>
      <c r="P580" s="2020"/>
      <c r="Q580" s="2020"/>
      <c r="R580" s="2020"/>
      <c r="S580" s="2020"/>
      <c r="T580" s="2021"/>
      <c r="U580" s="2020"/>
      <c r="V580" s="2020"/>
      <c r="W580" s="2020"/>
      <c r="X580" s="2020"/>
      <c r="Y580" s="2021"/>
      <c r="Z580" s="2020"/>
      <c r="AA580" s="2020"/>
      <c r="AB580" s="2020"/>
      <c r="AC580" s="2020"/>
      <c r="AD580" s="2021"/>
      <c r="AE580" s="2020"/>
      <c r="AF580" s="2020"/>
      <c r="AG580" s="2020"/>
      <c r="AH580" s="2020"/>
      <c r="AI580" s="2021"/>
      <c r="AJ580" s="2020"/>
      <c r="AK580" s="2020"/>
      <c r="AL580" s="2020"/>
      <c r="AM580" s="2020"/>
      <c r="AN580" s="2021"/>
      <c r="AO580" s="2019"/>
      <c r="AP580" s="2020"/>
      <c r="AQ580" s="2020"/>
      <c r="AR580" s="2020"/>
      <c r="AS580" s="2021"/>
      <c r="AT580" s="2019"/>
      <c r="AU580" s="2020"/>
      <c r="AV580" s="2020"/>
      <c r="AW580" s="2020"/>
      <c r="AX580" s="2021"/>
    </row>
    <row r="581" spans="1:50">
      <c r="A581" s="2020"/>
      <c r="B581" s="2020"/>
      <c r="C581" s="2020"/>
      <c r="D581" s="2020"/>
      <c r="E581" s="2021"/>
      <c r="F581" s="2020"/>
      <c r="G581" s="2020"/>
      <c r="H581" s="2020"/>
      <c r="I581" s="2020"/>
      <c r="J581" s="2021"/>
      <c r="K581" s="2020"/>
      <c r="L581" s="2020"/>
      <c r="M581" s="2020"/>
      <c r="N581" s="2020"/>
      <c r="O581" s="2021"/>
      <c r="P581" s="2020"/>
      <c r="Q581" s="2020"/>
      <c r="R581" s="2020"/>
      <c r="S581" s="2020"/>
      <c r="T581" s="2021"/>
      <c r="U581" s="2020"/>
      <c r="V581" s="2020"/>
      <c r="W581" s="2020"/>
      <c r="X581" s="2020"/>
      <c r="Y581" s="2021"/>
      <c r="Z581" s="2020"/>
      <c r="AA581" s="2020"/>
      <c r="AB581" s="2020"/>
      <c r="AC581" s="2020"/>
      <c r="AD581" s="2021"/>
      <c r="AE581" s="2020"/>
      <c r="AF581" s="2020"/>
      <c r="AG581" s="2020"/>
      <c r="AH581" s="2020"/>
      <c r="AI581" s="2021"/>
      <c r="AJ581" s="2020"/>
      <c r="AK581" s="2020"/>
      <c r="AL581" s="2020"/>
      <c r="AM581" s="2020"/>
      <c r="AN581" s="2021"/>
      <c r="AO581" s="2019"/>
      <c r="AP581" s="2020"/>
      <c r="AQ581" s="2020"/>
      <c r="AR581" s="2020"/>
      <c r="AS581" s="2021"/>
      <c r="AT581" s="2019"/>
      <c r="AU581" s="2020"/>
      <c r="AV581" s="2020"/>
      <c r="AW581" s="2020"/>
      <c r="AX581" s="2021"/>
    </row>
    <row r="582" spans="1:50">
      <c r="A582" s="2020"/>
      <c r="B582" s="2020"/>
      <c r="C582" s="2020"/>
      <c r="D582" s="2020"/>
      <c r="E582" s="2021"/>
      <c r="F582" s="2020"/>
      <c r="G582" s="2020"/>
      <c r="H582" s="2020"/>
      <c r="I582" s="2020"/>
      <c r="J582" s="2021"/>
      <c r="K582" s="2020"/>
      <c r="L582" s="2020"/>
      <c r="M582" s="2020"/>
      <c r="N582" s="2020"/>
      <c r="O582" s="2021"/>
      <c r="P582" s="2020"/>
      <c r="Q582" s="2020"/>
      <c r="R582" s="2020"/>
      <c r="S582" s="2020"/>
      <c r="T582" s="2021"/>
      <c r="U582" s="2020"/>
      <c r="V582" s="2020"/>
      <c r="W582" s="2020"/>
      <c r="X582" s="2020"/>
      <c r="Y582" s="2021"/>
      <c r="Z582" s="2020"/>
      <c r="AA582" s="2020"/>
      <c r="AB582" s="2020"/>
      <c r="AC582" s="2020"/>
      <c r="AD582" s="2021"/>
      <c r="AE582" s="2020"/>
      <c r="AF582" s="2020"/>
      <c r="AG582" s="2020"/>
      <c r="AH582" s="2020"/>
      <c r="AI582" s="2021"/>
      <c r="AJ582" s="2020"/>
      <c r="AK582" s="2020"/>
      <c r="AL582" s="2020"/>
      <c r="AM582" s="2020"/>
      <c r="AN582" s="2021"/>
      <c r="AO582" s="2019"/>
      <c r="AP582" s="2020"/>
      <c r="AQ582" s="2020"/>
      <c r="AR582" s="2020"/>
      <c r="AS582" s="2021"/>
      <c r="AT582" s="2019"/>
      <c r="AU582" s="2020"/>
      <c r="AV582" s="2020"/>
      <c r="AW582" s="2020"/>
      <c r="AX582" s="2021"/>
    </row>
    <row r="583" spans="1:50">
      <c r="A583" s="2020"/>
      <c r="B583" s="2020"/>
      <c r="C583" s="2020"/>
      <c r="D583" s="2020"/>
      <c r="E583" s="2021"/>
      <c r="F583" s="2020"/>
      <c r="G583" s="2020"/>
      <c r="H583" s="2020"/>
      <c r="I583" s="2020"/>
      <c r="J583" s="2021"/>
      <c r="K583" s="2020"/>
      <c r="L583" s="2020"/>
      <c r="M583" s="2020"/>
      <c r="N583" s="2020"/>
      <c r="O583" s="2021"/>
      <c r="P583" s="2020"/>
      <c r="Q583" s="2020"/>
      <c r="R583" s="2020"/>
      <c r="S583" s="2020"/>
      <c r="T583" s="2021"/>
      <c r="U583" s="2020"/>
      <c r="V583" s="2020"/>
      <c r="W583" s="2020"/>
      <c r="X583" s="2020"/>
      <c r="Y583" s="2021"/>
      <c r="Z583" s="2020"/>
      <c r="AA583" s="2020"/>
      <c r="AB583" s="2020"/>
      <c r="AC583" s="2020"/>
      <c r="AD583" s="2021"/>
      <c r="AE583" s="2020"/>
      <c r="AF583" s="2020"/>
      <c r="AG583" s="2020"/>
      <c r="AH583" s="2020"/>
      <c r="AI583" s="2021"/>
      <c r="AJ583" s="2020"/>
      <c r="AK583" s="2020"/>
      <c r="AL583" s="2020"/>
      <c r="AM583" s="2020"/>
      <c r="AN583" s="2021"/>
      <c r="AO583" s="2019"/>
      <c r="AP583" s="2020"/>
      <c r="AQ583" s="2020"/>
      <c r="AR583" s="2020"/>
      <c r="AS583" s="2021"/>
      <c r="AT583" s="2019"/>
      <c r="AU583" s="2020"/>
      <c r="AV583" s="2020"/>
      <c r="AW583" s="2020"/>
      <c r="AX583" s="2021"/>
    </row>
    <row r="584" spans="1:50">
      <c r="A584" s="2020"/>
      <c r="B584" s="2020"/>
      <c r="C584" s="2020"/>
      <c r="D584" s="2020"/>
      <c r="E584" s="2021"/>
      <c r="F584" s="2020"/>
      <c r="G584" s="2020"/>
      <c r="H584" s="2020"/>
      <c r="I584" s="2020"/>
      <c r="J584" s="2021"/>
      <c r="K584" s="2020"/>
      <c r="L584" s="2020"/>
      <c r="M584" s="2020"/>
      <c r="N584" s="2020"/>
      <c r="O584" s="2021"/>
      <c r="P584" s="2020"/>
      <c r="Q584" s="2020"/>
      <c r="R584" s="2020"/>
      <c r="S584" s="2020"/>
      <c r="T584" s="2021"/>
      <c r="U584" s="2020"/>
      <c r="V584" s="2020"/>
      <c r="W584" s="2020"/>
      <c r="X584" s="2020"/>
      <c r="Y584" s="2021"/>
      <c r="Z584" s="2020"/>
      <c r="AA584" s="2020"/>
      <c r="AB584" s="2020"/>
      <c r="AC584" s="2020"/>
      <c r="AD584" s="2021"/>
      <c r="AE584" s="2020"/>
      <c r="AF584" s="2020"/>
      <c r="AG584" s="2020"/>
      <c r="AH584" s="2020"/>
      <c r="AI584" s="2021"/>
      <c r="AJ584" s="2020"/>
      <c r="AK584" s="2020"/>
      <c r="AL584" s="2020"/>
      <c r="AM584" s="2020"/>
      <c r="AN584" s="2021"/>
      <c r="AO584" s="2019"/>
      <c r="AP584" s="2020"/>
      <c r="AQ584" s="2020"/>
      <c r="AR584" s="2020"/>
      <c r="AS584" s="2021"/>
      <c r="AT584" s="2019"/>
      <c r="AU584" s="2020"/>
      <c r="AV584" s="2020"/>
      <c r="AW584" s="2020"/>
      <c r="AX584" s="2021"/>
    </row>
    <row r="585" spans="1:50">
      <c r="A585" s="2020"/>
      <c r="B585" s="2020"/>
      <c r="C585" s="2020"/>
      <c r="D585" s="2020"/>
      <c r="E585" s="2021"/>
      <c r="F585" s="2020"/>
      <c r="G585" s="2020"/>
      <c r="H585" s="2020"/>
      <c r="I585" s="2020"/>
      <c r="J585" s="2021"/>
      <c r="K585" s="2020"/>
      <c r="L585" s="2020"/>
      <c r="M585" s="2020"/>
      <c r="N585" s="2020"/>
      <c r="O585" s="2021"/>
      <c r="P585" s="2020"/>
      <c r="Q585" s="2020"/>
      <c r="R585" s="2020"/>
      <c r="S585" s="2020"/>
      <c r="T585" s="2021"/>
      <c r="U585" s="2020"/>
      <c r="V585" s="2020"/>
      <c r="W585" s="2020"/>
      <c r="X585" s="2020"/>
      <c r="Y585" s="2021"/>
      <c r="Z585" s="2020"/>
      <c r="AA585" s="2020"/>
      <c r="AB585" s="2020"/>
      <c r="AC585" s="2020"/>
      <c r="AD585" s="2021"/>
      <c r="AE585" s="2020"/>
      <c r="AF585" s="2020"/>
      <c r="AG585" s="2020"/>
      <c r="AH585" s="2020"/>
      <c r="AI585" s="2021"/>
      <c r="AJ585" s="2020"/>
      <c r="AK585" s="2020"/>
      <c r="AL585" s="2020"/>
      <c r="AM585" s="2020"/>
      <c r="AN585" s="2021"/>
      <c r="AO585" s="2019"/>
      <c r="AP585" s="2020"/>
      <c r="AQ585" s="2020"/>
      <c r="AR585" s="2020"/>
      <c r="AS585" s="2021"/>
      <c r="AT585" s="2019"/>
      <c r="AU585" s="2020"/>
      <c r="AV585" s="2020"/>
      <c r="AW585" s="2020"/>
      <c r="AX585" s="2021"/>
    </row>
    <row r="586" spans="1:50">
      <c r="A586" s="2020"/>
      <c r="B586" s="2020"/>
      <c r="C586" s="2020"/>
      <c r="D586" s="2020"/>
      <c r="E586" s="2021"/>
      <c r="F586" s="2020"/>
      <c r="G586" s="2020"/>
      <c r="H586" s="2020"/>
      <c r="I586" s="2020"/>
      <c r="J586" s="2021"/>
      <c r="K586" s="2020"/>
      <c r="L586" s="2020"/>
      <c r="M586" s="2020"/>
      <c r="N586" s="2020"/>
      <c r="O586" s="2021"/>
      <c r="P586" s="2020"/>
      <c r="Q586" s="2020"/>
      <c r="R586" s="2020"/>
      <c r="S586" s="2020"/>
      <c r="T586" s="2021"/>
      <c r="U586" s="2020"/>
      <c r="V586" s="2020"/>
      <c r="W586" s="2020"/>
      <c r="X586" s="2020"/>
      <c r="Y586" s="2021"/>
      <c r="Z586" s="2020"/>
      <c r="AA586" s="2020"/>
      <c r="AB586" s="2020"/>
      <c r="AC586" s="2020"/>
      <c r="AD586" s="2021"/>
      <c r="AE586" s="2020"/>
      <c r="AF586" s="2020"/>
      <c r="AG586" s="2020"/>
      <c r="AH586" s="2020"/>
      <c r="AI586" s="2021"/>
      <c r="AJ586" s="2020"/>
      <c r="AK586" s="2020"/>
      <c r="AL586" s="2020"/>
      <c r="AM586" s="2020"/>
      <c r="AN586" s="2021"/>
      <c r="AO586" s="2019"/>
      <c r="AP586" s="2020"/>
      <c r="AQ586" s="2020"/>
      <c r="AR586" s="2020"/>
      <c r="AS586" s="2021"/>
      <c r="AT586" s="2019"/>
      <c r="AU586" s="2020"/>
      <c r="AV586" s="2020"/>
      <c r="AW586" s="2020"/>
      <c r="AX586" s="2021"/>
    </row>
    <row r="587" spans="1:50">
      <c r="A587" s="2020"/>
      <c r="B587" s="2020"/>
      <c r="C587" s="2020"/>
      <c r="D587" s="2020"/>
      <c r="E587" s="2021"/>
      <c r="F587" s="2020"/>
      <c r="G587" s="2020"/>
      <c r="H587" s="2020"/>
      <c r="I587" s="2020"/>
      <c r="J587" s="2021"/>
      <c r="K587" s="2020"/>
      <c r="L587" s="2020"/>
      <c r="M587" s="2020"/>
      <c r="N587" s="2020"/>
      <c r="O587" s="2021"/>
      <c r="P587" s="2020"/>
      <c r="Q587" s="2020"/>
      <c r="R587" s="2020"/>
      <c r="S587" s="2020"/>
      <c r="T587" s="2021"/>
      <c r="U587" s="2020"/>
      <c r="V587" s="2020"/>
      <c r="W587" s="2020"/>
      <c r="X587" s="2020"/>
      <c r="Y587" s="2021"/>
      <c r="Z587" s="2020"/>
      <c r="AA587" s="2020"/>
      <c r="AB587" s="2020"/>
      <c r="AC587" s="2020"/>
      <c r="AD587" s="2021"/>
      <c r="AE587" s="2020"/>
      <c r="AF587" s="2020"/>
      <c r="AG587" s="2020"/>
      <c r="AH587" s="2020"/>
      <c r="AI587" s="2021"/>
      <c r="AJ587" s="2020"/>
      <c r="AK587" s="2020"/>
      <c r="AL587" s="2020"/>
      <c r="AM587" s="2020"/>
      <c r="AN587" s="2021"/>
      <c r="AO587" s="2019"/>
      <c r="AP587" s="2020"/>
      <c r="AQ587" s="2020"/>
      <c r="AR587" s="2020"/>
      <c r="AS587" s="2021"/>
      <c r="AT587" s="2019"/>
      <c r="AU587" s="2020"/>
      <c r="AV587" s="2020"/>
      <c r="AW587" s="2020"/>
      <c r="AX587" s="2021"/>
    </row>
    <row r="588" spans="1:50">
      <c r="A588" s="2023"/>
      <c r="B588" s="2023"/>
      <c r="C588" s="2023"/>
      <c r="D588" s="2023"/>
      <c r="E588" s="2024"/>
      <c r="F588" s="2023"/>
      <c r="G588" s="2023"/>
      <c r="H588" s="2023"/>
      <c r="I588" s="2023"/>
      <c r="J588" s="2024"/>
      <c r="K588" s="2023"/>
      <c r="L588" s="2023"/>
      <c r="M588" s="2023"/>
      <c r="N588" s="2023"/>
      <c r="O588" s="2024"/>
      <c r="P588" s="2023"/>
      <c r="Q588" s="2023"/>
      <c r="R588" s="2023"/>
      <c r="S588" s="2023"/>
      <c r="T588" s="2024"/>
      <c r="U588" s="2023"/>
      <c r="V588" s="2023"/>
      <c r="W588" s="2023"/>
      <c r="X588" s="2023"/>
      <c r="Y588" s="2024"/>
      <c r="Z588" s="2023"/>
      <c r="AA588" s="2023"/>
      <c r="AB588" s="2023"/>
      <c r="AC588" s="2023"/>
      <c r="AD588" s="2024"/>
      <c r="AE588" s="2023"/>
      <c r="AF588" s="2023"/>
      <c r="AG588" s="2023"/>
      <c r="AH588" s="2023"/>
      <c r="AI588" s="2024"/>
      <c r="AJ588" s="2023"/>
      <c r="AK588" s="2023"/>
      <c r="AL588" s="2023"/>
      <c r="AM588" s="2023"/>
      <c r="AN588" s="2024"/>
      <c r="AO588" s="434"/>
      <c r="AP588" s="434"/>
      <c r="AQ588" s="434"/>
      <c r="AR588" s="2209" t="s">
        <v>179</v>
      </c>
      <c r="AS588" s="2210"/>
      <c r="AT588" s="2210"/>
      <c r="AU588" s="2211"/>
      <c r="AV588" s="434"/>
      <c r="AW588" s="434"/>
      <c r="AX588" s="435"/>
    </row>
    <row r="589" spans="1:50" ht="18.75">
      <c r="A589" s="2012" t="s">
        <v>0</v>
      </c>
      <c r="B589" s="2012"/>
      <c r="C589" s="2012"/>
      <c r="D589" s="2012"/>
      <c r="E589" s="2012"/>
      <c r="F589" s="2012" t="s">
        <v>1</v>
      </c>
      <c r="G589" s="2012"/>
      <c r="H589" s="2012"/>
      <c r="I589" s="2012"/>
      <c r="J589" s="2012"/>
      <c r="K589" s="2012" t="s">
        <v>2</v>
      </c>
      <c r="L589" s="2012"/>
      <c r="M589" s="2012"/>
      <c r="N589" s="2012"/>
      <c r="O589" s="2012"/>
      <c r="P589" s="2012" t="s">
        <v>3</v>
      </c>
      <c r="Q589" s="2012"/>
      <c r="R589" s="2012"/>
      <c r="S589" s="2012"/>
      <c r="T589" s="2012"/>
      <c r="U589" s="2012" t="s">
        <v>4</v>
      </c>
      <c r="V589" s="2012"/>
      <c r="W589" s="2012"/>
      <c r="X589" s="2012"/>
      <c r="Y589" s="2012"/>
      <c r="Z589" s="2012" t="s">
        <v>5</v>
      </c>
      <c r="AA589" s="2012"/>
      <c r="AB589" s="2012"/>
      <c r="AC589" s="2012"/>
      <c r="AD589" s="2012"/>
      <c r="AE589" s="2012" t="s">
        <v>6</v>
      </c>
      <c r="AF589" s="2012"/>
      <c r="AG589" s="2012"/>
      <c r="AH589" s="2012"/>
      <c r="AI589" s="2012"/>
      <c r="AJ589" s="2012" t="s">
        <v>7</v>
      </c>
      <c r="AK589" s="2012"/>
      <c r="AL589" s="2012"/>
      <c r="AM589" s="2012"/>
      <c r="AN589" s="2012"/>
      <c r="AO589" s="2012" t="s">
        <v>8</v>
      </c>
      <c r="AP589" s="2012"/>
      <c r="AQ589" s="2012"/>
      <c r="AR589" s="2012"/>
      <c r="AS589" s="2012"/>
      <c r="AT589" s="2012" t="s">
        <v>9</v>
      </c>
      <c r="AU589" s="2012"/>
      <c r="AV589" s="2012"/>
      <c r="AW589" s="2012"/>
      <c r="AX589" s="2012"/>
    </row>
    <row r="590" spans="1:50">
      <c r="A590" s="500">
        <v>1</v>
      </c>
      <c r="B590" s="447"/>
      <c r="C590" s="447"/>
      <c r="D590" s="447"/>
      <c r="E590" s="448"/>
      <c r="F590" s="500">
        <v>2</v>
      </c>
      <c r="G590" s="447"/>
      <c r="H590" s="447"/>
      <c r="I590" s="447"/>
      <c r="J590" s="448"/>
      <c r="K590" s="500">
        <v>3</v>
      </c>
      <c r="L590" s="447"/>
      <c r="M590" s="447"/>
      <c r="N590" s="447"/>
      <c r="O590" s="448"/>
      <c r="P590" s="500">
        <v>4</v>
      </c>
      <c r="Q590" s="447"/>
      <c r="R590" s="447"/>
      <c r="S590" s="447"/>
      <c r="T590" s="448"/>
      <c r="U590" s="500">
        <v>5</v>
      </c>
      <c r="V590" s="447"/>
      <c r="W590" s="447"/>
      <c r="X590" s="447"/>
      <c r="Y590" s="448"/>
      <c r="Z590" s="500">
        <v>6</v>
      </c>
      <c r="AA590" s="447"/>
      <c r="AB590" s="447"/>
      <c r="AC590" s="447"/>
      <c r="AD590" s="448"/>
      <c r="AE590" s="500">
        <v>7</v>
      </c>
      <c r="AF590" s="447"/>
      <c r="AG590" s="447"/>
      <c r="AH590" s="447"/>
      <c r="AI590" s="448"/>
      <c r="AJ590" s="500">
        <v>8</v>
      </c>
      <c r="AK590" s="447"/>
      <c r="AL590" s="447"/>
      <c r="AM590" s="447"/>
      <c r="AN590" s="448"/>
      <c r="AO590" s="500">
        <v>9</v>
      </c>
      <c r="AP590" s="447"/>
      <c r="AQ590" s="447"/>
      <c r="AR590" s="447"/>
      <c r="AS590" s="448"/>
      <c r="AT590" s="500">
        <v>10</v>
      </c>
      <c r="AU590" s="447"/>
      <c r="AV590" s="447"/>
      <c r="AW590" s="447"/>
      <c r="AX590" s="448"/>
    </row>
    <row r="591" spans="1:50">
      <c r="A591" s="2137" t="s">
        <v>336</v>
      </c>
      <c r="B591" s="2055"/>
      <c r="C591" s="2055"/>
      <c r="D591" s="2055"/>
      <c r="E591" s="2056"/>
      <c r="F591" s="2055"/>
      <c r="G591" s="2055"/>
      <c r="H591" s="2055"/>
      <c r="I591" s="2055"/>
      <c r="J591" s="2056"/>
      <c r="K591" s="2055" t="s">
        <v>337</v>
      </c>
      <c r="L591" s="2055"/>
      <c r="M591" s="2055"/>
      <c r="N591" s="2055"/>
      <c r="O591" s="2056"/>
      <c r="P591" s="2055"/>
      <c r="Q591" s="2055"/>
      <c r="R591" s="2055"/>
      <c r="S591" s="2055"/>
      <c r="T591" s="2056"/>
      <c r="U591" s="2055" t="s">
        <v>338</v>
      </c>
      <c r="V591" s="2055"/>
      <c r="W591" s="2055"/>
      <c r="X591" s="2055"/>
      <c r="Y591" s="2056"/>
      <c r="Z591" s="2055" t="s">
        <v>339</v>
      </c>
      <c r="AA591" s="2055"/>
      <c r="AB591" s="2055"/>
      <c r="AC591" s="2055"/>
      <c r="AD591" s="2056"/>
      <c r="AE591" s="2055"/>
      <c r="AF591" s="2055"/>
      <c r="AG591" s="2055"/>
      <c r="AH591" s="2055"/>
      <c r="AI591" s="2056"/>
      <c r="AJ591" s="2055" t="s">
        <v>340</v>
      </c>
      <c r="AK591" s="2055"/>
      <c r="AL591" s="2055"/>
      <c r="AM591" s="2055"/>
      <c r="AN591" s="2056"/>
      <c r="AO591" s="2055"/>
      <c r="AP591" s="2055"/>
      <c r="AQ591" s="2055"/>
      <c r="AR591" s="2055"/>
      <c r="AS591" s="2056"/>
      <c r="AT591" s="2055"/>
      <c r="AU591" s="2055"/>
      <c r="AV591" s="2055"/>
      <c r="AW591" s="2055"/>
      <c r="AX591" s="2056"/>
    </row>
    <row r="592" spans="1:50">
      <c r="A592" s="2137"/>
      <c r="B592" s="2055"/>
      <c r="C592" s="2055"/>
      <c r="D592" s="2055"/>
      <c r="E592" s="2056"/>
      <c r="F592" s="2055"/>
      <c r="G592" s="2055"/>
      <c r="H592" s="2055"/>
      <c r="I592" s="2055"/>
      <c r="J592" s="2056"/>
      <c r="K592" s="2055"/>
      <c r="L592" s="2055"/>
      <c r="M592" s="2055"/>
      <c r="N592" s="2055"/>
      <c r="O592" s="2056"/>
      <c r="P592" s="2055"/>
      <c r="Q592" s="2055"/>
      <c r="R592" s="2055"/>
      <c r="S592" s="2055"/>
      <c r="T592" s="2056"/>
      <c r="U592" s="2055"/>
      <c r="V592" s="2055"/>
      <c r="W592" s="2055"/>
      <c r="X592" s="2055"/>
      <c r="Y592" s="2056"/>
      <c r="Z592" s="2055"/>
      <c r="AA592" s="2055"/>
      <c r="AB592" s="2055"/>
      <c r="AC592" s="2055"/>
      <c r="AD592" s="2056"/>
      <c r="AE592" s="2055"/>
      <c r="AF592" s="2055"/>
      <c r="AG592" s="2055"/>
      <c r="AH592" s="2055"/>
      <c r="AI592" s="2056"/>
      <c r="AJ592" s="2055"/>
      <c r="AK592" s="2055"/>
      <c r="AL592" s="2055"/>
      <c r="AM592" s="2055"/>
      <c r="AN592" s="2056"/>
      <c r="AO592" s="2055"/>
      <c r="AP592" s="2055"/>
      <c r="AQ592" s="2055"/>
      <c r="AR592" s="2055"/>
      <c r="AS592" s="2056"/>
      <c r="AT592" s="2055"/>
      <c r="AU592" s="2055"/>
      <c r="AV592" s="2055"/>
      <c r="AW592" s="2055"/>
      <c r="AX592" s="2056"/>
    </row>
    <row r="593" spans="1:50">
      <c r="A593" s="2137"/>
      <c r="B593" s="2055"/>
      <c r="C593" s="2055"/>
      <c r="D593" s="2055"/>
      <c r="E593" s="2056"/>
      <c r="F593" s="2055"/>
      <c r="G593" s="2055"/>
      <c r="H593" s="2055"/>
      <c r="I593" s="2055"/>
      <c r="J593" s="2056"/>
      <c r="K593" s="2055"/>
      <c r="L593" s="2055"/>
      <c r="M593" s="2055"/>
      <c r="N593" s="2055"/>
      <c r="O593" s="2056"/>
      <c r="P593" s="2055"/>
      <c r="Q593" s="2055"/>
      <c r="R593" s="2055"/>
      <c r="S593" s="2055"/>
      <c r="T593" s="2056"/>
      <c r="U593" s="2055"/>
      <c r="V593" s="2055"/>
      <c r="W593" s="2055"/>
      <c r="X593" s="2055"/>
      <c r="Y593" s="2056"/>
      <c r="Z593" s="2055"/>
      <c r="AA593" s="2055"/>
      <c r="AB593" s="2055"/>
      <c r="AC593" s="2055"/>
      <c r="AD593" s="2056"/>
      <c r="AE593" s="2055"/>
      <c r="AF593" s="2055"/>
      <c r="AG593" s="2055"/>
      <c r="AH593" s="2055"/>
      <c r="AI593" s="2056"/>
      <c r="AJ593" s="2055"/>
      <c r="AK593" s="2055"/>
      <c r="AL593" s="2055"/>
      <c r="AM593" s="2055"/>
      <c r="AN593" s="2056"/>
      <c r="AO593" s="2055"/>
      <c r="AP593" s="2055"/>
      <c r="AQ593" s="2055"/>
      <c r="AR593" s="2055"/>
      <c r="AS593" s="2056"/>
      <c r="AT593" s="2055"/>
      <c r="AU593" s="2055"/>
      <c r="AV593" s="2055"/>
      <c r="AW593" s="2055"/>
      <c r="AX593" s="2056"/>
    </row>
    <row r="594" spans="1:50">
      <c r="A594" s="2137"/>
      <c r="B594" s="2055"/>
      <c r="C594" s="2055"/>
      <c r="D594" s="2055"/>
      <c r="E594" s="2056"/>
      <c r="F594" s="2055"/>
      <c r="G594" s="2055"/>
      <c r="H594" s="2055"/>
      <c r="I594" s="2055"/>
      <c r="J594" s="2056"/>
      <c r="K594" s="2055"/>
      <c r="L594" s="2055"/>
      <c r="M594" s="2055"/>
      <c r="N594" s="2055"/>
      <c r="O594" s="2056"/>
      <c r="P594" s="2055"/>
      <c r="Q594" s="2055"/>
      <c r="R594" s="2055"/>
      <c r="S594" s="2055"/>
      <c r="T594" s="2056"/>
      <c r="U594" s="2055"/>
      <c r="V594" s="2055"/>
      <c r="W594" s="2055"/>
      <c r="X594" s="2055"/>
      <c r="Y594" s="2056"/>
      <c r="Z594" s="2055"/>
      <c r="AA594" s="2055"/>
      <c r="AB594" s="2055"/>
      <c r="AC594" s="2055"/>
      <c r="AD594" s="2056"/>
      <c r="AE594" s="2055"/>
      <c r="AF594" s="2055"/>
      <c r="AG594" s="2055"/>
      <c r="AH594" s="2055"/>
      <c r="AI594" s="2056"/>
      <c r="AJ594" s="2055"/>
      <c r="AK594" s="2055"/>
      <c r="AL594" s="2055"/>
      <c r="AM594" s="2055"/>
      <c r="AN594" s="2056"/>
      <c r="AO594" s="2055"/>
      <c r="AP594" s="2055"/>
      <c r="AQ594" s="2055"/>
      <c r="AR594" s="2055"/>
      <c r="AS594" s="2056"/>
      <c r="AT594" s="2055"/>
      <c r="AU594" s="2055"/>
      <c r="AV594" s="2055"/>
      <c r="AW594" s="2055"/>
      <c r="AX594" s="2056"/>
    </row>
    <row r="595" spans="1:50">
      <c r="A595" s="2137"/>
      <c r="B595" s="2055"/>
      <c r="C595" s="2055"/>
      <c r="D595" s="2055"/>
      <c r="E595" s="2056"/>
      <c r="F595" s="2055"/>
      <c r="G595" s="2055"/>
      <c r="H595" s="2055"/>
      <c r="I595" s="2055"/>
      <c r="J595" s="2056"/>
      <c r="K595" s="2055"/>
      <c r="L595" s="2055"/>
      <c r="M595" s="2055"/>
      <c r="N595" s="2055"/>
      <c r="O595" s="2056"/>
      <c r="P595" s="2055"/>
      <c r="Q595" s="2055"/>
      <c r="R595" s="2055"/>
      <c r="S595" s="2055"/>
      <c r="T595" s="2056"/>
      <c r="U595" s="2055"/>
      <c r="V595" s="2055"/>
      <c r="W595" s="2055"/>
      <c r="X595" s="2055"/>
      <c r="Y595" s="2056"/>
      <c r="Z595" s="2055"/>
      <c r="AA595" s="2055"/>
      <c r="AB595" s="2055"/>
      <c r="AC595" s="2055"/>
      <c r="AD595" s="2056"/>
      <c r="AE595" s="2055"/>
      <c r="AF595" s="2055"/>
      <c r="AG595" s="2055"/>
      <c r="AH595" s="2055"/>
      <c r="AI595" s="2056"/>
      <c r="AJ595" s="2055"/>
      <c r="AK595" s="2055"/>
      <c r="AL595" s="2055"/>
      <c r="AM595" s="2055"/>
      <c r="AN595" s="2056"/>
      <c r="AO595" s="2055"/>
      <c r="AP595" s="2055"/>
      <c r="AQ595" s="2055"/>
      <c r="AR595" s="2055"/>
      <c r="AS595" s="2056"/>
      <c r="AT595" s="2055"/>
      <c r="AU595" s="2055"/>
      <c r="AV595" s="2055"/>
      <c r="AW595" s="2055"/>
      <c r="AX595" s="2056"/>
    </row>
    <row r="596" spans="1:50">
      <c r="A596" s="2137"/>
      <c r="B596" s="2055"/>
      <c r="C596" s="2055"/>
      <c r="D596" s="2055"/>
      <c r="E596" s="2056"/>
      <c r="F596" s="2055"/>
      <c r="G596" s="2055"/>
      <c r="H596" s="2055"/>
      <c r="I596" s="2055"/>
      <c r="J596" s="2056"/>
      <c r="K596" s="2055"/>
      <c r="L596" s="2055"/>
      <c r="M596" s="2055"/>
      <c r="N596" s="2055"/>
      <c r="O596" s="2056"/>
      <c r="P596" s="2055"/>
      <c r="Q596" s="2055"/>
      <c r="R596" s="2055"/>
      <c r="S596" s="2055"/>
      <c r="T596" s="2056"/>
      <c r="U596" s="2055"/>
      <c r="V596" s="2055"/>
      <c r="W596" s="2055"/>
      <c r="X596" s="2055"/>
      <c r="Y596" s="2056"/>
      <c r="Z596" s="2055"/>
      <c r="AA596" s="2055"/>
      <c r="AB596" s="2055"/>
      <c r="AC596" s="2055"/>
      <c r="AD596" s="2056"/>
      <c r="AE596" s="2055"/>
      <c r="AF596" s="2055"/>
      <c r="AG596" s="2055"/>
      <c r="AH596" s="2055"/>
      <c r="AI596" s="2056"/>
      <c r="AJ596" s="2055"/>
      <c r="AK596" s="2055"/>
      <c r="AL596" s="2055"/>
      <c r="AM596" s="2055"/>
      <c r="AN596" s="2056"/>
      <c r="AO596" s="2055" t="s">
        <v>341</v>
      </c>
      <c r="AP596" s="2055"/>
      <c r="AQ596" s="2055"/>
      <c r="AR596" s="2055"/>
      <c r="AS596" s="2056"/>
      <c r="AT596" s="2055"/>
      <c r="AU596" s="2055"/>
      <c r="AV596" s="2055"/>
      <c r="AW596" s="2055"/>
      <c r="AX596" s="2056"/>
    </row>
    <row r="597" spans="1:50">
      <c r="A597" s="2137"/>
      <c r="B597" s="2055"/>
      <c r="C597" s="2055"/>
      <c r="D597" s="2055"/>
      <c r="E597" s="2056"/>
      <c r="F597" s="2055"/>
      <c r="G597" s="2055"/>
      <c r="H597" s="2055"/>
      <c r="I597" s="2055"/>
      <c r="J597" s="2056"/>
      <c r="K597" s="2055"/>
      <c r="L597" s="2055"/>
      <c r="M597" s="2055"/>
      <c r="N597" s="2055"/>
      <c r="O597" s="2056"/>
      <c r="P597" s="2055"/>
      <c r="Q597" s="2055"/>
      <c r="R597" s="2055"/>
      <c r="S597" s="2055"/>
      <c r="T597" s="2056"/>
      <c r="U597" s="2055"/>
      <c r="V597" s="2055"/>
      <c r="W597" s="2055"/>
      <c r="X597" s="2055"/>
      <c r="Y597" s="2056"/>
      <c r="Z597" s="2055"/>
      <c r="AA597" s="2055"/>
      <c r="AB597" s="2055"/>
      <c r="AC597" s="2055"/>
      <c r="AD597" s="2056"/>
      <c r="AE597" s="2055"/>
      <c r="AF597" s="2055"/>
      <c r="AG597" s="2055"/>
      <c r="AH597" s="2055"/>
      <c r="AI597" s="2056"/>
      <c r="AJ597" s="2055"/>
      <c r="AK597" s="2055"/>
      <c r="AL597" s="2055"/>
      <c r="AM597" s="2055"/>
      <c r="AN597" s="2056"/>
      <c r="AO597" s="2055"/>
      <c r="AP597" s="2055"/>
      <c r="AQ597" s="2055"/>
      <c r="AR597" s="2055"/>
      <c r="AS597" s="2056"/>
      <c r="AT597" s="2055"/>
      <c r="AU597" s="2055"/>
      <c r="AV597" s="2055"/>
      <c r="AW597" s="2055"/>
      <c r="AX597" s="2056"/>
    </row>
    <row r="598" spans="1:50">
      <c r="A598" s="2137"/>
      <c r="B598" s="2055"/>
      <c r="C598" s="2055"/>
      <c r="D598" s="2055"/>
      <c r="E598" s="2056"/>
      <c r="F598" s="2055"/>
      <c r="G598" s="2055"/>
      <c r="H598" s="2055"/>
      <c r="I598" s="2055"/>
      <c r="J598" s="2056"/>
      <c r="K598" s="2055"/>
      <c r="L598" s="2055"/>
      <c r="M598" s="2055"/>
      <c r="N598" s="2055"/>
      <c r="O598" s="2056"/>
      <c r="P598" s="2055"/>
      <c r="Q598" s="2055"/>
      <c r="R598" s="2055"/>
      <c r="S598" s="2055"/>
      <c r="T598" s="2056"/>
      <c r="U598" s="2055"/>
      <c r="V598" s="2055"/>
      <c r="W598" s="2055"/>
      <c r="X598" s="2055"/>
      <c r="Y598" s="2056"/>
      <c r="Z598" s="2055"/>
      <c r="AA598" s="2055"/>
      <c r="AB598" s="2055"/>
      <c r="AC598" s="2055"/>
      <c r="AD598" s="2056"/>
      <c r="AE598" s="2055"/>
      <c r="AF598" s="2055"/>
      <c r="AG598" s="2055"/>
      <c r="AH598" s="2055"/>
      <c r="AI598" s="2056"/>
      <c r="AJ598" s="2055"/>
      <c r="AK598" s="2055"/>
      <c r="AL598" s="2055"/>
      <c r="AM598" s="2055"/>
      <c r="AN598" s="2056"/>
      <c r="AO598" s="2055"/>
      <c r="AP598" s="2055"/>
      <c r="AQ598" s="2055"/>
      <c r="AR598" s="2055"/>
      <c r="AS598" s="2056"/>
      <c r="AT598" s="2055"/>
      <c r="AU598" s="2055"/>
      <c r="AV598" s="2055"/>
      <c r="AW598" s="2055"/>
      <c r="AX598" s="2056"/>
    </row>
    <row r="599" spans="1:50">
      <c r="A599" s="2137"/>
      <c r="B599" s="2055"/>
      <c r="C599" s="2055"/>
      <c r="D599" s="2055"/>
      <c r="E599" s="2056"/>
      <c r="F599" s="2055"/>
      <c r="G599" s="2055"/>
      <c r="H599" s="2055"/>
      <c r="I599" s="2055"/>
      <c r="J599" s="2056"/>
      <c r="K599" s="2055"/>
      <c r="L599" s="2055"/>
      <c r="M599" s="2055"/>
      <c r="N599" s="2055"/>
      <c r="O599" s="2056"/>
      <c r="P599" s="2055"/>
      <c r="Q599" s="2055"/>
      <c r="R599" s="2055"/>
      <c r="S599" s="2055"/>
      <c r="T599" s="2056"/>
      <c r="U599" s="2055"/>
      <c r="V599" s="2055"/>
      <c r="W599" s="2055"/>
      <c r="X599" s="2055"/>
      <c r="Y599" s="2056"/>
      <c r="Z599" s="2055"/>
      <c r="AA599" s="2055"/>
      <c r="AB599" s="2055"/>
      <c r="AC599" s="2055"/>
      <c r="AD599" s="2056"/>
      <c r="AE599" s="2055"/>
      <c r="AF599" s="2055"/>
      <c r="AG599" s="2055"/>
      <c r="AH599" s="2055"/>
      <c r="AI599" s="2056"/>
      <c r="AJ599" s="2055"/>
      <c r="AK599" s="2055"/>
      <c r="AL599" s="2055"/>
      <c r="AM599" s="2055"/>
      <c r="AN599" s="2056"/>
      <c r="AO599" s="2055"/>
      <c r="AP599" s="2055"/>
      <c r="AQ599" s="2055"/>
      <c r="AR599" s="2055"/>
      <c r="AS599" s="2056"/>
      <c r="AT599" s="2055"/>
      <c r="AU599" s="2055"/>
      <c r="AV599" s="2055"/>
      <c r="AW599" s="2055"/>
      <c r="AX599" s="2056"/>
    </row>
    <row r="600" spans="1:50">
      <c r="A600" s="2137"/>
      <c r="B600" s="2055"/>
      <c r="C600" s="2055"/>
      <c r="D600" s="2055"/>
      <c r="E600" s="2056"/>
      <c r="F600" s="2055"/>
      <c r="G600" s="2055"/>
      <c r="H600" s="2055"/>
      <c r="I600" s="2055"/>
      <c r="J600" s="2056"/>
      <c r="K600" s="2055"/>
      <c r="L600" s="2055"/>
      <c r="M600" s="2055"/>
      <c r="N600" s="2055"/>
      <c r="O600" s="2056"/>
      <c r="P600" s="2055"/>
      <c r="Q600" s="2055"/>
      <c r="R600" s="2055"/>
      <c r="S600" s="2055"/>
      <c r="T600" s="2056"/>
      <c r="U600" s="2055"/>
      <c r="V600" s="2055"/>
      <c r="W600" s="2055"/>
      <c r="X600" s="2055"/>
      <c r="Y600" s="2056"/>
      <c r="Z600" s="2055"/>
      <c r="AA600" s="2055"/>
      <c r="AB600" s="2055"/>
      <c r="AC600" s="2055"/>
      <c r="AD600" s="2056"/>
      <c r="AE600" s="2055"/>
      <c r="AF600" s="2055"/>
      <c r="AG600" s="2055"/>
      <c r="AH600" s="2055"/>
      <c r="AI600" s="2056"/>
      <c r="AJ600" s="2055"/>
      <c r="AK600" s="2055"/>
      <c r="AL600" s="2055"/>
      <c r="AM600" s="2055"/>
      <c r="AN600" s="2056"/>
      <c r="AO600" s="2055"/>
      <c r="AP600" s="2055"/>
      <c r="AQ600" s="2055"/>
      <c r="AR600" s="2055"/>
      <c r="AS600" s="2056"/>
      <c r="AT600" s="2055"/>
      <c r="AU600" s="2055"/>
      <c r="AV600" s="2055"/>
      <c r="AW600" s="2055"/>
      <c r="AX600" s="2056"/>
    </row>
    <row r="601" spans="1:50">
      <c r="A601" s="2137"/>
      <c r="B601" s="2055"/>
      <c r="C601" s="2055"/>
      <c r="D601" s="2055"/>
      <c r="E601" s="2056"/>
      <c r="F601" s="2055"/>
      <c r="G601" s="2055"/>
      <c r="H601" s="2055"/>
      <c r="I601" s="2055"/>
      <c r="J601" s="2056"/>
      <c r="K601" s="2055"/>
      <c r="L601" s="2055"/>
      <c r="M601" s="2055"/>
      <c r="N601" s="2055"/>
      <c r="O601" s="2056"/>
      <c r="P601" s="2055"/>
      <c r="Q601" s="2055"/>
      <c r="R601" s="2055"/>
      <c r="S601" s="2055"/>
      <c r="T601" s="2056"/>
      <c r="U601" s="2055"/>
      <c r="V601" s="2055"/>
      <c r="W601" s="2055"/>
      <c r="X601" s="2055"/>
      <c r="Y601" s="2056"/>
      <c r="Z601" s="2055"/>
      <c r="AA601" s="2055"/>
      <c r="AB601" s="2055"/>
      <c r="AC601" s="2055"/>
      <c r="AD601" s="2056"/>
      <c r="AE601" s="2055"/>
      <c r="AF601" s="2055"/>
      <c r="AG601" s="2055"/>
      <c r="AH601" s="2055"/>
      <c r="AI601" s="2056"/>
      <c r="AJ601" s="2055"/>
      <c r="AK601" s="2055"/>
      <c r="AL601" s="2055"/>
      <c r="AM601" s="2055"/>
      <c r="AN601" s="2056"/>
      <c r="AO601" s="2055"/>
      <c r="AP601" s="2055"/>
      <c r="AQ601" s="2055"/>
      <c r="AR601" s="2055"/>
      <c r="AS601" s="2056"/>
      <c r="AT601" s="2055"/>
      <c r="AU601" s="2055"/>
      <c r="AV601" s="2055"/>
      <c r="AW601" s="2055"/>
      <c r="AX601" s="2056"/>
    </row>
    <row r="602" spans="1:50">
      <c r="A602" s="2137"/>
      <c r="B602" s="2055"/>
      <c r="C602" s="2055"/>
      <c r="D602" s="2055"/>
      <c r="E602" s="2056"/>
      <c r="F602" s="2055"/>
      <c r="G602" s="2055"/>
      <c r="H602" s="2055"/>
      <c r="I602" s="2055"/>
      <c r="J602" s="2056"/>
      <c r="K602" s="2055"/>
      <c r="L602" s="2055"/>
      <c r="M602" s="2055"/>
      <c r="N602" s="2055"/>
      <c r="O602" s="2056"/>
      <c r="P602" s="2055"/>
      <c r="Q602" s="2055"/>
      <c r="R602" s="2055"/>
      <c r="S602" s="2055"/>
      <c r="T602" s="2056"/>
      <c r="U602" s="2055"/>
      <c r="V602" s="2055"/>
      <c r="W602" s="2055"/>
      <c r="X602" s="2055"/>
      <c r="Y602" s="2056"/>
      <c r="Z602" s="2055"/>
      <c r="AA602" s="2055"/>
      <c r="AB602" s="2055"/>
      <c r="AC602" s="2055"/>
      <c r="AD602" s="2056"/>
      <c r="AE602" s="2055"/>
      <c r="AF602" s="2055"/>
      <c r="AG602" s="2055"/>
      <c r="AH602" s="2055"/>
      <c r="AI602" s="2056"/>
      <c r="AJ602" s="2055"/>
      <c r="AK602" s="2055"/>
      <c r="AL602" s="2055"/>
      <c r="AM602" s="2055"/>
      <c r="AN602" s="2056"/>
      <c r="AO602" s="2055"/>
      <c r="AP602" s="2055"/>
      <c r="AQ602" s="2055"/>
      <c r="AR602" s="2055"/>
      <c r="AS602" s="2056"/>
      <c r="AT602" s="2055"/>
      <c r="AU602" s="2055"/>
      <c r="AV602" s="2055"/>
      <c r="AW602" s="2055"/>
      <c r="AX602" s="2056"/>
    </row>
    <row r="603" spans="1:50">
      <c r="A603" s="2137"/>
      <c r="B603" s="2055"/>
      <c r="C603" s="2055"/>
      <c r="D603" s="2055"/>
      <c r="E603" s="2056"/>
      <c r="F603" s="2055"/>
      <c r="G603" s="2055"/>
      <c r="H603" s="2055"/>
      <c r="I603" s="2055"/>
      <c r="J603" s="2056"/>
      <c r="K603" s="2055"/>
      <c r="L603" s="2055"/>
      <c r="M603" s="2055"/>
      <c r="N603" s="2055"/>
      <c r="O603" s="2056"/>
      <c r="P603" s="2055"/>
      <c r="Q603" s="2055"/>
      <c r="R603" s="2055"/>
      <c r="S603" s="2055"/>
      <c r="T603" s="2056"/>
      <c r="U603" s="2055"/>
      <c r="V603" s="2055"/>
      <c r="W603" s="2055"/>
      <c r="X603" s="2055"/>
      <c r="Y603" s="2056"/>
      <c r="Z603" s="2055"/>
      <c r="AA603" s="2055"/>
      <c r="AB603" s="2055"/>
      <c r="AC603" s="2055"/>
      <c r="AD603" s="2056"/>
      <c r="AE603" s="2055"/>
      <c r="AF603" s="2055"/>
      <c r="AG603" s="2055"/>
      <c r="AH603" s="2055"/>
      <c r="AI603" s="2056"/>
      <c r="AJ603" s="2055"/>
      <c r="AK603" s="2055"/>
      <c r="AL603" s="2055"/>
      <c r="AM603" s="2055"/>
      <c r="AN603" s="2056"/>
      <c r="AO603" s="2055"/>
      <c r="AP603" s="2055"/>
      <c r="AQ603" s="2055"/>
      <c r="AR603" s="2055"/>
      <c r="AS603" s="2056"/>
      <c r="AT603" s="2055"/>
      <c r="AU603" s="2055"/>
      <c r="AV603" s="2055"/>
      <c r="AW603" s="2055"/>
      <c r="AX603" s="2056"/>
    </row>
    <row r="604" spans="1:50">
      <c r="A604" s="2137"/>
      <c r="B604" s="2055"/>
      <c r="C604" s="2055"/>
      <c r="D604" s="2055"/>
      <c r="E604" s="2056"/>
      <c r="F604" s="2055"/>
      <c r="G604" s="2055"/>
      <c r="H604" s="2055"/>
      <c r="I604" s="2055"/>
      <c r="J604" s="2056"/>
      <c r="K604" s="2055"/>
      <c r="L604" s="2055"/>
      <c r="M604" s="2055"/>
      <c r="N604" s="2055"/>
      <c r="O604" s="2056"/>
      <c r="P604" s="2055"/>
      <c r="Q604" s="2055"/>
      <c r="R604" s="2055"/>
      <c r="S604" s="2055"/>
      <c r="T604" s="2056"/>
      <c r="U604" s="2055"/>
      <c r="V604" s="2055"/>
      <c r="W604" s="2055"/>
      <c r="X604" s="2055"/>
      <c r="Y604" s="2056"/>
      <c r="Z604" s="2055"/>
      <c r="AA604" s="2055"/>
      <c r="AB604" s="2055"/>
      <c r="AC604" s="2055"/>
      <c r="AD604" s="2056"/>
      <c r="AE604" s="2055"/>
      <c r="AF604" s="2055"/>
      <c r="AG604" s="2055"/>
      <c r="AH604" s="2055"/>
      <c r="AI604" s="2056"/>
      <c r="AJ604" s="2055"/>
      <c r="AK604" s="2055"/>
      <c r="AL604" s="2055"/>
      <c r="AM604" s="2055"/>
      <c r="AN604" s="2056"/>
      <c r="AO604" s="2055"/>
      <c r="AP604" s="2055"/>
      <c r="AQ604" s="2055"/>
      <c r="AR604" s="2055"/>
      <c r="AS604" s="2056"/>
      <c r="AT604" s="2055"/>
      <c r="AU604" s="2055"/>
      <c r="AV604" s="2055"/>
      <c r="AW604" s="2055"/>
      <c r="AX604" s="2056"/>
    </row>
    <row r="605" spans="1:50">
      <c r="A605" s="2053" t="s">
        <v>184</v>
      </c>
      <c r="B605" s="2053"/>
      <c r="C605" s="2053"/>
      <c r="D605" s="2053"/>
      <c r="E605" s="2054"/>
      <c r="F605" s="2212"/>
      <c r="G605" s="2212"/>
      <c r="H605" s="2212"/>
      <c r="I605" s="2212"/>
      <c r="J605" s="2213"/>
      <c r="K605" s="2212"/>
      <c r="L605" s="2212"/>
      <c r="M605" s="2212"/>
      <c r="N605" s="2212"/>
      <c r="O605" s="2213"/>
      <c r="P605" s="2212"/>
      <c r="Q605" s="2212"/>
      <c r="R605" s="2212"/>
      <c r="S605" s="2212"/>
      <c r="T605" s="2213"/>
      <c r="U605" s="2212"/>
      <c r="V605" s="2212"/>
      <c r="W605" s="2212"/>
      <c r="X605" s="2212"/>
      <c r="Y605" s="2213"/>
      <c r="Z605" s="2212"/>
      <c r="AA605" s="2212"/>
      <c r="AB605" s="2212"/>
      <c r="AC605" s="2212"/>
      <c r="AD605" s="2213"/>
      <c r="AE605" s="2212"/>
      <c r="AF605" s="2212"/>
      <c r="AG605" s="2212"/>
      <c r="AH605" s="2212"/>
      <c r="AI605" s="2213"/>
      <c r="AJ605" s="2212"/>
      <c r="AK605" s="2212"/>
      <c r="AL605" s="2212"/>
      <c r="AM605" s="2212"/>
      <c r="AN605" s="2213"/>
      <c r="AO605" s="2212"/>
      <c r="AP605" s="2212"/>
      <c r="AQ605" s="2212"/>
      <c r="AR605" s="2212"/>
      <c r="AS605" s="2213"/>
      <c r="AT605" s="2212"/>
      <c r="AU605" s="2212"/>
      <c r="AV605" s="2212"/>
      <c r="AW605" s="2212"/>
      <c r="AX605" s="2213"/>
    </row>
    <row r="606" spans="1:50">
      <c r="A606" s="500">
        <v>11</v>
      </c>
      <c r="B606" s="447"/>
      <c r="C606" s="447"/>
      <c r="D606" s="447"/>
      <c r="E606" s="448"/>
      <c r="F606" s="500">
        <v>12</v>
      </c>
      <c r="G606" s="447"/>
      <c r="H606" s="447"/>
      <c r="I606" s="447"/>
      <c r="J606" s="448"/>
      <c r="K606" s="500">
        <v>13</v>
      </c>
      <c r="L606" s="447"/>
      <c r="M606" s="447"/>
      <c r="N606" s="447"/>
      <c r="O606" s="448"/>
      <c r="P606" s="500">
        <v>14</v>
      </c>
      <c r="Q606" s="447"/>
      <c r="R606" s="447"/>
      <c r="S606" s="447"/>
      <c r="T606" s="448"/>
      <c r="U606" s="500">
        <v>15</v>
      </c>
      <c r="V606" s="447"/>
      <c r="W606" s="447"/>
      <c r="X606" s="447"/>
      <c r="Y606" s="448"/>
      <c r="Z606" s="500">
        <v>16</v>
      </c>
      <c r="AA606" s="447"/>
      <c r="AB606" s="447"/>
      <c r="AC606" s="447"/>
      <c r="AD606" s="448"/>
      <c r="AE606" s="500">
        <v>17</v>
      </c>
      <c r="AF606" s="447"/>
      <c r="AG606" s="447"/>
      <c r="AH606" s="447"/>
      <c r="AI606" s="448"/>
      <c r="AJ606" s="500">
        <v>18</v>
      </c>
      <c r="AK606" s="447"/>
      <c r="AL606" s="447"/>
      <c r="AM606" s="447"/>
      <c r="AN606" s="448"/>
      <c r="AO606" s="500">
        <v>19</v>
      </c>
      <c r="AP606" s="447"/>
      <c r="AQ606" s="447"/>
      <c r="AR606" s="447"/>
      <c r="AS606" s="448"/>
      <c r="AT606" s="500">
        <v>20</v>
      </c>
      <c r="AU606" s="447"/>
      <c r="AV606" s="447"/>
      <c r="AW606" s="447"/>
      <c r="AX606" s="448"/>
    </row>
    <row r="607" spans="1:50">
      <c r="A607" s="2055"/>
      <c r="B607" s="2055"/>
      <c r="C607" s="2055"/>
      <c r="D607" s="2055"/>
      <c r="E607" s="2056"/>
      <c r="F607" s="2055"/>
      <c r="G607" s="2055"/>
      <c r="H607" s="2055"/>
      <c r="I607" s="2055"/>
      <c r="J607" s="2056"/>
      <c r="K607" s="2055" t="s">
        <v>342</v>
      </c>
      <c r="L607" s="2055"/>
      <c r="M607" s="2055"/>
      <c r="N607" s="2055"/>
      <c r="O607" s="2056"/>
      <c r="P607" s="2055"/>
      <c r="Q607" s="2055"/>
      <c r="R607" s="2055"/>
      <c r="S607" s="2055"/>
      <c r="T607" s="2056"/>
      <c r="U607" s="2055" t="s">
        <v>343</v>
      </c>
      <c r="V607" s="2055"/>
      <c r="W607" s="2055"/>
      <c r="X607" s="2055"/>
      <c r="Y607" s="2056"/>
      <c r="Z607" s="2055"/>
      <c r="AA607" s="2055"/>
      <c r="AB607" s="2055"/>
      <c r="AC607" s="2055"/>
      <c r="AD607" s="2056"/>
      <c r="AE607" s="2055" t="s">
        <v>344</v>
      </c>
      <c r="AF607" s="2055"/>
      <c r="AG607" s="2055"/>
      <c r="AH607" s="2055"/>
      <c r="AI607" s="2056"/>
      <c r="AJ607" s="2055"/>
      <c r="AK607" s="2055"/>
      <c r="AL607" s="2055"/>
      <c r="AM607" s="2055"/>
      <c r="AN607" s="2056"/>
      <c r="AO607" s="2055"/>
      <c r="AP607" s="2055"/>
      <c r="AQ607" s="2055"/>
      <c r="AR607" s="2055"/>
      <c r="AS607" s="2056"/>
      <c r="AT607" s="2055" t="s">
        <v>345</v>
      </c>
      <c r="AU607" s="2055"/>
      <c r="AV607" s="2055"/>
      <c r="AW607" s="2055"/>
      <c r="AX607" s="2056"/>
    </row>
    <row r="608" spans="1:50">
      <c r="A608" s="2055"/>
      <c r="B608" s="2055"/>
      <c r="C608" s="2055"/>
      <c r="D608" s="2055"/>
      <c r="E608" s="2056"/>
      <c r="F608" s="2055"/>
      <c r="G608" s="2055"/>
      <c r="H608" s="2055"/>
      <c r="I608" s="2055"/>
      <c r="J608" s="2056"/>
      <c r="K608" s="2055"/>
      <c r="L608" s="2055"/>
      <c r="M608" s="2055"/>
      <c r="N608" s="2055"/>
      <c r="O608" s="2056"/>
      <c r="P608" s="2055"/>
      <c r="Q608" s="2055"/>
      <c r="R608" s="2055"/>
      <c r="S608" s="2055"/>
      <c r="T608" s="2056"/>
      <c r="U608" s="2055"/>
      <c r="V608" s="2055"/>
      <c r="W608" s="2055"/>
      <c r="X608" s="2055"/>
      <c r="Y608" s="2056"/>
      <c r="Z608" s="2055"/>
      <c r="AA608" s="2055"/>
      <c r="AB608" s="2055"/>
      <c r="AC608" s="2055"/>
      <c r="AD608" s="2056"/>
      <c r="AE608" s="2055"/>
      <c r="AF608" s="2055"/>
      <c r="AG608" s="2055"/>
      <c r="AH608" s="2055"/>
      <c r="AI608" s="2056"/>
      <c r="AJ608" s="2055"/>
      <c r="AK608" s="2055"/>
      <c r="AL608" s="2055"/>
      <c r="AM608" s="2055"/>
      <c r="AN608" s="2056"/>
      <c r="AO608" s="2055"/>
      <c r="AP608" s="2055"/>
      <c r="AQ608" s="2055"/>
      <c r="AR608" s="2055"/>
      <c r="AS608" s="2056"/>
      <c r="AT608" s="2055"/>
      <c r="AU608" s="2055"/>
      <c r="AV608" s="2055"/>
      <c r="AW608" s="2055"/>
      <c r="AX608" s="2056"/>
    </row>
    <row r="609" spans="1:50">
      <c r="A609" s="2055"/>
      <c r="B609" s="2055"/>
      <c r="C609" s="2055"/>
      <c r="D609" s="2055"/>
      <c r="E609" s="2056"/>
      <c r="F609" s="2055"/>
      <c r="G609" s="2055"/>
      <c r="H609" s="2055"/>
      <c r="I609" s="2055"/>
      <c r="J609" s="2056"/>
      <c r="K609" s="2055"/>
      <c r="L609" s="2055"/>
      <c r="M609" s="2055"/>
      <c r="N609" s="2055"/>
      <c r="O609" s="2056"/>
      <c r="P609" s="2055"/>
      <c r="Q609" s="2055"/>
      <c r="R609" s="2055"/>
      <c r="S609" s="2055"/>
      <c r="T609" s="2056"/>
      <c r="U609" s="2055"/>
      <c r="V609" s="2055"/>
      <c r="W609" s="2055"/>
      <c r="X609" s="2055"/>
      <c r="Y609" s="2056"/>
      <c r="Z609" s="2055"/>
      <c r="AA609" s="2055"/>
      <c r="AB609" s="2055"/>
      <c r="AC609" s="2055"/>
      <c r="AD609" s="2056"/>
      <c r="AE609" s="2055"/>
      <c r="AF609" s="2055"/>
      <c r="AG609" s="2055"/>
      <c r="AH609" s="2055"/>
      <c r="AI609" s="2056"/>
      <c r="AJ609" s="2055"/>
      <c r="AK609" s="2055"/>
      <c r="AL609" s="2055"/>
      <c r="AM609" s="2055"/>
      <c r="AN609" s="2056"/>
      <c r="AO609" s="2055"/>
      <c r="AP609" s="2055"/>
      <c r="AQ609" s="2055"/>
      <c r="AR609" s="2055"/>
      <c r="AS609" s="2056"/>
      <c r="AT609" s="2055"/>
      <c r="AU609" s="2055"/>
      <c r="AV609" s="2055"/>
      <c r="AW609" s="2055"/>
      <c r="AX609" s="2056"/>
    </row>
    <row r="610" spans="1:50">
      <c r="A610" s="2055"/>
      <c r="B610" s="2055"/>
      <c r="C610" s="2055"/>
      <c r="D610" s="2055"/>
      <c r="E610" s="2056"/>
      <c r="F610" s="2055"/>
      <c r="G610" s="2055"/>
      <c r="H610" s="2055"/>
      <c r="I610" s="2055"/>
      <c r="J610" s="2056"/>
      <c r="K610" s="2055"/>
      <c r="L610" s="2055"/>
      <c r="M610" s="2055"/>
      <c r="N610" s="2055"/>
      <c r="O610" s="2056"/>
      <c r="P610" s="2055"/>
      <c r="Q610" s="2055"/>
      <c r="R610" s="2055"/>
      <c r="S610" s="2055"/>
      <c r="T610" s="2056"/>
      <c r="U610" s="2055"/>
      <c r="V610" s="2055"/>
      <c r="W610" s="2055"/>
      <c r="X610" s="2055"/>
      <c r="Y610" s="2056"/>
      <c r="Z610" s="2055"/>
      <c r="AA610" s="2055"/>
      <c r="AB610" s="2055"/>
      <c r="AC610" s="2055"/>
      <c r="AD610" s="2056"/>
      <c r="AE610" s="2055"/>
      <c r="AF610" s="2055"/>
      <c r="AG610" s="2055"/>
      <c r="AH610" s="2055"/>
      <c r="AI610" s="2056"/>
      <c r="AJ610" s="2055"/>
      <c r="AK610" s="2055"/>
      <c r="AL610" s="2055"/>
      <c r="AM610" s="2055"/>
      <c r="AN610" s="2056"/>
      <c r="AO610" s="2055"/>
      <c r="AP610" s="2055"/>
      <c r="AQ610" s="2055"/>
      <c r="AR610" s="2055"/>
      <c r="AS610" s="2056"/>
      <c r="AT610" s="2055"/>
      <c r="AU610" s="2055"/>
      <c r="AV610" s="2055"/>
      <c r="AW610" s="2055"/>
      <c r="AX610" s="2056"/>
    </row>
    <row r="611" spans="1:50">
      <c r="A611" s="2055"/>
      <c r="B611" s="2055"/>
      <c r="C611" s="2055"/>
      <c r="D611" s="2055"/>
      <c r="E611" s="2056"/>
      <c r="F611" s="2055"/>
      <c r="G611" s="2055"/>
      <c r="H611" s="2055"/>
      <c r="I611" s="2055"/>
      <c r="J611" s="2056"/>
      <c r="K611" s="2055"/>
      <c r="L611" s="2055"/>
      <c r="M611" s="2055"/>
      <c r="N611" s="2055"/>
      <c r="O611" s="2056"/>
      <c r="P611" s="2055"/>
      <c r="Q611" s="2055"/>
      <c r="R611" s="2055"/>
      <c r="S611" s="2055"/>
      <c r="T611" s="2056"/>
      <c r="U611" s="2055"/>
      <c r="V611" s="2055"/>
      <c r="W611" s="2055"/>
      <c r="X611" s="2055"/>
      <c r="Y611" s="2056"/>
      <c r="Z611" s="2055"/>
      <c r="AA611" s="2055"/>
      <c r="AB611" s="2055"/>
      <c r="AC611" s="2055"/>
      <c r="AD611" s="2056"/>
      <c r="AE611" s="2055"/>
      <c r="AF611" s="2055"/>
      <c r="AG611" s="2055"/>
      <c r="AH611" s="2055"/>
      <c r="AI611" s="2056"/>
      <c r="AJ611" s="2055"/>
      <c r="AK611" s="2055"/>
      <c r="AL611" s="2055"/>
      <c r="AM611" s="2055"/>
      <c r="AN611" s="2056"/>
      <c r="AO611" s="2055"/>
      <c r="AP611" s="2055"/>
      <c r="AQ611" s="2055"/>
      <c r="AR611" s="2055"/>
      <c r="AS611" s="2056"/>
      <c r="AT611" s="2055"/>
      <c r="AU611" s="2055"/>
      <c r="AV611" s="2055"/>
      <c r="AW611" s="2055"/>
      <c r="AX611" s="2056"/>
    </row>
    <row r="612" spans="1:50">
      <c r="A612" s="2055"/>
      <c r="B612" s="2055"/>
      <c r="C612" s="2055"/>
      <c r="D612" s="2055"/>
      <c r="E612" s="2056"/>
      <c r="F612" s="2055"/>
      <c r="G612" s="2055"/>
      <c r="H612" s="2055"/>
      <c r="I612" s="2055"/>
      <c r="J612" s="2056"/>
      <c r="K612" s="2055"/>
      <c r="L612" s="2055"/>
      <c r="M612" s="2055"/>
      <c r="N612" s="2055"/>
      <c r="O612" s="2056"/>
      <c r="P612" s="2055"/>
      <c r="Q612" s="2055"/>
      <c r="R612" s="2055"/>
      <c r="S612" s="2055"/>
      <c r="T612" s="2056"/>
      <c r="U612" s="2055"/>
      <c r="V612" s="2055"/>
      <c r="W612" s="2055"/>
      <c r="X612" s="2055"/>
      <c r="Y612" s="2056"/>
      <c r="Z612" s="2055"/>
      <c r="AA612" s="2055"/>
      <c r="AB612" s="2055"/>
      <c r="AC612" s="2055"/>
      <c r="AD612" s="2056"/>
      <c r="AE612" s="2055"/>
      <c r="AF612" s="2055"/>
      <c r="AG612" s="2055"/>
      <c r="AH612" s="2055"/>
      <c r="AI612" s="2056"/>
      <c r="AJ612" s="2055"/>
      <c r="AK612" s="2055"/>
      <c r="AL612" s="2055"/>
      <c r="AM612" s="2055"/>
      <c r="AN612" s="2056"/>
      <c r="AO612" s="2055"/>
      <c r="AP612" s="2055"/>
      <c r="AQ612" s="2055"/>
      <c r="AR612" s="2055"/>
      <c r="AS612" s="2056"/>
      <c r="AT612" s="2055"/>
      <c r="AU612" s="2055"/>
      <c r="AV612" s="2055"/>
      <c r="AW612" s="2055"/>
      <c r="AX612" s="2056"/>
    </row>
    <row r="613" spans="1:50">
      <c r="A613" s="2055"/>
      <c r="B613" s="2055"/>
      <c r="C613" s="2055"/>
      <c r="D613" s="2055"/>
      <c r="E613" s="2056"/>
      <c r="F613" s="2055"/>
      <c r="G613" s="2055"/>
      <c r="H613" s="2055"/>
      <c r="I613" s="2055"/>
      <c r="J613" s="2056"/>
      <c r="K613" s="2055"/>
      <c r="L613" s="2055"/>
      <c r="M613" s="2055"/>
      <c r="N613" s="2055"/>
      <c r="O613" s="2056"/>
      <c r="P613" s="2055"/>
      <c r="Q613" s="2055"/>
      <c r="R613" s="2055"/>
      <c r="S613" s="2055"/>
      <c r="T613" s="2056"/>
      <c r="U613" s="2055"/>
      <c r="V613" s="2055"/>
      <c r="W613" s="2055"/>
      <c r="X613" s="2055"/>
      <c r="Y613" s="2056"/>
      <c r="Z613" s="2055"/>
      <c r="AA613" s="2055"/>
      <c r="AB613" s="2055"/>
      <c r="AC613" s="2055"/>
      <c r="AD613" s="2056"/>
      <c r="AE613" s="2055"/>
      <c r="AF613" s="2055"/>
      <c r="AG613" s="2055"/>
      <c r="AH613" s="2055"/>
      <c r="AI613" s="2056"/>
      <c r="AJ613" s="2055"/>
      <c r="AK613" s="2055"/>
      <c r="AL613" s="2055"/>
      <c r="AM613" s="2055"/>
      <c r="AN613" s="2056"/>
      <c r="AO613" s="2055"/>
      <c r="AP613" s="2055"/>
      <c r="AQ613" s="2055"/>
      <c r="AR613" s="2055"/>
      <c r="AS613" s="2056"/>
      <c r="AT613" s="2055"/>
      <c r="AU613" s="2055"/>
      <c r="AV613" s="2055"/>
      <c r="AW613" s="2055"/>
      <c r="AX613" s="2056"/>
    </row>
    <row r="614" spans="1:50">
      <c r="A614" s="2055"/>
      <c r="B614" s="2055"/>
      <c r="C614" s="2055"/>
      <c r="D614" s="2055"/>
      <c r="E614" s="2056"/>
      <c r="F614" s="2055"/>
      <c r="G614" s="2055"/>
      <c r="H614" s="2055"/>
      <c r="I614" s="2055"/>
      <c r="J614" s="2056"/>
      <c r="K614" s="2055"/>
      <c r="L614" s="2055"/>
      <c r="M614" s="2055"/>
      <c r="N614" s="2055"/>
      <c r="O614" s="2056"/>
      <c r="P614" s="2055"/>
      <c r="Q614" s="2055"/>
      <c r="R614" s="2055"/>
      <c r="S614" s="2055"/>
      <c r="T614" s="2056"/>
      <c r="U614" s="2055"/>
      <c r="V614" s="2055"/>
      <c r="W614" s="2055"/>
      <c r="X614" s="2055"/>
      <c r="Y614" s="2056"/>
      <c r="Z614" s="2055"/>
      <c r="AA614" s="2055"/>
      <c r="AB614" s="2055"/>
      <c r="AC614" s="2055"/>
      <c r="AD614" s="2056"/>
      <c r="AE614" s="2055"/>
      <c r="AF614" s="2055"/>
      <c r="AG614" s="2055"/>
      <c r="AH614" s="2055"/>
      <c r="AI614" s="2056"/>
      <c r="AJ614" s="2055"/>
      <c r="AK614" s="2055"/>
      <c r="AL614" s="2055"/>
      <c r="AM614" s="2055"/>
      <c r="AN614" s="2056"/>
      <c r="AO614" s="2055"/>
      <c r="AP614" s="2055"/>
      <c r="AQ614" s="2055"/>
      <c r="AR614" s="2055"/>
      <c r="AS614" s="2056"/>
      <c r="AT614" s="2055"/>
      <c r="AU614" s="2055"/>
      <c r="AV614" s="2055"/>
      <c r="AW614" s="2055"/>
      <c r="AX614" s="2056"/>
    </row>
    <row r="615" spans="1:50">
      <c r="A615" s="2055"/>
      <c r="B615" s="2055"/>
      <c r="C615" s="2055"/>
      <c r="D615" s="2055"/>
      <c r="E615" s="2056"/>
      <c r="F615" s="2055"/>
      <c r="G615" s="2055"/>
      <c r="H615" s="2055"/>
      <c r="I615" s="2055"/>
      <c r="J615" s="2056"/>
      <c r="K615" s="2055"/>
      <c r="L615" s="2055"/>
      <c r="M615" s="2055"/>
      <c r="N615" s="2055"/>
      <c r="O615" s="2056"/>
      <c r="P615" s="2055"/>
      <c r="Q615" s="2055"/>
      <c r="R615" s="2055"/>
      <c r="S615" s="2055"/>
      <c r="T615" s="2056"/>
      <c r="U615" s="2055"/>
      <c r="V615" s="2055"/>
      <c r="W615" s="2055"/>
      <c r="X615" s="2055"/>
      <c r="Y615" s="2056"/>
      <c r="Z615" s="2055"/>
      <c r="AA615" s="2055"/>
      <c r="AB615" s="2055"/>
      <c r="AC615" s="2055"/>
      <c r="AD615" s="2056"/>
      <c r="AE615" s="2055"/>
      <c r="AF615" s="2055"/>
      <c r="AG615" s="2055"/>
      <c r="AH615" s="2055"/>
      <c r="AI615" s="2056"/>
      <c r="AJ615" s="2055"/>
      <c r="AK615" s="2055"/>
      <c r="AL615" s="2055"/>
      <c r="AM615" s="2055"/>
      <c r="AN615" s="2056"/>
      <c r="AO615" s="2055"/>
      <c r="AP615" s="2055"/>
      <c r="AQ615" s="2055"/>
      <c r="AR615" s="2055"/>
      <c r="AS615" s="2056"/>
      <c r="AT615" s="2055"/>
      <c r="AU615" s="2055"/>
      <c r="AV615" s="2055"/>
      <c r="AW615" s="2055"/>
      <c r="AX615" s="2056"/>
    </row>
    <row r="616" spans="1:50">
      <c r="A616" s="2055"/>
      <c r="B616" s="2055"/>
      <c r="C616" s="2055"/>
      <c r="D616" s="2055"/>
      <c r="E616" s="2056"/>
      <c r="F616" s="2055"/>
      <c r="G616" s="2055"/>
      <c r="H616" s="2055"/>
      <c r="I616" s="2055"/>
      <c r="J616" s="2056"/>
      <c r="K616" s="2055"/>
      <c r="L616" s="2055"/>
      <c r="M616" s="2055"/>
      <c r="N616" s="2055"/>
      <c r="O616" s="2056"/>
      <c r="P616" s="2055"/>
      <c r="Q616" s="2055"/>
      <c r="R616" s="2055"/>
      <c r="S616" s="2055"/>
      <c r="T616" s="2056"/>
      <c r="U616" s="2055"/>
      <c r="V616" s="2055"/>
      <c r="W616" s="2055"/>
      <c r="X616" s="2055"/>
      <c r="Y616" s="2056"/>
      <c r="Z616" s="2055"/>
      <c r="AA616" s="2055"/>
      <c r="AB616" s="2055"/>
      <c r="AC616" s="2055"/>
      <c r="AD616" s="2056"/>
      <c r="AE616" s="2055"/>
      <c r="AF616" s="2055"/>
      <c r="AG616" s="2055"/>
      <c r="AH616" s="2055"/>
      <c r="AI616" s="2056"/>
      <c r="AJ616" s="2055"/>
      <c r="AK616" s="2055"/>
      <c r="AL616" s="2055"/>
      <c r="AM616" s="2055"/>
      <c r="AN616" s="2056"/>
      <c r="AO616" s="2055"/>
      <c r="AP616" s="2055"/>
      <c r="AQ616" s="2055"/>
      <c r="AR616" s="2055"/>
      <c r="AS616" s="2056"/>
      <c r="AT616" s="2055"/>
      <c r="AU616" s="2055"/>
      <c r="AV616" s="2055"/>
      <c r="AW616" s="2055"/>
      <c r="AX616" s="2056"/>
    </row>
    <row r="617" spans="1:50">
      <c r="A617" s="2055"/>
      <c r="B617" s="2055"/>
      <c r="C617" s="2055"/>
      <c r="D617" s="2055"/>
      <c r="E617" s="2056"/>
      <c r="F617" s="2055"/>
      <c r="G617" s="2055"/>
      <c r="H617" s="2055"/>
      <c r="I617" s="2055"/>
      <c r="J617" s="2056"/>
      <c r="K617" s="2055"/>
      <c r="L617" s="2055"/>
      <c r="M617" s="2055"/>
      <c r="N617" s="2055"/>
      <c r="O617" s="2056"/>
      <c r="P617" s="2055"/>
      <c r="Q617" s="2055"/>
      <c r="R617" s="2055"/>
      <c r="S617" s="2055"/>
      <c r="T617" s="2056"/>
      <c r="U617" s="2055"/>
      <c r="V617" s="2055"/>
      <c r="W617" s="2055"/>
      <c r="X617" s="2055"/>
      <c r="Y617" s="2056"/>
      <c r="Z617" s="2055"/>
      <c r="AA617" s="2055"/>
      <c r="AB617" s="2055"/>
      <c r="AC617" s="2055"/>
      <c r="AD617" s="2056"/>
      <c r="AE617" s="2055"/>
      <c r="AF617" s="2055"/>
      <c r="AG617" s="2055"/>
      <c r="AH617" s="2055"/>
      <c r="AI617" s="2056"/>
      <c r="AJ617" s="2055"/>
      <c r="AK617" s="2055"/>
      <c r="AL617" s="2055"/>
      <c r="AM617" s="2055"/>
      <c r="AN617" s="2056"/>
      <c r="AO617" s="2055"/>
      <c r="AP617" s="2055"/>
      <c r="AQ617" s="2055"/>
      <c r="AR617" s="2055"/>
      <c r="AS617" s="2056"/>
      <c r="AT617" s="2055"/>
      <c r="AU617" s="2055"/>
      <c r="AV617" s="2055"/>
      <c r="AW617" s="2055"/>
      <c r="AX617" s="2056"/>
    </row>
    <row r="618" spans="1:50">
      <c r="A618" s="2055"/>
      <c r="B618" s="2055"/>
      <c r="C618" s="2055"/>
      <c r="D618" s="2055"/>
      <c r="E618" s="2056"/>
      <c r="F618" s="2055"/>
      <c r="G618" s="2055"/>
      <c r="H618" s="2055"/>
      <c r="I618" s="2055"/>
      <c r="J618" s="2056"/>
      <c r="K618" s="2055"/>
      <c r="L618" s="2055"/>
      <c r="M618" s="2055"/>
      <c r="N618" s="2055"/>
      <c r="O618" s="2056"/>
      <c r="P618" s="2055"/>
      <c r="Q618" s="2055"/>
      <c r="R618" s="2055"/>
      <c r="S618" s="2055"/>
      <c r="T618" s="2056"/>
      <c r="U618" s="2055"/>
      <c r="V618" s="2055"/>
      <c r="W618" s="2055"/>
      <c r="X618" s="2055"/>
      <c r="Y618" s="2056"/>
      <c r="Z618" s="2055"/>
      <c r="AA618" s="2055"/>
      <c r="AB618" s="2055"/>
      <c r="AC618" s="2055"/>
      <c r="AD618" s="2056"/>
      <c r="AE618" s="2055"/>
      <c r="AF618" s="2055"/>
      <c r="AG618" s="2055"/>
      <c r="AH618" s="2055"/>
      <c r="AI618" s="2056"/>
      <c r="AJ618" s="2055"/>
      <c r="AK618" s="2055"/>
      <c r="AL618" s="2055"/>
      <c r="AM618" s="2055"/>
      <c r="AN618" s="2056"/>
      <c r="AO618" s="2055"/>
      <c r="AP618" s="2055"/>
      <c r="AQ618" s="2055"/>
      <c r="AR618" s="2055"/>
      <c r="AS618" s="2056"/>
      <c r="AT618" s="2055"/>
      <c r="AU618" s="2055"/>
      <c r="AV618" s="2055"/>
      <c r="AW618" s="2055"/>
      <c r="AX618" s="2056"/>
    </row>
    <row r="619" spans="1:50">
      <c r="A619" s="2055"/>
      <c r="B619" s="2055"/>
      <c r="C619" s="2055"/>
      <c r="D619" s="2055"/>
      <c r="E619" s="2056"/>
      <c r="F619" s="2055"/>
      <c r="G619" s="2055"/>
      <c r="H619" s="2055"/>
      <c r="I619" s="2055"/>
      <c r="J619" s="2056"/>
      <c r="K619" s="2055"/>
      <c r="L619" s="2055"/>
      <c r="M619" s="2055"/>
      <c r="N619" s="2055"/>
      <c r="O619" s="2056"/>
      <c r="P619" s="2055"/>
      <c r="Q619" s="2055"/>
      <c r="R619" s="2055"/>
      <c r="S619" s="2055"/>
      <c r="T619" s="2056"/>
      <c r="U619" s="2055"/>
      <c r="V619" s="2055"/>
      <c r="W619" s="2055"/>
      <c r="X619" s="2055"/>
      <c r="Y619" s="2056"/>
      <c r="Z619" s="2055"/>
      <c r="AA619" s="2055"/>
      <c r="AB619" s="2055"/>
      <c r="AC619" s="2055"/>
      <c r="AD619" s="2056"/>
      <c r="AE619" s="2055"/>
      <c r="AF619" s="2055"/>
      <c r="AG619" s="2055"/>
      <c r="AH619" s="2055"/>
      <c r="AI619" s="2056"/>
      <c r="AJ619" s="2055"/>
      <c r="AK619" s="2055"/>
      <c r="AL619" s="2055"/>
      <c r="AM619" s="2055"/>
      <c r="AN619" s="2056"/>
      <c r="AO619" s="2055"/>
      <c r="AP619" s="2055"/>
      <c r="AQ619" s="2055"/>
      <c r="AR619" s="2055"/>
      <c r="AS619" s="2056"/>
      <c r="AT619" s="2055"/>
      <c r="AU619" s="2055"/>
      <c r="AV619" s="2055"/>
      <c r="AW619" s="2055"/>
      <c r="AX619" s="2056"/>
    </row>
    <row r="620" spans="1:50">
      <c r="A620" s="2055"/>
      <c r="B620" s="2055"/>
      <c r="C620" s="2055"/>
      <c r="D620" s="2055"/>
      <c r="E620" s="2056"/>
      <c r="F620" s="2055"/>
      <c r="G620" s="2055"/>
      <c r="H620" s="2055"/>
      <c r="I620" s="2055"/>
      <c r="J620" s="2056"/>
      <c r="K620" s="2055"/>
      <c r="L620" s="2055"/>
      <c r="M620" s="2055"/>
      <c r="N620" s="2055"/>
      <c r="O620" s="2056"/>
      <c r="P620" s="2055"/>
      <c r="Q620" s="2055"/>
      <c r="R620" s="2055"/>
      <c r="S620" s="2055"/>
      <c r="T620" s="2056"/>
      <c r="U620" s="2055"/>
      <c r="V620" s="2055"/>
      <c r="W620" s="2055"/>
      <c r="X620" s="2055"/>
      <c r="Y620" s="2056"/>
      <c r="Z620" s="2055"/>
      <c r="AA620" s="2055"/>
      <c r="AB620" s="2055"/>
      <c r="AC620" s="2055"/>
      <c r="AD620" s="2056"/>
      <c r="AE620" s="2055"/>
      <c r="AF620" s="2055"/>
      <c r="AG620" s="2055"/>
      <c r="AH620" s="2055"/>
      <c r="AI620" s="2056"/>
      <c r="AJ620" s="2055"/>
      <c r="AK620" s="2055"/>
      <c r="AL620" s="2055"/>
      <c r="AM620" s="2055"/>
      <c r="AN620" s="2056"/>
      <c r="AO620" s="2055"/>
      <c r="AP620" s="2055"/>
      <c r="AQ620" s="2055"/>
      <c r="AR620" s="2055"/>
      <c r="AS620" s="2056"/>
      <c r="AT620" s="2055"/>
      <c r="AU620" s="2055"/>
      <c r="AV620" s="2055"/>
      <c r="AW620" s="2055"/>
      <c r="AX620" s="2056"/>
    </row>
    <row r="621" spans="1:50">
      <c r="A621" s="2212"/>
      <c r="B621" s="2212"/>
      <c r="C621" s="2212"/>
      <c r="D621" s="2212"/>
      <c r="E621" s="2213"/>
      <c r="F621" s="2212"/>
      <c r="G621" s="2212"/>
      <c r="H621" s="2212"/>
      <c r="I621" s="2212"/>
      <c r="J621" s="2213"/>
      <c r="K621" s="2212"/>
      <c r="L621" s="2212"/>
      <c r="M621" s="2212"/>
      <c r="N621" s="2212"/>
      <c r="O621" s="2213"/>
      <c r="P621" s="2212"/>
      <c r="Q621" s="2212"/>
      <c r="R621" s="2212"/>
      <c r="S621" s="2212"/>
      <c r="T621" s="2213"/>
      <c r="U621" s="2212"/>
      <c r="V621" s="2212"/>
      <c r="W621" s="2212"/>
      <c r="X621" s="2212"/>
      <c r="Y621" s="2213"/>
      <c r="Z621" s="2212"/>
      <c r="AA621" s="2212"/>
      <c r="AB621" s="2212"/>
      <c r="AC621" s="2212"/>
      <c r="AD621" s="2213"/>
      <c r="AE621" s="2212"/>
      <c r="AF621" s="2212"/>
      <c r="AG621" s="2212"/>
      <c r="AH621" s="2212"/>
      <c r="AI621" s="2213"/>
      <c r="AJ621" s="2212"/>
      <c r="AK621" s="2212"/>
      <c r="AL621" s="2212"/>
      <c r="AM621" s="2212"/>
      <c r="AN621" s="2213"/>
      <c r="AO621" s="2212"/>
      <c r="AP621" s="2212"/>
      <c r="AQ621" s="2212"/>
      <c r="AR621" s="2212"/>
      <c r="AS621" s="2213"/>
      <c r="AT621" s="2212"/>
      <c r="AU621" s="2212"/>
      <c r="AV621" s="2212"/>
      <c r="AW621" s="2212"/>
      <c r="AX621" s="2213"/>
    </row>
    <row r="622" spans="1:50">
      <c r="A622" s="500">
        <v>21</v>
      </c>
      <c r="B622" s="447"/>
      <c r="C622" s="447"/>
      <c r="D622" s="447"/>
      <c r="E622" s="448"/>
      <c r="F622" s="500">
        <v>22</v>
      </c>
      <c r="G622" s="447"/>
      <c r="H622" s="447"/>
      <c r="I622" s="447"/>
      <c r="J622" s="448"/>
      <c r="K622" s="500">
        <v>23</v>
      </c>
      <c r="L622" s="447"/>
      <c r="M622" s="447"/>
      <c r="N622" s="447"/>
      <c r="O622" s="448"/>
      <c r="P622" s="500">
        <v>24</v>
      </c>
      <c r="Q622" s="447"/>
      <c r="R622" s="447"/>
      <c r="S622" s="447"/>
      <c r="T622" s="448"/>
      <c r="U622" s="500">
        <v>25</v>
      </c>
      <c r="V622" s="447"/>
      <c r="W622" s="447"/>
      <c r="X622" s="447"/>
      <c r="Y622" s="448"/>
      <c r="Z622" s="2274" t="s">
        <v>185</v>
      </c>
      <c r="AA622" s="2275"/>
      <c r="AB622" s="2275"/>
      <c r="AC622" s="2275"/>
      <c r="AD622" s="2275"/>
      <c r="AE622" s="2275"/>
      <c r="AF622" s="2275"/>
      <c r="AG622" s="2275"/>
      <c r="AH622" s="2275"/>
      <c r="AI622" s="2275"/>
      <c r="AJ622" s="2275"/>
      <c r="AK622" s="2275"/>
      <c r="AL622" s="2275"/>
      <c r="AM622" s="2275"/>
      <c r="AN622" s="2275"/>
      <c r="AO622" s="2275"/>
      <c r="AP622" s="2275"/>
      <c r="AQ622" s="2275"/>
      <c r="AR622" s="2275"/>
      <c r="AS622" s="2275"/>
      <c r="AT622" s="2275"/>
      <c r="AU622" s="2275"/>
      <c r="AV622" s="2275"/>
      <c r="AW622" s="2275"/>
      <c r="AX622" s="2275"/>
    </row>
    <row r="623" spans="1:50">
      <c r="A623" s="2137"/>
      <c r="B623" s="2055"/>
      <c r="C623" s="2055"/>
      <c r="D623" s="2055"/>
      <c r="E623" s="2056"/>
      <c r="F623" s="2055"/>
      <c r="G623" s="2055"/>
      <c r="H623" s="2055"/>
      <c r="I623" s="2055"/>
      <c r="J623" s="2056"/>
      <c r="K623" s="2055" t="s">
        <v>346</v>
      </c>
      <c r="L623" s="2055"/>
      <c r="M623" s="2055"/>
      <c r="N623" s="2055"/>
      <c r="O623" s="2056"/>
      <c r="P623" s="2055"/>
      <c r="Q623" s="2055"/>
      <c r="R623" s="2055"/>
      <c r="S623" s="2055"/>
      <c r="T623" s="2056"/>
      <c r="U623" s="2055"/>
      <c r="V623" s="2055"/>
      <c r="W623" s="2055"/>
      <c r="X623" s="2055"/>
      <c r="Y623" s="2056"/>
      <c r="Z623" s="2276"/>
      <c r="AA623" s="2277"/>
      <c r="AB623" s="2277"/>
      <c r="AC623" s="2277"/>
      <c r="AD623" s="2277"/>
      <c r="AE623" s="2277"/>
      <c r="AF623" s="2277"/>
      <c r="AG623" s="2277"/>
      <c r="AH623" s="2277"/>
      <c r="AI623" s="2277"/>
      <c r="AJ623" s="2277"/>
      <c r="AK623" s="2277"/>
      <c r="AL623" s="2277"/>
      <c r="AM623" s="2277"/>
      <c r="AN623" s="2277"/>
      <c r="AO623" s="2277"/>
      <c r="AP623" s="2277"/>
      <c r="AQ623" s="2277"/>
      <c r="AR623" s="2277"/>
      <c r="AS623" s="2277"/>
      <c r="AT623" s="2277"/>
      <c r="AU623" s="2277"/>
      <c r="AV623" s="2277"/>
      <c r="AW623" s="2277"/>
      <c r="AX623" s="2277"/>
    </row>
    <row r="624" spans="1:50">
      <c r="A624" s="2137"/>
      <c r="B624" s="2055"/>
      <c r="C624" s="2055"/>
      <c r="D624" s="2055"/>
      <c r="E624" s="2056"/>
      <c r="F624" s="2055"/>
      <c r="G624" s="2055"/>
      <c r="H624" s="2055"/>
      <c r="I624" s="2055"/>
      <c r="J624" s="2056"/>
      <c r="K624" s="2055"/>
      <c r="L624" s="2055"/>
      <c r="M624" s="2055"/>
      <c r="N624" s="2055"/>
      <c r="O624" s="2056"/>
      <c r="P624" s="2055"/>
      <c r="Q624" s="2055"/>
      <c r="R624" s="2055"/>
      <c r="S624" s="2055"/>
      <c r="T624" s="2056"/>
      <c r="U624" s="2055"/>
      <c r="V624" s="2055"/>
      <c r="W624" s="2055"/>
      <c r="X624" s="2055"/>
      <c r="Y624" s="2056"/>
      <c r="Z624" s="2276"/>
      <c r="AA624" s="2277"/>
      <c r="AB624" s="2277"/>
      <c r="AC624" s="2277"/>
      <c r="AD624" s="2277"/>
      <c r="AE624" s="2277"/>
      <c r="AF624" s="2277"/>
      <c r="AG624" s="2277"/>
      <c r="AH624" s="2277"/>
      <c r="AI624" s="2277"/>
      <c r="AJ624" s="2277"/>
      <c r="AK624" s="2277"/>
      <c r="AL624" s="2277"/>
      <c r="AM624" s="2277"/>
      <c r="AN624" s="2277"/>
      <c r="AO624" s="2277"/>
      <c r="AP624" s="2277"/>
      <c r="AQ624" s="2277"/>
      <c r="AR624" s="2277"/>
      <c r="AS624" s="2277"/>
      <c r="AT624" s="2277"/>
      <c r="AU624" s="2277"/>
      <c r="AV624" s="2277"/>
      <c r="AW624" s="2277"/>
      <c r="AX624" s="2277"/>
    </row>
    <row r="625" spans="1:50">
      <c r="A625" s="2137"/>
      <c r="B625" s="2055"/>
      <c r="C625" s="2055"/>
      <c r="D625" s="2055"/>
      <c r="E625" s="2056"/>
      <c r="F625" s="2055"/>
      <c r="G625" s="2055"/>
      <c r="H625" s="2055"/>
      <c r="I625" s="2055"/>
      <c r="J625" s="2056"/>
      <c r="K625" s="2055"/>
      <c r="L625" s="2055"/>
      <c r="M625" s="2055"/>
      <c r="N625" s="2055"/>
      <c r="O625" s="2056"/>
      <c r="P625" s="2055"/>
      <c r="Q625" s="2055"/>
      <c r="R625" s="2055"/>
      <c r="S625" s="2055"/>
      <c r="T625" s="2056"/>
      <c r="U625" s="2055"/>
      <c r="V625" s="2055"/>
      <c r="W625" s="2055"/>
      <c r="X625" s="2055"/>
      <c r="Y625" s="2056"/>
      <c r="Z625" s="2276"/>
      <c r="AA625" s="2277"/>
      <c r="AB625" s="2277"/>
      <c r="AC625" s="2277"/>
      <c r="AD625" s="2277"/>
      <c r="AE625" s="2277"/>
      <c r="AF625" s="2277"/>
      <c r="AG625" s="2277"/>
      <c r="AH625" s="2277"/>
      <c r="AI625" s="2277"/>
      <c r="AJ625" s="2277"/>
      <c r="AK625" s="2277"/>
      <c r="AL625" s="2277"/>
      <c r="AM625" s="2277"/>
      <c r="AN625" s="2277"/>
      <c r="AO625" s="2277"/>
      <c r="AP625" s="2277"/>
      <c r="AQ625" s="2277"/>
      <c r="AR625" s="2277"/>
      <c r="AS625" s="2277"/>
      <c r="AT625" s="2277"/>
      <c r="AU625" s="2277"/>
      <c r="AV625" s="2277"/>
      <c r="AW625" s="2277"/>
      <c r="AX625" s="2277"/>
    </row>
    <row r="626" spans="1:50" ht="15.75">
      <c r="A626" s="2137"/>
      <c r="B626" s="2055"/>
      <c r="C626" s="2055"/>
      <c r="D626" s="2055"/>
      <c r="E626" s="2056"/>
      <c r="F626" s="2055"/>
      <c r="G626" s="2055"/>
      <c r="H626" s="2055"/>
      <c r="I626" s="2055"/>
      <c r="J626" s="2056"/>
      <c r="K626" s="2055"/>
      <c r="L626" s="2055"/>
      <c r="M626" s="2055"/>
      <c r="N626" s="2055"/>
      <c r="O626" s="2056"/>
      <c r="P626" s="2055"/>
      <c r="Q626" s="2055"/>
      <c r="R626" s="2055"/>
      <c r="S626" s="2055"/>
      <c r="T626" s="2056"/>
      <c r="U626" s="2055"/>
      <c r="V626" s="2055"/>
      <c r="W626" s="2055"/>
      <c r="X626" s="2055"/>
      <c r="Y626" s="2056"/>
      <c r="Z626" s="2279" t="s">
        <v>43</v>
      </c>
      <c r="AA626" s="2278"/>
      <c r="AB626" s="2278"/>
      <c r="AC626" s="501"/>
      <c r="AD626" s="502" t="s">
        <v>44</v>
      </c>
      <c r="AE626" s="502" t="s">
        <v>45</v>
      </c>
      <c r="AF626" s="502" t="s">
        <v>208</v>
      </c>
      <c r="AG626" s="2278" t="s">
        <v>47</v>
      </c>
      <c r="AH626" s="2278"/>
      <c r="AI626" s="2278"/>
      <c r="AJ626" s="449"/>
      <c r="AK626" s="449"/>
      <c r="AL626" s="449"/>
      <c r="AM626" s="449"/>
      <c r="AN626" s="449"/>
      <c r="AO626" s="449"/>
      <c r="AP626" s="449"/>
      <c r="AQ626" s="449"/>
      <c r="AR626" s="502" t="s">
        <v>48</v>
      </c>
      <c r="AS626" s="449"/>
      <c r="AT626" s="2138">
        <f>$AT$38</f>
        <v>462</v>
      </c>
      <c r="AU626" s="2138"/>
      <c r="AV626" s="2139" t="s">
        <v>49</v>
      </c>
      <c r="AW626" s="2139"/>
      <c r="AX626" s="449"/>
    </row>
    <row r="627" spans="1:50">
      <c r="A627" s="2137"/>
      <c r="B627" s="2055"/>
      <c r="C627" s="2055"/>
      <c r="D627" s="2055"/>
      <c r="E627" s="2056"/>
      <c r="F627" s="2055"/>
      <c r="G627" s="2055"/>
      <c r="H627" s="2055"/>
      <c r="I627" s="2055"/>
      <c r="J627" s="2056"/>
      <c r="K627" s="2055"/>
      <c r="L627" s="2055"/>
      <c r="M627" s="2055"/>
      <c r="N627" s="2055"/>
      <c r="O627" s="2056"/>
      <c r="P627" s="2055"/>
      <c r="Q627" s="2055"/>
      <c r="R627" s="2055"/>
      <c r="S627" s="2055"/>
      <c r="T627" s="2056"/>
      <c r="U627" s="2055"/>
      <c r="V627" s="2055"/>
      <c r="W627" s="2055"/>
      <c r="X627" s="2055"/>
      <c r="Y627" s="2056"/>
      <c r="Z627" s="2130"/>
      <c r="AA627" s="2131"/>
      <c r="AB627" s="2131"/>
      <c r="AC627" s="2131"/>
      <c r="AD627" s="546"/>
      <c r="AE627" s="547"/>
      <c r="AF627" s="527">
        <f>SUM($AT$38-AE627)</f>
        <v>462</v>
      </c>
      <c r="AG627" s="2055"/>
      <c r="AH627" s="2055"/>
      <c r="AI627" s="2055"/>
      <c r="AJ627" s="2055"/>
      <c r="AK627" s="2055"/>
      <c r="AL627" s="2055"/>
      <c r="AM627" s="2055"/>
      <c r="AN627" s="2055"/>
      <c r="AO627" s="2055"/>
      <c r="AP627" s="2055"/>
      <c r="AQ627" s="2055"/>
      <c r="AR627" s="2055"/>
      <c r="AS627" s="2055"/>
      <c r="AT627" s="2055"/>
      <c r="AU627" s="2055"/>
      <c r="AV627" s="2055"/>
      <c r="AW627" s="2055"/>
      <c r="AX627" s="449"/>
    </row>
    <row r="628" spans="1:50">
      <c r="A628" s="2137"/>
      <c r="B628" s="2055"/>
      <c r="C628" s="2055"/>
      <c r="D628" s="2055"/>
      <c r="E628" s="2056"/>
      <c r="F628" s="2055"/>
      <c r="G628" s="2055"/>
      <c r="H628" s="2055"/>
      <c r="I628" s="2055"/>
      <c r="J628" s="2056"/>
      <c r="K628" s="2055"/>
      <c r="L628" s="2055"/>
      <c r="M628" s="2055"/>
      <c r="N628" s="2055"/>
      <c r="O628" s="2056"/>
      <c r="P628" s="2055"/>
      <c r="Q628" s="2055"/>
      <c r="R628" s="2055"/>
      <c r="S628" s="2055"/>
      <c r="T628" s="2056"/>
      <c r="U628" s="2055"/>
      <c r="V628" s="2055"/>
      <c r="W628" s="2055"/>
      <c r="X628" s="2055"/>
      <c r="Y628" s="2056"/>
      <c r="Z628" s="2130"/>
      <c r="AA628" s="2131"/>
      <c r="AB628" s="2131"/>
      <c r="AC628" s="2131"/>
      <c r="AD628" s="546"/>
      <c r="AE628" s="547"/>
      <c r="AF628" s="527">
        <f t="shared" ref="AF628:AF637" si="12">SUM($AT$38-AE628)</f>
        <v>462</v>
      </c>
      <c r="AG628" s="2055"/>
      <c r="AH628" s="2055"/>
      <c r="AI628" s="2055"/>
      <c r="AJ628" s="2055"/>
      <c r="AK628" s="2055"/>
      <c r="AL628" s="2055"/>
      <c r="AM628" s="2055"/>
      <c r="AN628" s="2055"/>
      <c r="AO628" s="2055"/>
      <c r="AP628" s="2055"/>
      <c r="AQ628" s="2055"/>
      <c r="AR628" s="2055"/>
      <c r="AS628" s="2055"/>
      <c r="AT628" s="2055"/>
      <c r="AU628" s="2055"/>
      <c r="AV628" s="2055"/>
      <c r="AW628" s="2055"/>
      <c r="AX628" s="449"/>
    </row>
    <row r="629" spans="1:50">
      <c r="A629" s="2137"/>
      <c r="B629" s="2055"/>
      <c r="C629" s="2055"/>
      <c r="D629" s="2055"/>
      <c r="E629" s="2056"/>
      <c r="F629" s="2055"/>
      <c r="G629" s="2055"/>
      <c r="H629" s="2055"/>
      <c r="I629" s="2055"/>
      <c r="J629" s="2056"/>
      <c r="K629" s="2055"/>
      <c r="L629" s="2055"/>
      <c r="M629" s="2055"/>
      <c r="N629" s="2055"/>
      <c r="O629" s="2056"/>
      <c r="P629" s="2055"/>
      <c r="Q629" s="2055"/>
      <c r="R629" s="2055"/>
      <c r="S629" s="2055"/>
      <c r="T629" s="2056"/>
      <c r="U629" s="2055"/>
      <c r="V629" s="2055"/>
      <c r="W629" s="2055"/>
      <c r="X629" s="2055"/>
      <c r="Y629" s="2056"/>
      <c r="Z629" s="2130"/>
      <c r="AA629" s="2131"/>
      <c r="AB629" s="2131"/>
      <c r="AC629" s="2131"/>
      <c r="AD629" s="546"/>
      <c r="AE629" s="547"/>
      <c r="AF629" s="527">
        <f t="shared" si="12"/>
        <v>462</v>
      </c>
      <c r="AG629" s="2055"/>
      <c r="AH629" s="2055"/>
      <c r="AI629" s="2055"/>
      <c r="AJ629" s="2055"/>
      <c r="AK629" s="2055"/>
      <c r="AL629" s="2055"/>
      <c r="AM629" s="2055"/>
      <c r="AN629" s="2055"/>
      <c r="AO629" s="2055"/>
      <c r="AP629" s="2055"/>
      <c r="AQ629" s="2055"/>
      <c r="AR629" s="2055"/>
      <c r="AS629" s="2055"/>
      <c r="AT629" s="2055"/>
      <c r="AU629" s="2055"/>
      <c r="AV629" s="2055"/>
      <c r="AW629" s="2055"/>
      <c r="AX629" s="449"/>
    </row>
    <row r="630" spans="1:50">
      <c r="A630" s="2137"/>
      <c r="B630" s="2055"/>
      <c r="C630" s="2055"/>
      <c r="D630" s="2055"/>
      <c r="E630" s="2056"/>
      <c r="F630" s="2055"/>
      <c r="G630" s="2055"/>
      <c r="H630" s="2055"/>
      <c r="I630" s="2055"/>
      <c r="J630" s="2056"/>
      <c r="K630" s="2055"/>
      <c r="L630" s="2055"/>
      <c r="M630" s="2055"/>
      <c r="N630" s="2055"/>
      <c r="O630" s="2056"/>
      <c r="P630" s="2055"/>
      <c r="Q630" s="2055"/>
      <c r="R630" s="2055"/>
      <c r="S630" s="2055"/>
      <c r="T630" s="2056"/>
      <c r="U630" s="2055"/>
      <c r="V630" s="2055"/>
      <c r="W630" s="2055"/>
      <c r="X630" s="2055"/>
      <c r="Y630" s="2056"/>
      <c r="Z630" s="2130"/>
      <c r="AA630" s="2131"/>
      <c r="AB630" s="2131"/>
      <c r="AC630" s="2131"/>
      <c r="AD630" s="546"/>
      <c r="AE630" s="547"/>
      <c r="AF630" s="527">
        <f t="shared" si="12"/>
        <v>462</v>
      </c>
      <c r="AG630" s="2055"/>
      <c r="AH630" s="2055"/>
      <c r="AI630" s="2055"/>
      <c r="AJ630" s="2055"/>
      <c r="AK630" s="2055"/>
      <c r="AL630" s="2055"/>
      <c r="AM630" s="2055"/>
      <c r="AN630" s="2055"/>
      <c r="AO630" s="2055"/>
      <c r="AP630" s="2055"/>
      <c r="AQ630" s="2055"/>
      <c r="AR630" s="2055"/>
      <c r="AS630" s="2055"/>
      <c r="AT630" s="2055"/>
      <c r="AU630" s="2055"/>
      <c r="AV630" s="2055"/>
      <c r="AW630" s="2055"/>
      <c r="AX630" s="449"/>
    </row>
    <row r="631" spans="1:50">
      <c r="A631" s="2137"/>
      <c r="B631" s="2055"/>
      <c r="C631" s="2055"/>
      <c r="D631" s="2055"/>
      <c r="E631" s="2056"/>
      <c r="F631" s="2055"/>
      <c r="G631" s="2055"/>
      <c r="H631" s="2055"/>
      <c r="I631" s="2055"/>
      <c r="J631" s="2056"/>
      <c r="K631" s="2055"/>
      <c r="L631" s="2055"/>
      <c r="M631" s="2055"/>
      <c r="N631" s="2055"/>
      <c r="O631" s="2056"/>
      <c r="P631" s="2055"/>
      <c r="Q631" s="2055"/>
      <c r="R631" s="2055"/>
      <c r="S631" s="2055"/>
      <c r="T631" s="2056"/>
      <c r="U631" s="2055"/>
      <c r="V631" s="2055"/>
      <c r="W631" s="2055"/>
      <c r="X631" s="2055"/>
      <c r="Y631" s="2056"/>
      <c r="Z631" s="2130"/>
      <c r="AA631" s="2131"/>
      <c r="AB631" s="2131"/>
      <c r="AC631" s="2131"/>
      <c r="AD631" s="546"/>
      <c r="AE631" s="547"/>
      <c r="AF631" s="527">
        <f t="shared" si="12"/>
        <v>462</v>
      </c>
      <c r="AG631" s="2055"/>
      <c r="AH631" s="2055"/>
      <c r="AI631" s="2055"/>
      <c r="AJ631" s="2055"/>
      <c r="AK631" s="2055"/>
      <c r="AL631" s="2055"/>
      <c r="AM631" s="2055"/>
      <c r="AN631" s="2055"/>
      <c r="AO631" s="2055"/>
      <c r="AP631" s="2055"/>
      <c r="AQ631" s="2055"/>
      <c r="AR631" s="2055"/>
      <c r="AS631" s="2055"/>
      <c r="AT631" s="2055"/>
      <c r="AU631" s="2055"/>
      <c r="AV631" s="2055"/>
      <c r="AW631" s="2055"/>
      <c r="AX631" s="449"/>
    </row>
    <row r="632" spans="1:50">
      <c r="A632" s="2137"/>
      <c r="B632" s="2055"/>
      <c r="C632" s="2055"/>
      <c r="D632" s="2055"/>
      <c r="E632" s="2056"/>
      <c r="F632" s="2055"/>
      <c r="G632" s="2055"/>
      <c r="H632" s="2055"/>
      <c r="I632" s="2055"/>
      <c r="J632" s="2056"/>
      <c r="K632" s="2055"/>
      <c r="L632" s="2055"/>
      <c r="M632" s="2055"/>
      <c r="N632" s="2055"/>
      <c r="O632" s="2056"/>
      <c r="P632" s="2055"/>
      <c r="Q632" s="2055"/>
      <c r="R632" s="2055"/>
      <c r="S632" s="2055"/>
      <c r="T632" s="2056"/>
      <c r="U632" s="2055"/>
      <c r="V632" s="2055"/>
      <c r="W632" s="2055"/>
      <c r="X632" s="2055"/>
      <c r="Y632" s="2056"/>
      <c r="Z632" s="2130"/>
      <c r="AA632" s="2131"/>
      <c r="AB632" s="2131"/>
      <c r="AC632" s="2131"/>
      <c r="AD632" s="546"/>
      <c r="AE632" s="547"/>
      <c r="AF632" s="527">
        <f t="shared" si="12"/>
        <v>462</v>
      </c>
      <c r="AG632" s="2055"/>
      <c r="AH632" s="2055"/>
      <c r="AI632" s="2055"/>
      <c r="AJ632" s="2055"/>
      <c r="AK632" s="2055"/>
      <c r="AL632" s="2055"/>
      <c r="AM632" s="2055"/>
      <c r="AN632" s="2055"/>
      <c r="AO632" s="2055"/>
      <c r="AP632" s="2055"/>
      <c r="AQ632" s="2055"/>
      <c r="AR632" s="2055"/>
      <c r="AS632" s="2055"/>
      <c r="AT632" s="2055"/>
      <c r="AU632" s="2055"/>
      <c r="AV632" s="2055"/>
      <c r="AW632" s="2055"/>
      <c r="AX632" s="449"/>
    </row>
    <row r="633" spans="1:50">
      <c r="A633" s="2137"/>
      <c r="B633" s="2055"/>
      <c r="C633" s="2055"/>
      <c r="D633" s="2055"/>
      <c r="E633" s="2056"/>
      <c r="F633" s="2055"/>
      <c r="G633" s="2055"/>
      <c r="H633" s="2055"/>
      <c r="I633" s="2055"/>
      <c r="J633" s="2056"/>
      <c r="K633" s="2055"/>
      <c r="L633" s="2055"/>
      <c r="M633" s="2055"/>
      <c r="N633" s="2055"/>
      <c r="O633" s="2056"/>
      <c r="P633" s="2055"/>
      <c r="Q633" s="2055"/>
      <c r="R633" s="2055"/>
      <c r="S633" s="2055"/>
      <c r="T633" s="2056"/>
      <c r="U633" s="2055"/>
      <c r="V633" s="2055"/>
      <c r="W633" s="2055"/>
      <c r="X633" s="2055"/>
      <c r="Y633" s="2056"/>
      <c r="Z633" s="2130"/>
      <c r="AA633" s="2131"/>
      <c r="AB633" s="2131"/>
      <c r="AC633" s="2131"/>
      <c r="AD633" s="546"/>
      <c r="AE633" s="547"/>
      <c r="AF633" s="527">
        <f t="shared" si="12"/>
        <v>462</v>
      </c>
      <c r="AG633" s="2055"/>
      <c r="AH633" s="2055"/>
      <c r="AI633" s="2055"/>
      <c r="AJ633" s="2055"/>
      <c r="AK633" s="2055"/>
      <c r="AL633" s="2055"/>
      <c r="AM633" s="2055"/>
      <c r="AN633" s="2055"/>
      <c r="AO633" s="2055"/>
      <c r="AP633" s="2055"/>
      <c r="AQ633" s="2055"/>
      <c r="AR633" s="2055"/>
      <c r="AS633" s="2055"/>
      <c r="AT633" s="2055"/>
      <c r="AU633" s="2055"/>
      <c r="AV633" s="2055"/>
      <c r="AW633" s="2055"/>
      <c r="AX633" s="449"/>
    </row>
    <row r="634" spans="1:50">
      <c r="A634" s="2137"/>
      <c r="B634" s="2055"/>
      <c r="C634" s="2055"/>
      <c r="D634" s="2055"/>
      <c r="E634" s="2056"/>
      <c r="F634" s="2055"/>
      <c r="G634" s="2055"/>
      <c r="H634" s="2055"/>
      <c r="I634" s="2055"/>
      <c r="J634" s="2056"/>
      <c r="K634" s="2055"/>
      <c r="L634" s="2055"/>
      <c r="M634" s="2055"/>
      <c r="N634" s="2055"/>
      <c r="O634" s="2056"/>
      <c r="P634" s="2055"/>
      <c r="Q634" s="2055"/>
      <c r="R634" s="2055"/>
      <c r="S634" s="2055"/>
      <c r="T634" s="2056"/>
      <c r="U634" s="2055"/>
      <c r="V634" s="2055"/>
      <c r="W634" s="2055"/>
      <c r="X634" s="2055"/>
      <c r="Y634" s="2056"/>
      <c r="Z634" s="2130"/>
      <c r="AA634" s="2131"/>
      <c r="AB634" s="2131"/>
      <c r="AC634" s="2131"/>
      <c r="AD634" s="546"/>
      <c r="AE634" s="547"/>
      <c r="AF634" s="527">
        <f t="shared" si="12"/>
        <v>462</v>
      </c>
      <c r="AG634" s="2055"/>
      <c r="AH634" s="2055"/>
      <c r="AI634" s="2055"/>
      <c r="AJ634" s="2055"/>
      <c r="AK634" s="2055"/>
      <c r="AL634" s="2055"/>
      <c r="AM634" s="2055"/>
      <c r="AN634" s="2055"/>
      <c r="AO634" s="2055"/>
      <c r="AP634" s="2055"/>
      <c r="AQ634" s="2055"/>
      <c r="AR634" s="2055"/>
      <c r="AS634" s="2055"/>
      <c r="AT634" s="2055"/>
      <c r="AU634" s="2055"/>
      <c r="AV634" s="2055"/>
      <c r="AW634" s="2055"/>
      <c r="AX634" s="449"/>
    </row>
    <row r="635" spans="1:50">
      <c r="A635" s="2137"/>
      <c r="B635" s="2055"/>
      <c r="C635" s="2055"/>
      <c r="D635" s="2055"/>
      <c r="E635" s="2056"/>
      <c r="F635" s="2055"/>
      <c r="G635" s="2055"/>
      <c r="H635" s="2055"/>
      <c r="I635" s="2055"/>
      <c r="J635" s="2056"/>
      <c r="K635" s="2055"/>
      <c r="L635" s="2055"/>
      <c r="M635" s="2055"/>
      <c r="N635" s="2055"/>
      <c r="O635" s="2056"/>
      <c r="P635" s="2055"/>
      <c r="Q635" s="2055"/>
      <c r="R635" s="2055"/>
      <c r="S635" s="2055"/>
      <c r="T635" s="2056"/>
      <c r="U635" s="2055"/>
      <c r="V635" s="2055"/>
      <c r="W635" s="2055"/>
      <c r="X635" s="2055"/>
      <c r="Y635" s="2056"/>
      <c r="Z635" s="2130"/>
      <c r="AA635" s="2131"/>
      <c r="AB635" s="2131"/>
      <c r="AC635" s="2131"/>
      <c r="AD635" s="546"/>
      <c r="AE635" s="547"/>
      <c r="AF635" s="527">
        <f t="shared" si="12"/>
        <v>462</v>
      </c>
      <c r="AG635" s="2055"/>
      <c r="AH635" s="2055"/>
      <c r="AI635" s="2055"/>
      <c r="AJ635" s="2055"/>
      <c r="AK635" s="2055"/>
      <c r="AL635" s="2055"/>
      <c r="AM635" s="2055"/>
      <c r="AN635" s="2055"/>
      <c r="AO635" s="2055"/>
      <c r="AP635" s="2055"/>
      <c r="AQ635" s="2055"/>
      <c r="AR635" s="2055"/>
      <c r="AS635" s="2055"/>
      <c r="AT635" s="2055"/>
      <c r="AU635" s="2055"/>
      <c r="AV635" s="2055"/>
      <c r="AW635" s="2055"/>
      <c r="AX635" s="449"/>
    </row>
    <row r="636" spans="1:50">
      <c r="A636" s="2137"/>
      <c r="B636" s="2055"/>
      <c r="C636" s="2055"/>
      <c r="D636" s="2055"/>
      <c r="E636" s="2056"/>
      <c r="F636" s="2055"/>
      <c r="G636" s="2055"/>
      <c r="H636" s="2055"/>
      <c r="I636" s="2055"/>
      <c r="J636" s="2056"/>
      <c r="K636" s="2055"/>
      <c r="L636" s="2055"/>
      <c r="M636" s="2055"/>
      <c r="N636" s="2055"/>
      <c r="O636" s="2056"/>
      <c r="P636" s="2055"/>
      <c r="Q636" s="2055"/>
      <c r="R636" s="2055"/>
      <c r="S636" s="2055"/>
      <c r="T636" s="2056"/>
      <c r="U636" s="2055"/>
      <c r="V636" s="2055"/>
      <c r="W636" s="2055"/>
      <c r="X636" s="2055"/>
      <c r="Y636" s="2056"/>
      <c r="Z636" s="2130"/>
      <c r="AA636" s="2131"/>
      <c r="AB636" s="2131"/>
      <c r="AC636" s="2131"/>
      <c r="AD636" s="546"/>
      <c r="AE636" s="547"/>
      <c r="AF636" s="527">
        <f t="shared" si="12"/>
        <v>462</v>
      </c>
      <c r="AG636" s="2055"/>
      <c r="AH636" s="2055"/>
      <c r="AI636" s="2055"/>
      <c r="AJ636" s="2055"/>
      <c r="AK636" s="2055"/>
      <c r="AL636" s="2055"/>
      <c r="AM636" s="2055"/>
      <c r="AN636" s="2055"/>
      <c r="AO636" s="2055"/>
      <c r="AP636" s="2055"/>
      <c r="AQ636" s="2055"/>
      <c r="AR636" s="2055"/>
      <c r="AS636" s="2055"/>
      <c r="AT636" s="2055"/>
      <c r="AU636" s="2055"/>
      <c r="AV636" s="2055"/>
      <c r="AW636" s="2055"/>
      <c r="AX636" s="449"/>
    </row>
    <row r="637" spans="1:50">
      <c r="A637" s="2273"/>
      <c r="B637" s="2212"/>
      <c r="C637" s="2212"/>
      <c r="D637" s="2212"/>
      <c r="E637" s="2213"/>
      <c r="F637" s="2212"/>
      <c r="G637" s="2212"/>
      <c r="H637" s="2212"/>
      <c r="I637" s="2212"/>
      <c r="J637" s="2213"/>
      <c r="K637" s="2212"/>
      <c r="L637" s="2212"/>
      <c r="M637" s="2212"/>
      <c r="N637" s="2212"/>
      <c r="O637" s="2213"/>
      <c r="P637" s="2212"/>
      <c r="Q637" s="2212"/>
      <c r="R637" s="2212"/>
      <c r="S637" s="2212"/>
      <c r="T637" s="2213"/>
      <c r="U637" s="2212"/>
      <c r="V637" s="2212"/>
      <c r="W637" s="2212"/>
      <c r="X637" s="2212"/>
      <c r="Y637" s="2213"/>
      <c r="Z637" s="2130"/>
      <c r="AA637" s="2131"/>
      <c r="AB637" s="2131"/>
      <c r="AC637" s="2131"/>
      <c r="AD637" s="546"/>
      <c r="AE637" s="547"/>
      <c r="AF637" s="534">
        <f t="shared" si="12"/>
        <v>462</v>
      </c>
      <c r="AG637" s="579" t="s">
        <v>55</v>
      </c>
      <c r="AH637" s="450"/>
      <c r="AI637" s="450"/>
      <c r="AJ637" s="450"/>
      <c r="AK637" s="450"/>
      <c r="AL637" s="450"/>
      <c r="AM637" s="450"/>
      <c r="AN637" s="450"/>
      <c r="AO637" s="450"/>
      <c r="AP637" s="450"/>
      <c r="AQ637" s="450"/>
      <c r="AR637" s="450"/>
      <c r="AS637" s="450"/>
      <c r="AT637" s="450"/>
      <c r="AU637" s="450"/>
      <c r="AV637" s="450"/>
      <c r="AW637" s="450"/>
      <c r="AX637" s="450"/>
    </row>
    <row r="638" spans="1:50" ht="18.75">
      <c r="A638" s="2052" t="s">
        <v>0</v>
      </c>
      <c r="B638" s="2052"/>
      <c r="C638" s="2052"/>
      <c r="D638" s="2052"/>
      <c r="E638" s="2052"/>
      <c r="F638" s="2052" t="s">
        <v>1</v>
      </c>
      <c r="G638" s="2052"/>
      <c r="H638" s="2052"/>
      <c r="I638" s="2052"/>
      <c r="J638" s="2052"/>
      <c r="K638" s="2052" t="s">
        <v>2</v>
      </c>
      <c r="L638" s="2052"/>
      <c r="M638" s="2052"/>
      <c r="N638" s="2052"/>
      <c r="O638" s="2052"/>
      <c r="P638" s="2052" t="s">
        <v>3</v>
      </c>
      <c r="Q638" s="2052"/>
      <c r="R638" s="2052"/>
      <c r="S638" s="2052"/>
      <c r="T638" s="2052"/>
      <c r="U638" s="2052" t="s">
        <v>4</v>
      </c>
      <c r="V638" s="2052"/>
      <c r="W638" s="2052"/>
      <c r="X638" s="2052"/>
      <c r="Y638" s="2052"/>
      <c r="Z638" s="2052" t="s">
        <v>5</v>
      </c>
      <c r="AA638" s="2052"/>
      <c r="AB638" s="2052"/>
      <c r="AC638" s="2052"/>
      <c r="AD638" s="2052"/>
      <c r="AE638" s="2052" t="s">
        <v>6</v>
      </c>
      <c r="AF638" s="2052"/>
      <c r="AG638" s="2052"/>
      <c r="AH638" s="2052"/>
      <c r="AI638" s="2052"/>
      <c r="AJ638" s="2052" t="s">
        <v>7</v>
      </c>
      <c r="AK638" s="2052"/>
      <c r="AL638" s="2052"/>
      <c r="AM638" s="2052"/>
      <c r="AN638" s="2052"/>
      <c r="AO638" s="2052" t="s">
        <v>8</v>
      </c>
      <c r="AP638" s="2052"/>
      <c r="AQ638" s="2052"/>
      <c r="AR638" s="2052"/>
      <c r="AS638" s="2052"/>
      <c r="AT638" s="2052" t="s">
        <v>9</v>
      </c>
      <c r="AU638" s="2052"/>
      <c r="AV638" s="2052"/>
      <c r="AW638" s="2052"/>
      <c r="AX638" s="2052"/>
    </row>
    <row r="639" spans="1:50">
      <c r="A639" s="2117" t="s">
        <v>187</v>
      </c>
      <c r="B639" s="2118"/>
      <c r="C639" s="2118"/>
      <c r="D639" s="2118"/>
      <c r="E639" s="2118"/>
      <c r="F639" s="2118"/>
      <c r="G639" s="2118"/>
      <c r="H639" s="2118"/>
      <c r="I639" s="2118"/>
      <c r="J639" s="2118"/>
      <c r="K639" s="2118"/>
      <c r="L639" s="2118"/>
      <c r="M639" s="2118"/>
      <c r="N639" s="2118"/>
      <c r="O639" s="2118"/>
      <c r="P639" s="2118"/>
      <c r="Q639" s="2118"/>
      <c r="R639" s="2118"/>
      <c r="S639" s="2118"/>
      <c r="T639" s="2118"/>
      <c r="U639" s="2118"/>
      <c r="V639" s="2118"/>
      <c r="W639" s="2118"/>
      <c r="X639" s="2118"/>
      <c r="Y639" s="2118"/>
      <c r="Z639" s="503">
        <v>1</v>
      </c>
      <c r="AA639" s="451"/>
      <c r="AB639" s="451"/>
      <c r="AC639" s="451"/>
      <c r="AD639" s="452"/>
      <c r="AE639" s="451">
        <v>2</v>
      </c>
      <c r="AF639" s="451"/>
      <c r="AG639" s="451"/>
      <c r="AH639" s="451"/>
      <c r="AI639" s="452"/>
      <c r="AJ639" s="451">
        <v>3</v>
      </c>
      <c r="AK639" s="451"/>
      <c r="AL639" s="451"/>
      <c r="AM639" s="451"/>
      <c r="AN639" s="452"/>
      <c r="AO639" s="451">
        <v>4</v>
      </c>
      <c r="AP639" s="451"/>
      <c r="AQ639" s="451"/>
      <c r="AR639" s="451"/>
      <c r="AS639" s="452"/>
      <c r="AT639" s="451">
        <v>5</v>
      </c>
      <c r="AU639" s="451"/>
      <c r="AV639" s="451"/>
      <c r="AW639" s="451"/>
      <c r="AX639" s="452"/>
    </row>
    <row r="640" spans="1:50">
      <c r="A640" s="2119"/>
      <c r="B640" s="2120"/>
      <c r="C640" s="2120"/>
      <c r="D640" s="2120"/>
      <c r="E640" s="2120"/>
      <c r="F640" s="2120"/>
      <c r="G640" s="2120"/>
      <c r="H640" s="2120"/>
      <c r="I640" s="2120"/>
      <c r="J640" s="2120"/>
      <c r="K640" s="2120"/>
      <c r="L640" s="2120"/>
      <c r="M640" s="2120"/>
      <c r="N640" s="2120"/>
      <c r="O640" s="2120"/>
      <c r="P640" s="2120"/>
      <c r="Q640" s="2120"/>
      <c r="R640" s="2120"/>
      <c r="S640" s="2120"/>
      <c r="T640" s="2120"/>
      <c r="U640" s="2120"/>
      <c r="V640" s="2120"/>
      <c r="W640" s="2120"/>
      <c r="X640" s="2120"/>
      <c r="Y640" s="2120"/>
      <c r="Z640" s="2132"/>
      <c r="AA640" s="2123"/>
      <c r="AB640" s="2123"/>
      <c r="AC640" s="2123"/>
      <c r="AD640" s="2124"/>
      <c r="AE640" s="2123"/>
      <c r="AF640" s="2123"/>
      <c r="AG640" s="2123"/>
      <c r="AH640" s="2123"/>
      <c r="AI640" s="2124"/>
      <c r="AJ640" s="2123"/>
      <c r="AK640" s="2123"/>
      <c r="AL640" s="2123"/>
      <c r="AM640" s="2123"/>
      <c r="AN640" s="2124"/>
      <c r="AO640" s="2123" t="s">
        <v>347</v>
      </c>
      <c r="AP640" s="2123"/>
      <c r="AQ640" s="2123"/>
      <c r="AR640" s="2123"/>
      <c r="AS640" s="2124"/>
      <c r="AT640" s="2123"/>
      <c r="AU640" s="2123"/>
      <c r="AV640" s="2123"/>
      <c r="AW640" s="2123"/>
      <c r="AX640" s="2124"/>
    </row>
    <row r="641" spans="1:50">
      <c r="A641" s="2119"/>
      <c r="B641" s="2120"/>
      <c r="C641" s="2120"/>
      <c r="D641" s="2120"/>
      <c r="E641" s="2120"/>
      <c r="F641" s="2120"/>
      <c r="G641" s="2120"/>
      <c r="H641" s="2120"/>
      <c r="I641" s="2120"/>
      <c r="J641" s="2120"/>
      <c r="K641" s="2120"/>
      <c r="L641" s="2120"/>
      <c r="M641" s="2120"/>
      <c r="N641" s="2120"/>
      <c r="O641" s="2120"/>
      <c r="P641" s="2120"/>
      <c r="Q641" s="2120"/>
      <c r="R641" s="2120"/>
      <c r="S641" s="2120"/>
      <c r="T641" s="2120"/>
      <c r="U641" s="2120"/>
      <c r="V641" s="2120"/>
      <c r="W641" s="2120"/>
      <c r="X641" s="2120"/>
      <c r="Y641" s="2120"/>
      <c r="Z641" s="2132"/>
      <c r="AA641" s="2123"/>
      <c r="AB641" s="2123"/>
      <c r="AC641" s="2123"/>
      <c r="AD641" s="2124"/>
      <c r="AE641" s="2123"/>
      <c r="AF641" s="2123"/>
      <c r="AG641" s="2123"/>
      <c r="AH641" s="2123"/>
      <c r="AI641" s="2124"/>
      <c r="AJ641" s="2123"/>
      <c r="AK641" s="2123"/>
      <c r="AL641" s="2123"/>
      <c r="AM641" s="2123"/>
      <c r="AN641" s="2124"/>
      <c r="AO641" s="2123"/>
      <c r="AP641" s="2123"/>
      <c r="AQ641" s="2123"/>
      <c r="AR641" s="2123"/>
      <c r="AS641" s="2124"/>
      <c r="AT641" s="2123"/>
      <c r="AU641" s="2123"/>
      <c r="AV641" s="2123"/>
      <c r="AW641" s="2123"/>
      <c r="AX641" s="2124"/>
    </row>
    <row r="642" spans="1:50">
      <c r="A642" s="2119"/>
      <c r="B642" s="2120"/>
      <c r="C642" s="2120"/>
      <c r="D642" s="2120"/>
      <c r="E642" s="2120"/>
      <c r="F642" s="2120"/>
      <c r="G642" s="2120"/>
      <c r="H642" s="2120"/>
      <c r="I642" s="2120"/>
      <c r="J642" s="2120"/>
      <c r="K642" s="2120"/>
      <c r="L642" s="2120"/>
      <c r="M642" s="2120"/>
      <c r="N642" s="2120"/>
      <c r="O642" s="2120"/>
      <c r="P642" s="2120"/>
      <c r="Q642" s="2120"/>
      <c r="R642" s="2120"/>
      <c r="S642" s="2120"/>
      <c r="T642" s="2120"/>
      <c r="U642" s="2120"/>
      <c r="V642" s="2120"/>
      <c r="W642" s="2120"/>
      <c r="X642" s="2120"/>
      <c r="Y642" s="2120"/>
      <c r="Z642" s="2132"/>
      <c r="AA642" s="2123"/>
      <c r="AB642" s="2123"/>
      <c r="AC642" s="2123"/>
      <c r="AD642" s="2124"/>
      <c r="AE642" s="2123"/>
      <c r="AF642" s="2123"/>
      <c r="AG642" s="2123"/>
      <c r="AH642" s="2123"/>
      <c r="AI642" s="2124"/>
      <c r="AJ642" s="2123"/>
      <c r="AK642" s="2123"/>
      <c r="AL642" s="2123"/>
      <c r="AM642" s="2123"/>
      <c r="AN642" s="2124"/>
      <c r="AO642" s="2123"/>
      <c r="AP642" s="2123"/>
      <c r="AQ642" s="2123"/>
      <c r="AR642" s="2123"/>
      <c r="AS642" s="2124"/>
      <c r="AT642" s="2123"/>
      <c r="AU642" s="2123"/>
      <c r="AV642" s="2123"/>
      <c r="AW642" s="2123"/>
      <c r="AX642" s="2124"/>
    </row>
    <row r="643" spans="1:50" ht="15.75">
      <c r="A643" s="2133" t="s">
        <v>43</v>
      </c>
      <c r="B643" s="2134"/>
      <c r="C643" s="2134"/>
      <c r="D643" s="504"/>
      <c r="E643" s="505" t="s">
        <v>44</v>
      </c>
      <c r="F643" s="505" t="s">
        <v>45</v>
      </c>
      <c r="G643" s="505" t="s">
        <v>208</v>
      </c>
      <c r="H643" s="2134" t="s">
        <v>47</v>
      </c>
      <c r="I643" s="2134"/>
      <c r="J643" s="2134"/>
      <c r="K643" s="453"/>
      <c r="L643" s="453"/>
      <c r="M643" s="453"/>
      <c r="N643" s="453"/>
      <c r="O643" s="453"/>
      <c r="P643" s="453"/>
      <c r="Q643" s="453"/>
      <c r="R643" s="453"/>
      <c r="S643" s="505" t="s">
        <v>48</v>
      </c>
      <c r="T643" s="453"/>
      <c r="U643" s="2191">
        <f>$AT$38</f>
        <v>462</v>
      </c>
      <c r="V643" s="2191"/>
      <c r="W643" s="2192" t="s">
        <v>49</v>
      </c>
      <c r="X643" s="2192"/>
      <c r="Y643" s="453"/>
      <c r="Z643" s="2132"/>
      <c r="AA643" s="2123"/>
      <c r="AB643" s="2123"/>
      <c r="AC643" s="2123"/>
      <c r="AD643" s="2124"/>
      <c r="AE643" s="2123"/>
      <c r="AF643" s="2123"/>
      <c r="AG643" s="2123"/>
      <c r="AH643" s="2123"/>
      <c r="AI643" s="2124"/>
      <c r="AJ643" s="2123"/>
      <c r="AK643" s="2123"/>
      <c r="AL643" s="2123"/>
      <c r="AM643" s="2123"/>
      <c r="AN643" s="2124"/>
      <c r="AO643" s="2123"/>
      <c r="AP643" s="2123"/>
      <c r="AQ643" s="2123"/>
      <c r="AR643" s="2123"/>
      <c r="AS643" s="2124"/>
      <c r="AT643" s="2123"/>
      <c r="AU643" s="2123"/>
      <c r="AV643" s="2123"/>
      <c r="AW643" s="2123"/>
      <c r="AX643" s="2124"/>
    </row>
    <row r="644" spans="1:50">
      <c r="A644" s="2121" t="s">
        <v>348</v>
      </c>
      <c r="B644" s="2122"/>
      <c r="C644" s="2122"/>
      <c r="D644" s="2122"/>
      <c r="E644" s="544">
        <v>7</v>
      </c>
      <c r="F644" s="545">
        <v>443</v>
      </c>
      <c r="G644" s="527">
        <f>SUM($AT$38-F644)</f>
        <v>19</v>
      </c>
      <c r="H644" s="2123"/>
      <c r="I644" s="2123"/>
      <c r="J644" s="2123"/>
      <c r="K644" s="2123"/>
      <c r="L644" s="2123"/>
      <c r="M644" s="2123"/>
      <c r="N644" s="2123"/>
      <c r="O644" s="2123"/>
      <c r="P644" s="2123"/>
      <c r="Q644" s="2123"/>
      <c r="R644" s="2123"/>
      <c r="S644" s="2123"/>
      <c r="T644" s="2123"/>
      <c r="U644" s="2123"/>
      <c r="V644" s="2123"/>
      <c r="W644" s="2123"/>
      <c r="X644" s="2123"/>
      <c r="Y644" s="453"/>
      <c r="Z644" s="2132"/>
      <c r="AA644" s="2123"/>
      <c r="AB644" s="2123"/>
      <c r="AC644" s="2123"/>
      <c r="AD644" s="2124"/>
      <c r="AE644" s="2123"/>
      <c r="AF644" s="2123"/>
      <c r="AG644" s="2123"/>
      <c r="AH644" s="2123"/>
      <c r="AI644" s="2124"/>
      <c r="AJ644" s="2123"/>
      <c r="AK644" s="2123"/>
      <c r="AL644" s="2123"/>
      <c r="AM644" s="2123"/>
      <c r="AN644" s="2124"/>
      <c r="AO644" s="2123"/>
      <c r="AP644" s="2123"/>
      <c r="AQ644" s="2123"/>
      <c r="AR644" s="2123"/>
      <c r="AS644" s="2124"/>
      <c r="AT644" s="2123"/>
      <c r="AU644" s="2123"/>
      <c r="AV644" s="2123"/>
      <c r="AW644" s="2123"/>
      <c r="AX644" s="2124"/>
    </row>
    <row r="645" spans="1:50">
      <c r="A645" s="2121" t="s">
        <v>190</v>
      </c>
      <c r="B645" s="2122"/>
      <c r="C645" s="2122"/>
      <c r="D645" s="2122"/>
      <c r="E645" s="544">
        <v>1</v>
      </c>
      <c r="F645" s="545">
        <v>445</v>
      </c>
      <c r="G645" s="527">
        <f t="shared" ref="G645:G654" si="13">SUM($AT$38-F645)</f>
        <v>17</v>
      </c>
      <c r="H645" s="2123"/>
      <c r="I645" s="2123"/>
      <c r="J645" s="2123"/>
      <c r="K645" s="2123"/>
      <c r="L645" s="2123"/>
      <c r="M645" s="2123"/>
      <c r="N645" s="2123"/>
      <c r="O645" s="2123"/>
      <c r="P645" s="2123"/>
      <c r="Q645" s="2123"/>
      <c r="R645" s="2123"/>
      <c r="S645" s="2123"/>
      <c r="T645" s="2123"/>
      <c r="U645" s="2123"/>
      <c r="V645" s="2123"/>
      <c r="W645" s="2123"/>
      <c r="X645" s="2123"/>
      <c r="Y645" s="453"/>
      <c r="Z645" s="2132"/>
      <c r="AA645" s="2123"/>
      <c r="AB645" s="2123"/>
      <c r="AC645" s="2123"/>
      <c r="AD645" s="2124"/>
      <c r="AE645" s="2123"/>
      <c r="AF645" s="2123"/>
      <c r="AG645" s="2123"/>
      <c r="AH645" s="2123"/>
      <c r="AI645" s="2124"/>
      <c r="AJ645" s="2123"/>
      <c r="AK645" s="2123"/>
      <c r="AL645" s="2123"/>
      <c r="AM645" s="2123"/>
      <c r="AN645" s="2124"/>
      <c r="AO645" s="2123"/>
      <c r="AP645" s="2123"/>
      <c r="AQ645" s="2123"/>
      <c r="AR645" s="2123"/>
      <c r="AS645" s="2124"/>
      <c r="AT645" s="2123"/>
      <c r="AU645" s="2123"/>
      <c r="AV645" s="2123"/>
      <c r="AW645" s="2123"/>
      <c r="AX645" s="2124"/>
    </row>
    <row r="646" spans="1:50">
      <c r="A646" s="2121"/>
      <c r="B646" s="2122"/>
      <c r="C646" s="2122"/>
      <c r="D646" s="2122"/>
      <c r="E646" s="544"/>
      <c r="F646" s="545"/>
      <c r="G646" s="527">
        <f t="shared" si="13"/>
        <v>462</v>
      </c>
      <c r="H646" s="2123"/>
      <c r="I646" s="2123"/>
      <c r="J646" s="2123"/>
      <c r="K646" s="2123"/>
      <c r="L646" s="2123"/>
      <c r="M646" s="2123"/>
      <c r="N646" s="2123"/>
      <c r="O646" s="2123"/>
      <c r="P646" s="2123"/>
      <c r="Q646" s="2123"/>
      <c r="R646" s="2123"/>
      <c r="S646" s="2123"/>
      <c r="T646" s="2123"/>
      <c r="U646" s="2123"/>
      <c r="V646" s="2123"/>
      <c r="W646" s="2123"/>
      <c r="X646" s="2123"/>
      <c r="Y646" s="453"/>
      <c r="Z646" s="2132"/>
      <c r="AA646" s="2123"/>
      <c r="AB646" s="2123"/>
      <c r="AC646" s="2123"/>
      <c r="AD646" s="2124"/>
      <c r="AE646" s="2123"/>
      <c r="AF646" s="2123"/>
      <c r="AG646" s="2123"/>
      <c r="AH646" s="2123"/>
      <c r="AI646" s="2124"/>
      <c r="AJ646" s="2123"/>
      <c r="AK646" s="2123"/>
      <c r="AL646" s="2123"/>
      <c r="AM646" s="2123"/>
      <c r="AN646" s="2124"/>
      <c r="AO646" s="2123"/>
      <c r="AP646" s="2123"/>
      <c r="AQ646" s="2123"/>
      <c r="AR646" s="2123"/>
      <c r="AS646" s="2124"/>
      <c r="AT646" s="2123"/>
      <c r="AU646" s="2123"/>
      <c r="AV646" s="2123"/>
      <c r="AW646" s="2123"/>
      <c r="AX646" s="2124"/>
    </row>
    <row r="647" spans="1:50">
      <c r="A647" s="2121"/>
      <c r="B647" s="2122"/>
      <c r="C647" s="2122"/>
      <c r="D647" s="2122"/>
      <c r="E647" s="544"/>
      <c r="F647" s="545"/>
      <c r="G647" s="527">
        <f t="shared" si="13"/>
        <v>462</v>
      </c>
      <c r="H647" s="2123"/>
      <c r="I647" s="2123"/>
      <c r="J647" s="2123"/>
      <c r="K647" s="2123"/>
      <c r="L647" s="2123"/>
      <c r="M647" s="2123"/>
      <c r="N647" s="2123"/>
      <c r="O647" s="2123"/>
      <c r="P647" s="2123"/>
      <c r="Q647" s="2123"/>
      <c r="R647" s="2123"/>
      <c r="S647" s="2123"/>
      <c r="T647" s="2123"/>
      <c r="U647" s="2123"/>
      <c r="V647" s="2123"/>
      <c r="W647" s="2123"/>
      <c r="X647" s="2123"/>
      <c r="Y647" s="453"/>
      <c r="Z647" s="2132"/>
      <c r="AA647" s="2123"/>
      <c r="AB647" s="2123"/>
      <c r="AC647" s="2123"/>
      <c r="AD647" s="2124"/>
      <c r="AE647" s="2123"/>
      <c r="AF647" s="2123"/>
      <c r="AG647" s="2123"/>
      <c r="AH647" s="2123"/>
      <c r="AI647" s="2124"/>
      <c r="AJ647" s="2123"/>
      <c r="AK647" s="2123"/>
      <c r="AL647" s="2123"/>
      <c r="AM647" s="2123"/>
      <c r="AN647" s="2124"/>
      <c r="AO647" s="2123"/>
      <c r="AP647" s="2123"/>
      <c r="AQ647" s="2123"/>
      <c r="AR647" s="2123"/>
      <c r="AS647" s="2124"/>
      <c r="AT647" s="2123"/>
      <c r="AU647" s="2123"/>
      <c r="AV647" s="2123"/>
      <c r="AW647" s="2123"/>
      <c r="AX647" s="2124"/>
    </row>
    <row r="648" spans="1:50">
      <c r="A648" s="2121"/>
      <c r="B648" s="2122"/>
      <c r="C648" s="2122"/>
      <c r="D648" s="2122"/>
      <c r="E648" s="544"/>
      <c r="F648" s="545"/>
      <c r="G648" s="527">
        <f t="shared" si="13"/>
        <v>462</v>
      </c>
      <c r="H648" s="2123"/>
      <c r="I648" s="2123"/>
      <c r="J648" s="2123"/>
      <c r="K648" s="2123"/>
      <c r="L648" s="2123"/>
      <c r="M648" s="2123"/>
      <c r="N648" s="2123"/>
      <c r="O648" s="2123"/>
      <c r="P648" s="2123"/>
      <c r="Q648" s="2123"/>
      <c r="R648" s="2123"/>
      <c r="S648" s="2123"/>
      <c r="T648" s="2123"/>
      <c r="U648" s="2123"/>
      <c r="V648" s="2123"/>
      <c r="W648" s="2123"/>
      <c r="X648" s="2123"/>
      <c r="Y648" s="453"/>
      <c r="Z648" s="2132"/>
      <c r="AA648" s="2123"/>
      <c r="AB648" s="2123"/>
      <c r="AC648" s="2123"/>
      <c r="AD648" s="2124"/>
      <c r="AE648" s="2123"/>
      <c r="AF648" s="2123"/>
      <c r="AG648" s="2123"/>
      <c r="AH648" s="2123"/>
      <c r="AI648" s="2124"/>
      <c r="AJ648" s="2123"/>
      <c r="AK648" s="2123"/>
      <c r="AL648" s="2123"/>
      <c r="AM648" s="2123"/>
      <c r="AN648" s="2124"/>
      <c r="AO648" s="2123"/>
      <c r="AP648" s="2123"/>
      <c r="AQ648" s="2123"/>
      <c r="AR648" s="2123"/>
      <c r="AS648" s="2124"/>
      <c r="AT648" s="2123"/>
      <c r="AU648" s="2123"/>
      <c r="AV648" s="2123"/>
      <c r="AW648" s="2123"/>
      <c r="AX648" s="2124"/>
    </row>
    <row r="649" spans="1:50">
      <c r="A649" s="2121"/>
      <c r="B649" s="2122"/>
      <c r="C649" s="2122"/>
      <c r="D649" s="2122"/>
      <c r="E649" s="544"/>
      <c r="F649" s="545"/>
      <c r="G649" s="527">
        <f t="shared" si="13"/>
        <v>462</v>
      </c>
      <c r="H649" s="2123"/>
      <c r="I649" s="2123"/>
      <c r="J649" s="2123"/>
      <c r="K649" s="2123"/>
      <c r="L649" s="2123"/>
      <c r="M649" s="2123"/>
      <c r="N649" s="2123"/>
      <c r="O649" s="2123"/>
      <c r="P649" s="2123"/>
      <c r="Q649" s="2123"/>
      <c r="R649" s="2123"/>
      <c r="S649" s="2123"/>
      <c r="T649" s="2123"/>
      <c r="U649" s="2123"/>
      <c r="V649" s="2123"/>
      <c r="W649" s="2123"/>
      <c r="X649" s="2123"/>
      <c r="Y649" s="453"/>
      <c r="Z649" s="2132"/>
      <c r="AA649" s="2123"/>
      <c r="AB649" s="2123"/>
      <c r="AC649" s="2123"/>
      <c r="AD649" s="2124"/>
      <c r="AE649" s="2123"/>
      <c r="AF649" s="2123"/>
      <c r="AG649" s="2123"/>
      <c r="AH649" s="2123"/>
      <c r="AI649" s="2124"/>
      <c r="AJ649" s="2123"/>
      <c r="AK649" s="2123"/>
      <c r="AL649" s="2123"/>
      <c r="AM649" s="2123"/>
      <c r="AN649" s="2124"/>
      <c r="AO649" s="2123"/>
      <c r="AP649" s="2123"/>
      <c r="AQ649" s="2123"/>
      <c r="AR649" s="2123"/>
      <c r="AS649" s="2124"/>
      <c r="AT649" s="2123"/>
      <c r="AU649" s="2123"/>
      <c r="AV649" s="2123"/>
      <c r="AW649" s="2123"/>
      <c r="AX649" s="2124"/>
    </row>
    <row r="650" spans="1:50">
      <c r="A650" s="2121"/>
      <c r="B650" s="2122"/>
      <c r="C650" s="2122"/>
      <c r="D650" s="2122"/>
      <c r="E650" s="544"/>
      <c r="F650" s="545"/>
      <c r="G650" s="527">
        <f t="shared" si="13"/>
        <v>462</v>
      </c>
      <c r="H650" s="2123"/>
      <c r="I650" s="2123"/>
      <c r="J650" s="2123"/>
      <c r="K650" s="2123"/>
      <c r="L650" s="2123"/>
      <c r="M650" s="2123"/>
      <c r="N650" s="2123"/>
      <c r="O650" s="2123"/>
      <c r="P650" s="2123"/>
      <c r="Q650" s="2123"/>
      <c r="R650" s="2123"/>
      <c r="S650" s="2123"/>
      <c r="T650" s="2123"/>
      <c r="U650" s="2123"/>
      <c r="V650" s="2123"/>
      <c r="W650" s="2123"/>
      <c r="X650" s="2123"/>
      <c r="Y650" s="453"/>
      <c r="Z650" s="2132"/>
      <c r="AA650" s="2123"/>
      <c r="AB650" s="2123"/>
      <c r="AC650" s="2123"/>
      <c r="AD650" s="2124"/>
      <c r="AE650" s="2123"/>
      <c r="AF650" s="2123"/>
      <c r="AG650" s="2123"/>
      <c r="AH650" s="2123"/>
      <c r="AI650" s="2124"/>
      <c r="AJ650" s="2123"/>
      <c r="AK650" s="2123"/>
      <c r="AL650" s="2123"/>
      <c r="AM650" s="2123"/>
      <c r="AN650" s="2124"/>
      <c r="AO650" s="2123"/>
      <c r="AP650" s="2123"/>
      <c r="AQ650" s="2123"/>
      <c r="AR650" s="2123"/>
      <c r="AS650" s="2124"/>
      <c r="AT650" s="2123"/>
      <c r="AU650" s="2123"/>
      <c r="AV650" s="2123"/>
      <c r="AW650" s="2123"/>
      <c r="AX650" s="2124"/>
    </row>
    <row r="651" spans="1:50">
      <c r="A651" s="2121"/>
      <c r="B651" s="2122"/>
      <c r="C651" s="2122"/>
      <c r="D651" s="2122"/>
      <c r="E651" s="544"/>
      <c r="F651" s="545"/>
      <c r="G651" s="527">
        <f t="shared" si="13"/>
        <v>462</v>
      </c>
      <c r="H651" s="2123"/>
      <c r="I651" s="2123"/>
      <c r="J651" s="2123"/>
      <c r="K651" s="2123"/>
      <c r="L651" s="2123"/>
      <c r="M651" s="2123"/>
      <c r="N651" s="2123"/>
      <c r="O651" s="2123"/>
      <c r="P651" s="2123"/>
      <c r="Q651" s="2123"/>
      <c r="R651" s="2123"/>
      <c r="S651" s="2123"/>
      <c r="T651" s="2123"/>
      <c r="U651" s="2123"/>
      <c r="V651" s="2123"/>
      <c r="W651" s="2123"/>
      <c r="X651" s="2123"/>
      <c r="Y651" s="453"/>
      <c r="Z651" s="2132"/>
      <c r="AA651" s="2123"/>
      <c r="AB651" s="2123"/>
      <c r="AC651" s="2123"/>
      <c r="AD651" s="2124"/>
      <c r="AE651" s="2123"/>
      <c r="AF651" s="2123"/>
      <c r="AG651" s="2123"/>
      <c r="AH651" s="2123"/>
      <c r="AI651" s="2124"/>
      <c r="AJ651" s="2123"/>
      <c r="AK651" s="2123"/>
      <c r="AL651" s="2123"/>
      <c r="AM651" s="2123"/>
      <c r="AN651" s="2124"/>
      <c r="AO651" s="2123"/>
      <c r="AP651" s="2123"/>
      <c r="AQ651" s="2123"/>
      <c r="AR651" s="2123"/>
      <c r="AS651" s="2124"/>
      <c r="AT651" s="2123"/>
      <c r="AU651" s="2123"/>
      <c r="AV651" s="2123"/>
      <c r="AW651" s="2123"/>
      <c r="AX651" s="2124"/>
    </row>
    <row r="652" spans="1:50">
      <c r="A652" s="2121"/>
      <c r="B652" s="2122"/>
      <c r="C652" s="2122"/>
      <c r="D652" s="2122"/>
      <c r="E652" s="544"/>
      <c r="F652" s="545"/>
      <c r="G652" s="527">
        <f t="shared" si="13"/>
        <v>462</v>
      </c>
      <c r="H652" s="2123"/>
      <c r="I652" s="2123"/>
      <c r="J652" s="2123"/>
      <c r="K652" s="2123"/>
      <c r="L652" s="2123"/>
      <c r="M652" s="2123"/>
      <c r="N652" s="2123"/>
      <c r="O652" s="2123"/>
      <c r="P652" s="2123"/>
      <c r="Q652" s="2123"/>
      <c r="R652" s="2123"/>
      <c r="S652" s="2123"/>
      <c r="T652" s="2123"/>
      <c r="U652" s="2123"/>
      <c r="V652" s="2123"/>
      <c r="W652" s="2123"/>
      <c r="X652" s="2123"/>
      <c r="Y652" s="453"/>
      <c r="Z652" s="2132"/>
      <c r="AA652" s="2123"/>
      <c r="AB652" s="2123"/>
      <c r="AC652" s="2123"/>
      <c r="AD652" s="2124"/>
      <c r="AE652" s="2123"/>
      <c r="AF652" s="2123"/>
      <c r="AG652" s="2123"/>
      <c r="AH652" s="2123"/>
      <c r="AI652" s="2124"/>
      <c r="AJ652" s="2123"/>
      <c r="AK652" s="2123"/>
      <c r="AL652" s="2123"/>
      <c r="AM652" s="2123"/>
      <c r="AN652" s="2124"/>
      <c r="AO652" s="2123"/>
      <c r="AP652" s="2123"/>
      <c r="AQ652" s="2123"/>
      <c r="AR652" s="2123"/>
      <c r="AS652" s="2124"/>
      <c r="AT652" s="2123"/>
      <c r="AU652" s="2123"/>
      <c r="AV652" s="2123"/>
      <c r="AW652" s="2123"/>
      <c r="AX652" s="2124"/>
    </row>
    <row r="653" spans="1:50">
      <c r="A653" s="2121"/>
      <c r="B653" s="2122"/>
      <c r="C653" s="2122"/>
      <c r="D653" s="2122"/>
      <c r="E653" s="544"/>
      <c r="F653" s="545"/>
      <c r="G653" s="527">
        <f t="shared" si="13"/>
        <v>462</v>
      </c>
      <c r="H653" s="2123"/>
      <c r="I653" s="2123"/>
      <c r="J653" s="2123"/>
      <c r="K653" s="2123"/>
      <c r="L653" s="2123"/>
      <c r="M653" s="2123"/>
      <c r="N653" s="2123"/>
      <c r="O653" s="2123"/>
      <c r="P653" s="2123"/>
      <c r="Q653" s="2123"/>
      <c r="R653" s="2123"/>
      <c r="S653" s="2123"/>
      <c r="T653" s="2123"/>
      <c r="U653" s="2123"/>
      <c r="V653" s="2123"/>
      <c r="W653" s="2123"/>
      <c r="X653" s="2123"/>
      <c r="Y653" s="453"/>
      <c r="Z653" s="2132"/>
      <c r="AA653" s="2123"/>
      <c r="AB653" s="2123"/>
      <c r="AC653" s="2123"/>
      <c r="AD653" s="2124"/>
      <c r="AE653" s="2123"/>
      <c r="AF653" s="2123"/>
      <c r="AG653" s="2123"/>
      <c r="AH653" s="2123"/>
      <c r="AI653" s="2124"/>
      <c r="AJ653" s="2123"/>
      <c r="AK653" s="2123"/>
      <c r="AL653" s="2123"/>
      <c r="AM653" s="2123"/>
      <c r="AN653" s="2124"/>
      <c r="AO653" s="2123"/>
      <c r="AP653" s="2123"/>
      <c r="AQ653" s="2123"/>
      <c r="AR653" s="2123"/>
      <c r="AS653" s="2124"/>
      <c r="AT653" s="2123"/>
      <c r="AU653" s="2123"/>
      <c r="AV653" s="2123"/>
      <c r="AW653" s="2123"/>
      <c r="AX653" s="2124"/>
    </row>
    <row r="654" spans="1:50">
      <c r="A654" s="2121"/>
      <c r="B654" s="2122"/>
      <c r="C654" s="2122"/>
      <c r="D654" s="2122"/>
      <c r="E654" s="544"/>
      <c r="F654" s="545"/>
      <c r="G654" s="534">
        <f t="shared" si="13"/>
        <v>462</v>
      </c>
      <c r="H654" s="580" t="s">
        <v>55</v>
      </c>
      <c r="I654" s="455"/>
      <c r="J654" s="455"/>
      <c r="K654" s="455"/>
      <c r="L654" s="455"/>
      <c r="M654" s="455"/>
      <c r="N654" s="455"/>
      <c r="O654" s="455"/>
      <c r="P654" s="455"/>
      <c r="Q654" s="455"/>
      <c r="R654" s="455"/>
      <c r="S654" s="455"/>
      <c r="T654" s="455"/>
      <c r="U654" s="455"/>
      <c r="V654" s="455"/>
      <c r="W654" s="455"/>
      <c r="X654" s="455"/>
      <c r="Y654" s="455"/>
      <c r="Z654" s="2204"/>
      <c r="AA654" s="2125"/>
      <c r="AB654" s="2125"/>
      <c r="AC654" s="2125"/>
      <c r="AD654" s="2126"/>
      <c r="AE654" s="2125"/>
      <c r="AF654" s="2125"/>
      <c r="AG654" s="2125"/>
      <c r="AH654" s="2125"/>
      <c r="AI654" s="2126"/>
      <c r="AJ654" s="2125"/>
      <c r="AK654" s="2125"/>
      <c r="AL654" s="2125"/>
      <c r="AM654" s="2125"/>
      <c r="AN654" s="2126"/>
      <c r="AO654" s="2125"/>
      <c r="AP654" s="2125"/>
      <c r="AQ654" s="2125"/>
      <c r="AR654" s="2125"/>
      <c r="AS654" s="2126"/>
      <c r="AT654" s="2125"/>
      <c r="AU654" s="2125"/>
      <c r="AV654" s="2125"/>
      <c r="AW654" s="2125"/>
      <c r="AX654" s="2126"/>
    </row>
    <row r="655" spans="1:50">
      <c r="A655" s="453">
        <v>6</v>
      </c>
      <c r="B655" s="453"/>
      <c r="C655" s="453"/>
      <c r="D655" s="453"/>
      <c r="E655" s="452"/>
      <c r="F655" s="451">
        <v>7</v>
      </c>
      <c r="G655" s="451"/>
      <c r="H655" s="451"/>
      <c r="I655" s="451"/>
      <c r="J655" s="452"/>
      <c r="K655" s="451">
        <v>8</v>
      </c>
      <c r="L655" s="451"/>
      <c r="M655" s="451"/>
      <c r="N655" s="451"/>
      <c r="O655" s="452"/>
      <c r="P655" s="451">
        <v>9</v>
      </c>
      <c r="Q655" s="451"/>
      <c r="R655" s="451"/>
      <c r="S655" s="451"/>
      <c r="T655" s="452"/>
      <c r="U655" s="451">
        <v>10</v>
      </c>
      <c r="V655" s="451"/>
      <c r="W655" s="451"/>
      <c r="X655" s="451"/>
      <c r="Y655" s="452"/>
      <c r="Z655" s="453">
        <v>11</v>
      </c>
      <c r="AA655" s="453"/>
      <c r="AB655" s="453"/>
      <c r="AC655" s="453"/>
      <c r="AD655" s="454"/>
      <c r="AE655" s="453">
        <v>12</v>
      </c>
      <c r="AF655" s="453"/>
      <c r="AG655" s="453"/>
      <c r="AH655" s="453"/>
      <c r="AI655" s="454"/>
      <c r="AJ655" s="453">
        <v>13</v>
      </c>
      <c r="AK655" s="453"/>
      <c r="AL655" s="453"/>
      <c r="AM655" s="453"/>
      <c r="AN655" s="454"/>
      <c r="AO655" s="453">
        <v>14</v>
      </c>
      <c r="AP655" s="453"/>
      <c r="AQ655" s="453"/>
      <c r="AR655" s="453"/>
      <c r="AS655" s="454"/>
      <c r="AT655" s="453">
        <v>15</v>
      </c>
      <c r="AU655" s="453"/>
      <c r="AV655" s="453"/>
      <c r="AW655" s="453"/>
      <c r="AX655" s="454"/>
    </row>
    <row r="656" spans="1:50">
      <c r="A656" s="2123"/>
      <c r="B656" s="2123"/>
      <c r="C656" s="2123"/>
      <c r="D656" s="2123"/>
      <c r="E656" s="2124"/>
      <c r="F656" s="2123" t="s">
        <v>349</v>
      </c>
      <c r="G656" s="2123"/>
      <c r="H656" s="2123"/>
      <c r="I656" s="2123"/>
      <c r="J656" s="2124"/>
      <c r="K656" s="2123"/>
      <c r="L656" s="2123"/>
      <c r="M656" s="2123"/>
      <c r="N656" s="2123"/>
      <c r="O656" s="2124"/>
      <c r="P656" s="2123"/>
      <c r="Q656" s="2123"/>
      <c r="R656" s="2123"/>
      <c r="S656" s="2123"/>
      <c r="T656" s="2124"/>
      <c r="U656" s="2123"/>
      <c r="V656" s="2123"/>
      <c r="W656" s="2123"/>
      <c r="X656" s="2123"/>
      <c r="Y656" s="2124"/>
      <c r="Z656" s="2132"/>
      <c r="AA656" s="2123"/>
      <c r="AB656" s="2123"/>
      <c r="AC656" s="2123"/>
      <c r="AD656" s="2124"/>
      <c r="AE656" s="2123"/>
      <c r="AF656" s="2123"/>
      <c r="AG656" s="2123"/>
      <c r="AH656" s="2123"/>
      <c r="AI656" s="2124"/>
      <c r="AJ656" s="2123"/>
      <c r="AK656" s="2123"/>
      <c r="AL656" s="2123"/>
      <c r="AM656" s="2123"/>
      <c r="AN656" s="2124"/>
      <c r="AO656" s="2123"/>
      <c r="AP656" s="2123"/>
      <c r="AQ656" s="2123"/>
      <c r="AR656" s="2123"/>
      <c r="AS656" s="2124"/>
      <c r="AT656" s="2123"/>
      <c r="AU656" s="2123"/>
      <c r="AV656" s="2123"/>
      <c r="AW656" s="2123"/>
      <c r="AX656" s="2124"/>
    </row>
    <row r="657" spans="1:50">
      <c r="A657" s="2123"/>
      <c r="B657" s="2123"/>
      <c r="C657" s="2123"/>
      <c r="D657" s="2123"/>
      <c r="E657" s="2124"/>
      <c r="F657" s="2123"/>
      <c r="G657" s="2123"/>
      <c r="H657" s="2123"/>
      <c r="I657" s="2123"/>
      <c r="J657" s="2124"/>
      <c r="K657" s="2123"/>
      <c r="L657" s="2123"/>
      <c r="M657" s="2123"/>
      <c r="N657" s="2123"/>
      <c r="O657" s="2124"/>
      <c r="P657" s="2123"/>
      <c r="Q657" s="2123"/>
      <c r="R657" s="2123"/>
      <c r="S657" s="2123"/>
      <c r="T657" s="2124"/>
      <c r="U657" s="2123"/>
      <c r="V657" s="2123"/>
      <c r="W657" s="2123"/>
      <c r="X657" s="2123"/>
      <c r="Y657" s="2124"/>
      <c r="Z657" s="2132"/>
      <c r="AA657" s="2123"/>
      <c r="AB657" s="2123"/>
      <c r="AC657" s="2123"/>
      <c r="AD657" s="2124"/>
      <c r="AE657" s="2123"/>
      <c r="AF657" s="2123"/>
      <c r="AG657" s="2123"/>
      <c r="AH657" s="2123"/>
      <c r="AI657" s="2124"/>
      <c r="AJ657" s="2123"/>
      <c r="AK657" s="2123"/>
      <c r="AL657" s="2123"/>
      <c r="AM657" s="2123"/>
      <c r="AN657" s="2124"/>
      <c r="AO657" s="2123"/>
      <c r="AP657" s="2123"/>
      <c r="AQ657" s="2123"/>
      <c r="AR657" s="2123"/>
      <c r="AS657" s="2124"/>
      <c r="AT657" s="2123"/>
      <c r="AU657" s="2123"/>
      <c r="AV657" s="2123"/>
      <c r="AW657" s="2123"/>
      <c r="AX657" s="2124"/>
    </row>
    <row r="658" spans="1:50">
      <c r="A658" s="2123"/>
      <c r="B658" s="2123"/>
      <c r="C658" s="2123"/>
      <c r="D658" s="2123"/>
      <c r="E658" s="2124"/>
      <c r="F658" s="2123"/>
      <c r="G658" s="2123"/>
      <c r="H658" s="2123"/>
      <c r="I658" s="2123"/>
      <c r="J658" s="2124"/>
      <c r="K658" s="2123"/>
      <c r="L658" s="2123"/>
      <c r="M658" s="2123"/>
      <c r="N658" s="2123"/>
      <c r="O658" s="2124"/>
      <c r="P658" s="2123"/>
      <c r="Q658" s="2123"/>
      <c r="R658" s="2123"/>
      <c r="S658" s="2123"/>
      <c r="T658" s="2124"/>
      <c r="U658" s="2123"/>
      <c r="V658" s="2123"/>
      <c r="W658" s="2123"/>
      <c r="X658" s="2123"/>
      <c r="Y658" s="2124"/>
      <c r="Z658" s="2132"/>
      <c r="AA658" s="2123"/>
      <c r="AB658" s="2123"/>
      <c r="AC658" s="2123"/>
      <c r="AD658" s="2124"/>
      <c r="AE658" s="2123"/>
      <c r="AF658" s="2123"/>
      <c r="AG658" s="2123"/>
      <c r="AH658" s="2123"/>
      <c r="AI658" s="2124"/>
      <c r="AJ658" s="2123"/>
      <c r="AK658" s="2123"/>
      <c r="AL658" s="2123"/>
      <c r="AM658" s="2123"/>
      <c r="AN658" s="2124"/>
      <c r="AO658" s="2123"/>
      <c r="AP658" s="2123"/>
      <c r="AQ658" s="2123"/>
      <c r="AR658" s="2123"/>
      <c r="AS658" s="2124"/>
      <c r="AT658" s="2123"/>
      <c r="AU658" s="2123"/>
      <c r="AV658" s="2123"/>
      <c r="AW658" s="2123"/>
      <c r="AX658" s="2124"/>
    </row>
    <row r="659" spans="1:50">
      <c r="A659" s="2123"/>
      <c r="B659" s="2123"/>
      <c r="C659" s="2123"/>
      <c r="D659" s="2123"/>
      <c r="E659" s="2124"/>
      <c r="F659" s="2123"/>
      <c r="G659" s="2123"/>
      <c r="H659" s="2123"/>
      <c r="I659" s="2123"/>
      <c r="J659" s="2124"/>
      <c r="K659" s="2123"/>
      <c r="L659" s="2123"/>
      <c r="M659" s="2123"/>
      <c r="N659" s="2123"/>
      <c r="O659" s="2124"/>
      <c r="P659" s="2123"/>
      <c r="Q659" s="2123"/>
      <c r="R659" s="2123"/>
      <c r="S659" s="2123"/>
      <c r="T659" s="2124"/>
      <c r="U659" s="2123"/>
      <c r="V659" s="2123"/>
      <c r="W659" s="2123"/>
      <c r="X659" s="2123"/>
      <c r="Y659" s="2124"/>
      <c r="Z659" s="2132"/>
      <c r="AA659" s="2123"/>
      <c r="AB659" s="2123"/>
      <c r="AC659" s="2123"/>
      <c r="AD659" s="2124"/>
      <c r="AE659" s="2123"/>
      <c r="AF659" s="2123"/>
      <c r="AG659" s="2123"/>
      <c r="AH659" s="2123"/>
      <c r="AI659" s="2124"/>
      <c r="AJ659" s="2123"/>
      <c r="AK659" s="2123"/>
      <c r="AL659" s="2123"/>
      <c r="AM659" s="2123"/>
      <c r="AN659" s="2124"/>
      <c r="AO659" s="2123"/>
      <c r="AP659" s="2123"/>
      <c r="AQ659" s="2123"/>
      <c r="AR659" s="2123"/>
      <c r="AS659" s="2124"/>
      <c r="AT659" s="2123"/>
      <c r="AU659" s="2123"/>
      <c r="AV659" s="2123"/>
      <c r="AW659" s="2123"/>
      <c r="AX659" s="2124"/>
    </row>
    <row r="660" spans="1:50">
      <c r="A660" s="2123"/>
      <c r="B660" s="2123"/>
      <c r="C660" s="2123"/>
      <c r="D660" s="2123"/>
      <c r="E660" s="2124"/>
      <c r="F660" s="2123"/>
      <c r="G660" s="2123"/>
      <c r="H660" s="2123"/>
      <c r="I660" s="2123"/>
      <c r="J660" s="2124"/>
      <c r="K660" s="2123"/>
      <c r="L660" s="2123"/>
      <c r="M660" s="2123"/>
      <c r="N660" s="2123"/>
      <c r="O660" s="2124"/>
      <c r="P660" s="2123"/>
      <c r="Q660" s="2123"/>
      <c r="R660" s="2123"/>
      <c r="S660" s="2123"/>
      <c r="T660" s="2124"/>
      <c r="U660" s="2123"/>
      <c r="V660" s="2123"/>
      <c r="W660" s="2123"/>
      <c r="X660" s="2123"/>
      <c r="Y660" s="2124"/>
      <c r="Z660" s="2132"/>
      <c r="AA660" s="2123"/>
      <c r="AB660" s="2123"/>
      <c r="AC660" s="2123"/>
      <c r="AD660" s="2124"/>
      <c r="AE660" s="2123"/>
      <c r="AF660" s="2123"/>
      <c r="AG660" s="2123"/>
      <c r="AH660" s="2123"/>
      <c r="AI660" s="2124"/>
      <c r="AJ660" s="2123"/>
      <c r="AK660" s="2123"/>
      <c r="AL660" s="2123"/>
      <c r="AM660" s="2123"/>
      <c r="AN660" s="2124"/>
      <c r="AO660" s="2123"/>
      <c r="AP660" s="2123"/>
      <c r="AQ660" s="2123"/>
      <c r="AR660" s="2123"/>
      <c r="AS660" s="2124"/>
      <c r="AT660" s="2123"/>
      <c r="AU660" s="2123"/>
      <c r="AV660" s="2123"/>
      <c r="AW660" s="2123"/>
      <c r="AX660" s="2124"/>
    </row>
    <row r="661" spans="1:50">
      <c r="A661" s="2123"/>
      <c r="B661" s="2123"/>
      <c r="C661" s="2123"/>
      <c r="D661" s="2123"/>
      <c r="E661" s="2124"/>
      <c r="F661" s="2123"/>
      <c r="G661" s="2123"/>
      <c r="H661" s="2123"/>
      <c r="I661" s="2123"/>
      <c r="J661" s="2124"/>
      <c r="K661" s="2123"/>
      <c r="L661" s="2123"/>
      <c r="M661" s="2123"/>
      <c r="N661" s="2123"/>
      <c r="O661" s="2124"/>
      <c r="P661" s="2123"/>
      <c r="Q661" s="2123"/>
      <c r="R661" s="2123"/>
      <c r="S661" s="2123"/>
      <c r="T661" s="2124"/>
      <c r="U661" s="2123"/>
      <c r="V661" s="2123"/>
      <c r="W661" s="2123"/>
      <c r="X661" s="2123"/>
      <c r="Y661" s="2124"/>
      <c r="Z661" s="2132"/>
      <c r="AA661" s="2123"/>
      <c r="AB661" s="2123"/>
      <c r="AC661" s="2123"/>
      <c r="AD661" s="2124"/>
      <c r="AE661" s="2123"/>
      <c r="AF661" s="2123"/>
      <c r="AG661" s="2123"/>
      <c r="AH661" s="2123"/>
      <c r="AI661" s="2124"/>
      <c r="AJ661" s="2123"/>
      <c r="AK661" s="2123"/>
      <c r="AL661" s="2123"/>
      <c r="AM661" s="2123"/>
      <c r="AN661" s="2124"/>
      <c r="AO661" s="2123"/>
      <c r="AP661" s="2123"/>
      <c r="AQ661" s="2123"/>
      <c r="AR661" s="2123"/>
      <c r="AS661" s="2124"/>
      <c r="AT661" s="2123"/>
      <c r="AU661" s="2123"/>
      <c r="AV661" s="2123"/>
      <c r="AW661" s="2123"/>
      <c r="AX661" s="2124"/>
    </row>
    <row r="662" spans="1:50">
      <c r="A662" s="2123"/>
      <c r="B662" s="2123"/>
      <c r="C662" s="2123"/>
      <c r="D662" s="2123"/>
      <c r="E662" s="2124"/>
      <c r="F662" s="2123"/>
      <c r="G662" s="2123"/>
      <c r="H662" s="2123"/>
      <c r="I662" s="2123"/>
      <c r="J662" s="2124"/>
      <c r="K662" s="2123"/>
      <c r="L662" s="2123"/>
      <c r="M662" s="2123"/>
      <c r="N662" s="2123"/>
      <c r="O662" s="2124"/>
      <c r="P662" s="2123"/>
      <c r="Q662" s="2123"/>
      <c r="R662" s="2123"/>
      <c r="S662" s="2123"/>
      <c r="T662" s="2124"/>
      <c r="U662" s="2123"/>
      <c r="V662" s="2123"/>
      <c r="W662" s="2123"/>
      <c r="X662" s="2123"/>
      <c r="Y662" s="2124"/>
      <c r="Z662" s="2132"/>
      <c r="AA662" s="2123"/>
      <c r="AB662" s="2123"/>
      <c r="AC662" s="2123"/>
      <c r="AD662" s="2124"/>
      <c r="AE662" s="2123"/>
      <c r="AF662" s="2123"/>
      <c r="AG662" s="2123"/>
      <c r="AH662" s="2123"/>
      <c r="AI662" s="2124"/>
      <c r="AJ662" s="2123"/>
      <c r="AK662" s="2123"/>
      <c r="AL662" s="2123"/>
      <c r="AM662" s="2123"/>
      <c r="AN662" s="2124"/>
      <c r="AO662" s="2123"/>
      <c r="AP662" s="2123"/>
      <c r="AQ662" s="2123"/>
      <c r="AR662" s="2123"/>
      <c r="AS662" s="2124"/>
      <c r="AT662" s="2123"/>
      <c r="AU662" s="2123"/>
      <c r="AV662" s="2123"/>
      <c r="AW662" s="2123"/>
      <c r="AX662" s="2124"/>
    </row>
    <row r="663" spans="1:50">
      <c r="A663" s="2123"/>
      <c r="B663" s="2123"/>
      <c r="C663" s="2123"/>
      <c r="D663" s="2123"/>
      <c r="E663" s="2124"/>
      <c r="F663" s="2123"/>
      <c r="G663" s="2123"/>
      <c r="H663" s="2123"/>
      <c r="I663" s="2123"/>
      <c r="J663" s="2124"/>
      <c r="K663" s="2123"/>
      <c r="L663" s="2123"/>
      <c r="M663" s="2123"/>
      <c r="N663" s="2123"/>
      <c r="O663" s="2124"/>
      <c r="P663" s="2123"/>
      <c r="Q663" s="2123"/>
      <c r="R663" s="2123"/>
      <c r="S663" s="2123"/>
      <c r="T663" s="2124"/>
      <c r="U663" s="2123"/>
      <c r="V663" s="2123"/>
      <c r="W663" s="2123"/>
      <c r="X663" s="2123"/>
      <c r="Y663" s="2124"/>
      <c r="Z663" s="2132"/>
      <c r="AA663" s="2123"/>
      <c r="AB663" s="2123"/>
      <c r="AC663" s="2123"/>
      <c r="AD663" s="2124"/>
      <c r="AE663" s="2123"/>
      <c r="AF663" s="2123"/>
      <c r="AG663" s="2123"/>
      <c r="AH663" s="2123"/>
      <c r="AI663" s="2124"/>
      <c r="AJ663" s="2123"/>
      <c r="AK663" s="2123"/>
      <c r="AL663" s="2123"/>
      <c r="AM663" s="2123"/>
      <c r="AN663" s="2124"/>
      <c r="AO663" s="2123"/>
      <c r="AP663" s="2123"/>
      <c r="AQ663" s="2123"/>
      <c r="AR663" s="2123"/>
      <c r="AS663" s="2124"/>
      <c r="AT663" s="2123"/>
      <c r="AU663" s="2123"/>
      <c r="AV663" s="2123"/>
      <c r="AW663" s="2123"/>
      <c r="AX663" s="2124"/>
    </row>
    <row r="664" spans="1:50">
      <c r="A664" s="2123"/>
      <c r="B664" s="2123"/>
      <c r="C664" s="2123"/>
      <c r="D664" s="2123"/>
      <c r="E664" s="2124"/>
      <c r="F664" s="2123"/>
      <c r="G664" s="2123"/>
      <c r="H664" s="2123"/>
      <c r="I664" s="2123"/>
      <c r="J664" s="2124"/>
      <c r="K664" s="2123"/>
      <c r="L664" s="2123"/>
      <c r="M664" s="2123"/>
      <c r="N664" s="2123"/>
      <c r="O664" s="2124"/>
      <c r="P664" s="2123"/>
      <c r="Q664" s="2123"/>
      <c r="R664" s="2123"/>
      <c r="S664" s="2123"/>
      <c r="T664" s="2124"/>
      <c r="U664" s="2123"/>
      <c r="V664" s="2123"/>
      <c r="W664" s="2123"/>
      <c r="X664" s="2123"/>
      <c r="Y664" s="2124"/>
      <c r="Z664" s="2132"/>
      <c r="AA664" s="2123"/>
      <c r="AB664" s="2123"/>
      <c r="AC664" s="2123"/>
      <c r="AD664" s="2124"/>
      <c r="AE664" s="2123"/>
      <c r="AF664" s="2123"/>
      <c r="AG664" s="2123"/>
      <c r="AH664" s="2123"/>
      <c r="AI664" s="2124"/>
      <c r="AJ664" s="2123"/>
      <c r="AK664" s="2123"/>
      <c r="AL664" s="2123"/>
      <c r="AM664" s="2123"/>
      <c r="AN664" s="2124"/>
      <c r="AO664" s="2123"/>
      <c r="AP664" s="2123"/>
      <c r="AQ664" s="2123"/>
      <c r="AR664" s="2123"/>
      <c r="AS664" s="2124"/>
      <c r="AT664" s="2123"/>
      <c r="AU664" s="2123"/>
      <c r="AV664" s="2123"/>
      <c r="AW664" s="2123"/>
      <c r="AX664" s="2124"/>
    </row>
    <row r="665" spans="1:50">
      <c r="A665" s="2123"/>
      <c r="B665" s="2123"/>
      <c r="C665" s="2123"/>
      <c r="D665" s="2123"/>
      <c r="E665" s="2124"/>
      <c r="F665" s="2123"/>
      <c r="G665" s="2123"/>
      <c r="H665" s="2123"/>
      <c r="I665" s="2123"/>
      <c r="J665" s="2124"/>
      <c r="K665" s="2123"/>
      <c r="L665" s="2123"/>
      <c r="M665" s="2123"/>
      <c r="N665" s="2123"/>
      <c r="O665" s="2124"/>
      <c r="P665" s="2123"/>
      <c r="Q665" s="2123"/>
      <c r="R665" s="2123"/>
      <c r="S665" s="2123"/>
      <c r="T665" s="2124"/>
      <c r="U665" s="2123"/>
      <c r="V665" s="2123"/>
      <c r="W665" s="2123"/>
      <c r="X665" s="2123"/>
      <c r="Y665" s="2124"/>
      <c r="Z665" s="2132"/>
      <c r="AA665" s="2123"/>
      <c r="AB665" s="2123"/>
      <c r="AC665" s="2123"/>
      <c r="AD665" s="2124"/>
      <c r="AE665" s="2123"/>
      <c r="AF665" s="2123"/>
      <c r="AG665" s="2123"/>
      <c r="AH665" s="2123"/>
      <c r="AI665" s="2124"/>
      <c r="AJ665" s="2123"/>
      <c r="AK665" s="2123"/>
      <c r="AL665" s="2123"/>
      <c r="AM665" s="2123"/>
      <c r="AN665" s="2124"/>
      <c r="AO665" s="2123"/>
      <c r="AP665" s="2123"/>
      <c r="AQ665" s="2123"/>
      <c r="AR665" s="2123"/>
      <c r="AS665" s="2124"/>
      <c r="AT665" s="2123"/>
      <c r="AU665" s="2123"/>
      <c r="AV665" s="2123"/>
      <c r="AW665" s="2123"/>
      <c r="AX665" s="2124"/>
    </row>
    <row r="666" spans="1:50">
      <c r="A666" s="2123"/>
      <c r="B666" s="2123"/>
      <c r="C666" s="2123"/>
      <c r="D666" s="2123"/>
      <c r="E666" s="2124"/>
      <c r="F666" s="2123"/>
      <c r="G666" s="2123"/>
      <c r="H666" s="2123"/>
      <c r="I666" s="2123"/>
      <c r="J666" s="2124"/>
      <c r="K666" s="2123"/>
      <c r="L666" s="2123"/>
      <c r="M666" s="2123"/>
      <c r="N666" s="2123"/>
      <c r="O666" s="2124"/>
      <c r="P666" s="2123"/>
      <c r="Q666" s="2123"/>
      <c r="R666" s="2123"/>
      <c r="S666" s="2123"/>
      <c r="T666" s="2124"/>
      <c r="U666" s="2123"/>
      <c r="V666" s="2123"/>
      <c r="W666" s="2123"/>
      <c r="X666" s="2123"/>
      <c r="Y666" s="2124"/>
      <c r="Z666" s="2132"/>
      <c r="AA666" s="2123"/>
      <c r="AB666" s="2123"/>
      <c r="AC666" s="2123"/>
      <c r="AD666" s="2124"/>
      <c r="AE666" s="2123"/>
      <c r="AF666" s="2123"/>
      <c r="AG666" s="2123"/>
      <c r="AH666" s="2123"/>
      <c r="AI666" s="2124"/>
      <c r="AJ666" s="2123"/>
      <c r="AK666" s="2123"/>
      <c r="AL666" s="2123"/>
      <c r="AM666" s="2123"/>
      <c r="AN666" s="2124"/>
      <c r="AO666" s="2123"/>
      <c r="AP666" s="2123"/>
      <c r="AQ666" s="2123"/>
      <c r="AR666" s="2123"/>
      <c r="AS666" s="2124"/>
      <c r="AT666" s="2123"/>
      <c r="AU666" s="2123"/>
      <c r="AV666" s="2123"/>
      <c r="AW666" s="2123"/>
      <c r="AX666" s="2124"/>
    </row>
    <row r="667" spans="1:50">
      <c r="A667" s="2123"/>
      <c r="B667" s="2123"/>
      <c r="C667" s="2123"/>
      <c r="D667" s="2123"/>
      <c r="E667" s="2124"/>
      <c r="F667" s="2123"/>
      <c r="G667" s="2123"/>
      <c r="H667" s="2123"/>
      <c r="I667" s="2123"/>
      <c r="J667" s="2124"/>
      <c r="K667" s="2123"/>
      <c r="L667" s="2123"/>
      <c r="M667" s="2123"/>
      <c r="N667" s="2123"/>
      <c r="O667" s="2124"/>
      <c r="P667" s="2123"/>
      <c r="Q667" s="2123"/>
      <c r="R667" s="2123"/>
      <c r="S667" s="2123"/>
      <c r="T667" s="2124"/>
      <c r="U667" s="2123"/>
      <c r="V667" s="2123"/>
      <c r="W667" s="2123"/>
      <c r="X667" s="2123"/>
      <c r="Y667" s="2124"/>
      <c r="Z667" s="2132"/>
      <c r="AA667" s="2123"/>
      <c r="AB667" s="2123"/>
      <c r="AC667" s="2123"/>
      <c r="AD667" s="2124"/>
      <c r="AE667" s="2123"/>
      <c r="AF667" s="2123"/>
      <c r="AG667" s="2123"/>
      <c r="AH667" s="2123"/>
      <c r="AI667" s="2124"/>
      <c r="AJ667" s="2123"/>
      <c r="AK667" s="2123"/>
      <c r="AL667" s="2123"/>
      <c r="AM667" s="2123"/>
      <c r="AN667" s="2124"/>
      <c r="AO667" s="2123"/>
      <c r="AP667" s="2123"/>
      <c r="AQ667" s="2123"/>
      <c r="AR667" s="2123"/>
      <c r="AS667" s="2124"/>
      <c r="AT667" s="2123"/>
      <c r="AU667" s="2123"/>
      <c r="AV667" s="2123"/>
      <c r="AW667" s="2123"/>
      <c r="AX667" s="2124"/>
    </row>
    <row r="668" spans="1:50">
      <c r="A668" s="2123"/>
      <c r="B668" s="2123"/>
      <c r="C668" s="2123"/>
      <c r="D668" s="2123"/>
      <c r="E668" s="2124"/>
      <c r="F668" s="2123"/>
      <c r="G668" s="2123"/>
      <c r="H668" s="2123"/>
      <c r="I668" s="2123"/>
      <c r="J668" s="2124"/>
      <c r="K668" s="2123"/>
      <c r="L668" s="2123"/>
      <c r="M668" s="2123"/>
      <c r="N668" s="2123"/>
      <c r="O668" s="2124"/>
      <c r="P668" s="2123"/>
      <c r="Q668" s="2123"/>
      <c r="R668" s="2123"/>
      <c r="S668" s="2123"/>
      <c r="T668" s="2124"/>
      <c r="U668" s="2123"/>
      <c r="V668" s="2123"/>
      <c r="W668" s="2123"/>
      <c r="X668" s="2123"/>
      <c r="Y668" s="2124"/>
      <c r="Z668" s="2132"/>
      <c r="AA668" s="2123"/>
      <c r="AB668" s="2123"/>
      <c r="AC668" s="2123"/>
      <c r="AD668" s="2124"/>
      <c r="AE668" s="2123"/>
      <c r="AF668" s="2123"/>
      <c r="AG668" s="2123"/>
      <c r="AH668" s="2123"/>
      <c r="AI668" s="2124"/>
      <c r="AJ668" s="2123"/>
      <c r="AK668" s="2123"/>
      <c r="AL668" s="2123"/>
      <c r="AM668" s="2123"/>
      <c r="AN668" s="2124"/>
      <c r="AO668" s="2123"/>
      <c r="AP668" s="2123"/>
      <c r="AQ668" s="2123"/>
      <c r="AR668" s="2123"/>
      <c r="AS668" s="2124"/>
      <c r="AT668" s="2123"/>
      <c r="AU668" s="2123"/>
      <c r="AV668" s="2123"/>
      <c r="AW668" s="2123"/>
      <c r="AX668" s="2124"/>
    </row>
    <row r="669" spans="1:50">
      <c r="A669" s="2123"/>
      <c r="B669" s="2123"/>
      <c r="C669" s="2123"/>
      <c r="D669" s="2123"/>
      <c r="E669" s="2124"/>
      <c r="F669" s="2123"/>
      <c r="G669" s="2123"/>
      <c r="H669" s="2123"/>
      <c r="I669" s="2123"/>
      <c r="J669" s="2124"/>
      <c r="K669" s="2123"/>
      <c r="L669" s="2123"/>
      <c r="M669" s="2123"/>
      <c r="N669" s="2123"/>
      <c r="O669" s="2124"/>
      <c r="P669" s="2123"/>
      <c r="Q669" s="2123"/>
      <c r="R669" s="2123"/>
      <c r="S669" s="2123"/>
      <c r="T669" s="2124"/>
      <c r="U669" s="2123"/>
      <c r="V669" s="2123"/>
      <c r="W669" s="2123"/>
      <c r="X669" s="2123"/>
      <c r="Y669" s="2124"/>
      <c r="Z669" s="2132"/>
      <c r="AA669" s="2123"/>
      <c r="AB669" s="2123"/>
      <c r="AC669" s="2123"/>
      <c r="AD669" s="2124"/>
      <c r="AE669" s="2123"/>
      <c r="AF669" s="2123"/>
      <c r="AG669" s="2123"/>
      <c r="AH669" s="2123"/>
      <c r="AI669" s="2124"/>
      <c r="AJ669" s="2123"/>
      <c r="AK669" s="2123"/>
      <c r="AL669" s="2123"/>
      <c r="AM669" s="2123"/>
      <c r="AN669" s="2124"/>
      <c r="AO669" s="2123"/>
      <c r="AP669" s="2123"/>
      <c r="AQ669" s="2123"/>
      <c r="AR669" s="2123"/>
      <c r="AS669" s="2124"/>
      <c r="AT669" s="2123"/>
      <c r="AU669" s="2123"/>
      <c r="AV669" s="2123"/>
      <c r="AW669" s="2123"/>
      <c r="AX669" s="2124"/>
    </row>
    <row r="670" spans="1:50">
      <c r="A670" s="2125"/>
      <c r="B670" s="2125"/>
      <c r="C670" s="2125"/>
      <c r="D670" s="2125"/>
      <c r="E670" s="2126"/>
      <c r="F670" s="2125"/>
      <c r="G670" s="2125"/>
      <c r="H670" s="2125"/>
      <c r="I670" s="2125"/>
      <c r="J670" s="2126"/>
      <c r="K670" s="2125"/>
      <c r="L670" s="2125"/>
      <c r="M670" s="2125"/>
      <c r="N670" s="2125"/>
      <c r="O670" s="2126"/>
      <c r="P670" s="2125"/>
      <c r="Q670" s="2125"/>
      <c r="R670" s="2125"/>
      <c r="S670" s="2125"/>
      <c r="T670" s="2126"/>
      <c r="U670" s="2125"/>
      <c r="V670" s="2125"/>
      <c r="W670" s="2125"/>
      <c r="X670" s="2125"/>
      <c r="Y670" s="2126"/>
      <c r="Z670" s="2217" t="s">
        <v>200</v>
      </c>
      <c r="AA670" s="2218"/>
      <c r="AB670" s="2218"/>
      <c r="AC670" s="2218"/>
      <c r="AD670" s="2219"/>
      <c r="AE670" s="2125"/>
      <c r="AF670" s="2125"/>
      <c r="AG670" s="2125"/>
      <c r="AH670" s="2125"/>
      <c r="AI670" s="2126"/>
      <c r="AJ670" s="2125"/>
      <c r="AK670" s="2125"/>
      <c r="AL670" s="2125"/>
      <c r="AM670" s="2125"/>
      <c r="AN670" s="2126"/>
      <c r="AO670" s="2125"/>
      <c r="AP670" s="2125"/>
      <c r="AQ670" s="2125"/>
      <c r="AR670" s="2125"/>
      <c r="AS670" s="2126"/>
      <c r="AT670" s="2125"/>
      <c r="AU670" s="2125"/>
      <c r="AV670" s="2125"/>
      <c r="AW670" s="2125"/>
      <c r="AX670" s="2126"/>
    </row>
    <row r="671" spans="1:50">
      <c r="A671" s="453">
        <v>16</v>
      </c>
      <c r="B671" s="453"/>
      <c r="C671" s="453"/>
      <c r="D671" s="453"/>
      <c r="E671" s="454"/>
      <c r="F671" s="453">
        <v>17</v>
      </c>
      <c r="G671" s="453"/>
      <c r="H671" s="453"/>
      <c r="I671" s="453"/>
      <c r="J671" s="454"/>
      <c r="K671" s="453">
        <v>18</v>
      </c>
      <c r="L671" s="453"/>
      <c r="M671" s="453"/>
      <c r="N671" s="453"/>
      <c r="O671" s="454"/>
      <c r="P671" s="453">
        <v>19</v>
      </c>
      <c r="Q671" s="453"/>
      <c r="R671" s="453"/>
      <c r="S671" s="453"/>
      <c r="T671" s="454"/>
      <c r="U671" s="453">
        <v>20</v>
      </c>
      <c r="V671" s="453"/>
      <c r="W671" s="453"/>
      <c r="X671" s="453"/>
      <c r="Y671" s="454"/>
      <c r="Z671" s="453">
        <v>21</v>
      </c>
      <c r="AA671" s="453"/>
      <c r="AB671" s="453"/>
      <c r="AC671" s="453"/>
      <c r="AD671" s="454"/>
      <c r="AE671" s="453">
        <v>22</v>
      </c>
      <c r="AF671" s="453"/>
      <c r="AG671" s="453"/>
      <c r="AH671" s="453"/>
      <c r="AI671" s="454"/>
      <c r="AJ671" s="453">
        <v>23</v>
      </c>
      <c r="AK671" s="453"/>
      <c r="AL671" s="453"/>
      <c r="AM671" s="453"/>
      <c r="AN671" s="454"/>
      <c r="AO671" s="453">
        <v>24</v>
      </c>
      <c r="AP671" s="453"/>
      <c r="AQ671" s="453"/>
      <c r="AR671" s="453"/>
      <c r="AS671" s="454"/>
      <c r="AT671" s="453">
        <v>25</v>
      </c>
      <c r="AU671" s="453"/>
      <c r="AV671" s="453"/>
      <c r="AW671" s="453"/>
      <c r="AX671" s="454"/>
    </row>
    <row r="672" spans="1:50">
      <c r="A672" s="2123"/>
      <c r="B672" s="2123"/>
      <c r="C672" s="2123"/>
      <c r="D672" s="2123"/>
      <c r="E672" s="2124"/>
      <c r="F672" s="2123"/>
      <c r="G672" s="2123"/>
      <c r="H672" s="2123"/>
      <c r="I672" s="2123"/>
      <c r="J672" s="2124"/>
      <c r="K672" s="2123"/>
      <c r="L672" s="2123"/>
      <c r="M672" s="2123"/>
      <c r="N672" s="2123"/>
      <c r="O672" s="2124"/>
      <c r="P672" s="2123"/>
      <c r="Q672" s="2123"/>
      <c r="R672" s="2123"/>
      <c r="S672" s="2123"/>
      <c r="T672" s="2124"/>
      <c r="U672" s="2123"/>
      <c r="V672" s="2123"/>
      <c r="W672" s="2123"/>
      <c r="X672" s="2123"/>
      <c r="Y672" s="2124"/>
      <c r="Z672" s="2123" t="s">
        <v>350</v>
      </c>
      <c r="AA672" s="2123"/>
      <c r="AB672" s="2123"/>
      <c r="AC672" s="2123"/>
      <c r="AD672" s="2124"/>
      <c r="AE672" s="2123"/>
      <c r="AF672" s="2123"/>
      <c r="AG672" s="2123"/>
      <c r="AH672" s="2123"/>
      <c r="AI672" s="2124"/>
      <c r="AJ672" s="2123"/>
      <c r="AK672" s="2123"/>
      <c r="AL672" s="2123"/>
      <c r="AM672" s="2123"/>
      <c r="AN672" s="2124"/>
      <c r="AO672" s="2123"/>
      <c r="AP672" s="2123"/>
      <c r="AQ672" s="2123"/>
      <c r="AR672" s="2123"/>
      <c r="AS672" s="2124"/>
      <c r="AT672" s="2123"/>
      <c r="AU672" s="2123"/>
      <c r="AV672" s="2123"/>
      <c r="AW672" s="2123"/>
      <c r="AX672" s="2124"/>
    </row>
    <row r="673" spans="1:50">
      <c r="A673" s="2123"/>
      <c r="B673" s="2123"/>
      <c r="C673" s="2123"/>
      <c r="D673" s="2123"/>
      <c r="E673" s="2124"/>
      <c r="F673" s="2123"/>
      <c r="G673" s="2123"/>
      <c r="H673" s="2123"/>
      <c r="I673" s="2123"/>
      <c r="J673" s="2124"/>
      <c r="K673" s="2123"/>
      <c r="L673" s="2123"/>
      <c r="M673" s="2123"/>
      <c r="N673" s="2123"/>
      <c r="O673" s="2124"/>
      <c r="P673" s="2123"/>
      <c r="Q673" s="2123"/>
      <c r="R673" s="2123"/>
      <c r="S673" s="2123"/>
      <c r="T673" s="2124"/>
      <c r="U673" s="2123"/>
      <c r="V673" s="2123"/>
      <c r="W673" s="2123"/>
      <c r="X673" s="2123"/>
      <c r="Y673" s="2124"/>
      <c r="Z673" s="2123"/>
      <c r="AA673" s="2123"/>
      <c r="AB673" s="2123"/>
      <c r="AC673" s="2123"/>
      <c r="AD673" s="2124"/>
      <c r="AE673" s="2123"/>
      <c r="AF673" s="2123"/>
      <c r="AG673" s="2123"/>
      <c r="AH673" s="2123"/>
      <c r="AI673" s="2124"/>
      <c r="AJ673" s="2123"/>
      <c r="AK673" s="2123"/>
      <c r="AL673" s="2123"/>
      <c r="AM673" s="2123"/>
      <c r="AN673" s="2124"/>
      <c r="AO673" s="2123"/>
      <c r="AP673" s="2123"/>
      <c r="AQ673" s="2123"/>
      <c r="AR673" s="2123"/>
      <c r="AS673" s="2124"/>
      <c r="AT673" s="2123"/>
      <c r="AU673" s="2123"/>
      <c r="AV673" s="2123"/>
      <c r="AW673" s="2123"/>
      <c r="AX673" s="2124"/>
    </row>
    <row r="674" spans="1:50">
      <c r="A674" s="2123"/>
      <c r="B674" s="2123"/>
      <c r="C674" s="2123"/>
      <c r="D674" s="2123"/>
      <c r="E674" s="2124"/>
      <c r="F674" s="2123"/>
      <c r="G674" s="2123"/>
      <c r="H674" s="2123"/>
      <c r="I674" s="2123"/>
      <c r="J674" s="2124"/>
      <c r="K674" s="2123"/>
      <c r="L674" s="2123"/>
      <c r="M674" s="2123"/>
      <c r="N674" s="2123"/>
      <c r="O674" s="2124"/>
      <c r="P674" s="2123"/>
      <c r="Q674" s="2123"/>
      <c r="R674" s="2123"/>
      <c r="S674" s="2123"/>
      <c r="T674" s="2124"/>
      <c r="U674" s="2123"/>
      <c r="V674" s="2123"/>
      <c r="W674" s="2123"/>
      <c r="X674" s="2123"/>
      <c r="Y674" s="2124"/>
      <c r="Z674" s="2123"/>
      <c r="AA674" s="2123"/>
      <c r="AB674" s="2123"/>
      <c r="AC674" s="2123"/>
      <c r="AD674" s="2124"/>
      <c r="AE674" s="2123"/>
      <c r="AF674" s="2123"/>
      <c r="AG674" s="2123"/>
      <c r="AH674" s="2123"/>
      <c r="AI674" s="2124"/>
      <c r="AJ674" s="2123"/>
      <c r="AK674" s="2123"/>
      <c r="AL674" s="2123"/>
      <c r="AM674" s="2123"/>
      <c r="AN674" s="2124"/>
      <c r="AO674" s="2123"/>
      <c r="AP674" s="2123"/>
      <c r="AQ674" s="2123"/>
      <c r="AR674" s="2123"/>
      <c r="AS674" s="2124"/>
      <c r="AT674" s="2123"/>
      <c r="AU674" s="2123"/>
      <c r="AV674" s="2123"/>
      <c r="AW674" s="2123"/>
      <c r="AX674" s="2124"/>
    </row>
    <row r="675" spans="1:50">
      <c r="A675" s="2123"/>
      <c r="B675" s="2123"/>
      <c r="C675" s="2123"/>
      <c r="D675" s="2123"/>
      <c r="E675" s="2124"/>
      <c r="F675" s="2123"/>
      <c r="G675" s="2123"/>
      <c r="H675" s="2123"/>
      <c r="I675" s="2123"/>
      <c r="J675" s="2124"/>
      <c r="K675" s="2123"/>
      <c r="L675" s="2123"/>
      <c r="M675" s="2123"/>
      <c r="N675" s="2123"/>
      <c r="O675" s="2124"/>
      <c r="P675" s="2123"/>
      <c r="Q675" s="2123"/>
      <c r="R675" s="2123"/>
      <c r="S675" s="2123"/>
      <c r="T675" s="2124"/>
      <c r="U675" s="2123"/>
      <c r="V675" s="2123"/>
      <c r="W675" s="2123"/>
      <c r="X675" s="2123"/>
      <c r="Y675" s="2124"/>
      <c r="Z675" s="2123"/>
      <c r="AA675" s="2123"/>
      <c r="AB675" s="2123"/>
      <c r="AC675" s="2123"/>
      <c r="AD675" s="2124"/>
      <c r="AE675" s="2123"/>
      <c r="AF675" s="2123"/>
      <c r="AG675" s="2123"/>
      <c r="AH675" s="2123"/>
      <c r="AI675" s="2124"/>
      <c r="AJ675" s="2123"/>
      <c r="AK675" s="2123"/>
      <c r="AL675" s="2123"/>
      <c r="AM675" s="2123"/>
      <c r="AN675" s="2124"/>
      <c r="AO675" s="2123"/>
      <c r="AP675" s="2123"/>
      <c r="AQ675" s="2123"/>
      <c r="AR675" s="2123"/>
      <c r="AS675" s="2124"/>
      <c r="AT675" s="2123"/>
      <c r="AU675" s="2123"/>
      <c r="AV675" s="2123"/>
      <c r="AW675" s="2123"/>
      <c r="AX675" s="2124"/>
    </row>
    <row r="676" spans="1:50">
      <c r="A676" s="2123"/>
      <c r="B676" s="2123"/>
      <c r="C676" s="2123"/>
      <c r="D676" s="2123"/>
      <c r="E676" s="2124"/>
      <c r="F676" s="2123"/>
      <c r="G676" s="2123"/>
      <c r="H676" s="2123"/>
      <c r="I676" s="2123"/>
      <c r="J676" s="2124"/>
      <c r="K676" s="2123"/>
      <c r="L676" s="2123"/>
      <c r="M676" s="2123"/>
      <c r="N676" s="2123"/>
      <c r="O676" s="2124"/>
      <c r="P676" s="2123"/>
      <c r="Q676" s="2123"/>
      <c r="R676" s="2123"/>
      <c r="S676" s="2123"/>
      <c r="T676" s="2124"/>
      <c r="U676" s="2123"/>
      <c r="V676" s="2123"/>
      <c r="W676" s="2123"/>
      <c r="X676" s="2123"/>
      <c r="Y676" s="2124"/>
      <c r="Z676" s="2123"/>
      <c r="AA676" s="2123"/>
      <c r="AB676" s="2123"/>
      <c r="AC676" s="2123"/>
      <c r="AD676" s="2124"/>
      <c r="AE676" s="2123"/>
      <c r="AF676" s="2123"/>
      <c r="AG676" s="2123"/>
      <c r="AH676" s="2123"/>
      <c r="AI676" s="2124"/>
      <c r="AJ676" s="2123"/>
      <c r="AK676" s="2123"/>
      <c r="AL676" s="2123"/>
      <c r="AM676" s="2123"/>
      <c r="AN676" s="2124"/>
      <c r="AO676" s="2123"/>
      <c r="AP676" s="2123"/>
      <c r="AQ676" s="2123"/>
      <c r="AR676" s="2123"/>
      <c r="AS676" s="2124"/>
      <c r="AT676" s="2123"/>
      <c r="AU676" s="2123"/>
      <c r="AV676" s="2123"/>
      <c r="AW676" s="2123"/>
      <c r="AX676" s="2124"/>
    </row>
    <row r="677" spans="1:50">
      <c r="A677" s="2123"/>
      <c r="B677" s="2123"/>
      <c r="C677" s="2123"/>
      <c r="D677" s="2123"/>
      <c r="E677" s="2124"/>
      <c r="F677" s="2123"/>
      <c r="G677" s="2123"/>
      <c r="H677" s="2123"/>
      <c r="I677" s="2123"/>
      <c r="J677" s="2124"/>
      <c r="K677" s="2123"/>
      <c r="L677" s="2123"/>
      <c r="M677" s="2123"/>
      <c r="N677" s="2123"/>
      <c r="O677" s="2124"/>
      <c r="P677" s="2123"/>
      <c r="Q677" s="2123"/>
      <c r="R677" s="2123"/>
      <c r="S677" s="2123"/>
      <c r="T677" s="2124"/>
      <c r="U677" s="2123"/>
      <c r="V677" s="2123"/>
      <c r="W677" s="2123"/>
      <c r="X677" s="2123"/>
      <c r="Y677" s="2124"/>
      <c r="Z677" s="2123"/>
      <c r="AA677" s="2123"/>
      <c r="AB677" s="2123"/>
      <c r="AC677" s="2123"/>
      <c r="AD677" s="2124"/>
      <c r="AE677" s="2123"/>
      <c r="AF677" s="2123"/>
      <c r="AG677" s="2123"/>
      <c r="AH677" s="2123"/>
      <c r="AI677" s="2124"/>
      <c r="AJ677" s="2123"/>
      <c r="AK677" s="2123"/>
      <c r="AL677" s="2123"/>
      <c r="AM677" s="2123"/>
      <c r="AN677" s="2124"/>
      <c r="AO677" s="2123"/>
      <c r="AP677" s="2123"/>
      <c r="AQ677" s="2123"/>
      <c r="AR677" s="2123"/>
      <c r="AS677" s="2124"/>
      <c r="AT677" s="2123"/>
      <c r="AU677" s="2123"/>
      <c r="AV677" s="2123"/>
      <c r="AW677" s="2123"/>
      <c r="AX677" s="2124"/>
    </row>
    <row r="678" spans="1:50">
      <c r="A678" s="2123"/>
      <c r="B678" s="2123"/>
      <c r="C678" s="2123"/>
      <c r="D678" s="2123"/>
      <c r="E678" s="2124"/>
      <c r="F678" s="2123"/>
      <c r="G678" s="2123"/>
      <c r="H678" s="2123"/>
      <c r="I678" s="2123"/>
      <c r="J678" s="2124"/>
      <c r="K678" s="2123"/>
      <c r="L678" s="2123"/>
      <c r="M678" s="2123"/>
      <c r="N678" s="2123"/>
      <c r="O678" s="2124"/>
      <c r="P678" s="2123"/>
      <c r="Q678" s="2123"/>
      <c r="R678" s="2123"/>
      <c r="S678" s="2123"/>
      <c r="T678" s="2124"/>
      <c r="U678" s="2123"/>
      <c r="V678" s="2123"/>
      <c r="W678" s="2123"/>
      <c r="X678" s="2123"/>
      <c r="Y678" s="2124"/>
      <c r="Z678" s="2123"/>
      <c r="AA678" s="2123"/>
      <c r="AB678" s="2123"/>
      <c r="AC678" s="2123"/>
      <c r="AD678" s="2124"/>
      <c r="AE678" s="2123"/>
      <c r="AF678" s="2123"/>
      <c r="AG678" s="2123"/>
      <c r="AH678" s="2123"/>
      <c r="AI678" s="2124"/>
      <c r="AJ678" s="2123"/>
      <c r="AK678" s="2123"/>
      <c r="AL678" s="2123"/>
      <c r="AM678" s="2123"/>
      <c r="AN678" s="2124"/>
      <c r="AO678" s="2123"/>
      <c r="AP678" s="2123"/>
      <c r="AQ678" s="2123"/>
      <c r="AR678" s="2123"/>
      <c r="AS678" s="2124"/>
      <c r="AT678" s="2123"/>
      <c r="AU678" s="2123"/>
      <c r="AV678" s="2123"/>
      <c r="AW678" s="2123"/>
      <c r="AX678" s="2124"/>
    </row>
    <row r="679" spans="1:50">
      <c r="A679" s="2123"/>
      <c r="B679" s="2123"/>
      <c r="C679" s="2123"/>
      <c r="D679" s="2123"/>
      <c r="E679" s="2124"/>
      <c r="F679" s="2123"/>
      <c r="G679" s="2123"/>
      <c r="H679" s="2123"/>
      <c r="I679" s="2123"/>
      <c r="J679" s="2124"/>
      <c r="K679" s="2123"/>
      <c r="L679" s="2123"/>
      <c r="M679" s="2123"/>
      <c r="N679" s="2123"/>
      <c r="O679" s="2124"/>
      <c r="P679" s="2123"/>
      <c r="Q679" s="2123"/>
      <c r="R679" s="2123"/>
      <c r="S679" s="2123"/>
      <c r="T679" s="2124"/>
      <c r="U679" s="2123"/>
      <c r="V679" s="2123"/>
      <c r="W679" s="2123"/>
      <c r="X679" s="2123"/>
      <c r="Y679" s="2124"/>
      <c r="Z679" s="2123"/>
      <c r="AA679" s="2123"/>
      <c r="AB679" s="2123"/>
      <c r="AC679" s="2123"/>
      <c r="AD679" s="2124"/>
      <c r="AE679" s="2123"/>
      <c r="AF679" s="2123"/>
      <c r="AG679" s="2123"/>
      <c r="AH679" s="2123"/>
      <c r="AI679" s="2124"/>
      <c r="AJ679" s="2123"/>
      <c r="AK679" s="2123"/>
      <c r="AL679" s="2123"/>
      <c r="AM679" s="2123"/>
      <c r="AN679" s="2124"/>
      <c r="AO679" s="2123"/>
      <c r="AP679" s="2123"/>
      <c r="AQ679" s="2123"/>
      <c r="AR679" s="2123"/>
      <c r="AS679" s="2124"/>
      <c r="AT679" s="2123"/>
      <c r="AU679" s="2123"/>
      <c r="AV679" s="2123"/>
      <c r="AW679" s="2123"/>
      <c r="AX679" s="2124"/>
    </row>
    <row r="680" spans="1:50">
      <c r="A680" s="2123"/>
      <c r="B680" s="2123"/>
      <c r="C680" s="2123"/>
      <c r="D680" s="2123"/>
      <c r="E680" s="2124"/>
      <c r="F680" s="2123"/>
      <c r="G680" s="2123"/>
      <c r="H680" s="2123"/>
      <c r="I680" s="2123"/>
      <c r="J680" s="2124"/>
      <c r="K680" s="2123"/>
      <c r="L680" s="2123"/>
      <c r="M680" s="2123"/>
      <c r="N680" s="2123"/>
      <c r="O680" s="2124"/>
      <c r="P680" s="2123"/>
      <c r="Q680" s="2123"/>
      <c r="R680" s="2123"/>
      <c r="S680" s="2123"/>
      <c r="T680" s="2124"/>
      <c r="U680" s="2123"/>
      <c r="V680" s="2123"/>
      <c r="W680" s="2123"/>
      <c r="X680" s="2123"/>
      <c r="Y680" s="2124"/>
      <c r="Z680" s="2123"/>
      <c r="AA680" s="2123"/>
      <c r="AB680" s="2123"/>
      <c r="AC680" s="2123"/>
      <c r="AD680" s="2124"/>
      <c r="AE680" s="2123"/>
      <c r="AF680" s="2123"/>
      <c r="AG680" s="2123"/>
      <c r="AH680" s="2123"/>
      <c r="AI680" s="2124"/>
      <c r="AJ680" s="2123"/>
      <c r="AK680" s="2123"/>
      <c r="AL680" s="2123"/>
      <c r="AM680" s="2123"/>
      <c r="AN680" s="2124"/>
      <c r="AO680" s="2123"/>
      <c r="AP680" s="2123"/>
      <c r="AQ680" s="2123"/>
      <c r="AR680" s="2123"/>
      <c r="AS680" s="2124"/>
      <c r="AT680" s="2123"/>
      <c r="AU680" s="2123"/>
      <c r="AV680" s="2123"/>
      <c r="AW680" s="2123"/>
      <c r="AX680" s="2124"/>
    </row>
    <row r="681" spans="1:50">
      <c r="A681" s="2123"/>
      <c r="B681" s="2123"/>
      <c r="C681" s="2123"/>
      <c r="D681" s="2123"/>
      <c r="E681" s="2124"/>
      <c r="F681" s="2123"/>
      <c r="G681" s="2123"/>
      <c r="H681" s="2123"/>
      <c r="I681" s="2123"/>
      <c r="J681" s="2124"/>
      <c r="K681" s="2123"/>
      <c r="L681" s="2123"/>
      <c r="M681" s="2123"/>
      <c r="N681" s="2123"/>
      <c r="O681" s="2124"/>
      <c r="P681" s="2123"/>
      <c r="Q681" s="2123"/>
      <c r="R681" s="2123"/>
      <c r="S681" s="2123"/>
      <c r="T681" s="2124"/>
      <c r="U681" s="2123"/>
      <c r="V681" s="2123"/>
      <c r="W681" s="2123"/>
      <c r="X681" s="2123"/>
      <c r="Y681" s="2124"/>
      <c r="Z681" s="2123"/>
      <c r="AA681" s="2123"/>
      <c r="AB681" s="2123"/>
      <c r="AC681" s="2123"/>
      <c r="AD681" s="2124"/>
      <c r="AE681" s="2123"/>
      <c r="AF681" s="2123"/>
      <c r="AG681" s="2123"/>
      <c r="AH681" s="2123"/>
      <c r="AI681" s="2124"/>
      <c r="AJ681" s="2123"/>
      <c r="AK681" s="2123"/>
      <c r="AL681" s="2123"/>
      <c r="AM681" s="2123"/>
      <c r="AN681" s="2124"/>
      <c r="AO681" s="2123"/>
      <c r="AP681" s="2123"/>
      <c r="AQ681" s="2123"/>
      <c r="AR681" s="2123"/>
      <c r="AS681" s="2124"/>
      <c r="AT681" s="2123"/>
      <c r="AU681" s="2123"/>
      <c r="AV681" s="2123"/>
      <c r="AW681" s="2123"/>
      <c r="AX681" s="2124"/>
    </row>
    <row r="682" spans="1:50">
      <c r="A682" s="2123"/>
      <c r="B682" s="2123"/>
      <c r="C682" s="2123"/>
      <c r="D682" s="2123"/>
      <c r="E682" s="2124"/>
      <c r="F682" s="2123"/>
      <c r="G682" s="2123"/>
      <c r="H682" s="2123"/>
      <c r="I682" s="2123"/>
      <c r="J682" s="2124"/>
      <c r="K682" s="2123"/>
      <c r="L682" s="2123"/>
      <c r="M682" s="2123"/>
      <c r="N682" s="2123"/>
      <c r="O682" s="2124"/>
      <c r="P682" s="2123"/>
      <c r="Q682" s="2123"/>
      <c r="R682" s="2123"/>
      <c r="S682" s="2123"/>
      <c r="T682" s="2124"/>
      <c r="U682" s="2123"/>
      <c r="V682" s="2123"/>
      <c r="W682" s="2123"/>
      <c r="X682" s="2123"/>
      <c r="Y682" s="2124"/>
      <c r="Z682" s="2123"/>
      <c r="AA682" s="2123"/>
      <c r="AB682" s="2123"/>
      <c r="AC682" s="2123"/>
      <c r="AD682" s="2124"/>
      <c r="AE682" s="2123"/>
      <c r="AF682" s="2123"/>
      <c r="AG682" s="2123"/>
      <c r="AH682" s="2123"/>
      <c r="AI682" s="2124"/>
      <c r="AJ682" s="2123"/>
      <c r="AK682" s="2123"/>
      <c r="AL682" s="2123"/>
      <c r="AM682" s="2123"/>
      <c r="AN682" s="2124"/>
      <c r="AO682" s="2123"/>
      <c r="AP682" s="2123"/>
      <c r="AQ682" s="2123"/>
      <c r="AR682" s="2123"/>
      <c r="AS682" s="2124"/>
      <c r="AT682" s="2123"/>
      <c r="AU682" s="2123"/>
      <c r="AV682" s="2123"/>
      <c r="AW682" s="2123"/>
      <c r="AX682" s="2124"/>
    </row>
    <row r="683" spans="1:50">
      <c r="A683" s="2123"/>
      <c r="B683" s="2123"/>
      <c r="C683" s="2123"/>
      <c r="D683" s="2123"/>
      <c r="E683" s="2124"/>
      <c r="F683" s="2123"/>
      <c r="G683" s="2123"/>
      <c r="H683" s="2123"/>
      <c r="I683" s="2123"/>
      <c r="J683" s="2124"/>
      <c r="K683" s="2123"/>
      <c r="L683" s="2123"/>
      <c r="M683" s="2123"/>
      <c r="N683" s="2123"/>
      <c r="O683" s="2124"/>
      <c r="P683" s="2123"/>
      <c r="Q683" s="2123"/>
      <c r="R683" s="2123"/>
      <c r="S683" s="2123"/>
      <c r="T683" s="2124"/>
      <c r="U683" s="2123"/>
      <c r="V683" s="2123"/>
      <c r="W683" s="2123"/>
      <c r="X683" s="2123"/>
      <c r="Y683" s="2124"/>
      <c r="Z683" s="2123"/>
      <c r="AA683" s="2123"/>
      <c r="AB683" s="2123"/>
      <c r="AC683" s="2123"/>
      <c r="AD683" s="2124"/>
      <c r="AE683" s="2123"/>
      <c r="AF683" s="2123"/>
      <c r="AG683" s="2123"/>
      <c r="AH683" s="2123"/>
      <c r="AI683" s="2124"/>
      <c r="AJ683" s="2123"/>
      <c r="AK683" s="2123"/>
      <c r="AL683" s="2123"/>
      <c r="AM683" s="2123"/>
      <c r="AN683" s="2124"/>
      <c r="AO683" s="2123"/>
      <c r="AP683" s="2123"/>
      <c r="AQ683" s="2123"/>
      <c r="AR683" s="2123"/>
      <c r="AS683" s="2124"/>
      <c r="AT683" s="2123"/>
      <c r="AU683" s="2123"/>
      <c r="AV683" s="2123"/>
      <c r="AW683" s="2123"/>
      <c r="AX683" s="2124"/>
    </row>
    <row r="684" spans="1:50">
      <c r="A684" s="2123"/>
      <c r="B684" s="2123"/>
      <c r="C684" s="2123"/>
      <c r="D684" s="2123"/>
      <c r="E684" s="2124"/>
      <c r="F684" s="2123"/>
      <c r="G684" s="2123"/>
      <c r="H684" s="2123"/>
      <c r="I684" s="2123"/>
      <c r="J684" s="2124"/>
      <c r="K684" s="2123"/>
      <c r="L684" s="2123"/>
      <c r="M684" s="2123"/>
      <c r="N684" s="2123"/>
      <c r="O684" s="2124"/>
      <c r="P684" s="2123"/>
      <c r="Q684" s="2123"/>
      <c r="R684" s="2123"/>
      <c r="S684" s="2123"/>
      <c r="T684" s="2124"/>
      <c r="U684" s="2123"/>
      <c r="V684" s="2123"/>
      <c r="W684" s="2123"/>
      <c r="X684" s="2123"/>
      <c r="Y684" s="2124"/>
      <c r="Z684" s="2123"/>
      <c r="AA684" s="2123"/>
      <c r="AB684" s="2123"/>
      <c r="AC684" s="2123"/>
      <c r="AD684" s="2124"/>
      <c r="AE684" s="2123"/>
      <c r="AF684" s="2123"/>
      <c r="AG684" s="2123"/>
      <c r="AH684" s="2123"/>
      <c r="AI684" s="2124"/>
      <c r="AJ684" s="2123"/>
      <c r="AK684" s="2123"/>
      <c r="AL684" s="2123"/>
      <c r="AM684" s="2123"/>
      <c r="AN684" s="2124"/>
      <c r="AO684" s="2123"/>
      <c r="AP684" s="2123"/>
      <c r="AQ684" s="2123"/>
      <c r="AR684" s="2123"/>
      <c r="AS684" s="2124"/>
      <c r="AT684" s="2123"/>
      <c r="AU684" s="2123"/>
      <c r="AV684" s="2123"/>
      <c r="AW684" s="2123"/>
      <c r="AX684" s="2124"/>
    </row>
    <row r="685" spans="1:50">
      <c r="A685" s="2123"/>
      <c r="B685" s="2123"/>
      <c r="C685" s="2123"/>
      <c r="D685" s="2123"/>
      <c r="E685" s="2124"/>
      <c r="F685" s="2123"/>
      <c r="G685" s="2123"/>
      <c r="H685" s="2123"/>
      <c r="I685" s="2123"/>
      <c r="J685" s="2124"/>
      <c r="K685" s="2123"/>
      <c r="L685" s="2123"/>
      <c r="M685" s="2123"/>
      <c r="N685" s="2123"/>
      <c r="O685" s="2124"/>
      <c r="P685" s="2123"/>
      <c r="Q685" s="2123"/>
      <c r="R685" s="2123"/>
      <c r="S685" s="2123"/>
      <c r="T685" s="2124"/>
      <c r="U685" s="2123"/>
      <c r="V685" s="2123"/>
      <c r="W685" s="2123"/>
      <c r="X685" s="2123"/>
      <c r="Y685" s="2124"/>
      <c r="Z685" s="2123"/>
      <c r="AA685" s="2123"/>
      <c r="AB685" s="2123"/>
      <c r="AC685" s="2123"/>
      <c r="AD685" s="2124"/>
      <c r="AE685" s="2123"/>
      <c r="AF685" s="2123"/>
      <c r="AG685" s="2123"/>
      <c r="AH685" s="2123"/>
      <c r="AI685" s="2124"/>
      <c r="AJ685" s="2123"/>
      <c r="AK685" s="2123"/>
      <c r="AL685" s="2123"/>
      <c r="AM685" s="2123"/>
      <c r="AN685" s="2124"/>
      <c r="AO685" s="2123"/>
      <c r="AP685" s="2123"/>
      <c r="AQ685" s="2123"/>
      <c r="AR685" s="2123"/>
      <c r="AS685" s="2124"/>
      <c r="AT685" s="2123"/>
      <c r="AU685" s="2123"/>
      <c r="AV685" s="2123"/>
      <c r="AW685" s="2123"/>
      <c r="AX685" s="2124"/>
    </row>
    <row r="686" spans="1:50">
      <c r="A686" s="2125"/>
      <c r="B686" s="2125"/>
      <c r="C686" s="2125"/>
      <c r="D686" s="2125"/>
      <c r="E686" s="2126"/>
      <c r="F686" s="2125"/>
      <c r="G686" s="2125"/>
      <c r="H686" s="2125"/>
      <c r="I686" s="2125"/>
      <c r="J686" s="2126"/>
      <c r="K686" s="2125"/>
      <c r="L686" s="2125"/>
      <c r="M686" s="2125"/>
      <c r="N686" s="2125"/>
      <c r="O686" s="2126"/>
      <c r="P686" s="2125"/>
      <c r="Q686" s="2125"/>
      <c r="R686" s="2125"/>
      <c r="S686" s="2125"/>
      <c r="T686" s="2126"/>
      <c r="U686" s="2125"/>
      <c r="V686" s="2125"/>
      <c r="W686" s="2125"/>
      <c r="X686" s="2125"/>
      <c r="Y686" s="2126"/>
      <c r="Z686" s="2125"/>
      <c r="AA686" s="2125"/>
      <c r="AB686" s="2125"/>
      <c r="AC686" s="2125"/>
      <c r="AD686" s="2126"/>
      <c r="AE686" s="2125"/>
      <c r="AF686" s="2125"/>
      <c r="AG686" s="2125"/>
      <c r="AH686" s="2125"/>
      <c r="AI686" s="2126"/>
      <c r="AJ686" s="2125"/>
      <c r="AK686" s="2125"/>
      <c r="AL686" s="2125"/>
      <c r="AM686" s="2125"/>
      <c r="AN686" s="2126"/>
      <c r="AO686" s="2125"/>
      <c r="AP686" s="2125"/>
      <c r="AQ686" s="2125"/>
      <c r="AR686" s="2125"/>
      <c r="AS686" s="2126"/>
      <c r="AT686" s="2125"/>
      <c r="AU686" s="2125"/>
      <c r="AV686" s="2125"/>
      <c r="AW686" s="2125"/>
      <c r="AX686" s="2126"/>
    </row>
    <row r="687" spans="1:50" ht="18.75">
      <c r="A687" s="2051" t="s">
        <v>0</v>
      </c>
      <c r="B687" s="2051"/>
      <c r="C687" s="2051"/>
      <c r="D687" s="2051"/>
      <c r="E687" s="2051"/>
      <c r="F687" s="2051" t="s">
        <v>1</v>
      </c>
      <c r="G687" s="2051"/>
      <c r="H687" s="2051"/>
      <c r="I687" s="2051"/>
      <c r="J687" s="2051"/>
      <c r="K687" s="2051" t="s">
        <v>2</v>
      </c>
      <c r="L687" s="2051"/>
      <c r="M687" s="2051"/>
      <c r="N687" s="2051"/>
      <c r="O687" s="2051"/>
      <c r="P687" s="2051" t="s">
        <v>3</v>
      </c>
      <c r="Q687" s="2051"/>
      <c r="R687" s="2051"/>
      <c r="S687" s="2051"/>
      <c r="T687" s="2051"/>
      <c r="U687" s="2051" t="s">
        <v>4</v>
      </c>
      <c r="V687" s="2051"/>
      <c r="W687" s="2051"/>
      <c r="X687" s="2051"/>
      <c r="Y687" s="2051"/>
      <c r="Z687" s="2051" t="s">
        <v>5</v>
      </c>
      <c r="AA687" s="2051"/>
      <c r="AB687" s="2051"/>
      <c r="AC687" s="2051"/>
      <c r="AD687" s="2051"/>
      <c r="AE687" s="2051" t="s">
        <v>6</v>
      </c>
      <c r="AF687" s="2051"/>
      <c r="AG687" s="2051"/>
      <c r="AH687" s="2051"/>
      <c r="AI687" s="2051"/>
      <c r="AJ687" s="2051" t="s">
        <v>7</v>
      </c>
      <c r="AK687" s="2051"/>
      <c r="AL687" s="2051"/>
      <c r="AM687" s="2051"/>
      <c r="AN687" s="2051"/>
      <c r="AO687" s="2051" t="s">
        <v>8</v>
      </c>
      <c r="AP687" s="2051"/>
      <c r="AQ687" s="2051"/>
      <c r="AR687" s="2051"/>
      <c r="AS687" s="2051"/>
      <c r="AT687" s="2051" t="s">
        <v>9</v>
      </c>
      <c r="AU687" s="2051"/>
      <c r="AV687" s="2051"/>
      <c r="AW687" s="2051"/>
      <c r="AX687" s="2051"/>
    </row>
    <row r="688" spans="1:50">
      <c r="A688" s="506">
        <v>1</v>
      </c>
      <c r="B688" s="507"/>
      <c r="C688" s="507"/>
      <c r="D688" s="507"/>
      <c r="E688" s="508"/>
      <c r="F688" s="506">
        <v>2</v>
      </c>
      <c r="G688" s="507"/>
      <c r="H688" s="507"/>
      <c r="I688" s="507"/>
      <c r="J688" s="508"/>
      <c r="K688" s="506">
        <v>3</v>
      </c>
      <c r="L688" s="507"/>
      <c r="M688" s="507"/>
      <c r="N688" s="507"/>
      <c r="O688" s="508"/>
      <c r="P688" s="506">
        <v>4</v>
      </c>
      <c r="Q688" s="507"/>
      <c r="R688" s="507"/>
      <c r="S688" s="507"/>
      <c r="T688" s="508"/>
      <c r="U688" s="506">
        <v>5</v>
      </c>
      <c r="V688" s="507"/>
      <c r="W688" s="507"/>
      <c r="X688" s="507"/>
      <c r="Y688" s="508"/>
      <c r="Z688" s="506">
        <v>6</v>
      </c>
      <c r="AA688" s="507"/>
      <c r="AB688" s="507"/>
      <c r="AC688" s="507"/>
      <c r="AD688" s="508"/>
      <c r="AE688" s="506">
        <v>7</v>
      </c>
      <c r="AF688" s="507"/>
      <c r="AG688" s="507"/>
      <c r="AH688" s="507"/>
      <c r="AI688" s="508"/>
      <c r="AJ688" s="506">
        <v>8</v>
      </c>
      <c r="AK688" s="507"/>
      <c r="AL688" s="507"/>
      <c r="AM688" s="507"/>
      <c r="AN688" s="508"/>
      <c r="AO688" s="506">
        <v>9</v>
      </c>
      <c r="AP688" s="507"/>
      <c r="AQ688" s="507"/>
      <c r="AR688" s="507"/>
      <c r="AS688" s="508"/>
      <c r="AT688" s="506">
        <v>10</v>
      </c>
      <c r="AU688" s="507"/>
      <c r="AV688" s="507"/>
      <c r="AW688" s="507"/>
      <c r="AX688" s="508"/>
    </row>
    <row r="689" spans="1:50">
      <c r="A689" s="2128"/>
      <c r="B689" s="2128"/>
      <c r="C689" s="2128"/>
      <c r="D689" s="2128"/>
      <c r="E689" s="2129"/>
      <c r="F689" s="2128" t="s">
        <v>351</v>
      </c>
      <c r="G689" s="2128"/>
      <c r="H689" s="2128"/>
      <c r="I689" s="2128"/>
      <c r="J689" s="2129"/>
      <c r="K689" s="2128"/>
      <c r="L689" s="2128"/>
      <c r="M689" s="2128"/>
      <c r="N689" s="2128"/>
      <c r="O689" s="2129"/>
      <c r="P689" s="2128"/>
      <c r="Q689" s="2128"/>
      <c r="R689" s="2128"/>
      <c r="S689" s="2128"/>
      <c r="T689" s="2129"/>
      <c r="U689" s="2128"/>
      <c r="V689" s="2128"/>
      <c r="W689" s="2128"/>
      <c r="X689" s="2128"/>
      <c r="Y689" s="2129"/>
      <c r="Z689" s="2128"/>
      <c r="AA689" s="2128"/>
      <c r="AB689" s="2128"/>
      <c r="AC689" s="2128"/>
      <c r="AD689" s="2129"/>
      <c r="AE689" s="2128" t="s">
        <v>352</v>
      </c>
      <c r="AF689" s="2128"/>
      <c r="AG689" s="2128"/>
      <c r="AH689" s="2128"/>
      <c r="AI689" s="2129"/>
      <c r="AJ689" s="2128"/>
      <c r="AK689" s="2128"/>
      <c r="AL689" s="2128"/>
      <c r="AM689" s="2128"/>
      <c r="AN689" s="2129"/>
      <c r="AO689" s="2128"/>
      <c r="AP689" s="2128"/>
      <c r="AQ689" s="2128"/>
      <c r="AR689" s="2128"/>
      <c r="AS689" s="2129"/>
      <c r="AT689" s="2128"/>
      <c r="AU689" s="2128"/>
      <c r="AV689" s="2128"/>
      <c r="AW689" s="2128"/>
      <c r="AX689" s="2129"/>
    </row>
    <row r="690" spans="1:50">
      <c r="A690" s="2128"/>
      <c r="B690" s="2128"/>
      <c r="C690" s="2128"/>
      <c r="D690" s="2128"/>
      <c r="E690" s="2129"/>
      <c r="F690" s="2128"/>
      <c r="G690" s="2128"/>
      <c r="H690" s="2128"/>
      <c r="I690" s="2128"/>
      <c r="J690" s="2129"/>
      <c r="K690" s="2128"/>
      <c r="L690" s="2128"/>
      <c r="M690" s="2128"/>
      <c r="N690" s="2128"/>
      <c r="O690" s="2129"/>
      <c r="P690" s="2128"/>
      <c r="Q690" s="2128"/>
      <c r="R690" s="2128"/>
      <c r="S690" s="2128"/>
      <c r="T690" s="2129"/>
      <c r="U690" s="2128"/>
      <c r="V690" s="2128"/>
      <c r="W690" s="2128"/>
      <c r="X690" s="2128"/>
      <c r="Y690" s="2129"/>
      <c r="Z690" s="2128"/>
      <c r="AA690" s="2128"/>
      <c r="AB690" s="2128"/>
      <c r="AC690" s="2128"/>
      <c r="AD690" s="2129"/>
      <c r="AE690" s="2128"/>
      <c r="AF690" s="2128"/>
      <c r="AG690" s="2128"/>
      <c r="AH690" s="2128"/>
      <c r="AI690" s="2129"/>
      <c r="AJ690" s="2128"/>
      <c r="AK690" s="2128"/>
      <c r="AL690" s="2128"/>
      <c r="AM690" s="2128"/>
      <c r="AN690" s="2129"/>
      <c r="AO690" s="2128"/>
      <c r="AP690" s="2128"/>
      <c r="AQ690" s="2128"/>
      <c r="AR690" s="2128"/>
      <c r="AS690" s="2129"/>
      <c r="AT690" s="2128"/>
      <c r="AU690" s="2128"/>
      <c r="AV690" s="2128"/>
      <c r="AW690" s="2128"/>
      <c r="AX690" s="2129"/>
    </row>
    <row r="691" spans="1:50">
      <c r="A691" s="2128"/>
      <c r="B691" s="2128"/>
      <c r="C691" s="2128"/>
      <c r="D691" s="2128"/>
      <c r="E691" s="2129"/>
      <c r="F691" s="2128"/>
      <c r="G691" s="2128"/>
      <c r="H691" s="2128"/>
      <c r="I691" s="2128"/>
      <c r="J691" s="2129"/>
      <c r="K691" s="2128"/>
      <c r="L691" s="2128"/>
      <c r="M691" s="2128"/>
      <c r="N691" s="2128"/>
      <c r="O691" s="2129"/>
      <c r="P691" s="2128"/>
      <c r="Q691" s="2128"/>
      <c r="R691" s="2128"/>
      <c r="S691" s="2128"/>
      <c r="T691" s="2129"/>
      <c r="U691" s="2128"/>
      <c r="V691" s="2128"/>
      <c r="W691" s="2128"/>
      <c r="X691" s="2128"/>
      <c r="Y691" s="2129"/>
      <c r="Z691" s="2128"/>
      <c r="AA691" s="2128"/>
      <c r="AB691" s="2128"/>
      <c r="AC691" s="2128"/>
      <c r="AD691" s="2129"/>
      <c r="AE691" s="2128"/>
      <c r="AF691" s="2128"/>
      <c r="AG691" s="2128"/>
      <c r="AH691" s="2128"/>
      <c r="AI691" s="2129"/>
      <c r="AJ691" s="2128"/>
      <c r="AK691" s="2128"/>
      <c r="AL691" s="2128"/>
      <c r="AM691" s="2128"/>
      <c r="AN691" s="2129"/>
      <c r="AO691" s="2128"/>
      <c r="AP691" s="2128"/>
      <c r="AQ691" s="2128"/>
      <c r="AR691" s="2128"/>
      <c r="AS691" s="2129"/>
      <c r="AT691" s="2128"/>
      <c r="AU691" s="2128"/>
      <c r="AV691" s="2128"/>
      <c r="AW691" s="2128"/>
      <c r="AX691" s="2129"/>
    </row>
    <row r="692" spans="1:50">
      <c r="A692" s="2128"/>
      <c r="B692" s="2128"/>
      <c r="C692" s="2128"/>
      <c r="D692" s="2128"/>
      <c r="E692" s="2129"/>
      <c r="F692" s="2128"/>
      <c r="G692" s="2128"/>
      <c r="H692" s="2128"/>
      <c r="I692" s="2128"/>
      <c r="J692" s="2129"/>
      <c r="K692" s="2128"/>
      <c r="L692" s="2128"/>
      <c r="M692" s="2128"/>
      <c r="N692" s="2128"/>
      <c r="O692" s="2129"/>
      <c r="P692" s="2128"/>
      <c r="Q692" s="2128"/>
      <c r="R692" s="2128"/>
      <c r="S692" s="2128"/>
      <c r="T692" s="2129"/>
      <c r="U692" s="2128"/>
      <c r="V692" s="2128"/>
      <c r="W692" s="2128"/>
      <c r="X692" s="2128"/>
      <c r="Y692" s="2129"/>
      <c r="Z692" s="2128"/>
      <c r="AA692" s="2128"/>
      <c r="AB692" s="2128"/>
      <c r="AC692" s="2128"/>
      <c r="AD692" s="2129"/>
      <c r="AE692" s="2128"/>
      <c r="AF692" s="2128"/>
      <c r="AG692" s="2128"/>
      <c r="AH692" s="2128"/>
      <c r="AI692" s="2129"/>
      <c r="AJ692" s="2128"/>
      <c r="AK692" s="2128"/>
      <c r="AL692" s="2128"/>
      <c r="AM692" s="2128"/>
      <c r="AN692" s="2129"/>
      <c r="AO692" s="2128"/>
      <c r="AP692" s="2128"/>
      <c r="AQ692" s="2128"/>
      <c r="AR692" s="2128"/>
      <c r="AS692" s="2129"/>
      <c r="AT692" s="2128"/>
      <c r="AU692" s="2128"/>
      <c r="AV692" s="2128"/>
      <c r="AW692" s="2128"/>
      <c r="AX692" s="2129"/>
    </row>
    <row r="693" spans="1:50">
      <c r="A693" s="2128"/>
      <c r="B693" s="2128"/>
      <c r="C693" s="2128"/>
      <c r="D693" s="2128"/>
      <c r="E693" s="2129"/>
      <c r="F693" s="2128"/>
      <c r="G693" s="2128"/>
      <c r="H693" s="2128"/>
      <c r="I693" s="2128"/>
      <c r="J693" s="2129"/>
      <c r="K693" s="2128"/>
      <c r="L693" s="2128"/>
      <c r="M693" s="2128"/>
      <c r="N693" s="2128"/>
      <c r="O693" s="2129"/>
      <c r="P693" s="2128"/>
      <c r="Q693" s="2128"/>
      <c r="R693" s="2128"/>
      <c r="S693" s="2128"/>
      <c r="T693" s="2129"/>
      <c r="U693" s="2128"/>
      <c r="V693" s="2128"/>
      <c r="W693" s="2128"/>
      <c r="X693" s="2128"/>
      <c r="Y693" s="2129"/>
      <c r="Z693" s="2128"/>
      <c r="AA693" s="2128"/>
      <c r="AB693" s="2128"/>
      <c r="AC693" s="2128"/>
      <c r="AD693" s="2129"/>
      <c r="AE693" s="2128"/>
      <c r="AF693" s="2128"/>
      <c r="AG693" s="2128"/>
      <c r="AH693" s="2128"/>
      <c r="AI693" s="2129"/>
      <c r="AJ693" s="2128"/>
      <c r="AK693" s="2128"/>
      <c r="AL693" s="2128"/>
      <c r="AM693" s="2128"/>
      <c r="AN693" s="2129"/>
      <c r="AO693" s="2128"/>
      <c r="AP693" s="2128"/>
      <c r="AQ693" s="2128"/>
      <c r="AR693" s="2128"/>
      <c r="AS693" s="2129"/>
      <c r="AT693" s="2128"/>
      <c r="AU693" s="2128"/>
      <c r="AV693" s="2128"/>
      <c r="AW693" s="2128"/>
      <c r="AX693" s="2129"/>
    </row>
    <row r="694" spans="1:50">
      <c r="A694" s="2128"/>
      <c r="B694" s="2128"/>
      <c r="C694" s="2128"/>
      <c r="D694" s="2128"/>
      <c r="E694" s="2129"/>
      <c r="F694" s="2128"/>
      <c r="G694" s="2128"/>
      <c r="H694" s="2128"/>
      <c r="I694" s="2128"/>
      <c r="J694" s="2129"/>
      <c r="K694" s="2128"/>
      <c r="L694" s="2128"/>
      <c r="M694" s="2128"/>
      <c r="N694" s="2128"/>
      <c r="O694" s="2129"/>
      <c r="P694" s="2128"/>
      <c r="Q694" s="2128"/>
      <c r="R694" s="2128"/>
      <c r="S694" s="2128"/>
      <c r="T694" s="2129"/>
      <c r="U694" s="2128"/>
      <c r="V694" s="2128"/>
      <c r="W694" s="2128"/>
      <c r="X694" s="2128"/>
      <c r="Y694" s="2129"/>
      <c r="Z694" s="2128"/>
      <c r="AA694" s="2128"/>
      <c r="AB694" s="2128"/>
      <c r="AC694" s="2128"/>
      <c r="AD694" s="2129"/>
      <c r="AE694" s="2128"/>
      <c r="AF694" s="2128"/>
      <c r="AG694" s="2128"/>
      <c r="AH694" s="2128"/>
      <c r="AI694" s="2129"/>
      <c r="AJ694" s="2128"/>
      <c r="AK694" s="2128"/>
      <c r="AL694" s="2128"/>
      <c r="AM694" s="2128"/>
      <c r="AN694" s="2129"/>
      <c r="AO694" s="2128"/>
      <c r="AP694" s="2128"/>
      <c r="AQ694" s="2128"/>
      <c r="AR694" s="2128"/>
      <c r="AS694" s="2129"/>
      <c r="AT694" s="2128"/>
      <c r="AU694" s="2128"/>
      <c r="AV694" s="2128"/>
      <c r="AW694" s="2128"/>
      <c r="AX694" s="2129"/>
    </row>
    <row r="695" spans="1:50">
      <c r="A695" s="2128"/>
      <c r="B695" s="2128"/>
      <c r="C695" s="2128"/>
      <c r="D695" s="2128"/>
      <c r="E695" s="2129"/>
      <c r="F695" s="2128"/>
      <c r="G695" s="2128"/>
      <c r="H695" s="2128"/>
      <c r="I695" s="2128"/>
      <c r="J695" s="2129"/>
      <c r="K695" s="2128"/>
      <c r="L695" s="2128"/>
      <c r="M695" s="2128"/>
      <c r="N695" s="2128"/>
      <c r="O695" s="2129"/>
      <c r="P695" s="2128"/>
      <c r="Q695" s="2128"/>
      <c r="R695" s="2128"/>
      <c r="S695" s="2128"/>
      <c r="T695" s="2129"/>
      <c r="U695" s="2128"/>
      <c r="V695" s="2128"/>
      <c r="W695" s="2128"/>
      <c r="X695" s="2128"/>
      <c r="Y695" s="2129"/>
      <c r="Z695" s="2128"/>
      <c r="AA695" s="2128"/>
      <c r="AB695" s="2128"/>
      <c r="AC695" s="2128"/>
      <c r="AD695" s="2129"/>
      <c r="AE695" s="2128"/>
      <c r="AF695" s="2128"/>
      <c r="AG695" s="2128"/>
      <c r="AH695" s="2128"/>
      <c r="AI695" s="2129"/>
      <c r="AJ695" s="2128"/>
      <c r="AK695" s="2128"/>
      <c r="AL695" s="2128"/>
      <c r="AM695" s="2128"/>
      <c r="AN695" s="2129"/>
      <c r="AO695" s="2128"/>
      <c r="AP695" s="2128"/>
      <c r="AQ695" s="2128"/>
      <c r="AR695" s="2128"/>
      <c r="AS695" s="2129"/>
      <c r="AT695" s="2128"/>
      <c r="AU695" s="2128"/>
      <c r="AV695" s="2128"/>
      <c r="AW695" s="2128"/>
      <c r="AX695" s="2129"/>
    </row>
    <row r="696" spans="1:50">
      <c r="A696" s="2128"/>
      <c r="B696" s="2128"/>
      <c r="C696" s="2128"/>
      <c r="D696" s="2128"/>
      <c r="E696" s="2129"/>
      <c r="F696" s="2128"/>
      <c r="G696" s="2128"/>
      <c r="H696" s="2128"/>
      <c r="I696" s="2128"/>
      <c r="J696" s="2129"/>
      <c r="K696" s="2128"/>
      <c r="L696" s="2128"/>
      <c r="M696" s="2128"/>
      <c r="N696" s="2128"/>
      <c r="O696" s="2129"/>
      <c r="P696" s="2128"/>
      <c r="Q696" s="2128"/>
      <c r="R696" s="2128"/>
      <c r="S696" s="2128"/>
      <c r="T696" s="2129"/>
      <c r="U696" s="2128"/>
      <c r="V696" s="2128"/>
      <c r="W696" s="2128"/>
      <c r="X696" s="2128"/>
      <c r="Y696" s="2129"/>
      <c r="Z696" s="2128"/>
      <c r="AA696" s="2128"/>
      <c r="AB696" s="2128"/>
      <c r="AC696" s="2128"/>
      <c r="AD696" s="2129"/>
      <c r="AE696" s="2128"/>
      <c r="AF696" s="2128"/>
      <c r="AG696" s="2128"/>
      <c r="AH696" s="2128"/>
      <c r="AI696" s="2129"/>
      <c r="AJ696" s="2128"/>
      <c r="AK696" s="2128"/>
      <c r="AL696" s="2128"/>
      <c r="AM696" s="2128"/>
      <c r="AN696" s="2129"/>
      <c r="AO696" s="2128"/>
      <c r="AP696" s="2128"/>
      <c r="AQ696" s="2128"/>
      <c r="AR696" s="2128"/>
      <c r="AS696" s="2129"/>
      <c r="AT696" s="2128"/>
      <c r="AU696" s="2128"/>
      <c r="AV696" s="2128"/>
      <c r="AW696" s="2128"/>
      <c r="AX696" s="2129"/>
    </row>
    <row r="697" spans="1:50">
      <c r="A697" s="2128"/>
      <c r="B697" s="2128"/>
      <c r="C697" s="2128"/>
      <c r="D697" s="2128"/>
      <c r="E697" s="2129"/>
      <c r="F697" s="2128"/>
      <c r="G697" s="2128"/>
      <c r="H697" s="2128"/>
      <c r="I697" s="2128"/>
      <c r="J697" s="2129"/>
      <c r="K697" s="2128"/>
      <c r="L697" s="2128"/>
      <c r="M697" s="2128"/>
      <c r="N697" s="2128"/>
      <c r="O697" s="2129"/>
      <c r="P697" s="2128"/>
      <c r="Q697" s="2128"/>
      <c r="R697" s="2128"/>
      <c r="S697" s="2128"/>
      <c r="T697" s="2129"/>
      <c r="U697" s="2128"/>
      <c r="V697" s="2128"/>
      <c r="W697" s="2128"/>
      <c r="X697" s="2128"/>
      <c r="Y697" s="2129"/>
      <c r="Z697" s="2128"/>
      <c r="AA697" s="2128"/>
      <c r="AB697" s="2128"/>
      <c r="AC697" s="2128"/>
      <c r="AD697" s="2129"/>
      <c r="AE697" s="2128"/>
      <c r="AF697" s="2128"/>
      <c r="AG697" s="2128"/>
      <c r="AH697" s="2128"/>
      <c r="AI697" s="2129"/>
      <c r="AJ697" s="2128"/>
      <c r="AK697" s="2128"/>
      <c r="AL697" s="2128"/>
      <c r="AM697" s="2128"/>
      <c r="AN697" s="2129"/>
      <c r="AO697" s="2128"/>
      <c r="AP697" s="2128"/>
      <c r="AQ697" s="2128"/>
      <c r="AR697" s="2128"/>
      <c r="AS697" s="2129"/>
      <c r="AT697" s="2128"/>
      <c r="AU697" s="2128"/>
      <c r="AV697" s="2128"/>
      <c r="AW697" s="2128"/>
      <c r="AX697" s="2129"/>
    </row>
    <row r="698" spans="1:50">
      <c r="A698" s="2128"/>
      <c r="B698" s="2128"/>
      <c r="C698" s="2128"/>
      <c r="D698" s="2128"/>
      <c r="E698" s="2129"/>
      <c r="F698" s="2128"/>
      <c r="G698" s="2128"/>
      <c r="H698" s="2128"/>
      <c r="I698" s="2128"/>
      <c r="J698" s="2129"/>
      <c r="K698" s="2128"/>
      <c r="L698" s="2128"/>
      <c r="M698" s="2128"/>
      <c r="N698" s="2128"/>
      <c r="O698" s="2129"/>
      <c r="P698" s="2128"/>
      <c r="Q698" s="2128"/>
      <c r="R698" s="2128"/>
      <c r="S698" s="2128"/>
      <c r="T698" s="2129"/>
      <c r="U698" s="2128"/>
      <c r="V698" s="2128"/>
      <c r="W698" s="2128"/>
      <c r="X698" s="2128"/>
      <c r="Y698" s="2129"/>
      <c r="Z698" s="2128"/>
      <c r="AA698" s="2128"/>
      <c r="AB698" s="2128"/>
      <c r="AC698" s="2128"/>
      <c r="AD698" s="2129"/>
      <c r="AE698" s="2128"/>
      <c r="AF698" s="2128"/>
      <c r="AG698" s="2128"/>
      <c r="AH698" s="2128"/>
      <c r="AI698" s="2129"/>
      <c r="AJ698" s="2128"/>
      <c r="AK698" s="2128"/>
      <c r="AL698" s="2128"/>
      <c r="AM698" s="2128"/>
      <c r="AN698" s="2129"/>
      <c r="AO698" s="2128"/>
      <c r="AP698" s="2128"/>
      <c r="AQ698" s="2128"/>
      <c r="AR698" s="2128"/>
      <c r="AS698" s="2129"/>
      <c r="AT698" s="2128"/>
      <c r="AU698" s="2128"/>
      <c r="AV698" s="2128"/>
      <c r="AW698" s="2128"/>
      <c r="AX698" s="2129"/>
    </row>
    <row r="699" spans="1:50">
      <c r="A699" s="2128"/>
      <c r="B699" s="2128"/>
      <c r="C699" s="2128"/>
      <c r="D699" s="2128"/>
      <c r="E699" s="2129"/>
      <c r="F699" s="2128"/>
      <c r="G699" s="2128"/>
      <c r="H699" s="2128"/>
      <c r="I699" s="2128"/>
      <c r="J699" s="2129"/>
      <c r="K699" s="2128"/>
      <c r="L699" s="2128"/>
      <c r="M699" s="2128"/>
      <c r="N699" s="2128"/>
      <c r="O699" s="2129"/>
      <c r="P699" s="2128"/>
      <c r="Q699" s="2128"/>
      <c r="R699" s="2128"/>
      <c r="S699" s="2128"/>
      <c r="T699" s="2129"/>
      <c r="U699" s="2128"/>
      <c r="V699" s="2128"/>
      <c r="W699" s="2128"/>
      <c r="X699" s="2128"/>
      <c r="Y699" s="2129"/>
      <c r="Z699" s="2128"/>
      <c r="AA699" s="2128"/>
      <c r="AB699" s="2128"/>
      <c r="AC699" s="2128"/>
      <c r="AD699" s="2129"/>
      <c r="AE699" s="2128"/>
      <c r="AF699" s="2128"/>
      <c r="AG699" s="2128"/>
      <c r="AH699" s="2128"/>
      <c r="AI699" s="2129"/>
      <c r="AJ699" s="2128"/>
      <c r="AK699" s="2128"/>
      <c r="AL699" s="2128"/>
      <c r="AM699" s="2128"/>
      <c r="AN699" s="2129"/>
      <c r="AO699" s="2128"/>
      <c r="AP699" s="2128"/>
      <c r="AQ699" s="2128"/>
      <c r="AR699" s="2128"/>
      <c r="AS699" s="2129"/>
      <c r="AT699" s="2128"/>
      <c r="AU699" s="2128"/>
      <c r="AV699" s="2128"/>
      <c r="AW699" s="2128"/>
      <c r="AX699" s="2129"/>
    </row>
    <row r="700" spans="1:50">
      <c r="A700" s="2128"/>
      <c r="B700" s="2128"/>
      <c r="C700" s="2128"/>
      <c r="D700" s="2128"/>
      <c r="E700" s="2129"/>
      <c r="F700" s="2128"/>
      <c r="G700" s="2128"/>
      <c r="H700" s="2128"/>
      <c r="I700" s="2128"/>
      <c r="J700" s="2129"/>
      <c r="K700" s="2128"/>
      <c r="L700" s="2128"/>
      <c r="M700" s="2128"/>
      <c r="N700" s="2128"/>
      <c r="O700" s="2129"/>
      <c r="P700" s="2128"/>
      <c r="Q700" s="2128"/>
      <c r="R700" s="2128"/>
      <c r="S700" s="2128"/>
      <c r="T700" s="2129"/>
      <c r="U700" s="2128"/>
      <c r="V700" s="2128"/>
      <c r="W700" s="2128"/>
      <c r="X700" s="2128"/>
      <c r="Y700" s="2129"/>
      <c r="Z700" s="2128"/>
      <c r="AA700" s="2128"/>
      <c r="AB700" s="2128"/>
      <c r="AC700" s="2128"/>
      <c r="AD700" s="2129"/>
      <c r="AE700" s="2128"/>
      <c r="AF700" s="2128"/>
      <c r="AG700" s="2128"/>
      <c r="AH700" s="2128"/>
      <c r="AI700" s="2129"/>
      <c r="AJ700" s="2128"/>
      <c r="AK700" s="2128"/>
      <c r="AL700" s="2128"/>
      <c r="AM700" s="2128"/>
      <c r="AN700" s="2129"/>
      <c r="AO700" s="2128"/>
      <c r="AP700" s="2128"/>
      <c r="AQ700" s="2128"/>
      <c r="AR700" s="2128"/>
      <c r="AS700" s="2129"/>
      <c r="AT700" s="2128"/>
      <c r="AU700" s="2128"/>
      <c r="AV700" s="2128"/>
      <c r="AW700" s="2128"/>
      <c r="AX700" s="2129"/>
    </row>
    <row r="701" spans="1:50">
      <c r="A701" s="2128"/>
      <c r="B701" s="2128"/>
      <c r="C701" s="2128"/>
      <c r="D701" s="2128"/>
      <c r="E701" s="2129"/>
      <c r="F701" s="2128"/>
      <c r="G701" s="2128"/>
      <c r="H701" s="2128"/>
      <c r="I701" s="2128"/>
      <c r="J701" s="2129"/>
      <c r="K701" s="2128"/>
      <c r="L701" s="2128"/>
      <c r="M701" s="2128"/>
      <c r="N701" s="2128"/>
      <c r="O701" s="2129"/>
      <c r="P701" s="2128"/>
      <c r="Q701" s="2128"/>
      <c r="R701" s="2128"/>
      <c r="S701" s="2128"/>
      <c r="T701" s="2129"/>
      <c r="U701" s="2128"/>
      <c r="V701" s="2128"/>
      <c r="W701" s="2128"/>
      <c r="X701" s="2128"/>
      <c r="Y701" s="2129"/>
      <c r="Z701" s="2128"/>
      <c r="AA701" s="2128"/>
      <c r="AB701" s="2128"/>
      <c r="AC701" s="2128"/>
      <c r="AD701" s="2129"/>
      <c r="AE701" s="2128"/>
      <c r="AF701" s="2128"/>
      <c r="AG701" s="2128"/>
      <c r="AH701" s="2128"/>
      <c r="AI701" s="2129"/>
      <c r="AJ701" s="2128"/>
      <c r="AK701" s="2128"/>
      <c r="AL701" s="2128"/>
      <c r="AM701" s="2128"/>
      <c r="AN701" s="2129"/>
      <c r="AO701" s="2128"/>
      <c r="AP701" s="2128"/>
      <c r="AQ701" s="2128"/>
      <c r="AR701" s="2128"/>
      <c r="AS701" s="2129"/>
      <c r="AT701" s="2128"/>
      <c r="AU701" s="2128"/>
      <c r="AV701" s="2128"/>
      <c r="AW701" s="2128"/>
      <c r="AX701" s="2129"/>
    </row>
    <row r="702" spans="1:50">
      <c r="A702" s="2128"/>
      <c r="B702" s="2128"/>
      <c r="C702" s="2128"/>
      <c r="D702" s="2128"/>
      <c r="E702" s="2129"/>
      <c r="F702" s="2128"/>
      <c r="G702" s="2128"/>
      <c r="H702" s="2128"/>
      <c r="I702" s="2128"/>
      <c r="J702" s="2129"/>
      <c r="K702" s="2128"/>
      <c r="L702" s="2128"/>
      <c r="M702" s="2128"/>
      <c r="N702" s="2128"/>
      <c r="O702" s="2129"/>
      <c r="P702" s="2128"/>
      <c r="Q702" s="2128"/>
      <c r="R702" s="2128"/>
      <c r="S702" s="2128"/>
      <c r="T702" s="2129"/>
      <c r="U702" s="2128"/>
      <c r="V702" s="2128"/>
      <c r="W702" s="2128"/>
      <c r="X702" s="2128"/>
      <c r="Y702" s="2129"/>
      <c r="Z702" s="2128"/>
      <c r="AA702" s="2128"/>
      <c r="AB702" s="2128"/>
      <c r="AC702" s="2128"/>
      <c r="AD702" s="2129"/>
      <c r="AE702" s="2128"/>
      <c r="AF702" s="2128"/>
      <c r="AG702" s="2128"/>
      <c r="AH702" s="2128"/>
      <c r="AI702" s="2129"/>
      <c r="AJ702" s="2128"/>
      <c r="AK702" s="2128"/>
      <c r="AL702" s="2128"/>
      <c r="AM702" s="2128"/>
      <c r="AN702" s="2129"/>
      <c r="AO702" s="2128"/>
      <c r="AP702" s="2128"/>
      <c r="AQ702" s="2128"/>
      <c r="AR702" s="2128"/>
      <c r="AS702" s="2129"/>
      <c r="AT702" s="2128"/>
      <c r="AU702" s="2128"/>
      <c r="AV702" s="2128"/>
      <c r="AW702" s="2128"/>
      <c r="AX702" s="2129"/>
    </row>
    <row r="703" spans="1:50">
      <c r="A703" s="2135"/>
      <c r="B703" s="2135"/>
      <c r="C703" s="2135"/>
      <c r="D703" s="2135"/>
      <c r="E703" s="2136"/>
      <c r="F703" s="2135"/>
      <c r="G703" s="2135"/>
      <c r="H703" s="2135"/>
      <c r="I703" s="2135"/>
      <c r="J703" s="2136"/>
      <c r="K703" s="2135"/>
      <c r="L703" s="2135"/>
      <c r="M703" s="2135"/>
      <c r="N703" s="2135"/>
      <c r="O703" s="2136"/>
      <c r="P703" s="2135"/>
      <c r="Q703" s="2135"/>
      <c r="R703" s="2135"/>
      <c r="S703" s="2135"/>
      <c r="T703" s="2136"/>
      <c r="U703" s="2135"/>
      <c r="V703" s="2135"/>
      <c r="W703" s="2135"/>
      <c r="X703" s="2135"/>
      <c r="Y703" s="2136"/>
      <c r="Z703" s="2135"/>
      <c r="AA703" s="2135"/>
      <c r="AB703" s="2135"/>
      <c r="AC703" s="2135"/>
      <c r="AD703" s="2136"/>
      <c r="AE703" s="2135"/>
      <c r="AF703" s="2135"/>
      <c r="AG703" s="2135"/>
      <c r="AH703" s="2135"/>
      <c r="AI703" s="2136"/>
      <c r="AJ703" s="2135"/>
      <c r="AK703" s="2135"/>
      <c r="AL703" s="2135"/>
      <c r="AM703" s="2135"/>
      <c r="AN703" s="2136"/>
      <c r="AO703" s="2135"/>
      <c r="AP703" s="2135"/>
      <c r="AQ703" s="2135"/>
      <c r="AR703" s="2135"/>
      <c r="AS703" s="2136"/>
      <c r="AT703" s="2135"/>
      <c r="AU703" s="2135"/>
      <c r="AV703" s="2135"/>
      <c r="AW703" s="2135"/>
      <c r="AX703" s="2136"/>
    </row>
    <row r="704" spans="1:50">
      <c r="A704" s="506">
        <v>11</v>
      </c>
      <c r="B704" s="507"/>
      <c r="C704" s="507"/>
      <c r="D704" s="507"/>
      <c r="E704" s="508"/>
      <c r="F704" s="506">
        <v>12</v>
      </c>
      <c r="G704" s="507"/>
      <c r="H704" s="507"/>
      <c r="I704" s="507"/>
      <c r="J704" s="508"/>
      <c r="K704" s="506">
        <v>13</v>
      </c>
      <c r="L704" s="507"/>
      <c r="M704" s="507"/>
      <c r="N704" s="507"/>
      <c r="O704" s="508"/>
      <c r="P704" s="506">
        <v>14</v>
      </c>
      <c r="Q704" s="507"/>
      <c r="R704" s="507"/>
      <c r="S704" s="507"/>
      <c r="T704" s="508"/>
      <c r="U704" s="506">
        <v>15</v>
      </c>
      <c r="V704" s="507"/>
      <c r="W704" s="507"/>
      <c r="X704" s="507"/>
      <c r="Y704" s="508"/>
      <c r="Z704" s="506">
        <v>16</v>
      </c>
      <c r="AA704" s="507"/>
      <c r="AB704" s="507"/>
      <c r="AC704" s="507"/>
      <c r="AD704" s="508"/>
      <c r="AE704" s="506">
        <v>17</v>
      </c>
      <c r="AF704" s="507"/>
      <c r="AG704" s="507"/>
      <c r="AH704" s="507"/>
      <c r="AI704" s="508"/>
      <c r="AJ704" s="506">
        <v>18</v>
      </c>
      <c r="AK704" s="507"/>
      <c r="AL704" s="507"/>
      <c r="AM704" s="507"/>
      <c r="AN704" s="508"/>
      <c r="AO704" s="506">
        <v>19</v>
      </c>
      <c r="AP704" s="507"/>
      <c r="AQ704" s="507"/>
      <c r="AR704" s="507"/>
      <c r="AS704" s="508"/>
      <c r="AT704" s="506">
        <v>20</v>
      </c>
      <c r="AU704" s="507"/>
      <c r="AV704" s="507"/>
      <c r="AW704" s="507"/>
      <c r="AX704" s="508"/>
    </row>
    <row r="705" spans="1:50">
      <c r="A705" s="2128"/>
      <c r="B705" s="2128"/>
      <c r="C705" s="2128"/>
      <c r="D705" s="2128"/>
      <c r="E705" s="2129"/>
      <c r="F705" s="2128"/>
      <c r="G705" s="2128"/>
      <c r="H705" s="2128"/>
      <c r="I705" s="2128"/>
      <c r="J705" s="2129"/>
      <c r="K705" s="2128" t="s">
        <v>353</v>
      </c>
      <c r="L705" s="2128"/>
      <c r="M705" s="2128"/>
      <c r="N705" s="2128"/>
      <c r="O705" s="2129"/>
      <c r="P705" s="2128" t="s">
        <v>354</v>
      </c>
      <c r="Q705" s="2128"/>
      <c r="R705" s="2128"/>
      <c r="S705" s="2128"/>
      <c r="T705" s="2129"/>
      <c r="U705" s="2128" t="s">
        <v>355</v>
      </c>
      <c r="V705" s="2128"/>
      <c r="W705" s="2128"/>
      <c r="X705" s="2128"/>
      <c r="Y705" s="2129"/>
      <c r="Z705" s="2128"/>
      <c r="AA705" s="2128"/>
      <c r="AB705" s="2128"/>
      <c r="AC705" s="2128"/>
      <c r="AD705" s="2129"/>
      <c r="AE705" s="2128" t="s">
        <v>356</v>
      </c>
      <c r="AF705" s="2128"/>
      <c r="AG705" s="2128"/>
      <c r="AH705" s="2128"/>
      <c r="AI705" s="2129"/>
      <c r="AJ705" s="2127"/>
      <c r="AK705" s="2128"/>
      <c r="AL705" s="2128"/>
      <c r="AM705" s="2128"/>
      <c r="AN705" s="2129"/>
      <c r="AO705" s="2127"/>
      <c r="AP705" s="2128"/>
      <c r="AQ705" s="2128"/>
      <c r="AR705" s="2128"/>
      <c r="AS705" s="2129"/>
      <c r="AT705" s="2127"/>
      <c r="AU705" s="2128"/>
      <c r="AV705" s="2128"/>
      <c r="AW705" s="2128"/>
      <c r="AX705" s="2129"/>
    </row>
    <row r="706" spans="1:50">
      <c r="A706" s="2128"/>
      <c r="B706" s="2128"/>
      <c r="C706" s="2128"/>
      <c r="D706" s="2128"/>
      <c r="E706" s="2129"/>
      <c r="F706" s="2128"/>
      <c r="G706" s="2128"/>
      <c r="H706" s="2128"/>
      <c r="I706" s="2128"/>
      <c r="J706" s="2129"/>
      <c r="K706" s="2128"/>
      <c r="L706" s="2128"/>
      <c r="M706" s="2128"/>
      <c r="N706" s="2128"/>
      <c r="O706" s="2129"/>
      <c r="P706" s="2128"/>
      <c r="Q706" s="2128"/>
      <c r="R706" s="2128"/>
      <c r="S706" s="2128"/>
      <c r="T706" s="2129"/>
      <c r="U706" s="2128"/>
      <c r="V706" s="2128"/>
      <c r="W706" s="2128"/>
      <c r="X706" s="2128"/>
      <c r="Y706" s="2129"/>
      <c r="Z706" s="2128"/>
      <c r="AA706" s="2128"/>
      <c r="AB706" s="2128"/>
      <c r="AC706" s="2128"/>
      <c r="AD706" s="2129"/>
      <c r="AE706" s="2128"/>
      <c r="AF706" s="2128"/>
      <c r="AG706" s="2128"/>
      <c r="AH706" s="2128"/>
      <c r="AI706" s="2129"/>
      <c r="AJ706" s="2127"/>
      <c r="AK706" s="2128"/>
      <c r="AL706" s="2128"/>
      <c r="AM706" s="2128"/>
      <c r="AN706" s="2129"/>
      <c r="AO706" s="2127"/>
      <c r="AP706" s="2128"/>
      <c r="AQ706" s="2128"/>
      <c r="AR706" s="2128"/>
      <c r="AS706" s="2129"/>
      <c r="AT706" s="2127"/>
      <c r="AU706" s="2128"/>
      <c r="AV706" s="2128"/>
      <c r="AW706" s="2128"/>
      <c r="AX706" s="2129"/>
    </row>
    <row r="707" spans="1:50">
      <c r="A707" s="2128"/>
      <c r="B707" s="2128"/>
      <c r="C707" s="2128"/>
      <c r="D707" s="2128"/>
      <c r="E707" s="2129"/>
      <c r="F707" s="2128"/>
      <c r="G707" s="2128"/>
      <c r="H707" s="2128"/>
      <c r="I707" s="2128"/>
      <c r="J707" s="2129"/>
      <c r="K707" s="2128"/>
      <c r="L707" s="2128"/>
      <c r="M707" s="2128"/>
      <c r="N707" s="2128"/>
      <c r="O707" s="2129"/>
      <c r="P707" s="2128"/>
      <c r="Q707" s="2128"/>
      <c r="R707" s="2128"/>
      <c r="S707" s="2128"/>
      <c r="T707" s="2129"/>
      <c r="U707" s="2128"/>
      <c r="V707" s="2128"/>
      <c r="W707" s="2128"/>
      <c r="X707" s="2128"/>
      <c r="Y707" s="2129"/>
      <c r="Z707" s="2128"/>
      <c r="AA707" s="2128"/>
      <c r="AB707" s="2128"/>
      <c r="AC707" s="2128"/>
      <c r="AD707" s="2129"/>
      <c r="AE707" s="2128"/>
      <c r="AF707" s="2128"/>
      <c r="AG707" s="2128"/>
      <c r="AH707" s="2128"/>
      <c r="AI707" s="2129"/>
      <c r="AJ707" s="2127"/>
      <c r="AK707" s="2128"/>
      <c r="AL707" s="2128"/>
      <c r="AM707" s="2128"/>
      <c r="AN707" s="2129"/>
      <c r="AO707" s="2127"/>
      <c r="AP707" s="2128"/>
      <c r="AQ707" s="2128"/>
      <c r="AR707" s="2128"/>
      <c r="AS707" s="2129"/>
      <c r="AT707" s="2127"/>
      <c r="AU707" s="2128"/>
      <c r="AV707" s="2128"/>
      <c r="AW707" s="2128"/>
      <c r="AX707" s="2129"/>
    </row>
    <row r="708" spans="1:50">
      <c r="A708" s="2128"/>
      <c r="B708" s="2128"/>
      <c r="C708" s="2128"/>
      <c r="D708" s="2128"/>
      <c r="E708" s="2129"/>
      <c r="F708" s="2128"/>
      <c r="G708" s="2128"/>
      <c r="H708" s="2128"/>
      <c r="I708" s="2128"/>
      <c r="J708" s="2129"/>
      <c r="K708" s="2128"/>
      <c r="L708" s="2128"/>
      <c r="M708" s="2128"/>
      <c r="N708" s="2128"/>
      <c r="O708" s="2129"/>
      <c r="P708" s="2128"/>
      <c r="Q708" s="2128"/>
      <c r="R708" s="2128"/>
      <c r="S708" s="2128"/>
      <c r="T708" s="2129"/>
      <c r="U708" s="2128"/>
      <c r="V708" s="2128"/>
      <c r="W708" s="2128"/>
      <c r="X708" s="2128"/>
      <c r="Y708" s="2129"/>
      <c r="Z708" s="2128"/>
      <c r="AA708" s="2128"/>
      <c r="AB708" s="2128"/>
      <c r="AC708" s="2128"/>
      <c r="AD708" s="2129"/>
      <c r="AE708" s="2128"/>
      <c r="AF708" s="2128"/>
      <c r="AG708" s="2128"/>
      <c r="AH708" s="2128"/>
      <c r="AI708" s="2129"/>
      <c r="AJ708" s="2127"/>
      <c r="AK708" s="2128"/>
      <c r="AL708" s="2128"/>
      <c r="AM708" s="2128"/>
      <c r="AN708" s="2129"/>
      <c r="AO708" s="2127"/>
      <c r="AP708" s="2128"/>
      <c r="AQ708" s="2128"/>
      <c r="AR708" s="2128"/>
      <c r="AS708" s="2129"/>
      <c r="AT708" s="2127"/>
      <c r="AU708" s="2128"/>
      <c r="AV708" s="2128"/>
      <c r="AW708" s="2128"/>
      <c r="AX708" s="2129"/>
    </row>
    <row r="709" spans="1:50">
      <c r="A709" s="2128"/>
      <c r="B709" s="2128"/>
      <c r="C709" s="2128"/>
      <c r="D709" s="2128"/>
      <c r="E709" s="2129"/>
      <c r="F709" s="2128"/>
      <c r="G709" s="2128"/>
      <c r="H709" s="2128"/>
      <c r="I709" s="2128"/>
      <c r="J709" s="2129"/>
      <c r="K709" s="2128"/>
      <c r="L709" s="2128"/>
      <c r="M709" s="2128"/>
      <c r="N709" s="2128"/>
      <c r="O709" s="2129"/>
      <c r="P709" s="2128"/>
      <c r="Q709" s="2128"/>
      <c r="R709" s="2128"/>
      <c r="S709" s="2128"/>
      <c r="T709" s="2129"/>
      <c r="U709" s="2128"/>
      <c r="V709" s="2128"/>
      <c r="W709" s="2128"/>
      <c r="X709" s="2128"/>
      <c r="Y709" s="2129"/>
      <c r="Z709" s="2128"/>
      <c r="AA709" s="2128"/>
      <c r="AB709" s="2128"/>
      <c r="AC709" s="2128"/>
      <c r="AD709" s="2129"/>
      <c r="AE709" s="2128"/>
      <c r="AF709" s="2128"/>
      <c r="AG709" s="2128"/>
      <c r="AH709" s="2128"/>
      <c r="AI709" s="2129"/>
      <c r="AJ709" s="2127"/>
      <c r="AK709" s="2128"/>
      <c r="AL709" s="2128"/>
      <c r="AM709" s="2128"/>
      <c r="AN709" s="2129"/>
      <c r="AO709" s="2127"/>
      <c r="AP709" s="2128"/>
      <c r="AQ709" s="2128"/>
      <c r="AR709" s="2128"/>
      <c r="AS709" s="2129"/>
      <c r="AT709" s="2127"/>
      <c r="AU709" s="2128"/>
      <c r="AV709" s="2128"/>
      <c r="AW709" s="2128"/>
      <c r="AX709" s="2129"/>
    </row>
    <row r="710" spans="1:50">
      <c r="A710" s="2128"/>
      <c r="B710" s="2128"/>
      <c r="C710" s="2128"/>
      <c r="D710" s="2128"/>
      <c r="E710" s="2129"/>
      <c r="F710" s="2128"/>
      <c r="G710" s="2128"/>
      <c r="H710" s="2128"/>
      <c r="I710" s="2128"/>
      <c r="J710" s="2129"/>
      <c r="K710" s="2128" t="s">
        <v>357</v>
      </c>
      <c r="L710" s="2128"/>
      <c r="M710" s="2128"/>
      <c r="N710" s="2128"/>
      <c r="O710" s="2129"/>
      <c r="P710" s="2128" t="s">
        <v>358</v>
      </c>
      <c r="Q710" s="2128"/>
      <c r="R710" s="2128"/>
      <c r="S710" s="2128"/>
      <c r="T710" s="2129"/>
      <c r="U710" s="2128"/>
      <c r="V710" s="2128"/>
      <c r="W710" s="2128"/>
      <c r="X710" s="2128"/>
      <c r="Y710" s="2129"/>
      <c r="Z710" s="2128"/>
      <c r="AA710" s="2128"/>
      <c r="AB710" s="2128"/>
      <c r="AC710" s="2128"/>
      <c r="AD710" s="2129"/>
      <c r="AE710" s="2128" t="s">
        <v>359</v>
      </c>
      <c r="AF710" s="2128"/>
      <c r="AG710" s="2128"/>
      <c r="AH710" s="2128"/>
      <c r="AI710" s="2129"/>
      <c r="AJ710" s="2127"/>
      <c r="AK710" s="2128"/>
      <c r="AL710" s="2128"/>
      <c r="AM710" s="2128"/>
      <c r="AN710" s="2129"/>
      <c r="AO710" s="2127"/>
      <c r="AP710" s="2128"/>
      <c r="AQ710" s="2128"/>
      <c r="AR710" s="2128"/>
      <c r="AS710" s="2129"/>
      <c r="AT710" s="2127"/>
      <c r="AU710" s="2128"/>
      <c r="AV710" s="2128"/>
      <c r="AW710" s="2128"/>
      <c r="AX710" s="2129"/>
    </row>
    <row r="711" spans="1:50">
      <c r="A711" s="2128"/>
      <c r="B711" s="2128"/>
      <c r="C711" s="2128"/>
      <c r="D711" s="2128"/>
      <c r="E711" s="2129"/>
      <c r="F711" s="2128"/>
      <c r="G711" s="2128"/>
      <c r="H711" s="2128"/>
      <c r="I711" s="2128"/>
      <c r="J711" s="2129"/>
      <c r="K711" s="2128"/>
      <c r="L711" s="2128"/>
      <c r="M711" s="2128"/>
      <c r="N711" s="2128"/>
      <c r="O711" s="2129"/>
      <c r="P711" s="2128"/>
      <c r="Q711" s="2128"/>
      <c r="R711" s="2128"/>
      <c r="S711" s="2128"/>
      <c r="T711" s="2129"/>
      <c r="U711" s="2128"/>
      <c r="V711" s="2128"/>
      <c r="W711" s="2128"/>
      <c r="X711" s="2128"/>
      <c r="Y711" s="2129"/>
      <c r="Z711" s="2128"/>
      <c r="AA711" s="2128"/>
      <c r="AB711" s="2128"/>
      <c r="AC711" s="2128"/>
      <c r="AD711" s="2129"/>
      <c r="AE711" s="2128"/>
      <c r="AF711" s="2128"/>
      <c r="AG711" s="2128"/>
      <c r="AH711" s="2128"/>
      <c r="AI711" s="2129"/>
      <c r="AJ711" s="2127"/>
      <c r="AK711" s="2128"/>
      <c r="AL711" s="2128"/>
      <c r="AM711" s="2128"/>
      <c r="AN711" s="2129"/>
      <c r="AO711" s="2127"/>
      <c r="AP711" s="2128"/>
      <c r="AQ711" s="2128"/>
      <c r="AR711" s="2128"/>
      <c r="AS711" s="2129"/>
      <c r="AT711" s="2127"/>
      <c r="AU711" s="2128"/>
      <c r="AV711" s="2128"/>
      <c r="AW711" s="2128"/>
      <c r="AX711" s="2129"/>
    </row>
    <row r="712" spans="1:50">
      <c r="A712" s="2128"/>
      <c r="B712" s="2128"/>
      <c r="C712" s="2128"/>
      <c r="D712" s="2128"/>
      <c r="E712" s="2129"/>
      <c r="F712" s="2128"/>
      <c r="G712" s="2128"/>
      <c r="H712" s="2128"/>
      <c r="I712" s="2128"/>
      <c r="J712" s="2129"/>
      <c r="K712" s="2128"/>
      <c r="L712" s="2128"/>
      <c r="M712" s="2128"/>
      <c r="N712" s="2128"/>
      <c r="O712" s="2129"/>
      <c r="P712" s="2128"/>
      <c r="Q712" s="2128"/>
      <c r="R712" s="2128"/>
      <c r="S712" s="2128"/>
      <c r="T712" s="2129"/>
      <c r="U712" s="2128"/>
      <c r="V712" s="2128"/>
      <c r="W712" s="2128"/>
      <c r="X712" s="2128"/>
      <c r="Y712" s="2129"/>
      <c r="Z712" s="2128"/>
      <c r="AA712" s="2128"/>
      <c r="AB712" s="2128"/>
      <c r="AC712" s="2128"/>
      <c r="AD712" s="2129"/>
      <c r="AE712" s="2128"/>
      <c r="AF712" s="2128"/>
      <c r="AG712" s="2128"/>
      <c r="AH712" s="2128"/>
      <c r="AI712" s="2129"/>
      <c r="AJ712" s="2127"/>
      <c r="AK712" s="2128"/>
      <c r="AL712" s="2128"/>
      <c r="AM712" s="2128"/>
      <c r="AN712" s="2129"/>
      <c r="AO712" s="2127"/>
      <c r="AP712" s="2128"/>
      <c r="AQ712" s="2128"/>
      <c r="AR712" s="2128"/>
      <c r="AS712" s="2129"/>
      <c r="AT712" s="2127"/>
      <c r="AU712" s="2128"/>
      <c r="AV712" s="2128"/>
      <c r="AW712" s="2128"/>
      <c r="AX712" s="2129"/>
    </row>
    <row r="713" spans="1:50">
      <c r="A713" s="2128"/>
      <c r="B713" s="2128"/>
      <c r="C713" s="2128"/>
      <c r="D713" s="2128"/>
      <c r="E713" s="2129"/>
      <c r="F713" s="2128"/>
      <c r="G713" s="2128"/>
      <c r="H713" s="2128"/>
      <c r="I713" s="2128"/>
      <c r="J713" s="2129"/>
      <c r="K713" s="2128"/>
      <c r="L713" s="2128"/>
      <c r="M713" s="2128"/>
      <c r="N713" s="2128"/>
      <c r="O713" s="2129"/>
      <c r="P713" s="2128"/>
      <c r="Q713" s="2128"/>
      <c r="R713" s="2128"/>
      <c r="S713" s="2128"/>
      <c r="T713" s="2129"/>
      <c r="U713" s="2128"/>
      <c r="V713" s="2128"/>
      <c r="W713" s="2128"/>
      <c r="X713" s="2128"/>
      <c r="Y713" s="2129"/>
      <c r="Z713" s="2128"/>
      <c r="AA713" s="2128"/>
      <c r="AB713" s="2128"/>
      <c r="AC713" s="2128"/>
      <c r="AD713" s="2129"/>
      <c r="AE713" s="2128"/>
      <c r="AF713" s="2128"/>
      <c r="AG713" s="2128"/>
      <c r="AH713" s="2128"/>
      <c r="AI713" s="2129"/>
      <c r="AJ713" s="2127"/>
      <c r="AK713" s="2128"/>
      <c r="AL713" s="2128"/>
      <c r="AM713" s="2128"/>
      <c r="AN713" s="2129"/>
      <c r="AO713" s="2127"/>
      <c r="AP713" s="2128"/>
      <c r="AQ713" s="2128"/>
      <c r="AR713" s="2128"/>
      <c r="AS713" s="2129"/>
      <c r="AT713" s="2127"/>
      <c r="AU713" s="2128"/>
      <c r="AV713" s="2128"/>
      <c r="AW713" s="2128"/>
      <c r="AX713" s="2129"/>
    </row>
    <row r="714" spans="1:50">
      <c r="A714" s="2128"/>
      <c r="B714" s="2128"/>
      <c r="C714" s="2128"/>
      <c r="D714" s="2128"/>
      <c r="E714" s="2129"/>
      <c r="F714" s="2128"/>
      <c r="G714" s="2128"/>
      <c r="H714" s="2128"/>
      <c r="I714" s="2128"/>
      <c r="J714" s="2129"/>
      <c r="K714" s="2128"/>
      <c r="L714" s="2128"/>
      <c r="M714" s="2128"/>
      <c r="N714" s="2128"/>
      <c r="O714" s="2129"/>
      <c r="P714" s="2128"/>
      <c r="Q714" s="2128"/>
      <c r="R714" s="2128"/>
      <c r="S714" s="2128"/>
      <c r="T714" s="2129"/>
      <c r="U714" s="2128"/>
      <c r="V714" s="2128"/>
      <c r="W714" s="2128"/>
      <c r="X714" s="2128"/>
      <c r="Y714" s="2129"/>
      <c r="Z714" s="2128"/>
      <c r="AA714" s="2128"/>
      <c r="AB714" s="2128"/>
      <c r="AC714" s="2128"/>
      <c r="AD714" s="2129"/>
      <c r="AE714" s="2128"/>
      <c r="AF714" s="2128"/>
      <c r="AG714" s="2128"/>
      <c r="AH714" s="2128"/>
      <c r="AI714" s="2129"/>
      <c r="AJ714" s="2127"/>
      <c r="AK714" s="2128"/>
      <c r="AL714" s="2128"/>
      <c r="AM714" s="2128"/>
      <c r="AN714" s="2129"/>
      <c r="AO714" s="2127"/>
      <c r="AP714" s="2128"/>
      <c r="AQ714" s="2128"/>
      <c r="AR714" s="2128"/>
      <c r="AS714" s="2129"/>
      <c r="AT714" s="2127"/>
      <c r="AU714" s="2128"/>
      <c r="AV714" s="2128"/>
      <c r="AW714" s="2128"/>
      <c r="AX714" s="2129"/>
    </row>
    <row r="715" spans="1:50">
      <c r="A715" s="2128"/>
      <c r="B715" s="2128"/>
      <c r="C715" s="2128"/>
      <c r="D715" s="2128"/>
      <c r="E715" s="2129"/>
      <c r="F715" s="2128"/>
      <c r="G715" s="2128"/>
      <c r="H715" s="2128"/>
      <c r="I715" s="2128"/>
      <c r="J715" s="2129"/>
      <c r="K715" s="2128"/>
      <c r="L715" s="2128"/>
      <c r="M715" s="2128"/>
      <c r="N715" s="2128"/>
      <c r="O715" s="2129"/>
      <c r="P715" s="2128" t="s">
        <v>360</v>
      </c>
      <c r="Q715" s="2128"/>
      <c r="R715" s="2128"/>
      <c r="S715" s="2128"/>
      <c r="T715" s="2129"/>
      <c r="U715" s="2128"/>
      <c r="V715" s="2128"/>
      <c r="W715" s="2128"/>
      <c r="X715" s="2128"/>
      <c r="Y715" s="2129"/>
      <c r="Z715" s="2128"/>
      <c r="AA715" s="2128"/>
      <c r="AB715" s="2128"/>
      <c r="AC715" s="2128"/>
      <c r="AD715" s="2129"/>
      <c r="AE715" s="2128"/>
      <c r="AF715" s="2128"/>
      <c r="AG715" s="2128"/>
      <c r="AH715" s="2128"/>
      <c r="AI715" s="2129"/>
      <c r="AJ715" s="2127"/>
      <c r="AK715" s="2128"/>
      <c r="AL715" s="2128"/>
      <c r="AM715" s="2128"/>
      <c r="AN715" s="2129"/>
      <c r="AO715" s="2127"/>
      <c r="AP715" s="2128"/>
      <c r="AQ715" s="2128"/>
      <c r="AR715" s="2128"/>
      <c r="AS715" s="2129"/>
      <c r="AT715" s="2127"/>
      <c r="AU715" s="2128"/>
      <c r="AV715" s="2128"/>
      <c r="AW715" s="2128"/>
      <c r="AX715" s="2129"/>
    </row>
    <row r="716" spans="1:50">
      <c r="A716" s="2128"/>
      <c r="B716" s="2128"/>
      <c r="C716" s="2128"/>
      <c r="D716" s="2128"/>
      <c r="E716" s="2129"/>
      <c r="F716" s="2128"/>
      <c r="G716" s="2128"/>
      <c r="H716" s="2128"/>
      <c r="I716" s="2128"/>
      <c r="J716" s="2129"/>
      <c r="K716" s="2128"/>
      <c r="L716" s="2128"/>
      <c r="M716" s="2128"/>
      <c r="N716" s="2128"/>
      <c r="O716" s="2129"/>
      <c r="P716" s="2128"/>
      <c r="Q716" s="2128"/>
      <c r="R716" s="2128"/>
      <c r="S716" s="2128"/>
      <c r="T716" s="2129"/>
      <c r="U716" s="2128"/>
      <c r="V716" s="2128"/>
      <c r="W716" s="2128"/>
      <c r="X716" s="2128"/>
      <c r="Y716" s="2129"/>
      <c r="Z716" s="2128"/>
      <c r="AA716" s="2128"/>
      <c r="AB716" s="2128"/>
      <c r="AC716" s="2128"/>
      <c r="AD716" s="2129"/>
      <c r="AE716" s="2128"/>
      <c r="AF716" s="2128"/>
      <c r="AG716" s="2128"/>
      <c r="AH716" s="2128"/>
      <c r="AI716" s="2129"/>
      <c r="AJ716" s="2127"/>
      <c r="AK716" s="2128"/>
      <c r="AL716" s="2128"/>
      <c r="AM716" s="2128"/>
      <c r="AN716" s="2129"/>
      <c r="AO716" s="2127"/>
      <c r="AP716" s="2128"/>
      <c r="AQ716" s="2128"/>
      <c r="AR716" s="2128"/>
      <c r="AS716" s="2129"/>
      <c r="AT716" s="2127"/>
      <c r="AU716" s="2128"/>
      <c r="AV716" s="2128"/>
      <c r="AW716" s="2128"/>
      <c r="AX716" s="2129"/>
    </row>
    <row r="717" spans="1:50">
      <c r="A717" s="2128"/>
      <c r="B717" s="2128"/>
      <c r="C717" s="2128"/>
      <c r="D717" s="2128"/>
      <c r="E717" s="2129"/>
      <c r="F717" s="2128"/>
      <c r="G717" s="2128"/>
      <c r="H717" s="2128"/>
      <c r="I717" s="2128"/>
      <c r="J717" s="2129"/>
      <c r="K717" s="2128"/>
      <c r="L717" s="2128"/>
      <c r="M717" s="2128"/>
      <c r="N717" s="2128"/>
      <c r="O717" s="2129"/>
      <c r="P717" s="2128"/>
      <c r="Q717" s="2128"/>
      <c r="R717" s="2128"/>
      <c r="S717" s="2128"/>
      <c r="T717" s="2129"/>
      <c r="U717" s="2128"/>
      <c r="V717" s="2128"/>
      <c r="W717" s="2128"/>
      <c r="X717" s="2128"/>
      <c r="Y717" s="2129"/>
      <c r="Z717" s="2128"/>
      <c r="AA717" s="2128"/>
      <c r="AB717" s="2128"/>
      <c r="AC717" s="2128"/>
      <c r="AD717" s="2129"/>
      <c r="AE717" s="2128"/>
      <c r="AF717" s="2128"/>
      <c r="AG717" s="2128"/>
      <c r="AH717" s="2128"/>
      <c r="AI717" s="2129"/>
      <c r="AJ717" s="2127"/>
      <c r="AK717" s="2128"/>
      <c r="AL717" s="2128"/>
      <c r="AM717" s="2128"/>
      <c r="AN717" s="2129"/>
      <c r="AO717" s="2127"/>
      <c r="AP717" s="2128"/>
      <c r="AQ717" s="2128"/>
      <c r="AR717" s="2128"/>
      <c r="AS717" s="2129"/>
      <c r="AT717" s="2127"/>
      <c r="AU717" s="2128"/>
      <c r="AV717" s="2128"/>
      <c r="AW717" s="2128"/>
      <c r="AX717" s="2129"/>
    </row>
    <row r="718" spans="1:50">
      <c r="A718" s="2128"/>
      <c r="B718" s="2128"/>
      <c r="C718" s="2128"/>
      <c r="D718" s="2128"/>
      <c r="E718" s="2129"/>
      <c r="F718" s="2128"/>
      <c r="G718" s="2128"/>
      <c r="H718" s="2128"/>
      <c r="I718" s="2128"/>
      <c r="J718" s="2129"/>
      <c r="K718" s="2128"/>
      <c r="L718" s="2128"/>
      <c r="M718" s="2128"/>
      <c r="N718" s="2128"/>
      <c r="O718" s="2129"/>
      <c r="P718" s="2128"/>
      <c r="Q718" s="2128"/>
      <c r="R718" s="2128"/>
      <c r="S718" s="2128"/>
      <c r="T718" s="2129"/>
      <c r="U718" s="2128"/>
      <c r="V718" s="2128"/>
      <c r="W718" s="2128"/>
      <c r="X718" s="2128"/>
      <c r="Y718" s="2129"/>
      <c r="Z718" s="2128"/>
      <c r="AA718" s="2128"/>
      <c r="AB718" s="2128"/>
      <c r="AC718" s="2128"/>
      <c r="AD718" s="2129"/>
      <c r="AE718" s="2128"/>
      <c r="AF718" s="2128"/>
      <c r="AG718" s="2128"/>
      <c r="AH718" s="2128"/>
      <c r="AI718" s="2129"/>
      <c r="AJ718" s="2127"/>
      <c r="AK718" s="2128"/>
      <c r="AL718" s="2128"/>
      <c r="AM718" s="2128"/>
      <c r="AN718" s="2129"/>
      <c r="AO718" s="2127"/>
      <c r="AP718" s="2128"/>
      <c r="AQ718" s="2128"/>
      <c r="AR718" s="2128"/>
      <c r="AS718" s="2129"/>
      <c r="AT718" s="2127"/>
      <c r="AU718" s="2128"/>
      <c r="AV718" s="2128"/>
      <c r="AW718" s="2128"/>
      <c r="AX718" s="2129"/>
    </row>
    <row r="719" spans="1:50">
      <c r="A719" s="2135"/>
      <c r="B719" s="2135"/>
      <c r="C719" s="2135"/>
      <c r="D719" s="2135"/>
      <c r="E719" s="2136"/>
      <c r="F719" s="2135"/>
      <c r="G719" s="2135"/>
      <c r="H719" s="2135"/>
      <c r="I719" s="2135"/>
      <c r="J719" s="2136"/>
      <c r="K719" s="2135"/>
      <c r="L719" s="2135"/>
      <c r="M719" s="2135"/>
      <c r="N719" s="2135"/>
      <c r="O719" s="2136"/>
      <c r="P719" s="2135"/>
      <c r="Q719" s="2135"/>
      <c r="R719" s="2135"/>
      <c r="S719" s="2135"/>
      <c r="T719" s="2136"/>
      <c r="U719" s="2135"/>
      <c r="V719" s="2135"/>
      <c r="W719" s="2135"/>
      <c r="X719" s="2135"/>
      <c r="Y719" s="2136"/>
      <c r="Z719" s="2135"/>
      <c r="AA719" s="2135"/>
      <c r="AB719" s="2135"/>
      <c r="AC719" s="2135"/>
      <c r="AD719" s="2136"/>
      <c r="AE719" s="2135"/>
      <c r="AF719" s="2135"/>
      <c r="AG719" s="2135"/>
      <c r="AH719" s="2135"/>
      <c r="AI719" s="2136"/>
      <c r="AJ719" s="2220" t="s">
        <v>203</v>
      </c>
      <c r="AK719" s="2221"/>
      <c r="AL719" s="2221"/>
      <c r="AM719" s="2221"/>
      <c r="AN719" s="2222"/>
      <c r="AO719" s="2220" t="s">
        <v>204</v>
      </c>
      <c r="AP719" s="2221"/>
      <c r="AQ719" s="2221"/>
      <c r="AR719" s="2221"/>
      <c r="AS719" s="2222"/>
      <c r="AT719" s="2220" t="s">
        <v>205</v>
      </c>
      <c r="AU719" s="2221"/>
      <c r="AV719" s="2221"/>
      <c r="AW719" s="2221"/>
      <c r="AX719" s="2222"/>
    </row>
    <row r="720" spans="1:50">
      <c r="A720" s="506">
        <v>21</v>
      </c>
      <c r="B720" s="507"/>
      <c r="C720" s="507"/>
      <c r="D720" s="507"/>
      <c r="E720" s="508"/>
      <c r="F720" s="506">
        <v>22</v>
      </c>
      <c r="G720" s="507"/>
      <c r="H720" s="507"/>
      <c r="I720" s="507"/>
      <c r="J720" s="508"/>
      <c r="K720" s="506">
        <v>23</v>
      </c>
      <c r="L720" s="507"/>
      <c r="M720" s="507"/>
      <c r="N720" s="507"/>
      <c r="O720" s="508"/>
      <c r="P720" s="506">
        <v>24</v>
      </c>
      <c r="Q720" s="507"/>
      <c r="R720" s="507"/>
      <c r="S720" s="507"/>
      <c r="T720" s="508"/>
      <c r="U720" s="506">
        <v>25</v>
      </c>
      <c r="V720" s="507"/>
      <c r="W720" s="507"/>
      <c r="X720" s="507"/>
      <c r="Y720" s="508"/>
      <c r="Z720" s="2199" t="s">
        <v>206</v>
      </c>
      <c r="AA720" s="2200"/>
      <c r="AB720" s="2200"/>
      <c r="AC720" s="2200"/>
      <c r="AD720" s="2200"/>
      <c r="AE720" s="2200"/>
      <c r="AF720" s="2200"/>
      <c r="AG720" s="2200"/>
      <c r="AH720" s="2200"/>
      <c r="AI720" s="2200"/>
      <c r="AJ720" s="2200"/>
      <c r="AK720" s="2200"/>
      <c r="AL720" s="2200"/>
      <c r="AM720" s="2200"/>
      <c r="AN720" s="2200"/>
      <c r="AO720" s="2200"/>
      <c r="AP720" s="2200"/>
      <c r="AQ720" s="2200"/>
      <c r="AR720" s="2200"/>
      <c r="AS720" s="2200"/>
      <c r="AT720" s="2200"/>
      <c r="AU720" s="2200"/>
      <c r="AV720" s="2200"/>
      <c r="AW720" s="2200"/>
      <c r="AX720" s="2200"/>
    </row>
    <row r="721" spans="1:50">
      <c r="A721" s="2127" t="s">
        <v>361</v>
      </c>
      <c r="B721" s="2128"/>
      <c r="C721" s="2128"/>
      <c r="D721" s="2128"/>
      <c r="E721" s="2129"/>
      <c r="F721" s="2128"/>
      <c r="G721" s="2128"/>
      <c r="H721" s="2128"/>
      <c r="I721" s="2128"/>
      <c r="J721" s="2129"/>
      <c r="K721" s="2128"/>
      <c r="L721" s="2128"/>
      <c r="M721" s="2128"/>
      <c r="N721" s="2128"/>
      <c r="O721" s="2129"/>
      <c r="P721" s="2128"/>
      <c r="Q721" s="2128"/>
      <c r="R721" s="2128"/>
      <c r="S721" s="2128"/>
      <c r="T721" s="2129"/>
      <c r="U721" s="2128"/>
      <c r="V721" s="2128"/>
      <c r="W721" s="2128"/>
      <c r="X721" s="2128"/>
      <c r="Y721" s="2129"/>
      <c r="Z721" s="2201"/>
      <c r="AA721" s="2202"/>
      <c r="AB721" s="2202"/>
      <c r="AC721" s="2202"/>
      <c r="AD721" s="2202"/>
      <c r="AE721" s="2202"/>
      <c r="AF721" s="2202"/>
      <c r="AG721" s="2202"/>
      <c r="AH721" s="2202"/>
      <c r="AI721" s="2202"/>
      <c r="AJ721" s="2202"/>
      <c r="AK721" s="2202"/>
      <c r="AL721" s="2202"/>
      <c r="AM721" s="2202"/>
      <c r="AN721" s="2202"/>
      <c r="AO721" s="2202"/>
      <c r="AP721" s="2202"/>
      <c r="AQ721" s="2202"/>
      <c r="AR721" s="2202"/>
      <c r="AS721" s="2202"/>
      <c r="AT721" s="2202"/>
      <c r="AU721" s="2202"/>
      <c r="AV721" s="2202"/>
      <c r="AW721" s="2202"/>
      <c r="AX721" s="2202"/>
    </row>
    <row r="722" spans="1:50">
      <c r="A722" s="2127"/>
      <c r="B722" s="2128"/>
      <c r="C722" s="2128"/>
      <c r="D722" s="2128"/>
      <c r="E722" s="2129"/>
      <c r="F722" s="2128"/>
      <c r="G722" s="2128"/>
      <c r="H722" s="2128"/>
      <c r="I722" s="2128"/>
      <c r="J722" s="2129"/>
      <c r="K722" s="2128"/>
      <c r="L722" s="2128"/>
      <c r="M722" s="2128"/>
      <c r="N722" s="2128"/>
      <c r="O722" s="2129"/>
      <c r="P722" s="2128"/>
      <c r="Q722" s="2128"/>
      <c r="R722" s="2128"/>
      <c r="S722" s="2128"/>
      <c r="T722" s="2129"/>
      <c r="U722" s="2128"/>
      <c r="V722" s="2128"/>
      <c r="W722" s="2128"/>
      <c r="X722" s="2128"/>
      <c r="Y722" s="2129"/>
      <c r="Z722" s="2201"/>
      <c r="AA722" s="2202"/>
      <c r="AB722" s="2202"/>
      <c r="AC722" s="2202"/>
      <c r="AD722" s="2202"/>
      <c r="AE722" s="2202"/>
      <c r="AF722" s="2202"/>
      <c r="AG722" s="2202"/>
      <c r="AH722" s="2202"/>
      <c r="AI722" s="2202"/>
      <c r="AJ722" s="2202"/>
      <c r="AK722" s="2202"/>
      <c r="AL722" s="2202"/>
      <c r="AM722" s="2202"/>
      <c r="AN722" s="2202"/>
      <c r="AO722" s="2202"/>
      <c r="AP722" s="2202"/>
      <c r="AQ722" s="2202"/>
      <c r="AR722" s="2202"/>
      <c r="AS722" s="2202"/>
      <c r="AT722" s="2202"/>
      <c r="AU722" s="2202"/>
      <c r="AV722" s="2202"/>
      <c r="AW722" s="2202"/>
      <c r="AX722" s="2202"/>
    </row>
    <row r="723" spans="1:50">
      <c r="A723" s="2127"/>
      <c r="B723" s="2128"/>
      <c r="C723" s="2128"/>
      <c r="D723" s="2128"/>
      <c r="E723" s="2129"/>
      <c r="F723" s="2128"/>
      <c r="G723" s="2128"/>
      <c r="H723" s="2128"/>
      <c r="I723" s="2128"/>
      <c r="J723" s="2129"/>
      <c r="K723" s="2128"/>
      <c r="L723" s="2128"/>
      <c r="M723" s="2128"/>
      <c r="N723" s="2128"/>
      <c r="O723" s="2129"/>
      <c r="P723" s="2128"/>
      <c r="Q723" s="2128"/>
      <c r="R723" s="2128"/>
      <c r="S723" s="2128"/>
      <c r="T723" s="2129"/>
      <c r="U723" s="2128"/>
      <c r="V723" s="2128"/>
      <c r="W723" s="2128"/>
      <c r="X723" s="2128"/>
      <c r="Y723" s="2129"/>
      <c r="Z723" s="2201"/>
      <c r="AA723" s="2202"/>
      <c r="AB723" s="2202"/>
      <c r="AC723" s="2202"/>
      <c r="AD723" s="2202"/>
      <c r="AE723" s="2202"/>
      <c r="AF723" s="2202"/>
      <c r="AG723" s="2202"/>
      <c r="AH723" s="2202"/>
      <c r="AI723" s="2202"/>
      <c r="AJ723" s="2202"/>
      <c r="AK723" s="2202"/>
      <c r="AL723" s="2202"/>
      <c r="AM723" s="2202"/>
      <c r="AN723" s="2202"/>
      <c r="AO723" s="2202"/>
      <c r="AP723" s="2202"/>
      <c r="AQ723" s="2202"/>
      <c r="AR723" s="2202"/>
      <c r="AS723" s="2202"/>
      <c r="AT723" s="2202"/>
      <c r="AU723" s="2202"/>
      <c r="AV723" s="2202"/>
      <c r="AW723" s="2202"/>
      <c r="AX723" s="2202"/>
    </row>
    <row r="724" spans="1:50" ht="15.75">
      <c r="A724" s="2127"/>
      <c r="B724" s="2128"/>
      <c r="C724" s="2128"/>
      <c r="D724" s="2128"/>
      <c r="E724" s="2129"/>
      <c r="F724" s="2128"/>
      <c r="G724" s="2128"/>
      <c r="H724" s="2128"/>
      <c r="I724" s="2128"/>
      <c r="J724" s="2129"/>
      <c r="K724" s="2128"/>
      <c r="L724" s="2128"/>
      <c r="M724" s="2128"/>
      <c r="N724" s="2128"/>
      <c r="O724" s="2129"/>
      <c r="P724" s="2128"/>
      <c r="Q724" s="2128"/>
      <c r="R724" s="2128"/>
      <c r="S724" s="2128"/>
      <c r="T724" s="2129"/>
      <c r="U724" s="2128"/>
      <c r="V724" s="2128"/>
      <c r="W724" s="2128"/>
      <c r="X724" s="2128"/>
      <c r="Y724" s="2129"/>
      <c r="Z724" s="2283" t="s">
        <v>43</v>
      </c>
      <c r="AA724" s="2284"/>
      <c r="AB724" s="2284"/>
      <c r="AC724" s="509"/>
      <c r="AD724" s="511" t="s">
        <v>44</v>
      </c>
      <c r="AE724" s="511" t="s">
        <v>45</v>
      </c>
      <c r="AF724" s="511" t="s">
        <v>208</v>
      </c>
      <c r="AG724" s="2284" t="s">
        <v>47</v>
      </c>
      <c r="AH724" s="2284"/>
      <c r="AI724" s="2284"/>
      <c r="AJ724" s="510"/>
      <c r="AK724" s="510"/>
      <c r="AL724" s="510"/>
      <c r="AM724" s="510"/>
      <c r="AN724" s="510"/>
      <c r="AO724" s="510"/>
      <c r="AP724" s="510"/>
      <c r="AQ724" s="510"/>
      <c r="AR724" s="511" t="s">
        <v>48</v>
      </c>
      <c r="AS724" s="510"/>
      <c r="AT724" s="2203">
        <f>$AT$38</f>
        <v>462</v>
      </c>
      <c r="AU724" s="2203"/>
      <c r="AV724" s="2233" t="s">
        <v>49</v>
      </c>
      <c r="AW724" s="2233"/>
      <c r="AX724" s="510"/>
    </row>
    <row r="725" spans="1:50">
      <c r="A725" s="2127"/>
      <c r="B725" s="2128"/>
      <c r="C725" s="2128"/>
      <c r="D725" s="2128"/>
      <c r="E725" s="2129"/>
      <c r="F725" s="2128"/>
      <c r="G725" s="2128"/>
      <c r="H725" s="2128"/>
      <c r="I725" s="2128"/>
      <c r="J725" s="2129"/>
      <c r="K725" s="2128"/>
      <c r="L725" s="2128"/>
      <c r="M725" s="2128"/>
      <c r="N725" s="2128"/>
      <c r="O725" s="2129"/>
      <c r="P725" s="2128"/>
      <c r="Q725" s="2128"/>
      <c r="R725" s="2128"/>
      <c r="S725" s="2128"/>
      <c r="T725" s="2129"/>
      <c r="U725" s="2128"/>
      <c r="V725" s="2128"/>
      <c r="W725" s="2128"/>
      <c r="X725" s="2128"/>
      <c r="Y725" s="2129"/>
      <c r="Z725" s="2189" t="s">
        <v>362</v>
      </c>
      <c r="AA725" s="2190"/>
      <c r="AB725" s="2190"/>
      <c r="AC725" s="2190"/>
      <c r="AD725" s="542">
        <v>18</v>
      </c>
      <c r="AE725" s="543">
        <v>423</v>
      </c>
      <c r="AF725" s="527">
        <f>SUM($AT$38-AE725)</f>
        <v>39</v>
      </c>
      <c r="AG725" s="2128"/>
      <c r="AH725" s="2128"/>
      <c r="AI725" s="2128"/>
      <c r="AJ725" s="2128"/>
      <c r="AK725" s="2128"/>
      <c r="AL725" s="2128"/>
      <c r="AM725" s="2128"/>
      <c r="AN725" s="2128"/>
      <c r="AO725" s="2128"/>
      <c r="AP725" s="2128"/>
      <c r="AQ725" s="2128"/>
      <c r="AR725" s="2128"/>
      <c r="AS725" s="2128"/>
      <c r="AT725" s="2128"/>
      <c r="AU725" s="2128"/>
      <c r="AV725" s="2128"/>
      <c r="AW725" s="2128"/>
      <c r="AX725" s="510"/>
    </row>
    <row r="726" spans="1:50">
      <c r="A726" s="2127"/>
      <c r="B726" s="2128"/>
      <c r="C726" s="2128"/>
      <c r="D726" s="2128"/>
      <c r="E726" s="2129"/>
      <c r="F726" s="2128"/>
      <c r="G726" s="2128"/>
      <c r="H726" s="2128"/>
      <c r="I726" s="2128"/>
      <c r="J726" s="2129"/>
      <c r="K726" s="2128"/>
      <c r="L726" s="2128"/>
      <c r="M726" s="2128"/>
      <c r="N726" s="2128"/>
      <c r="O726" s="2129"/>
      <c r="P726" s="2128"/>
      <c r="Q726" s="2128"/>
      <c r="R726" s="2128"/>
      <c r="S726" s="2128"/>
      <c r="T726" s="2129"/>
      <c r="U726" s="2128"/>
      <c r="V726" s="2128"/>
      <c r="W726" s="2128"/>
      <c r="X726" s="2128"/>
      <c r="Y726" s="2129"/>
      <c r="Z726" s="2189"/>
      <c r="AA726" s="2190"/>
      <c r="AB726" s="2190"/>
      <c r="AC726" s="2190"/>
      <c r="AD726" s="542"/>
      <c r="AE726" s="543"/>
      <c r="AF726" s="527">
        <f t="shared" ref="AF726:AF735" si="14">SUM($AT$38-AE726)</f>
        <v>462</v>
      </c>
      <c r="AG726" s="2128"/>
      <c r="AH726" s="2128"/>
      <c r="AI726" s="2128"/>
      <c r="AJ726" s="2128"/>
      <c r="AK726" s="2128"/>
      <c r="AL726" s="2128"/>
      <c r="AM726" s="2128"/>
      <c r="AN726" s="2128"/>
      <c r="AO726" s="2128"/>
      <c r="AP726" s="2128"/>
      <c r="AQ726" s="2128"/>
      <c r="AR726" s="2128"/>
      <c r="AS726" s="2128"/>
      <c r="AT726" s="2128"/>
      <c r="AU726" s="2128"/>
      <c r="AV726" s="2128"/>
      <c r="AW726" s="2128"/>
      <c r="AX726" s="510"/>
    </row>
    <row r="727" spans="1:50">
      <c r="A727" s="2127"/>
      <c r="B727" s="2128"/>
      <c r="C727" s="2128"/>
      <c r="D727" s="2128"/>
      <c r="E727" s="2129"/>
      <c r="F727" s="2128"/>
      <c r="G727" s="2128"/>
      <c r="H727" s="2128"/>
      <c r="I727" s="2128"/>
      <c r="J727" s="2129"/>
      <c r="K727" s="2128"/>
      <c r="L727" s="2128"/>
      <c r="M727" s="2128"/>
      <c r="N727" s="2128"/>
      <c r="O727" s="2129"/>
      <c r="P727" s="2128"/>
      <c r="Q727" s="2128"/>
      <c r="R727" s="2128"/>
      <c r="S727" s="2128"/>
      <c r="T727" s="2129"/>
      <c r="U727" s="2128"/>
      <c r="V727" s="2128"/>
      <c r="W727" s="2128"/>
      <c r="X727" s="2128"/>
      <c r="Y727" s="2129"/>
      <c r="Z727" s="2189"/>
      <c r="AA727" s="2190"/>
      <c r="AB727" s="2190"/>
      <c r="AC727" s="2190"/>
      <c r="AD727" s="542"/>
      <c r="AE727" s="543"/>
      <c r="AF727" s="527">
        <f t="shared" si="14"/>
        <v>462</v>
      </c>
      <c r="AG727" s="2128"/>
      <c r="AH727" s="2128"/>
      <c r="AI727" s="2128"/>
      <c r="AJ727" s="2128"/>
      <c r="AK727" s="2128"/>
      <c r="AL727" s="2128"/>
      <c r="AM727" s="2128"/>
      <c r="AN727" s="2128"/>
      <c r="AO727" s="2128"/>
      <c r="AP727" s="2128"/>
      <c r="AQ727" s="2128"/>
      <c r="AR727" s="2128"/>
      <c r="AS727" s="2128"/>
      <c r="AT727" s="2128"/>
      <c r="AU727" s="2128"/>
      <c r="AV727" s="2128"/>
      <c r="AW727" s="2128"/>
      <c r="AX727" s="510"/>
    </row>
    <row r="728" spans="1:50">
      <c r="A728" s="2127"/>
      <c r="B728" s="2128"/>
      <c r="C728" s="2128"/>
      <c r="D728" s="2128"/>
      <c r="E728" s="2129"/>
      <c r="F728" s="2128"/>
      <c r="G728" s="2128"/>
      <c r="H728" s="2128"/>
      <c r="I728" s="2128"/>
      <c r="J728" s="2129"/>
      <c r="K728" s="2128"/>
      <c r="L728" s="2128"/>
      <c r="M728" s="2128"/>
      <c r="N728" s="2128"/>
      <c r="O728" s="2129"/>
      <c r="P728" s="2128"/>
      <c r="Q728" s="2128"/>
      <c r="R728" s="2128"/>
      <c r="S728" s="2128"/>
      <c r="T728" s="2129"/>
      <c r="U728" s="2128"/>
      <c r="V728" s="2128"/>
      <c r="W728" s="2128"/>
      <c r="X728" s="2128"/>
      <c r="Y728" s="2129"/>
      <c r="Z728" s="2189"/>
      <c r="AA728" s="2190"/>
      <c r="AB728" s="2190"/>
      <c r="AC728" s="2190"/>
      <c r="AD728" s="542"/>
      <c r="AE728" s="543"/>
      <c r="AF728" s="527">
        <f t="shared" si="14"/>
        <v>462</v>
      </c>
      <c r="AG728" s="2128"/>
      <c r="AH728" s="2128"/>
      <c r="AI728" s="2128"/>
      <c r="AJ728" s="2128"/>
      <c r="AK728" s="2128"/>
      <c r="AL728" s="2128"/>
      <c r="AM728" s="2128"/>
      <c r="AN728" s="2128"/>
      <c r="AO728" s="2128"/>
      <c r="AP728" s="2128"/>
      <c r="AQ728" s="2128"/>
      <c r="AR728" s="2128"/>
      <c r="AS728" s="2128"/>
      <c r="AT728" s="2128"/>
      <c r="AU728" s="2128"/>
      <c r="AV728" s="2128"/>
      <c r="AW728" s="2128"/>
      <c r="AX728" s="510"/>
    </row>
    <row r="729" spans="1:50">
      <c r="A729" s="2127"/>
      <c r="B729" s="2128"/>
      <c r="C729" s="2128"/>
      <c r="D729" s="2128"/>
      <c r="E729" s="2129"/>
      <c r="F729" s="2128"/>
      <c r="G729" s="2128"/>
      <c r="H729" s="2128"/>
      <c r="I729" s="2128"/>
      <c r="J729" s="2129"/>
      <c r="K729" s="2128"/>
      <c r="L729" s="2128"/>
      <c r="M729" s="2128"/>
      <c r="N729" s="2128"/>
      <c r="O729" s="2129"/>
      <c r="P729" s="2128"/>
      <c r="Q729" s="2128"/>
      <c r="R729" s="2128"/>
      <c r="S729" s="2128"/>
      <c r="T729" s="2129"/>
      <c r="U729" s="2128"/>
      <c r="V729" s="2128"/>
      <c r="W729" s="2128"/>
      <c r="X729" s="2128"/>
      <c r="Y729" s="2129"/>
      <c r="Z729" s="2189"/>
      <c r="AA729" s="2190"/>
      <c r="AB729" s="2190"/>
      <c r="AC729" s="2190"/>
      <c r="AD729" s="542"/>
      <c r="AE729" s="543"/>
      <c r="AF729" s="527">
        <f t="shared" si="14"/>
        <v>462</v>
      </c>
      <c r="AG729" s="2128"/>
      <c r="AH729" s="2128"/>
      <c r="AI729" s="2128"/>
      <c r="AJ729" s="2128"/>
      <c r="AK729" s="2128"/>
      <c r="AL729" s="2128"/>
      <c r="AM729" s="2128"/>
      <c r="AN729" s="2128"/>
      <c r="AO729" s="2128"/>
      <c r="AP729" s="2128"/>
      <c r="AQ729" s="2128"/>
      <c r="AR729" s="2128"/>
      <c r="AS729" s="2128"/>
      <c r="AT729" s="2128"/>
      <c r="AU729" s="2128"/>
      <c r="AV729" s="2128"/>
      <c r="AW729" s="2128"/>
      <c r="AX729" s="510"/>
    </row>
    <row r="730" spans="1:50">
      <c r="A730" s="2127"/>
      <c r="B730" s="2128"/>
      <c r="C730" s="2128"/>
      <c r="D730" s="2128"/>
      <c r="E730" s="2129"/>
      <c r="F730" s="2128"/>
      <c r="G730" s="2128"/>
      <c r="H730" s="2128"/>
      <c r="I730" s="2128"/>
      <c r="J730" s="2129"/>
      <c r="K730" s="2128"/>
      <c r="L730" s="2128"/>
      <c r="M730" s="2128"/>
      <c r="N730" s="2128"/>
      <c r="O730" s="2129"/>
      <c r="P730" s="2128"/>
      <c r="Q730" s="2128"/>
      <c r="R730" s="2128"/>
      <c r="S730" s="2128"/>
      <c r="T730" s="2129"/>
      <c r="U730" s="2128"/>
      <c r="V730" s="2128"/>
      <c r="W730" s="2128"/>
      <c r="X730" s="2128"/>
      <c r="Y730" s="2129"/>
      <c r="Z730" s="2189"/>
      <c r="AA730" s="2190"/>
      <c r="AB730" s="2190"/>
      <c r="AC730" s="2190"/>
      <c r="AD730" s="542"/>
      <c r="AE730" s="543"/>
      <c r="AF730" s="527">
        <f t="shared" si="14"/>
        <v>462</v>
      </c>
      <c r="AG730" s="2128"/>
      <c r="AH730" s="2128"/>
      <c r="AI730" s="2128"/>
      <c r="AJ730" s="2128"/>
      <c r="AK730" s="2128"/>
      <c r="AL730" s="2128"/>
      <c r="AM730" s="2128"/>
      <c r="AN730" s="2128"/>
      <c r="AO730" s="2128"/>
      <c r="AP730" s="2128"/>
      <c r="AQ730" s="2128"/>
      <c r="AR730" s="2128"/>
      <c r="AS730" s="2128"/>
      <c r="AT730" s="2128"/>
      <c r="AU730" s="2128"/>
      <c r="AV730" s="2128"/>
      <c r="AW730" s="2128"/>
      <c r="AX730" s="510"/>
    </row>
    <row r="731" spans="1:50">
      <c r="A731" s="2127"/>
      <c r="B731" s="2128"/>
      <c r="C731" s="2128"/>
      <c r="D731" s="2128"/>
      <c r="E731" s="2129"/>
      <c r="F731" s="2128"/>
      <c r="G731" s="2128"/>
      <c r="H731" s="2128"/>
      <c r="I731" s="2128"/>
      <c r="J731" s="2129"/>
      <c r="K731" s="2128"/>
      <c r="L731" s="2128"/>
      <c r="M731" s="2128"/>
      <c r="N731" s="2128"/>
      <c r="O731" s="2129"/>
      <c r="P731" s="2128"/>
      <c r="Q731" s="2128"/>
      <c r="R731" s="2128"/>
      <c r="S731" s="2128"/>
      <c r="T731" s="2129"/>
      <c r="U731" s="2128"/>
      <c r="V731" s="2128"/>
      <c r="W731" s="2128"/>
      <c r="X731" s="2128"/>
      <c r="Y731" s="2129"/>
      <c r="Z731" s="2189"/>
      <c r="AA731" s="2190"/>
      <c r="AB731" s="2190"/>
      <c r="AC731" s="2190"/>
      <c r="AD731" s="542"/>
      <c r="AE731" s="543"/>
      <c r="AF731" s="527">
        <f t="shared" si="14"/>
        <v>462</v>
      </c>
      <c r="AG731" s="2128"/>
      <c r="AH731" s="2128"/>
      <c r="AI731" s="2128"/>
      <c r="AJ731" s="2128"/>
      <c r="AK731" s="2128"/>
      <c r="AL731" s="2128"/>
      <c r="AM731" s="2128"/>
      <c r="AN731" s="2128"/>
      <c r="AO731" s="2128"/>
      <c r="AP731" s="2128"/>
      <c r="AQ731" s="2128"/>
      <c r="AR731" s="2128"/>
      <c r="AS731" s="2128"/>
      <c r="AT731" s="2128"/>
      <c r="AU731" s="2128"/>
      <c r="AV731" s="2128"/>
      <c r="AW731" s="2128"/>
      <c r="AX731" s="510"/>
    </row>
    <row r="732" spans="1:50">
      <c r="A732" s="2127"/>
      <c r="B732" s="2128"/>
      <c r="C732" s="2128"/>
      <c r="D732" s="2128"/>
      <c r="E732" s="2129"/>
      <c r="F732" s="2128"/>
      <c r="G732" s="2128"/>
      <c r="H732" s="2128"/>
      <c r="I732" s="2128"/>
      <c r="J732" s="2129"/>
      <c r="K732" s="2128"/>
      <c r="L732" s="2128"/>
      <c r="M732" s="2128"/>
      <c r="N732" s="2128"/>
      <c r="O732" s="2129"/>
      <c r="P732" s="2128"/>
      <c r="Q732" s="2128"/>
      <c r="R732" s="2128"/>
      <c r="S732" s="2128"/>
      <c r="T732" s="2129"/>
      <c r="U732" s="2128"/>
      <c r="V732" s="2128"/>
      <c r="W732" s="2128"/>
      <c r="X732" s="2128"/>
      <c r="Y732" s="2129"/>
      <c r="Z732" s="2189"/>
      <c r="AA732" s="2190"/>
      <c r="AB732" s="2190"/>
      <c r="AC732" s="2190"/>
      <c r="AD732" s="542"/>
      <c r="AE732" s="543"/>
      <c r="AF732" s="527">
        <f t="shared" si="14"/>
        <v>462</v>
      </c>
      <c r="AG732" s="2128"/>
      <c r="AH732" s="2128"/>
      <c r="AI732" s="2128"/>
      <c r="AJ732" s="2128"/>
      <c r="AK732" s="2128"/>
      <c r="AL732" s="2128"/>
      <c r="AM732" s="2128"/>
      <c r="AN732" s="2128"/>
      <c r="AO732" s="2128"/>
      <c r="AP732" s="2128"/>
      <c r="AQ732" s="2128"/>
      <c r="AR732" s="2128"/>
      <c r="AS732" s="2128"/>
      <c r="AT732" s="2128"/>
      <c r="AU732" s="2128"/>
      <c r="AV732" s="2128"/>
      <c r="AW732" s="2128"/>
      <c r="AX732" s="510"/>
    </row>
    <row r="733" spans="1:50">
      <c r="A733" s="2127"/>
      <c r="B733" s="2128"/>
      <c r="C733" s="2128"/>
      <c r="D733" s="2128"/>
      <c r="E733" s="2129"/>
      <c r="F733" s="2128"/>
      <c r="G733" s="2128"/>
      <c r="H733" s="2128"/>
      <c r="I733" s="2128"/>
      <c r="J733" s="2129"/>
      <c r="K733" s="2128"/>
      <c r="L733" s="2128"/>
      <c r="M733" s="2128"/>
      <c r="N733" s="2128"/>
      <c r="O733" s="2129"/>
      <c r="P733" s="2128"/>
      <c r="Q733" s="2128"/>
      <c r="R733" s="2128"/>
      <c r="S733" s="2128"/>
      <c r="T733" s="2129"/>
      <c r="U733" s="2128"/>
      <c r="V733" s="2128"/>
      <c r="W733" s="2128"/>
      <c r="X733" s="2128"/>
      <c r="Y733" s="2129"/>
      <c r="Z733" s="2189"/>
      <c r="AA733" s="2190"/>
      <c r="AB733" s="2190"/>
      <c r="AC733" s="2190"/>
      <c r="AD733" s="542"/>
      <c r="AE733" s="543"/>
      <c r="AF733" s="527">
        <f t="shared" si="14"/>
        <v>462</v>
      </c>
      <c r="AG733" s="2128"/>
      <c r="AH733" s="2128"/>
      <c r="AI733" s="2128"/>
      <c r="AJ733" s="2128"/>
      <c r="AK733" s="2128"/>
      <c r="AL733" s="2128"/>
      <c r="AM733" s="2128"/>
      <c r="AN733" s="2128"/>
      <c r="AO733" s="2128"/>
      <c r="AP733" s="2128"/>
      <c r="AQ733" s="2128"/>
      <c r="AR733" s="2128"/>
      <c r="AS733" s="2128"/>
      <c r="AT733" s="2128"/>
      <c r="AU733" s="2128"/>
      <c r="AV733" s="2128"/>
      <c r="AW733" s="2128"/>
      <c r="AX733" s="510"/>
    </row>
    <row r="734" spans="1:50">
      <c r="A734" s="2127"/>
      <c r="B734" s="2128"/>
      <c r="C734" s="2128"/>
      <c r="D734" s="2128"/>
      <c r="E734" s="2129"/>
      <c r="F734" s="2128"/>
      <c r="G734" s="2128"/>
      <c r="H734" s="2128"/>
      <c r="I734" s="2128"/>
      <c r="J734" s="2129"/>
      <c r="K734" s="2128"/>
      <c r="L734" s="2128"/>
      <c r="M734" s="2128"/>
      <c r="N734" s="2128"/>
      <c r="O734" s="2129"/>
      <c r="P734" s="2128"/>
      <c r="Q734" s="2128"/>
      <c r="R734" s="2128"/>
      <c r="S734" s="2128"/>
      <c r="T734" s="2129"/>
      <c r="U734" s="2128"/>
      <c r="V734" s="2128"/>
      <c r="W734" s="2128"/>
      <c r="X734" s="2128"/>
      <c r="Y734" s="2129"/>
      <c r="Z734" s="2189"/>
      <c r="AA734" s="2190"/>
      <c r="AB734" s="2190"/>
      <c r="AC734" s="2190"/>
      <c r="AD734" s="542"/>
      <c r="AE734" s="543"/>
      <c r="AF734" s="527">
        <f t="shared" si="14"/>
        <v>462</v>
      </c>
      <c r="AG734" s="2128"/>
      <c r="AH734" s="2128"/>
      <c r="AI734" s="2128"/>
      <c r="AJ734" s="2128"/>
      <c r="AK734" s="2128"/>
      <c r="AL734" s="2128"/>
      <c r="AM734" s="2128"/>
      <c r="AN734" s="2128"/>
      <c r="AO734" s="2128"/>
      <c r="AP734" s="2128"/>
      <c r="AQ734" s="2128"/>
      <c r="AR734" s="2128"/>
      <c r="AS734" s="2128"/>
      <c r="AT734" s="2128"/>
      <c r="AU734" s="2128"/>
      <c r="AV734" s="2128"/>
      <c r="AW734" s="2128"/>
      <c r="AX734" s="510"/>
    </row>
    <row r="735" spans="1:50">
      <c r="A735" s="2282"/>
      <c r="B735" s="2135"/>
      <c r="C735" s="2135"/>
      <c r="D735" s="2135"/>
      <c r="E735" s="2136"/>
      <c r="F735" s="2135"/>
      <c r="G735" s="2135"/>
      <c r="H735" s="2135"/>
      <c r="I735" s="2135"/>
      <c r="J735" s="2136"/>
      <c r="K735" s="2135"/>
      <c r="L735" s="2135"/>
      <c r="M735" s="2135"/>
      <c r="N735" s="2135"/>
      <c r="O735" s="2136"/>
      <c r="P735" s="2135"/>
      <c r="Q735" s="2135"/>
      <c r="R735" s="2135"/>
      <c r="S735" s="2135"/>
      <c r="T735" s="2136"/>
      <c r="U735" s="2135"/>
      <c r="V735" s="2135"/>
      <c r="W735" s="2135"/>
      <c r="X735" s="2135"/>
      <c r="Y735" s="2136"/>
      <c r="Z735" s="2189"/>
      <c r="AA735" s="2190"/>
      <c r="AB735" s="2190"/>
      <c r="AC735" s="2190"/>
      <c r="AD735" s="542"/>
      <c r="AE735" s="543"/>
      <c r="AF735" s="534">
        <f t="shared" si="14"/>
        <v>462</v>
      </c>
      <c r="AG735" s="581" t="s">
        <v>55</v>
      </c>
      <c r="AH735" s="512"/>
      <c r="AI735" s="512"/>
      <c r="AJ735" s="512"/>
      <c r="AK735" s="512"/>
      <c r="AL735" s="512"/>
      <c r="AM735" s="512"/>
      <c r="AN735" s="512"/>
      <c r="AO735" s="512"/>
      <c r="AP735" s="512"/>
      <c r="AQ735" s="512"/>
      <c r="AR735" s="512"/>
      <c r="AS735" s="512"/>
      <c r="AT735" s="512"/>
      <c r="AU735" s="512"/>
      <c r="AV735" s="512"/>
      <c r="AW735" s="512"/>
      <c r="AX735" s="512"/>
    </row>
    <row r="736" spans="1:50" ht="18.75">
      <c r="A736" s="2050" t="s">
        <v>0</v>
      </c>
      <c r="B736" s="2050"/>
      <c r="C736" s="2050"/>
      <c r="D736" s="2050"/>
      <c r="E736" s="2050"/>
      <c r="F736" s="2050" t="s">
        <v>1</v>
      </c>
      <c r="G736" s="2050"/>
      <c r="H736" s="2050"/>
      <c r="I736" s="2050"/>
      <c r="J736" s="2050"/>
      <c r="K736" s="2050" t="s">
        <v>2</v>
      </c>
      <c r="L736" s="2050"/>
      <c r="M736" s="2050"/>
      <c r="N736" s="2050"/>
      <c r="O736" s="2050"/>
      <c r="P736" s="2050" t="s">
        <v>3</v>
      </c>
      <c r="Q736" s="2050"/>
      <c r="R736" s="2050"/>
      <c r="S736" s="2050"/>
      <c r="T736" s="2050"/>
      <c r="U736" s="2050" t="s">
        <v>4</v>
      </c>
      <c r="V736" s="2050"/>
      <c r="W736" s="2050"/>
      <c r="X736" s="2050"/>
      <c r="Y736" s="2050"/>
      <c r="Z736" s="2050" t="s">
        <v>5</v>
      </c>
      <c r="AA736" s="2050"/>
      <c r="AB736" s="2050"/>
      <c r="AC736" s="2050"/>
      <c r="AD736" s="2050"/>
      <c r="AE736" s="2050" t="s">
        <v>6</v>
      </c>
      <c r="AF736" s="2050"/>
      <c r="AG736" s="2050"/>
      <c r="AH736" s="2050"/>
      <c r="AI736" s="2050"/>
      <c r="AJ736" s="2050" t="s">
        <v>7</v>
      </c>
      <c r="AK736" s="2050"/>
      <c r="AL736" s="2050"/>
      <c r="AM736" s="2050"/>
      <c r="AN736" s="2050"/>
      <c r="AO736" s="2050" t="s">
        <v>8</v>
      </c>
      <c r="AP736" s="2050"/>
      <c r="AQ736" s="2050"/>
      <c r="AR736" s="2050"/>
      <c r="AS736" s="2050"/>
      <c r="AT736" s="2050" t="s">
        <v>9</v>
      </c>
      <c r="AU736" s="2050"/>
      <c r="AV736" s="2050"/>
      <c r="AW736" s="2050"/>
      <c r="AX736" s="2050"/>
    </row>
    <row r="737" spans="1:50">
      <c r="A737" s="2287" t="s">
        <v>207</v>
      </c>
      <c r="B737" s="2288"/>
      <c r="C737" s="2288"/>
      <c r="D737" s="2288"/>
      <c r="E737" s="2288"/>
      <c r="F737" s="2288"/>
      <c r="G737" s="2288"/>
      <c r="H737" s="2288"/>
      <c r="I737" s="2288"/>
      <c r="J737" s="2288"/>
      <c r="K737" s="2288"/>
      <c r="L737" s="2288"/>
      <c r="M737" s="2288"/>
      <c r="N737" s="2288"/>
      <c r="O737" s="2288"/>
      <c r="P737" s="2288"/>
      <c r="Q737" s="2288"/>
      <c r="R737" s="2288"/>
      <c r="S737" s="2288"/>
      <c r="T737" s="2288"/>
      <c r="U737" s="2288"/>
      <c r="V737" s="2288"/>
      <c r="W737" s="2288"/>
      <c r="X737" s="2288"/>
      <c r="Y737" s="2288"/>
      <c r="Z737" s="513">
        <v>1</v>
      </c>
      <c r="AA737" s="514"/>
      <c r="AB737" s="514"/>
      <c r="AC737" s="514"/>
      <c r="AD737" s="515"/>
      <c r="AE737" s="514">
        <v>2</v>
      </c>
      <c r="AF737" s="514"/>
      <c r="AG737" s="514"/>
      <c r="AH737" s="514"/>
      <c r="AI737" s="515"/>
      <c r="AJ737" s="514">
        <v>3</v>
      </c>
      <c r="AK737" s="514"/>
      <c r="AL737" s="514"/>
      <c r="AM737" s="514"/>
      <c r="AN737" s="515"/>
      <c r="AO737" s="514">
        <v>4</v>
      </c>
      <c r="AP737" s="514"/>
      <c r="AQ737" s="514"/>
      <c r="AR737" s="514"/>
      <c r="AS737" s="515"/>
      <c r="AT737" s="514">
        <v>5</v>
      </c>
      <c r="AU737" s="514"/>
      <c r="AV737" s="514"/>
      <c r="AW737" s="514"/>
      <c r="AX737" s="515"/>
    </row>
    <row r="738" spans="1:50">
      <c r="A738" s="2289"/>
      <c r="B738" s="2290"/>
      <c r="C738" s="2290"/>
      <c r="D738" s="2290"/>
      <c r="E738" s="2290"/>
      <c r="F738" s="2290"/>
      <c r="G738" s="2290"/>
      <c r="H738" s="2290"/>
      <c r="I738" s="2290"/>
      <c r="J738" s="2290"/>
      <c r="K738" s="2290"/>
      <c r="L738" s="2290"/>
      <c r="M738" s="2290"/>
      <c r="N738" s="2290"/>
      <c r="O738" s="2290"/>
      <c r="P738" s="2290"/>
      <c r="Q738" s="2290"/>
      <c r="R738" s="2290"/>
      <c r="S738" s="2290"/>
      <c r="T738" s="2290"/>
      <c r="U738" s="2290"/>
      <c r="V738" s="2290"/>
      <c r="W738" s="2290"/>
      <c r="X738" s="2290"/>
      <c r="Y738" s="2290"/>
      <c r="Z738" s="2302"/>
      <c r="AA738" s="2280"/>
      <c r="AB738" s="2280"/>
      <c r="AC738" s="2280"/>
      <c r="AD738" s="2281"/>
      <c r="AE738" s="2280"/>
      <c r="AF738" s="2280"/>
      <c r="AG738" s="2280"/>
      <c r="AH738" s="2280"/>
      <c r="AI738" s="2281"/>
      <c r="AJ738" s="2280"/>
      <c r="AK738" s="2280"/>
      <c r="AL738" s="2280"/>
      <c r="AM738" s="2280"/>
      <c r="AN738" s="2281"/>
      <c r="AO738" s="2280"/>
      <c r="AP738" s="2280"/>
      <c r="AQ738" s="2280"/>
      <c r="AR738" s="2280"/>
      <c r="AS738" s="2281"/>
      <c r="AT738" s="2280"/>
      <c r="AU738" s="2280"/>
      <c r="AV738" s="2280"/>
      <c r="AW738" s="2280"/>
      <c r="AX738" s="2281"/>
    </row>
    <row r="739" spans="1:50">
      <c r="A739" s="2289"/>
      <c r="B739" s="2290"/>
      <c r="C739" s="2290"/>
      <c r="D739" s="2290"/>
      <c r="E739" s="2290"/>
      <c r="F739" s="2290"/>
      <c r="G739" s="2290"/>
      <c r="H739" s="2290"/>
      <c r="I739" s="2290"/>
      <c r="J739" s="2290"/>
      <c r="K739" s="2290"/>
      <c r="L739" s="2290"/>
      <c r="M739" s="2290"/>
      <c r="N739" s="2290"/>
      <c r="O739" s="2290"/>
      <c r="P739" s="2290"/>
      <c r="Q739" s="2290"/>
      <c r="R739" s="2290"/>
      <c r="S739" s="2290"/>
      <c r="T739" s="2290"/>
      <c r="U739" s="2290"/>
      <c r="V739" s="2290"/>
      <c r="W739" s="2290"/>
      <c r="X739" s="2290"/>
      <c r="Y739" s="2290"/>
      <c r="Z739" s="2302"/>
      <c r="AA739" s="2280"/>
      <c r="AB739" s="2280"/>
      <c r="AC739" s="2280"/>
      <c r="AD739" s="2281"/>
      <c r="AE739" s="2280"/>
      <c r="AF739" s="2280"/>
      <c r="AG739" s="2280"/>
      <c r="AH739" s="2280"/>
      <c r="AI739" s="2281"/>
      <c r="AJ739" s="2280"/>
      <c r="AK739" s="2280"/>
      <c r="AL739" s="2280"/>
      <c r="AM739" s="2280"/>
      <c r="AN739" s="2281"/>
      <c r="AO739" s="2280"/>
      <c r="AP739" s="2280"/>
      <c r="AQ739" s="2280"/>
      <c r="AR739" s="2280"/>
      <c r="AS739" s="2281"/>
      <c r="AT739" s="2280"/>
      <c r="AU739" s="2280"/>
      <c r="AV739" s="2280"/>
      <c r="AW739" s="2280"/>
      <c r="AX739" s="2281"/>
    </row>
    <row r="740" spans="1:50">
      <c r="A740" s="2289"/>
      <c r="B740" s="2290"/>
      <c r="C740" s="2290"/>
      <c r="D740" s="2290"/>
      <c r="E740" s="2290"/>
      <c r="F740" s="2290"/>
      <c r="G740" s="2290"/>
      <c r="H740" s="2290"/>
      <c r="I740" s="2290"/>
      <c r="J740" s="2290"/>
      <c r="K740" s="2290"/>
      <c r="L740" s="2290"/>
      <c r="M740" s="2290"/>
      <c r="N740" s="2290"/>
      <c r="O740" s="2290"/>
      <c r="P740" s="2290"/>
      <c r="Q740" s="2290"/>
      <c r="R740" s="2290"/>
      <c r="S740" s="2290"/>
      <c r="T740" s="2290"/>
      <c r="U740" s="2290"/>
      <c r="V740" s="2290"/>
      <c r="W740" s="2290"/>
      <c r="X740" s="2290"/>
      <c r="Y740" s="2290"/>
      <c r="Z740" s="2302"/>
      <c r="AA740" s="2280"/>
      <c r="AB740" s="2280"/>
      <c r="AC740" s="2280"/>
      <c r="AD740" s="2281"/>
      <c r="AE740" s="2280"/>
      <c r="AF740" s="2280"/>
      <c r="AG740" s="2280"/>
      <c r="AH740" s="2280"/>
      <c r="AI740" s="2281"/>
      <c r="AJ740" s="2280"/>
      <c r="AK740" s="2280"/>
      <c r="AL740" s="2280"/>
      <c r="AM740" s="2280"/>
      <c r="AN740" s="2281"/>
      <c r="AO740" s="2280"/>
      <c r="AP740" s="2280"/>
      <c r="AQ740" s="2280"/>
      <c r="AR740" s="2280"/>
      <c r="AS740" s="2281"/>
      <c r="AT740" s="2280"/>
      <c r="AU740" s="2280"/>
      <c r="AV740" s="2280"/>
      <c r="AW740" s="2280"/>
      <c r="AX740" s="2281"/>
    </row>
    <row r="741" spans="1:50" ht="15.75">
      <c r="A741" s="2196" t="s">
        <v>43</v>
      </c>
      <c r="B741" s="2197"/>
      <c r="C741" s="2197"/>
      <c r="D741" s="516"/>
      <c r="E741" s="518" t="s">
        <v>44</v>
      </c>
      <c r="F741" s="518" t="s">
        <v>45</v>
      </c>
      <c r="G741" s="518" t="s">
        <v>208</v>
      </c>
      <c r="H741" s="2197" t="s">
        <v>47</v>
      </c>
      <c r="I741" s="2197"/>
      <c r="J741" s="2197"/>
      <c r="K741" s="517"/>
      <c r="L741" s="517"/>
      <c r="M741" s="517"/>
      <c r="N741" s="517"/>
      <c r="O741" s="517"/>
      <c r="P741" s="517"/>
      <c r="Q741" s="517"/>
      <c r="R741" s="517"/>
      <c r="S741" s="518" t="s">
        <v>48</v>
      </c>
      <c r="T741" s="517"/>
      <c r="U741" s="2285">
        <f>$AT$38</f>
        <v>462</v>
      </c>
      <c r="V741" s="2285"/>
      <c r="W741" s="2286" t="s">
        <v>49</v>
      </c>
      <c r="X741" s="2286"/>
      <c r="Y741" s="517"/>
      <c r="Z741" s="2302"/>
      <c r="AA741" s="2280"/>
      <c r="AB741" s="2280"/>
      <c r="AC741" s="2280"/>
      <c r="AD741" s="2281"/>
      <c r="AE741" s="2280"/>
      <c r="AF741" s="2280"/>
      <c r="AG741" s="2280"/>
      <c r="AH741" s="2280"/>
      <c r="AI741" s="2281"/>
      <c r="AJ741" s="2280"/>
      <c r="AK741" s="2280"/>
      <c r="AL741" s="2280"/>
      <c r="AM741" s="2280"/>
      <c r="AN741" s="2281"/>
      <c r="AO741" s="2280"/>
      <c r="AP741" s="2280"/>
      <c r="AQ741" s="2280"/>
      <c r="AR741" s="2280"/>
      <c r="AS741" s="2281"/>
      <c r="AT741" s="2280"/>
      <c r="AU741" s="2280"/>
      <c r="AV741" s="2280"/>
      <c r="AW741" s="2280"/>
      <c r="AX741" s="2281"/>
    </row>
    <row r="742" spans="1:50">
      <c r="A742" s="2194"/>
      <c r="B742" s="2195"/>
      <c r="C742" s="2195"/>
      <c r="D742" s="2195"/>
      <c r="E742" s="540"/>
      <c r="F742" s="541"/>
      <c r="G742" s="527">
        <f>SUM($AT$38-F742)</f>
        <v>462</v>
      </c>
      <c r="H742" s="2280"/>
      <c r="I742" s="2280"/>
      <c r="J742" s="2280"/>
      <c r="K742" s="2280"/>
      <c r="L742" s="2280"/>
      <c r="M742" s="2280"/>
      <c r="N742" s="2280"/>
      <c r="O742" s="2280"/>
      <c r="P742" s="2280"/>
      <c r="Q742" s="2280"/>
      <c r="R742" s="2280"/>
      <c r="S742" s="2280"/>
      <c r="T742" s="2280"/>
      <c r="U742" s="2280"/>
      <c r="V742" s="2280"/>
      <c r="W742" s="2280"/>
      <c r="X742" s="2280"/>
      <c r="Y742" s="517"/>
      <c r="Z742" s="2302"/>
      <c r="AA742" s="2280"/>
      <c r="AB742" s="2280"/>
      <c r="AC742" s="2280"/>
      <c r="AD742" s="2281"/>
      <c r="AE742" s="2280"/>
      <c r="AF742" s="2280"/>
      <c r="AG742" s="2280"/>
      <c r="AH742" s="2280"/>
      <c r="AI742" s="2281"/>
      <c r="AJ742" s="2280"/>
      <c r="AK742" s="2280"/>
      <c r="AL742" s="2280"/>
      <c r="AM742" s="2280"/>
      <c r="AN742" s="2281"/>
      <c r="AO742" s="2280"/>
      <c r="AP742" s="2280"/>
      <c r="AQ742" s="2280"/>
      <c r="AR742" s="2280"/>
      <c r="AS742" s="2281"/>
      <c r="AT742" s="2280"/>
      <c r="AU742" s="2280"/>
      <c r="AV742" s="2280"/>
      <c r="AW742" s="2280"/>
      <c r="AX742" s="2281"/>
    </row>
    <row r="743" spans="1:50">
      <c r="A743" s="2194"/>
      <c r="B743" s="2195"/>
      <c r="C743" s="2195"/>
      <c r="D743" s="2195"/>
      <c r="E743" s="540"/>
      <c r="F743" s="541"/>
      <c r="G743" s="527">
        <f t="shared" ref="G743:G752" si="15">SUM($AT$38-F743)</f>
        <v>462</v>
      </c>
      <c r="H743" s="2280"/>
      <c r="I743" s="2280"/>
      <c r="J743" s="2280"/>
      <c r="K743" s="2280"/>
      <c r="L743" s="2280"/>
      <c r="M743" s="2280"/>
      <c r="N743" s="2280"/>
      <c r="O743" s="2280"/>
      <c r="P743" s="2280"/>
      <c r="Q743" s="2280"/>
      <c r="R743" s="2280"/>
      <c r="S743" s="2280"/>
      <c r="T743" s="2280"/>
      <c r="U743" s="2280"/>
      <c r="V743" s="2280"/>
      <c r="W743" s="2280"/>
      <c r="X743" s="2280"/>
      <c r="Y743" s="517"/>
      <c r="Z743" s="2302"/>
      <c r="AA743" s="2280"/>
      <c r="AB743" s="2280"/>
      <c r="AC743" s="2280"/>
      <c r="AD743" s="2281"/>
      <c r="AE743" s="2280"/>
      <c r="AF743" s="2280"/>
      <c r="AG743" s="2280"/>
      <c r="AH743" s="2280"/>
      <c r="AI743" s="2281"/>
      <c r="AJ743" s="2280"/>
      <c r="AK743" s="2280"/>
      <c r="AL743" s="2280"/>
      <c r="AM743" s="2280"/>
      <c r="AN743" s="2281"/>
      <c r="AO743" s="2280"/>
      <c r="AP743" s="2280"/>
      <c r="AQ743" s="2280"/>
      <c r="AR743" s="2280"/>
      <c r="AS743" s="2281"/>
      <c r="AT743" s="2280"/>
      <c r="AU743" s="2280"/>
      <c r="AV743" s="2280"/>
      <c r="AW743" s="2280"/>
      <c r="AX743" s="2281"/>
    </row>
    <row r="744" spans="1:50">
      <c r="A744" s="2194"/>
      <c r="B744" s="2195"/>
      <c r="C744" s="2195"/>
      <c r="D744" s="2195"/>
      <c r="E744" s="540"/>
      <c r="F744" s="541"/>
      <c r="G744" s="527">
        <f t="shared" si="15"/>
        <v>462</v>
      </c>
      <c r="H744" s="2280"/>
      <c r="I744" s="2280"/>
      <c r="J744" s="2280"/>
      <c r="K744" s="2280"/>
      <c r="L744" s="2280"/>
      <c r="M744" s="2280"/>
      <c r="N744" s="2280"/>
      <c r="O744" s="2280"/>
      <c r="P744" s="2280"/>
      <c r="Q744" s="2280"/>
      <c r="R744" s="2280"/>
      <c r="S744" s="2280"/>
      <c r="T744" s="2280"/>
      <c r="U744" s="2280"/>
      <c r="V744" s="2280"/>
      <c r="W744" s="2280"/>
      <c r="X744" s="2280"/>
      <c r="Y744" s="517"/>
      <c r="Z744" s="2302"/>
      <c r="AA744" s="2280"/>
      <c r="AB744" s="2280"/>
      <c r="AC744" s="2280"/>
      <c r="AD744" s="2281"/>
      <c r="AE744" s="2280"/>
      <c r="AF744" s="2280"/>
      <c r="AG744" s="2280"/>
      <c r="AH744" s="2280"/>
      <c r="AI744" s="2281"/>
      <c r="AJ744" s="2280"/>
      <c r="AK744" s="2280"/>
      <c r="AL744" s="2280"/>
      <c r="AM744" s="2280"/>
      <c r="AN744" s="2281"/>
      <c r="AO744" s="2280"/>
      <c r="AP744" s="2280"/>
      <c r="AQ744" s="2280"/>
      <c r="AR744" s="2280"/>
      <c r="AS744" s="2281"/>
      <c r="AT744" s="2280"/>
      <c r="AU744" s="2280"/>
      <c r="AV744" s="2280"/>
      <c r="AW744" s="2280"/>
      <c r="AX744" s="2281"/>
    </row>
    <row r="745" spans="1:50">
      <c r="A745" s="2194"/>
      <c r="B745" s="2195"/>
      <c r="C745" s="2195"/>
      <c r="D745" s="2195"/>
      <c r="E745" s="540"/>
      <c r="F745" s="541"/>
      <c r="G745" s="527">
        <f t="shared" si="15"/>
        <v>462</v>
      </c>
      <c r="H745" s="2280"/>
      <c r="I745" s="2280"/>
      <c r="J745" s="2280"/>
      <c r="K745" s="2280"/>
      <c r="L745" s="2280"/>
      <c r="M745" s="2280"/>
      <c r="N745" s="2280"/>
      <c r="O745" s="2280"/>
      <c r="P745" s="2280"/>
      <c r="Q745" s="2280"/>
      <c r="R745" s="2280"/>
      <c r="S745" s="2280"/>
      <c r="T745" s="2280"/>
      <c r="U745" s="2280"/>
      <c r="V745" s="2280"/>
      <c r="W745" s="2280"/>
      <c r="X745" s="2280"/>
      <c r="Y745" s="517"/>
      <c r="Z745" s="2302"/>
      <c r="AA745" s="2280"/>
      <c r="AB745" s="2280"/>
      <c r="AC745" s="2280"/>
      <c r="AD745" s="2281"/>
      <c r="AE745" s="2280"/>
      <c r="AF745" s="2280"/>
      <c r="AG745" s="2280"/>
      <c r="AH745" s="2280"/>
      <c r="AI745" s="2281"/>
      <c r="AJ745" s="2280"/>
      <c r="AK745" s="2280"/>
      <c r="AL745" s="2280"/>
      <c r="AM745" s="2280"/>
      <c r="AN745" s="2281"/>
      <c r="AO745" s="2280"/>
      <c r="AP745" s="2280"/>
      <c r="AQ745" s="2280"/>
      <c r="AR745" s="2280"/>
      <c r="AS745" s="2281"/>
      <c r="AT745" s="2280"/>
      <c r="AU745" s="2280"/>
      <c r="AV745" s="2280"/>
      <c r="AW745" s="2280"/>
      <c r="AX745" s="2281"/>
    </row>
    <row r="746" spans="1:50">
      <c r="A746" s="2194"/>
      <c r="B746" s="2195"/>
      <c r="C746" s="2195"/>
      <c r="D746" s="2195"/>
      <c r="E746" s="540"/>
      <c r="F746" s="541"/>
      <c r="G746" s="527">
        <f t="shared" si="15"/>
        <v>462</v>
      </c>
      <c r="H746" s="2280"/>
      <c r="I746" s="2280"/>
      <c r="J746" s="2280"/>
      <c r="K746" s="2280"/>
      <c r="L746" s="2280"/>
      <c r="M746" s="2280"/>
      <c r="N746" s="2280"/>
      <c r="O746" s="2280"/>
      <c r="P746" s="2280"/>
      <c r="Q746" s="2280"/>
      <c r="R746" s="2280"/>
      <c r="S746" s="2280"/>
      <c r="T746" s="2280"/>
      <c r="U746" s="2280"/>
      <c r="V746" s="2280"/>
      <c r="W746" s="2280"/>
      <c r="X746" s="2280"/>
      <c r="Y746" s="517"/>
      <c r="Z746" s="2302"/>
      <c r="AA746" s="2280"/>
      <c r="AB746" s="2280"/>
      <c r="AC746" s="2280"/>
      <c r="AD746" s="2281"/>
      <c r="AE746" s="2280"/>
      <c r="AF746" s="2280"/>
      <c r="AG746" s="2280"/>
      <c r="AH746" s="2280"/>
      <c r="AI746" s="2281"/>
      <c r="AJ746" s="2280"/>
      <c r="AK746" s="2280"/>
      <c r="AL746" s="2280"/>
      <c r="AM746" s="2280"/>
      <c r="AN746" s="2281"/>
      <c r="AO746" s="2280"/>
      <c r="AP746" s="2280"/>
      <c r="AQ746" s="2280"/>
      <c r="AR746" s="2280"/>
      <c r="AS746" s="2281"/>
      <c r="AT746" s="2280"/>
      <c r="AU746" s="2280"/>
      <c r="AV746" s="2280"/>
      <c r="AW746" s="2280"/>
      <c r="AX746" s="2281"/>
    </row>
    <row r="747" spans="1:50">
      <c r="A747" s="2194"/>
      <c r="B747" s="2195"/>
      <c r="C747" s="2195"/>
      <c r="D747" s="2195"/>
      <c r="E747" s="540"/>
      <c r="F747" s="541"/>
      <c r="G747" s="527">
        <f t="shared" si="15"/>
        <v>462</v>
      </c>
      <c r="H747" s="2280"/>
      <c r="I747" s="2280"/>
      <c r="J747" s="2280"/>
      <c r="K747" s="2280"/>
      <c r="L747" s="2280"/>
      <c r="M747" s="2280"/>
      <c r="N747" s="2280"/>
      <c r="O747" s="2280"/>
      <c r="P747" s="2280"/>
      <c r="Q747" s="2280"/>
      <c r="R747" s="2280"/>
      <c r="S747" s="2280"/>
      <c r="T747" s="2280"/>
      <c r="U747" s="2280"/>
      <c r="V747" s="2280"/>
      <c r="W747" s="2280"/>
      <c r="X747" s="2280"/>
      <c r="Y747" s="517"/>
      <c r="Z747" s="2302"/>
      <c r="AA747" s="2280"/>
      <c r="AB747" s="2280"/>
      <c r="AC747" s="2280"/>
      <c r="AD747" s="2281"/>
      <c r="AE747" s="2280"/>
      <c r="AF747" s="2280"/>
      <c r="AG747" s="2280"/>
      <c r="AH747" s="2280"/>
      <c r="AI747" s="2281"/>
      <c r="AJ747" s="2280"/>
      <c r="AK747" s="2280"/>
      <c r="AL747" s="2280"/>
      <c r="AM747" s="2280"/>
      <c r="AN747" s="2281"/>
      <c r="AO747" s="2280"/>
      <c r="AP747" s="2280"/>
      <c r="AQ747" s="2280"/>
      <c r="AR747" s="2280"/>
      <c r="AS747" s="2281"/>
      <c r="AT747" s="2280"/>
      <c r="AU747" s="2280"/>
      <c r="AV747" s="2280"/>
      <c r="AW747" s="2280"/>
      <c r="AX747" s="2281"/>
    </row>
    <row r="748" spans="1:50">
      <c r="A748" s="2194"/>
      <c r="B748" s="2195"/>
      <c r="C748" s="2195"/>
      <c r="D748" s="2195"/>
      <c r="E748" s="540"/>
      <c r="F748" s="541"/>
      <c r="G748" s="527">
        <f t="shared" si="15"/>
        <v>462</v>
      </c>
      <c r="H748" s="2280"/>
      <c r="I748" s="2280"/>
      <c r="J748" s="2280"/>
      <c r="K748" s="2280"/>
      <c r="L748" s="2280"/>
      <c r="M748" s="2280"/>
      <c r="N748" s="2280"/>
      <c r="O748" s="2280"/>
      <c r="P748" s="2280"/>
      <c r="Q748" s="2280"/>
      <c r="R748" s="2280"/>
      <c r="S748" s="2280"/>
      <c r="T748" s="2280"/>
      <c r="U748" s="2280"/>
      <c r="V748" s="2280"/>
      <c r="W748" s="2280"/>
      <c r="X748" s="2280"/>
      <c r="Y748" s="517"/>
      <c r="Z748" s="2302"/>
      <c r="AA748" s="2280"/>
      <c r="AB748" s="2280"/>
      <c r="AC748" s="2280"/>
      <c r="AD748" s="2281"/>
      <c r="AE748" s="2280"/>
      <c r="AF748" s="2280"/>
      <c r="AG748" s="2280"/>
      <c r="AH748" s="2280"/>
      <c r="AI748" s="2281"/>
      <c r="AJ748" s="2280"/>
      <c r="AK748" s="2280"/>
      <c r="AL748" s="2280"/>
      <c r="AM748" s="2280"/>
      <c r="AN748" s="2281"/>
      <c r="AO748" s="2280"/>
      <c r="AP748" s="2280"/>
      <c r="AQ748" s="2280"/>
      <c r="AR748" s="2280"/>
      <c r="AS748" s="2281"/>
      <c r="AT748" s="2280"/>
      <c r="AU748" s="2280"/>
      <c r="AV748" s="2280"/>
      <c r="AW748" s="2280"/>
      <c r="AX748" s="2281"/>
    </row>
    <row r="749" spans="1:50">
      <c r="A749" s="2194"/>
      <c r="B749" s="2195"/>
      <c r="C749" s="2195"/>
      <c r="D749" s="2195"/>
      <c r="E749" s="540"/>
      <c r="F749" s="541"/>
      <c r="G749" s="527">
        <f t="shared" si="15"/>
        <v>462</v>
      </c>
      <c r="H749" s="2280"/>
      <c r="I749" s="2280"/>
      <c r="J749" s="2280"/>
      <c r="K749" s="2280"/>
      <c r="L749" s="2280"/>
      <c r="M749" s="2280"/>
      <c r="N749" s="2280"/>
      <c r="O749" s="2280"/>
      <c r="P749" s="2280"/>
      <c r="Q749" s="2280"/>
      <c r="R749" s="2280"/>
      <c r="S749" s="2280"/>
      <c r="T749" s="2280"/>
      <c r="U749" s="2280"/>
      <c r="V749" s="2280"/>
      <c r="W749" s="2280"/>
      <c r="X749" s="2280"/>
      <c r="Y749" s="517"/>
      <c r="Z749" s="2302"/>
      <c r="AA749" s="2280"/>
      <c r="AB749" s="2280"/>
      <c r="AC749" s="2280"/>
      <c r="AD749" s="2281"/>
      <c r="AE749" s="2280"/>
      <c r="AF749" s="2280"/>
      <c r="AG749" s="2280"/>
      <c r="AH749" s="2280"/>
      <c r="AI749" s="2281"/>
      <c r="AJ749" s="2280"/>
      <c r="AK749" s="2280"/>
      <c r="AL749" s="2280"/>
      <c r="AM749" s="2280"/>
      <c r="AN749" s="2281"/>
      <c r="AO749" s="2280"/>
      <c r="AP749" s="2280"/>
      <c r="AQ749" s="2280"/>
      <c r="AR749" s="2280"/>
      <c r="AS749" s="2281"/>
      <c r="AT749" s="2280"/>
      <c r="AU749" s="2280"/>
      <c r="AV749" s="2280"/>
      <c r="AW749" s="2280"/>
      <c r="AX749" s="2281"/>
    </row>
    <row r="750" spans="1:50">
      <c r="A750" s="2194"/>
      <c r="B750" s="2195"/>
      <c r="C750" s="2195"/>
      <c r="D750" s="2195"/>
      <c r="E750" s="540"/>
      <c r="F750" s="541"/>
      <c r="G750" s="527">
        <f t="shared" si="15"/>
        <v>462</v>
      </c>
      <c r="H750" s="2280"/>
      <c r="I750" s="2280"/>
      <c r="J750" s="2280"/>
      <c r="K750" s="2280"/>
      <c r="L750" s="2280"/>
      <c r="M750" s="2280"/>
      <c r="N750" s="2280"/>
      <c r="O750" s="2280"/>
      <c r="P750" s="2280"/>
      <c r="Q750" s="2280"/>
      <c r="R750" s="2280"/>
      <c r="S750" s="2280"/>
      <c r="T750" s="2280"/>
      <c r="U750" s="2280"/>
      <c r="V750" s="2280"/>
      <c r="W750" s="2280"/>
      <c r="X750" s="2280"/>
      <c r="Y750" s="517"/>
      <c r="Z750" s="2302"/>
      <c r="AA750" s="2280"/>
      <c r="AB750" s="2280"/>
      <c r="AC750" s="2280"/>
      <c r="AD750" s="2281"/>
      <c r="AE750" s="2280"/>
      <c r="AF750" s="2280"/>
      <c r="AG750" s="2280"/>
      <c r="AH750" s="2280"/>
      <c r="AI750" s="2281"/>
      <c r="AJ750" s="2280"/>
      <c r="AK750" s="2280"/>
      <c r="AL750" s="2280"/>
      <c r="AM750" s="2280"/>
      <c r="AN750" s="2281"/>
      <c r="AO750" s="2280"/>
      <c r="AP750" s="2280"/>
      <c r="AQ750" s="2280"/>
      <c r="AR750" s="2280"/>
      <c r="AS750" s="2281"/>
      <c r="AT750" s="2280"/>
      <c r="AU750" s="2280"/>
      <c r="AV750" s="2280"/>
      <c r="AW750" s="2280"/>
      <c r="AX750" s="2281"/>
    </row>
    <row r="751" spans="1:50">
      <c r="A751" s="2194"/>
      <c r="B751" s="2195"/>
      <c r="C751" s="2195"/>
      <c r="D751" s="2195"/>
      <c r="E751" s="540"/>
      <c r="F751" s="541"/>
      <c r="G751" s="527">
        <f t="shared" si="15"/>
        <v>462</v>
      </c>
      <c r="H751" s="2280"/>
      <c r="I751" s="2280"/>
      <c r="J751" s="2280"/>
      <c r="K751" s="2280"/>
      <c r="L751" s="2280"/>
      <c r="M751" s="2280"/>
      <c r="N751" s="2280"/>
      <c r="O751" s="2280"/>
      <c r="P751" s="2280"/>
      <c r="Q751" s="2280"/>
      <c r="R751" s="2280"/>
      <c r="S751" s="2280"/>
      <c r="T751" s="2280"/>
      <c r="U751" s="2280"/>
      <c r="V751" s="2280"/>
      <c r="W751" s="2280"/>
      <c r="X751" s="2280"/>
      <c r="Y751" s="517"/>
      <c r="Z751" s="2302"/>
      <c r="AA751" s="2280"/>
      <c r="AB751" s="2280"/>
      <c r="AC751" s="2280"/>
      <c r="AD751" s="2281"/>
      <c r="AE751" s="2280"/>
      <c r="AF751" s="2280"/>
      <c r="AG751" s="2280"/>
      <c r="AH751" s="2280"/>
      <c r="AI751" s="2281"/>
      <c r="AJ751" s="2280"/>
      <c r="AK751" s="2280"/>
      <c r="AL751" s="2280"/>
      <c r="AM751" s="2280"/>
      <c r="AN751" s="2281"/>
      <c r="AO751" s="2280"/>
      <c r="AP751" s="2280"/>
      <c r="AQ751" s="2280"/>
      <c r="AR751" s="2280"/>
      <c r="AS751" s="2281"/>
      <c r="AT751" s="2280"/>
      <c r="AU751" s="2280"/>
      <c r="AV751" s="2280"/>
      <c r="AW751" s="2280"/>
      <c r="AX751" s="2281"/>
    </row>
    <row r="752" spans="1:50">
      <c r="A752" s="2194"/>
      <c r="B752" s="2195"/>
      <c r="C752" s="2195"/>
      <c r="D752" s="2195"/>
      <c r="E752" s="540"/>
      <c r="F752" s="541"/>
      <c r="G752" s="534">
        <f t="shared" si="15"/>
        <v>462</v>
      </c>
      <c r="H752" s="582" t="s">
        <v>55</v>
      </c>
      <c r="I752" s="519"/>
      <c r="J752" s="519"/>
      <c r="K752" s="519"/>
      <c r="L752" s="519"/>
      <c r="M752" s="519"/>
      <c r="N752" s="519"/>
      <c r="O752" s="519"/>
      <c r="P752" s="519"/>
      <c r="Q752" s="519"/>
      <c r="R752" s="519"/>
      <c r="S752" s="519"/>
      <c r="T752" s="519"/>
      <c r="U752" s="519"/>
      <c r="V752" s="519"/>
      <c r="W752" s="519"/>
      <c r="X752" s="519"/>
      <c r="Y752" s="519"/>
      <c r="Z752" s="2223" t="s">
        <v>209</v>
      </c>
      <c r="AA752" s="2224"/>
      <c r="AB752" s="2224"/>
      <c r="AC752" s="2224"/>
      <c r="AD752" s="2225"/>
      <c r="AE752" s="2291"/>
      <c r="AF752" s="2291"/>
      <c r="AG752" s="2291"/>
      <c r="AH752" s="2291"/>
      <c r="AI752" s="2292"/>
      <c r="AJ752" s="2291"/>
      <c r="AK752" s="2291"/>
      <c r="AL752" s="2291"/>
      <c r="AM752" s="2291"/>
      <c r="AN752" s="2292"/>
      <c r="AO752" s="2291"/>
      <c r="AP752" s="2291"/>
      <c r="AQ752" s="2291"/>
      <c r="AR752" s="2291"/>
      <c r="AS752" s="2292"/>
      <c r="AT752" s="2291"/>
      <c r="AU752" s="2291"/>
      <c r="AV752" s="2291"/>
      <c r="AW752" s="2291"/>
      <c r="AX752" s="2292"/>
    </row>
    <row r="753" spans="1:50">
      <c r="A753" s="517">
        <v>6</v>
      </c>
      <c r="B753" s="517"/>
      <c r="C753" s="517"/>
      <c r="D753" s="517"/>
      <c r="E753" s="515"/>
      <c r="F753" s="514">
        <v>7</v>
      </c>
      <c r="G753" s="514"/>
      <c r="H753" s="514"/>
      <c r="I753" s="514"/>
      <c r="J753" s="515"/>
      <c r="K753" s="514">
        <v>8</v>
      </c>
      <c r="L753" s="514"/>
      <c r="M753" s="514"/>
      <c r="N753" s="514"/>
      <c r="O753" s="515"/>
      <c r="P753" s="514">
        <v>9</v>
      </c>
      <c r="Q753" s="514"/>
      <c r="R753" s="514"/>
      <c r="S753" s="514"/>
      <c r="T753" s="515"/>
      <c r="U753" s="514">
        <v>10</v>
      </c>
      <c r="V753" s="514"/>
      <c r="W753" s="514"/>
      <c r="X753" s="514"/>
      <c r="Y753" s="515"/>
      <c r="Z753" s="517">
        <v>11</v>
      </c>
      <c r="AA753" s="517"/>
      <c r="AB753" s="517"/>
      <c r="AC753" s="517"/>
      <c r="AD753" s="520"/>
      <c r="AE753" s="517">
        <v>12</v>
      </c>
      <c r="AF753" s="517"/>
      <c r="AG753" s="517"/>
      <c r="AH753" s="517"/>
      <c r="AI753" s="520"/>
      <c r="AJ753" s="517">
        <v>13</v>
      </c>
      <c r="AK753" s="517"/>
      <c r="AL753" s="517"/>
      <c r="AM753" s="517"/>
      <c r="AN753" s="520"/>
      <c r="AO753" s="517">
        <v>14</v>
      </c>
      <c r="AP753" s="517"/>
      <c r="AQ753" s="517"/>
      <c r="AR753" s="517"/>
      <c r="AS753" s="520"/>
      <c r="AT753" s="517">
        <v>15</v>
      </c>
      <c r="AU753" s="517"/>
      <c r="AV753" s="517"/>
      <c r="AW753" s="517"/>
      <c r="AX753" s="520"/>
    </row>
    <row r="754" spans="1:50">
      <c r="A754" s="2280"/>
      <c r="B754" s="2280"/>
      <c r="C754" s="2280"/>
      <c r="D754" s="2280"/>
      <c r="E754" s="2281"/>
      <c r="F754" s="2280"/>
      <c r="G754" s="2280"/>
      <c r="H754" s="2280"/>
      <c r="I754" s="2280"/>
      <c r="J754" s="2281"/>
      <c r="K754" s="2280"/>
      <c r="L754" s="2280"/>
      <c r="M754" s="2280"/>
      <c r="N754" s="2280"/>
      <c r="O754" s="2281"/>
      <c r="P754" s="2280"/>
      <c r="Q754" s="2280"/>
      <c r="R754" s="2280"/>
      <c r="S754" s="2280"/>
      <c r="T754" s="2281"/>
      <c r="U754" s="2280"/>
      <c r="V754" s="2280"/>
      <c r="W754" s="2280"/>
      <c r="X754" s="2280"/>
      <c r="Y754" s="2281"/>
      <c r="Z754" s="2280"/>
      <c r="AA754" s="2280"/>
      <c r="AB754" s="2280"/>
      <c r="AC754" s="2280"/>
      <c r="AD754" s="2281"/>
      <c r="AE754" s="2280"/>
      <c r="AF754" s="2280"/>
      <c r="AG754" s="2280"/>
      <c r="AH754" s="2280"/>
      <c r="AI754" s="2281"/>
      <c r="AJ754" s="2280"/>
      <c r="AK754" s="2280"/>
      <c r="AL754" s="2280"/>
      <c r="AM754" s="2280"/>
      <c r="AN754" s="2281"/>
      <c r="AO754" s="2280"/>
      <c r="AP754" s="2280"/>
      <c r="AQ754" s="2280"/>
      <c r="AR754" s="2280"/>
      <c r="AS754" s="2281"/>
      <c r="AT754" s="2280"/>
      <c r="AU754" s="2280"/>
      <c r="AV754" s="2280"/>
      <c r="AW754" s="2280"/>
      <c r="AX754" s="2281"/>
    </row>
    <row r="755" spans="1:50">
      <c r="A755" s="2280"/>
      <c r="B755" s="2280"/>
      <c r="C755" s="2280"/>
      <c r="D755" s="2280"/>
      <c r="E755" s="2281"/>
      <c r="F755" s="2280"/>
      <c r="G755" s="2280"/>
      <c r="H755" s="2280"/>
      <c r="I755" s="2280"/>
      <c r="J755" s="2281"/>
      <c r="K755" s="2280"/>
      <c r="L755" s="2280"/>
      <c r="M755" s="2280"/>
      <c r="N755" s="2280"/>
      <c r="O755" s="2281"/>
      <c r="P755" s="2280"/>
      <c r="Q755" s="2280"/>
      <c r="R755" s="2280"/>
      <c r="S755" s="2280"/>
      <c r="T755" s="2281"/>
      <c r="U755" s="2280"/>
      <c r="V755" s="2280"/>
      <c r="W755" s="2280"/>
      <c r="X755" s="2280"/>
      <c r="Y755" s="2281"/>
      <c r="Z755" s="2280"/>
      <c r="AA755" s="2280"/>
      <c r="AB755" s="2280"/>
      <c r="AC755" s="2280"/>
      <c r="AD755" s="2281"/>
      <c r="AE755" s="2280"/>
      <c r="AF755" s="2280"/>
      <c r="AG755" s="2280"/>
      <c r="AH755" s="2280"/>
      <c r="AI755" s="2281"/>
      <c r="AJ755" s="2280"/>
      <c r="AK755" s="2280"/>
      <c r="AL755" s="2280"/>
      <c r="AM755" s="2280"/>
      <c r="AN755" s="2281"/>
      <c r="AO755" s="2280"/>
      <c r="AP755" s="2280"/>
      <c r="AQ755" s="2280"/>
      <c r="AR755" s="2280"/>
      <c r="AS755" s="2281"/>
      <c r="AT755" s="2280"/>
      <c r="AU755" s="2280"/>
      <c r="AV755" s="2280"/>
      <c r="AW755" s="2280"/>
      <c r="AX755" s="2281"/>
    </row>
    <row r="756" spans="1:50">
      <c r="A756" s="2280"/>
      <c r="B756" s="2280"/>
      <c r="C756" s="2280"/>
      <c r="D756" s="2280"/>
      <c r="E756" s="2281"/>
      <c r="F756" s="2280"/>
      <c r="G756" s="2280"/>
      <c r="H756" s="2280"/>
      <c r="I756" s="2280"/>
      <c r="J756" s="2281"/>
      <c r="K756" s="2280"/>
      <c r="L756" s="2280"/>
      <c r="M756" s="2280"/>
      <c r="N756" s="2280"/>
      <c r="O756" s="2281"/>
      <c r="P756" s="2280"/>
      <c r="Q756" s="2280"/>
      <c r="R756" s="2280"/>
      <c r="S756" s="2280"/>
      <c r="T756" s="2281"/>
      <c r="U756" s="2280"/>
      <c r="V756" s="2280"/>
      <c r="W756" s="2280"/>
      <c r="X756" s="2280"/>
      <c r="Y756" s="2281"/>
      <c r="Z756" s="2280"/>
      <c r="AA756" s="2280"/>
      <c r="AB756" s="2280"/>
      <c r="AC756" s="2280"/>
      <c r="AD756" s="2281"/>
      <c r="AE756" s="2280"/>
      <c r="AF756" s="2280"/>
      <c r="AG756" s="2280"/>
      <c r="AH756" s="2280"/>
      <c r="AI756" s="2281"/>
      <c r="AJ756" s="2280"/>
      <c r="AK756" s="2280"/>
      <c r="AL756" s="2280"/>
      <c r="AM756" s="2280"/>
      <c r="AN756" s="2281"/>
      <c r="AO756" s="2280"/>
      <c r="AP756" s="2280"/>
      <c r="AQ756" s="2280"/>
      <c r="AR756" s="2280"/>
      <c r="AS756" s="2281"/>
      <c r="AT756" s="2280"/>
      <c r="AU756" s="2280"/>
      <c r="AV756" s="2280"/>
      <c r="AW756" s="2280"/>
      <c r="AX756" s="2281"/>
    </row>
    <row r="757" spans="1:50">
      <c r="A757" s="2280"/>
      <c r="B757" s="2280"/>
      <c r="C757" s="2280"/>
      <c r="D757" s="2280"/>
      <c r="E757" s="2281"/>
      <c r="F757" s="2280"/>
      <c r="G757" s="2280"/>
      <c r="H757" s="2280"/>
      <c r="I757" s="2280"/>
      <c r="J757" s="2281"/>
      <c r="K757" s="2280"/>
      <c r="L757" s="2280"/>
      <c r="M757" s="2280"/>
      <c r="N757" s="2280"/>
      <c r="O757" s="2281"/>
      <c r="P757" s="2280"/>
      <c r="Q757" s="2280"/>
      <c r="R757" s="2280"/>
      <c r="S757" s="2280"/>
      <c r="T757" s="2281"/>
      <c r="U757" s="2280"/>
      <c r="V757" s="2280"/>
      <c r="W757" s="2280"/>
      <c r="X757" s="2280"/>
      <c r="Y757" s="2281"/>
      <c r="Z757" s="2280"/>
      <c r="AA757" s="2280"/>
      <c r="AB757" s="2280"/>
      <c r="AC757" s="2280"/>
      <c r="AD757" s="2281"/>
      <c r="AE757" s="2280"/>
      <c r="AF757" s="2280"/>
      <c r="AG757" s="2280"/>
      <c r="AH757" s="2280"/>
      <c r="AI757" s="2281"/>
      <c r="AJ757" s="2280"/>
      <c r="AK757" s="2280"/>
      <c r="AL757" s="2280"/>
      <c r="AM757" s="2280"/>
      <c r="AN757" s="2281"/>
      <c r="AO757" s="2280"/>
      <c r="AP757" s="2280"/>
      <c r="AQ757" s="2280"/>
      <c r="AR757" s="2280"/>
      <c r="AS757" s="2281"/>
      <c r="AT757" s="2280"/>
      <c r="AU757" s="2280"/>
      <c r="AV757" s="2280"/>
      <c r="AW757" s="2280"/>
      <c r="AX757" s="2281"/>
    </row>
    <row r="758" spans="1:50">
      <c r="A758" s="2280"/>
      <c r="B758" s="2280"/>
      <c r="C758" s="2280"/>
      <c r="D758" s="2280"/>
      <c r="E758" s="2281"/>
      <c r="F758" s="2280"/>
      <c r="G758" s="2280"/>
      <c r="H758" s="2280"/>
      <c r="I758" s="2280"/>
      <c r="J758" s="2281"/>
      <c r="K758" s="2280"/>
      <c r="L758" s="2280"/>
      <c r="M758" s="2280"/>
      <c r="N758" s="2280"/>
      <c r="O758" s="2281"/>
      <c r="P758" s="2280"/>
      <c r="Q758" s="2280"/>
      <c r="R758" s="2280"/>
      <c r="S758" s="2280"/>
      <c r="T758" s="2281"/>
      <c r="U758" s="2280"/>
      <c r="V758" s="2280"/>
      <c r="W758" s="2280"/>
      <c r="X758" s="2280"/>
      <c r="Y758" s="2281"/>
      <c r="Z758" s="2280"/>
      <c r="AA758" s="2280"/>
      <c r="AB758" s="2280"/>
      <c r="AC758" s="2280"/>
      <c r="AD758" s="2281"/>
      <c r="AE758" s="2280"/>
      <c r="AF758" s="2280"/>
      <c r="AG758" s="2280"/>
      <c r="AH758" s="2280"/>
      <c r="AI758" s="2281"/>
      <c r="AJ758" s="2280"/>
      <c r="AK758" s="2280"/>
      <c r="AL758" s="2280"/>
      <c r="AM758" s="2280"/>
      <c r="AN758" s="2281"/>
      <c r="AO758" s="2280"/>
      <c r="AP758" s="2280"/>
      <c r="AQ758" s="2280"/>
      <c r="AR758" s="2280"/>
      <c r="AS758" s="2281"/>
      <c r="AT758" s="2280"/>
      <c r="AU758" s="2280"/>
      <c r="AV758" s="2280"/>
      <c r="AW758" s="2280"/>
      <c r="AX758" s="2281"/>
    </row>
    <row r="759" spans="1:50">
      <c r="A759" s="2280"/>
      <c r="B759" s="2280"/>
      <c r="C759" s="2280"/>
      <c r="D759" s="2280"/>
      <c r="E759" s="2281"/>
      <c r="F759" s="2280"/>
      <c r="G759" s="2280"/>
      <c r="H759" s="2280"/>
      <c r="I759" s="2280"/>
      <c r="J759" s="2281"/>
      <c r="K759" s="2280"/>
      <c r="L759" s="2280"/>
      <c r="M759" s="2280"/>
      <c r="N759" s="2280"/>
      <c r="O759" s="2281"/>
      <c r="P759" s="2280"/>
      <c r="Q759" s="2280"/>
      <c r="R759" s="2280"/>
      <c r="S759" s="2280"/>
      <c r="T759" s="2281"/>
      <c r="U759" s="2280"/>
      <c r="V759" s="2280"/>
      <c r="W759" s="2280"/>
      <c r="X759" s="2280"/>
      <c r="Y759" s="2281"/>
      <c r="Z759" s="2280"/>
      <c r="AA759" s="2280"/>
      <c r="AB759" s="2280"/>
      <c r="AC759" s="2280"/>
      <c r="AD759" s="2281"/>
      <c r="AE759" s="2280"/>
      <c r="AF759" s="2280"/>
      <c r="AG759" s="2280"/>
      <c r="AH759" s="2280"/>
      <c r="AI759" s="2281"/>
      <c r="AJ759" s="2280"/>
      <c r="AK759" s="2280"/>
      <c r="AL759" s="2280"/>
      <c r="AM759" s="2280"/>
      <c r="AN759" s="2281"/>
      <c r="AO759" s="2280"/>
      <c r="AP759" s="2280"/>
      <c r="AQ759" s="2280"/>
      <c r="AR759" s="2280"/>
      <c r="AS759" s="2281"/>
      <c r="AT759" s="2280"/>
      <c r="AU759" s="2280"/>
      <c r="AV759" s="2280"/>
      <c r="AW759" s="2280"/>
      <c r="AX759" s="2281"/>
    </row>
    <row r="760" spans="1:50">
      <c r="A760" s="2280"/>
      <c r="B760" s="2280"/>
      <c r="C760" s="2280"/>
      <c r="D760" s="2280"/>
      <c r="E760" s="2281"/>
      <c r="F760" s="2280"/>
      <c r="G760" s="2280"/>
      <c r="H760" s="2280"/>
      <c r="I760" s="2280"/>
      <c r="J760" s="2281"/>
      <c r="K760" s="2280"/>
      <c r="L760" s="2280"/>
      <c r="M760" s="2280"/>
      <c r="N760" s="2280"/>
      <c r="O760" s="2281"/>
      <c r="P760" s="2280"/>
      <c r="Q760" s="2280"/>
      <c r="R760" s="2280"/>
      <c r="S760" s="2280"/>
      <c r="T760" s="2281"/>
      <c r="U760" s="2280"/>
      <c r="V760" s="2280"/>
      <c r="W760" s="2280"/>
      <c r="X760" s="2280"/>
      <c r="Y760" s="2281"/>
      <c r="Z760" s="2280"/>
      <c r="AA760" s="2280"/>
      <c r="AB760" s="2280"/>
      <c r="AC760" s="2280"/>
      <c r="AD760" s="2281"/>
      <c r="AE760" s="2280"/>
      <c r="AF760" s="2280"/>
      <c r="AG760" s="2280"/>
      <c r="AH760" s="2280"/>
      <c r="AI760" s="2281"/>
      <c r="AJ760" s="2280"/>
      <c r="AK760" s="2280"/>
      <c r="AL760" s="2280"/>
      <c r="AM760" s="2280"/>
      <c r="AN760" s="2281"/>
      <c r="AO760" s="2280"/>
      <c r="AP760" s="2280"/>
      <c r="AQ760" s="2280"/>
      <c r="AR760" s="2280"/>
      <c r="AS760" s="2281"/>
      <c r="AT760" s="2280"/>
      <c r="AU760" s="2280"/>
      <c r="AV760" s="2280"/>
      <c r="AW760" s="2280"/>
      <c r="AX760" s="2281"/>
    </row>
    <row r="761" spans="1:50">
      <c r="A761" s="2280"/>
      <c r="B761" s="2280"/>
      <c r="C761" s="2280"/>
      <c r="D761" s="2280"/>
      <c r="E761" s="2281"/>
      <c r="F761" s="2280"/>
      <c r="G761" s="2280"/>
      <c r="H761" s="2280"/>
      <c r="I761" s="2280"/>
      <c r="J761" s="2281"/>
      <c r="K761" s="2280"/>
      <c r="L761" s="2280"/>
      <c r="M761" s="2280"/>
      <c r="N761" s="2280"/>
      <c r="O761" s="2281"/>
      <c r="P761" s="2280"/>
      <c r="Q761" s="2280"/>
      <c r="R761" s="2280"/>
      <c r="S761" s="2280"/>
      <c r="T761" s="2281"/>
      <c r="U761" s="2280"/>
      <c r="V761" s="2280"/>
      <c r="W761" s="2280"/>
      <c r="X761" s="2280"/>
      <c r="Y761" s="2281"/>
      <c r="Z761" s="2280"/>
      <c r="AA761" s="2280"/>
      <c r="AB761" s="2280"/>
      <c r="AC761" s="2280"/>
      <c r="AD761" s="2281"/>
      <c r="AE761" s="2280"/>
      <c r="AF761" s="2280"/>
      <c r="AG761" s="2280"/>
      <c r="AH761" s="2280"/>
      <c r="AI761" s="2281"/>
      <c r="AJ761" s="2280"/>
      <c r="AK761" s="2280"/>
      <c r="AL761" s="2280"/>
      <c r="AM761" s="2280"/>
      <c r="AN761" s="2281"/>
      <c r="AO761" s="2280"/>
      <c r="AP761" s="2280"/>
      <c r="AQ761" s="2280"/>
      <c r="AR761" s="2280"/>
      <c r="AS761" s="2281"/>
      <c r="AT761" s="2280"/>
      <c r="AU761" s="2280"/>
      <c r="AV761" s="2280"/>
      <c r="AW761" s="2280"/>
      <c r="AX761" s="2281"/>
    </row>
    <row r="762" spans="1:50">
      <c r="A762" s="2280"/>
      <c r="B762" s="2280"/>
      <c r="C762" s="2280"/>
      <c r="D762" s="2280"/>
      <c r="E762" s="2281"/>
      <c r="F762" s="2280"/>
      <c r="G762" s="2280"/>
      <c r="H762" s="2280"/>
      <c r="I762" s="2280"/>
      <c r="J762" s="2281"/>
      <c r="K762" s="2280"/>
      <c r="L762" s="2280"/>
      <c r="M762" s="2280"/>
      <c r="N762" s="2280"/>
      <c r="O762" s="2281"/>
      <c r="P762" s="2280"/>
      <c r="Q762" s="2280"/>
      <c r="R762" s="2280"/>
      <c r="S762" s="2280"/>
      <c r="T762" s="2281"/>
      <c r="U762" s="2280"/>
      <c r="V762" s="2280"/>
      <c r="W762" s="2280"/>
      <c r="X762" s="2280"/>
      <c r="Y762" s="2281"/>
      <c r="Z762" s="2280"/>
      <c r="AA762" s="2280"/>
      <c r="AB762" s="2280"/>
      <c r="AC762" s="2280"/>
      <c r="AD762" s="2281"/>
      <c r="AE762" s="2280"/>
      <c r="AF762" s="2280"/>
      <c r="AG762" s="2280"/>
      <c r="AH762" s="2280"/>
      <c r="AI762" s="2281"/>
      <c r="AJ762" s="2280"/>
      <c r="AK762" s="2280"/>
      <c r="AL762" s="2280"/>
      <c r="AM762" s="2280"/>
      <c r="AN762" s="2281"/>
      <c r="AO762" s="2280"/>
      <c r="AP762" s="2280"/>
      <c r="AQ762" s="2280"/>
      <c r="AR762" s="2280"/>
      <c r="AS762" s="2281"/>
      <c r="AT762" s="2280"/>
      <c r="AU762" s="2280"/>
      <c r="AV762" s="2280"/>
      <c r="AW762" s="2280"/>
      <c r="AX762" s="2281"/>
    </row>
    <row r="763" spans="1:50">
      <c r="A763" s="2280"/>
      <c r="B763" s="2280"/>
      <c r="C763" s="2280"/>
      <c r="D763" s="2280"/>
      <c r="E763" s="2281"/>
      <c r="F763" s="2280"/>
      <c r="G763" s="2280"/>
      <c r="H763" s="2280"/>
      <c r="I763" s="2280"/>
      <c r="J763" s="2281"/>
      <c r="K763" s="2280"/>
      <c r="L763" s="2280"/>
      <c r="M763" s="2280"/>
      <c r="N763" s="2280"/>
      <c r="O763" s="2281"/>
      <c r="P763" s="2280"/>
      <c r="Q763" s="2280"/>
      <c r="R763" s="2280"/>
      <c r="S763" s="2280"/>
      <c r="T763" s="2281"/>
      <c r="U763" s="2280"/>
      <c r="V763" s="2280"/>
      <c r="W763" s="2280"/>
      <c r="X763" s="2280"/>
      <c r="Y763" s="2281"/>
      <c r="Z763" s="2280"/>
      <c r="AA763" s="2280"/>
      <c r="AB763" s="2280"/>
      <c r="AC763" s="2280"/>
      <c r="AD763" s="2281"/>
      <c r="AE763" s="2280"/>
      <c r="AF763" s="2280"/>
      <c r="AG763" s="2280"/>
      <c r="AH763" s="2280"/>
      <c r="AI763" s="2281"/>
      <c r="AJ763" s="2280"/>
      <c r="AK763" s="2280"/>
      <c r="AL763" s="2280"/>
      <c r="AM763" s="2280"/>
      <c r="AN763" s="2281"/>
      <c r="AO763" s="2280"/>
      <c r="AP763" s="2280"/>
      <c r="AQ763" s="2280"/>
      <c r="AR763" s="2280"/>
      <c r="AS763" s="2281"/>
      <c r="AT763" s="2280"/>
      <c r="AU763" s="2280"/>
      <c r="AV763" s="2280"/>
      <c r="AW763" s="2280"/>
      <c r="AX763" s="2281"/>
    </row>
    <row r="764" spans="1:50">
      <c r="A764" s="2280"/>
      <c r="B764" s="2280"/>
      <c r="C764" s="2280"/>
      <c r="D764" s="2280"/>
      <c r="E764" s="2281"/>
      <c r="F764" s="2280"/>
      <c r="G764" s="2280"/>
      <c r="H764" s="2280"/>
      <c r="I764" s="2280"/>
      <c r="J764" s="2281"/>
      <c r="K764" s="2280"/>
      <c r="L764" s="2280"/>
      <c r="M764" s="2280"/>
      <c r="N764" s="2280"/>
      <c r="O764" s="2281"/>
      <c r="P764" s="2280"/>
      <c r="Q764" s="2280"/>
      <c r="R764" s="2280"/>
      <c r="S764" s="2280"/>
      <c r="T764" s="2281"/>
      <c r="U764" s="2280"/>
      <c r="V764" s="2280"/>
      <c r="W764" s="2280"/>
      <c r="X764" s="2280"/>
      <c r="Y764" s="2281"/>
      <c r="Z764" s="2280"/>
      <c r="AA764" s="2280"/>
      <c r="AB764" s="2280"/>
      <c r="AC764" s="2280"/>
      <c r="AD764" s="2281"/>
      <c r="AE764" s="2280"/>
      <c r="AF764" s="2280"/>
      <c r="AG764" s="2280"/>
      <c r="AH764" s="2280"/>
      <c r="AI764" s="2281"/>
      <c r="AJ764" s="2280"/>
      <c r="AK764" s="2280"/>
      <c r="AL764" s="2280"/>
      <c r="AM764" s="2280"/>
      <c r="AN764" s="2281"/>
      <c r="AO764" s="2280"/>
      <c r="AP764" s="2280"/>
      <c r="AQ764" s="2280"/>
      <c r="AR764" s="2280"/>
      <c r="AS764" s="2281"/>
      <c r="AT764" s="2280"/>
      <c r="AU764" s="2280"/>
      <c r="AV764" s="2280"/>
      <c r="AW764" s="2280"/>
      <c r="AX764" s="2281"/>
    </row>
    <row r="765" spans="1:50">
      <c r="A765" s="2280"/>
      <c r="B765" s="2280"/>
      <c r="C765" s="2280"/>
      <c r="D765" s="2280"/>
      <c r="E765" s="2281"/>
      <c r="F765" s="2280"/>
      <c r="G765" s="2280"/>
      <c r="H765" s="2280"/>
      <c r="I765" s="2280"/>
      <c r="J765" s="2281"/>
      <c r="K765" s="2280"/>
      <c r="L765" s="2280"/>
      <c r="M765" s="2280"/>
      <c r="N765" s="2280"/>
      <c r="O765" s="2281"/>
      <c r="P765" s="2280"/>
      <c r="Q765" s="2280"/>
      <c r="R765" s="2280"/>
      <c r="S765" s="2280"/>
      <c r="T765" s="2281"/>
      <c r="U765" s="2280"/>
      <c r="V765" s="2280"/>
      <c r="W765" s="2280"/>
      <c r="X765" s="2280"/>
      <c r="Y765" s="2281"/>
      <c r="Z765" s="2280"/>
      <c r="AA765" s="2280"/>
      <c r="AB765" s="2280"/>
      <c r="AC765" s="2280"/>
      <c r="AD765" s="2281"/>
      <c r="AE765" s="2280"/>
      <c r="AF765" s="2280"/>
      <c r="AG765" s="2280"/>
      <c r="AH765" s="2280"/>
      <c r="AI765" s="2281"/>
      <c r="AJ765" s="2280"/>
      <c r="AK765" s="2280"/>
      <c r="AL765" s="2280"/>
      <c r="AM765" s="2280"/>
      <c r="AN765" s="2281"/>
      <c r="AO765" s="2280"/>
      <c r="AP765" s="2280"/>
      <c r="AQ765" s="2280"/>
      <c r="AR765" s="2280"/>
      <c r="AS765" s="2281"/>
      <c r="AT765" s="2280"/>
      <c r="AU765" s="2280"/>
      <c r="AV765" s="2280"/>
      <c r="AW765" s="2280"/>
      <c r="AX765" s="2281"/>
    </row>
    <row r="766" spans="1:50">
      <c r="A766" s="2280"/>
      <c r="B766" s="2280"/>
      <c r="C766" s="2280"/>
      <c r="D766" s="2280"/>
      <c r="E766" s="2281"/>
      <c r="F766" s="2280"/>
      <c r="G766" s="2280"/>
      <c r="H766" s="2280"/>
      <c r="I766" s="2280"/>
      <c r="J766" s="2281"/>
      <c r="K766" s="2280"/>
      <c r="L766" s="2280"/>
      <c r="M766" s="2280"/>
      <c r="N766" s="2280"/>
      <c r="O766" s="2281"/>
      <c r="P766" s="2280"/>
      <c r="Q766" s="2280"/>
      <c r="R766" s="2280"/>
      <c r="S766" s="2280"/>
      <c r="T766" s="2281"/>
      <c r="U766" s="2280"/>
      <c r="V766" s="2280"/>
      <c r="W766" s="2280"/>
      <c r="X766" s="2280"/>
      <c r="Y766" s="2281"/>
      <c r="Z766" s="2280"/>
      <c r="AA766" s="2280"/>
      <c r="AB766" s="2280"/>
      <c r="AC766" s="2280"/>
      <c r="AD766" s="2281"/>
      <c r="AE766" s="2280"/>
      <c r="AF766" s="2280"/>
      <c r="AG766" s="2280"/>
      <c r="AH766" s="2280"/>
      <c r="AI766" s="2281"/>
      <c r="AJ766" s="2280"/>
      <c r="AK766" s="2280"/>
      <c r="AL766" s="2280"/>
      <c r="AM766" s="2280"/>
      <c r="AN766" s="2281"/>
      <c r="AO766" s="2280"/>
      <c r="AP766" s="2280"/>
      <c r="AQ766" s="2280"/>
      <c r="AR766" s="2280"/>
      <c r="AS766" s="2281"/>
      <c r="AT766" s="2280"/>
      <c r="AU766" s="2280"/>
      <c r="AV766" s="2280"/>
      <c r="AW766" s="2280"/>
      <c r="AX766" s="2281"/>
    </row>
    <row r="767" spans="1:50">
      <c r="A767" s="2280"/>
      <c r="B767" s="2280"/>
      <c r="C767" s="2280"/>
      <c r="D767" s="2280"/>
      <c r="E767" s="2281"/>
      <c r="F767" s="2280"/>
      <c r="G767" s="2280"/>
      <c r="H767" s="2280"/>
      <c r="I767" s="2280"/>
      <c r="J767" s="2281"/>
      <c r="K767" s="2280"/>
      <c r="L767" s="2280"/>
      <c r="M767" s="2280"/>
      <c r="N767" s="2280"/>
      <c r="O767" s="2281"/>
      <c r="P767" s="2280"/>
      <c r="Q767" s="2280"/>
      <c r="R767" s="2280"/>
      <c r="S767" s="2280"/>
      <c r="T767" s="2281"/>
      <c r="U767" s="2280"/>
      <c r="V767" s="2280"/>
      <c r="W767" s="2280"/>
      <c r="X767" s="2280"/>
      <c r="Y767" s="2281"/>
      <c r="Z767" s="2280"/>
      <c r="AA767" s="2280"/>
      <c r="AB767" s="2280"/>
      <c r="AC767" s="2280"/>
      <c r="AD767" s="2281"/>
      <c r="AE767" s="2280"/>
      <c r="AF767" s="2280"/>
      <c r="AG767" s="2280"/>
      <c r="AH767" s="2280"/>
      <c r="AI767" s="2281"/>
      <c r="AJ767" s="2280"/>
      <c r="AK767" s="2280"/>
      <c r="AL767" s="2280"/>
      <c r="AM767" s="2280"/>
      <c r="AN767" s="2281"/>
      <c r="AO767" s="2280"/>
      <c r="AP767" s="2280"/>
      <c r="AQ767" s="2280"/>
      <c r="AR767" s="2280"/>
      <c r="AS767" s="2281"/>
      <c r="AT767" s="2280"/>
      <c r="AU767" s="2280"/>
      <c r="AV767" s="2280"/>
      <c r="AW767" s="2280"/>
      <c r="AX767" s="2281"/>
    </row>
    <row r="768" spans="1:50">
      <c r="A768" s="2291"/>
      <c r="B768" s="2291"/>
      <c r="C768" s="2291"/>
      <c r="D768" s="2291"/>
      <c r="E768" s="2292"/>
      <c r="F768" s="2291"/>
      <c r="G768" s="2291"/>
      <c r="H768" s="2291"/>
      <c r="I768" s="2291"/>
      <c r="J768" s="2292"/>
      <c r="K768" s="2291"/>
      <c r="L768" s="2291"/>
      <c r="M768" s="2291"/>
      <c r="N768" s="2291"/>
      <c r="O768" s="2292"/>
      <c r="P768" s="2291"/>
      <c r="Q768" s="2291"/>
      <c r="R768" s="2291"/>
      <c r="S768" s="2291"/>
      <c r="T768" s="2292"/>
      <c r="U768" s="2291"/>
      <c r="V768" s="2291"/>
      <c r="W768" s="2291"/>
      <c r="X768" s="2291"/>
      <c r="Y768" s="2292"/>
      <c r="Z768" s="2291"/>
      <c r="AA768" s="2291"/>
      <c r="AB768" s="2291"/>
      <c r="AC768" s="2291"/>
      <c r="AD768" s="2292"/>
      <c r="AE768" s="2291"/>
      <c r="AF768" s="2291"/>
      <c r="AG768" s="2291"/>
      <c r="AH768" s="2291"/>
      <c r="AI768" s="2292"/>
      <c r="AJ768" s="2291"/>
      <c r="AK768" s="2291"/>
      <c r="AL768" s="2291"/>
      <c r="AM768" s="2291"/>
      <c r="AN768" s="2292"/>
      <c r="AO768" s="2291"/>
      <c r="AP768" s="2291"/>
      <c r="AQ768" s="2291"/>
      <c r="AR768" s="2291"/>
      <c r="AS768" s="2292"/>
      <c r="AT768" s="2291"/>
      <c r="AU768" s="2291"/>
      <c r="AV768" s="2291"/>
      <c r="AW768" s="2291"/>
      <c r="AX768" s="2292"/>
    </row>
    <row r="769" spans="1:50">
      <c r="A769" s="517">
        <v>16</v>
      </c>
      <c r="B769" s="517"/>
      <c r="C769" s="517"/>
      <c r="D769" s="517"/>
      <c r="E769" s="520"/>
      <c r="F769" s="517">
        <v>17</v>
      </c>
      <c r="G769" s="517"/>
      <c r="H769" s="517"/>
      <c r="I769" s="517"/>
      <c r="J769" s="520"/>
      <c r="K769" s="517">
        <v>18</v>
      </c>
      <c r="L769" s="517"/>
      <c r="M769" s="517"/>
      <c r="N769" s="517"/>
      <c r="O769" s="520"/>
      <c r="P769" s="517">
        <v>19</v>
      </c>
      <c r="Q769" s="517"/>
      <c r="R769" s="517"/>
      <c r="S769" s="517"/>
      <c r="T769" s="520"/>
      <c r="U769" s="517">
        <v>20</v>
      </c>
      <c r="V769" s="517"/>
      <c r="W769" s="517"/>
      <c r="X769" s="517"/>
      <c r="Y769" s="520"/>
      <c r="Z769" s="517">
        <v>21</v>
      </c>
      <c r="AA769" s="517"/>
      <c r="AB769" s="517"/>
      <c r="AC769" s="517"/>
      <c r="AD769" s="520"/>
      <c r="AE769" s="517">
        <v>22</v>
      </c>
      <c r="AF769" s="517"/>
      <c r="AG769" s="517"/>
      <c r="AH769" s="517"/>
      <c r="AI769" s="520"/>
      <c r="AJ769" s="517">
        <v>23</v>
      </c>
      <c r="AK769" s="517"/>
      <c r="AL769" s="517"/>
      <c r="AM769" s="517"/>
      <c r="AN769" s="520"/>
      <c r="AO769" s="517">
        <v>24</v>
      </c>
      <c r="AP769" s="517"/>
      <c r="AQ769" s="517"/>
      <c r="AR769" s="517"/>
      <c r="AS769" s="520"/>
      <c r="AT769" s="517">
        <v>25</v>
      </c>
      <c r="AU769" s="517"/>
      <c r="AV769" s="517"/>
      <c r="AW769" s="517"/>
      <c r="AX769" s="520"/>
    </row>
    <row r="770" spans="1:50">
      <c r="A770" s="2280"/>
      <c r="B770" s="2280"/>
      <c r="C770" s="2280"/>
      <c r="D770" s="2280"/>
      <c r="E770" s="2281"/>
      <c r="F770" s="2280"/>
      <c r="G770" s="2280"/>
      <c r="H770" s="2280"/>
      <c r="I770" s="2280"/>
      <c r="J770" s="2281"/>
      <c r="K770" s="2280"/>
      <c r="L770" s="2280"/>
      <c r="M770" s="2280"/>
      <c r="N770" s="2280"/>
      <c r="O770" s="2281"/>
      <c r="P770" s="2280"/>
      <c r="Q770" s="2280"/>
      <c r="R770" s="2280"/>
      <c r="S770" s="2280"/>
      <c r="T770" s="2281"/>
      <c r="U770" s="2280"/>
      <c r="V770" s="2280"/>
      <c r="W770" s="2280"/>
      <c r="X770" s="2280"/>
      <c r="Y770" s="2281"/>
      <c r="Z770" s="2280"/>
      <c r="AA770" s="2280"/>
      <c r="AB770" s="2280"/>
      <c r="AC770" s="2280"/>
      <c r="AD770" s="2281"/>
      <c r="AE770" s="2280"/>
      <c r="AF770" s="2280"/>
      <c r="AG770" s="2280"/>
      <c r="AH770" s="2280"/>
      <c r="AI770" s="2281"/>
      <c r="AJ770" s="2280"/>
      <c r="AK770" s="2280"/>
      <c r="AL770" s="2280"/>
      <c r="AM770" s="2280"/>
      <c r="AN770" s="2281"/>
      <c r="AO770" s="2280"/>
      <c r="AP770" s="2280"/>
      <c r="AQ770" s="2280"/>
      <c r="AR770" s="2280"/>
      <c r="AS770" s="2281"/>
      <c r="AT770" s="2280"/>
      <c r="AU770" s="2280"/>
      <c r="AV770" s="2280"/>
      <c r="AW770" s="2280"/>
      <c r="AX770" s="2281"/>
    </row>
    <row r="771" spans="1:50">
      <c r="A771" s="2280"/>
      <c r="B771" s="2280"/>
      <c r="C771" s="2280"/>
      <c r="D771" s="2280"/>
      <c r="E771" s="2281"/>
      <c r="F771" s="2280"/>
      <c r="G771" s="2280"/>
      <c r="H771" s="2280"/>
      <c r="I771" s="2280"/>
      <c r="J771" s="2281"/>
      <c r="K771" s="2280"/>
      <c r="L771" s="2280"/>
      <c r="M771" s="2280"/>
      <c r="N771" s="2280"/>
      <c r="O771" s="2281"/>
      <c r="P771" s="2280"/>
      <c r="Q771" s="2280"/>
      <c r="R771" s="2280"/>
      <c r="S771" s="2280"/>
      <c r="T771" s="2281"/>
      <c r="U771" s="2280"/>
      <c r="V771" s="2280"/>
      <c r="W771" s="2280"/>
      <c r="X771" s="2280"/>
      <c r="Y771" s="2281"/>
      <c r="Z771" s="2280"/>
      <c r="AA771" s="2280"/>
      <c r="AB771" s="2280"/>
      <c r="AC771" s="2280"/>
      <c r="AD771" s="2281"/>
      <c r="AE771" s="2280"/>
      <c r="AF771" s="2280"/>
      <c r="AG771" s="2280"/>
      <c r="AH771" s="2280"/>
      <c r="AI771" s="2281"/>
      <c r="AJ771" s="2280"/>
      <c r="AK771" s="2280"/>
      <c r="AL771" s="2280"/>
      <c r="AM771" s="2280"/>
      <c r="AN771" s="2281"/>
      <c r="AO771" s="2280"/>
      <c r="AP771" s="2280"/>
      <c r="AQ771" s="2280"/>
      <c r="AR771" s="2280"/>
      <c r="AS771" s="2281"/>
      <c r="AT771" s="2280"/>
      <c r="AU771" s="2280"/>
      <c r="AV771" s="2280"/>
      <c r="AW771" s="2280"/>
      <c r="AX771" s="2281"/>
    </row>
    <row r="772" spans="1:50">
      <c r="A772" s="2280"/>
      <c r="B772" s="2280"/>
      <c r="C772" s="2280"/>
      <c r="D772" s="2280"/>
      <c r="E772" s="2281"/>
      <c r="F772" s="2280"/>
      <c r="G772" s="2280"/>
      <c r="H772" s="2280"/>
      <c r="I772" s="2280"/>
      <c r="J772" s="2281"/>
      <c r="K772" s="2280"/>
      <c r="L772" s="2280"/>
      <c r="M772" s="2280"/>
      <c r="N772" s="2280"/>
      <c r="O772" s="2281"/>
      <c r="P772" s="2280"/>
      <c r="Q772" s="2280"/>
      <c r="R772" s="2280"/>
      <c r="S772" s="2280"/>
      <c r="T772" s="2281"/>
      <c r="U772" s="2280"/>
      <c r="V772" s="2280"/>
      <c r="W772" s="2280"/>
      <c r="X772" s="2280"/>
      <c r="Y772" s="2281"/>
      <c r="Z772" s="2280"/>
      <c r="AA772" s="2280"/>
      <c r="AB772" s="2280"/>
      <c r="AC772" s="2280"/>
      <c r="AD772" s="2281"/>
      <c r="AE772" s="2280"/>
      <c r="AF772" s="2280"/>
      <c r="AG772" s="2280"/>
      <c r="AH772" s="2280"/>
      <c r="AI772" s="2281"/>
      <c r="AJ772" s="2280"/>
      <c r="AK772" s="2280"/>
      <c r="AL772" s="2280"/>
      <c r="AM772" s="2280"/>
      <c r="AN772" s="2281"/>
      <c r="AO772" s="2280"/>
      <c r="AP772" s="2280"/>
      <c r="AQ772" s="2280"/>
      <c r="AR772" s="2280"/>
      <c r="AS772" s="2281"/>
      <c r="AT772" s="2280"/>
      <c r="AU772" s="2280"/>
      <c r="AV772" s="2280"/>
      <c r="AW772" s="2280"/>
      <c r="AX772" s="2281"/>
    </row>
    <row r="773" spans="1:50">
      <c r="A773" s="2280"/>
      <c r="B773" s="2280"/>
      <c r="C773" s="2280"/>
      <c r="D773" s="2280"/>
      <c r="E773" s="2281"/>
      <c r="F773" s="2280"/>
      <c r="G773" s="2280"/>
      <c r="H773" s="2280"/>
      <c r="I773" s="2280"/>
      <c r="J773" s="2281"/>
      <c r="K773" s="2280"/>
      <c r="L773" s="2280"/>
      <c r="M773" s="2280"/>
      <c r="N773" s="2280"/>
      <c r="O773" s="2281"/>
      <c r="P773" s="2280"/>
      <c r="Q773" s="2280"/>
      <c r="R773" s="2280"/>
      <c r="S773" s="2280"/>
      <c r="T773" s="2281"/>
      <c r="U773" s="2280"/>
      <c r="V773" s="2280"/>
      <c r="W773" s="2280"/>
      <c r="X773" s="2280"/>
      <c r="Y773" s="2281"/>
      <c r="Z773" s="2280"/>
      <c r="AA773" s="2280"/>
      <c r="AB773" s="2280"/>
      <c r="AC773" s="2280"/>
      <c r="AD773" s="2281"/>
      <c r="AE773" s="2280"/>
      <c r="AF773" s="2280"/>
      <c r="AG773" s="2280"/>
      <c r="AH773" s="2280"/>
      <c r="AI773" s="2281"/>
      <c r="AJ773" s="2280"/>
      <c r="AK773" s="2280"/>
      <c r="AL773" s="2280"/>
      <c r="AM773" s="2280"/>
      <c r="AN773" s="2281"/>
      <c r="AO773" s="2280"/>
      <c r="AP773" s="2280"/>
      <c r="AQ773" s="2280"/>
      <c r="AR773" s="2280"/>
      <c r="AS773" s="2281"/>
      <c r="AT773" s="2280"/>
      <c r="AU773" s="2280"/>
      <c r="AV773" s="2280"/>
      <c r="AW773" s="2280"/>
      <c r="AX773" s="2281"/>
    </row>
    <row r="774" spans="1:50">
      <c r="A774" s="2280"/>
      <c r="B774" s="2280"/>
      <c r="C774" s="2280"/>
      <c r="D774" s="2280"/>
      <c r="E774" s="2281"/>
      <c r="F774" s="2280"/>
      <c r="G774" s="2280"/>
      <c r="H774" s="2280"/>
      <c r="I774" s="2280"/>
      <c r="J774" s="2281"/>
      <c r="K774" s="2280"/>
      <c r="L774" s="2280"/>
      <c r="M774" s="2280"/>
      <c r="N774" s="2280"/>
      <c r="O774" s="2281"/>
      <c r="P774" s="2280"/>
      <c r="Q774" s="2280"/>
      <c r="R774" s="2280"/>
      <c r="S774" s="2280"/>
      <c r="T774" s="2281"/>
      <c r="U774" s="2280"/>
      <c r="V774" s="2280"/>
      <c r="W774" s="2280"/>
      <c r="X774" s="2280"/>
      <c r="Y774" s="2281"/>
      <c r="Z774" s="2280"/>
      <c r="AA774" s="2280"/>
      <c r="AB774" s="2280"/>
      <c r="AC774" s="2280"/>
      <c r="AD774" s="2281"/>
      <c r="AE774" s="2280"/>
      <c r="AF774" s="2280"/>
      <c r="AG774" s="2280"/>
      <c r="AH774" s="2280"/>
      <c r="AI774" s="2281"/>
      <c r="AJ774" s="2280"/>
      <c r="AK774" s="2280"/>
      <c r="AL774" s="2280"/>
      <c r="AM774" s="2280"/>
      <c r="AN774" s="2281"/>
      <c r="AO774" s="2280"/>
      <c r="AP774" s="2280"/>
      <c r="AQ774" s="2280"/>
      <c r="AR774" s="2280"/>
      <c r="AS774" s="2281"/>
      <c r="AT774" s="2280"/>
      <c r="AU774" s="2280"/>
      <c r="AV774" s="2280"/>
      <c r="AW774" s="2280"/>
      <c r="AX774" s="2281"/>
    </row>
    <row r="775" spans="1:50">
      <c r="A775" s="2280"/>
      <c r="B775" s="2280"/>
      <c r="C775" s="2280"/>
      <c r="D775" s="2280"/>
      <c r="E775" s="2281"/>
      <c r="F775" s="2280"/>
      <c r="G775" s="2280"/>
      <c r="H775" s="2280"/>
      <c r="I775" s="2280"/>
      <c r="J775" s="2281"/>
      <c r="K775" s="2280"/>
      <c r="L775" s="2280"/>
      <c r="M775" s="2280"/>
      <c r="N775" s="2280"/>
      <c r="O775" s="2281"/>
      <c r="P775" s="2280"/>
      <c r="Q775" s="2280"/>
      <c r="R775" s="2280"/>
      <c r="S775" s="2280"/>
      <c r="T775" s="2281"/>
      <c r="U775" s="2280"/>
      <c r="V775" s="2280"/>
      <c r="W775" s="2280"/>
      <c r="X775" s="2280"/>
      <c r="Y775" s="2281"/>
      <c r="Z775" s="2280"/>
      <c r="AA775" s="2280"/>
      <c r="AB775" s="2280"/>
      <c r="AC775" s="2280"/>
      <c r="AD775" s="2281"/>
      <c r="AE775" s="2280"/>
      <c r="AF775" s="2280"/>
      <c r="AG775" s="2280"/>
      <c r="AH775" s="2280"/>
      <c r="AI775" s="2281"/>
      <c r="AJ775" s="2280"/>
      <c r="AK775" s="2280"/>
      <c r="AL775" s="2280"/>
      <c r="AM775" s="2280"/>
      <c r="AN775" s="2281"/>
      <c r="AO775" s="2280"/>
      <c r="AP775" s="2280"/>
      <c r="AQ775" s="2280"/>
      <c r="AR775" s="2280"/>
      <c r="AS775" s="2281"/>
      <c r="AT775" s="2280"/>
      <c r="AU775" s="2280"/>
      <c r="AV775" s="2280"/>
      <c r="AW775" s="2280"/>
      <c r="AX775" s="2281"/>
    </row>
    <row r="776" spans="1:50">
      <c r="A776" s="2280"/>
      <c r="B776" s="2280"/>
      <c r="C776" s="2280"/>
      <c r="D776" s="2280"/>
      <c r="E776" s="2281"/>
      <c r="F776" s="2280"/>
      <c r="G776" s="2280"/>
      <c r="H776" s="2280"/>
      <c r="I776" s="2280"/>
      <c r="J776" s="2281"/>
      <c r="K776" s="2280"/>
      <c r="L776" s="2280"/>
      <c r="M776" s="2280"/>
      <c r="N776" s="2280"/>
      <c r="O776" s="2281"/>
      <c r="P776" s="2280"/>
      <c r="Q776" s="2280"/>
      <c r="R776" s="2280"/>
      <c r="S776" s="2280"/>
      <c r="T776" s="2281"/>
      <c r="U776" s="2280"/>
      <c r="V776" s="2280"/>
      <c r="W776" s="2280"/>
      <c r="X776" s="2280"/>
      <c r="Y776" s="2281"/>
      <c r="Z776" s="2280"/>
      <c r="AA776" s="2280"/>
      <c r="AB776" s="2280"/>
      <c r="AC776" s="2280"/>
      <c r="AD776" s="2281"/>
      <c r="AE776" s="2280"/>
      <c r="AF776" s="2280"/>
      <c r="AG776" s="2280"/>
      <c r="AH776" s="2280"/>
      <c r="AI776" s="2281"/>
      <c r="AJ776" s="2280"/>
      <c r="AK776" s="2280"/>
      <c r="AL776" s="2280"/>
      <c r="AM776" s="2280"/>
      <c r="AN776" s="2281"/>
      <c r="AO776" s="2280"/>
      <c r="AP776" s="2280"/>
      <c r="AQ776" s="2280"/>
      <c r="AR776" s="2280"/>
      <c r="AS776" s="2281"/>
      <c r="AT776" s="2280"/>
      <c r="AU776" s="2280"/>
      <c r="AV776" s="2280"/>
      <c r="AW776" s="2280"/>
      <c r="AX776" s="2281"/>
    </row>
    <row r="777" spans="1:50">
      <c r="A777" s="2280"/>
      <c r="B777" s="2280"/>
      <c r="C777" s="2280"/>
      <c r="D777" s="2280"/>
      <c r="E777" s="2281"/>
      <c r="F777" s="2280"/>
      <c r="G777" s="2280"/>
      <c r="H777" s="2280"/>
      <c r="I777" s="2280"/>
      <c r="J777" s="2281"/>
      <c r="K777" s="2280"/>
      <c r="L777" s="2280"/>
      <c r="M777" s="2280"/>
      <c r="N777" s="2280"/>
      <c r="O777" s="2281"/>
      <c r="P777" s="2280"/>
      <c r="Q777" s="2280"/>
      <c r="R777" s="2280"/>
      <c r="S777" s="2280"/>
      <c r="T777" s="2281"/>
      <c r="U777" s="2280"/>
      <c r="V777" s="2280"/>
      <c r="W777" s="2280"/>
      <c r="X777" s="2280"/>
      <c r="Y777" s="2281"/>
      <c r="Z777" s="2280"/>
      <c r="AA777" s="2280"/>
      <c r="AB777" s="2280"/>
      <c r="AC777" s="2280"/>
      <c r="AD777" s="2281"/>
      <c r="AE777" s="2280"/>
      <c r="AF777" s="2280"/>
      <c r="AG777" s="2280"/>
      <c r="AH777" s="2280"/>
      <c r="AI777" s="2281"/>
      <c r="AJ777" s="2280"/>
      <c r="AK777" s="2280"/>
      <c r="AL777" s="2280"/>
      <c r="AM777" s="2280"/>
      <c r="AN777" s="2281"/>
      <c r="AO777" s="2280"/>
      <c r="AP777" s="2280"/>
      <c r="AQ777" s="2280"/>
      <c r="AR777" s="2280"/>
      <c r="AS777" s="2281"/>
      <c r="AT777" s="2280"/>
      <c r="AU777" s="2280"/>
      <c r="AV777" s="2280"/>
      <c r="AW777" s="2280"/>
      <c r="AX777" s="2281"/>
    </row>
    <row r="778" spans="1:50">
      <c r="A778" s="2280"/>
      <c r="B778" s="2280"/>
      <c r="C778" s="2280"/>
      <c r="D778" s="2280"/>
      <c r="E778" s="2281"/>
      <c r="F778" s="2280"/>
      <c r="G778" s="2280"/>
      <c r="H778" s="2280"/>
      <c r="I778" s="2280"/>
      <c r="J778" s="2281"/>
      <c r="K778" s="2280"/>
      <c r="L778" s="2280"/>
      <c r="M778" s="2280"/>
      <c r="N778" s="2280"/>
      <c r="O778" s="2281"/>
      <c r="P778" s="2280"/>
      <c r="Q778" s="2280"/>
      <c r="R778" s="2280"/>
      <c r="S778" s="2280"/>
      <c r="T778" s="2281"/>
      <c r="U778" s="2280"/>
      <c r="V778" s="2280"/>
      <c r="W778" s="2280"/>
      <c r="X778" s="2280"/>
      <c r="Y778" s="2281"/>
      <c r="Z778" s="2280"/>
      <c r="AA778" s="2280"/>
      <c r="AB778" s="2280"/>
      <c r="AC778" s="2280"/>
      <c r="AD778" s="2281"/>
      <c r="AE778" s="2280"/>
      <c r="AF778" s="2280"/>
      <c r="AG778" s="2280"/>
      <c r="AH778" s="2280"/>
      <c r="AI778" s="2281"/>
      <c r="AJ778" s="2280"/>
      <c r="AK778" s="2280"/>
      <c r="AL778" s="2280"/>
      <c r="AM778" s="2280"/>
      <c r="AN778" s="2281"/>
      <c r="AO778" s="2280"/>
      <c r="AP778" s="2280"/>
      <c r="AQ778" s="2280"/>
      <c r="AR778" s="2280"/>
      <c r="AS778" s="2281"/>
      <c r="AT778" s="2280"/>
      <c r="AU778" s="2280"/>
      <c r="AV778" s="2280"/>
      <c r="AW778" s="2280"/>
      <c r="AX778" s="2281"/>
    </row>
    <row r="779" spans="1:50">
      <c r="A779" s="2280"/>
      <c r="B779" s="2280"/>
      <c r="C779" s="2280"/>
      <c r="D779" s="2280"/>
      <c r="E779" s="2281"/>
      <c r="F779" s="2280"/>
      <c r="G779" s="2280"/>
      <c r="H779" s="2280"/>
      <c r="I779" s="2280"/>
      <c r="J779" s="2281"/>
      <c r="K779" s="2280"/>
      <c r="L779" s="2280"/>
      <c r="M779" s="2280"/>
      <c r="N779" s="2280"/>
      <c r="O779" s="2281"/>
      <c r="P779" s="2280"/>
      <c r="Q779" s="2280"/>
      <c r="R779" s="2280"/>
      <c r="S779" s="2280"/>
      <c r="T779" s="2281"/>
      <c r="U779" s="2280"/>
      <c r="V779" s="2280"/>
      <c r="W779" s="2280"/>
      <c r="X779" s="2280"/>
      <c r="Y779" s="2281"/>
      <c r="Z779" s="2280"/>
      <c r="AA779" s="2280"/>
      <c r="AB779" s="2280"/>
      <c r="AC779" s="2280"/>
      <c r="AD779" s="2281"/>
      <c r="AE779" s="2280"/>
      <c r="AF779" s="2280"/>
      <c r="AG779" s="2280"/>
      <c r="AH779" s="2280"/>
      <c r="AI779" s="2281"/>
      <c r="AJ779" s="2280"/>
      <c r="AK779" s="2280"/>
      <c r="AL779" s="2280"/>
      <c r="AM779" s="2280"/>
      <c r="AN779" s="2281"/>
      <c r="AO779" s="2280"/>
      <c r="AP779" s="2280"/>
      <c r="AQ779" s="2280"/>
      <c r="AR779" s="2280"/>
      <c r="AS779" s="2281"/>
      <c r="AT779" s="2280"/>
      <c r="AU779" s="2280"/>
      <c r="AV779" s="2280"/>
      <c r="AW779" s="2280"/>
      <c r="AX779" s="2281"/>
    </row>
    <row r="780" spans="1:50">
      <c r="A780" s="2280"/>
      <c r="B780" s="2280"/>
      <c r="C780" s="2280"/>
      <c r="D780" s="2280"/>
      <c r="E780" s="2281"/>
      <c r="F780" s="2280"/>
      <c r="G780" s="2280"/>
      <c r="H780" s="2280"/>
      <c r="I780" s="2280"/>
      <c r="J780" s="2281"/>
      <c r="K780" s="2280"/>
      <c r="L780" s="2280"/>
      <c r="M780" s="2280"/>
      <c r="N780" s="2280"/>
      <c r="O780" s="2281"/>
      <c r="P780" s="2280"/>
      <c r="Q780" s="2280"/>
      <c r="R780" s="2280"/>
      <c r="S780" s="2280"/>
      <c r="T780" s="2281"/>
      <c r="U780" s="2280"/>
      <c r="V780" s="2280"/>
      <c r="W780" s="2280"/>
      <c r="X780" s="2280"/>
      <c r="Y780" s="2281"/>
      <c r="Z780" s="2280"/>
      <c r="AA780" s="2280"/>
      <c r="AB780" s="2280"/>
      <c r="AC780" s="2280"/>
      <c r="AD780" s="2281"/>
      <c r="AE780" s="2280"/>
      <c r="AF780" s="2280"/>
      <c r="AG780" s="2280"/>
      <c r="AH780" s="2280"/>
      <c r="AI780" s="2281"/>
      <c r="AJ780" s="2280"/>
      <c r="AK780" s="2280"/>
      <c r="AL780" s="2280"/>
      <c r="AM780" s="2280"/>
      <c r="AN780" s="2281"/>
      <c r="AO780" s="2280"/>
      <c r="AP780" s="2280"/>
      <c r="AQ780" s="2280"/>
      <c r="AR780" s="2280"/>
      <c r="AS780" s="2281"/>
      <c r="AT780" s="2280"/>
      <c r="AU780" s="2280"/>
      <c r="AV780" s="2280"/>
      <c r="AW780" s="2280"/>
      <c r="AX780" s="2281"/>
    </row>
    <row r="781" spans="1:50">
      <c r="A781" s="2280"/>
      <c r="B781" s="2280"/>
      <c r="C781" s="2280"/>
      <c r="D781" s="2280"/>
      <c r="E781" s="2281"/>
      <c r="F781" s="2280"/>
      <c r="G781" s="2280"/>
      <c r="H781" s="2280"/>
      <c r="I781" s="2280"/>
      <c r="J781" s="2281"/>
      <c r="K781" s="2280"/>
      <c r="L781" s="2280"/>
      <c r="M781" s="2280"/>
      <c r="N781" s="2280"/>
      <c r="O781" s="2281"/>
      <c r="P781" s="2280"/>
      <c r="Q781" s="2280"/>
      <c r="R781" s="2280"/>
      <c r="S781" s="2280"/>
      <c r="T781" s="2281"/>
      <c r="U781" s="2280"/>
      <c r="V781" s="2280"/>
      <c r="W781" s="2280"/>
      <c r="X781" s="2280"/>
      <c r="Y781" s="2281"/>
      <c r="Z781" s="2280"/>
      <c r="AA781" s="2280"/>
      <c r="AB781" s="2280"/>
      <c r="AC781" s="2280"/>
      <c r="AD781" s="2281"/>
      <c r="AE781" s="2280"/>
      <c r="AF781" s="2280"/>
      <c r="AG781" s="2280"/>
      <c r="AH781" s="2280"/>
      <c r="AI781" s="2281"/>
      <c r="AJ781" s="2280"/>
      <c r="AK781" s="2280"/>
      <c r="AL781" s="2280"/>
      <c r="AM781" s="2280"/>
      <c r="AN781" s="2281"/>
      <c r="AO781" s="2280"/>
      <c r="AP781" s="2280"/>
      <c r="AQ781" s="2280"/>
      <c r="AR781" s="2280"/>
      <c r="AS781" s="2281"/>
      <c r="AT781" s="2280"/>
      <c r="AU781" s="2280"/>
      <c r="AV781" s="2280"/>
      <c r="AW781" s="2280"/>
      <c r="AX781" s="2281"/>
    </row>
    <row r="782" spans="1:50">
      <c r="A782" s="2280"/>
      <c r="B782" s="2280"/>
      <c r="C782" s="2280"/>
      <c r="D782" s="2280"/>
      <c r="E782" s="2281"/>
      <c r="F782" s="2280"/>
      <c r="G782" s="2280"/>
      <c r="H782" s="2280"/>
      <c r="I782" s="2280"/>
      <c r="J782" s="2281"/>
      <c r="K782" s="2280"/>
      <c r="L782" s="2280"/>
      <c r="M782" s="2280"/>
      <c r="N782" s="2280"/>
      <c r="O782" s="2281"/>
      <c r="P782" s="2280"/>
      <c r="Q782" s="2280"/>
      <c r="R782" s="2280"/>
      <c r="S782" s="2280"/>
      <c r="T782" s="2281"/>
      <c r="U782" s="2280"/>
      <c r="V782" s="2280"/>
      <c r="W782" s="2280"/>
      <c r="X782" s="2280"/>
      <c r="Y782" s="2281"/>
      <c r="Z782" s="2280"/>
      <c r="AA782" s="2280"/>
      <c r="AB782" s="2280"/>
      <c r="AC782" s="2280"/>
      <c r="AD782" s="2281"/>
      <c r="AE782" s="2280"/>
      <c r="AF782" s="2280"/>
      <c r="AG782" s="2280"/>
      <c r="AH782" s="2280"/>
      <c r="AI782" s="2281"/>
      <c r="AJ782" s="2280"/>
      <c r="AK782" s="2280"/>
      <c r="AL782" s="2280"/>
      <c r="AM782" s="2280"/>
      <c r="AN782" s="2281"/>
      <c r="AO782" s="2280"/>
      <c r="AP782" s="2280"/>
      <c r="AQ782" s="2280"/>
      <c r="AR782" s="2280"/>
      <c r="AS782" s="2281"/>
      <c r="AT782" s="2280"/>
      <c r="AU782" s="2280"/>
      <c r="AV782" s="2280"/>
      <c r="AW782" s="2280"/>
      <c r="AX782" s="2281"/>
    </row>
    <row r="783" spans="1:50">
      <c r="A783" s="2280"/>
      <c r="B783" s="2280"/>
      <c r="C783" s="2280"/>
      <c r="D783" s="2280"/>
      <c r="E783" s="2281"/>
      <c r="F783" s="2280"/>
      <c r="G783" s="2280"/>
      <c r="H783" s="2280"/>
      <c r="I783" s="2280"/>
      <c r="J783" s="2281"/>
      <c r="K783" s="2280"/>
      <c r="L783" s="2280"/>
      <c r="M783" s="2280"/>
      <c r="N783" s="2280"/>
      <c r="O783" s="2281"/>
      <c r="P783" s="2280"/>
      <c r="Q783" s="2280"/>
      <c r="R783" s="2280"/>
      <c r="S783" s="2280"/>
      <c r="T783" s="2281"/>
      <c r="U783" s="2280"/>
      <c r="V783" s="2280"/>
      <c r="W783" s="2280"/>
      <c r="X783" s="2280"/>
      <c r="Y783" s="2281"/>
      <c r="Z783" s="2280"/>
      <c r="AA783" s="2280"/>
      <c r="AB783" s="2280"/>
      <c r="AC783" s="2280"/>
      <c r="AD783" s="2281"/>
      <c r="AE783" s="2280"/>
      <c r="AF783" s="2280"/>
      <c r="AG783" s="2280"/>
      <c r="AH783" s="2280"/>
      <c r="AI783" s="2281"/>
      <c r="AJ783" s="2280"/>
      <c r="AK783" s="2280"/>
      <c r="AL783" s="2280"/>
      <c r="AM783" s="2280"/>
      <c r="AN783" s="2281"/>
      <c r="AO783" s="2280"/>
      <c r="AP783" s="2280"/>
      <c r="AQ783" s="2280"/>
      <c r="AR783" s="2280"/>
      <c r="AS783" s="2281"/>
      <c r="AT783" s="2280"/>
      <c r="AU783" s="2280"/>
      <c r="AV783" s="2280"/>
      <c r="AW783" s="2280"/>
      <c r="AX783" s="2281"/>
    </row>
    <row r="784" spans="1:50">
      <c r="A784" s="2291"/>
      <c r="B784" s="2291"/>
      <c r="C784" s="2291"/>
      <c r="D784" s="2291"/>
      <c r="E784" s="2292"/>
      <c r="F784" s="2291"/>
      <c r="G784" s="2291"/>
      <c r="H784" s="2291"/>
      <c r="I784" s="2291"/>
      <c r="J784" s="2292"/>
      <c r="K784" s="2291"/>
      <c r="L784" s="2291"/>
      <c r="M784" s="2291"/>
      <c r="N784" s="2291"/>
      <c r="O784" s="2292"/>
      <c r="P784" s="2291"/>
      <c r="Q784" s="2291"/>
      <c r="R784" s="2291"/>
      <c r="S784" s="2291"/>
      <c r="T784" s="2292"/>
      <c r="U784" s="2291"/>
      <c r="V784" s="2291"/>
      <c r="W784" s="2291"/>
      <c r="X784" s="2291"/>
      <c r="Y784" s="2292"/>
      <c r="Z784" s="2291"/>
      <c r="AA784" s="2291"/>
      <c r="AB784" s="2291"/>
      <c r="AC784" s="2291"/>
      <c r="AD784" s="2292"/>
      <c r="AE784" s="2291"/>
      <c r="AF784" s="2291"/>
      <c r="AG784" s="2291"/>
      <c r="AH784" s="2291"/>
      <c r="AI784" s="2292"/>
      <c r="AJ784" s="2291"/>
      <c r="AK784" s="2291"/>
      <c r="AL784" s="2291"/>
      <c r="AM784" s="2291"/>
      <c r="AN784" s="2292"/>
      <c r="AO784" s="2291"/>
      <c r="AP784" s="2291"/>
      <c r="AQ784" s="2291"/>
      <c r="AR784" s="2291"/>
      <c r="AS784" s="2292"/>
      <c r="AT784" s="2291"/>
      <c r="AU784" s="2291"/>
      <c r="AV784" s="2291"/>
      <c r="AW784" s="2291"/>
      <c r="AX784" s="2292"/>
    </row>
    <row r="785" spans="1:50" ht="18.75">
      <c r="A785" s="2049" t="s">
        <v>0</v>
      </c>
      <c r="B785" s="2049"/>
      <c r="C785" s="2049"/>
      <c r="D785" s="2049"/>
      <c r="E785" s="2049"/>
      <c r="F785" s="2049" t="s">
        <v>1</v>
      </c>
      <c r="G785" s="2049"/>
      <c r="H785" s="2049"/>
      <c r="I785" s="2049"/>
      <c r="J785" s="2049"/>
      <c r="K785" s="2049" t="s">
        <v>2</v>
      </c>
      <c r="L785" s="2049"/>
      <c r="M785" s="2049"/>
      <c r="N785" s="2049"/>
      <c r="O785" s="2049"/>
      <c r="P785" s="2049" t="s">
        <v>3</v>
      </c>
      <c r="Q785" s="2049"/>
      <c r="R785" s="2049"/>
      <c r="S785" s="2049"/>
      <c r="T785" s="2049"/>
      <c r="U785" s="2049" t="s">
        <v>4</v>
      </c>
      <c r="V785" s="2049"/>
      <c r="W785" s="2049"/>
      <c r="X785" s="2049"/>
      <c r="Y785" s="2049"/>
      <c r="Z785" s="2049" t="s">
        <v>5</v>
      </c>
      <c r="AA785" s="2049"/>
      <c r="AB785" s="2049"/>
      <c r="AC785" s="2049"/>
      <c r="AD785" s="2049"/>
      <c r="AE785" s="2049" t="s">
        <v>6</v>
      </c>
      <c r="AF785" s="2049"/>
      <c r="AG785" s="2049"/>
      <c r="AH785" s="2049"/>
      <c r="AI785" s="2049"/>
      <c r="AJ785" s="2049" t="s">
        <v>7</v>
      </c>
      <c r="AK785" s="2049"/>
      <c r="AL785" s="2049"/>
      <c r="AM785" s="2049"/>
      <c r="AN785" s="2049"/>
      <c r="AO785" s="2049" t="s">
        <v>8</v>
      </c>
      <c r="AP785" s="2049"/>
      <c r="AQ785" s="2049"/>
      <c r="AR785" s="2049"/>
      <c r="AS785" s="2049"/>
      <c r="AT785" s="2049" t="s">
        <v>9</v>
      </c>
      <c r="AU785" s="2049"/>
      <c r="AV785" s="2049"/>
      <c r="AW785" s="2049"/>
      <c r="AX785" s="2049"/>
    </row>
    <row r="786" spans="1:50">
      <c r="A786" s="442">
        <v>1</v>
      </c>
      <c r="B786" s="443"/>
      <c r="C786" s="443"/>
      <c r="D786" s="443"/>
      <c r="E786" s="444"/>
      <c r="F786" s="442">
        <v>2</v>
      </c>
      <c r="G786" s="443"/>
      <c r="H786" s="443"/>
      <c r="I786" s="443"/>
      <c r="J786" s="444"/>
      <c r="K786" s="442">
        <v>3</v>
      </c>
      <c r="L786" s="443"/>
      <c r="M786" s="443"/>
      <c r="N786" s="443"/>
      <c r="O786" s="444"/>
      <c r="P786" s="442">
        <v>4</v>
      </c>
      <c r="Q786" s="443"/>
      <c r="R786" s="443"/>
      <c r="S786" s="443"/>
      <c r="T786" s="444"/>
      <c r="U786" s="442">
        <v>5</v>
      </c>
      <c r="V786" s="443"/>
      <c r="W786" s="443"/>
      <c r="X786" s="443"/>
      <c r="Y786" s="444"/>
      <c r="Z786" s="442">
        <v>6</v>
      </c>
      <c r="AA786" s="443"/>
      <c r="AB786" s="443"/>
      <c r="AC786" s="443"/>
      <c r="AD786" s="444"/>
      <c r="AE786" s="442">
        <v>7</v>
      </c>
      <c r="AF786" s="443"/>
      <c r="AG786" s="443"/>
      <c r="AH786" s="443"/>
      <c r="AI786" s="444"/>
      <c r="AJ786" s="442">
        <v>8</v>
      </c>
      <c r="AK786" s="443"/>
      <c r="AL786" s="443"/>
      <c r="AM786" s="443"/>
      <c r="AN786" s="444"/>
      <c r="AO786" s="442">
        <v>9</v>
      </c>
      <c r="AP786" s="443"/>
      <c r="AQ786" s="443"/>
      <c r="AR786" s="443"/>
      <c r="AS786" s="444"/>
      <c r="AT786" s="442">
        <v>10</v>
      </c>
      <c r="AU786" s="443"/>
      <c r="AV786" s="443"/>
      <c r="AW786" s="443"/>
      <c r="AX786" s="444"/>
    </row>
    <row r="787" spans="1:50">
      <c r="A787" s="2143"/>
      <c r="B787" s="2143"/>
      <c r="C787" s="2143"/>
      <c r="D787" s="2143"/>
      <c r="E787" s="2144"/>
      <c r="F787" s="2143"/>
      <c r="G787" s="2143"/>
      <c r="H787" s="2143"/>
      <c r="I787" s="2143"/>
      <c r="J787" s="2144"/>
      <c r="K787" s="2143"/>
      <c r="L787" s="2143"/>
      <c r="M787" s="2143"/>
      <c r="N787" s="2143"/>
      <c r="O787" s="2144"/>
      <c r="P787" s="2143"/>
      <c r="Q787" s="2143"/>
      <c r="R787" s="2143"/>
      <c r="S787" s="2143"/>
      <c r="T787" s="2144"/>
      <c r="U787" s="2143"/>
      <c r="V787" s="2143"/>
      <c r="W787" s="2143"/>
      <c r="X787" s="2143"/>
      <c r="Y787" s="2144"/>
      <c r="Z787" s="2143"/>
      <c r="AA787" s="2143"/>
      <c r="AB787" s="2143"/>
      <c r="AC787" s="2143"/>
      <c r="AD787" s="2144"/>
      <c r="AE787" s="2143"/>
      <c r="AF787" s="2143"/>
      <c r="AG787" s="2143"/>
      <c r="AH787" s="2143"/>
      <c r="AI787" s="2144"/>
      <c r="AJ787" s="2143"/>
      <c r="AK787" s="2143"/>
      <c r="AL787" s="2143"/>
      <c r="AM787" s="2143"/>
      <c r="AN787" s="2144"/>
      <c r="AO787" s="2143"/>
      <c r="AP787" s="2143"/>
      <c r="AQ787" s="2143"/>
      <c r="AR787" s="2143"/>
      <c r="AS787" s="2144"/>
      <c r="AT787" s="2143"/>
      <c r="AU787" s="2143"/>
      <c r="AV787" s="2143"/>
      <c r="AW787" s="2143"/>
      <c r="AX787" s="2144"/>
    </row>
    <row r="788" spans="1:50">
      <c r="A788" s="2143"/>
      <c r="B788" s="2143"/>
      <c r="C788" s="2143"/>
      <c r="D788" s="2143"/>
      <c r="E788" s="2144"/>
      <c r="F788" s="2143"/>
      <c r="G788" s="2143"/>
      <c r="H788" s="2143"/>
      <c r="I788" s="2143"/>
      <c r="J788" s="2144"/>
      <c r="K788" s="2143"/>
      <c r="L788" s="2143"/>
      <c r="M788" s="2143"/>
      <c r="N788" s="2143"/>
      <c r="O788" s="2144"/>
      <c r="P788" s="2143"/>
      <c r="Q788" s="2143"/>
      <c r="R788" s="2143"/>
      <c r="S788" s="2143"/>
      <c r="T788" s="2144"/>
      <c r="U788" s="2143"/>
      <c r="V788" s="2143"/>
      <c r="W788" s="2143"/>
      <c r="X788" s="2143"/>
      <c r="Y788" s="2144"/>
      <c r="Z788" s="2143"/>
      <c r="AA788" s="2143"/>
      <c r="AB788" s="2143"/>
      <c r="AC788" s="2143"/>
      <c r="AD788" s="2144"/>
      <c r="AE788" s="2143"/>
      <c r="AF788" s="2143"/>
      <c r="AG788" s="2143"/>
      <c r="AH788" s="2143"/>
      <c r="AI788" s="2144"/>
      <c r="AJ788" s="2143"/>
      <c r="AK788" s="2143"/>
      <c r="AL788" s="2143"/>
      <c r="AM788" s="2143"/>
      <c r="AN788" s="2144"/>
      <c r="AO788" s="2143"/>
      <c r="AP788" s="2143"/>
      <c r="AQ788" s="2143"/>
      <c r="AR788" s="2143"/>
      <c r="AS788" s="2144"/>
      <c r="AT788" s="2143"/>
      <c r="AU788" s="2143"/>
      <c r="AV788" s="2143"/>
      <c r="AW788" s="2143"/>
      <c r="AX788" s="2144"/>
    </row>
    <row r="789" spans="1:50">
      <c r="A789" s="2143"/>
      <c r="B789" s="2143"/>
      <c r="C789" s="2143"/>
      <c r="D789" s="2143"/>
      <c r="E789" s="2144"/>
      <c r="F789" s="2143"/>
      <c r="G789" s="2143"/>
      <c r="H789" s="2143"/>
      <c r="I789" s="2143"/>
      <c r="J789" s="2144"/>
      <c r="K789" s="2143"/>
      <c r="L789" s="2143"/>
      <c r="M789" s="2143"/>
      <c r="N789" s="2143"/>
      <c r="O789" s="2144"/>
      <c r="P789" s="2143"/>
      <c r="Q789" s="2143"/>
      <c r="R789" s="2143"/>
      <c r="S789" s="2143"/>
      <c r="T789" s="2144"/>
      <c r="U789" s="2143"/>
      <c r="V789" s="2143"/>
      <c r="W789" s="2143"/>
      <c r="X789" s="2143"/>
      <c r="Y789" s="2144"/>
      <c r="Z789" s="2143"/>
      <c r="AA789" s="2143"/>
      <c r="AB789" s="2143"/>
      <c r="AC789" s="2143"/>
      <c r="AD789" s="2144"/>
      <c r="AE789" s="2143"/>
      <c r="AF789" s="2143"/>
      <c r="AG789" s="2143"/>
      <c r="AH789" s="2143"/>
      <c r="AI789" s="2144"/>
      <c r="AJ789" s="2143"/>
      <c r="AK789" s="2143"/>
      <c r="AL789" s="2143"/>
      <c r="AM789" s="2143"/>
      <c r="AN789" s="2144"/>
      <c r="AO789" s="2143"/>
      <c r="AP789" s="2143"/>
      <c r="AQ789" s="2143"/>
      <c r="AR789" s="2143"/>
      <c r="AS789" s="2144"/>
      <c r="AT789" s="2143"/>
      <c r="AU789" s="2143"/>
      <c r="AV789" s="2143"/>
      <c r="AW789" s="2143"/>
      <c r="AX789" s="2144"/>
    </row>
    <row r="790" spans="1:50">
      <c r="A790" s="2143"/>
      <c r="B790" s="2143"/>
      <c r="C790" s="2143"/>
      <c r="D790" s="2143"/>
      <c r="E790" s="2144"/>
      <c r="F790" s="2143"/>
      <c r="G790" s="2143"/>
      <c r="H790" s="2143"/>
      <c r="I790" s="2143"/>
      <c r="J790" s="2144"/>
      <c r="K790" s="2143"/>
      <c r="L790" s="2143"/>
      <c r="M790" s="2143"/>
      <c r="N790" s="2143"/>
      <c r="O790" s="2144"/>
      <c r="P790" s="2143"/>
      <c r="Q790" s="2143"/>
      <c r="R790" s="2143"/>
      <c r="S790" s="2143"/>
      <c r="T790" s="2144"/>
      <c r="U790" s="2143"/>
      <c r="V790" s="2143"/>
      <c r="W790" s="2143"/>
      <c r="X790" s="2143"/>
      <c r="Y790" s="2144"/>
      <c r="Z790" s="2143"/>
      <c r="AA790" s="2143"/>
      <c r="AB790" s="2143"/>
      <c r="AC790" s="2143"/>
      <c r="AD790" s="2144"/>
      <c r="AE790" s="2143"/>
      <c r="AF790" s="2143"/>
      <c r="AG790" s="2143"/>
      <c r="AH790" s="2143"/>
      <c r="AI790" s="2144"/>
      <c r="AJ790" s="2143"/>
      <c r="AK790" s="2143"/>
      <c r="AL790" s="2143"/>
      <c r="AM790" s="2143"/>
      <c r="AN790" s="2144"/>
      <c r="AO790" s="2143"/>
      <c r="AP790" s="2143"/>
      <c r="AQ790" s="2143"/>
      <c r="AR790" s="2143"/>
      <c r="AS790" s="2144"/>
      <c r="AT790" s="2143"/>
      <c r="AU790" s="2143"/>
      <c r="AV790" s="2143"/>
      <c r="AW790" s="2143"/>
      <c r="AX790" s="2144"/>
    </row>
    <row r="791" spans="1:50">
      <c r="A791" s="2143"/>
      <c r="B791" s="2143"/>
      <c r="C791" s="2143"/>
      <c r="D791" s="2143"/>
      <c r="E791" s="2144"/>
      <c r="F791" s="2143"/>
      <c r="G791" s="2143"/>
      <c r="H791" s="2143"/>
      <c r="I791" s="2143"/>
      <c r="J791" s="2144"/>
      <c r="K791" s="2143"/>
      <c r="L791" s="2143"/>
      <c r="M791" s="2143"/>
      <c r="N791" s="2143"/>
      <c r="O791" s="2144"/>
      <c r="P791" s="2143"/>
      <c r="Q791" s="2143"/>
      <c r="R791" s="2143"/>
      <c r="S791" s="2143"/>
      <c r="T791" s="2144"/>
      <c r="U791" s="2143"/>
      <c r="V791" s="2143"/>
      <c r="W791" s="2143"/>
      <c r="X791" s="2143"/>
      <c r="Y791" s="2144"/>
      <c r="Z791" s="2143"/>
      <c r="AA791" s="2143"/>
      <c r="AB791" s="2143"/>
      <c r="AC791" s="2143"/>
      <c r="AD791" s="2144"/>
      <c r="AE791" s="2143"/>
      <c r="AF791" s="2143"/>
      <c r="AG791" s="2143"/>
      <c r="AH791" s="2143"/>
      <c r="AI791" s="2144"/>
      <c r="AJ791" s="2143"/>
      <c r="AK791" s="2143"/>
      <c r="AL791" s="2143"/>
      <c r="AM791" s="2143"/>
      <c r="AN791" s="2144"/>
      <c r="AO791" s="2143"/>
      <c r="AP791" s="2143"/>
      <c r="AQ791" s="2143"/>
      <c r="AR791" s="2143"/>
      <c r="AS791" s="2144"/>
      <c r="AT791" s="2143"/>
      <c r="AU791" s="2143"/>
      <c r="AV791" s="2143"/>
      <c r="AW791" s="2143"/>
      <c r="AX791" s="2144"/>
    </row>
    <row r="792" spans="1:50">
      <c r="A792" s="2143"/>
      <c r="B792" s="2143"/>
      <c r="C792" s="2143"/>
      <c r="D792" s="2143"/>
      <c r="E792" s="2144"/>
      <c r="F792" s="2143"/>
      <c r="G792" s="2143"/>
      <c r="H792" s="2143"/>
      <c r="I792" s="2143"/>
      <c r="J792" s="2144"/>
      <c r="K792" s="2143"/>
      <c r="L792" s="2143"/>
      <c r="M792" s="2143"/>
      <c r="N792" s="2143"/>
      <c r="O792" s="2144"/>
      <c r="P792" s="2143"/>
      <c r="Q792" s="2143"/>
      <c r="R792" s="2143"/>
      <c r="S792" s="2143"/>
      <c r="T792" s="2144"/>
      <c r="U792" s="2143"/>
      <c r="V792" s="2143"/>
      <c r="W792" s="2143"/>
      <c r="X792" s="2143"/>
      <c r="Y792" s="2144"/>
      <c r="Z792" s="2143"/>
      <c r="AA792" s="2143"/>
      <c r="AB792" s="2143"/>
      <c r="AC792" s="2143"/>
      <c r="AD792" s="2144"/>
      <c r="AE792" s="2143"/>
      <c r="AF792" s="2143"/>
      <c r="AG792" s="2143"/>
      <c r="AH792" s="2143"/>
      <c r="AI792" s="2144"/>
      <c r="AJ792" s="2143"/>
      <c r="AK792" s="2143"/>
      <c r="AL792" s="2143"/>
      <c r="AM792" s="2143"/>
      <c r="AN792" s="2144"/>
      <c r="AO792" s="2143"/>
      <c r="AP792" s="2143"/>
      <c r="AQ792" s="2143"/>
      <c r="AR792" s="2143"/>
      <c r="AS792" s="2144"/>
      <c r="AT792" s="2143"/>
      <c r="AU792" s="2143"/>
      <c r="AV792" s="2143"/>
      <c r="AW792" s="2143"/>
      <c r="AX792" s="2144"/>
    </row>
    <row r="793" spans="1:50">
      <c r="A793" s="2143"/>
      <c r="B793" s="2143"/>
      <c r="C793" s="2143"/>
      <c r="D793" s="2143"/>
      <c r="E793" s="2144"/>
      <c r="F793" s="2143"/>
      <c r="G793" s="2143"/>
      <c r="H793" s="2143"/>
      <c r="I793" s="2143"/>
      <c r="J793" s="2144"/>
      <c r="K793" s="2143"/>
      <c r="L793" s="2143"/>
      <c r="M793" s="2143"/>
      <c r="N793" s="2143"/>
      <c r="O793" s="2144"/>
      <c r="P793" s="2143"/>
      <c r="Q793" s="2143"/>
      <c r="R793" s="2143"/>
      <c r="S793" s="2143"/>
      <c r="T793" s="2144"/>
      <c r="U793" s="2143"/>
      <c r="V793" s="2143"/>
      <c r="W793" s="2143"/>
      <c r="X793" s="2143"/>
      <c r="Y793" s="2144"/>
      <c r="Z793" s="2143"/>
      <c r="AA793" s="2143"/>
      <c r="AB793" s="2143"/>
      <c r="AC793" s="2143"/>
      <c r="AD793" s="2144"/>
      <c r="AE793" s="2143"/>
      <c r="AF793" s="2143"/>
      <c r="AG793" s="2143"/>
      <c r="AH793" s="2143"/>
      <c r="AI793" s="2144"/>
      <c r="AJ793" s="2143"/>
      <c r="AK793" s="2143"/>
      <c r="AL793" s="2143"/>
      <c r="AM793" s="2143"/>
      <c r="AN793" s="2144"/>
      <c r="AO793" s="2143"/>
      <c r="AP793" s="2143"/>
      <c r="AQ793" s="2143"/>
      <c r="AR793" s="2143"/>
      <c r="AS793" s="2144"/>
      <c r="AT793" s="2143"/>
      <c r="AU793" s="2143"/>
      <c r="AV793" s="2143"/>
      <c r="AW793" s="2143"/>
      <c r="AX793" s="2144"/>
    </row>
    <row r="794" spans="1:50">
      <c r="A794" s="2143"/>
      <c r="B794" s="2143"/>
      <c r="C794" s="2143"/>
      <c r="D794" s="2143"/>
      <c r="E794" s="2144"/>
      <c r="F794" s="2143"/>
      <c r="G794" s="2143"/>
      <c r="H794" s="2143"/>
      <c r="I794" s="2143"/>
      <c r="J794" s="2144"/>
      <c r="K794" s="2143"/>
      <c r="L794" s="2143"/>
      <c r="M794" s="2143"/>
      <c r="N794" s="2143"/>
      <c r="O794" s="2144"/>
      <c r="P794" s="2143"/>
      <c r="Q794" s="2143"/>
      <c r="R794" s="2143"/>
      <c r="S794" s="2143"/>
      <c r="T794" s="2144"/>
      <c r="U794" s="2143"/>
      <c r="V794" s="2143"/>
      <c r="W794" s="2143"/>
      <c r="X794" s="2143"/>
      <c r="Y794" s="2144"/>
      <c r="Z794" s="2143"/>
      <c r="AA794" s="2143"/>
      <c r="AB794" s="2143"/>
      <c r="AC794" s="2143"/>
      <c r="AD794" s="2144"/>
      <c r="AE794" s="2143"/>
      <c r="AF794" s="2143"/>
      <c r="AG794" s="2143"/>
      <c r="AH794" s="2143"/>
      <c r="AI794" s="2144"/>
      <c r="AJ794" s="2143"/>
      <c r="AK794" s="2143"/>
      <c r="AL794" s="2143"/>
      <c r="AM794" s="2143"/>
      <c r="AN794" s="2144"/>
      <c r="AO794" s="2143"/>
      <c r="AP794" s="2143"/>
      <c r="AQ794" s="2143"/>
      <c r="AR794" s="2143"/>
      <c r="AS794" s="2144"/>
      <c r="AT794" s="2143"/>
      <c r="AU794" s="2143"/>
      <c r="AV794" s="2143"/>
      <c r="AW794" s="2143"/>
      <c r="AX794" s="2144"/>
    </row>
    <row r="795" spans="1:50">
      <c r="A795" s="2143"/>
      <c r="B795" s="2143"/>
      <c r="C795" s="2143"/>
      <c r="D795" s="2143"/>
      <c r="E795" s="2144"/>
      <c r="F795" s="2143"/>
      <c r="G795" s="2143"/>
      <c r="H795" s="2143"/>
      <c r="I795" s="2143"/>
      <c r="J795" s="2144"/>
      <c r="K795" s="2143"/>
      <c r="L795" s="2143"/>
      <c r="M795" s="2143"/>
      <c r="N795" s="2143"/>
      <c r="O795" s="2144"/>
      <c r="P795" s="2143"/>
      <c r="Q795" s="2143"/>
      <c r="R795" s="2143"/>
      <c r="S795" s="2143"/>
      <c r="T795" s="2144"/>
      <c r="U795" s="2143"/>
      <c r="V795" s="2143"/>
      <c r="W795" s="2143"/>
      <c r="X795" s="2143"/>
      <c r="Y795" s="2144"/>
      <c r="Z795" s="2143"/>
      <c r="AA795" s="2143"/>
      <c r="AB795" s="2143"/>
      <c r="AC795" s="2143"/>
      <c r="AD795" s="2144"/>
      <c r="AE795" s="2143"/>
      <c r="AF795" s="2143"/>
      <c r="AG795" s="2143"/>
      <c r="AH795" s="2143"/>
      <c r="AI795" s="2144"/>
      <c r="AJ795" s="2143"/>
      <c r="AK795" s="2143"/>
      <c r="AL795" s="2143"/>
      <c r="AM795" s="2143"/>
      <c r="AN795" s="2144"/>
      <c r="AO795" s="2143"/>
      <c r="AP795" s="2143"/>
      <c r="AQ795" s="2143"/>
      <c r="AR795" s="2143"/>
      <c r="AS795" s="2144"/>
      <c r="AT795" s="2143"/>
      <c r="AU795" s="2143"/>
      <c r="AV795" s="2143"/>
      <c r="AW795" s="2143"/>
      <c r="AX795" s="2144"/>
    </row>
    <row r="796" spans="1:50">
      <c r="A796" s="2143"/>
      <c r="B796" s="2143"/>
      <c r="C796" s="2143"/>
      <c r="D796" s="2143"/>
      <c r="E796" s="2144"/>
      <c r="F796" s="2143"/>
      <c r="G796" s="2143"/>
      <c r="H796" s="2143"/>
      <c r="I796" s="2143"/>
      <c r="J796" s="2144"/>
      <c r="K796" s="2143"/>
      <c r="L796" s="2143"/>
      <c r="M796" s="2143"/>
      <c r="N796" s="2143"/>
      <c r="O796" s="2144"/>
      <c r="P796" s="2143"/>
      <c r="Q796" s="2143"/>
      <c r="R796" s="2143"/>
      <c r="S796" s="2143"/>
      <c r="T796" s="2144"/>
      <c r="U796" s="2143"/>
      <c r="V796" s="2143"/>
      <c r="W796" s="2143"/>
      <c r="X796" s="2143"/>
      <c r="Y796" s="2144"/>
      <c r="Z796" s="2143"/>
      <c r="AA796" s="2143"/>
      <c r="AB796" s="2143"/>
      <c r="AC796" s="2143"/>
      <c r="AD796" s="2144"/>
      <c r="AE796" s="2143"/>
      <c r="AF796" s="2143"/>
      <c r="AG796" s="2143"/>
      <c r="AH796" s="2143"/>
      <c r="AI796" s="2144"/>
      <c r="AJ796" s="2143"/>
      <c r="AK796" s="2143"/>
      <c r="AL796" s="2143"/>
      <c r="AM796" s="2143"/>
      <c r="AN796" s="2144"/>
      <c r="AO796" s="2143"/>
      <c r="AP796" s="2143"/>
      <c r="AQ796" s="2143"/>
      <c r="AR796" s="2143"/>
      <c r="AS796" s="2144"/>
      <c r="AT796" s="2143"/>
      <c r="AU796" s="2143"/>
      <c r="AV796" s="2143"/>
      <c r="AW796" s="2143"/>
      <c r="AX796" s="2144"/>
    </row>
    <row r="797" spans="1:50">
      <c r="A797" s="2143"/>
      <c r="B797" s="2143"/>
      <c r="C797" s="2143"/>
      <c r="D797" s="2143"/>
      <c r="E797" s="2144"/>
      <c r="F797" s="2143"/>
      <c r="G797" s="2143"/>
      <c r="H797" s="2143"/>
      <c r="I797" s="2143"/>
      <c r="J797" s="2144"/>
      <c r="K797" s="2143"/>
      <c r="L797" s="2143"/>
      <c r="M797" s="2143"/>
      <c r="N797" s="2143"/>
      <c r="O797" s="2144"/>
      <c r="P797" s="2143"/>
      <c r="Q797" s="2143"/>
      <c r="R797" s="2143"/>
      <c r="S797" s="2143"/>
      <c r="T797" s="2144"/>
      <c r="U797" s="2143"/>
      <c r="V797" s="2143"/>
      <c r="W797" s="2143"/>
      <c r="X797" s="2143"/>
      <c r="Y797" s="2144"/>
      <c r="Z797" s="2143"/>
      <c r="AA797" s="2143"/>
      <c r="AB797" s="2143"/>
      <c r="AC797" s="2143"/>
      <c r="AD797" s="2144"/>
      <c r="AE797" s="2143"/>
      <c r="AF797" s="2143"/>
      <c r="AG797" s="2143"/>
      <c r="AH797" s="2143"/>
      <c r="AI797" s="2144"/>
      <c r="AJ797" s="2143"/>
      <c r="AK797" s="2143"/>
      <c r="AL797" s="2143"/>
      <c r="AM797" s="2143"/>
      <c r="AN797" s="2144"/>
      <c r="AO797" s="2143"/>
      <c r="AP797" s="2143"/>
      <c r="AQ797" s="2143"/>
      <c r="AR797" s="2143"/>
      <c r="AS797" s="2144"/>
      <c r="AT797" s="2143"/>
      <c r="AU797" s="2143"/>
      <c r="AV797" s="2143"/>
      <c r="AW797" s="2143"/>
      <c r="AX797" s="2144"/>
    </row>
    <row r="798" spans="1:50">
      <c r="A798" s="2143"/>
      <c r="B798" s="2143"/>
      <c r="C798" s="2143"/>
      <c r="D798" s="2143"/>
      <c r="E798" s="2144"/>
      <c r="F798" s="2143"/>
      <c r="G798" s="2143"/>
      <c r="H798" s="2143"/>
      <c r="I798" s="2143"/>
      <c r="J798" s="2144"/>
      <c r="K798" s="2143"/>
      <c r="L798" s="2143"/>
      <c r="M798" s="2143"/>
      <c r="N798" s="2143"/>
      <c r="O798" s="2144"/>
      <c r="P798" s="2143"/>
      <c r="Q798" s="2143"/>
      <c r="R798" s="2143"/>
      <c r="S798" s="2143"/>
      <c r="T798" s="2144"/>
      <c r="U798" s="2143"/>
      <c r="V798" s="2143"/>
      <c r="W798" s="2143"/>
      <c r="X798" s="2143"/>
      <c r="Y798" s="2144"/>
      <c r="Z798" s="2143"/>
      <c r="AA798" s="2143"/>
      <c r="AB798" s="2143"/>
      <c r="AC798" s="2143"/>
      <c r="AD798" s="2144"/>
      <c r="AE798" s="2143"/>
      <c r="AF798" s="2143"/>
      <c r="AG798" s="2143"/>
      <c r="AH798" s="2143"/>
      <c r="AI798" s="2144"/>
      <c r="AJ798" s="2143"/>
      <c r="AK798" s="2143"/>
      <c r="AL798" s="2143"/>
      <c r="AM798" s="2143"/>
      <c r="AN798" s="2144"/>
      <c r="AO798" s="2143"/>
      <c r="AP798" s="2143"/>
      <c r="AQ798" s="2143"/>
      <c r="AR798" s="2143"/>
      <c r="AS798" s="2144"/>
      <c r="AT798" s="2143"/>
      <c r="AU798" s="2143"/>
      <c r="AV798" s="2143"/>
      <c r="AW798" s="2143"/>
      <c r="AX798" s="2144"/>
    </row>
    <row r="799" spans="1:50">
      <c r="A799" s="2143"/>
      <c r="B799" s="2143"/>
      <c r="C799" s="2143"/>
      <c r="D799" s="2143"/>
      <c r="E799" s="2144"/>
      <c r="F799" s="2143"/>
      <c r="G799" s="2143"/>
      <c r="H799" s="2143"/>
      <c r="I799" s="2143"/>
      <c r="J799" s="2144"/>
      <c r="K799" s="2143"/>
      <c r="L799" s="2143"/>
      <c r="M799" s="2143"/>
      <c r="N799" s="2143"/>
      <c r="O799" s="2144"/>
      <c r="P799" s="2143"/>
      <c r="Q799" s="2143"/>
      <c r="R799" s="2143"/>
      <c r="S799" s="2143"/>
      <c r="T799" s="2144"/>
      <c r="U799" s="2143"/>
      <c r="V799" s="2143"/>
      <c r="W799" s="2143"/>
      <c r="X799" s="2143"/>
      <c r="Y799" s="2144"/>
      <c r="Z799" s="2143"/>
      <c r="AA799" s="2143"/>
      <c r="AB799" s="2143"/>
      <c r="AC799" s="2143"/>
      <c r="AD799" s="2144"/>
      <c r="AE799" s="2143"/>
      <c r="AF799" s="2143"/>
      <c r="AG799" s="2143"/>
      <c r="AH799" s="2143"/>
      <c r="AI799" s="2144"/>
      <c r="AJ799" s="2143"/>
      <c r="AK799" s="2143"/>
      <c r="AL799" s="2143"/>
      <c r="AM799" s="2143"/>
      <c r="AN799" s="2144"/>
      <c r="AO799" s="2143"/>
      <c r="AP799" s="2143"/>
      <c r="AQ799" s="2143"/>
      <c r="AR799" s="2143"/>
      <c r="AS799" s="2144"/>
      <c r="AT799" s="2143"/>
      <c r="AU799" s="2143"/>
      <c r="AV799" s="2143"/>
      <c r="AW799" s="2143"/>
      <c r="AX799" s="2144"/>
    </row>
    <row r="800" spans="1:50">
      <c r="A800" s="2143"/>
      <c r="B800" s="2143"/>
      <c r="C800" s="2143"/>
      <c r="D800" s="2143"/>
      <c r="E800" s="2144"/>
      <c r="F800" s="2143"/>
      <c r="G800" s="2143"/>
      <c r="H800" s="2143"/>
      <c r="I800" s="2143"/>
      <c r="J800" s="2144"/>
      <c r="K800" s="2143"/>
      <c r="L800" s="2143"/>
      <c r="M800" s="2143"/>
      <c r="N800" s="2143"/>
      <c r="O800" s="2144"/>
      <c r="P800" s="2143"/>
      <c r="Q800" s="2143"/>
      <c r="R800" s="2143"/>
      <c r="S800" s="2143"/>
      <c r="T800" s="2144"/>
      <c r="U800" s="2143"/>
      <c r="V800" s="2143"/>
      <c r="W800" s="2143"/>
      <c r="X800" s="2143"/>
      <c r="Y800" s="2144"/>
      <c r="Z800" s="2143"/>
      <c r="AA800" s="2143"/>
      <c r="AB800" s="2143"/>
      <c r="AC800" s="2143"/>
      <c r="AD800" s="2144"/>
      <c r="AE800" s="2143"/>
      <c r="AF800" s="2143"/>
      <c r="AG800" s="2143"/>
      <c r="AH800" s="2143"/>
      <c r="AI800" s="2144"/>
      <c r="AJ800" s="2143"/>
      <c r="AK800" s="2143"/>
      <c r="AL800" s="2143"/>
      <c r="AM800" s="2143"/>
      <c r="AN800" s="2144"/>
      <c r="AO800" s="2143"/>
      <c r="AP800" s="2143"/>
      <c r="AQ800" s="2143"/>
      <c r="AR800" s="2143"/>
      <c r="AS800" s="2144"/>
      <c r="AT800" s="2143"/>
      <c r="AU800" s="2143"/>
      <c r="AV800" s="2143"/>
      <c r="AW800" s="2143"/>
      <c r="AX800" s="2144"/>
    </row>
    <row r="801" spans="1:50">
      <c r="A801" s="2146"/>
      <c r="B801" s="2146"/>
      <c r="C801" s="2146"/>
      <c r="D801" s="2146"/>
      <c r="E801" s="2147"/>
      <c r="F801" s="2146"/>
      <c r="G801" s="2146"/>
      <c r="H801" s="2146"/>
      <c r="I801" s="2146"/>
      <c r="J801" s="2147"/>
      <c r="K801" s="2146"/>
      <c r="L801" s="2146"/>
      <c r="M801" s="2146"/>
      <c r="N801" s="2146"/>
      <c r="O801" s="2147"/>
      <c r="P801" s="2146"/>
      <c r="Q801" s="2146"/>
      <c r="R801" s="2146"/>
      <c r="S801" s="2146"/>
      <c r="T801" s="2147"/>
      <c r="U801" s="2146"/>
      <c r="V801" s="2146"/>
      <c r="W801" s="2146"/>
      <c r="X801" s="2146"/>
      <c r="Y801" s="2147"/>
      <c r="Z801" s="2146"/>
      <c r="AA801" s="2146"/>
      <c r="AB801" s="2146"/>
      <c r="AC801" s="2146"/>
      <c r="AD801" s="2147"/>
      <c r="AE801" s="2146"/>
      <c r="AF801" s="2146"/>
      <c r="AG801" s="2146"/>
      <c r="AH801" s="2146"/>
      <c r="AI801" s="2147"/>
      <c r="AJ801" s="2146"/>
      <c r="AK801" s="2146"/>
      <c r="AL801" s="2146"/>
      <c r="AM801" s="2146"/>
      <c r="AN801" s="2147"/>
      <c r="AO801" s="2146"/>
      <c r="AP801" s="2146"/>
      <c r="AQ801" s="2146"/>
      <c r="AR801" s="2146"/>
      <c r="AS801" s="2147"/>
      <c r="AT801" s="2146"/>
      <c r="AU801" s="2146"/>
      <c r="AV801" s="2146"/>
      <c r="AW801" s="2146"/>
      <c r="AX801" s="2147"/>
    </row>
    <row r="802" spans="1:50">
      <c r="A802" s="442">
        <v>11</v>
      </c>
      <c r="B802" s="443"/>
      <c r="C802" s="443"/>
      <c r="D802" s="443"/>
      <c r="E802" s="444"/>
      <c r="F802" s="442">
        <v>12</v>
      </c>
      <c r="G802" s="443"/>
      <c r="H802" s="443"/>
      <c r="I802" s="443"/>
      <c r="J802" s="444"/>
      <c r="K802" s="442">
        <v>13</v>
      </c>
      <c r="L802" s="443"/>
      <c r="M802" s="443"/>
      <c r="N802" s="443"/>
      <c r="O802" s="444"/>
      <c r="P802" s="442">
        <v>14</v>
      </c>
      <c r="Q802" s="443"/>
      <c r="R802" s="443"/>
      <c r="S802" s="443"/>
      <c r="T802" s="444"/>
      <c r="U802" s="442">
        <v>15</v>
      </c>
      <c r="V802" s="443"/>
      <c r="W802" s="443"/>
      <c r="X802" s="443"/>
      <c r="Y802" s="444"/>
      <c r="Z802" s="442">
        <v>16</v>
      </c>
      <c r="AA802" s="443"/>
      <c r="AB802" s="443"/>
      <c r="AC802" s="443"/>
      <c r="AD802" s="444"/>
      <c r="AE802" s="442">
        <v>17</v>
      </c>
      <c r="AF802" s="443"/>
      <c r="AG802" s="443"/>
      <c r="AH802" s="443"/>
      <c r="AI802" s="444"/>
      <c r="AJ802" s="442">
        <v>18</v>
      </c>
      <c r="AK802" s="443"/>
      <c r="AL802" s="443"/>
      <c r="AM802" s="443"/>
      <c r="AN802" s="444"/>
      <c r="AO802" s="442">
        <v>19</v>
      </c>
      <c r="AP802" s="443"/>
      <c r="AQ802" s="443"/>
      <c r="AR802" s="443"/>
      <c r="AS802" s="444"/>
      <c r="AT802" s="442">
        <v>20</v>
      </c>
      <c r="AU802" s="443"/>
      <c r="AV802" s="443"/>
      <c r="AW802" s="443"/>
      <c r="AX802" s="444"/>
    </row>
    <row r="803" spans="1:50">
      <c r="A803" s="2143"/>
      <c r="B803" s="2143"/>
      <c r="C803" s="2143"/>
      <c r="D803" s="2143"/>
      <c r="E803" s="2144"/>
      <c r="F803" s="2143"/>
      <c r="G803" s="2143"/>
      <c r="H803" s="2143"/>
      <c r="I803" s="2143"/>
      <c r="J803" s="2144"/>
      <c r="K803" s="2143" t="s">
        <v>363</v>
      </c>
      <c r="L803" s="2143"/>
      <c r="M803" s="2143"/>
      <c r="N803" s="2143"/>
      <c r="O803" s="2144"/>
      <c r="P803" s="2142"/>
      <c r="Q803" s="2143"/>
      <c r="R803" s="2143"/>
      <c r="S803" s="2143"/>
      <c r="T803" s="2144"/>
      <c r="U803" s="2143" t="s">
        <v>364</v>
      </c>
      <c r="V803" s="2143"/>
      <c r="W803" s="2143"/>
      <c r="X803" s="2143"/>
      <c r="Y803" s="2144"/>
      <c r="Z803" s="2143"/>
      <c r="AA803" s="2143"/>
      <c r="AB803" s="2143"/>
      <c r="AC803" s="2143"/>
      <c r="AD803" s="2144"/>
      <c r="AE803" s="2143"/>
      <c r="AF803" s="2143"/>
      <c r="AG803" s="2143"/>
      <c r="AH803" s="2143"/>
      <c r="AI803" s="2144"/>
      <c r="AJ803" s="2143"/>
      <c r="AK803" s="2143"/>
      <c r="AL803" s="2143"/>
      <c r="AM803" s="2143"/>
      <c r="AN803" s="2144"/>
      <c r="AO803" s="2143"/>
      <c r="AP803" s="2143"/>
      <c r="AQ803" s="2143"/>
      <c r="AR803" s="2143"/>
      <c r="AS803" s="2144"/>
      <c r="AT803" s="2143"/>
      <c r="AU803" s="2143"/>
      <c r="AV803" s="2143"/>
      <c r="AW803" s="2143"/>
      <c r="AX803" s="2144"/>
    </row>
    <row r="804" spans="1:50">
      <c r="A804" s="2143"/>
      <c r="B804" s="2143"/>
      <c r="C804" s="2143"/>
      <c r="D804" s="2143"/>
      <c r="E804" s="2144"/>
      <c r="F804" s="2143"/>
      <c r="G804" s="2143"/>
      <c r="H804" s="2143"/>
      <c r="I804" s="2143"/>
      <c r="J804" s="2144"/>
      <c r="K804" s="2143"/>
      <c r="L804" s="2143"/>
      <c r="M804" s="2143"/>
      <c r="N804" s="2143"/>
      <c r="O804" s="2144"/>
      <c r="P804" s="2142"/>
      <c r="Q804" s="2143"/>
      <c r="R804" s="2143"/>
      <c r="S804" s="2143"/>
      <c r="T804" s="2144"/>
      <c r="U804" s="2143"/>
      <c r="V804" s="2143"/>
      <c r="W804" s="2143"/>
      <c r="X804" s="2143"/>
      <c r="Y804" s="2144"/>
      <c r="Z804" s="2143"/>
      <c r="AA804" s="2143"/>
      <c r="AB804" s="2143"/>
      <c r="AC804" s="2143"/>
      <c r="AD804" s="2144"/>
      <c r="AE804" s="2143"/>
      <c r="AF804" s="2143"/>
      <c r="AG804" s="2143"/>
      <c r="AH804" s="2143"/>
      <c r="AI804" s="2144"/>
      <c r="AJ804" s="2143"/>
      <c r="AK804" s="2143"/>
      <c r="AL804" s="2143"/>
      <c r="AM804" s="2143"/>
      <c r="AN804" s="2144"/>
      <c r="AO804" s="2143"/>
      <c r="AP804" s="2143"/>
      <c r="AQ804" s="2143"/>
      <c r="AR804" s="2143"/>
      <c r="AS804" s="2144"/>
      <c r="AT804" s="2143"/>
      <c r="AU804" s="2143"/>
      <c r="AV804" s="2143"/>
      <c r="AW804" s="2143"/>
      <c r="AX804" s="2144"/>
    </row>
    <row r="805" spans="1:50">
      <c r="A805" s="2143"/>
      <c r="B805" s="2143"/>
      <c r="C805" s="2143"/>
      <c r="D805" s="2143"/>
      <c r="E805" s="2144"/>
      <c r="F805" s="2143"/>
      <c r="G805" s="2143"/>
      <c r="H805" s="2143"/>
      <c r="I805" s="2143"/>
      <c r="J805" s="2144"/>
      <c r="K805" s="2143"/>
      <c r="L805" s="2143"/>
      <c r="M805" s="2143"/>
      <c r="N805" s="2143"/>
      <c r="O805" s="2144"/>
      <c r="P805" s="2142"/>
      <c r="Q805" s="2143"/>
      <c r="R805" s="2143"/>
      <c r="S805" s="2143"/>
      <c r="T805" s="2144"/>
      <c r="U805" s="2143"/>
      <c r="V805" s="2143"/>
      <c r="W805" s="2143"/>
      <c r="X805" s="2143"/>
      <c r="Y805" s="2144"/>
      <c r="Z805" s="2143"/>
      <c r="AA805" s="2143"/>
      <c r="AB805" s="2143"/>
      <c r="AC805" s="2143"/>
      <c r="AD805" s="2144"/>
      <c r="AE805" s="2143"/>
      <c r="AF805" s="2143"/>
      <c r="AG805" s="2143"/>
      <c r="AH805" s="2143"/>
      <c r="AI805" s="2144"/>
      <c r="AJ805" s="2143"/>
      <c r="AK805" s="2143"/>
      <c r="AL805" s="2143"/>
      <c r="AM805" s="2143"/>
      <c r="AN805" s="2144"/>
      <c r="AO805" s="2143"/>
      <c r="AP805" s="2143"/>
      <c r="AQ805" s="2143"/>
      <c r="AR805" s="2143"/>
      <c r="AS805" s="2144"/>
      <c r="AT805" s="2143"/>
      <c r="AU805" s="2143"/>
      <c r="AV805" s="2143"/>
      <c r="AW805" s="2143"/>
      <c r="AX805" s="2144"/>
    </row>
    <row r="806" spans="1:50">
      <c r="A806" s="2143"/>
      <c r="B806" s="2143"/>
      <c r="C806" s="2143"/>
      <c r="D806" s="2143"/>
      <c r="E806" s="2144"/>
      <c r="F806" s="2143"/>
      <c r="G806" s="2143"/>
      <c r="H806" s="2143"/>
      <c r="I806" s="2143"/>
      <c r="J806" s="2144"/>
      <c r="K806" s="2143"/>
      <c r="L806" s="2143"/>
      <c r="M806" s="2143"/>
      <c r="N806" s="2143"/>
      <c r="O806" s="2144"/>
      <c r="P806" s="2142"/>
      <c r="Q806" s="2143"/>
      <c r="R806" s="2143"/>
      <c r="S806" s="2143"/>
      <c r="T806" s="2144"/>
      <c r="U806" s="2143"/>
      <c r="V806" s="2143"/>
      <c r="W806" s="2143"/>
      <c r="X806" s="2143"/>
      <c r="Y806" s="2144"/>
      <c r="Z806" s="2143"/>
      <c r="AA806" s="2143"/>
      <c r="AB806" s="2143"/>
      <c r="AC806" s="2143"/>
      <c r="AD806" s="2144"/>
      <c r="AE806" s="2143"/>
      <c r="AF806" s="2143"/>
      <c r="AG806" s="2143"/>
      <c r="AH806" s="2143"/>
      <c r="AI806" s="2144"/>
      <c r="AJ806" s="2143"/>
      <c r="AK806" s="2143"/>
      <c r="AL806" s="2143"/>
      <c r="AM806" s="2143"/>
      <c r="AN806" s="2144"/>
      <c r="AO806" s="2143"/>
      <c r="AP806" s="2143"/>
      <c r="AQ806" s="2143"/>
      <c r="AR806" s="2143"/>
      <c r="AS806" s="2144"/>
      <c r="AT806" s="2143"/>
      <c r="AU806" s="2143"/>
      <c r="AV806" s="2143"/>
      <c r="AW806" s="2143"/>
      <c r="AX806" s="2144"/>
    </row>
    <row r="807" spans="1:50">
      <c r="A807" s="2143"/>
      <c r="B807" s="2143"/>
      <c r="C807" s="2143"/>
      <c r="D807" s="2143"/>
      <c r="E807" s="2144"/>
      <c r="F807" s="2143"/>
      <c r="G807" s="2143"/>
      <c r="H807" s="2143"/>
      <c r="I807" s="2143"/>
      <c r="J807" s="2144"/>
      <c r="K807" s="2143"/>
      <c r="L807" s="2143"/>
      <c r="M807" s="2143"/>
      <c r="N807" s="2143"/>
      <c r="O807" s="2144"/>
      <c r="P807" s="2142"/>
      <c r="Q807" s="2143"/>
      <c r="R807" s="2143"/>
      <c r="S807" s="2143"/>
      <c r="T807" s="2144"/>
      <c r="U807" s="2143"/>
      <c r="V807" s="2143"/>
      <c r="W807" s="2143"/>
      <c r="X807" s="2143"/>
      <c r="Y807" s="2144"/>
      <c r="Z807" s="2143"/>
      <c r="AA807" s="2143"/>
      <c r="AB807" s="2143"/>
      <c r="AC807" s="2143"/>
      <c r="AD807" s="2144"/>
      <c r="AE807" s="2143"/>
      <c r="AF807" s="2143"/>
      <c r="AG807" s="2143"/>
      <c r="AH807" s="2143"/>
      <c r="AI807" s="2144"/>
      <c r="AJ807" s="2143"/>
      <c r="AK807" s="2143"/>
      <c r="AL807" s="2143"/>
      <c r="AM807" s="2143"/>
      <c r="AN807" s="2144"/>
      <c r="AO807" s="2143"/>
      <c r="AP807" s="2143"/>
      <c r="AQ807" s="2143"/>
      <c r="AR807" s="2143"/>
      <c r="AS807" s="2144"/>
      <c r="AT807" s="2143"/>
      <c r="AU807" s="2143"/>
      <c r="AV807" s="2143"/>
      <c r="AW807" s="2143"/>
      <c r="AX807" s="2144"/>
    </row>
    <row r="808" spans="1:50">
      <c r="A808" s="2143"/>
      <c r="B808" s="2143"/>
      <c r="C808" s="2143"/>
      <c r="D808" s="2143"/>
      <c r="E808" s="2144"/>
      <c r="F808" s="2143"/>
      <c r="G808" s="2143"/>
      <c r="H808" s="2143"/>
      <c r="I808" s="2143"/>
      <c r="J808" s="2144"/>
      <c r="K808" s="2143"/>
      <c r="L808" s="2143"/>
      <c r="M808" s="2143"/>
      <c r="N808" s="2143"/>
      <c r="O808" s="2144"/>
      <c r="P808" s="2142"/>
      <c r="Q808" s="2143"/>
      <c r="R808" s="2143"/>
      <c r="S808" s="2143"/>
      <c r="T808" s="2144"/>
      <c r="U808" s="2143"/>
      <c r="V808" s="2143"/>
      <c r="W808" s="2143"/>
      <c r="X808" s="2143"/>
      <c r="Y808" s="2144"/>
      <c r="Z808" s="2143"/>
      <c r="AA808" s="2143"/>
      <c r="AB808" s="2143"/>
      <c r="AC808" s="2143"/>
      <c r="AD808" s="2144"/>
      <c r="AE808" s="2143"/>
      <c r="AF808" s="2143"/>
      <c r="AG808" s="2143"/>
      <c r="AH808" s="2143"/>
      <c r="AI808" s="2144"/>
      <c r="AJ808" s="2143"/>
      <c r="AK808" s="2143"/>
      <c r="AL808" s="2143"/>
      <c r="AM808" s="2143"/>
      <c r="AN808" s="2144"/>
      <c r="AO808" s="2143"/>
      <c r="AP808" s="2143"/>
      <c r="AQ808" s="2143"/>
      <c r="AR808" s="2143"/>
      <c r="AS808" s="2144"/>
      <c r="AT808" s="2143"/>
      <c r="AU808" s="2143"/>
      <c r="AV808" s="2143"/>
      <c r="AW808" s="2143"/>
      <c r="AX808" s="2144"/>
    </row>
    <row r="809" spans="1:50">
      <c r="A809" s="2143"/>
      <c r="B809" s="2143"/>
      <c r="C809" s="2143"/>
      <c r="D809" s="2143"/>
      <c r="E809" s="2144"/>
      <c r="F809" s="2143"/>
      <c r="G809" s="2143"/>
      <c r="H809" s="2143"/>
      <c r="I809" s="2143"/>
      <c r="J809" s="2144"/>
      <c r="K809" s="2143"/>
      <c r="L809" s="2143"/>
      <c r="M809" s="2143"/>
      <c r="N809" s="2143"/>
      <c r="O809" s="2144"/>
      <c r="P809" s="2142"/>
      <c r="Q809" s="2143"/>
      <c r="R809" s="2143"/>
      <c r="S809" s="2143"/>
      <c r="T809" s="2144"/>
      <c r="U809" s="2143"/>
      <c r="V809" s="2143"/>
      <c r="W809" s="2143"/>
      <c r="X809" s="2143"/>
      <c r="Y809" s="2144"/>
      <c r="Z809" s="2143"/>
      <c r="AA809" s="2143"/>
      <c r="AB809" s="2143"/>
      <c r="AC809" s="2143"/>
      <c r="AD809" s="2144"/>
      <c r="AE809" s="2143"/>
      <c r="AF809" s="2143"/>
      <c r="AG809" s="2143"/>
      <c r="AH809" s="2143"/>
      <c r="AI809" s="2144"/>
      <c r="AJ809" s="2143"/>
      <c r="AK809" s="2143"/>
      <c r="AL809" s="2143"/>
      <c r="AM809" s="2143"/>
      <c r="AN809" s="2144"/>
      <c r="AO809" s="2143"/>
      <c r="AP809" s="2143"/>
      <c r="AQ809" s="2143"/>
      <c r="AR809" s="2143"/>
      <c r="AS809" s="2144"/>
      <c r="AT809" s="2143"/>
      <c r="AU809" s="2143"/>
      <c r="AV809" s="2143"/>
      <c r="AW809" s="2143"/>
      <c r="AX809" s="2144"/>
    </row>
    <row r="810" spans="1:50">
      <c r="A810" s="2143"/>
      <c r="B810" s="2143"/>
      <c r="C810" s="2143"/>
      <c r="D810" s="2143"/>
      <c r="E810" s="2144"/>
      <c r="F810" s="2143"/>
      <c r="G810" s="2143"/>
      <c r="H810" s="2143"/>
      <c r="I810" s="2143"/>
      <c r="J810" s="2144"/>
      <c r="K810" s="2143"/>
      <c r="L810" s="2143"/>
      <c r="M810" s="2143"/>
      <c r="N810" s="2143"/>
      <c r="O810" s="2144"/>
      <c r="P810" s="2142"/>
      <c r="Q810" s="2143"/>
      <c r="R810" s="2143"/>
      <c r="S810" s="2143"/>
      <c r="T810" s="2144"/>
      <c r="U810" s="2143"/>
      <c r="V810" s="2143"/>
      <c r="W810" s="2143"/>
      <c r="X810" s="2143"/>
      <c r="Y810" s="2144"/>
      <c r="Z810" s="2143"/>
      <c r="AA810" s="2143"/>
      <c r="AB810" s="2143"/>
      <c r="AC810" s="2143"/>
      <c r="AD810" s="2144"/>
      <c r="AE810" s="2143"/>
      <c r="AF810" s="2143"/>
      <c r="AG810" s="2143"/>
      <c r="AH810" s="2143"/>
      <c r="AI810" s="2144"/>
      <c r="AJ810" s="2143"/>
      <c r="AK810" s="2143"/>
      <c r="AL810" s="2143"/>
      <c r="AM810" s="2143"/>
      <c r="AN810" s="2144"/>
      <c r="AO810" s="2143"/>
      <c r="AP810" s="2143"/>
      <c r="AQ810" s="2143"/>
      <c r="AR810" s="2143"/>
      <c r="AS810" s="2144"/>
      <c r="AT810" s="2143"/>
      <c r="AU810" s="2143"/>
      <c r="AV810" s="2143"/>
      <c r="AW810" s="2143"/>
      <c r="AX810" s="2144"/>
    </row>
    <row r="811" spans="1:50">
      <c r="A811" s="2143"/>
      <c r="B811" s="2143"/>
      <c r="C811" s="2143"/>
      <c r="D811" s="2143"/>
      <c r="E811" s="2144"/>
      <c r="F811" s="2143"/>
      <c r="G811" s="2143"/>
      <c r="H811" s="2143"/>
      <c r="I811" s="2143"/>
      <c r="J811" s="2144"/>
      <c r="K811" s="2143"/>
      <c r="L811" s="2143"/>
      <c r="M811" s="2143"/>
      <c r="N811" s="2143"/>
      <c r="O811" s="2144"/>
      <c r="P811" s="2142"/>
      <c r="Q811" s="2143"/>
      <c r="R811" s="2143"/>
      <c r="S811" s="2143"/>
      <c r="T811" s="2144"/>
      <c r="U811" s="2143"/>
      <c r="V811" s="2143"/>
      <c r="W811" s="2143"/>
      <c r="X811" s="2143"/>
      <c r="Y811" s="2144"/>
      <c r="Z811" s="2143"/>
      <c r="AA811" s="2143"/>
      <c r="AB811" s="2143"/>
      <c r="AC811" s="2143"/>
      <c r="AD811" s="2144"/>
      <c r="AE811" s="2143"/>
      <c r="AF811" s="2143"/>
      <c r="AG811" s="2143"/>
      <c r="AH811" s="2143"/>
      <c r="AI811" s="2144"/>
      <c r="AJ811" s="2143"/>
      <c r="AK811" s="2143"/>
      <c r="AL811" s="2143"/>
      <c r="AM811" s="2143"/>
      <c r="AN811" s="2144"/>
      <c r="AO811" s="2143"/>
      <c r="AP811" s="2143"/>
      <c r="AQ811" s="2143"/>
      <c r="AR811" s="2143"/>
      <c r="AS811" s="2144"/>
      <c r="AT811" s="2143"/>
      <c r="AU811" s="2143"/>
      <c r="AV811" s="2143"/>
      <c r="AW811" s="2143"/>
      <c r="AX811" s="2144"/>
    </row>
    <row r="812" spans="1:50">
      <c r="A812" s="2143"/>
      <c r="B812" s="2143"/>
      <c r="C812" s="2143"/>
      <c r="D812" s="2143"/>
      <c r="E812" s="2144"/>
      <c r="F812" s="2143"/>
      <c r="G812" s="2143"/>
      <c r="H812" s="2143"/>
      <c r="I812" s="2143"/>
      <c r="J812" s="2144"/>
      <c r="K812" s="2143"/>
      <c r="L812" s="2143"/>
      <c r="M812" s="2143"/>
      <c r="N812" s="2143"/>
      <c r="O812" s="2144"/>
      <c r="P812" s="2142"/>
      <c r="Q812" s="2143"/>
      <c r="R812" s="2143"/>
      <c r="S812" s="2143"/>
      <c r="T812" s="2144"/>
      <c r="U812" s="2143"/>
      <c r="V812" s="2143"/>
      <c r="W812" s="2143"/>
      <c r="X812" s="2143"/>
      <c r="Y812" s="2144"/>
      <c r="Z812" s="2143"/>
      <c r="AA812" s="2143"/>
      <c r="AB812" s="2143"/>
      <c r="AC812" s="2143"/>
      <c r="AD812" s="2144"/>
      <c r="AE812" s="2143"/>
      <c r="AF812" s="2143"/>
      <c r="AG812" s="2143"/>
      <c r="AH812" s="2143"/>
      <c r="AI812" s="2144"/>
      <c r="AJ812" s="2143"/>
      <c r="AK812" s="2143"/>
      <c r="AL812" s="2143"/>
      <c r="AM812" s="2143"/>
      <c r="AN812" s="2144"/>
      <c r="AO812" s="2143"/>
      <c r="AP812" s="2143"/>
      <c r="AQ812" s="2143"/>
      <c r="AR812" s="2143"/>
      <c r="AS812" s="2144"/>
      <c r="AT812" s="2143"/>
      <c r="AU812" s="2143"/>
      <c r="AV812" s="2143"/>
      <c r="AW812" s="2143"/>
      <c r="AX812" s="2144"/>
    </row>
    <row r="813" spans="1:50">
      <c r="A813" s="2143"/>
      <c r="B813" s="2143"/>
      <c r="C813" s="2143"/>
      <c r="D813" s="2143"/>
      <c r="E813" s="2144"/>
      <c r="F813" s="2143"/>
      <c r="G813" s="2143"/>
      <c r="H813" s="2143"/>
      <c r="I813" s="2143"/>
      <c r="J813" s="2144"/>
      <c r="K813" s="2143"/>
      <c r="L813" s="2143"/>
      <c r="M813" s="2143"/>
      <c r="N813" s="2143"/>
      <c r="O813" s="2144"/>
      <c r="P813" s="2142"/>
      <c r="Q813" s="2143"/>
      <c r="R813" s="2143"/>
      <c r="S813" s="2143"/>
      <c r="T813" s="2144"/>
      <c r="U813" s="2143"/>
      <c r="V813" s="2143"/>
      <c r="W813" s="2143"/>
      <c r="X813" s="2143"/>
      <c r="Y813" s="2144"/>
      <c r="Z813" s="2143"/>
      <c r="AA813" s="2143"/>
      <c r="AB813" s="2143"/>
      <c r="AC813" s="2143"/>
      <c r="AD813" s="2144"/>
      <c r="AE813" s="2143"/>
      <c r="AF813" s="2143"/>
      <c r="AG813" s="2143"/>
      <c r="AH813" s="2143"/>
      <c r="AI813" s="2144"/>
      <c r="AJ813" s="2143"/>
      <c r="AK813" s="2143"/>
      <c r="AL813" s="2143"/>
      <c r="AM813" s="2143"/>
      <c r="AN813" s="2144"/>
      <c r="AO813" s="2143"/>
      <c r="AP813" s="2143"/>
      <c r="AQ813" s="2143"/>
      <c r="AR813" s="2143"/>
      <c r="AS813" s="2144"/>
      <c r="AT813" s="2143"/>
      <c r="AU813" s="2143"/>
      <c r="AV813" s="2143"/>
      <c r="AW813" s="2143"/>
      <c r="AX813" s="2144"/>
    </row>
    <row r="814" spans="1:50">
      <c r="A814" s="2143"/>
      <c r="B814" s="2143"/>
      <c r="C814" s="2143"/>
      <c r="D814" s="2143"/>
      <c r="E814" s="2144"/>
      <c r="F814" s="2143"/>
      <c r="G814" s="2143"/>
      <c r="H814" s="2143"/>
      <c r="I814" s="2143"/>
      <c r="J814" s="2144"/>
      <c r="K814" s="2143"/>
      <c r="L814" s="2143"/>
      <c r="M814" s="2143"/>
      <c r="N814" s="2143"/>
      <c r="O814" s="2144"/>
      <c r="P814" s="2142"/>
      <c r="Q814" s="2143"/>
      <c r="R814" s="2143"/>
      <c r="S814" s="2143"/>
      <c r="T814" s="2144"/>
      <c r="U814" s="2143"/>
      <c r="V814" s="2143"/>
      <c r="W814" s="2143"/>
      <c r="X814" s="2143"/>
      <c r="Y814" s="2144"/>
      <c r="Z814" s="2143"/>
      <c r="AA814" s="2143"/>
      <c r="AB814" s="2143"/>
      <c r="AC814" s="2143"/>
      <c r="AD814" s="2144"/>
      <c r="AE814" s="2143"/>
      <c r="AF814" s="2143"/>
      <c r="AG814" s="2143"/>
      <c r="AH814" s="2143"/>
      <c r="AI814" s="2144"/>
      <c r="AJ814" s="2143"/>
      <c r="AK814" s="2143"/>
      <c r="AL814" s="2143"/>
      <c r="AM814" s="2143"/>
      <c r="AN814" s="2144"/>
      <c r="AO814" s="2143"/>
      <c r="AP814" s="2143"/>
      <c r="AQ814" s="2143"/>
      <c r="AR814" s="2143"/>
      <c r="AS814" s="2144"/>
      <c r="AT814" s="2143"/>
      <c r="AU814" s="2143"/>
      <c r="AV814" s="2143"/>
      <c r="AW814" s="2143"/>
      <c r="AX814" s="2144"/>
    </row>
    <row r="815" spans="1:50">
      <c r="A815" s="2143"/>
      <c r="B815" s="2143"/>
      <c r="C815" s="2143"/>
      <c r="D815" s="2143"/>
      <c r="E815" s="2144"/>
      <c r="F815" s="2143"/>
      <c r="G815" s="2143"/>
      <c r="H815" s="2143"/>
      <c r="I815" s="2143"/>
      <c r="J815" s="2144"/>
      <c r="K815" s="2143"/>
      <c r="L815" s="2143"/>
      <c r="M815" s="2143"/>
      <c r="N815" s="2143"/>
      <c r="O815" s="2144"/>
      <c r="P815" s="2142"/>
      <c r="Q815" s="2143"/>
      <c r="R815" s="2143"/>
      <c r="S815" s="2143"/>
      <c r="T815" s="2144"/>
      <c r="U815" s="2143"/>
      <c r="V815" s="2143"/>
      <c r="W815" s="2143"/>
      <c r="X815" s="2143"/>
      <c r="Y815" s="2144"/>
      <c r="Z815" s="2143"/>
      <c r="AA815" s="2143"/>
      <c r="AB815" s="2143"/>
      <c r="AC815" s="2143"/>
      <c r="AD815" s="2144"/>
      <c r="AE815" s="2143"/>
      <c r="AF815" s="2143"/>
      <c r="AG815" s="2143"/>
      <c r="AH815" s="2143"/>
      <c r="AI815" s="2144"/>
      <c r="AJ815" s="2143"/>
      <c r="AK815" s="2143"/>
      <c r="AL815" s="2143"/>
      <c r="AM815" s="2143"/>
      <c r="AN815" s="2144"/>
      <c r="AO815" s="2143"/>
      <c r="AP815" s="2143"/>
      <c r="AQ815" s="2143"/>
      <c r="AR815" s="2143"/>
      <c r="AS815" s="2144"/>
      <c r="AT815" s="2143"/>
      <c r="AU815" s="2143"/>
      <c r="AV815" s="2143"/>
      <c r="AW815" s="2143"/>
      <c r="AX815" s="2144"/>
    </row>
    <row r="816" spans="1:50">
      <c r="A816" s="2143"/>
      <c r="B816" s="2143"/>
      <c r="C816" s="2143"/>
      <c r="D816" s="2143"/>
      <c r="E816" s="2144"/>
      <c r="F816" s="2143"/>
      <c r="G816" s="2143"/>
      <c r="H816" s="2143"/>
      <c r="I816" s="2143"/>
      <c r="J816" s="2144"/>
      <c r="K816" s="2143"/>
      <c r="L816" s="2143"/>
      <c r="M816" s="2143"/>
      <c r="N816" s="2143"/>
      <c r="O816" s="2144"/>
      <c r="P816" s="2142"/>
      <c r="Q816" s="2143"/>
      <c r="R816" s="2143"/>
      <c r="S816" s="2143"/>
      <c r="T816" s="2144"/>
      <c r="U816" s="2143"/>
      <c r="V816" s="2143"/>
      <c r="W816" s="2143"/>
      <c r="X816" s="2143"/>
      <c r="Y816" s="2144"/>
      <c r="Z816" s="2143"/>
      <c r="AA816" s="2143"/>
      <c r="AB816" s="2143"/>
      <c r="AC816" s="2143"/>
      <c r="AD816" s="2144"/>
      <c r="AE816" s="2143"/>
      <c r="AF816" s="2143"/>
      <c r="AG816" s="2143"/>
      <c r="AH816" s="2143"/>
      <c r="AI816" s="2144"/>
      <c r="AJ816" s="2143"/>
      <c r="AK816" s="2143"/>
      <c r="AL816" s="2143"/>
      <c r="AM816" s="2143"/>
      <c r="AN816" s="2144"/>
      <c r="AO816" s="2143"/>
      <c r="AP816" s="2143"/>
      <c r="AQ816" s="2143"/>
      <c r="AR816" s="2143"/>
      <c r="AS816" s="2144"/>
      <c r="AT816" s="2143"/>
      <c r="AU816" s="2143"/>
      <c r="AV816" s="2143"/>
      <c r="AW816" s="2143"/>
      <c r="AX816" s="2144"/>
    </row>
    <row r="817" spans="1:50">
      <c r="A817" s="2146"/>
      <c r="B817" s="2146"/>
      <c r="C817" s="2146"/>
      <c r="D817" s="2146"/>
      <c r="E817" s="2147"/>
      <c r="F817" s="2146"/>
      <c r="G817" s="2146"/>
      <c r="H817" s="2146"/>
      <c r="I817" s="2146"/>
      <c r="J817" s="2147"/>
      <c r="K817" s="2146"/>
      <c r="L817" s="2146"/>
      <c r="M817" s="2146"/>
      <c r="N817" s="2146"/>
      <c r="O817" s="2147"/>
      <c r="P817" s="2226" t="s">
        <v>210</v>
      </c>
      <c r="Q817" s="2227"/>
      <c r="R817" s="2227"/>
      <c r="S817" s="2227"/>
      <c r="T817" s="2228"/>
      <c r="U817" s="2146"/>
      <c r="V817" s="2146"/>
      <c r="W817" s="2146"/>
      <c r="X817" s="2146"/>
      <c r="Y817" s="2147"/>
      <c r="Z817" s="2146"/>
      <c r="AA817" s="2146"/>
      <c r="AB817" s="2146"/>
      <c r="AC817" s="2146"/>
      <c r="AD817" s="2147"/>
      <c r="AE817" s="2146"/>
      <c r="AF817" s="2146"/>
      <c r="AG817" s="2146"/>
      <c r="AH817" s="2146"/>
      <c r="AI817" s="2147"/>
      <c r="AJ817" s="2146"/>
      <c r="AK817" s="2146"/>
      <c r="AL817" s="2146"/>
      <c r="AM817" s="2146"/>
      <c r="AN817" s="2147"/>
      <c r="AO817" s="2146"/>
      <c r="AP817" s="2146"/>
      <c r="AQ817" s="2146"/>
      <c r="AR817" s="2146"/>
      <c r="AS817" s="2147"/>
      <c r="AT817" s="2146"/>
      <c r="AU817" s="2146"/>
      <c r="AV817" s="2146"/>
      <c r="AW817" s="2146"/>
      <c r="AX817" s="2147"/>
    </row>
    <row r="818" spans="1:50">
      <c r="A818" s="442">
        <v>21</v>
      </c>
      <c r="B818" s="443"/>
      <c r="C818" s="443"/>
      <c r="D818" s="443"/>
      <c r="E818" s="444"/>
      <c r="F818" s="442">
        <v>22</v>
      </c>
      <c r="G818" s="443"/>
      <c r="H818" s="443"/>
      <c r="I818" s="443"/>
      <c r="J818" s="444"/>
      <c r="K818" s="442">
        <v>23</v>
      </c>
      <c r="L818" s="443"/>
      <c r="M818" s="443"/>
      <c r="N818" s="443"/>
      <c r="O818" s="444"/>
      <c r="P818" s="442">
        <v>24</v>
      </c>
      <c r="Q818" s="443"/>
      <c r="R818" s="443"/>
      <c r="S818" s="443"/>
      <c r="T818" s="444"/>
      <c r="U818" s="442">
        <v>25</v>
      </c>
      <c r="V818" s="443"/>
      <c r="W818" s="443"/>
      <c r="X818" s="443"/>
      <c r="Y818" s="444"/>
      <c r="Z818" s="2293" t="s">
        <v>211</v>
      </c>
      <c r="AA818" s="2294"/>
      <c r="AB818" s="2294"/>
      <c r="AC818" s="2294"/>
      <c r="AD818" s="2294"/>
      <c r="AE818" s="2294"/>
      <c r="AF818" s="2294"/>
      <c r="AG818" s="2294"/>
      <c r="AH818" s="2294"/>
      <c r="AI818" s="2294"/>
      <c r="AJ818" s="2294"/>
      <c r="AK818" s="2294"/>
      <c r="AL818" s="2294"/>
      <c r="AM818" s="2294"/>
      <c r="AN818" s="2294"/>
      <c r="AO818" s="2294"/>
      <c r="AP818" s="2294"/>
      <c r="AQ818" s="2294"/>
      <c r="AR818" s="2294"/>
      <c r="AS818" s="2294"/>
      <c r="AT818" s="2294"/>
      <c r="AU818" s="2294"/>
      <c r="AV818" s="2294"/>
      <c r="AW818" s="2294"/>
      <c r="AX818" s="2294"/>
    </row>
    <row r="819" spans="1:50">
      <c r="A819" s="2142"/>
      <c r="B819" s="2143"/>
      <c r="C819" s="2143"/>
      <c r="D819" s="2143"/>
      <c r="E819" s="2144"/>
      <c r="F819" s="2143"/>
      <c r="G819" s="2143"/>
      <c r="H819" s="2143"/>
      <c r="I819" s="2143"/>
      <c r="J819" s="2144"/>
      <c r="K819" s="2143"/>
      <c r="L819" s="2143"/>
      <c r="M819" s="2143"/>
      <c r="N819" s="2143"/>
      <c r="O819" s="2144"/>
      <c r="P819" s="2143"/>
      <c r="Q819" s="2143"/>
      <c r="R819" s="2143"/>
      <c r="S819" s="2143"/>
      <c r="T819" s="2144"/>
      <c r="U819" s="2143"/>
      <c r="V819" s="2143"/>
      <c r="W819" s="2143"/>
      <c r="X819" s="2143"/>
      <c r="Y819" s="2144"/>
      <c r="Z819" s="2295"/>
      <c r="AA819" s="2296"/>
      <c r="AB819" s="2296"/>
      <c r="AC819" s="2296"/>
      <c r="AD819" s="2296"/>
      <c r="AE819" s="2296"/>
      <c r="AF819" s="2296"/>
      <c r="AG819" s="2296"/>
      <c r="AH819" s="2296"/>
      <c r="AI819" s="2296"/>
      <c r="AJ819" s="2296"/>
      <c r="AK819" s="2296"/>
      <c r="AL819" s="2296"/>
      <c r="AM819" s="2296"/>
      <c r="AN819" s="2296"/>
      <c r="AO819" s="2296"/>
      <c r="AP819" s="2296"/>
      <c r="AQ819" s="2296"/>
      <c r="AR819" s="2296"/>
      <c r="AS819" s="2296"/>
      <c r="AT819" s="2296"/>
      <c r="AU819" s="2296"/>
      <c r="AV819" s="2296"/>
      <c r="AW819" s="2296"/>
      <c r="AX819" s="2296"/>
    </row>
    <row r="820" spans="1:50">
      <c r="A820" s="2142"/>
      <c r="B820" s="2143"/>
      <c r="C820" s="2143"/>
      <c r="D820" s="2143"/>
      <c r="E820" s="2144"/>
      <c r="F820" s="2143"/>
      <c r="G820" s="2143"/>
      <c r="H820" s="2143"/>
      <c r="I820" s="2143"/>
      <c r="J820" s="2144"/>
      <c r="K820" s="2143"/>
      <c r="L820" s="2143"/>
      <c r="M820" s="2143"/>
      <c r="N820" s="2143"/>
      <c r="O820" s="2144"/>
      <c r="P820" s="2143"/>
      <c r="Q820" s="2143"/>
      <c r="R820" s="2143"/>
      <c r="S820" s="2143"/>
      <c r="T820" s="2144"/>
      <c r="U820" s="2143"/>
      <c r="V820" s="2143"/>
      <c r="W820" s="2143"/>
      <c r="X820" s="2143"/>
      <c r="Y820" s="2144"/>
      <c r="Z820" s="2295"/>
      <c r="AA820" s="2296"/>
      <c r="AB820" s="2296"/>
      <c r="AC820" s="2296"/>
      <c r="AD820" s="2296"/>
      <c r="AE820" s="2296"/>
      <c r="AF820" s="2296"/>
      <c r="AG820" s="2296"/>
      <c r="AH820" s="2296"/>
      <c r="AI820" s="2296"/>
      <c r="AJ820" s="2296"/>
      <c r="AK820" s="2296"/>
      <c r="AL820" s="2296"/>
      <c r="AM820" s="2296"/>
      <c r="AN820" s="2296"/>
      <c r="AO820" s="2296"/>
      <c r="AP820" s="2296"/>
      <c r="AQ820" s="2296"/>
      <c r="AR820" s="2296"/>
      <c r="AS820" s="2296"/>
      <c r="AT820" s="2296"/>
      <c r="AU820" s="2296"/>
      <c r="AV820" s="2296"/>
      <c r="AW820" s="2296"/>
      <c r="AX820" s="2296"/>
    </row>
    <row r="821" spans="1:50">
      <c r="A821" s="2142"/>
      <c r="B821" s="2143"/>
      <c r="C821" s="2143"/>
      <c r="D821" s="2143"/>
      <c r="E821" s="2144"/>
      <c r="F821" s="2143"/>
      <c r="G821" s="2143"/>
      <c r="H821" s="2143"/>
      <c r="I821" s="2143"/>
      <c r="J821" s="2144"/>
      <c r="K821" s="2143"/>
      <c r="L821" s="2143"/>
      <c r="M821" s="2143"/>
      <c r="N821" s="2143"/>
      <c r="O821" s="2144"/>
      <c r="P821" s="2143"/>
      <c r="Q821" s="2143"/>
      <c r="R821" s="2143"/>
      <c r="S821" s="2143"/>
      <c r="T821" s="2144"/>
      <c r="U821" s="2143"/>
      <c r="V821" s="2143"/>
      <c r="W821" s="2143"/>
      <c r="X821" s="2143"/>
      <c r="Y821" s="2144"/>
      <c r="Z821" s="2295"/>
      <c r="AA821" s="2296"/>
      <c r="AB821" s="2296"/>
      <c r="AC821" s="2296"/>
      <c r="AD821" s="2296"/>
      <c r="AE821" s="2296"/>
      <c r="AF821" s="2296"/>
      <c r="AG821" s="2296"/>
      <c r="AH821" s="2296"/>
      <c r="AI821" s="2296"/>
      <c r="AJ821" s="2296"/>
      <c r="AK821" s="2296"/>
      <c r="AL821" s="2296"/>
      <c r="AM821" s="2296"/>
      <c r="AN821" s="2296"/>
      <c r="AO821" s="2296"/>
      <c r="AP821" s="2296"/>
      <c r="AQ821" s="2296"/>
      <c r="AR821" s="2296"/>
      <c r="AS821" s="2296"/>
      <c r="AT821" s="2296"/>
      <c r="AU821" s="2296"/>
      <c r="AV821" s="2296"/>
      <c r="AW821" s="2296"/>
      <c r="AX821" s="2296"/>
    </row>
    <row r="822" spans="1:50" ht="15.75">
      <c r="A822" s="2142"/>
      <c r="B822" s="2143"/>
      <c r="C822" s="2143"/>
      <c r="D822" s="2143"/>
      <c r="E822" s="2144"/>
      <c r="F822" s="2143"/>
      <c r="G822" s="2143"/>
      <c r="H822" s="2143"/>
      <c r="I822" s="2143"/>
      <c r="J822" s="2144"/>
      <c r="K822" s="2143"/>
      <c r="L822" s="2143"/>
      <c r="M822" s="2143"/>
      <c r="N822" s="2143"/>
      <c r="O822" s="2144"/>
      <c r="P822" s="2143"/>
      <c r="Q822" s="2143"/>
      <c r="R822" s="2143"/>
      <c r="S822" s="2143"/>
      <c r="T822" s="2144"/>
      <c r="U822" s="2143"/>
      <c r="V822" s="2143"/>
      <c r="W822" s="2143"/>
      <c r="X822" s="2143"/>
      <c r="Y822" s="2144"/>
      <c r="Z822" s="2231" t="s">
        <v>43</v>
      </c>
      <c r="AA822" s="2232"/>
      <c r="AB822" s="2232"/>
      <c r="AC822" s="521"/>
      <c r="AD822" s="522" t="s">
        <v>44</v>
      </c>
      <c r="AE822" s="522" t="s">
        <v>45</v>
      </c>
      <c r="AF822" s="522" t="s">
        <v>208</v>
      </c>
      <c r="AG822" s="2232" t="s">
        <v>47</v>
      </c>
      <c r="AH822" s="2232"/>
      <c r="AI822" s="2232"/>
      <c r="AJ822" s="445"/>
      <c r="AK822" s="445"/>
      <c r="AL822" s="445"/>
      <c r="AM822" s="445"/>
      <c r="AN822" s="445"/>
      <c r="AO822" s="445"/>
      <c r="AP822" s="445"/>
      <c r="AQ822" s="445"/>
      <c r="AR822" s="522" t="s">
        <v>48</v>
      </c>
      <c r="AS822" s="445"/>
      <c r="AT822" s="2229">
        <f>$AT$38</f>
        <v>462</v>
      </c>
      <c r="AU822" s="2229"/>
      <c r="AV822" s="2230" t="s">
        <v>49</v>
      </c>
      <c r="AW822" s="2230"/>
      <c r="AX822" s="445"/>
    </row>
    <row r="823" spans="1:50">
      <c r="A823" s="2142"/>
      <c r="B823" s="2143"/>
      <c r="C823" s="2143"/>
      <c r="D823" s="2143"/>
      <c r="E823" s="2144"/>
      <c r="F823" s="2143"/>
      <c r="G823" s="2143"/>
      <c r="H823" s="2143"/>
      <c r="I823" s="2143"/>
      <c r="J823" s="2144"/>
      <c r="K823" s="2143"/>
      <c r="L823" s="2143"/>
      <c r="M823" s="2143"/>
      <c r="N823" s="2143"/>
      <c r="O823" s="2144"/>
      <c r="P823" s="2143"/>
      <c r="Q823" s="2143"/>
      <c r="R823" s="2143"/>
      <c r="S823" s="2143"/>
      <c r="T823" s="2144"/>
      <c r="U823" s="2143"/>
      <c r="V823" s="2143"/>
      <c r="W823" s="2143"/>
      <c r="X823" s="2143"/>
      <c r="Y823" s="2144"/>
      <c r="Z823" s="2140" t="s">
        <v>212</v>
      </c>
      <c r="AA823" s="2141"/>
      <c r="AB823" s="2141"/>
      <c r="AC823" s="2141"/>
      <c r="AD823" s="538">
        <v>25</v>
      </c>
      <c r="AE823" s="539">
        <v>440</v>
      </c>
      <c r="AF823" s="527">
        <f>SUM($AT$38-AE823)</f>
        <v>22</v>
      </c>
      <c r="AG823" s="2143"/>
      <c r="AH823" s="2143"/>
      <c r="AI823" s="2143"/>
      <c r="AJ823" s="2143"/>
      <c r="AK823" s="2143"/>
      <c r="AL823" s="2143"/>
      <c r="AM823" s="2143"/>
      <c r="AN823" s="2143"/>
      <c r="AO823" s="2143"/>
      <c r="AP823" s="2143"/>
      <c r="AQ823" s="2143"/>
      <c r="AR823" s="2143"/>
      <c r="AS823" s="2143"/>
      <c r="AT823" s="2143"/>
      <c r="AU823" s="2143"/>
      <c r="AV823" s="2143"/>
      <c r="AW823" s="2143"/>
      <c r="AX823" s="445"/>
    </row>
    <row r="824" spans="1:50">
      <c r="A824" s="2142"/>
      <c r="B824" s="2143"/>
      <c r="C824" s="2143"/>
      <c r="D824" s="2143"/>
      <c r="E824" s="2144"/>
      <c r="F824" s="2143"/>
      <c r="G824" s="2143"/>
      <c r="H824" s="2143"/>
      <c r="I824" s="2143"/>
      <c r="J824" s="2144"/>
      <c r="K824" s="2143"/>
      <c r="L824" s="2143"/>
      <c r="M824" s="2143"/>
      <c r="N824" s="2143"/>
      <c r="O824" s="2144"/>
      <c r="P824" s="2143"/>
      <c r="Q824" s="2143"/>
      <c r="R824" s="2143"/>
      <c r="S824" s="2143"/>
      <c r="T824" s="2144"/>
      <c r="U824" s="2143"/>
      <c r="V824" s="2143"/>
      <c r="W824" s="2143"/>
      <c r="X824" s="2143"/>
      <c r="Y824" s="2144"/>
      <c r="Z824" s="2140" t="s">
        <v>213</v>
      </c>
      <c r="AA824" s="2141"/>
      <c r="AB824" s="2141"/>
      <c r="AC824" s="2141"/>
      <c r="AD824" s="538">
        <v>11</v>
      </c>
      <c r="AE824" s="539">
        <v>437</v>
      </c>
      <c r="AF824" s="527">
        <f t="shared" ref="AF824:AF833" si="16">SUM($AT$38-AE824)</f>
        <v>25</v>
      </c>
      <c r="AG824" s="2143"/>
      <c r="AH824" s="2143"/>
      <c r="AI824" s="2143"/>
      <c r="AJ824" s="2143"/>
      <c r="AK824" s="2143"/>
      <c r="AL824" s="2143"/>
      <c r="AM824" s="2143"/>
      <c r="AN824" s="2143"/>
      <c r="AO824" s="2143"/>
      <c r="AP824" s="2143"/>
      <c r="AQ824" s="2143"/>
      <c r="AR824" s="2143"/>
      <c r="AS824" s="2143"/>
      <c r="AT824" s="2143"/>
      <c r="AU824" s="2143"/>
      <c r="AV824" s="2143"/>
      <c r="AW824" s="2143"/>
      <c r="AX824" s="445"/>
    </row>
    <row r="825" spans="1:50">
      <c r="A825" s="2142"/>
      <c r="B825" s="2143"/>
      <c r="C825" s="2143"/>
      <c r="D825" s="2143"/>
      <c r="E825" s="2144"/>
      <c r="F825" s="2143"/>
      <c r="G825" s="2143"/>
      <c r="H825" s="2143"/>
      <c r="I825" s="2143"/>
      <c r="J825" s="2144"/>
      <c r="K825" s="2143"/>
      <c r="L825" s="2143"/>
      <c r="M825" s="2143"/>
      <c r="N825" s="2143"/>
      <c r="O825" s="2144"/>
      <c r="P825" s="2143"/>
      <c r="Q825" s="2143"/>
      <c r="R825" s="2143"/>
      <c r="S825" s="2143"/>
      <c r="T825" s="2144"/>
      <c r="U825" s="2143"/>
      <c r="V825" s="2143"/>
      <c r="W825" s="2143"/>
      <c r="X825" s="2143"/>
      <c r="Y825" s="2144"/>
      <c r="Z825" s="2140"/>
      <c r="AA825" s="2141"/>
      <c r="AB825" s="2141"/>
      <c r="AC825" s="2141"/>
      <c r="AD825" s="538"/>
      <c r="AE825" s="539"/>
      <c r="AF825" s="527">
        <f t="shared" si="16"/>
        <v>462</v>
      </c>
      <c r="AG825" s="2143"/>
      <c r="AH825" s="2143"/>
      <c r="AI825" s="2143"/>
      <c r="AJ825" s="2143"/>
      <c r="AK825" s="2143"/>
      <c r="AL825" s="2143"/>
      <c r="AM825" s="2143"/>
      <c r="AN825" s="2143"/>
      <c r="AO825" s="2143"/>
      <c r="AP825" s="2143"/>
      <c r="AQ825" s="2143"/>
      <c r="AR825" s="2143"/>
      <c r="AS825" s="2143"/>
      <c r="AT825" s="2143"/>
      <c r="AU825" s="2143"/>
      <c r="AV825" s="2143"/>
      <c r="AW825" s="2143"/>
      <c r="AX825" s="445"/>
    </row>
    <row r="826" spans="1:50">
      <c r="A826" s="2142"/>
      <c r="B826" s="2143"/>
      <c r="C826" s="2143"/>
      <c r="D826" s="2143"/>
      <c r="E826" s="2144"/>
      <c r="F826" s="2143"/>
      <c r="G826" s="2143"/>
      <c r="H826" s="2143"/>
      <c r="I826" s="2143"/>
      <c r="J826" s="2144"/>
      <c r="K826" s="2143"/>
      <c r="L826" s="2143"/>
      <c r="M826" s="2143"/>
      <c r="N826" s="2143"/>
      <c r="O826" s="2144"/>
      <c r="P826" s="2143"/>
      <c r="Q826" s="2143"/>
      <c r="R826" s="2143"/>
      <c r="S826" s="2143"/>
      <c r="T826" s="2144"/>
      <c r="U826" s="2143"/>
      <c r="V826" s="2143"/>
      <c r="W826" s="2143"/>
      <c r="X826" s="2143"/>
      <c r="Y826" s="2144"/>
      <c r="Z826" s="2140"/>
      <c r="AA826" s="2141"/>
      <c r="AB826" s="2141"/>
      <c r="AC826" s="2141"/>
      <c r="AD826" s="538"/>
      <c r="AE826" s="539"/>
      <c r="AF826" s="527">
        <f t="shared" si="16"/>
        <v>462</v>
      </c>
      <c r="AG826" s="2143"/>
      <c r="AH826" s="2143"/>
      <c r="AI826" s="2143"/>
      <c r="AJ826" s="2143"/>
      <c r="AK826" s="2143"/>
      <c r="AL826" s="2143"/>
      <c r="AM826" s="2143"/>
      <c r="AN826" s="2143"/>
      <c r="AO826" s="2143"/>
      <c r="AP826" s="2143"/>
      <c r="AQ826" s="2143"/>
      <c r="AR826" s="2143"/>
      <c r="AS826" s="2143"/>
      <c r="AT826" s="2143"/>
      <c r="AU826" s="2143"/>
      <c r="AV826" s="2143"/>
      <c r="AW826" s="2143"/>
      <c r="AX826" s="445"/>
    </row>
    <row r="827" spans="1:50">
      <c r="A827" s="2142"/>
      <c r="B827" s="2143"/>
      <c r="C827" s="2143"/>
      <c r="D827" s="2143"/>
      <c r="E827" s="2144"/>
      <c r="F827" s="2143"/>
      <c r="G827" s="2143"/>
      <c r="H827" s="2143"/>
      <c r="I827" s="2143"/>
      <c r="J827" s="2144"/>
      <c r="K827" s="2143"/>
      <c r="L827" s="2143"/>
      <c r="M827" s="2143"/>
      <c r="N827" s="2143"/>
      <c r="O827" s="2144"/>
      <c r="P827" s="2143"/>
      <c r="Q827" s="2143"/>
      <c r="R827" s="2143"/>
      <c r="S827" s="2143"/>
      <c r="T827" s="2144"/>
      <c r="U827" s="2143"/>
      <c r="V827" s="2143"/>
      <c r="W827" s="2143"/>
      <c r="X827" s="2143"/>
      <c r="Y827" s="2144"/>
      <c r="Z827" s="2140"/>
      <c r="AA827" s="2141"/>
      <c r="AB827" s="2141"/>
      <c r="AC827" s="2141"/>
      <c r="AD827" s="538"/>
      <c r="AE827" s="539"/>
      <c r="AF827" s="527">
        <f t="shared" si="16"/>
        <v>462</v>
      </c>
      <c r="AG827" s="2143"/>
      <c r="AH827" s="2143"/>
      <c r="AI827" s="2143"/>
      <c r="AJ827" s="2143"/>
      <c r="AK827" s="2143"/>
      <c r="AL827" s="2143"/>
      <c r="AM827" s="2143"/>
      <c r="AN827" s="2143"/>
      <c r="AO827" s="2143"/>
      <c r="AP827" s="2143"/>
      <c r="AQ827" s="2143"/>
      <c r="AR827" s="2143"/>
      <c r="AS827" s="2143"/>
      <c r="AT827" s="2143"/>
      <c r="AU827" s="2143"/>
      <c r="AV827" s="2143"/>
      <c r="AW827" s="2143"/>
      <c r="AX827" s="445"/>
    </row>
    <row r="828" spans="1:50">
      <c r="A828" s="2142"/>
      <c r="B828" s="2143"/>
      <c r="C828" s="2143"/>
      <c r="D828" s="2143"/>
      <c r="E828" s="2144"/>
      <c r="F828" s="2143"/>
      <c r="G828" s="2143"/>
      <c r="H828" s="2143"/>
      <c r="I828" s="2143"/>
      <c r="J828" s="2144"/>
      <c r="K828" s="2143"/>
      <c r="L828" s="2143"/>
      <c r="M828" s="2143"/>
      <c r="N828" s="2143"/>
      <c r="O828" s="2144"/>
      <c r="P828" s="2143"/>
      <c r="Q828" s="2143"/>
      <c r="R828" s="2143"/>
      <c r="S828" s="2143"/>
      <c r="T828" s="2144"/>
      <c r="U828" s="2143"/>
      <c r="V828" s="2143"/>
      <c r="W828" s="2143"/>
      <c r="X828" s="2143"/>
      <c r="Y828" s="2144"/>
      <c r="Z828" s="2140"/>
      <c r="AA828" s="2141"/>
      <c r="AB828" s="2141"/>
      <c r="AC828" s="2141"/>
      <c r="AD828" s="538"/>
      <c r="AE828" s="539"/>
      <c r="AF828" s="527">
        <f t="shared" si="16"/>
        <v>462</v>
      </c>
      <c r="AG828" s="2143"/>
      <c r="AH828" s="2143"/>
      <c r="AI828" s="2143"/>
      <c r="AJ828" s="2143"/>
      <c r="AK828" s="2143"/>
      <c r="AL828" s="2143"/>
      <c r="AM828" s="2143"/>
      <c r="AN828" s="2143"/>
      <c r="AO828" s="2143"/>
      <c r="AP828" s="2143"/>
      <c r="AQ828" s="2143"/>
      <c r="AR828" s="2143"/>
      <c r="AS828" s="2143"/>
      <c r="AT828" s="2143"/>
      <c r="AU828" s="2143"/>
      <c r="AV828" s="2143"/>
      <c r="AW828" s="2143"/>
      <c r="AX828" s="445"/>
    </row>
    <row r="829" spans="1:50">
      <c r="A829" s="2142"/>
      <c r="B829" s="2143"/>
      <c r="C829" s="2143"/>
      <c r="D829" s="2143"/>
      <c r="E829" s="2144"/>
      <c r="F829" s="2143"/>
      <c r="G829" s="2143"/>
      <c r="H829" s="2143"/>
      <c r="I829" s="2143"/>
      <c r="J829" s="2144"/>
      <c r="K829" s="2143"/>
      <c r="L829" s="2143"/>
      <c r="M829" s="2143"/>
      <c r="N829" s="2143"/>
      <c r="O829" s="2144"/>
      <c r="P829" s="2143"/>
      <c r="Q829" s="2143"/>
      <c r="R829" s="2143"/>
      <c r="S829" s="2143"/>
      <c r="T829" s="2144"/>
      <c r="U829" s="2143"/>
      <c r="V829" s="2143"/>
      <c r="W829" s="2143"/>
      <c r="X829" s="2143"/>
      <c r="Y829" s="2144"/>
      <c r="Z829" s="2140"/>
      <c r="AA829" s="2141"/>
      <c r="AB829" s="2141"/>
      <c r="AC829" s="2141"/>
      <c r="AD829" s="538"/>
      <c r="AE829" s="539"/>
      <c r="AF829" s="527">
        <f t="shared" si="16"/>
        <v>462</v>
      </c>
      <c r="AG829" s="2143"/>
      <c r="AH829" s="2143"/>
      <c r="AI829" s="2143"/>
      <c r="AJ829" s="2143"/>
      <c r="AK829" s="2143"/>
      <c r="AL829" s="2143"/>
      <c r="AM829" s="2143"/>
      <c r="AN829" s="2143"/>
      <c r="AO829" s="2143"/>
      <c r="AP829" s="2143"/>
      <c r="AQ829" s="2143"/>
      <c r="AR829" s="2143"/>
      <c r="AS829" s="2143"/>
      <c r="AT829" s="2143"/>
      <c r="AU829" s="2143"/>
      <c r="AV829" s="2143"/>
      <c r="AW829" s="2143"/>
      <c r="AX829" s="445"/>
    </row>
    <row r="830" spans="1:50">
      <c r="A830" s="2142"/>
      <c r="B830" s="2143"/>
      <c r="C830" s="2143"/>
      <c r="D830" s="2143"/>
      <c r="E830" s="2144"/>
      <c r="F830" s="2143"/>
      <c r="G830" s="2143"/>
      <c r="H830" s="2143"/>
      <c r="I830" s="2143"/>
      <c r="J830" s="2144"/>
      <c r="K830" s="2143"/>
      <c r="L830" s="2143"/>
      <c r="M830" s="2143"/>
      <c r="N830" s="2143"/>
      <c r="O830" s="2144"/>
      <c r="P830" s="2143"/>
      <c r="Q830" s="2143"/>
      <c r="R830" s="2143"/>
      <c r="S830" s="2143"/>
      <c r="T830" s="2144"/>
      <c r="U830" s="2143"/>
      <c r="V830" s="2143"/>
      <c r="W830" s="2143"/>
      <c r="X830" s="2143"/>
      <c r="Y830" s="2144"/>
      <c r="Z830" s="2140"/>
      <c r="AA830" s="2141"/>
      <c r="AB830" s="2141"/>
      <c r="AC830" s="2141"/>
      <c r="AD830" s="538"/>
      <c r="AE830" s="539"/>
      <c r="AF830" s="527">
        <f t="shared" si="16"/>
        <v>462</v>
      </c>
      <c r="AG830" s="2143"/>
      <c r="AH830" s="2143"/>
      <c r="AI830" s="2143"/>
      <c r="AJ830" s="2143"/>
      <c r="AK830" s="2143"/>
      <c r="AL830" s="2143"/>
      <c r="AM830" s="2143"/>
      <c r="AN830" s="2143"/>
      <c r="AO830" s="2143"/>
      <c r="AP830" s="2143"/>
      <c r="AQ830" s="2143"/>
      <c r="AR830" s="2143"/>
      <c r="AS830" s="2143"/>
      <c r="AT830" s="2143"/>
      <c r="AU830" s="2143"/>
      <c r="AV830" s="2143"/>
      <c r="AW830" s="2143"/>
      <c r="AX830" s="445"/>
    </row>
    <row r="831" spans="1:50">
      <c r="A831" s="2142"/>
      <c r="B831" s="2143"/>
      <c r="C831" s="2143"/>
      <c r="D831" s="2143"/>
      <c r="E831" s="2144"/>
      <c r="F831" s="2143"/>
      <c r="G831" s="2143"/>
      <c r="H831" s="2143"/>
      <c r="I831" s="2143"/>
      <c r="J831" s="2144"/>
      <c r="K831" s="2143"/>
      <c r="L831" s="2143"/>
      <c r="M831" s="2143"/>
      <c r="N831" s="2143"/>
      <c r="O831" s="2144"/>
      <c r="P831" s="2143"/>
      <c r="Q831" s="2143"/>
      <c r="R831" s="2143"/>
      <c r="S831" s="2143"/>
      <c r="T831" s="2144"/>
      <c r="U831" s="2143"/>
      <c r="V831" s="2143"/>
      <c r="W831" s="2143"/>
      <c r="X831" s="2143"/>
      <c r="Y831" s="2144"/>
      <c r="Z831" s="2140"/>
      <c r="AA831" s="2141"/>
      <c r="AB831" s="2141"/>
      <c r="AC831" s="2141"/>
      <c r="AD831" s="538"/>
      <c r="AE831" s="539"/>
      <c r="AF831" s="527">
        <f t="shared" si="16"/>
        <v>462</v>
      </c>
      <c r="AG831" s="2143"/>
      <c r="AH831" s="2143"/>
      <c r="AI831" s="2143"/>
      <c r="AJ831" s="2143"/>
      <c r="AK831" s="2143"/>
      <c r="AL831" s="2143"/>
      <c r="AM831" s="2143"/>
      <c r="AN831" s="2143"/>
      <c r="AO831" s="2143"/>
      <c r="AP831" s="2143"/>
      <c r="AQ831" s="2143"/>
      <c r="AR831" s="2143"/>
      <c r="AS831" s="2143"/>
      <c r="AT831" s="2143"/>
      <c r="AU831" s="2143"/>
      <c r="AV831" s="2143"/>
      <c r="AW831" s="2143"/>
      <c r="AX831" s="445"/>
    </row>
    <row r="832" spans="1:50">
      <c r="A832" s="2142"/>
      <c r="B832" s="2143"/>
      <c r="C832" s="2143"/>
      <c r="D832" s="2143"/>
      <c r="E832" s="2144"/>
      <c r="F832" s="2143"/>
      <c r="G832" s="2143"/>
      <c r="H832" s="2143"/>
      <c r="I832" s="2143"/>
      <c r="J832" s="2144"/>
      <c r="K832" s="2143"/>
      <c r="L832" s="2143"/>
      <c r="M832" s="2143"/>
      <c r="N832" s="2143"/>
      <c r="O832" s="2144"/>
      <c r="P832" s="2143"/>
      <c r="Q832" s="2143"/>
      <c r="R832" s="2143"/>
      <c r="S832" s="2143"/>
      <c r="T832" s="2144"/>
      <c r="U832" s="2143"/>
      <c r="V832" s="2143"/>
      <c r="W832" s="2143"/>
      <c r="X832" s="2143"/>
      <c r="Y832" s="2144"/>
      <c r="Z832" s="2140"/>
      <c r="AA832" s="2141"/>
      <c r="AB832" s="2141"/>
      <c r="AC832" s="2141"/>
      <c r="AD832" s="538"/>
      <c r="AE832" s="539"/>
      <c r="AF832" s="527">
        <f t="shared" si="16"/>
        <v>462</v>
      </c>
      <c r="AG832" s="2143"/>
      <c r="AH832" s="2143"/>
      <c r="AI832" s="2143"/>
      <c r="AJ832" s="2143"/>
      <c r="AK832" s="2143"/>
      <c r="AL832" s="2143"/>
      <c r="AM832" s="2143"/>
      <c r="AN832" s="2143"/>
      <c r="AO832" s="2143"/>
      <c r="AP832" s="2143"/>
      <c r="AQ832" s="2143"/>
      <c r="AR832" s="2143"/>
      <c r="AS832" s="2143"/>
      <c r="AT832" s="2143"/>
      <c r="AU832" s="2143"/>
      <c r="AV832" s="2143"/>
      <c r="AW832" s="2143"/>
      <c r="AX832" s="445"/>
    </row>
    <row r="833" spans="1:50">
      <c r="A833" s="2145"/>
      <c r="B833" s="2146"/>
      <c r="C833" s="2146"/>
      <c r="D833" s="2146"/>
      <c r="E833" s="2147"/>
      <c r="F833" s="2146"/>
      <c r="G833" s="2146"/>
      <c r="H833" s="2146"/>
      <c r="I833" s="2146"/>
      <c r="J833" s="2147"/>
      <c r="K833" s="2146"/>
      <c r="L833" s="2146"/>
      <c r="M833" s="2146"/>
      <c r="N833" s="2146"/>
      <c r="O833" s="2147"/>
      <c r="P833" s="2146"/>
      <c r="Q833" s="2146"/>
      <c r="R833" s="2146"/>
      <c r="S833" s="2146"/>
      <c r="T833" s="2147"/>
      <c r="U833" s="2146"/>
      <c r="V833" s="2146"/>
      <c r="W833" s="2146"/>
      <c r="X833" s="2146"/>
      <c r="Y833" s="2147"/>
      <c r="Z833" s="2140"/>
      <c r="AA833" s="2141"/>
      <c r="AB833" s="2141"/>
      <c r="AC833" s="2141"/>
      <c r="AD833" s="538"/>
      <c r="AE833" s="539"/>
      <c r="AF833" s="534">
        <f t="shared" si="16"/>
        <v>462</v>
      </c>
      <c r="AG833" s="583" t="s">
        <v>55</v>
      </c>
      <c r="AH833" s="446"/>
      <c r="AI833" s="446"/>
      <c r="AJ833" s="446"/>
      <c r="AK833" s="446"/>
      <c r="AL833" s="446"/>
      <c r="AM833" s="446"/>
      <c r="AN833" s="446"/>
      <c r="AO833" s="446"/>
      <c r="AP833" s="446"/>
      <c r="AQ833" s="446"/>
      <c r="AR833" s="446"/>
      <c r="AS833" s="446"/>
      <c r="AT833" s="446"/>
      <c r="AU833" s="446"/>
      <c r="AV833" s="446"/>
      <c r="AW833" s="446"/>
      <c r="AX833" s="446"/>
    </row>
    <row r="834" spans="1:50" ht="18.75">
      <c r="A834" s="1972" t="s">
        <v>0</v>
      </c>
      <c r="B834" s="1972"/>
      <c r="C834" s="1972"/>
      <c r="D834" s="1972"/>
      <c r="E834" s="1972"/>
      <c r="F834" s="1972" t="s">
        <v>1</v>
      </c>
      <c r="G834" s="1972"/>
      <c r="H834" s="1972"/>
      <c r="I834" s="1972"/>
      <c r="J834" s="1972"/>
      <c r="K834" s="1972" t="s">
        <v>2</v>
      </c>
      <c r="L834" s="1972"/>
      <c r="M834" s="1972"/>
      <c r="N834" s="1972"/>
      <c r="O834" s="1972"/>
      <c r="P834" s="1972" t="s">
        <v>3</v>
      </c>
      <c r="Q834" s="1972"/>
      <c r="R834" s="1972"/>
      <c r="S834" s="1972"/>
      <c r="T834" s="1972"/>
      <c r="U834" s="1972" t="s">
        <v>4</v>
      </c>
      <c r="V834" s="1972"/>
      <c r="W834" s="1972"/>
      <c r="X834" s="1972"/>
      <c r="Y834" s="1972"/>
      <c r="Z834" s="1972" t="s">
        <v>5</v>
      </c>
      <c r="AA834" s="1972"/>
      <c r="AB834" s="1972"/>
      <c r="AC834" s="1972"/>
      <c r="AD834" s="1972"/>
      <c r="AE834" s="1972" t="s">
        <v>6</v>
      </c>
      <c r="AF834" s="1972"/>
      <c r="AG834" s="1972"/>
      <c r="AH834" s="1972"/>
      <c r="AI834" s="1972"/>
      <c r="AJ834" s="1972" t="s">
        <v>7</v>
      </c>
      <c r="AK834" s="1972"/>
      <c r="AL834" s="1972"/>
      <c r="AM834" s="1972"/>
      <c r="AN834" s="1972"/>
      <c r="AO834" s="1972" t="s">
        <v>8</v>
      </c>
      <c r="AP834" s="1972"/>
      <c r="AQ834" s="1972"/>
      <c r="AR834" s="1972"/>
      <c r="AS834" s="1972"/>
      <c r="AT834" s="1972" t="s">
        <v>9</v>
      </c>
      <c r="AU834" s="1972"/>
      <c r="AV834" s="1972"/>
      <c r="AW834" s="1972"/>
      <c r="AX834" s="1972"/>
    </row>
    <row r="835" spans="1:50">
      <c r="A835" s="2033" t="s">
        <v>214</v>
      </c>
      <c r="B835" s="2034"/>
      <c r="C835" s="2034"/>
      <c r="D835" s="2034"/>
      <c r="E835" s="2034"/>
      <c r="F835" s="2034"/>
      <c r="G835" s="2034"/>
      <c r="H835" s="2034"/>
      <c r="I835" s="2034"/>
      <c r="J835" s="2034"/>
      <c r="K835" s="2034"/>
      <c r="L835" s="2034"/>
      <c r="M835" s="2034"/>
      <c r="N835" s="2034"/>
      <c r="O835" s="2034"/>
      <c r="P835" s="2034"/>
      <c r="Q835" s="2034"/>
      <c r="R835" s="2034"/>
      <c r="S835" s="2034"/>
      <c r="T835" s="2034"/>
      <c r="U835" s="2034"/>
      <c r="V835" s="2034"/>
      <c r="W835" s="2034"/>
      <c r="X835" s="2034"/>
      <c r="Y835" s="2034"/>
      <c r="Z835" s="523">
        <v>1</v>
      </c>
      <c r="AA835" s="524"/>
      <c r="AB835" s="524"/>
      <c r="AC835" s="524"/>
      <c r="AD835" s="525"/>
      <c r="AE835" s="524">
        <v>2</v>
      </c>
      <c r="AF835" s="524"/>
      <c r="AG835" s="524"/>
      <c r="AH835" s="524"/>
      <c r="AI835" s="525"/>
      <c r="AJ835" s="524">
        <v>3</v>
      </c>
      <c r="AK835" s="524"/>
      <c r="AL835" s="524"/>
      <c r="AM835" s="524"/>
      <c r="AN835" s="525"/>
      <c r="AO835" s="524">
        <v>4</v>
      </c>
      <c r="AP835" s="524"/>
      <c r="AQ835" s="524"/>
      <c r="AR835" s="524"/>
      <c r="AS835" s="525"/>
      <c r="AT835" s="524">
        <v>5</v>
      </c>
      <c r="AU835" s="524"/>
      <c r="AV835" s="524"/>
      <c r="AW835" s="524"/>
      <c r="AX835" s="525"/>
    </row>
    <row r="836" spans="1:50">
      <c r="A836" s="2035"/>
      <c r="B836" s="2036"/>
      <c r="C836" s="2036"/>
      <c r="D836" s="2036"/>
      <c r="E836" s="2036"/>
      <c r="F836" s="2036"/>
      <c r="G836" s="2036"/>
      <c r="H836" s="2036"/>
      <c r="I836" s="2036"/>
      <c r="J836" s="2036"/>
      <c r="K836" s="2036"/>
      <c r="L836" s="2036"/>
      <c r="M836" s="2036"/>
      <c r="N836" s="2036"/>
      <c r="O836" s="2036"/>
      <c r="P836" s="2036"/>
      <c r="Q836" s="2036"/>
      <c r="R836" s="2036"/>
      <c r="S836" s="2036"/>
      <c r="T836" s="2036"/>
      <c r="U836" s="2036"/>
      <c r="V836" s="2036"/>
      <c r="W836" s="2036"/>
      <c r="X836" s="2036"/>
      <c r="Y836" s="2036"/>
      <c r="Z836" s="2148"/>
      <c r="AA836" s="1977"/>
      <c r="AB836" s="1977"/>
      <c r="AC836" s="1977"/>
      <c r="AD836" s="1978"/>
      <c r="AE836" s="1977"/>
      <c r="AF836" s="1977"/>
      <c r="AG836" s="1977"/>
      <c r="AH836" s="1977"/>
      <c r="AI836" s="1978"/>
      <c r="AJ836" s="1977"/>
      <c r="AK836" s="1977"/>
      <c r="AL836" s="1977"/>
      <c r="AM836" s="1977"/>
      <c r="AN836" s="1978"/>
      <c r="AO836" s="1977"/>
      <c r="AP836" s="1977"/>
      <c r="AQ836" s="1977"/>
      <c r="AR836" s="1977"/>
      <c r="AS836" s="1978"/>
      <c r="AT836" s="1977"/>
      <c r="AU836" s="1977"/>
      <c r="AV836" s="1977"/>
      <c r="AW836" s="1977"/>
      <c r="AX836" s="1978"/>
    </row>
    <row r="837" spans="1:50">
      <c r="A837" s="2035"/>
      <c r="B837" s="2036"/>
      <c r="C837" s="2036"/>
      <c r="D837" s="2036"/>
      <c r="E837" s="2036"/>
      <c r="F837" s="2036"/>
      <c r="G837" s="2036"/>
      <c r="H837" s="2036"/>
      <c r="I837" s="2036"/>
      <c r="J837" s="2036"/>
      <c r="K837" s="2036"/>
      <c r="L837" s="2036"/>
      <c r="M837" s="2036"/>
      <c r="N837" s="2036"/>
      <c r="O837" s="2036"/>
      <c r="P837" s="2036"/>
      <c r="Q837" s="2036"/>
      <c r="R837" s="2036"/>
      <c r="S837" s="2036"/>
      <c r="T837" s="2036"/>
      <c r="U837" s="2036"/>
      <c r="V837" s="2036"/>
      <c r="W837" s="2036"/>
      <c r="X837" s="2036"/>
      <c r="Y837" s="2036"/>
      <c r="Z837" s="2148"/>
      <c r="AA837" s="1977"/>
      <c r="AB837" s="1977"/>
      <c r="AC837" s="1977"/>
      <c r="AD837" s="1978"/>
      <c r="AE837" s="1977"/>
      <c r="AF837" s="1977"/>
      <c r="AG837" s="1977"/>
      <c r="AH837" s="1977"/>
      <c r="AI837" s="1978"/>
      <c r="AJ837" s="1977"/>
      <c r="AK837" s="1977"/>
      <c r="AL837" s="1977"/>
      <c r="AM837" s="1977"/>
      <c r="AN837" s="1978"/>
      <c r="AO837" s="1977"/>
      <c r="AP837" s="1977"/>
      <c r="AQ837" s="1977"/>
      <c r="AR837" s="1977"/>
      <c r="AS837" s="1978"/>
      <c r="AT837" s="1977"/>
      <c r="AU837" s="1977"/>
      <c r="AV837" s="1977"/>
      <c r="AW837" s="1977"/>
      <c r="AX837" s="1978"/>
    </row>
    <row r="838" spans="1:50">
      <c r="A838" s="2035"/>
      <c r="B838" s="2036"/>
      <c r="C838" s="2036"/>
      <c r="D838" s="2036"/>
      <c r="E838" s="2036"/>
      <c r="F838" s="2036"/>
      <c r="G838" s="2036"/>
      <c r="H838" s="2036"/>
      <c r="I838" s="2036"/>
      <c r="J838" s="2036"/>
      <c r="K838" s="2036"/>
      <c r="L838" s="2036"/>
      <c r="M838" s="2036"/>
      <c r="N838" s="2036"/>
      <c r="O838" s="2036"/>
      <c r="P838" s="2036"/>
      <c r="Q838" s="2036"/>
      <c r="R838" s="2036"/>
      <c r="S838" s="2036"/>
      <c r="T838" s="2036"/>
      <c r="U838" s="2036"/>
      <c r="V838" s="2036"/>
      <c r="W838" s="2036"/>
      <c r="X838" s="2036"/>
      <c r="Y838" s="2036"/>
      <c r="Z838" s="2148"/>
      <c r="AA838" s="1977"/>
      <c r="AB838" s="1977"/>
      <c r="AC838" s="1977"/>
      <c r="AD838" s="1978"/>
      <c r="AE838" s="1977"/>
      <c r="AF838" s="1977"/>
      <c r="AG838" s="1977"/>
      <c r="AH838" s="1977"/>
      <c r="AI838" s="1978"/>
      <c r="AJ838" s="1977"/>
      <c r="AK838" s="1977"/>
      <c r="AL838" s="1977"/>
      <c r="AM838" s="1977"/>
      <c r="AN838" s="1978"/>
      <c r="AO838" s="1977"/>
      <c r="AP838" s="1977"/>
      <c r="AQ838" s="1977"/>
      <c r="AR838" s="1977"/>
      <c r="AS838" s="1978"/>
      <c r="AT838" s="1977"/>
      <c r="AU838" s="1977"/>
      <c r="AV838" s="1977"/>
      <c r="AW838" s="1977"/>
      <c r="AX838" s="1978"/>
    </row>
    <row r="839" spans="1:50" ht="15.75">
      <c r="A839" s="2061" t="s">
        <v>43</v>
      </c>
      <c r="B839" s="1976"/>
      <c r="C839" s="1976"/>
      <c r="D839" s="526"/>
      <c r="E839" s="528" t="s">
        <v>44</v>
      </c>
      <c r="F839" s="528" t="s">
        <v>45</v>
      </c>
      <c r="G839" s="528" t="s">
        <v>208</v>
      </c>
      <c r="H839" s="1976" t="s">
        <v>47</v>
      </c>
      <c r="I839" s="1976"/>
      <c r="J839" s="1976"/>
      <c r="K839" s="527"/>
      <c r="L839" s="527"/>
      <c r="M839" s="527"/>
      <c r="N839" s="527"/>
      <c r="O839" s="527"/>
      <c r="P839" s="527"/>
      <c r="Q839" s="527"/>
      <c r="R839" s="527"/>
      <c r="S839" s="528" t="s">
        <v>48</v>
      </c>
      <c r="T839" s="527"/>
      <c r="U839" s="2065">
        <f>$AT$38</f>
        <v>462</v>
      </c>
      <c r="V839" s="2065"/>
      <c r="W839" s="2064" t="s">
        <v>49</v>
      </c>
      <c r="X839" s="2064"/>
      <c r="Y839" s="527"/>
      <c r="Z839" s="2148"/>
      <c r="AA839" s="1977"/>
      <c r="AB839" s="1977"/>
      <c r="AC839" s="1977"/>
      <c r="AD839" s="1978"/>
      <c r="AE839" s="1977"/>
      <c r="AF839" s="1977"/>
      <c r="AG839" s="1977"/>
      <c r="AH839" s="1977"/>
      <c r="AI839" s="1978"/>
      <c r="AJ839" s="1977"/>
      <c r="AK839" s="1977"/>
      <c r="AL839" s="1977"/>
      <c r="AM839" s="1977"/>
      <c r="AN839" s="1978"/>
      <c r="AO839" s="1977"/>
      <c r="AP839" s="1977"/>
      <c r="AQ839" s="1977"/>
      <c r="AR839" s="1977"/>
      <c r="AS839" s="1978"/>
      <c r="AT839" s="1977"/>
      <c r="AU839" s="1977"/>
      <c r="AV839" s="1977"/>
      <c r="AW839" s="1977"/>
      <c r="AX839" s="1978"/>
    </row>
    <row r="840" spans="1:50">
      <c r="A840" s="1974"/>
      <c r="B840" s="1975"/>
      <c r="C840" s="1975"/>
      <c r="D840" s="1975"/>
      <c r="E840" s="532"/>
      <c r="F840" s="533"/>
      <c r="G840" s="527">
        <f>SUM($AT$38-F840)</f>
        <v>462</v>
      </c>
      <c r="H840" s="1977"/>
      <c r="I840" s="1977"/>
      <c r="J840" s="1977"/>
      <c r="K840" s="1977"/>
      <c r="L840" s="1977"/>
      <c r="M840" s="1977"/>
      <c r="N840" s="1977"/>
      <c r="O840" s="1977"/>
      <c r="P840" s="1977"/>
      <c r="Q840" s="1977"/>
      <c r="R840" s="1977"/>
      <c r="S840" s="1977"/>
      <c r="T840" s="1977"/>
      <c r="U840" s="1977"/>
      <c r="V840" s="1977"/>
      <c r="W840" s="1977"/>
      <c r="X840" s="1977"/>
      <c r="Y840" s="527"/>
      <c r="Z840" s="2148"/>
      <c r="AA840" s="1977"/>
      <c r="AB840" s="1977"/>
      <c r="AC840" s="1977"/>
      <c r="AD840" s="1978"/>
      <c r="AE840" s="1977"/>
      <c r="AF840" s="1977"/>
      <c r="AG840" s="1977"/>
      <c r="AH840" s="1977"/>
      <c r="AI840" s="1978"/>
      <c r="AJ840" s="1977"/>
      <c r="AK840" s="1977"/>
      <c r="AL840" s="1977"/>
      <c r="AM840" s="1977"/>
      <c r="AN840" s="1978"/>
      <c r="AO840" s="1977"/>
      <c r="AP840" s="1977"/>
      <c r="AQ840" s="1977"/>
      <c r="AR840" s="1977"/>
      <c r="AS840" s="1978"/>
      <c r="AT840" s="1977"/>
      <c r="AU840" s="1977"/>
      <c r="AV840" s="1977"/>
      <c r="AW840" s="1977"/>
      <c r="AX840" s="1978"/>
    </row>
    <row r="841" spans="1:50">
      <c r="A841" s="1974"/>
      <c r="B841" s="1975"/>
      <c r="C841" s="1975"/>
      <c r="D841" s="1975"/>
      <c r="E841" s="532"/>
      <c r="F841" s="533"/>
      <c r="G841" s="527">
        <f t="shared" ref="G841:G850" si="17">SUM($AT$38-F841)</f>
        <v>462</v>
      </c>
      <c r="H841" s="1977"/>
      <c r="I841" s="1977"/>
      <c r="J841" s="1977"/>
      <c r="K841" s="1977"/>
      <c r="L841" s="1977"/>
      <c r="M841" s="1977"/>
      <c r="N841" s="1977"/>
      <c r="O841" s="1977"/>
      <c r="P841" s="1977"/>
      <c r="Q841" s="1977"/>
      <c r="R841" s="1977"/>
      <c r="S841" s="1977"/>
      <c r="T841" s="1977"/>
      <c r="U841" s="1977"/>
      <c r="V841" s="1977"/>
      <c r="W841" s="1977"/>
      <c r="X841" s="1977"/>
      <c r="Y841" s="527"/>
      <c r="Z841" s="2148"/>
      <c r="AA841" s="1977"/>
      <c r="AB841" s="1977"/>
      <c r="AC841" s="1977"/>
      <c r="AD841" s="1978"/>
      <c r="AE841" s="1977"/>
      <c r="AF841" s="1977"/>
      <c r="AG841" s="1977"/>
      <c r="AH841" s="1977"/>
      <c r="AI841" s="1978"/>
      <c r="AJ841" s="1977"/>
      <c r="AK841" s="1977"/>
      <c r="AL841" s="1977"/>
      <c r="AM841" s="1977"/>
      <c r="AN841" s="1978"/>
      <c r="AO841" s="1977"/>
      <c r="AP841" s="1977"/>
      <c r="AQ841" s="1977"/>
      <c r="AR841" s="1977"/>
      <c r="AS841" s="1978"/>
      <c r="AT841" s="1977"/>
      <c r="AU841" s="1977"/>
      <c r="AV841" s="1977"/>
      <c r="AW841" s="1977"/>
      <c r="AX841" s="1978"/>
    </row>
    <row r="842" spans="1:50">
      <c r="A842" s="1974"/>
      <c r="B842" s="1975"/>
      <c r="C842" s="1975"/>
      <c r="D842" s="1975"/>
      <c r="E842" s="532"/>
      <c r="F842" s="533"/>
      <c r="G842" s="527">
        <f t="shared" si="17"/>
        <v>462</v>
      </c>
      <c r="H842" s="1977"/>
      <c r="I842" s="1977"/>
      <c r="J842" s="1977"/>
      <c r="K842" s="1977"/>
      <c r="L842" s="1977"/>
      <c r="M842" s="1977"/>
      <c r="N842" s="1977"/>
      <c r="O842" s="1977"/>
      <c r="P842" s="1977"/>
      <c r="Q842" s="1977"/>
      <c r="R842" s="1977"/>
      <c r="S842" s="1977"/>
      <c r="T842" s="1977"/>
      <c r="U842" s="1977"/>
      <c r="V842" s="1977"/>
      <c r="W842" s="1977"/>
      <c r="X842" s="1977"/>
      <c r="Y842" s="527"/>
      <c r="Z842" s="2148"/>
      <c r="AA842" s="1977"/>
      <c r="AB842" s="1977"/>
      <c r="AC842" s="1977"/>
      <c r="AD842" s="1978"/>
      <c r="AE842" s="1977"/>
      <c r="AF842" s="1977"/>
      <c r="AG842" s="1977"/>
      <c r="AH842" s="1977"/>
      <c r="AI842" s="1978"/>
      <c r="AJ842" s="1977"/>
      <c r="AK842" s="1977"/>
      <c r="AL842" s="1977"/>
      <c r="AM842" s="1977"/>
      <c r="AN842" s="1978"/>
      <c r="AO842" s="1977"/>
      <c r="AP842" s="1977"/>
      <c r="AQ842" s="1977"/>
      <c r="AR842" s="1977"/>
      <c r="AS842" s="1978"/>
      <c r="AT842" s="1977"/>
      <c r="AU842" s="1977"/>
      <c r="AV842" s="1977"/>
      <c r="AW842" s="1977"/>
      <c r="AX842" s="1978"/>
    </row>
    <row r="843" spans="1:50">
      <c r="A843" s="1974"/>
      <c r="B843" s="1975"/>
      <c r="C843" s="1975"/>
      <c r="D843" s="1975"/>
      <c r="E843" s="532"/>
      <c r="F843" s="533"/>
      <c r="G843" s="527">
        <f t="shared" si="17"/>
        <v>462</v>
      </c>
      <c r="H843" s="1977"/>
      <c r="I843" s="1977"/>
      <c r="J843" s="1977"/>
      <c r="K843" s="1977"/>
      <c r="L843" s="1977"/>
      <c r="M843" s="1977"/>
      <c r="N843" s="1977"/>
      <c r="O843" s="1977"/>
      <c r="P843" s="1977"/>
      <c r="Q843" s="1977"/>
      <c r="R843" s="1977"/>
      <c r="S843" s="1977"/>
      <c r="T843" s="1977"/>
      <c r="U843" s="1977"/>
      <c r="V843" s="1977"/>
      <c r="W843" s="1977"/>
      <c r="X843" s="1977"/>
      <c r="Y843" s="527"/>
      <c r="Z843" s="2148"/>
      <c r="AA843" s="1977"/>
      <c r="AB843" s="1977"/>
      <c r="AC843" s="1977"/>
      <c r="AD843" s="1978"/>
      <c r="AE843" s="1977"/>
      <c r="AF843" s="1977"/>
      <c r="AG843" s="1977"/>
      <c r="AH843" s="1977"/>
      <c r="AI843" s="1978"/>
      <c r="AJ843" s="1977"/>
      <c r="AK843" s="1977"/>
      <c r="AL843" s="1977"/>
      <c r="AM843" s="1977"/>
      <c r="AN843" s="1978"/>
      <c r="AO843" s="1977"/>
      <c r="AP843" s="1977"/>
      <c r="AQ843" s="1977"/>
      <c r="AR843" s="1977"/>
      <c r="AS843" s="1978"/>
      <c r="AT843" s="1977"/>
      <c r="AU843" s="1977"/>
      <c r="AV843" s="1977"/>
      <c r="AW843" s="1977"/>
      <c r="AX843" s="1978"/>
    </row>
    <row r="844" spans="1:50">
      <c r="A844" s="1974"/>
      <c r="B844" s="1975"/>
      <c r="C844" s="1975"/>
      <c r="D844" s="1975"/>
      <c r="E844" s="532"/>
      <c r="F844" s="533"/>
      <c r="G844" s="527">
        <f t="shared" si="17"/>
        <v>462</v>
      </c>
      <c r="H844" s="1977"/>
      <c r="I844" s="1977"/>
      <c r="J844" s="1977"/>
      <c r="K844" s="1977"/>
      <c r="L844" s="1977"/>
      <c r="M844" s="1977"/>
      <c r="N844" s="1977"/>
      <c r="O844" s="1977"/>
      <c r="P844" s="1977"/>
      <c r="Q844" s="1977"/>
      <c r="R844" s="1977"/>
      <c r="S844" s="1977"/>
      <c r="T844" s="1977"/>
      <c r="U844" s="1977"/>
      <c r="V844" s="1977"/>
      <c r="W844" s="1977"/>
      <c r="X844" s="1977"/>
      <c r="Y844" s="527"/>
      <c r="Z844" s="2148"/>
      <c r="AA844" s="1977"/>
      <c r="AB844" s="1977"/>
      <c r="AC844" s="1977"/>
      <c r="AD844" s="1978"/>
      <c r="AE844" s="1977"/>
      <c r="AF844" s="1977"/>
      <c r="AG844" s="1977"/>
      <c r="AH844" s="1977"/>
      <c r="AI844" s="1978"/>
      <c r="AJ844" s="1977"/>
      <c r="AK844" s="1977"/>
      <c r="AL844" s="1977"/>
      <c r="AM844" s="1977"/>
      <c r="AN844" s="1978"/>
      <c r="AO844" s="1977"/>
      <c r="AP844" s="1977"/>
      <c r="AQ844" s="1977"/>
      <c r="AR844" s="1977"/>
      <c r="AS844" s="1978"/>
      <c r="AT844" s="1977"/>
      <c r="AU844" s="1977"/>
      <c r="AV844" s="1977"/>
      <c r="AW844" s="1977"/>
      <c r="AX844" s="1978"/>
    </row>
    <row r="845" spans="1:50">
      <c r="A845" s="1974"/>
      <c r="B845" s="1975"/>
      <c r="C845" s="1975"/>
      <c r="D845" s="1975"/>
      <c r="E845" s="532"/>
      <c r="F845" s="533"/>
      <c r="G845" s="527">
        <f t="shared" si="17"/>
        <v>462</v>
      </c>
      <c r="H845" s="1977"/>
      <c r="I845" s="1977"/>
      <c r="J845" s="1977"/>
      <c r="K845" s="1977"/>
      <c r="L845" s="1977"/>
      <c r="M845" s="1977"/>
      <c r="N845" s="1977"/>
      <c r="O845" s="1977"/>
      <c r="P845" s="1977"/>
      <c r="Q845" s="1977"/>
      <c r="R845" s="1977"/>
      <c r="S845" s="1977"/>
      <c r="T845" s="1977"/>
      <c r="U845" s="1977"/>
      <c r="V845" s="1977"/>
      <c r="W845" s="1977"/>
      <c r="X845" s="1977"/>
      <c r="Y845" s="527"/>
      <c r="Z845" s="2148"/>
      <c r="AA845" s="1977"/>
      <c r="AB845" s="1977"/>
      <c r="AC845" s="1977"/>
      <c r="AD845" s="1978"/>
      <c r="AE845" s="1977"/>
      <c r="AF845" s="1977"/>
      <c r="AG845" s="1977"/>
      <c r="AH845" s="1977"/>
      <c r="AI845" s="1978"/>
      <c r="AJ845" s="1977"/>
      <c r="AK845" s="1977"/>
      <c r="AL845" s="1977"/>
      <c r="AM845" s="1977"/>
      <c r="AN845" s="1978"/>
      <c r="AO845" s="1977"/>
      <c r="AP845" s="1977"/>
      <c r="AQ845" s="1977"/>
      <c r="AR845" s="1977"/>
      <c r="AS845" s="1978"/>
      <c r="AT845" s="1977"/>
      <c r="AU845" s="1977"/>
      <c r="AV845" s="1977"/>
      <c r="AW845" s="1977"/>
      <c r="AX845" s="1978"/>
    </row>
    <row r="846" spans="1:50">
      <c r="A846" s="1974"/>
      <c r="B846" s="1975"/>
      <c r="C846" s="1975"/>
      <c r="D846" s="1975"/>
      <c r="E846" s="532"/>
      <c r="F846" s="533"/>
      <c r="G846" s="527">
        <f t="shared" si="17"/>
        <v>462</v>
      </c>
      <c r="H846" s="1977"/>
      <c r="I846" s="1977"/>
      <c r="J846" s="1977"/>
      <c r="K846" s="1977"/>
      <c r="L846" s="1977"/>
      <c r="M846" s="1977"/>
      <c r="N846" s="1977"/>
      <c r="O846" s="1977"/>
      <c r="P846" s="1977"/>
      <c r="Q846" s="1977"/>
      <c r="R846" s="1977"/>
      <c r="S846" s="1977"/>
      <c r="T846" s="1977"/>
      <c r="U846" s="1977"/>
      <c r="V846" s="1977"/>
      <c r="W846" s="1977"/>
      <c r="X846" s="1977"/>
      <c r="Y846" s="527"/>
      <c r="Z846" s="2148"/>
      <c r="AA846" s="1977"/>
      <c r="AB846" s="1977"/>
      <c r="AC846" s="1977"/>
      <c r="AD846" s="1978"/>
      <c r="AE846" s="1977"/>
      <c r="AF846" s="1977"/>
      <c r="AG846" s="1977"/>
      <c r="AH846" s="1977"/>
      <c r="AI846" s="1978"/>
      <c r="AJ846" s="1977"/>
      <c r="AK846" s="1977"/>
      <c r="AL846" s="1977"/>
      <c r="AM846" s="1977"/>
      <c r="AN846" s="1978"/>
      <c r="AO846" s="1977"/>
      <c r="AP846" s="1977"/>
      <c r="AQ846" s="1977"/>
      <c r="AR846" s="1977"/>
      <c r="AS846" s="1978"/>
      <c r="AT846" s="1977"/>
      <c r="AU846" s="1977"/>
      <c r="AV846" s="1977"/>
      <c r="AW846" s="1977"/>
      <c r="AX846" s="1978"/>
    </row>
    <row r="847" spans="1:50">
      <c r="A847" s="1974"/>
      <c r="B847" s="1975"/>
      <c r="C847" s="1975"/>
      <c r="D847" s="1975"/>
      <c r="E847" s="532"/>
      <c r="F847" s="533"/>
      <c r="G847" s="527">
        <f t="shared" si="17"/>
        <v>462</v>
      </c>
      <c r="H847" s="1977"/>
      <c r="I847" s="1977"/>
      <c r="J847" s="1977"/>
      <c r="K847" s="1977"/>
      <c r="L847" s="1977"/>
      <c r="M847" s="1977"/>
      <c r="N847" s="1977"/>
      <c r="O847" s="1977"/>
      <c r="P847" s="1977"/>
      <c r="Q847" s="1977"/>
      <c r="R847" s="1977"/>
      <c r="S847" s="1977"/>
      <c r="T847" s="1977"/>
      <c r="U847" s="1977"/>
      <c r="V847" s="1977"/>
      <c r="W847" s="1977"/>
      <c r="X847" s="1977"/>
      <c r="Y847" s="527"/>
      <c r="Z847" s="2148"/>
      <c r="AA847" s="1977"/>
      <c r="AB847" s="1977"/>
      <c r="AC847" s="1977"/>
      <c r="AD847" s="1978"/>
      <c r="AE847" s="1977"/>
      <c r="AF847" s="1977"/>
      <c r="AG847" s="1977"/>
      <c r="AH847" s="1977"/>
      <c r="AI847" s="1978"/>
      <c r="AJ847" s="1977"/>
      <c r="AK847" s="1977"/>
      <c r="AL847" s="1977"/>
      <c r="AM847" s="1977"/>
      <c r="AN847" s="1978"/>
      <c r="AO847" s="1977"/>
      <c r="AP847" s="1977"/>
      <c r="AQ847" s="1977"/>
      <c r="AR847" s="1977"/>
      <c r="AS847" s="1978"/>
      <c r="AT847" s="1977"/>
      <c r="AU847" s="1977"/>
      <c r="AV847" s="1977"/>
      <c r="AW847" s="1977"/>
      <c r="AX847" s="1978"/>
    </row>
    <row r="848" spans="1:50">
      <c r="A848" s="1974"/>
      <c r="B848" s="1975"/>
      <c r="C848" s="1975"/>
      <c r="D848" s="1975"/>
      <c r="E848" s="532"/>
      <c r="F848" s="533"/>
      <c r="G848" s="527">
        <f t="shared" si="17"/>
        <v>462</v>
      </c>
      <c r="H848" s="1977"/>
      <c r="I848" s="1977"/>
      <c r="J848" s="1977"/>
      <c r="K848" s="1977"/>
      <c r="L848" s="1977"/>
      <c r="M848" s="1977"/>
      <c r="N848" s="1977"/>
      <c r="O848" s="1977"/>
      <c r="P848" s="1977"/>
      <c r="Q848" s="1977"/>
      <c r="R848" s="1977"/>
      <c r="S848" s="1977"/>
      <c r="T848" s="1977"/>
      <c r="U848" s="1977"/>
      <c r="V848" s="1977"/>
      <c r="W848" s="1977"/>
      <c r="X848" s="1977"/>
      <c r="Y848" s="527"/>
      <c r="Z848" s="2148"/>
      <c r="AA848" s="1977"/>
      <c r="AB848" s="1977"/>
      <c r="AC848" s="1977"/>
      <c r="AD848" s="1978"/>
      <c r="AE848" s="1977"/>
      <c r="AF848" s="1977"/>
      <c r="AG848" s="1977"/>
      <c r="AH848" s="1977"/>
      <c r="AI848" s="1978"/>
      <c r="AJ848" s="1977"/>
      <c r="AK848" s="1977"/>
      <c r="AL848" s="1977"/>
      <c r="AM848" s="1977"/>
      <c r="AN848" s="1978"/>
      <c r="AO848" s="1977"/>
      <c r="AP848" s="1977"/>
      <c r="AQ848" s="1977"/>
      <c r="AR848" s="1977"/>
      <c r="AS848" s="1978"/>
      <c r="AT848" s="1977"/>
      <c r="AU848" s="1977"/>
      <c r="AV848" s="1977"/>
      <c r="AW848" s="1977"/>
      <c r="AX848" s="1978"/>
    </row>
    <row r="849" spans="1:50">
      <c r="A849" s="1974"/>
      <c r="B849" s="1975"/>
      <c r="C849" s="1975"/>
      <c r="D849" s="1975"/>
      <c r="E849" s="532"/>
      <c r="F849" s="533"/>
      <c r="G849" s="527">
        <f t="shared" si="17"/>
        <v>462</v>
      </c>
      <c r="H849" s="1977"/>
      <c r="I849" s="1977"/>
      <c r="J849" s="1977"/>
      <c r="K849" s="1977"/>
      <c r="L849" s="1977"/>
      <c r="M849" s="1977"/>
      <c r="N849" s="1977"/>
      <c r="O849" s="1977"/>
      <c r="P849" s="1977"/>
      <c r="Q849" s="1977"/>
      <c r="R849" s="1977"/>
      <c r="S849" s="1977"/>
      <c r="T849" s="1977"/>
      <c r="U849" s="1977"/>
      <c r="V849" s="1977"/>
      <c r="W849" s="1977"/>
      <c r="X849" s="1977"/>
      <c r="Y849" s="527"/>
      <c r="Z849" s="2148"/>
      <c r="AA849" s="1977"/>
      <c r="AB849" s="1977"/>
      <c r="AC849" s="1977"/>
      <c r="AD849" s="1978"/>
      <c r="AE849" s="1977"/>
      <c r="AF849" s="1977"/>
      <c r="AG849" s="1977"/>
      <c r="AH849" s="1977"/>
      <c r="AI849" s="1978"/>
      <c r="AJ849" s="1977"/>
      <c r="AK849" s="1977"/>
      <c r="AL849" s="1977"/>
      <c r="AM849" s="1977"/>
      <c r="AN849" s="1978"/>
      <c r="AO849" s="1977"/>
      <c r="AP849" s="1977"/>
      <c r="AQ849" s="1977"/>
      <c r="AR849" s="1977"/>
      <c r="AS849" s="1978"/>
      <c r="AT849" s="1977"/>
      <c r="AU849" s="1977"/>
      <c r="AV849" s="1977"/>
      <c r="AW849" s="1977"/>
      <c r="AX849" s="1978"/>
    </row>
    <row r="850" spans="1:50">
      <c r="A850" s="1974"/>
      <c r="B850" s="1975"/>
      <c r="C850" s="1975"/>
      <c r="D850" s="1975"/>
      <c r="E850" s="532"/>
      <c r="F850" s="533"/>
      <c r="G850" s="534">
        <f t="shared" si="17"/>
        <v>462</v>
      </c>
      <c r="H850" s="535" t="s">
        <v>55</v>
      </c>
      <c r="I850" s="529"/>
      <c r="J850" s="529"/>
      <c r="K850" s="529"/>
      <c r="L850" s="529"/>
      <c r="M850" s="529"/>
      <c r="N850" s="529"/>
      <c r="O850" s="529"/>
      <c r="P850" s="529"/>
      <c r="Q850" s="529"/>
      <c r="R850" s="529"/>
      <c r="S850" s="529"/>
      <c r="T850" s="529"/>
      <c r="U850" s="529"/>
      <c r="V850" s="529"/>
      <c r="W850" s="529"/>
      <c r="X850" s="529"/>
      <c r="Y850" s="529"/>
      <c r="Z850" s="2149"/>
      <c r="AA850" s="1979"/>
      <c r="AB850" s="1979"/>
      <c r="AC850" s="1979"/>
      <c r="AD850" s="1980"/>
      <c r="AE850" s="1979"/>
      <c r="AF850" s="1979"/>
      <c r="AG850" s="1979"/>
      <c r="AH850" s="1979"/>
      <c r="AI850" s="1980"/>
      <c r="AJ850" s="1979"/>
      <c r="AK850" s="1979"/>
      <c r="AL850" s="1979"/>
      <c r="AM850" s="1979"/>
      <c r="AN850" s="1980"/>
      <c r="AO850" s="1979"/>
      <c r="AP850" s="1979"/>
      <c r="AQ850" s="1979"/>
      <c r="AR850" s="1979"/>
      <c r="AS850" s="1980"/>
      <c r="AT850" s="1979"/>
      <c r="AU850" s="1979"/>
      <c r="AV850" s="1979"/>
      <c r="AW850" s="1979"/>
      <c r="AX850" s="1980"/>
    </row>
    <row r="851" spans="1:50">
      <c r="A851" s="527">
        <v>6</v>
      </c>
      <c r="B851" s="527"/>
      <c r="C851" s="527"/>
      <c r="D851" s="527"/>
      <c r="E851" s="525"/>
      <c r="F851" s="524">
        <v>7</v>
      </c>
      <c r="G851" s="524"/>
      <c r="H851" s="524"/>
      <c r="I851" s="524"/>
      <c r="J851" s="525"/>
      <c r="K851" s="524">
        <v>8</v>
      </c>
      <c r="L851" s="524"/>
      <c r="M851" s="524"/>
      <c r="N851" s="524"/>
      <c r="O851" s="525"/>
      <c r="P851" s="524">
        <v>9</v>
      </c>
      <c r="Q851" s="524"/>
      <c r="R851" s="524"/>
      <c r="S851" s="524"/>
      <c r="T851" s="525"/>
      <c r="U851" s="524">
        <v>10</v>
      </c>
      <c r="V851" s="524"/>
      <c r="W851" s="524"/>
      <c r="X851" s="524"/>
      <c r="Y851" s="525"/>
      <c r="Z851" s="527">
        <v>11</v>
      </c>
      <c r="AA851" s="527"/>
      <c r="AB851" s="527"/>
      <c r="AC851" s="527"/>
      <c r="AD851" s="530"/>
      <c r="AE851" s="527">
        <v>12</v>
      </c>
      <c r="AF851" s="527"/>
      <c r="AG851" s="527"/>
      <c r="AH851" s="527"/>
      <c r="AI851" s="530"/>
      <c r="AJ851" s="527">
        <v>13</v>
      </c>
      <c r="AK851" s="527"/>
      <c r="AL851" s="527"/>
      <c r="AM851" s="527"/>
      <c r="AN851" s="530"/>
      <c r="AO851" s="527">
        <v>14</v>
      </c>
      <c r="AP851" s="527"/>
      <c r="AQ851" s="527"/>
      <c r="AR851" s="527"/>
      <c r="AS851" s="530"/>
      <c r="AT851" s="527">
        <v>15</v>
      </c>
      <c r="AU851" s="527"/>
      <c r="AV851" s="527"/>
      <c r="AW851" s="527"/>
      <c r="AX851" s="530"/>
    </row>
    <row r="852" spans="1:50">
      <c r="A852" s="1977"/>
      <c r="B852" s="1977"/>
      <c r="C852" s="1977"/>
      <c r="D852" s="1977"/>
      <c r="E852" s="1978"/>
      <c r="F852" s="1977"/>
      <c r="G852" s="1977"/>
      <c r="H852" s="1977"/>
      <c r="I852" s="1977"/>
      <c r="J852" s="1978"/>
      <c r="K852" s="1977"/>
      <c r="L852" s="1977"/>
      <c r="M852" s="1977"/>
      <c r="N852" s="1977"/>
      <c r="O852" s="1978"/>
      <c r="P852" s="1977"/>
      <c r="Q852" s="1977"/>
      <c r="R852" s="1977"/>
      <c r="S852" s="1977"/>
      <c r="T852" s="1978"/>
      <c r="U852" s="1977" t="s">
        <v>365</v>
      </c>
      <c r="V852" s="1977"/>
      <c r="W852" s="1977"/>
      <c r="X852" s="1977"/>
      <c r="Y852" s="1978"/>
      <c r="Z852" s="1977"/>
      <c r="AA852" s="1977"/>
      <c r="AB852" s="1977"/>
      <c r="AC852" s="1977"/>
      <c r="AD852" s="1978"/>
      <c r="AE852" s="1977"/>
      <c r="AF852" s="1977"/>
      <c r="AG852" s="1977"/>
      <c r="AH852" s="1977"/>
      <c r="AI852" s="1978"/>
      <c r="AJ852" s="1977" t="s">
        <v>366</v>
      </c>
      <c r="AK852" s="1977"/>
      <c r="AL852" s="1977"/>
      <c r="AM852" s="1977"/>
      <c r="AN852" s="1978"/>
      <c r="AO852" s="1977"/>
      <c r="AP852" s="1977"/>
      <c r="AQ852" s="1977"/>
      <c r="AR852" s="1977"/>
      <c r="AS852" s="1978"/>
      <c r="AT852" s="1977" t="s">
        <v>367</v>
      </c>
      <c r="AU852" s="1977"/>
      <c r="AV852" s="1977"/>
      <c r="AW852" s="1977"/>
      <c r="AX852" s="1978"/>
    </row>
    <row r="853" spans="1:50">
      <c r="A853" s="1977"/>
      <c r="B853" s="1977"/>
      <c r="C853" s="1977"/>
      <c r="D853" s="1977"/>
      <c r="E853" s="1978"/>
      <c r="F853" s="1977"/>
      <c r="G853" s="1977"/>
      <c r="H853" s="1977"/>
      <c r="I853" s="1977"/>
      <c r="J853" s="1978"/>
      <c r="K853" s="1977"/>
      <c r="L853" s="1977"/>
      <c r="M853" s="1977"/>
      <c r="N853" s="1977"/>
      <c r="O853" s="1978"/>
      <c r="P853" s="1977"/>
      <c r="Q853" s="1977"/>
      <c r="R853" s="1977"/>
      <c r="S853" s="1977"/>
      <c r="T853" s="1978"/>
      <c r="U853" s="1977"/>
      <c r="V853" s="1977"/>
      <c r="W853" s="1977"/>
      <c r="X853" s="1977"/>
      <c r="Y853" s="1978"/>
      <c r="Z853" s="1977"/>
      <c r="AA853" s="1977"/>
      <c r="AB853" s="1977"/>
      <c r="AC853" s="1977"/>
      <c r="AD853" s="1978"/>
      <c r="AE853" s="1977"/>
      <c r="AF853" s="1977"/>
      <c r="AG853" s="1977"/>
      <c r="AH853" s="1977"/>
      <c r="AI853" s="1978"/>
      <c r="AJ853" s="1977"/>
      <c r="AK853" s="1977"/>
      <c r="AL853" s="1977"/>
      <c r="AM853" s="1977"/>
      <c r="AN853" s="1978"/>
      <c r="AO853" s="1977"/>
      <c r="AP853" s="1977"/>
      <c r="AQ853" s="1977"/>
      <c r="AR853" s="1977"/>
      <c r="AS853" s="1978"/>
      <c r="AT853" s="1977"/>
      <c r="AU853" s="1977"/>
      <c r="AV853" s="1977"/>
      <c r="AW853" s="1977"/>
      <c r="AX853" s="1978"/>
    </row>
    <row r="854" spans="1:50">
      <c r="A854" s="1977"/>
      <c r="B854" s="1977"/>
      <c r="C854" s="1977"/>
      <c r="D854" s="1977"/>
      <c r="E854" s="1978"/>
      <c r="F854" s="1977"/>
      <c r="G854" s="1977"/>
      <c r="H854" s="1977"/>
      <c r="I854" s="1977"/>
      <c r="J854" s="1978"/>
      <c r="K854" s="1977"/>
      <c r="L854" s="1977"/>
      <c r="M854" s="1977"/>
      <c r="N854" s="1977"/>
      <c r="O854" s="1978"/>
      <c r="P854" s="1977"/>
      <c r="Q854" s="1977"/>
      <c r="R854" s="1977"/>
      <c r="S854" s="1977"/>
      <c r="T854" s="1978"/>
      <c r="U854" s="1977"/>
      <c r="V854" s="1977"/>
      <c r="W854" s="1977"/>
      <c r="X854" s="1977"/>
      <c r="Y854" s="1978"/>
      <c r="Z854" s="1977"/>
      <c r="AA854" s="1977"/>
      <c r="AB854" s="1977"/>
      <c r="AC854" s="1977"/>
      <c r="AD854" s="1978"/>
      <c r="AE854" s="1977"/>
      <c r="AF854" s="1977"/>
      <c r="AG854" s="1977"/>
      <c r="AH854" s="1977"/>
      <c r="AI854" s="1978"/>
      <c r="AJ854" s="1977"/>
      <c r="AK854" s="1977"/>
      <c r="AL854" s="1977"/>
      <c r="AM854" s="1977"/>
      <c r="AN854" s="1978"/>
      <c r="AO854" s="1977"/>
      <c r="AP854" s="1977"/>
      <c r="AQ854" s="1977"/>
      <c r="AR854" s="1977"/>
      <c r="AS854" s="1978"/>
      <c r="AT854" s="1977"/>
      <c r="AU854" s="1977"/>
      <c r="AV854" s="1977"/>
      <c r="AW854" s="1977"/>
      <c r="AX854" s="1978"/>
    </row>
    <row r="855" spans="1:50">
      <c r="A855" s="1977"/>
      <c r="B855" s="1977"/>
      <c r="C855" s="1977"/>
      <c r="D855" s="1977"/>
      <c r="E855" s="1978"/>
      <c r="F855" s="1977"/>
      <c r="G855" s="1977"/>
      <c r="H855" s="1977"/>
      <c r="I855" s="1977"/>
      <c r="J855" s="1978"/>
      <c r="K855" s="1977"/>
      <c r="L855" s="1977"/>
      <c r="M855" s="1977"/>
      <c r="N855" s="1977"/>
      <c r="O855" s="1978"/>
      <c r="P855" s="1977"/>
      <c r="Q855" s="1977"/>
      <c r="R855" s="1977"/>
      <c r="S855" s="1977"/>
      <c r="T855" s="1978"/>
      <c r="U855" s="1977"/>
      <c r="V855" s="1977"/>
      <c r="W855" s="1977"/>
      <c r="X855" s="1977"/>
      <c r="Y855" s="1978"/>
      <c r="Z855" s="1977"/>
      <c r="AA855" s="1977"/>
      <c r="AB855" s="1977"/>
      <c r="AC855" s="1977"/>
      <c r="AD855" s="1978"/>
      <c r="AE855" s="1977"/>
      <c r="AF855" s="1977"/>
      <c r="AG855" s="1977"/>
      <c r="AH855" s="1977"/>
      <c r="AI855" s="1978"/>
      <c r="AJ855" s="1977"/>
      <c r="AK855" s="1977"/>
      <c r="AL855" s="1977"/>
      <c r="AM855" s="1977"/>
      <c r="AN855" s="1978"/>
      <c r="AO855" s="1977"/>
      <c r="AP855" s="1977"/>
      <c r="AQ855" s="1977"/>
      <c r="AR855" s="1977"/>
      <c r="AS855" s="1978"/>
      <c r="AT855" s="1977"/>
      <c r="AU855" s="1977"/>
      <c r="AV855" s="1977"/>
      <c r="AW855" s="1977"/>
      <c r="AX855" s="1978"/>
    </row>
    <row r="856" spans="1:50">
      <c r="A856" s="1977"/>
      <c r="B856" s="1977"/>
      <c r="C856" s="1977"/>
      <c r="D856" s="1977"/>
      <c r="E856" s="1978"/>
      <c r="F856" s="1977"/>
      <c r="G856" s="1977"/>
      <c r="H856" s="1977"/>
      <c r="I856" s="1977"/>
      <c r="J856" s="1978"/>
      <c r="K856" s="1977"/>
      <c r="L856" s="1977"/>
      <c r="M856" s="1977"/>
      <c r="N856" s="1977"/>
      <c r="O856" s="1978"/>
      <c r="P856" s="1977"/>
      <c r="Q856" s="1977"/>
      <c r="R856" s="1977"/>
      <c r="S856" s="1977"/>
      <c r="T856" s="1978"/>
      <c r="U856" s="1977"/>
      <c r="V856" s="1977"/>
      <c r="W856" s="1977"/>
      <c r="X856" s="1977"/>
      <c r="Y856" s="1978"/>
      <c r="Z856" s="1977"/>
      <c r="AA856" s="1977"/>
      <c r="AB856" s="1977"/>
      <c r="AC856" s="1977"/>
      <c r="AD856" s="1978"/>
      <c r="AE856" s="1977"/>
      <c r="AF856" s="1977"/>
      <c r="AG856" s="1977"/>
      <c r="AH856" s="1977"/>
      <c r="AI856" s="1978"/>
      <c r="AJ856" s="1977"/>
      <c r="AK856" s="1977"/>
      <c r="AL856" s="1977"/>
      <c r="AM856" s="1977"/>
      <c r="AN856" s="1978"/>
      <c r="AO856" s="1977"/>
      <c r="AP856" s="1977"/>
      <c r="AQ856" s="1977"/>
      <c r="AR856" s="1977"/>
      <c r="AS856" s="1978"/>
      <c r="AT856" s="1977"/>
      <c r="AU856" s="1977"/>
      <c r="AV856" s="1977"/>
      <c r="AW856" s="1977"/>
      <c r="AX856" s="1978"/>
    </row>
    <row r="857" spans="1:50">
      <c r="A857" s="1977"/>
      <c r="B857" s="1977"/>
      <c r="C857" s="1977"/>
      <c r="D857" s="1977"/>
      <c r="E857" s="1978"/>
      <c r="F857" s="1977"/>
      <c r="G857" s="1977"/>
      <c r="H857" s="1977"/>
      <c r="I857" s="1977"/>
      <c r="J857" s="1978"/>
      <c r="K857" s="1977"/>
      <c r="L857" s="1977"/>
      <c r="M857" s="1977"/>
      <c r="N857" s="1977"/>
      <c r="O857" s="1978"/>
      <c r="P857" s="1977"/>
      <c r="Q857" s="1977"/>
      <c r="R857" s="1977"/>
      <c r="S857" s="1977"/>
      <c r="T857" s="1978"/>
      <c r="U857" s="1977" t="s">
        <v>368</v>
      </c>
      <c r="V857" s="1977"/>
      <c r="W857" s="1977"/>
      <c r="X857" s="1977"/>
      <c r="Y857" s="1978"/>
      <c r="Z857" s="1977"/>
      <c r="AA857" s="1977"/>
      <c r="AB857" s="1977"/>
      <c r="AC857" s="1977"/>
      <c r="AD857" s="1978"/>
      <c r="AE857" s="1977"/>
      <c r="AF857" s="1977"/>
      <c r="AG857" s="1977"/>
      <c r="AH857" s="1977"/>
      <c r="AI857" s="1978"/>
      <c r="AJ857" s="1977"/>
      <c r="AK857" s="1977"/>
      <c r="AL857" s="1977"/>
      <c r="AM857" s="1977"/>
      <c r="AN857" s="1978"/>
      <c r="AO857" s="1977"/>
      <c r="AP857" s="1977"/>
      <c r="AQ857" s="1977"/>
      <c r="AR857" s="1977"/>
      <c r="AS857" s="1978"/>
      <c r="AT857" s="1977"/>
      <c r="AU857" s="1977"/>
      <c r="AV857" s="1977"/>
      <c r="AW857" s="1977"/>
      <c r="AX857" s="1978"/>
    </row>
    <row r="858" spans="1:50">
      <c r="A858" s="1977"/>
      <c r="B858" s="1977"/>
      <c r="C858" s="1977"/>
      <c r="D858" s="1977"/>
      <c r="E858" s="1978"/>
      <c r="F858" s="1977"/>
      <c r="G858" s="1977"/>
      <c r="H858" s="1977"/>
      <c r="I858" s="1977"/>
      <c r="J858" s="1978"/>
      <c r="K858" s="1977"/>
      <c r="L858" s="1977"/>
      <c r="M858" s="1977"/>
      <c r="N858" s="1977"/>
      <c r="O858" s="1978"/>
      <c r="P858" s="1977"/>
      <c r="Q858" s="1977"/>
      <c r="R858" s="1977"/>
      <c r="S858" s="1977"/>
      <c r="T858" s="1978"/>
      <c r="U858" s="1977"/>
      <c r="V858" s="1977"/>
      <c r="W858" s="1977"/>
      <c r="X858" s="1977"/>
      <c r="Y858" s="1978"/>
      <c r="Z858" s="1977"/>
      <c r="AA858" s="1977"/>
      <c r="AB858" s="1977"/>
      <c r="AC858" s="1977"/>
      <c r="AD858" s="1978"/>
      <c r="AE858" s="1977"/>
      <c r="AF858" s="1977"/>
      <c r="AG858" s="1977"/>
      <c r="AH858" s="1977"/>
      <c r="AI858" s="1978"/>
      <c r="AJ858" s="1977"/>
      <c r="AK858" s="1977"/>
      <c r="AL858" s="1977"/>
      <c r="AM858" s="1977"/>
      <c r="AN858" s="1978"/>
      <c r="AO858" s="1977"/>
      <c r="AP858" s="1977"/>
      <c r="AQ858" s="1977"/>
      <c r="AR858" s="1977"/>
      <c r="AS858" s="1978"/>
      <c r="AT858" s="1977"/>
      <c r="AU858" s="1977"/>
      <c r="AV858" s="1977"/>
      <c r="AW858" s="1977"/>
      <c r="AX858" s="1978"/>
    </row>
    <row r="859" spans="1:50">
      <c r="A859" s="1977"/>
      <c r="B859" s="1977"/>
      <c r="C859" s="1977"/>
      <c r="D859" s="1977"/>
      <c r="E859" s="1978"/>
      <c r="F859" s="1977"/>
      <c r="G859" s="1977"/>
      <c r="H859" s="1977"/>
      <c r="I859" s="1977"/>
      <c r="J859" s="1978"/>
      <c r="K859" s="1977"/>
      <c r="L859" s="1977"/>
      <c r="M859" s="1977"/>
      <c r="N859" s="1977"/>
      <c r="O859" s="1978"/>
      <c r="P859" s="1977"/>
      <c r="Q859" s="1977"/>
      <c r="R859" s="1977"/>
      <c r="S859" s="1977"/>
      <c r="T859" s="1978"/>
      <c r="U859" s="1977"/>
      <c r="V859" s="1977"/>
      <c r="W859" s="1977"/>
      <c r="X859" s="1977"/>
      <c r="Y859" s="1978"/>
      <c r="Z859" s="1977"/>
      <c r="AA859" s="1977"/>
      <c r="AB859" s="1977"/>
      <c r="AC859" s="1977"/>
      <c r="AD859" s="1978"/>
      <c r="AE859" s="1977"/>
      <c r="AF859" s="1977"/>
      <c r="AG859" s="1977"/>
      <c r="AH859" s="1977"/>
      <c r="AI859" s="1978"/>
      <c r="AJ859" s="1977"/>
      <c r="AK859" s="1977"/>
      <c r="AL859" s="1977"/>
      <c r="AM859" s="1977"/>
      <c r="AN859" s="1978"/>
      <c r="AO859" s="1977"/>
      <c r="AP859" s="1977"/>
      <c r="AQ859" s="1977"/>
      <c r="AR859" s="1977"/>
      <c r="AS859" s="1978"/>
      <c r="AT859" s="1977"/>
      <c r="AU859" s="1977"/>
      <c r="AV859" s="1977"/>
      <c r="AW859" s="1977"/>
      <c r="AX859" s="1978"/>
    </row>
    <row r="860" spans="1:50">
      <c r="A860" s="1977"/>
      <c r="B860" s="1977"/>
      <c r="C860" s="1977"/>
      <c r="D860" s="1977"/>
      <c r="E860" s="1978"/>
      <c r="F860" s="1977"/>
      <c r="G860" s="1977"/>
      <c r="H860" s="1977"/>
      <c r="I860" s="1977"/>
      <c r="J860" s="1978"/>
      <c r="K860" s="1977"/>
      <c r="L860" s="1977"/>
      <c r="M860" s="1977"/>
      <c r="N860" s="1977"/>
      <c r="O860" s="1978"/>
      <c r="P860" s="1977"/>
      <c r="Q860" s="1977"/>
      <c r="R860" s="1977"/>
      <c r="S860" s="1977"/>
      <c r="T860" s="1978"/>
      <c r="U860" s="1977"/>
      <c r="V860" s="1977"/>
      <c r="W860" s="1977"/>
      <c r="X860" s="1977"/>
      <c r="Y860" s="1978"/>
      <c r="Z860" s="1977"/>
      <c r="AA860" s="1977"/>
      <c r="AB860" s="1977"/>
      <c r="AC860" s="1977"/>
      <c r="AD860" s="1978"/>
      <c r="AE860" s="1977"/>
      <c r="AF860" s="1977"/>
      <c r="AG860" s="1977"/>
      <c r="AH860" s="1977"/>
      <c r="AI860" s="1978"/>
      <c r="AJ860" s="1977"/>
      <c r="AK860" s="1977"/>
      <c r="AL860" s="1977"/>
      <c r="AM860" s="1977"/>
      <c r="AN860" s="1978"/>
      <c r="AO860" s="1977"/>
      <c r="AP860" s="1977"/>
      <c r="AQ860" s="1977"/>
      <c r="AR860" s="1977"/>
      <c r="AS860" s="1978"/>
      <c r="AT860" s="1977"/>
      <c r="AU860" s="1977"/>
      <c r="AV860" s="1977"/>
      <c r="AW860" s="1977"/>
      <c r="AX860" s="1978"/>
    </row>
    <row r="861" spans="1:50">
      <c r="A861" s="1977"/>
      <c r="B861" s="1977"/>
      <c r="C861" s="1977"/>
      <c r="D861" s="1977"/>
      <c r="E861" s="1978"/>
      <c r="F861" s="1977"/>
      <c r="G861" s="1977"/>
      <c r="H861" s="1977"/>
      <c r="I861" s="1977"/>
      <c r="J861" s="1978"/>
      <c r="K861" s="1977"/>
      <c r="L861" s="1977"/>
      <c r="M861" s="1977"/>
      <c r="N861" s="1977"/>
      <c r="O861" s="1978"/>
      <c r="P861" s="1977"/>
      <c r="Q861" s="1977"/>
      <c r="R861" s="1977"/>
      <c r="S861" s="1977"/>
      <c r="T861" s="1978"/>
      <c r="U861" s="1977"/>
      <c r="V861" s="1977"/>
      <c r="W861" s="1977"/>
      <c r="X861" s="1977"/>
      <c r="Y861" s="1978"/>
      <c r="Z861" s="1977"/>
      <c r="AA861" s="1977"/>
      <c r="AB861" s="1977"/>
      <c r="AC861" s="1977"/>
      <c r="AD861" s="1978"/>
      <c r="AE861" s="1977"/>
      <c r="AF861" s="1977"/>
      <c r="AG861" s="1977"/>
      <c r="AH861" s="1977"/>
      <c r="AI861" s="1978"/>
      <c r="AJ861" s="1977"/>
      <c r="AK861" s="1977"/>
      <c r="AL861" s="1977"/>
      <c r="AM861" s="1977"/>
      <c r="AN861" s="1978"/>
      <c r="AO861" s="1977"/>
      <c r="AP861" s="1977"/>
      <c r="AQ861" s="1977"/>
      <c r="AR861" s="1977"/>
      <c r="AS861" s="1978"/>
      <c r="AT861" s="1977"/>
      <c r="AU861" s="1977"/>
      <c r="AV861" s="1977"/>
      <c r="AW861" s="1977"/>
      <c r="AX861" s="1978"/>
    </row>
    <row r="862" spans="1:50">
      <c r="A862" s="1977"/>
      <c r="B862" s="1977"/>
      <c r="C862" s="1977"/>
      <c r="D862" s="1977"/>
      <c r="E862" s="1978"/>
      <c r="F862" s="1977"/>
      <c r="G862" s="1977"/>
      <c r="H862" s="1977"/>
      <c r="I862" s="1977"/>
      <c r="J862" s="1978"/>
      <c r="K862" s="1977"/>
      <c r="L862" s="1977"/>
      <c r="M862" s="1977"/>
      <c r="N862" s="1977"/>
      <c r="O862" s="1978"/>
      <c r="P862" s="1977"/>
      <c r="Q862" s="1977"/>
      <c r="R862" s="1977"/>
      <c r="S862" s="1977"/>
      <c r="T862" s="1978"/>
      <c r="U862" s="1977"/>
      <c r="V862" s="1977"/>
      <c r="W862" s="1977"/>
      <c r="X862" s="1977"/>
      <c r="Y862" s="1978"/>
      <c r="Z862" s="1977"/>
      <c r="AA862" s="1977"/>
      <c r="AB862" s="1977"/>
      <c r="AC862" s="1977"/>
      <c r="AD862" s="1978"/>
      <c r="AE862" s="1977"/>
      <c r="AF862" s="1977"/>
      <c r="AG862" s="1977"/>
      <c r="AH862" s="1977"/>
      <c r="AI862" s="1978"/>
      <c r="AJ862" s="1977"/>
      <c r="AK862" s="1977"/>
      <c r="AL862" s="1977"/>
      <c r="AM862" s="1977"/>
      <c r="AN862" s="1978"/>
      <c r="AO862" s="1977"/>
      <c r="AP862" s="1977"/>
      <c r="AQ862" s="1977"/>
      <c r="AR862" s="1977"/>
      <c r="AS862" s="1978"/>
      <c r="AT862" s="1977"/>
      <c r="AU862" s="1977"/>
      <c r="AV862" s="1977"/>
      <c r="AW862" s="1977"/>
      <c r="AX862" s="1978"/>
    </row>
    <row r="863" spans="1:50">
      <c r="A863" s="1977"/>
      <c r="B863" s="1977"/>
      <c r="C863" s="1977"/>
      <c r="D863" s="1977"/>
      <c r="E863" s="1978"/>
      <c r="F863" s="1977"/>
      <c r="G863" s="1977"/>
      <c r="H863" s="1977"/>
      <c r="I863" s="1977"/>
      <c r="J863" s="1978"/>
      <c r="K863" s="1977"/>
      <c r="L863" s="1977"/>
      <c r="M863" s="1977"/>
      <c r="N863" s="1977"/>
      <c r="O863" s="1978"/>
      <c r="P863" s="1977"/>
      <c r="Q863" s="1977"/>
      <c r="R863" s="1977"/>
      <c r="S863" s="1977"/>
      <c r="T863" s="1978"/>
      <c r="U863" s="1977"/>
      <c r="V863" s="1977"/>
      <c r="W863" s="1977"/>
      <c r="X863" s="1977"/>
      <c r="Y863" s="1978"/>
      <c r="Z863" s="1977"/>
      <c r="AA863" s="1977"/>
      <c r="AB863" s="1977"/>
      <c r="AC863" s="1977"/>
      <c r="AD863" s="1978"/>
      <c r="AE863" s="1977"/>
      <c r="AF863" s="1977"/>
      <c r="AG863" s="1977"/>
      <c r="AH863" s="1977"/>
      <c r="AI863" s="1978"/>
      <c r="AJ863" s="1977"/>
      <c r="AK863" s="1977"/>
      <c r="AL863" s="1977"/>
      <c r="AM863" s="1977"/>
      <c r="AN863" s="1978"/>
      <c r="AO863" s="1977"/>
      <c r="AP863" s="1977"/>
      <c r="AQ863" s="1977"/>
      <c r="AR863" s="1977"/>
      <c r="AS863" s="1978"/>
      <c r="AT863" s="1977"/>
      <c r="AU863" s="1977"/>
      <c r="AV863" s="1977"/>
      <c r="AW863" s="1977"/>
      <c r="AX863" s="1978"/>
    </row>
    <row r="864" spans="1:50">
      <c r="A864" s="1977"/>
      <c r="B864" s="1977"/>
      <c r="C864" s="1977"/>
      <c r="D864" s="1977"/>
      <c r="E864" s="1978"/>
      <c r="F864" s="1977"/>
      <c r="G864" s="1977"/>
      <c r="H864" s="1977"/>
      <c r="I864" s="1977"/>
      <c r="J864" s="1978"/>
      <c r="K864" s="1977"/>
      <c r="L864" s="1977"/>
      <c r="M864" s="1977"/>
      <c r="N864" s="1977"/>
      <c r="O864" s="1978"/>
      <c r="P864" s="1977"/>
      <c r="Q864" s="1977"/>
      <c r="R864" s="1977"/>
      <c r="S864" s="1977"/>
      <c r="T864" s="1978"/>
      <c r="U864" s="1977"/>
      <c r="V864" s="1977"/>
      <c r="W864" s="1977"/>
      <c r="X864" s="1977"/>
      <c r="Y864" s="1978"/>
      <c r="Z864" s="1977"/>
      <c r="AA864" s="1977"/>
      <c r="AB864" s="1977"/>
      <c r="AC864" s="1977"/>
      <c r="AD864" s="1978"/>
      <c r="AE864" s="1977"/>
      <c r="AF864" s="1977"/>
      <c r="AG864" s="1977"/>
      <c r="AH864" s="1977"/>
      <c r="AI864" s="1978"/>
      <c r="AJ864" s="1977"/>
      <c r="AK864" s="1977"/>
      <c r="AL864" s="1977"/>
      <c r="AM864" s="1977"/>
      <c r="AN864" s="1978"/>
      <c r="AO864" s="1977"/>
      <c r="AP864" s="1977"/>
      <c r="AQ864" s="1977"/>
      <c r="AR864" s="1977"/>
      <c r="AS864" s="1978"/>
      <c r="AT864" s="1977"/>
      <c r="AU864" s="1977"/>
      <c r="AV864" s="1977"/>
      <c r="AW864" s="1977"/>
      <c r="AX864" s="1978"/>
    </row>
    <row r="865" spans="1:50">
      <c r="A865" s="1977"/>
      <c r="B865" s="1977"/>
      <c r="C865" s="1977"/>
      <c r="D865" s="1977"/>
      <c r="E865" s="1978"/>
      <c r="F865" s="1977"/>
      <c r="G865" s="1977"/>
      <c r="H865" s="1977"/>
      <c r="I865" s="1977"/>
      <c r="J865" s="1978"/>
      <c r="K865" s="1977"/>
      <c r="L865" s="1977"/>
      <c r="M865" s="1977"/>
      <c r="N865" s="1977"/>
      <c r="O865" s="1978"/>
      <c r="P865" s="1977"/>
      <c r="Q865" s="1977"/>
      <c r="R865" s="1977"/>
      <c r="S865" s="1977"/>
      <c r="T865" s="1978"/>
      <c r="U865" s="1977"/>
      <c r="V865" s="1977"/>
      <c r="W865" s="1977"/>
      <c r="X865" s="1977"/>
      <c r="Y865" s="1978"/>
      <c r="Z865" s="1977"/>
      <c r="AA865" s="1977"/>
      <c r="AB865" s="1977"/>
      <c r="AC865" s="1977"/>
      <c r="AD865" s="1978"/>
      <c r="AE865" s="1977"/>
      <c r="AF865" s="1977"/>
      <c r="AG865" s="1977"/>
      <c r="AH865" s="1977"/>
      <c r="AI865" s="1978"/>
      <c r="AJ865" s="1977"/>
      <c r="AK865" s="1977"/>
      <c r="AL865" s="1977"/>
      <c r="AM865" s="1977"/>
      <c r="AN865" s="1978"/>
      <c r="AO865" s="1977"/>
      <c r="AP865" s="1977"/>
      <c r="AQ865" s="1977"/>
      <c r="AR865" s="1977"/>
      <c r="AS865" s="1978"/>
      <c r="AT865" s="1977"/>
      <c r="AU865" s="1977"/>
      <c r="AV865" s="1977"/>
      <c r="AW865" s="1977"/>
      <c r="AX865" s="1978"/>
    </row>
    <row r="866" spans="1:50">
      <c r="A866" s="1979"/>
      <c r="B866" s="1979"/>
      <c r="C866" s="1979"/>
      <c r="D866" s="1979"/>
      <c r="E866" s="1980"/>
      <c r="F866" s="1979"/>
      <c r="G866" s="1979"/>
      <c r="H866" s="1979"/>
      <c r="I866" s="1979"/>
      <c r="J866" s="1980"/>
      <c r="K866" s="1979"/>
      <c r="L866" s="1979"/>
      <c r="M866" s="1979"/>
      <c r="N866" s="1979"/>
      <c r="O866" s="1980"/>
      <c r="P866" s="1979"/>
      <c r="Q866" s="1979"/>
      <c r="R866" s="1979"/>
      <c r="S866" s="1979"/>
      <c r="T866" s="1980"/>
      <c r="U866" s="1979"/>
      <c r="V866" s="1979"/>
      <c r="W866" s="1979"/>
      <c r="X866" s="1979"/>
      <c r="Y866" s="1980"/>
      <c r="Z866" s="1979"/>
      <c r="AA866" s="1979"/>
      <c r="AB866" s="1979"/>
      <c r="AC866" s="1979"/>
      <c r="AD866" s="1980"/>
      <c r="AE866" s="1979"/>
      <c r="AF866" s="1979"/>
      <c r="AG866" s="1979"/>
      <c r="AH866" s="1979"/>
      <c r="AI866" s="1980"/>
      <c r="AJ866" s="1979"/>
      <c r="AK866" s="1979"/>
      <c r="AL866" s="1979"/>
      <c r="AM866" s="1979"/>
      <c r="AN866" s="1980"/>
      <c r="AO866" s="1979"/>
      <c r="AP866" s="1979"/>
      <c r="AQ866" s="1979"/>
      <c r="AR866" s="1979"/>
      <c r="AS866" s="1980"/>
      <c r="AT866" s="1979"/>
      <c r="AU866" s="1979"/>
      <c r="AV866" s="1979"/>
      <c r="AW866" s="1979"/>
      <c r="AX866" s="1980"/>
    </row>
    <row r="867" spans="1:50">
      <c r="A867" s="527">
        <v>16</v>
      </c>
      <c r="B867" s="527"/>
      <c r="C867" s="527"/>
      <c r="D867" s="527"/>
      <c r="E867" s="530"/>
      <c r="F867" s="527">
        <v>17</v>
      </c>
      <c r="G867" s="527"/>
      <c r="H867" s="527"/>
      <c r="I867" s="527"/>
      <c r="J867" s="530"/>
      <c r="K867" s="527">
        <v>18</v>
      </c>
      <c r="L867" s="527"/>
      <c r="M867" s="527"/>
      <c r="N867" s="527"/>
      <c r="O867" s="530"/>
      <c r="P867" s="527">
        <v>19</v>
      </c>
      <c r="Q867" s="527"/>
      <c r="R867" s="527"/>
      <c r="S867" s="527"/>
      <c r="T867" s="530"/>
      <c r="U867" s="527">
        <v>20</v>
      </c>
      <c r="V867" s="527"/>
      <c r="W867" s="527"/>
      <c r="X867" s="527"/>
      <c r="Y867" s="530"/>
      <c r="Z867" s="527">
        <v>21</v>
      </c>
      <c r="AA867" s="527"/>
      <c r="AB867" s="527"/>
      <c r="AC867" s="527"/>
      <c r="AD867" s="530"/>
      <c r="AE867" s="527">
        <v>22</v>
      </c>
      <c r="AF867" s="527"/>
      <c r="AG867" s="527"/>
      <c r="AH867" s="527"/>
      <c r="AI867" s="530"/>
      <c r="AJ867" s="527">
        <v>23</v>
      </c>
      <c r="AK867" s="527"/>
      <c r="AL867" s="527"/>
      <c r="AM867" s="527"/>
      <c r="AN867" s="530"/>
      <c r="AO867" s="527">
        <v>24</v>
      </c>
      <c r="AP867" s="527"/>
      <c r="AQ867" s="527"/>
      <c r="AR867" s="527"/>
      <c r="AS867" s="530"/>
      <c r="AT867" s="527">
        <v>25</v>
      </c>
      <c r="AU867" s="527"/>
      <c r="AV867" s="527"/>
      <c r="AW867" s="527"/>
      <c r="AX867" s="530"/>
    </row>
    <row r="868" spans="1:50">
      <c r="A868" s="1977" t="s">
        <v>369</v>
      </c>
      <c r="B868" s="1977"/>
      <c r="C868" s="1977"/>
      <c r="D868" s="1977"/>
      <c r="E868" s="1978"/>
      <c r="F868" s="1977" t="s">
        <v>370</v>
      </c>
      <c r="G868" s="1977"/>
      <c r="H868" s="1977"/>
      <c r="I868" s="1977"/>
      <c r="J868" s="1978"/>
      <c r="K868" s="1977" t="s">
        <v>371</v>
      </c>
      <c r="L868" s="1977"/>
      <c r="M868" s="1977"/>
      <c r="N868" s="1977"/>
      <c r="O868" s="1978"/>
      <c r="P868" s="1977"/>
      <c r="Q868" s="1977"/>
      <c r="R868" s="1977"/>
      <c r="S868" s="1977"/>
      <c r="T868" s="1978"/>
      <c r="U868" s="1977"/>
      <c r="V868" s="1977"/>
      <c r="W868" s="1977"/>
      <c r="X868" s="1977"/>
      <c r="Y868" s="1978"/>
      <c r="Z868" s="1977"/>
      <c r="AA868" s="1977"/>
      <c r="AB868" s="1977"/>
      <c r="AC868" s="1977"/>
      <c r="AD868" s="1978"/>
      <c r="AE868" s="1977"/>
      <c r="AF868" s="1977"/>
      <c r="AG868" s="1977"/>
      <c r="AH868" s="1977"/>
      <c r="AI868" s="1978"/>
      <c r="AJ868" s="2148" t="s">
        <v>372</v>
      </c>
      <c r="AK868" s="1977"/>
      <c r="AL868" s="1977"/>
      <c r="AM868" s="1977"/>
      <c r="AN868" s="1978"/>
      <c r="AO868" s="1977"/>
      <c r="AP868" s="1977"/>
      <c r="AQ868" s="1977"/>
      <c r="AR868" s="1977"/>
      <c r="AS868" s="1978"/>
      <c r="AT868" s="1977" t="s">
        <v>373</v>
      </c>
      <c r="AU868" s="1977"/>
      <c r="AV868" s="1977"/>
      <c r="AW868" s="1977"/>
      <c r="AX868" s="1978"/>
    </row>
    <row r="869" spans="1:50">
      <c r="A869" s="1977"/>
      <c r="B869" s="1977"/>
      <c r="C869" s="1977"/>
      <c r="D869" s="1977"/>
      <c r="E869" s="1978"/>
      <c r="F869" s="1977"/>
      <c r="G869" s="1977"/>
      <c r="H869" s="1977"/>
      <c r="I869" s="1977"/>
      <c r="J869" s="1978"/>
      <c r="K869" s="1977"/>
      <c r="L869" s="1977"/>
      <c r="M869" s="1977"/>
      <c r="N869" s="1977"/>
      <c r="O869" s="1978"/>
      <c r="P869" s="1977"/>
      <c r="Q869" s="1977"/>
      <c r="R869" s="1977"/>
      <c r="S869" s="1977"/>
      <c r="T869" s="1978"/>
      <c r="U869" s="1977"/>
      <c r="V869" s="1977"/>
      <c r="W869" s="1977"/>
      <c r="X869" s="1977"/>
      <c r="Y869" s="1978"/>
      <c r="Z869" s="1977"/>
      <c r="AA869" s="1977"/>
      <c r="AB869" s="1977"/>
      <c r="AC869" s="1977"/>
      <c r="AD869" s="1978"/>
      <c r="AE869" s="1977"/>
      <c r="AF869" s="1977"/>
      <c r="AG869" s="1977"/>
      <c r="AH869" s="1977"/>
      <c r="AI869" s="1978"/>
      <c r="AJ869" s="2148"/>
      <c r="AK869" s="1977"/>
      <c r="AL869" s="1977"/>
      <c r="AM869" s="1977"/>
      <c r="AN869" s="1978"/>
      <c r="AO869" s="1977"/>
      <c r="AP869" s="1977"/>
      <c r="AQ869" s="1977"/>
      <c r="AR869" s="1977"/>
      <c r="AS869" s="1978"/>
      <c r="AT869" s="1977"/>
      <c r="AU869" s="1977"/>
      <c r="AV869" s="1977"/>
      <c r="AW869" s="1977"/>
      <c r="AX869" s="1978"/>
    </row>
    <row r="870" spans="1:50">
      <c r="A870" s="1977"/>
      <c r="B870" s="1977"/>
      <c r="C870" s="1977"/>
      <c r="D870" s="1977"/>
      <c r="E870" s="1978"/>
      <c r="F870" s="1977"/>
      <c r="G870" s="1977"/>
      <c r="H870" s="1977"/>
      <c r="I870" s="1977"/>
      <c r="J870" s="1978"/>
      <c r="K870" s="1977"/>
      <c r="L870" s="1977"/>
      <c r="M870" s="1977"/>
      <c r="N870" s="1977"/>
      <c r="O870" s="1978"/>
      <c r="P870" s="1977"/>
      <c r="Q870" s="1977"/>
      <c r="R870" s="1977"/>
      <c r="S870" s="1977"/>
      <c r="T870" s="1978"/>
      <c r="U870" s="1977"/>
      <c r="V870" s="1977"/>
      <c r="W870" s="1977"/>
      <c r="X870" s="1977"/>
      <c r="Y870" s="1978"/>
      <c r="Z870" s="1977"/>
      <c r="AA870" s="1977"/>
      <c r="AB870" s="1977"/>
      <c r="AC870" s="1977"/>
      <c r="AD870" s="1978"/>
      <c r="AE870" s="1977"/>
      <c r="AF870" s="1977"/>
      <c r="AG870" s="1977"/>
      <c r="AH870" s="1977"/>
      <c r="AI870" s="1978"/>
      <c r="AJ870" s="2148"/>
      <c r="AK870" s="1977"/>
      <c r="AL870" s="1977"/>
      <c r="AM870" s="1977"/>
      <c r="AN870" s="1978"/>
      <c r="AO870" s="1977"/>
      <c r="AP870" s="1977"/>
      <c r="AQ870" s="1977"/>
      <c r="AR870" s="1977"/>
      <c r="AS870" s="1978"/>
      <c r="AT870" s="1977"/>
      <c r="AU870" s="1977"/>
      <c r="AV870" s="1977"/>
      <c r="AW870" s="1977"/>
      <c r="AX870" s="1978"/>
    </row>
    <row r="871" spans="1:50">
      <c r="A871" s="1977"/>
      <c r="B871" s="1977"/>
      <c r="C871" s="1977"/>
      <c r="D871" s="1977"/>
      <c r="E871" s="1978"/>
      <c r="F871" s="1977"/>
      <c r="G871" s="1977"/>
      <c r="H871" s="1977"/>
      <c r="I871" s="1977"/>
      <c r="J871" s="1978"/>
      <c r="K871" s="1977"/>
      <c r="L871" s="1977"/>
      <c r="M871" s="1977"/>
      <c r="N871" s="1977"/>
      <c r="O871" s="1978"/>
      <c r="P871" s="1977"/>
      <c r="Q871" s="1977"/>
      <c r="R871" s="1977"/>
      <c r="S871" s="1977"/>
      <c r="T871" s="1978"/>
      <c r="U871" s="1977"/>
      <c r="V871" s="1977"/>
      <c r="W871" s="1977"/>
      <c r="X871" s="1977"/>
      <c r="Y871" s="1978"/>
      <c r="Z871" s="1977"/>
      <c r="AA871" s="1977"/>
      <c r="AB871" s="1977"/>
      <c r="AC871" s="1977"/>
      <c r="AD871" s="1978"/>
      <c r="AE871" s="1977"/>
      <c r="AF871" s="1977"/>
      <c r="AG871" s="1977"/>
      <c r="AH871" s="1977"/>
      <c r="AI871" s="1978"/>
      <c r="AJ871" s="2148"/>
      <c r="AK871" s="1977"/>
      <c r="AL871" s="1977"/>
      <c r="AM871" s="1977"/>
      <c r="AN871" s="1978"/>
      <c r="AO871" s="1977"/>
      <c r="AP871" s="1977"/>
      <c r="AQ871" s="1977"/>
      <c r="AR871" s="1977"/>
      <c r="AS871" s="1978"/>
      <c r="AT871" s="1977"/>
      <c r="AU871" s="1977"/>
      <c r="AV871" s="1977"/>
      <c r="AW871" s="1977"/>
      <c r="AX871" s="1978"/>
    </row>
    <row r="872" spans="1:50">
      <c r="A872" s="1977"/>
      <c r="B872" s="1977"/>
      <c r="C872" s="1977"/>
      <c r="D872" s="1977"/>
      <c r="E872" s="1978"/>
      <c r="F872" s="1977"/>
      <c r="G872" s="1977"/>
      <c r="H872" s="1977"/>
      <c r="I872" s="1977"/>
      <c r="J872" s="1978"/>
      <c r="K872" s="1977"/>
      <c r="L872" s="1977"/>
      <c r="M872" s="1977"/>
      <c r="N872" s="1977"/>
      <c r="O872" s="1978"/>
      <c r="P872" s="1977"/>
      <c r="Q872" s="1977"/>
      <c r="R872" s="1977"/>
      <c r="S872" s="1977"/>
      <c r="T872" s="1978"/>
      <c r="U872" s="1977"/>
      <c r="V872" s="1977"/>
      <c r="W872" s="1977"/>
      <c r="X872" s="1977"/>
      <c r="Y872" s="1978"/>
      <c r="Z872" s="1977"/>
      <c r="AA872" s="1977"/>
      <c r="AB872" s="1977"/>
      <c r="AC872" s="1977"/>
      <c r="AD872" s="1978"/>
      <c r="AE872" s="1977"/>
      <c r="AF872" s="1977"/>
      <c r="AG872" s="1977"/>
      <c r="AH872" s="1977"/>
      <c r="AI872" s="1978"/>
      <c r="AJ872" s="2148"/>
      <c r="AK872" s="1977"/>
      <c r="AL872" s="1977"/>
      <c r="AM872" s="1977"/>
      <c r="AN872" s="1978"/>
      <c r="AO872" s="1977"/>
      <c r="AP872" s="1977"/>
      <c r="AQ872" s="1977"/>
      <c r="AR872" s="1977"/>
      <c r="AS872" s="1978"/>
      <c r="AT872" s="1977"/>
      <c r="AU872" s="1977"/>
      <c r="AV872" s="1977"/>
      <c r="AW872" s="1977"/>
      <c r="AX872" s="1978"/>
    </row>
    <row r="873" spans="1:50">
      <c r="A873" s="1977"/>
      <c r="B873" s="1977"/>
      <c r="C873" s="1977"/>
      <c r="D873" s="1977"/>
      <c r="E873" s="1978"/>
      <c r="F873" s="1977"/>
      <c r="G873" s="1977"/>
      <c r="H873" s="1977"/>
      <c r="I873" s="1977"/>
      <c r="J873" s="1978"/>
      <c r="K873" s="1977" t="s">
        <v>374</v>
      </c>
      <c r="L873" s="1977"/>
      <c r="M873" s="1977"/>
      <c r="N873" s="1977"/>
      <c r="O873" s="1978"/>
      <c r="P873" s="1977"/>
      <c r="Q873" s="1977"/>
      <c r="R873" s="1977"/>
      <c r="S873" s="1977"/>
      <c r="T873" s="1978"/>
      <c r="U873" s="1977"/>
      <c r="V873" s="1977"/>
      <c r="W873" s="1977"/>
      <c r="X873" s="1977"/>
      <c r="Y873" s="1978"/>
      <c r="Z873" s="1977"/>
      <c r="AA873" s="1977"/>
      <c r="AB873" s="1977"/>
      <c r="AC873" s="1977"/>
      <c r="AD873" s="1978"/>
      <c r="AE873" s="1977"/>
      <c r="AF873" s="1977"/>
      <c r="AG873" s="1977"/>
      <c r="AH873" s="1977"/>
      <c r="AI873" s="1978"/>
      <c r="AJ873" s="2148"/>
      <c r="AK873" s="1977"/>
      <c r="AL873" s="1977"/>
      <c r="AM873" s="1977"/>
      <c r="AN873" s="1978"/>
      <c r="AO873" s="1977"/>
      <c r="AP873" s="1977"/>
      <c r="AQ873" s="1977"/>
      <c r="AR873" s="1977"/>
      <c r="AS873" s="1978"/>
      <c r="AT873" s="1977"/>
      <c r="AU873" s="1977"/>
      <c r="AV873" s="1977"/>
      <c r="AW873" s="1977"/>
      <c r="AX873" s="1978"/>
    </row>
    <row r="874" spans="1:50">
      <c r="A874" s="1977"/>
      <c r="B874" s="1977"/>
      <c r="C874" s="1977"/>
      <c r="D874" s="1977"/>
      <c r="E874" s="1978"/>
      <c r="F874" s="1977"/>
      <c r="G874" s="1977"/>
      <c r="H874" s="1977"/>
      <c r="I874" s="1977"/>
      <c r="J874" s="1978"/>
      <c r="K874" s="1977"/>
      <c r="L874" s="1977"/>
      <c r="M874" s="1977"/>
      <c r="N874" s="1977"/>
      <c r="O874" s="1978"/>
      <c r="P874" s="1977"/>
      <c r="Q874" s="1977"/>
      <c r="R874" s="1977"/>
      <c r="S874" s="1977"/>
      <c r="T874" s="1978"/>
      <c r="U874" s="1977"/>
      <c r="V874" s="1977"/>
      <c r="W874" s="1977"/>
      <c r="X874" s="1977"/>
      <c r="Y874" s="1978"/>
      <c r="Z874" s="1977"/>
      <c r="AA874" s="1977"/>
      <c r="AB874" s="1977"/>
      <c r="AC874" s="1977"/>
      <c r="AD874" s="1978"/>
      <c r="AE874" s="1977"/>
      <c r="AF874" s="1977"/>
      <c r="AG874" s="1977"/>
      <c r="AH874" s="1977"/>
      <c r="AI874" s="1978"/>
      <c r="AJ874" s="2148"/>
      <c r="AK874" s="1977"/>
      <c r="AL874" s="1977"/>
      <c r="AM874" s="1977"/>
      <c r="AN874" s="1978"/>
      <c r="AO874" s="1977"/>
      <c r="AP874" s="1977"/>
      <c r="AQ874" s="1977"/>
      <c r="AR874" s="1977"/>
      <c r="AS874" s="1978"/>
      <c r="AT874" s="1977"/>
      <c r="AU874" s="1977"/>
      <c r="AV874" s="1977"/>
      <c r="AW874" s="1977"/>
      <c r="AX874" s="1978"/>
    </row>
    <row r="875" spans="1:50">
      <c r="A875" s="1977"/>
      <c r="B875" s="1977"/>
      <c r="C875" s="1977"/>
      <c r="D875" s="1977"/>
      <c r="E875" s="1978"/>
      <c r="F875" s="1977"/>
      <c r="G875" s="1977"/>
      <c r="H875" s="1977"/>
      <c r="I875" s="1977"/>
      <c r="J875" s="1978"/>
      <c r="K875" s="1977"/>
      <c r="L875" s="1977"/>
      <c r="M875" s="1977"/>
      <c r="N875" s="1977"/>
      <c r="O875" s="1978"/>
      <c r="P875" s="1977"/>
      <c r="Q875" s="1977"/>
      <c r="R875" s="1977"/>
      <c r="S875" s="1977"/>
      <c r="T875" s="1978"/>
      <c r="U875" s="1977"/>
      <c r="V875" s="1977"/>
      <c r="W875" s="1977"/>
      <c r="X875" s="1977"/>
      <c r="Y875" s="1978"/>
      <c r="Z875" s="1977"/>
      <c r="AA875" s="1977"/>
      <c r="AB875" s="1977"/>
      <c r="AC875" s="1977"/>
      <c r="AD875" s="1978"/>
      <c r="AE875" s="1977"/>
      <c r="AF875" s="1977"/>
      <c r="AG875" s="1977"/>
      <c r="AH875" s="1977"/>
      <c r="AI875" s="1978"/>
      <c r="AJ875" s="2148"/>
      <c r="AK875" s="1977"/>
      <c r="AL875" s="1977"/>
      <c r="AM875" s="1977"/>
      <c r="AN875" s="1978"/>
      <c r="AO875" s="1977"/>
      <c r="AP875" s="1977"/>
      <c r="AQ875" s="1977"/>
      <c r="AR875" s="1977"/>
      <c r="AS875" s="1978"/>
      <c r="AT875" s="1977"/>
      <c r="AU875" s="1977"/>
      <c r="AV875" s="1977"/>
      <c r="AW875" s="1977"/>
      <c r="AX875" s="1978"/>
    </row>
    <row r="876" spans="1:50">
      <c r="A876" s="1977"/>
      <c r="B876" s="1977"/>
      <c r="C876" s="1977"/>
      <c r="D876" s="1977"/>
      <c r="E876" s="1978"/>
      <c r="F876" s="1977"/>
      <c r="G876" s="1977"/>
      <c r="H876" s="1977"/>
      <c r="I876" s="1977"/>
      <c r="J876" s="1978"/>
      <c r="K876" s="1977"/>
      <c r="L876" s="1977"/>
      <c r="M876" s="1977"/>
      <c r="N876" s="1977"/>
      <c r="O876" s="1978"/>
      <c r="P876" s="1977"/>
      <c r="Q876" s="1977"/>
      <c r="R876" s="1977"/>
      <c r="S876" s="1977"/>
      <c r="T876" s="1978"/>
      <c r="U876" s="1977"/>
      <c r="V876" s="1977"/>
      <c r="W876" s="1977"/>
      <c r="X876" s="1977"/>
      <c r="Y876" s="1978"/>
      <c r="Z876" s="1977"/>
      <c r="AA876" s="1977"/>
      <c r="AB876" s="1977"/>
      <c r="AC876" s="1977"/>
      <c r="AD876" s="1978"/>
      <c r="AE876" s="1977"/>
      <c r="AF876" s="1977"/>
      <c r="AG876" s="1977"/>
      <c r="AH876" s="1977"/>
      <c r="AI876" s="1978"/>
      <c r="AJ876" s="2148"/>
      <c r="AK876" s="1977"/>
      <c r="AL876" s="1977"/>
      <c r="AM876" s="1977"/>
      <c r="AN876" s="1978"/>
      <c r="AO876" s="1977"/>
      <c r="AP876" s="1977"/>
      <c r="AQ876" s="1977"/>
      <c r="AR876" s="1977"/>
      <c r="AS876" s="1978"/>
      <c r="AT876" s="1977"/>
      <c r="AU876" s="1977"/>
      <c r="AV876" s="1977"/>
      <c r="AW876" s="1977"/>
      <c r="AX876" s="1978"/>
    </row>
    <row r="877" spans="1:50">
      <c r="A877" s="1977"/>
      <c r="B877" s="1977"/>
      <c r="C877" s="1977"/>
      <c r="D877" s="1977"/>
      <c r="E877" s="1978"/>
      <c r="F877" s="1977"/>
      <c r="G877" s="1977"/>
      <c r="H877" s="1977"/>
      <c r="I877" s="1977"/>
      <c r="J877" s="1978"/>
      <c r="K877" s="1977"/>
      <c r="L877" s="1977"/>
      <c r="M877" s="1977"/>
      <c r="N877" s="1977"/>
      <c r="O877" s="1978"/>
      <c r="P877" s="1977"/>
      <c r="Q877" s="1977"/>
      <c r="R877" s="1977"/>
      <c r="S877" s="1977"/>
      <c r="T877" s="1978"/>
      <c r="U877" s="1977"/>
      <c r="V877" s="1977"/>
      <c r="W877" s="1977"/>
      <c r="X877" s="1977"/>
      <c r="Y877" s="1978"/>
      <c r="Z877" s="1977"/>
      <c r="AA877" s="1977"/>
      <c r="AB877" s="1977"/>
      <c r="AC877" s="1977"/>
      <c r="AD877" s="1978"/>
      <c r="AE877" s="1977"/>
      <c r="AF877" s="1977"/>
      <c r="AG877" s="1977"/>
      <c r="AH877" s="1977"/>
      <c r="AI877" s="1978"/>
      <c r="AJ877" s="2148"/>
      <c r="AK877" s="1977"/>
      <c r="AL877" s="1977"/>
      <c r="AM877" s="1977"/>
      <c r="AN877" s="1978"/>
      <c r="AO877" s="1977"/>
      <c r="AP877" s="1977"/>
      <c r="AQ877" s="1977"/>
      <c r="AR877" s="1977"/>
      <c r="AS877" s="1978"/>
      <c r="AT877" s="1977"/>
      <c r="AU877" s="1977"/>
      <c r="AV877" s="1977"/>
      <c r="AW877" s="1977"/>
      <c r="AX877" s="1978"/>
    </row>
    <row r="878" spans="1:50">
      <c r="A878" s="1977"/>
      <c r="B878" s="1977"/>
      <c r="C878" s="1977"/>
      <c r="D878" s="1977"/>
      <c r="E878" s="1978"/>
      <c r="F878" s="1977" t="s">
        <v>375</v>
      </c>
      <c r="G878" s="1977"/>
      <c r="H878" s="1977"/>
      <c r="I878" s="1977"/>
      <c r="J878" s="1978"/>
      <c r="K878" s="1977"/>
      <c r="L878" s="1977"/>
      <c r="M878" s="1977"/>
      <c r="N878" s="1977"/>
      <c r="O878" s="1978"/>
      <c r="P878" s="1977"/>
      <c r="Q878" s="1977"/>
      <c r="R878" s="1977"/>
      <c r="S878" s="1977"/>
      <c r="T878" s="1978"/>
      <c r="U878" s="1977"/>
      <c r="V878" s="1977"/>
      <c r="W878" s="1977"/>
      <c r="X878" s="1977"/>
      <c r="Y878" s="1978"/>
      <c r="Z878" s="1977"/>
      <c r="AA878" s="1977"/>
      <c r="AB878" s="1977"/>
      <c r="AC878" s="1977"/>
      <c r="AD878" s="1978"/>
      <c r="AE878" s="1977"/>
      <c r="AF878" s="1977"/>
      <c r="AG878" s="1977"/>
      <c r="AH878" s="1977"/>
      <c r="AI878" s="1978"/>
      <c r="AJ878" s="2148"/>
      <c r="AK878" s="1977"/>
      <c r="AL878" s="1977"/>
      <c r="AM878" s="1977"/>
      <c r="AN878" s="1978"/>
      <c r="AO878" s="1977"/>
      <c r="AP878" s="1977"/>
      <c r="AQ878" s="1977"/>
      <c r="AR878" s="1977"/>
      <c r="AS878" s="1978"/>
      <c r="AT878" s="1977"/>
      <c r="AU878" s="1977"/>
      <c r="AV878" s="1977"/>
      <c r="AW878" s="1977"/>
      <c r="AX878" s="1978"/>
    </row>
    <row r="879" spans="1:50">
      <c r="A879" s="1977"/>
      <c r="B879" s="1977"/>
      <c r="C879" s="1977"/>
      <c r="D879" s="1977"/>
      <c r="E879" s="1978"/>
      <c r="F879" s="1977"/>
      <c r="G879" s="1977"/>
      <c r="H879" s="1977"/>
      <c r="I879" s="1977"/>
      <c r="J879" s="1978"/>
      <c r="K879" s="1977"/>
      <c r="L879" s="1977"/>
      <c r="M879" s="1977"/>
      <c r="N879" s="1977"/>
      <c r="O879" s="1978"/>
      <c r="P879" s="1977"/>
      <c r="Q879" s="1977"/>
      <c r="R879" s="1977"/>
      <c r="S879" s="1977"/>
      <c r="T879" s="1978"/>
      <c r="U879" s="1977"/>
      <c r="V879" s="1977"/>
      <c r="W879" s="1977"/>
      <c r="X879" s="1977"/>
      <c r="Y879" s="1978"/>
      <c r="Z879" s="1977"/>
      <c r="AA879" s="1977"/>
      <c r="AB879" s="1977"/>
      <c r="AC879" s="1977"/>
      <c r="AD879" s="1978"/>
      <c r="AE879" s="1977"/>
      <c r="AF879" s="1977"/>
      <c r="AG879" s="1977"/>
      <c r="AH879" s="1977"/>
      <c r="AI879" s="1978"/>
      <c r="AJ879" s="2148"/>
      <c r="AK879" s="1977"/>
      <c r="AL879" s="1977"/>
      <c r="AM879" s="1977"/>
      <c r="AN879" s="1978"/>
      <c r="AO879" s="1977"/>
      <c r="AP879" s="1977"/>
      <c r="AQ879" s="1977"/>
      <c r="AR879" s="1977"/>
      <c r="AS879" s="1978"/>
      <c r="AT879" s="1977"/>
      <c r="AU879" s="1977"/>
      <c r="AV879" s="1977"/>
      <c r="AW879" s="1977"/>
      <c r="AX879" s="1978"/>
    </row>
    <row r="880" spans="1:50">
      <c r="A880" s="1977"/>
      <c r="B880" s="1977"/>
      <c r="C880" s="1977"/>
      <c r="D880" s="1977"/>
      <c r="E880" s="1978"/>
      <c r="F880" s="1977"/>
      <c r="G880" s="1977"/>
      <c r="H880" s="1977"/>
      <c r="I880" s="1977"/>
      <c r="J880" s="1978"/>
      <c r="K880" s="1977"/>
      <c r="L880" s="1977"/>
      <c r="M880" s="1977"/>
      <c r="N880" s="1977"/>
      <c r="O880" s="1978"/>
      <c r="P880" s="1977"/>
      <c r="Q880" s="1977"/>
      <c r="R880" s="1977"/>
      <c r="S880" s="1977"/>
      <c r="T880" s="1978"/>
      <c r="U880" s="1977"/>
      <c r="V880" s="1977"/>
      <c r="W880" s="1977"/>
      <c r="X880" s="1977"/>
      <c r="Y880" s="1978"/>
      <c r="Z880" s="1977"/>
      <c r="AA880" s="1977"/>
      <c r="AB880" s="1977"/>
      <c r="AC880" s="1977"/>
      <c r="AD880" s="1978"/>
      <c r="AE880" s="1977"/>
      <c r="AF880" s="1977"/>
      <c r="AG880" s="1977"/>
      <c r="AH880" s="1977"/>
      <c r="AI880" s="1978"/>
      <c r="AJ880" s="2148"/>
      <c r="AK880" s="1977"/>
      <c r="AL880" s="1977"/>
      <c r="AM880" s="1977"/>
      <c r="AN880" s="1978"/>
      <c r="AO880" s="1977"/>
      <c r="AP880" s="1977"/>
      <c r="AQ880" s="1977"/>
      <c r="AR880" s="1977"/>
      <c r="AS880" s="1978"/>
      <c r="AT880" s="1977"/>
      <c r="AU880" s="1977"/>
      <c r="AV880" s="1977"/>
      <c r="AW880" s="1977"/>
      <c r="AX880" s="1978"/>
    </row>
    <row r="881" spans="1:50">
      <c r="A881" s="1977"/>
      <c r="B881" s="1977"/>
      <c r="C881" s="1977"/>
      <c r="D881" s="1977"/>
      <c r="E881" s="1978"/>
      <c r="F881" s="1977"/>
      <c r="G881" s="1977"/>
      <c r="H881" s="1977"/>
      <c r="I881" s="1977"/>
      <c r="J881" s="1978"/>
      <c r="K881" s="1977"/>
      <c r="L881" s="1977"/>
      <c r="M881" s="1977"/>
      <c r="N881" s="1977"/>
      <c r="O881" s="1978"/>
      <c r="P881" s="1977"/>
      <c r="Q881" s="1977"/>
      <c r="R881" s="1977"/>
      <c r="S881" s="1977"/>
      <c r="T881" s="1978"/>
      <c r="U881" s="1977"/>
      <c r="V881" s="1977"/>
      <c r="W881" s="1977"/>
      <c r="X881" s="1977"/>
      <c r="Y881" s="1978"/>
      <c r="Z881" s="1977"/>
      <c r="AA881" s="1977"/>
      <c r="AB881" s="1977"/>
      <c r="AC881" s="1977"/>
      <c r="AD881" s="1978"/>
      <c r="AE881" s="1977"/>
      <c r="AF881" s="1977"/>
      <c r="AG881" s="1977"/>
      <c r="AH881" s="1977"/>
      <c r="AI881" s="1978"/>
      <c r="AJ881" s="2148"/>
      <c r="AK881" s="1977"/>
      <c r="AL881" s="1977"/>
      <c r="AM881" s="1977"/>
      <c r="AN881" s="1978"/>
      <c r="AO881" s="1977"/>
      <c r="AP881" s="1977"/>
      <c r="AQ881" s="1977"/>
      <c r="AR881" s="1977"/>
      <c r="AS881" s="1978"/>
      <c r="AT881" s="1977"/>
      <c r="AU881" s="1977"/>
      <c r="AV881" s="1977"/>
      <c r="AW881" s="1977"/>
      <c r="AX881" s="1978"/>
    </row>
    <row r="882" spans="1:50">
      <c r="A882" s="1979"/>
      <c r="B882" s="1979"/>
      <c r="C882" s="1979"/>
      <c r="D882" s="1979"/>
      <c r="E882" s="1980"/>
      <c r="F882" s="1979"/>
      <c r="G882" s="1979"/>
      <c r="H882" s="1979"/>
      <c r="I882" s="1979"/>
      <c r="J882" s="1980"/>
      <c r="K882" s="1979"/>
      <c r="L882" s="1979"/>
      <c r="M882" s="1979"/>
      <c r="N882" s="1979"/>
      <c r="O882" s="1980"/>
      <c r="P882" s="1979"/>
      <c r="Q882" s="1979"/>
      <c r="R882" s="1979"/>
      <c r="S882" s="1979"/>
      <c r="T882" s="1980"/>
      <c r="U882" s="1979"/>
      <c r="V882" s="1979"/>
      <c r="W882" s="1979"/>
      <c r="X882" s="1979"/>
      <c r="Y882" s="1980"/>
      <c r="Z882" s="1979"/>
      <c r="AA882" s="1979"/>
      <c r="AB882" s="1979"/>
      <c r="AC882" s="1979"/>
      <c r="AD882" s="1980"/>
      <c r="AE882" s="1979"/>
      <c r="AF882" s="1979"/>
      <c r="AG882" s="1979"/>
      <c r="AH882" s="1979"/>
      <c r="AI882" s="1980"/>
      <c r="AJ882" s="2214" t="s">
        <v>216</v>
      </c>
      <c r="AK882" s="2215"/>
      <c r="AL882" s="2215"/>
      <c r="AM882" s="2215"/>
      <c r="AN882" s="2216"/>
      <c r="AO882" s="1979"/>
      <c r="AP882" s="1979"/>
      <c r="AQ882" s="1979"/>
      <c r="AR882" s="1979"/>
      <c r="AS882" s="1980"/>
      <c r="AT882" s="1979"/>
      <c r="AU882" s="1979"/>
      <c r="AV882" s="1979"/>
      <c r="AW882" s="1979"/>
      <c r="AX882" s="1980"/>
    </row>
    <row r="883" spans="1:50" ht="18.75">
      <c r="A883" s="2029" t="s">
        <v>0</v>
      </c>
      <c r="B883" s="2029"/>
      <c r="C883" s="2029"/>
      <c r="D883" s="2029"/>
      <c r="E883" s="2029"/>
      <c r="F883" s="2029" t="s">
        <v>1</v>
      </c>
      <c r="G883" s="2029"/>
      <c r="H883" s="2029"/>
      <c r="I883" s="2029"/>
      <c r="J883" s="2029"/>
      <c r="K883" s="2029" t="s">
        <v>2</v>
      </c>
      <c r="L883" s="2029"/>
      <c r="M883" s="2029"/>
      <c r="N883" s="2029"/>
      <c r="O883" s="2029"/>
      <c r="P883" s="2029" t="s">
        <v>3</v>
      </c>
      <c r="Q883" s="2029"/>
      <c r="R883" s="2029"/>
      <c r="S883" s="2029"/>
      <c r="T883" s="2029"/>
      <c r="U883" s="2029" t="s">
        <v>4</v>
      </c>
      <c r="V883" s="2029"/>
      <c r="W883" s="2029"/>
      <c r="X883" s="2029"/>
      <c r="Y883" s="2029"/>
      <c r="Z883" s="2029" t="s">
        <v>5</v>
      </c>
      <c r="AA883" s="2029"/>
      <c r="AB883" s="2029"/>
      <c r="AC883" s="2029"/>
      <c r="AD883" s="2029"/>
      <c r="AE883" s="2029" t="s">
        <v>6</v>
      </c>
      <c r="AF883" s="2029"/>
      <c r="AG883" s="2029"/>
      <c r="AH883" s="2029"/>
      <c r="AI883" s="2029"/>
      <c r="AJ883" s="2029" t="s">
        <v>7</v>
      </c>
      <c r="AK883" s="2029"/>
      <c r="AL883" s="2029"/>
      <c r="AM883" s="2029"/>
      <c r="AN883" s="2029"/>
      <c r="AO883" s="2029" t="s">
        <v>8</v>
      </c>
      <c r="AP883" s="2029"/>
      <c r="AQ883" s="2029"/>
      <c r="AR883" s="2029"/>
      <c r="AS883" s="2029"/>
      <c r="AT883" s="2029" t="s">
        <v>9</v>
      </c>
      <c r="AU883" s="2029"/>
      <c r="AV883" s="2029"/>
      <c r="AW883" s="2029"/>
      <c r="AX883" s="2029"/>
    </row>
    <row r="884" spans="1:50">
      <c r="A884" s="392">
        <v>1</v>
      </c>
      <c r="B884" s="386"/>
      <c r="C884" s="386"/>
      <c r="D884" s="386"/>
      <c r="E884" s="393"/>
      <c r="F884" s="392">
        <v>2</v>
      </c>
      <c r="G884" s="386"/>
      <c r="H884" s="386"/>
      <c r="I884" s="386"/>
      <c r="J884" s="393"/>
      <c r="K884" s="392">
        <v>3</v>
      </c>
      <c r="L884" s="386"/>
      <c r="M884" s="386"/>
      <c r="N884" s="386"/>
      <c r="O884" s="393"/>
      <c r="P884" s="392">
        <v>4</v>
      </c>
      <c r="Q884" s="386"/>
      <c r="R884" s="386"/>
      <c r="S884" s="386"/>
      <c r="T884" s="393"/>
      <c r="U884" s="392">
        <v>5</v>
      </c>
      <c r="V884" s="386"/>
      <c r="W884" s="386"/>
      <c r="X884" s="386"/>
      <c r="Y884" s="393"/>
      <c r="Z884" s="392">
        <v>6</v>
      </c>
      <c r="AA884" s="386"/>
      <c r="AB884" s="386"/>
      <c r="AC884" s="386"/>
      <c r="AD884" s="393"/>
      <c r="AE884" s="392">
        <v>7</v>
      </c>
      <c r="AF884" s="386"/>
      <c r="AG884" s="386"/>
      <c r="AH884" s="386"/>
      <c r="AI884" s="393"/>
      <c r="AJ884" s="392">
        <v>8</v>
      </c>
      <c r="AK884" s="386"/>
      <c r="AL884" s="386"/>
      <c r="AM884" s="386"/>
      <c r="AN884" s="393"/>
      <c r="AO884" s="392">
        <v>9</v>
      </c>
      <c r="AP884" s="386"/>
      <c r="AQ884" s="386"/>
      <c r="AR884" s="386"/>
      <c r="AS884" s="393"/>
      <c r="AT884" s="392">
        <v>10</v>
      </c>
      <c r="AU884" s="386"/>
      <c r="AV884" s="386"/>
      <c r="AW884" s="386"/>
      <c r="AX884" s="393"/>
    </row>
    <row r="885" spans="1:50">
      <c r="A885" s="391"/>
      <c r="B885" s="391"/>
      <c r="C885" s="391"/>
      <c r="D885" s="391"/>
      <c r="E885" s="394"/>
      <c r="F885" s="391"/>
      <c r="G885" s="391"/>
      <c r="H885" s="391"/>
      <c r="I885" s="391"/>
      <c r="J885" s="394"/>
      <c r="K885" s="391"/>
      <c r="L885" s="391"/>
      <c r="M885" s="391"/>
      <c r="N885" s="391"/>
      <c r="O885" s="394"/>
      <c r="P885" s="391"/>
      <c r="Q885" s="391"/>
      <c r="R885" s="391"/>
      <c r="S885" s="391"/>
      <c r="T885" s="394"/>
      <c r="U885" s="391"/>
      <c r="V885" s="391"/>
      <c r="W885" s="391"/>
      <c r="X885" s="391"/>
      <c r="Y885" s="394"/>
      <c r="Z885" s="391"/>
      <c r="AA885" s="391"/>
      <c r="AB885" s="391"/>
      <c r="AC885" s="391"/>
      <c r="AD885" s="394"/>
      <c r="AE885" s="391"/>
      <c r="AF885" s="391"/>
      <c r="AG885" s="391"/>
      <c r="AH885" s="391"/>
      <c r="AI885" s="394"/>
      <c r="AJ885" s="391"/>
      <c r="AK885" s="391"/>
      <c r="AL885" s="391"/>
      <c r="AM885" s="391"/>
      <c r="AN885" s="394"/>
      <c r="AO885" s="391"/>
      <c r="AP885" s="391"/>
      <c r="AQ885" s="391"/>
      <c r="AR885" s="391"/>
      <c r="AS885" s="394"/>
      <c r="AT885" s="391"/>
      <c r="AU885" s="391"/>
      <c r="AV885" s="391"/>
      <c r="AW885" s="391"/>
      <c r="AX885" s="394"/>
    </row>
    <row r="886" spans="1:50">
      <c r="A886" s="391"/>
      <c r="B886" s="391"/>
      <c r="C886" s="391"/>
      <c r="D886" s="391"/>
      <c r="E886" s="394"/>
      <c r="F886" s="391"/>
      <c r="G886" s="391"/>
      <c r="H886" s="391"/>
      <c r="I886" s="391"/>
      <c r="J886" s="394"/>
      <c r="K886" s="391"/>
      <c r="L886" s="391"/>
      <c r="M886" s="391"/>
      <c r="N886" s="391"/>
      <c r="O886" s="394"/>
      <c r="P886" s="391"/>
      <c r="Q886" s="391"/>
      <c r="R886" s="391"/>
      <c r="S886" s="391"/>
      <c r="T886" s="394"/>
      <c r="U886" s="391"/>
      <c r="V886" s="391"/>
      <c r="W886" s="391"/>
      <c r="X886" s="391"/>
      <c r="Y886" s="394"/>
      <c r="Z886" s="391"/>
      <c r="AA886" s="391"/>
      <c r="AB886" s="391"/>
      <c r="AC886" s="391"/>
      <c r="AD886" s="394"/>
      <c r="AE886" s="391"/>
      <c r="AF886" s="391"/>
      <c r="AG886" s="391"/>
      <c r="AH886" s="391"/>
      <c r="AI886" s="394"/>
      <c r="AJ886" s="391"/>
      <c r="AK886" s="391"/>
      <c r="AL886" s="391"/>
      <c r="AM886" s="391"/>
      <c r="AN886" s="394"/>
      <c r="AO886" s="391"/>
      <c r="AP886" s="391"/>
      <c r="AQ886" s="391"/>
      <c r="AR886" s="391"/>
      <c r="AS886" s="394"/>
      <c r="AT886" s="391"/>
      <c r="AU886" s="391"/>
      <c r="AV886" s="391"/>
      <c r="AW886" s="391"/>
      <c r="AX886" s="394"/>
    </row>
    <row r="887" spans="1:50">
      <c r="A887" s="391"/>
      <c r="B887" s="391"/>
      <c r="C887" s="391"/>
      <c r="D887" s="391"/>
      <c r="E887" s="394"/>
      <c r="F887" s="391"/>
      <c r="G887" s="391"/>
      <c r="H887" s="391"/>
      <c r="I887" s="391"/>
      <c r="J887" s="394"/>
      <c r="K887" s="391"/>
      <c r="L887" s="391"/>
      <c r="M887" s="391"/>
      <c r="N887" s="391"/>
      <c r="O887" s="394"/>
      <c r="P887" s="391"/>
      <c r="Q887" s="391"/>
      <c r="R887" s="391"/>
      <c r="S887" s="391"/>
      <c r="T887" s="394"/>
      <c r="U887" s="391"/>
      <c r="V887" s="391"/>
      <c r="W887" s="391"/>
      <c r="X887" s="391"/>
      <c r="Y887" s="394"/>
      <c r="Z887" s="391"/>
      <c r="AA887" s="391"/>
      <c r="AB887" s="391"/>
      <c r="AC887" s="391"/>
      <c r="AD887" s="394"/>
      <c r="AE887" s="391"/>
      <c r="AF887" s="391"/>
      <c r="AG887" s="391"/>
      <c r="AH887" s="391"/>
      <c r="AI887" s="394"/>
      <c r="AJ887" s="391"/>
      <c r="AK887" s="391"/>
      <c r="AL887" s="391"/>
      <c r="AM887" s="391"/>
      <c r="AN887" s="394"/>
      <c r="AO887" s="391"/>
      <c r="AP887" s="391"/>
      <c r="AQ887" s="391"/>
      <c r="AR887" s="391"/>
      <c r="AS887" s="394"/>
      <c r="AT887" s="391"/>
      <c r="AU887" s="391"/>
      <c r="AV887" s="391"/>
      <c r="AW887" s="391"/>
      <c r="AX887" s="394"/>
    </row>
    <row r="888" spans="1:50">
      <c r="A888" s="391"/>
      <c r="B888" s="391"/>
      <c r="C888" s="391"/>
      <c r="D888" s="391"/>
      <c r="E888" s="394"/>
      <c r="F888" s="391"/>
      <c r="G888" s="391"/>
      <c r="H888" s="391"/>
      <c r="I888" s="391"/>
      <c r="J888" s="394"/>
      <c r="K888" s="391"/>
      <c r="L888" s="391"/>
      <c r="M888" s="391"/>
      <c r="N888" s="391"/>
      <c r="O888" s="394"/>
      <c r="P888" s="391"/>
      <c r="Q888" s="391"/>
      <c r="R888" s="391"/>
      <c r="S888" s="391"/>
      <c r="T888" s="394"/>
      <c r="U888" s="391"/>
      <c r="V888" s="391"/>
      <c r="W888" s="391"/>
      <c r="X888" s="391"/>
      <c r="Y888" s="394"/>
      <c r="Z888" s="391"/>
      <c r="AA888" s="391"/>
      <c r="AB888" s="391"/>
      <c r="AC888" s="391"/>
      <c r="AD888" s="394"/>
      <c r="AE888" s="391"/>
      <c r="AF888" s="391"/>
      <c r="AG888" s="391"/>
      <c r="AH888" s="391"/>
      <c r="AI888" s="394"/>
      <c r="AJ888" s="391"/>
      <c r="AK888" s="391"/>
      <c r="AL888" s="391"/>
      <c r="AM888" s="391"/>
      <c r="AN888" s="394"/>
      <c r="AO888" s="391"/>
      <c r="AP888" s="391"/>
      <c r="AQ888" s="391"/>
      <c r="AR888" s="391"/>
      <c r="AS888" s="394"/>
      <c r="AT888" s="391"/>
      <c r="AU888" s="391"/>
      <c r="AV888" s="391"/>
      <c r="AW888" s="391"/>
      <c r="AX888" s="394"/>
    </row>
    <row r="889" spans="1:50">
      <c r="A889" s="391"/>
      <c r="B889" s="391"/>
      <c r="C889" s="391"/>
      <c r="D889" s="391"/>
      <c r="E889" s="394"/>
      <c r="F889" s="391"/>
      <c r="G889" s="391"/>
      <c r="H889" s="391"/>
      <c r="I889" s="391"/>
      <c r="J889" s="394"/>
      <c r="K889" s="391"/>
      <c r="L889" s="391"/>
      <c r="M889" s="391"/>
      <c r="N889" s="391"/>
      <c r="O889" s="394"/>
      <c r="P889" s="391"/>
      <c r="Q889" s="391"/>
      <c r="R889" s="391"/>
      <c r="S889" s="391"/>
      <c r="T889" s="394"/>
      <c r="U889" s="391"/>
      <c r="V889" s="391"/>
      <c r="W889" s="391"/>
      <c r="X889" s="391"/>
      <c r="Y889" s="394"/>
      <c r="Z889" s="391"/>
      <c r="AA889" s="391"/>
      <c r="AB889" s="391"/>
      <c r="AC889" s="391"/>
      <c r="AD889" s="394"/>
      <c r="AE889" s="391"/>
      <c r="AF889" s="391"/>
      <c r="AG889" s="391"/>
      <c r="AH889" s="391"/>
      <c r="AI889" s="394"/>
      <c r="AJ889" s="391"/>
      <c r="AK889" s="391"/>
      <c r="AL889" s="391"/>
      <c r="AM889" s="391"/>
      <c r="AN889" s="394"/>
      <c r="AO889" s="391"/>
      <c r="AP889" s="391"/>
      <c r="AQ889" s="391"/>
      <c r="AR889" s="391"/>
      <c r="AS889" s="394"/>
      <c r="AT889" s="391"/>
      <c r="AU889" s="391"/>
      <c r="AV889" s="391"/>
      <c r="AW889" s="391"/>
      <c r="AX889" s="394"/>
    </row>
    <row r="890" spans="1:50">
      <c r="A890" s="391"/>
      <c r="B890" s="391"/>
      <c r="C890" s="391"/>
      <c r="D890" s="391"/>
      <c r="E890" s="394"/>
      <c r="F890" s="391"/>
      <c r="G890" s="391"/>
      <c r="H890" s="391"/>
      <c r="I890" s="391"/>
      <c r="J890" s="394"/>
      <c r="K890" s="391"/>
      <c r="L890" s="391"/>
      <c r="M890" s="391"/>
      <c r="N890" s="391"/>
      <c r="O890" s="394"/>
      <c r="P890" s="391"/>
      <c r="Q890" s="391"/>
      <c r="R890" s="391"/>
      <c r="S890" s="391"/>
      <c r="T890" s="394"/>
      <c r="U890" s="391"/>
      <c r="V890" s="391"/>
      <c r="W890" s="391"/>
      <c r="X890" s="391"/>
      <c r="Y890" s="394"/>
      <c r="Z890" s="391"/>
      <c r="AA890" s="391"/>
      <c r="AB890" s="391"/>
      <c r="AC890" s="391"/>
      <c r="AD890" s="394"/>
      <c r="AE890" s="391"/>
      <c r="AF890" s="391"/>
      <c r="AG890" s="391"/>
      <c r="AH890" s="391"/>
      <c r="AI890" s="394"/>
      <c r="AJ890" s="391"/>
      <c r="AK890" s="391"/>
      <c r="AL890" s="391"/>
      <c r="AM890" s="391"/>
      <c r="AN890" s="394"/>
      <c r="AO890" s="391"/>
      <c r="AP890" s="391"/>
      <c r="AQ890" s="391"/>
      <c r="AR890" s="391"/>
      <c r="AS890" s="394"/>
      <c r="AT890" s="391"/>
      <c r="AU890" s="391"/>
      <c r="AV890" s="391"/>
      <c r="AW890" s="391"/>
      <c r="AX890" s="394"/>
    </row>
    <row r="891" spans="1:50">
      <c r="A891" s="391"/>
      <c r="B891" s="391"/>
      <c r="C891" s="391"/>
      <c r="D891" s="391"/>
      <c r="E891" s="394"/>
      <c r="F891" s="391"/>
      <c r="G891" s="391"/>
      <c r="H891" s="391"/>
      <c r="I891" s="391"/>
      <c r="J891" s="394"/>
      <c r="K891" s="391"/>
      <c r="L891" s="391"/>
      <c r="M891" s="391"/>
      <c r="N891" s="391"/>
      <c r="O891" s="394"/>
      <c r="P891" s="391"/>
      <c r="Q891" s="391"/>
      <c r="R891" s="391"/>
      <c r="S891" s="391"/>
      <c r="T891" s="394"/>
      <c r="U891" s="391"/>
      <c r="V891" s="391"/>
      <c r="W891" s="391"/>
      <c r="X891" s="391"/>
      <c r="Y891" s="394"/>
      <c r="Z891" s="391"/>
      <c r="AA891" s="391"/>
      <c r="AB891" s="391"/>
      <c r="AC891" s="391"/>
      <c r="AD891" s="394"/>
      <c r="AE891" s="391"/>
      <c r="AF891" s="391"/>
      <c r="AG891" s="391"/>
      <c r="AH891" s="391"/>
      <c r="AI891" s="394"/>
      <c r="AJ891" s="391"/>
      <c r="AK891" s="391"/>
      <c r="AL891" s="391"/>
      <c r="AM891" s="391"/>
      <c r="AN891" s="394"/>
      <c r="AO891" s="391"/>
      <c r="AP891" s="391"/>
      <c r="AQ891" s="391"/>
      <c r="AR891" s="391"/>
      <c r="AS891" s="394"/>
      <c r="AT891" s="391"/>
      <c r="AU891" s="391"/>
      <c r="AV891" s="391"/>
      <c r="AW891" s="391"/>
      <c r="AX891" s="394"/>
    </row>
    <row r="892" spans="1:50">
      <c r="A892" s="391"/>
      <c r="B892" s="391"/>
      <c r="C892" s="391"/>
      <c r="D892" s="391"/>
      <c r="E892" s="394"/>
      <c r="F892" s="391"/>
      <c r="G892" s="391"/>
      <c r="H892" s="391"/>
      <c r="I892" s="391"/>
      <c r="J892" s="394"/>
      <c r="K892" s="391"/>
      <c r="L892" s="391"/>
      <c r="M892" s="391"/>
      <c r="N892" s="391"/>
      <c r="O892" s="394"/>
      <c r="P892" s="391"/>
      <c r="Q892" s="391"/>
      <c r="R892" s="391"/>
      <c r="S892" s="391"/>
      <c r="T892" s="394"/>
      <c r="U892" s="391"/>
      <c r="V892" s="391"/>
      <c r="W892" s="391"/>
      <c r="X892" s="391"/>
      <c r="Y892" s="394"/>
      <c r="Z892" s="391"/>
      <c r="AA892" s="391"/>
      <c r="AB892" s="391"/>
      <c r="AC892" s="391"/>
      <c r="AD892" s="394"/>
      <c r="AE892" s="391"/>
      <c r="AF892" s="391"/>
      <c r="AG892" s="391"/>
      <c r="AH892" s="391"/>
      <c r="AI892" s="394"/>
      <c r="AJ892" s="391"/>
      <c r="AK892" s="391"/>
      <c r="AL892" s="391"/>
      <c r="AM892" s="391"/>
      <c r="AN892" s="394"/>
      <c r="AO892" s="391"/>
      <c r="AP892" s="391"/>
      <c r="AQ892" s="391"/>
      <c r="AR892" s="391"/>
      <c r="AS892" s="394"/>
      <c r="AT892" s="391"/>
      <c r="AU892" s="391"/>
      <c r="AV892" s="391"/>
      <c r="AW892" s="391"/>
      <c r="AX892" s="394"/>
    </row>
    <row r="893" spans="1:50">
      <c r="A893" s="391"/>
      <c r="B893" s="391"/>
      <c r="C893" s="391"/>
      <c r="D893" s="391"/>
      <c r="E893" s="394"/>
      <c r="F893" s="391"/>
      <c r="G893" s="391"/>
      <c r="H893" s="391"/>
      <c r="I893" s="391"/>
      <c r="J893" s="394"/>
      <c r="K893" s="391"/>
      <c r="L893" s="391"/>
      <c r="M893" s="391"/>
      <c r="N893" s="391"/>
      <c r="O893" s="394"/>
      <c r="P893" s="391"/>
      <c r="Q893" s="391"/>
      <c r="R893" s="391"/>
      <c r="S893" s="391"/>
      <c r="T893" s="394"/>
      <c r="U893" s="391"/>
      <c r="V893" s="391"/>
      <c r="W893" s="391"/>
      <c r="X893" s="391"/>
      <c r="Y893" s="394"/>
      <c r="Z893" s="391"/>
      <c r="AA893" s="391"/>
      <c r="AB893" s="391"/>
      <c r="AC893" s="391"/>
      <c r="AD893" s="394"/>
      <c r="AE893" s="391"/>
      <c r="AF893" s="391"/>
      <c r="AG893" s="391"/>
      <c r="AH893" s="391"/>
      <c r="AI893" s="394"/>
      <c r="AJ893" s="391"/>
      <c r="AK893" s="391"/>
      <c r="AL893" s="391"/>
      <c r="AM893" s="391"/>
      <c r="AN893" s="394"/>
      <c r="AO893" s="391"/>
      <c r="AP893" s="391"/>
      <c r="AQ893" s="391"/>
      <c r="AR893" s="391"/>
      <c r="AS893" s="394"/>
      <c r="AT893" s="391"/>
      <c r="AU893" s="391"/>
      <c r="AV893" s="391"/>
      <c r="AW893" s="391"/>
      <c r="AX893" s="394"/>
    </row>
    <row r="894" spans="1:50">
      <c r="A894" s="391"/>
      <c r="B894" s="391"/>
      <c r="C894" s="391"/>
      <c r="D894" s="391"/>
      <c r="E894" s="394"/>
      <c r="F894" s="391"/>
      <c r="G894" s="391"/>
      <c r="H894" s="391"/>
      <c r="I894" s="391"/>
      <c r="J894" s="394"/>
      <c r="K894" s="391"/>
      <c r="L894" s="391"/>
      <c r="M894" s="391"/>
      <c r="N894" s="391"/>
      <c r="O894" s="394"/>
      <c r="P894" s="391"/>
      <c r="Q894" s="391"/>
      <c r="R894" s="391"/>
      <c r="S894" s="391"/>
      <c r="T894" s="394"/>
      <c r="U894" s="391"/>
      <c r="V894" s="391"/>
      <c r="W894" s="391"/>
      <c r="X894" s="391"/>
      <c r="Y894" s="394"/>
      <c r="Z894" s="391"/>
      <c r="AA894" s="391"/>
      <c r="AB894" s="391"/>
      <c r="AC894" s="391"/>
      <c r="AD894" s="394"/>
      <c r="AE894" s="391"/>
      <c r="AF894" s="391"/>
      <c r="AG894" s="391"/>
      <c r="AH894" s="391"/>
      <c r="AI894" s="394"/>
      <c r="AJ894" s="391"/>
      <c r="AK894" s="391"/>
      <c r="AL894" s="391"/>
      <c r="AM894" s="391"/>
      <c r="AN894" s="394"/>
      <c r="AO894" s="391"/>
      <c r="AP894" s="391"/>
      <c r="AQ894" s="391"/>
      <c r="AR894" s="391"/>
      <c r="AS894" s="394"/>
      <c r="AT894" s="391"/>
      <c r="AU894" s="391"/>
      <c r="AV894" s="391"/>
      <c r="AW894" s="391"/>
      <c r="AX894" s="394"/>
    </row>
    <row r="895" spans="1:50">
      <c r="A895" s="391"/>
      <c r="B895" s="391"/>
      <c r="C895" s="391"/>
      <c r="D895" s="391"/>
      <c r="E895" s="394"/>
      <c r="F895" s="391"/>
      <c r="G895" s="391"/>
      <c r="H895" s="391"/>
      <c r="I895" s="391"/>
      <c r="J895" s="394"/>
      <c r="K895" s="391"/>
      <c r="L895" s="391"/>
      <c r="M895" s="391"/>
      <c r="N895" s="391"/>
      <c r="O895" s="394"/>
      <c r="P895" s="391"/>
      <c r="Q895" s="391"/>
      <c r="R895" s="391"/>
      <c r="S895" s="391"/>
      <c r="T895" s="394"/>
      <c r="U895" s="391"/>
      <c r="V895" s="391"/>
      <c r="W895" s="391"/>
      <c r="X895" s="391"/>
      <c r="Y895" s="394"/>
      <c r="Z895" s="391"/>
      <c r="AA895" s="391"/>
      <c r="AB895" s="391"/>
      <c r="AC895" s="391"/>
      <c r="AD895" s="394"/>
      <c r="AE895" s="391"/>
      <c r="AF895" s="391"/>
      <c r="AG895" s="391"/>
      <c r="AH895" s="391"/>
      <c r="AI895" s="394"/>
      <c r="AJ895" s="391"/>
      <c r="AK895" s="391"/>
      <c r="AL895" s="391"/>
      <c r="AM895" s="391"/>
      <c r="AN895" s="394"/>
      <c r="AO895" s="391"/>
      <c r="AP895" s="391"/>
      <c r="AQ895" s="391"/>
      <c r="AR895" s="391"/>
      <c r="AS895" s="394"/>
      <c r="AT895" s="391"/>
      <c r="AU895" s="391"/>
      <c r="AV895" s="391"/>
      <c r="AW895" s="391"/>
      <c r="AX895" s="394"/>
    </row>
    <row r="896" spans="1:50">
      <c r="A896" s="391"/>
      <c r="B896" s="391"/>
      <c r="C896" s="391"/>
      <c r="D896" s="391"/>
      <c r="E896" s="394"/>
      <c r="F896" s="391"/>
      <c r="G896" s="391"/>
      <c r="H896" s="391"/>
      <c r="I896" s="391"/>
      <c r="J896" s="394"/>
      <c r="K896" s="391"/>
      <c r="L896" s="391"/>
      <c r="M896" s="391"/>
      <c r="N896" s="391"/>
      <c r="O896" s="394"/>
      <c r="P896" s="391"/>
      <c r="Q896" s="391"/>
      <c r="R896" s="391"/>
      <c r="S896" s="391"/>
      <c r="T896" s="394"/>
      <c r="U896" s="391"/>
      <c r="V896" s="391"/>
      <c r="W896" s="391"/>
      <c r="X896" s="391"/>
      <c r="Y896" s="394"/>
      <c r="Z896" s="391"/>
      <c r="AA896" s="391"/>
      <c r="AB896" s="391"/>
      <c r="AC896" s="391"/>
      <c r="AD896" s="394"/>
      <c r="AE896" s="391"/>
      <c r="AF896" s="391"/>
      <c r="AG896" s="391"/>
      <c r="AH896" s="391"/>
      <c r="AI896" s="394"/>
      <c r="AJ896" s="391"/>
      <c r="AK896" s="391"/>
      <c r="AL896" s="391"/>
      <c r="AM896" s="391"/>
      <c r="AN896" s="394"/>
      <c r="AO896" s="391"/>
      <c r="AP896" s="391"/>
      <c r="AQ896" s="391"/>
      <c r="AR896" s="391"/>
      <c r="AS896" s="394"/>
      <c r="AT896" s="391"/>
      <c r="AU896" s="391"/>
      <c r="AV896" s="391"/>
      <c r="AW896" s="391"/>
      <c r="AX896" s="394"/>
    </row>
    <row r="897" spans="1:50">
      <c r="A897" s="391"/>
      <c r="B897" s="391"/>
      <c r="C897" s="391"/>
      <c r="D897" s="391"/>
      <c r="E897" s="394"/>
      <c r="F897" s="391"/>
      <c r="G897" s="391"/>
      <c r="H897" s="391"/>
      <c r="I897" s="391"/>
      <c r="J897" s="394"/>
      <c r="K897" s="391"/>
      <c r="L897" s="391"/>
      <c r="M897" s="391"/>
      <c r="N897" s="391"/>
      <c r="O897" s="394"/>
      <c r="P897" s="391"/>
      <c r="Q897" s="391"/>
      <c r="R897" s="391"/>
      <c r="S897" s="391"/>
      <c r="T897" s="394"/>
      <c r="U897" s="391"/>
      <c r="V897" s="391"/>
      <c r="W897" s="391"/>
      <c r="X897" s="391"/>
      <c r="Y897" s="394"/>
      <c r="Z897" s="391"/>
      <c r="AA897" s="391"/>
      <c r="AB897" s="391"/>
      <c r="AC897" s="391"/>
      <c r="AD897" s="394"/>
      <c r="AE897" s="391"/>
      <c r="AF897" s="391"/>
      <c r="AG897" s="391"/>
      <c r="AH897" s="391"/>
      <c r="AI897" s="394"/>
      <c r="AJ897" s="391"/>
      <c r="AK897" s="391"/>
      <c r="AL897" s="391"/>
      <c r="AM897" s="391"/>
      <c r="AN897" s="394"/>
      <c r="AO897" s="391"/>
      <c r="AP897" s="391"/>
      <c r="AQ897" s="391"/>
      <c r="AR897" s="391"/>
      <c r="AS897" s="394"/>
      <c r="AT897" s="391"/>
      <c r="AU897" s="391"/>
      <c r="AV897" s="391"/>
      <c r="AW897" s="391"/>
      <c r="AX897" s="394"/>
    </row>
    <row r="898" spans="1:50">
      <c r="A898" s="391"/>
      <c r="B898" s="391"/>
      <c r="C898" s="391"/>
      <c r="D898" s="391"/>
      <c r="E898" s="394"/>
      <c r="F898" s="391"/>
      <c r="G898" s="391"/>
      <c r="H898" s="391"/>
      <c r="I898" s="391"/>
      <c r="J898" s="394"/>
      <c r="K898" s="391"/>
      <c r="L898" s="391"/>
      <c r="M898" s="391"/>
      <c r="N898" s="391"/>
      <c r="O898" s="394"/>
      <c r="P898" s="391"/>
      <c r="Q898" s="391"/>
      <c r="R898" s="391"/>
      <c r="S898" s="391"/>
      <c r="T898" s="394"/>
      <c r="U898" s="391"/>
      <c r="V898" s="391"/>
      <c r="W898" s="391"/>
      <c r="X898" s="391"/>
      <c r="Y898" s="394"/>
      <c r="Z898" s="391"/>
      <c r="AA898" s="391"/>
      <c r="AB898" s="391"/>
      <c r="AC898" s="391"/>
      <c r="AD898" s="394"/>
      <c r="AE898" s="391"/>
      <c r="AF898" s="391"/>
      <c r="AG898" s="391"/>
      <c r="AH898" s="391"/>
      <c r="AI898" s="394"/>
      <c r="AJ898" s="391"/>
      <c r="AK898" s="391"/>
      <c r="AL898" s="391"/>
      <c r="AM898" s="391"/>
      <c r="AN898" s="394"/>
      <c r="AO898" s="391"/>
      <c r="AP898" s="391"/>
      <c r="AQ898" s="391"/>
      <c r="AR898" s="391"/>
      <c r="AS898" s="394"/>
      <c r="AT898" s="391"/>
      <c r="AU898" s="391"/>
      <c r="AV898" s="391"/>
      <c r="AW898" s="391"/>
      <c r="AX898" s="394"/>
    </row>
    <row r="899" spans="1:50">
      <c r="A899" s="391"/>
      <c r="B899" s="391"/>
      <c r="C899" s="391"/>
      <c r="D899" s="391"/>
      <c r="E899" s="394"/>
      <c r="F899" s="391"/>
      <c r="G899" s="391"/>
      <c r="H899" s="391"/>
      <c r="I899" s="391"/>
      <c r="J899" s="394"/>
      <c r="K899" s="391"/>
      <c r="L899" s="391"/>
      <c r="M899" s="391"/>
      <c r="N899" s="391"/>
      <c r="O899" s="394"/>
      <c r="P899" s="391"/>
      <c r="Q899" s="391"/>
      <c r="R899" s="391"/>
      <c r="S899" s="391"/>
      <c r="T899" s="394"/>
      <c r="U899" s="391"/>
      <c r="V899" s="391"/>
      <c r="W899" s="391"/>
      <c r="X899" s="391"/>
      <c r="Y899" s="394"/>
      <c r="Z899" s="391"/>
      <c r="AA899" s="391"/>
      <c r="AB899" s="391"/>
      <c r="AC899" s="391"/>
      <c r="AD899" s="394"/>
      <c r="AE899" s="391"/>
      <c r="AF899" s="391"/>
      <c r="AG899" s="391"/>
      <c r="AH899" s="391"/>
      <c r="AI899" s="394"/>
      <c r="AJ899" s="391"/>
      <c r="AK899" s="391"/>
      <c r="AL899" s="391"/>
      <c r="AM899" s="391"/>
      <c r="AN899" s="394"/>
      <c r="AO899" s="391"/>
      <c r="AP899" s="391"/>
      <c r="AQ899" s="391"/>
      <c r="AR899" s="391"/>
      <c r="AS899" s="394"/>
      <c r="AT899" s="391"/>
      <c r="AU899" s="391"/>
      <c r="AV899" s="391"/>
      <c r="AW899" s="391"/>
      <c r="AX899" s="394"/>
    </row>
    <row r="900" spans="1:50">
      <c r="A900" s="392">
        <v>11</v>
      </c>
      <c r="B900" s="386"/>
      <c r="C900" s="386"/>
      <c r="D900" s="386"/>
      <c r="E900" s="393"/>
      <c r="F900" s="392">
        <v>12</v>
      </c>
      <c r="G900" s="386"/>
      <c r="H900" s="386"/>
      <c r="I900" s="386"/>
      <c r="J900" s="393"/>
      <c r="K900" s="392">
        <v>13</v>
      </c>
      <c r="L900" s="386"/>
      <c r="M900" s="386"/>
      <c r="N900" s="386"/>
      <c r="O900" s="393"/>
      <c r="P900" s="392">
        <v>14</v>
      </c>
      <c r="Q900" s="386"/>
      <c r="R900" s="386"/>
      <c r="S900" s="386"/>
      <c r="T900" s="393"/>
      <c r="U900" s="392">
        <v>15</v>
      </c>
      <c r="V900" s="386"/>
      <c r="W900" s="386"/>
      <c r="X900" s="386"/>
      <c r="Y900" s="393"/>
      <c r="Z900" s="392">
        <v>16</v>
      </c>
      <c r="AA900" s="386"/>
      <c r="AB900" s="386"/>
      <c r="AC900" s="386"/>
      <c r="AD900" s="393"/>
      <c r="AE900" s="392">
        <v>17</v>
      </c>
      <c r="AF900" s="386"/>
      <c r="AG900" s="386"/>
      <c r="AH900" s="386"/>
      <c r="AI900" s="393"/>
      <c r="AJ900" s="392">
        <v>18</v>
      </c>
      <c r="AK900" s="386"/>
      <c r="AL900" s="386"/>
      <c r="AM900" s="386"/>
      <c r="AN900" s="393"/>
      <c r="AO900" s="392">
        <v>19</v>
      </c>
      <c r="AP900" s="386"/>
      <c r="AQ900" s="386"/>
      <c r="AR900" s="386"/>
      <c r="AS900" s="393"/>
      <c r="AT900" s="392">
        <v>20</v>
      </c>
      <c r="AU900" s="386"/>
      <c r="AV900" s="386"/>
      <c r="AW900" s="386"/>
      <c r="AX900" s="393"/>
    </row>
    <row r="901" spans="1:50">
      <c r="A901" s="391"/>
      <c r="B901" s="391"/>
      <c r="C901" s="391"/>
      <c r="D901" s="391"/>
      <c r="E901" s="394"/>
      <c r="F901" s="391"/>
      <c r="G901" s="391"/>
      <c r="H901" s="391"/>
      <c r="I901" s="391"/>
      <c r="J901" s="394"/>
      <c r="K901" s="391"/>
      <c r="L901" s="391"/>
      <c r="M901" s="391"/>
      <c r="N901" s="391"/>
      <c r="O901" s="394"/>
      <c r="P901" s="391"/>
      <c r="Q901" s="391"/>
      <c r="R901" s="391"/>
      <c r="S901" s="391"/>
      <c r="T901" s="394"/>
      <c r="U901" s="391"/>
      <c r="V901" s="391"/>
      <c r="W901" s="391"/>
      <c r="X901" s="391"/>
      <c r="Y901" s="394"/>
      <c r="Z901" s="391"/>
      <c r="AA901" s="391"/>
      <c r="AB901" s="391"/>
      <c r="AC901" s="391"/>
      <c r="AD901" s="394"/>
      <c r="AE901" s="391"/>
      <c r="AF901" s="391"/>
      <c r="AG901" s="391"/>
      <c r="AH901" s="391"/>
      <c r="AI901" s="394"/>
      <c r="AJ901" s="391"/>
      <c r="AK901" s="391"/>
      <c r="AL901" s="391"/>
      <c r="AM901" s="391"/>
      <c r="AN901" s="394"/>
      <c r="AO901" s="391"/>
      <c r="AP901" s="391"/>
      <c r="AQ901" s="391"/>
      <c r="AR901" s="391"/>
      <c r="AS901" s="394"/>
      <c r="AT901" s="391"/>
      <c r="AU901" s="391"/>
      <c r="AV901" s="391"/>
      <c r="AW901" s="391"/>
      <c r="AX901" s="394"/>
    </row>
    <row r="902" spans="1:50">
      <c r="A902" s="391"/>
      <c r="B902" s="391"/>
      <c r="C902" s="391"/>
      <c r="D902" s="391"/>
      <c r="E902" s="394"/>
      <c r="F902" s="391"/>
      <c r="G902" s="391"/>
      <c r="H902" s="391"/>
      <c r="I902" s="391"/>
      <c r="J902" s="394"/>
      <c r="K902" s="391"/>
      <c r="L902" s="391"/>
      <c r="M902" s="391"/>
      <c r="N902" s="391"/>
      <c r="O902" s="394"/>
      <c r="P902" s="391"/>
      <c r="Q902" s="391"/>
      <c r="R902" s="391"/>
      <c r="S902" s="391"/>
      <c r="T902" s="394"/>
      <c r="U902" s="391"/>
      <c r="V902" s="391"/>
      <c r="W902" s="391"/>
      <c r="X902" s="391"/>
      <c r="Y902" s="394"/>
      <c r="Z902" s="391"/>
      <c r="AA902" s="391"/>
      <c r="AB902" s="391"/>
      <c r="AC902" s="391"/>
      <c r="AD902" s="394"/>
      <c r="AE902" s="391"/>
      <c r="AF902" s="391"/>
      <c r="AG902" s="391"/>
      <c r="AH902" s="391"/>
      <c r="AI902" s="394"/>
      <c r="AJ902" s="391"/>
      <c r="AK902" s="391"/>
      <c r="AL902" s="391"/>
      <c r="AM902" s="391"/>
      <c r="AN902" s="394"/>
      <c r="AO902" s="391"/>
      <c r="AP902" s="391"/>
      <c r="AQ902" s="391"/>
      <c r="AR902" s="391"/>
      <c r="AS902" s="394"/>
      <c r="AT902" s="391"/>
      <c r="AU902" s="391"/>
      <c r="AV902" s="391"/>
      <c r="AW902" s="391"/>
      <c r="AX902" s="394"/>
    </row>
    <row r="903" spans="1:50">
      <c r="A903" s="391"/>
      <c r="B903" s="391"/>
      <c r="C903" s="391"/>
      <c r="D903" s="391"/>
      <c r="E903" s="394"/>
      <c r="F903" s="391"/>
      <c r="G903" s="391"/>
      <c r="H903" s="391"/>
      <c r="I903" s="391"/>
      <c r="J903" s="394"/>
      <c r="K903" s="391"/>
      <c r="L903" s="391"/>
      <c r="M903" s="391"/>
      <c r="N903" s="391"/>
      <c r="O903" s="394"/>
      <c r="P903" s="391"/>
      <c r="Q903" s="391"/>
      <c r="R903" s="391"/>
      <c r="S903" s="391"/>
      <c r="T903" s="394"/>
      <c r="U903" s="391"/>
      <c r="V903" s="391"/>
      <c r="W903" s="391"/>
      <c r="X903" s="391"/>
      <c r="Y903" s="394"/>
      <c r="Z903" s="391"/>
      <c r="AA903" s="391"/>
      <c r="AB903" s="391"/>
      <c r="AC903" s="391"/>
      <c r="AD903" s="394"/>
      <c r="AE903" s="391"/>
      <c r="AF903" s="391"/>
      <c r="AG903" s="391"/>
      <c r="AH903" s="391"/>
      <c r="AI903" s="394"/>
      <c r="AJ903" s="391"/>
      <c r="AK903" s="391"/>
      <c r="AL903" s="391"/>
      <c r="AM903" s="391"/>
      <c r="AN903" s="394"/>
      <c r="AO903" s="391"/>
      <c r="AP903" s="391"/>
      <c r="AQ903" s="391"/>
      <c r="AR903" s="391"/>
      <c r="AS903" s="394"/>
      <c r="AT903" s="391"/>
      <c r="AU903" s="391"/>
      <c r="AV903" s="391"/>
      <c r="AW903" s="391"/>
      <c r="AX903" s="394"/>
    </row>
    <row r="904" spans="1:50">
      <c r="A904" s="391"/>
      <c r="B904" s="391"/>
      <c r="C904" s="391"/>
      <c r="D904" s="391"/>
      <c r="E904" s="394"/>
      <c r="F904" s="391"/>
      <c r="G904" s="391"/>
      <c r="H904" s="391"/>
      <c r="I904" s="391"/>
      <c r="J904" s="394"/>
      <c r="K904" s="391"/>
      <c r="L904" s="391"/>
      <c r="M904" s="391"/>
      <c r="N904" s="391"/>
      <c r="O904" s="394"/>
      <c r="P904" s="391"/>
      <c r="Q904" s="391"/>
      <c r="R904" s="391"/>
      <c r="S904" s="391"/>
      <c r="T904" s="394"/>
      <c r="U904" s="391"/>
      <c r="V904" s="391"/>
      <c r="W904" s="391"/>
      <c r="X904" s="391"/>
      <c r="Y904" s="394"/>
      <c r="Z904" s="391"/>
      <c r="AA904" s="391"/>
      <c r="AB904" s="391"/>
      <c r="AC904" s="391"/>
      <c r="AD904" s="394"/>
      <c r="AE904" s="391"/>
      <c r="AF904" s="391"/>
      <c r="AG904" s="391"/>
      <c r="AH904" s="391"/>
      <c r="AI904" s="394"/>
      <c r="AJ904" s="391"/>
      <c r="AK904" s="391"/>
      <c r="AL904" s="391"/>
      <c r="AM904" s="391"/>
      <c r="AN904" s="394"/>
      <c r="AO904" s="391"/>
      <c r="AP904" s="391"/>
      <c r="AQ904" s="391"/>
      <c r="AR904" s="391"/>
      <c r="AS904" s="394"/>
      <c r="AT904" s="391"/>
      <c r="AU904" s="391"/>
      <c r="AV904" s="391"/>
      <c r="AW904" s="391"/>
      <c r="AX904" s="394"/>
    </row>
    <row r="905" spans="1:50">
      <c r="A905" s="391"/>
      <c r="B905" s="391"/>
      <c r="C905" s="391"/>
      <c r="D905" s="391"/>
      <c r="E905" s="394"/>
      <c r="F905" s="391"/>
      <c r="G905" s="391"/>
      <c r="H905" s="391"/>
      <c r="I905" s="391"/>
      <c r="J905" s="394"/>
      <c r="K905" s="391"/>
      <c r="L905" s="391"/>
      <c r="M905" s="391"/>
      <c r="N905" s="391"/>
      <c r="O905" s="394"/>
      <c r="P905" s="391"/>
      <c r="Q905" s="391"/>
      <c r="R905" s="391"/>
      <c r="S905" s="391"/>
      <c r="T905" s="394"/>
      <c r="U905" s="391"/>
      <c r="V905" s="391"/>
      <c r="W905" s="391"/>
      <c r="X905" s="391"/>
      <c r="Y905" s="394"/>
      <c r="Z905" s="391"/>
      <c r="AA905" s="391"/>
      <c r="AB905" s="391"/>
      <c r="AC905" s="391"/>
      <c r="AD905" s="394"/>
      <c r="AE905" s="391"/>
      <c r="AF905" s="391"/>
      <c r="AG905" s="391"/>
      <c r="AH905" s="391"/>
      <c r="AI905" s="394"/>
      <c r="AJ905" s="391"/>
      <c r="AK905" s="391"/>
      <c r="AL905" s="391"/>
      <c r="AM905" s="391"/>
      <c r="AN905" s="394"/>
      <c r="AO905" s="391"/>
      <c r="AP905" s="391"/>
      <c r="AQ905" s="391"/>
      <c r="AR905" s="391"/>
      <c r="AS905" s="394"/>
      <c r="AT905" s="391"/>
      <c r="AU905" s="391"/>
      <c r="AV905" s="391"/>
      <c r="AW905" s="391"/>
      <c r="AX905" s="394"/>
    </row>
    <row r="906" spans="1:50">
      <c r="A906" s="391"/>
      <c r="B906" s="391"/>
      <c r="C906" s="391"/>
      <c r="D906" s="391"/>
      <c r="E906" s="394"/>
      <c r="F906" s="391"/>
      <c r="G906" s="391"/>
      <c r="H906" s="391"/>
      <c r="I906" s="391"/>
      <c r="J906" s="394"/>
      <c r="K906" s="391"/>
      <c r="L906" s="391"/>
      <c r="M906" s="391"/>
      <c r="N906" s="391"/>
      <c r="O906" s="394"/>
      <c r="P906" s="391"/>
      <c r="Q906" s="391"/>
      <c r="R906" s="391"/>
      <c r="S906" s="391"/>
      <c r="T906" s="394"/>
      <c r="U906" s="391"/>
      <c r="V906" s="391"/>
      <c r="W906" s="391"/>
      <c r="X906" s="391"/>
      <c r="Y906" s="394"/>
      <c r="Z906" s="391"/>
      <c r="AA906" s="391"/>
      <c r="AB906" s="391"/>
      <c r="AC906" s="391"/>
      <c r="AD906" s="394"/>
      <c r="AE906" s="391"/>
      <c r="AF906" s="391"/>
      <c r="AG906" s="391"/>
      <c r="AH906" s="391"/>
      <c r="AI906" s="394"/>
      <c r="AJ906" s="391"/>
      <c r="AK906" s="391"/>
      <c r="AL906" s="391"/>
      <c r="AM906" s="391"/>
      <c r="AN906" s="394"/>
      <c r="AO906" s="391"/>
      <c r="AP906" s="391"/>
      <c r="AQ906" s="391"/>
      <c r="AR906" s="391"/>
      <c r="AS906" s="394"/>
      <c r="AT906" s="391"/>
      <c r="AU906" s="391"/>
      <c r="AV906" s="391"/>
      <c r="AW906" s="391"/>
      <c r="AX906" s="394"/>
    </row>
    <row r="907" spans="1:50">
      <c r="A907" s="391"/>
      <c r="B907" s="391"/>
      <c r="C907" s="391"/>
      <c r="D907" s="391"/>
      <c r="E907" s="394"/>
      <c r="F907" s="391"/>
      <c r="G907" s="391"/>
      <c r="H907" s="391"/>
      <c r="I907" s="391"/>
      <c r="J907" s="394"/>
      <c r="K907" s="391"/>
      <c r="L907" s="391"/>
      <c r="M907" s="391"/>
      <c r="N907" s="391"/>
      <c r="O907" s="394"/>
      <c r="P907" s="391"/>
      <c r="Q907" s="391"/>
      <c r="R907" s="391"/>
      <c r="S907" s="391"/>
      <c r="T907" s="394"/>
      <c r="U907" s="391"/>
      <c r="V907" s="391"/>
      <c r="W907" s="391"/>
      <c r="X907" s="391"/>
      <c r="Y907" s="394"/>
      <c r="Z907" s="391"/>
      <c r="AA907" s="391"/>
      <c r="AB907" s="391"/>
      <c r="AC907" s="391"/>
      <c r="AD907" s="394"/>
      <c r="AE907" s="391"/>
      <c r="AF907" s="391"/>
      <c r="AG907" s="391"/>
      <c r="AH907" s="391"/>
      <c r="AI907" s="394"/>
      <c r="AJ907" s="391"/>
      <c r="AK907" s="391"/>
      <c r="AL907" s="391"/>
      <c r="AM907" s="391"/>
      <c r="AN907" s="394"/>
      <c r="AO907" s="391"/>
      <c r="AP907" s="391"/>
      <c r="AQ907" s="391"/>
      <c r="AR907" s="391"/>
      <c r="AS907" s="394"/>
      <c r="AT907" s="391"/>
      <c r="AU907" s="391"/>
      <c r="AV907" s="391"/>
      <c r="AW907" s="391"/>
      <c r="AX907" s="394"/>
    </row>
    <row r="908" spans="1:50">
      <c r="A908" s="391"/>
      <c r="B908" s="391"/>
      <c r="C908" s="391"/>
      <c r="D908" s="391"/>
      <c r="E908" s="394"/>
      <c r="F908" s="391"/>
      <c r="G908" s="391"/>
      <c r="H908" s="391"/>
      <c r="I908" s="391"/>
      <c r="J908" s="394"/>
      <c r="K908" s="391"/>
      <c r="L908" s="391"/>
      <c r="M908" s="391"/>
      <c r="N908" s="391"/>
      <c r="O908" s="394"/>
      <c r="P908" s="391"/>
      <c r="Q908" s="391"/>
      <c r="R908" s="391"/>
      <c r="S908" s="391"/>
      <c r="T908" s="394"/>
      <c r="U908" s="391"/>
      <c r="V908" s="391"/>
      <c r="W908" s="391"/>
      <c r="X908" s="391"/>
      <c r="Y908" s="394"/>
      <c r="Z908" s="391"/>
      <c r="AA908" s="391"/>
      <c r="AB908" s="391"/>
      <c r="AC908" s="391"/>
      <c r="AD908" s="394"/>
      <c r="AE908" s="391"/>
      <c r="AF908" s="391"/>
      <c r="AG908" s="391"/>
      <c r="AH908" s="391"/>
      <c r="AI908" s="394"/>
      <c r="AJ908" s="391"/>
      <c r="AK908" s="391"/>
      <c r="AL908" s="391"/>
      <c r="AM908" s="391"/>
      <c r="AN908" s="394"/>
      <c r="AO908" s="391"/>
      <c r="AP908" s="391"/>
      <c r="AQ908" s="391"/>
      <c r="AR908" s="391"/>
      <c r="AS908" s="394"/>
      <c r="AT908" s="391"/>
      <c r="AU908" s="391"/>
      <c r="AV908" s="391"/>
      <c r="AW908" s="391"/>
      <c r="AX908" s="394"/>
    </row>
    <row r="909" spans="1:50">
      <c r="A909" s="391"/>
      <c r="B909" s="391"/>
      <c r="C909" s="391"/>
      <c r="D909" s="391"/>
      <c r="E909" s="394"/>
      <c r="F909" s="391"/>
      <c r="G909" s="391"/>
      <c r="H909" s="391"/>
      <c r="I909" s="391"/>
      <c r="J909" s="394"/>
      <c r="K909" s="391"/>
      <c r="L909" s="391"/>
      <c r="M909" s="391"/>
      <c r="N909" s="391"/>
      <c r="O909" s="394"/>
      <c r="P909" s="391"/>
      <c r="Q909" s="391"/>
      <c r="R909" s="391"/>
      <c r="S909" s="391"/>
      <c r="T909" s="394"/>
      <c r="U909" s="391"/>
      <c r="V909" s="391"/>
      <c r="W909" s="391"/>
      <c r="X909" s="391"/>
      <c r="Y909" s="394"/>
      <c r="Z909" s="391"/>
      <c r="AA909" s="391"/>
      <c r="AB909" s="391"/>
      <c r="AC909" s="391"/>
      <c r="AD909" s="394"/>
      <c r="AE909" s="391"/>
      <c r="AF909" s="391"/>
      <c r="AG909" s="391"/>
      <c r="AH909" s="391"/>
      <c r="AI909" s="394"/>
      <c r="AJ909" s="391"/>
      <c r="AK909" s="391"/>
      <c r="AL909" s="391"/>
      <c r="AM909" s="391"/>
      <c r="AN909" s="394"/>
      <c r="AO909" s="391"/>
      <c r="AP909" s="391"/>
      <c r="AQ909" s="391"/>
      <c r="AR909" s="391"/>
      <c r="AS909" s="394"/>
      <c r="AT909" s="391"/>
      <c r="AU909" s="391"/>
      <c r="AV909" s="391"/>
      <c r="AW909" s="391"/>
      <c r="AX909" s="394"/>
    </row>
    <row r="910" spans="1:50">
      <c r="A910" s="391"/>
      <c r="B910" s="391"/>
      <c r="C910" s="391"/>
      <c r="D910" s="391"/>
      <c r="E910" s="394"/>
      <c r="F910" s="391"/>
      <c r="G910" s="391"/>
      <c r="H910" s="391"/>
      <c r="I910" s="391"/>
      <c r="J910" s="394"/>
      <c r="K910" s="391"/>
      <c r="L910" s="391"/>
      <c r="M910" s="391"/>
      <c r="N910" s="391"/>
      <c r="O910" s="394"/>
      <c r="P910" s="391"/>
      <c r="Q910" s="391"/>
      <c r="R910" s="391"/>
      <c r="S910" s="391"/>
      <c r="T910" s="394"/>
      <c r="U910" s="391"/>
      <c r="V910" s="391"/>
      <c r="W910" s="391"/>
      <c r="X910" s="391"/>
      <c r="Y910" s="394"/>
      <c r="Z910" s="391"/>
      <c r="AA910" s="391"/>
      <c r="AB910" s="391"/>
      <c r="AC910" s="391"/>
      <c r="AD910" s="394"/>
      <c r="AE910" s="391"/>
      <c r="AF910" s="391"/>
      <c r="AG910" s="391"/>
      <c r="AH910" s="391"/>
      <c r="AI910" s="394"/>
      <c r="AJ910" s="391"/>
      <c r="AK910" s="391"/>
      <c r="AL910" s="391"/>
      <c r="AM910" s="391"/>
      <c r="AN910" s="394"/>
      <c r="AO910" s="391"/>
      <c r="AP910" s="391"/>
      <c r="AQ910" s="391"/>
      <c r="AR910" s="391"/>
      <c r="AS910" s="394"/>
      <c r="AT910" s="391"/>
      <c r="AU910" s="391"/>
      <c r="AV910" s="391"/>
      <c r="AW910" s="391"/>
      <c r="AX910" s="394"/>
    </row>
    <row r="911" spans="1:50">
      <c r="A911" s="391"/>
      <c r="B911" s="391"/>
      <c r="C911" s="391"/>
      <c r="D911" s="391"/>
      <c r="E911" s="394"/>
      <c r="F911" s="391"/>
      <c r="G911" s="391"/>
      <c r="H911" s="391"/>
      <c r="I911" s="391"/>
      <c r="J911" s="394"/>
      <c r="K911" s="391"/>
      <c r="L911" s="391"/>
      <c r="M911" s="391"/>
      <c r="N911" s="391"/>
      <c r="O911" s="394"/>
      <c r="P911" s="391"/>
      <c r="Q911" s="391"/>
      <c r="R911" s="391"/>
      <c r="S911" s="391"/>
      <c r="T911" s="394"/>
      <c r="U911" s="391"/>
      <c r="V911" s="391"/>
      <c r="W911" s="391"/>
      <c r="X911" s="391"/>
      <c r="Y911" s="394"/>
      <c r="Z911" s="391"/>
      <c r="AA911" s="391"/>
      <c r="AB911" s="391"/>
      <c r="AC911" s="391"/>
      <c r="AD911" s="394"/>
      <c r="AE911" s="391"/>
      <c r="AF911" s="391"/>
      <c r="AG911" s="391"/>
      <c r="AH911" s="391"/>
      <c r="AI911" s="394"/>
      <c r="AJ911" s="391"/>
      <c r="AK911" s="391"/>
      <c r="AL911" s="391"/>
      <c r="AM911" s="391"/>
      <c r="AN911" s="394"/>
      <c r="AO911" s="391"/>
      <c r="AP911" s="391"/>
      <c r="AQ911" s="391"/>
      <c r="AR911" s="391"/>
      <c r="AS911" s="394"/>
      <c r="AT911" s="391"/>
      <c r="AU911" s="391"/>
      <c r="AV911" s="391"/>
      <c r="AW911" s="391"/>
      <c r="AX911" s="394"/>
    </row>
    <row r="912" spans="1:50">
      <c r="A912" s="391"/>
      <c r="B912" s="391"/>
      <c r="C912" s="391"/>
      <c r="D912" s="391"/>
      <c r="E912" s="394"/>
      <c r="F912" s="391"/>
      <c r="G912" s="391"/>
      <c r="H912" s="391"/>
      <c r="I912" s="391"/>
      <c r="J912" s="394"/>
      <c r="K912" s="391"/>
      <c r="L912" s="391"/>
      <c r="M912" s="391"/>
      <c r="N912" s="391"/>
      <c r="O912" s="394"/>
      <c r="P912" s="391"/>
      <c r="Q912" s="391"/>
      <c r="R912" s="391"/>
      <c r="S912" s="391"/>
      <c r="T912" s="394"/>
      <c r="U912" s="391"/>
      <c r="V912" s="391"/>
      <c r="W912" s="391"/>
      <c r="X912" s="391"/>
      <c r="Y912" s="394"/>
      <c r="Z912" s="391"/>
      <c r="AA912" s="391"/>
      <c r="AB912" s="391"/>
      <c r="AC912" s="391"/>
      <c r="AD912" s="394"/>
      <c r="AE912" s="391"/>
      <c r="AF912" s="391"/>
      <c r="AG912" s="391"/>
      <c r="AH912" s="391"/>
      <c r="AI912" s="394"/>
      <c r="AJ912" s="391"/>
      <c r="AK912" s="391"/>
      <c r="AL912" s="391"/>
      <c r="AM912" s="391"/>
      <c r="AN912" s="394"/>
      <c r="AO912" s="391"/>
      <c r="AP912" s="391"/>
      <c r="AQ912" s="391"/>
      <c r="AR912" s="391"/>
      <c r="AS912" s="394"/>
      <c r="AT912" s="391"/>
      <c r="AU912" s="391"/>
      <c r="AV912" s="391"/>
      <c r="AW912" s="391"/>
      <c r="AX912" s="394"/>
    </row>
    <row r="913" spans="1:50">
      <c r="A913" s="391"/>
      <c r="B913" s="391"/>
      <c r="C913" s="391"/>
      <c r="D913" s="391"/>
      <c r="E913" s="394"/>
      <c r="F913" s="391"/>
      <c r="G913" s="391"/>
      <c r="H913" s="391"/>
      <c r="I913" s="391"/>
      <c r="J913" s="394"/>
      <c r="K913" s="391"/>
      <c r="L913" s="391"/>
      <c r="M913" s="391"/>
      <c r="N913" s="391"/>
      <c r="O913" s="394"/>
      <c r="P913" s="391"/>
      <c r="Q913" s="391"/>
      <c r="R913" s="391"/>
      <c r="S913" s="391"/>
      <c r="T913" s="394"/>
      <c r="U913" s="391"/>
      <c r="V913" s="391"/>
      <c r="W913" s="391"/>
      <c r="X913" s="391"/>
      <c r="Y913" s="394"/>
      <c r="Z913" s="391"/>
      <c r="AA913" s="391"/>
      <c r="AB913" s="391"/>
      <c r="AC913" s="391"/>
      <c r="AD913" s="394"/>
      <c r="AE913" s="391"/>
      <c r="AF913" s="391"/>
      <c r="AG913" s="391"/>
      <c r="AH913" s="391"/>
      <c r="AI913" s="394"/>
      <c r="AJ913" s="391"/>
      <c r="AK913" s="391"/>
      <c r="AL913" s="391"/>
      <c r="AM913" s="391"/>
      <c r="AN913" s="394"/>
      <c r="AO913" s="391"/>
      <c r="AP913" s="391"/>
      <c r="AQ913" s="391"/>
      <c r="AR913" s="391"/>
      <c r="AS913" s="394"/>
      <c r="AT913" s="391"/>
      <c r="AU913" s="391"/>
      <c r="AV913" s="391"/>
      <c r="AW913" s="391"/>
      <c r="AX913" s="394"/>
    </row>
    <row r="914" spans="1:50">
      <c r="A914" s="391"/>
      <c r="B914" s="391"/>
      <c r="C914" s="391"/>
      <c r="D914" s="391"/>
      <c r="E914" s="394"/>
      <c r="F914" s="391"/>
      <c r="G914" s="391"/>
      <c r="H914" s="391"/>
      <c r="I914" s="391"/>
      <c r="J914" s="394"/>
      <c r="K914" s="391"/>
      <c r="L914" s="391"/>
      <c r="M914" s="391"/>
      <c r="N914" s="391"/>
      <c r="O914" s="394"/>
      <c r="P914" s="391"/>
      <c r="Q914" s="391"/>
      <c r="R914" s="391"/>
      <c r="S914" s="391"/>
      <c r="T914" s="394"/>
      <c r="U914" s="391"/>
      <c r="V914" s="391"/>
      <c r="W914" s="391"/>
      <c r="X914" s="391"/>
      <c r="Y914" s="394"/>
      <c r="Z914" s="391"/>
      <c r="AA914" s="391"/>
      <c r="AB914" s="391"/>
      <c r="AC914" s="391"/>
      <c r="AD914" s="394"/>
      <c r="AE914" s="391"/>
      <c r="AF914" s="391"/>
      <c r="AG914" s="391"/>
      <c r="AH914" s="391"/>
      <c r="AI914" s="394"/>
      <c r="AJ914" s="391"/>
      <c r="AK914" s="391"/>
      <c r="AL914" s="391"/>
      <c r="AM914" s="391"/>
      <c r="AN914" s="394"/>
      <c r="AO914" s="391"/>
      <c r="AP914" s="391"/>
      <c r="AQ914" s="391"/>
      <c r="AR914" s="391"/>
      <c r="AS914" s="394"/>
      <c r="AT914" s="391"/>
      <c r="AU914" s="391"/>
      <c r="AV914" s="391"/>
      <c r="AW914" s="391"/>
      <c r="AX914" s="394"/>
    </row>
    <row r="915" spans="1:50">
      <c r="A915" s="388"/>
      <c r="B915" s="388"/>
      <c r="C915" s="388"/>
      <c r="D915" s="388"/>
      <c r="E915" s="395"/>
      <c r="F915" s="388"/>
      <c r="G915" s="388"/>
      <c r="H915" s="388"/>
      <c r="I915" s="388"/>
      <c r="J915" s="395"/>
      <c r="K915" s="388"/>
      <c r="L915" s="388"/>
      <c r="M915" s="388"/>
      <c r="N915" s="388"/>
      <c r="O915" s="395"/>
      <c r="P915" s="388"/>
      <c r="Q915" s="388"/>
      <c r="R915" s="388"/>
      <c r="S915" s="388"/>
      <c r="T915" s="395"/>
      <c r="U915" s="388"/>
      <c r="V915" s="388"/>
      <c r="W915" s="388"/>
      <c r="X915" s="388"/>
      <c r="Y915" s="395"/>
      <c r="Z915" s="396"/>
      <c r="AA915" s="388"/>
      <c r="AB915" s="388"/>
      <c r="AC915" s="388"/>
      <c r="AD915" s="395"/>
      <c r="AE915" s="388"/>
      <c r="AF915" s="388"/>
      <c r="AG915" s="388"/>
      <c r="AH915" s="388"/>
      <c r="AI915" s="395"/>
      <c r="AJ915" s="388"/>
      <c r="AK915" s="388"/>
      <c r="AL915" s="388"/>
      <c r="AM915" s="388"/>
      <c r="AN915" s="395"/>
      <c r="AO915" s="388"/>
      <c r="AP915" s="388"/>
      <c r="AQ915" s="388"/>
      <c r="AR915" s="388"/>
      <c r="AS915" s="395"/>
      <c r="AT915" s="388"/>
      <c r="AU915" s="388"/>
      <c r="AV915" s="388"/>
      <c r="AW915" s="388"/>
      <c r="AX915" s="395"/>
    </row>
    <row r="916" spans="1:50">
      <c r="A916" s="392">
        <v>21</v>
      </c>
      <c r="B916" s="386"/>
      <c r="C916" s="386"/>
      <c r="D916" s="386"/>
      <c r="E916" s="393"/>
      <c r="F916" s="392">
        <v>22</v>
      </c>
      <c r="G916" s="386"/>
      <c r="H916" s="386"/>
      <c r="I916" s="386"/>
      <c r="J916" s="393"/>
      <c r="K916" s="392">
        <v>23</v>
      </c>
      <c r="L916" s="386"/>
      <c r="M916" s="386"/>
      <c r="N916" s="386"/>
      <c r="O916" s="393"/>
      <c r="P916" s="392">
        <v>24</v>
      </c>
      <c r="Q916" s="386"/>
      <c r="R916" s="386"/>
      <c r="S916" s="386"/>
      <c r="T916" s="393"/>
      <c r="U916" s="392">
        <v>25</v>
      </c>
      <c r="V916" s="386"/>
      <c r="W916" s="386"/>
      <c r="X916" s="386"/>
      <c r="Y916" s="393"/>
      <c r="Z916" s="397"/>
      <c r="AA916" s="391"/>
      <c r="AB916" s="391"/>
      <c r="AC916" s="391"/>
      <c r="AD916" s="391"/>
      <c r="AE916" s="397"/>
      <c r="AF916" s="391"/>
      <c r="AG916" s="391"/>
      <c r="AH916" s="391"/>
      <c r="AI916" s="391"/>
      <c r="AJ916" s="397"/>
      <c r="AK916" s="391"/>
      <c r="AL916" s="391"/>
      <c r="AM916" s="391"/>
      <c r="AN916" s="391"/>
      <c r="AO916" s="397"/>
      <c r="AP916" s="391"/>
      <c r="AQ916" s="391"/>
      <c r="AR916" s="391"/>
      <c r="AS916" s="391"/>
      <c r="AT916" s="397"/>
      <c r="AU916" s="391"/>
      <c r="AV916" s="391"/>
      <c r="AW916" s="391"/>
      <c r="AX916" s="391"/>
    </row>
    <row r="917" spans="1:50">
      <c r="A917" s="391"/>
      <c r="B917" s="391"/>
      <c r="C917" s="391"/>
      <c r="D917" s="391"/>
      <c r="E917" s="394"/>
      <c r="F917" s="391"/>
      <c r="G917" s="391"/>
      <c r="H917" s="391"/>
      <c r="I917" s="391"/>
      <c r="J917" s="394"/>
      <c r="K917" s="391"/>
      <c r="L917" s="391"/>
      <c r="M917" s="391"/>
      <c r="N917" s="391"/>
      <c r="O917" s="394"/>
      <c r="P917" s="391"/>
      <c r="Q917" s="391"/>
      <c r="R917" s="391"/>
      <c r="S917" s="391"/>
      <c r="T917" s="394"/>
      <c r="U917" s="391"/>
      <c r="V917" s="391"/>
      <c r="W917" s="391"/>
      <c r="X917" s="391"/>
      <c r="Y917" s="394"/>
      <c r="Z917" s="391"/>
      <c r="AA917" s="391"/>
      <c r="AB917" s="391"/>
      <c r="AC917" s="391"/>
      <c r="AD917" s="391"/>
      <c r="AE917" s="391"/>
      <c r="AF917" s="391"/>
      <c r="AG917" s="391"/>
      <c r="AH917" s="391"/>
      <c r="AI917" s="391"/>
      <c r="AJ917" s="391"/>
      <c r="AK917" s="391"/>
      <c r="AL917" s="391"/>
      <c r="AM917" s="391"/>
      <c r="AN917" s="391"/>
      <c r="AO917" s="391"/>
      <c r="AP917" s="391"/>
      <c r="AQ917" s="391"/>
      <c r="AR917" s="391"/>
      <c r="AS917" s="391"/>
      <c r="AT917" s="391"/>
      <c r="AU917" s="391"/>
      <c r="AV917" s="391"/>
      <c r="AW917" s="391"/>
      <c r="AX917" s="391"/>
    </row>
    <row r="918" spans="1:50">
      <c r="A918" s="391"/>
      <c r="B918" s="391"/>
      <c r="C918" s="391"/>
      <c r="D918" s="391"/>
      <c r="E918" s="394"/>
      <c r="F918" s="391"/>
      <c r="G918" s="391"/>
      <c r="H918" s="391"/>
      <c r="I918" s="391"/>
      <c r="J918" s="394"/>
      <c r="K918" s="391"/>
      <c r="L918" s="391"/>
      <c r="M918" s="391"/>
      <c r="N918" s="391"/>
      <c r="O918" s="394"/>
      <c r="P918" s="391"/>
      <c r="Q918" s="391"/>
      <c r="R918" s="391"/>
      <c r="S918" s="391"/>
      <c r="T918" s="394"/>
      <c r="U918" s="391"/>
      <c r="V918" s="391"/>
      <c r="W918" s="391"/>
      <c r="X918" s="391"/>
      <c r="Y918" s="394"/>
      <c r="Z918" s="391"/>
      <c r="AA918" s="391"/>
      <c r="AB918" s="391"/>
      <c r="AC918" s="391"/>
      <c r="AD918" s="391"/>
      <c r="AE918" s="391"/>
      <c r="AF918" s="391"/>
      <c r="AG918" s="391"/>
      <c r="AH918" s="391"/>
      <c r="AI918" s="391"/>
      <c r="AJ918" s="391"/>
      <c r="AK918" s="391"/>
      <c r="AL918" s="391"/>
      <c r="AM918" s="391"/>
      <c r="AN918" s="391"/>
      <c r="AO918" s="391"/>
      <c r="AP918" s="391"/>
      <c r="AQ918" s="391"/>
      <c r="AR918" s="391"/>
      <c r="AS918" s="391"/>
      <c r="AT918" s="391"/>
      <c r="AU918" s="391"/>
      <c r="AV918" s="391"/>
      <c r="AW918" s="391"/>
      <c r="AX918" s="391"/>
    </row>
    <row r="919" spans="1:50">
      <c r="A919" s="391"/>
      <c r="B919" s="391"/>
      <c r="C919" s="391"/>
      <c r="D919" s="391"/>
      <c r="E919" s="394"/>
      <c r="F919" s="391"/>
      <c r="G919" s="391"/>
      <c r="H919" s="391"/>
      <c r="I919" s="391"/>
      <c r="J919" s="394"/>
      <c r="K919" s="391"/>
      <c r="L919" s="391"/>
      <c r="M919" s="391"/>
      <c r="N919" s="391"/>
      <c r="O919" s="394"/>
      <c r="P919" s="391"/>
      <c r="Q919" s="391"/>
      <c r="R919" s="391"/>
      <c r="S919" s="391"/>
      <c r="T919" s="394"/>
      <c r="U919" s="391"/>
      <c r="V919" s="391"/>
      <c r="W919" s="391"/>
      <c r="X919" s="391"/>
      <c r="Y919" s="394"/>
      <c r="Z919" s="391"/>
      <c r="AA919" s="391"/>
      <c r="AB919" s="391"/>
      <c r="AC919" s="391"/>
      <c r="AD919" s="391"/>
      <c r="AE919" s="391"/>
      <c r="AF919" s="391"/>
      <c r="AG919" s="391"/>
      <c r="AH919" s="391"/>
      <c r="AI919" s="391"/>
      <c r="AJ919" s="391"/>
      <c r="AK919" s="391"/>
      <c r="AL919" s="391"/>
      <c r="AM919" s="391"/>
      <c r="AN919" s="391"/>
      <c r="AO919" s="391"/>
      <c r="AP919" s="391"/>
      <c r="AQ919" s="391"/>
      <c r="AR919" s="391"/>
      <c r="AS919" s="391"/>
      <c r="AT919" s="391"/>
      <c r="AU919" s="391"/>
      <c r="AV919" s="391"/>
      <c r="AW919" s="391"/>
      <c r="AX919" s="391"/>
    </row>
    <row r="920" spans="1:50">
      <c r="A920" s="391"/>
      <c r="B920" s="391"/>
      <c r="C920" s="391"/>
      <c r="D920" s="391"/>
      <c r="E920" s="394"/>
      <c r="F920" s="391"/>
      <c r="G920" s="391"/>
      <c r="H920" s="391"/>
      <c r="I920" s="391"/>
      <c r="J920" s="394"/>
      <c r="K920" s="391"/>
      <c r="L920" s="391"/>
      <c r="M920" s="391"/>
      <c r="N920" s="391"/>
      <c r="O920" s="394"/>
      <c r="P920" s="391"/>
      <c r="Q920" s="391"/>
      <c r="R920" s="391"/>
      <c r="S920" s="391"/>
      <c r="T920" s="394"/>
      <c r="U920" s="391"/>
      <c r="V920" s="391"/>
      <c r="W920" s="391"/>
      <c r="X920" s="391"/>
      <c r="Y920" s="394"/>
      <c r="Z920" s="391"/>
      <c r="AA920" s="391"/>
      <c r="AB920" s="391"/>
      <c r="AC920" s="391"/>
      <c r="AD920" s="391"/>
      <c r="AE920" s="391"/>
      <c r="AF920" s="391"/>
      <c r="AG920" s="391"/>
      <c r="AH920" s="391"/>
      <c r="AI920" s="391"/>
      <c r="AJ920" s="391"/>
      <c r="AK920" s="391"/>
      <c r="AL920" s="391"/>
      <c r="AM920" s="391"/>
      <c r="AN920" s="391"/>
      <c r="AO920" s="391"/>
      <c r="AP920" s="391"/>
      <c r="AQ920" s="391"/>
      <c r="AR920" s="391"/>
      <c r="AS920" s="391"/>
      <c r="AT920" s="391"/>
      <c r="AU920" s="391"/>
      <c r="AV920" s="391"/>
      <c r="AW920" s="391"/>
      <c r="AX920" s="391"/>
    </row>
    <row r="921" spans="1:50">
      <c r="A921" s="391"/>
      <c r="B921" s="391"/>
      <c r="C921" s="391"/>
      <c r="D921" s="391"/>
      <c r="E921" s="394"/>
      <c r="F921" s="391"/>
      <c r="G921" s="391"/>
      <c r="H921" s="391"/>
      <c r="I921" s="391"/>
      <c r="J921" s="394"/>
      <c r="K921" s="391"/>
      <c r="L921" s="391"/>
      <c r="M921" s="391"/>
      <c r="N921" s="391"/>
      <c r="O921" s="394"/>
      <c r="P921" s="391"/>
      <c r="Q921" s="391"/>
      <c r="R921" s="391"/>
      <c r="S921" s="391"/>
      <c r="T921" s="394"/>
      <c r="U921" s="391"/>
      <c r="V921" s="391"/>
      <c r="W921" s="391"/>
      <c r="X921" s="391"/>
      <c r="Y921" s="394"/>
      <c r="Z921" s="391"/>
      <c r="AA921" s="391"/>
      <c r="AB921" s="391"/>
      <c r="AC921" s="391"/>
      <c r="AD921" s="391"/>
      <c r="AE921" s="391"/>
      <c r="AF921" s="391"/>
      <c r="AG921" s="391"/>
      <c r="AH921" s="391"/>
      <c r="AI921" s="391"/>
      <c r="AJ921" s="391"/>
      <c r="AK921" s="391"/>
      <c r="AL921" s="391"/>
      <c r="AM921" s="391"/>
      <c r="AN921" s="391"/>
      <c r="AO921" s="391"/>
      <c r="AP921" s="391"/>
      <c r="AQ921" s="391"/>
      <c r="AR921" s="391"/>
      <c r="AS921" s="391"/>
      <c r="AT921" s="391"/>
      <c r="AU921" s="391"/>
      <c r="AV921" s="391"/>
      <c r="AW921" s="391"/>
      <c r="AX921" s="391"/>
    </row>
    <row r="922" spans="1:50">
      <c r="A922" s="391"/>
      <c r="B922" s="391"/>
      <c r="C922" s="391"/>
      <c r="D922" s="391"/>
      <c r="E922" s="394"/>
      <c r="F922" s="391"/>
      <c r="G922" s="391"/>
      <c r="H922" s="391"/>
      <c r="I922" s="391"/>
      <c r="J922" s="394"/>
      <c r="K922" s="391"/>
      <c r="L922" s="391"/>
      <c r="M922" s="391"/>
      <c r="N922" s="391"/>
      <c r="O922" s="394"/>
      <c r="P922" s="391"/>
      <c r="Q922" s="391"/>
      <c r="R922" s="391"/>
      <c r="S922" s="391"/>
      <c r="T922" s="394"/>
      <c r="U922" s="391"/>
      <c r="V922" s="391"/>
      <c r="W922" s="391"/>
      <c r="X922" s="391"/>
      <c r="Y922" s="394"/>
      <c r="Z922" s="391"/>
      <c r="AA922" s="391"/>
      <c r="AB922" s="391"/>
      <c r="AC922" s="391"/>
      <c r="AD922" s="391"/>
      <c r="AE922" s="391"/>
      <c r="AF922" s="391"/>
      <c r="AG922" s="391"/>
      <c r="AH922" s="391"/>
      <c r="AI922" s="391"/>
      <c r="AJ922" s="391"/>
      <c r="AK922" s="391"/>
      <c r="AL922" s="391"/>
      <c r="AM922" s="391"/>
      <c r="AN922" s="391"/>
      <c r="AO922" s="391"/>
      <c r="AP922" s="391"/>
      <c r="AQ922" s="391"/>
      <c r="AR922" s="391"/>
      <c r="AS922" s="391"/>
      <c r="AT922" s="391"/>
      <c r="AU922" s="391"/>
      <c r="AV922" s="391"/>
      <c r="AW922" s="391"/>
      <c r="AX922" s="391"/>
    </row>
    <row r="923" spans="1:50">
      <c r="A923" s="391"/>
      <c r="B923" s="391"/>
      <c r="C923" s="391"/>
      <c r="D923" s="391"/>
      <c r="E923" s="394"/>
      <c r="F923" s="391"/>
      <c r="G923" s="391"/>
      <c r="H923" s="391"/>
      <c r="I923" s="391"/>
      <c r="J923" s="394"/>
      <c r="K923" s="391"/>
      <c r="L923" s="391"/>
      <c r="M923" s="391"/>
      <c r="N923" s="391"/>
      <c r="O923" s="394"/>
      <c r="P923" s="391"/>
      <c r="Q923" s="391"/>
      <c r="R923" s="391"/>
      <c r="S923" s="391"/>
      <c r="T923" s="394"/>
      <c r="U923" s="391"/>
      <c r="V923" s="391"/>
      <c r="W923" s="391"/>
      <c r="X923" s="391"/>
      <c r="Y923" s="394"/>
      <c r="Z923" s="391"/>
      <c r="AA923" s="391"/>
      <c r="AB923" s="391"/>
      <c r="AC923" s="391"/>
      <c r="AD923" s="391"/>
      <c r="AE923" s="391"/>
      <c r="AF923" s="391"/>
      <c r="AG923" s="391"/>
      <c r="AH923" s="391"/>
      <c r="AI923" s="391"/>
      <c r="AJ923" s="391"/>
      <c r="AK923" s="391"/>
      <c r="AL923" s="391"/>
      <c r="AM923" s="391"/>
      <c r="AN923" s="391"/>
      <c r="AO923" s="391"/>
      <c r="AP923" s="391"/>
      <c r="AQ923" s="391"/>
      <c r="AR923" s="391"/>
      <c r="AS923" s="391"/>
      <c r="AT923" s="391"/>
      <c r="AU923" s="391"/>
      <c r="AV923" s="391"/>
      <c r="AW923" s="391"/>
      <c r="AX923" s="391"/>
    </row>
    <row r="924" spans="1:50">
      <c r="A924" s="391"/>
      <c r="B924" s="391"/>
      <c r="C924" s="391"/>
      <c r="D924" s="391"/>
      <c r="E924" s="394"/>
      <c r="F924" s="391"/>
      <c r="G924" s="391"/>
      <c r="H924" s="391"/>
      <c r="I924" s="391"/>
      <c r="J924" s="394"/>
      <c r="K924" s="391"/>
      <c r="L924" s="391"/>
      <c r="M924" s="391"/>
      <c r="N924" s="391"/>
      <c r="O924" s="394"/>
      <c r="P924" s="391"/>
      <c r="Q924" s="391"/>
      <c r="R924" s="391"/>
      <c r="S924" s="391"/>
      <c r="T924" s="394"/>
      <c r="U924" s="391"/>
      <c r="V924" s="391"/>
      <c r="W924" s="391"/>
      <c r="X924" s="391"/>
      <c r="Y924" s="394"/>
      <c r="Z924" s="391"/>
      <c r="AA924" s="391"/>
      <c r="AB924" s="391"/>
      <c r="AC924" s="391"/>
      <c r="AD924" s="391"/>
      <c r="AE924" s="391"/>
      <c r="AF924" s="391"/>
      <c r="AG924" s="391"/>
      <c r="AH924" s="391"/>
      <c r="AI924" s="391"/>
      <c r="AJ924" s="391"/>
      <c r="AK924" s="391"/>
      <c r="AL924" s="391"/>
      <c r="AM924" s="391"/>
      <c r="AN924" s="391"/>
      <c r="AO924" s="391"/>
      <c r="AP924" s="391"/>
      <c r="AQ924" s="391"/>
      <c r="AR924" s="391"/>
      <c r="AS924" s="391"/>
      <c r="AT924" s="391"/>
      <c r="AU924" s="391"/>
      <c r="AV924" s="391"/>
      <c r="AW924" s="391"/>
      <c r="AX924" s="391"/>
    </row>
    <row r="925" spans="1:50">
      <c r="A925" s="391"/>
      <c r="B925" s="391"/>
      <c r="C925" s="391"/>
      <c r="D925" s="391"/>
      <c r="E925" s="394"/>
      <c r="F925" s="391"/>
      <c r="G925" s="391"/>
      <c r="H925" s="391"/>
      <c r="I925" s="391"/>
      <c r="J925" s="394"/>
      <c r="K925" s="391"/>
      <c r="L925" s="391"/>
      <c r="M925" s="391"/>
      <c r="N925" s="391"/>
      <c r="O925" s="394"/>
      <c r="P925" s="391"/>
      <c r="Q925" s="391"/>
      <c r="R925" s="391"/>
      <c r="S925" s="391"/>
      <c r="T925" s="394"/>
      <c r="U925" s="391"/>
      <c r="V925" s="391"/>
      <c r="W925" s="391"/>
      <c r="X925" s="391"/>
      <c r="Y925" s="394"/>
      <c r="Z925" s="391"/>
      <c r="AA925" s="391"/>
      <c r="AB925" s="391"/>
      <c r="AC925" s="391"/>
      <c r="AD925" s="391"/>
      <c r="AE925" s="391"/>
      <c r="AF925" s="391"/>
      <c r="AG925" s="391"/>
      <c r="AH925" s="391"/>
      <c r="AI925" s="391"/>
      <c r="AJ925" s="391"/>
      <c r="AK925" s="391"/>
      <c r="AL925" s="391"/>
      <c r="AM925" s="391"/>
      <c r="AN925" s="391"/>
      <c r="AO925" s="391"/>
      <c r="AP925" s="391"/>
      <c r="AQ925" s="391"/>
      <c r="AR925" s="391"/>
      <c r="AS925" s="391"/>
      <c r="AT925" s="391"/>
      <c r="AU925" s="391"/>
      <c r="AV925" s="391"/>
      <c r="AW925" s="391"/>
      <c r="AX925" s="391"/>
    </row>
    <row r="926" spans="1:50">
      <c r="A926" s="391"/>
      <c r="B926" s="391"/>
      <c r="C926" s="391"/>
      <c r="D926" s="391"/>
      <c r="E926" s="394"/>
      <c r="F926" s="391"/>
      <c r="G926" s="391"/>
      <c r="H926" s="391"/>
      <c r="I926" s="391"/>
      <c r="J926" s="394"/>
      <c r="K926" s="391"/>
      <c r="L926" s="391"/>
      <c r="M926" s="391"/>
      <c r="N926" s="391"/>
      <c r="O926" s="394"/>
      <c r="P926" s="391"/>
      <c r="Q926" s="391"/>
      <c r="R926" s="391"/>
      <c r="S926" s="391"/>
      <c r="T926" s="394"/>
      <c r="U926" s="391"/>
      <c r="V926" s="391"/>
      <c r="W926" s="391"/>
      <c r="X926" s="391"/>
      <c r="Y926" s="394"/>
      <c r="Z926" s="391"/>
      <c r="AA926" s="391"/>
      <c r="AB926" s="391"/>
      <c r="AC926" s="391"/>
      <c r="AD926" s="391"/>
      <c r="AE926" s="391"/>
      <c r="AF926" s="391"/>
      <c r="AG926" s="391"/>
      <c r="AH926" s="391"/>
      <c r="AI926" s="391"/>
      <c r="AJ926" s="391"/>
      <c r="AK926" s="391"/>
      <c r="AL926" s="391"/>
      <c r="AM926" s="391"/>
      <c r="AN926" s="391"/>
      <c r="AO926" s="391"/>
      <c r="AP926" s="391"/>
      <c r="AQ926" s="391"/>
      <c r="AR926" s="391"/>
      <c r="AS926" s="391"/>
      <c r="AT926" s="391"/>
      <c r="AU926" s="391"/>
      <c r="AV926" s="391"/>
      <c r="AW926" s="391"/>
      <c r="AX926" s="391"/>
    </row>
    <row r="927" spans="1:50">
      <c r="A927" s="391"/>
      <c r="B927" s="391"/>
      <c r="C927" s="391"/>
      <c r="D927" s="391"/>
      <c r="E927" s="394"/>
      <c r="F927" s="391"/>
      <c r="G927" s="391"/>
      <c r="H927" s="391"/>
      <c r="I927" s="391"/>
      <c r="J927" s="394"/>
      <c r="K927" s="391"/>
      <c r="L927" s="391"/>
      <c r="M927" s="391"/>
      <c r="N927" s="391"/>
      <c r="O927" s="394"/>
      <c r="P927" s="391"/>
      <c r="Q927" s="391"/>
      <c r="R927" s="391"/>
      <c r="S927" s="391"/>
      <c r="T927" s="394"/>
      <c r="U927" s="391"/>
      <c r="V927" s="391"/>
      <c r="W927" s="391"/>
      <c r="X927" s="391"/>
      <c r="Y927" s="394"/>
      <c r="Z927" s="391"/>
      <c r="AA927" s="391"/>
      <c r="AB927" s="391"/>
      <c r="AC927" s="391"/>
      <c r="AD927" s="391"/>
      <c r="AE927" s="391"/>
      <c r="AF927" s="391"/>
      <c r="AG927" s="391"/>
      <c r="AH927" s="391"/>
      <c r="AI927" s="391"/>
      <c r="AJ927" s="391"/>
      <c r="AK927" s="391"/>
      <c r="AL927" s="391"/>
      <c r="AM927" s="391"/>
      <c r="AN927" s="391"/>
      <c r="AO927" s="391"/>
      <c r="AP927" s="391"/>
      <c r="AQ927" s="391"/>
      <c r="AR927" s="391"/>
      <c r="AS927" s="391"/>
      <c r="AT927" s="391"/>
      <c r="AU927" s="391"/>
      <c r="AV927" s="391"/>
      <c r="AW927" s="391"/>
      <c r="AX927" s="391"/>
    </row>
    <row r="928" spans="1:50">
      <c r="A928" s="391"/>
      <c r="B928" s="391"/>
      <c r="C928" s="391"/>
      <c r="D928" s="391"/>
      <c r="E928" s="394"/>
      <c r="F928" s="391"/>
      <c r="G928" s="391"/>
      <c r="H928" s="391"/>
      <c r="I928" s="391"/>
      <c r="J928" s="394"/>
      <c r="K928" s="391"/>
      <c r="L928" s="391"/>
      <c r="M928" s="391"/>
      <c r="N928" s="391"/>
      <c r="O928" s="394"/>
      <c r="P928" s="391"/>
      <c r="Q928" s="391"/>
      <c r="R928" s="391"/>
      <c r="S928" s="391"/>
      <c r="T928" s="394"/>
      <c r="U928" s="391"/>
      <c r="V928" s="391"/>
      <c r="W928" s="391"/>
      <c r="X928" s="391"/>
      <c r="Y928" s="394"/>
      <c r="Z928" s="391"/>
      <c r="AA928" s="391"/>
      <c r="AB928" s="391"/>
      <c r="AC928" s="391"/>
      <c r="AD928" s="391"/>
      <c r="AE928" s="391"/>
      <c r="AF928" s="391"/>
      <c r="AG928" s="391"/>
      <c r="AH928" s="391"/>
      <c r="AI928" s="391"/>
      <c r="AJ928" s="391"/>
      <c r="AK928" s="391"/>
      <c r="AL928" s="391"/>
      <c r="AM928" s="391"/>
      <c r="AN928" s="391"/>
      <c r="AO928" s="391"/>
      <c r="AP928" s="391"/>
      <c r="AQ928" s="391"/>
      <c r="AR928" s="391"/>
      <c r="AS928" s="391"/>
      <c r="AT928" s="391"/>
      <c r="AU928" s="391"/>
      <c r="AV928" s="391"/>
      <c r="AW928" s="391"/>
      <c r="AX928" s="391"/>
    </row>
    <row r="929" spans="1:50">
      <c r="A929" s="391"/>
      <c r="B929" s="391"/>
      <c r="C929" s="391"/>
      <c r="D929" s="391"/>
      <c r="E929" s="394"/>
      <c r="F929" s="391"/>
      <c r="G929" s="391"/>
      <c r="H929" s="391"/>
      <c r="I929" s="391"/>
      <c r="J929" s="394"/>
      <c r="K929" s="391"/>
      <c r="L929" s="391"/>
      <c r="M929" s="391"/>
      <c r="N929" s="391"/>
      <c r="O929" s="394"/>
      <c r="P929" s="391"/>
      <c r="Q929" s="391"/>
      <c r="R929" s="391"/>
      <c r="S929" s="391"/>
      <c r="T929" s="394"/>
      <c r="U929" s="391"/>
      <c r="V929" s="391"/>
      <c r="W929" s="391"/>
      <c r="X929" s="391"/>
      <c r="Y929" s="394"/>
      <c r="Z929" s="391"/>
      <c r="AA929" s="391"/>
      <c r="AB929" s="391"/>
      <c r="AC929" s="391"/>
      <c r="AD929" s="391"/>
      <c r="AE929" s="391"/>
      <c r="AF929" s="391"/>
      <c r="AG929" s="391"/>
      <c r="AH929" s="391"/>
      <c r="AI929" s="391"/>
      <c r="AJ929" s="391"/>
      <c r="AK929" s="391"/>
      <c r="AL929" s="391"/>
      <c r="AM929" s="391"/>
      <c r="AN929" s="391"/>
      <c r="AO929" s="391"/>
      <c r="AP929" s="391"/>
      <c r="AQ929" s="391"/>
      <c r="AR929" s="391"/>
      <c r="AS929" s="391"/>
      <c r="AT929" s="391"/>
      <c r="AU929" s="391"/>
      <c r="AV929" s="391"/>
      <c r="AW929" s="391"/>
      <c r="AX929" s="391"/>
    </row>
    <row r="930" spans="1:50">
      <c r="A930" s="391"/>
      <c r="B930" s="391"/>
      <c r="C930" s="391"/>
      <c r="D930" s="391"/>
      <c r="E930" s="394"/>
      <c r="F930" s="391"/>
      <c r="G930" s="391"/>
      <c r="H930" s="391"/>
      <c r="I930" s="391"/>
      <c r="J930" s="394"/>
      <c r="K930" s="391"/>
      <c r="L930" s="391"/>
      <c r="M930" s="391"/>
      <c r="N930" s="391"/>
      <c r="O930" s="394"/>
      <c r="P930" s="391"/>
      <c r="Q930" s="391"/>
      <c r="R930" s="391"/>
      <c r="S930" s="391"/>
      <c r="T930" s="394"/>
      <c r="U930" s="391"/>
      <c r="V930" s="391"/>
      <c r="W930" s="391"/>
      <c r="X930" s="391"/>
      <c r="Y930" s="394"/>
      <c r="Z930" s="391"/>
      <c r="AA930" s="391"/>
      <c r="AB930" s="391"/>
      <c r="AC930" s="391"/>
      <c r="AD930" s="391"/>
      <c r="AE930" s="391"/>
      <c r="AF930" s="391"/>
      <c r="AG930" s="391"/>
      <c r="AH930" s="391"/>
      <c r="AI930" s="391"/>
      <c r="AJ930" s="391"/>
      <c r="AK930" s="391"/>
      <c r="AL930" s="391"/>
      <c r="AM930" s="391"/>
      <c r="AN930" s="391"/>
      <c r="AO930" s="391"/>
      <c r="AP930" s="391"/>
      <c r="AQ930" s="391"/>
      <c r="AR930" s="391"/>
      <c r="AS930" s="391"/>
      <c r="AT930" s="391"/>
      <c r="AU930" s="391"/>
      <c r="AV930" s="391"/>
      <c r="AW930" s="391"/>
      <c r="AX930" s="391"/>
    </row>
    <row r="931" spans="1:50">
      <c r="A931" s="388"/>
      <c r="B931" s="388"/>
      <c r="C931" s="388"/>
      <c r="D931" s="388"/>
      <c r="E931" s="395"/>
      <c r="F931" s="388"/>
      <c r="G931" s="388"/>
      <c r="H931" s="388"/>
      <c r="I931" s="388"/>
      <c r="J931" s="395"/>
      <c r="K931" s="388"/>
      <c r="L931" s="388"/>
      <c r="M931" s="388"/>
      <c r="N931" s="388"/>
      <c r="O931" s="395"/>
      <c r="P931" s="388"/>
      <c r="Q931" s="388"/>
      <c r="R931" s="388"/>
      <c r="S931" s="388"/>
      <c r="T931" s="395"/>
      <c r="U931" s="388"/>
      <c r="V931" s="388"/>
      <c r="W931" s="388"/>
      <c r="X931" s="388"/>
      <c r="Y931" s="395"/>
      <c r="Z931" s="396"/>
      <c r="AA931" s="388"/>
      <c r="AB931" s="388"/>
      <c r="AC931" s="388"/>
      <c r="AD931" s="388"/>
      <c r="AE931" s="388"/>
      <c r="AF931" s="388"/>
      <c r="AG931" s="388"/>
      <c r="AH931" s="388"/>
      <c r="AI931" s="388"/>
      <c r="AJ931" s="388"/>
      <c r="AK931" s="388"/>
      <c r="AL931" s="388"/>
      <c r="AM931" s="388"/>
      <c r="AN931" s="388"/>
      <c r="AO931" s="388"/>
      <c r="AP931" s="388"/>
      <c r="AQ931" s="388"/>
      <c r="AR931" s="388"/>
      <c r="AS931" s="388"/>
      <c r="AT931" s="388"/>
      <c r="AU931" s="388"/>
      <c r="AV931" s="388"/>
      <c r="AW931" s="388"/>
      <c r="AX931" s="388"/>
    </row>
    <row r="932" spans="1:50" ht="18.75">
      <c r="A932" s="2029" t="s">
        <v>0</v>
      </c>
      <c r="B932" s="2029"/>
      <c r="C932" s="2029"/>
      <c r="D932" s="2029"/>
      <c r="E932" s="2029"/>
      <c r="F932" s="2029" t="s">
        <v>1</v>
      </c>
      <c r="G932" s="2029"/>
      <c r="H932" s="2029"/>
      <c r="I932" s="2029"/>
      <c r="J932" s="2029"/>
      <c r="K932" s="2029" t="s">
        <v>2</v>
      </c>
      <c r="L932" s="2029"/>
      <c r="M932" s="2029"/>
      <c r="N932" s="2029"/>
      <c r="O932" s="2029"/>
      <c r="P932" s="2029" t="s">
        <v>3</v>
      </c>
      <c r="Q932" s="2029"/>
      <c r="R932" s="2029"/>
      <c r="S932" s="2029"/>
      <c r="T932" s="2029"/>
      <c r="U932" s="2029" t="s">
        <v>4</v>
      </c>
      <c r="V932" s="2029"/>
      <c r="W932" s="2029"/>
      <c r="X932" s="2029"/>
      <c r="Y932" s="2029"/>
      <c r="Z932" s="2029" t="s">
        <v>5</v>
      </c>
      <c r="AA932" s="2029"/>
      <c r="AB932" s="2029"/>
      <c r="AC932" s="2029"/>
      <c r="AD932" s="2029"/>
      <c r="AE932" s="2029" t="s">
        <v>6</v>
      </c>
      <c r="AF932" s="2029"/>
      <c r="AG932" s="2029"/>
      <c r="AH932" s="2029"/>
      <c r="AI932" s="2029"/>
      <c r="AJ932" s="2029" t="s">
        <v>7</v>
      </c>
      <c r="AK932" s="2029"/>
      <c r="AL932" s="2029"/>
      <c r="AM932" s="2029"/>
      <c r="AN932" s="2029"/>
      <c r="AO932" s="2029" t="s">
        <v>8</v>
      </c>
      <c r="AP932" s="2029"/>
      <c r="AQ932" s="2029"/>
      <c r="AR932" s="2029"/>
      <c r="AS932" s="2029"/>
      <c r="AT932" s="2029" t="s">
        <v>9</v>
      </c>
      <c r="AU932" s="2029"/>
      <c r="AV932" s="2029"/>
      <c r="AW932" s="2029"/>
      <c r="AX932" s="2029"/>
    </row>
    <row r="933" spans="1:50">
      <c r="A933" s="386"/>
      <c r="B933" s="386"/>
      <c r="C933" s="386"/>
      <c r="D933" s="386"/>
      <c r="E933" s="386"/>
      <c r="F933" s="386"/>
      <c r="G933" s="386"/>
      <c r="H933" s="386"/>
      <c r="I933" s="386"/>
      <c r="J933" s="386"/>
      <c r="K933" s="386"/>
      <c r="L933" s="386"/>
      <c r="M933" s="386"/>
      <c r="N933" s="386"/>
      <c r="O933" s="386"/>
      <c r="P933" s="386"/>
      <c r="Q933" s="386"/>
      <c r="R933" s="386"/>
      <c r="S933" s="386"/>
      <c r="T933" s="386"/>
      <c r="U933" s="386"/>
      <c r="V933" s="386"/>
      <c r="W933" s="386"/>
      <c r="X933" s="386"/>
      <c r="Y933" s="386"/>
      <c r="Z933" s="398">
        <v>1</v>
      </c>
      <c r="AA933" s="386"/>
      <c r="AB933" s="386"/>
      <c r="AC933" s="386"/>
      <c r="AD933" s="393"/>
      <c r="AE933" s="386">
        <v>2</v>
      </c>
      <c r="AF933" s="386"/>
      <c r="AG933" s="386"/>
      <c r="AH933" s="386"/>
      <c r="AI933" s="393"/>
      <c r="AJ933" s="386">
        <v>3</v>
      </c>
      <c r="AK933" s="386"/>
      <c r="AL933" s="386"/>
      <c r="AM933" s="386"/>
      <c r="AN933" s="393"/>
      <c r="AO933" s="386">
        <v>4</v>
      </c>
      <c r="AP933" s="386"/>
      <c r="AQ933" s="386"/>
      <c r="AR933" s="386"/>
      <c r="AS933" s="393"/>
      <c r="AT933" s="386">
        <v>5</v>
      </c>
      <c r="AU933" s="386"/>
      <c r="AV933" s="386"/>
      <c r="AW933" s="386"/>
      <c r="AX933" s="393"/>
    </row>
    <row r="934" spans="1:50">
      <c r="A934" s="391"/>
      <c r="B934" s="391"/>
      <c r="C934" s="391"/>
      <c r="D934" s="391"/>
      <c r="E934" s="391"/>
      <c r="F934" s="391"/>
      <c r="G934" s="391"/>
      <c r="H934" s="391"/>
      <c r="I934" s="391"/>
      <c r="J934" s="391"/>
      <c r="K934" s="391"/>
      <c r="L934" s="391"/>
      <c r="M934" s="391"/>
      <c r="N934" s="391"/>
      <c r="O934" s="391"/>
      <c r="P934" s="391"/>
      <c r="Q934" s="391"/>
      <c r="R934" s="391"/>
      <c r="S934" s="391"/>
      <c r="T934" s="391"/>
      <c r="U934" s="391"/>
      <c r="V934" s="391"/>
      <c r="W934" s="391"/>
      <c r="X934" s="391"/>
      <c r="Y934" s="391"/>
      <c r="Z934" s="399"/>
      <c r="AA934" s="391"/>
      <c r="AB934" s="391"/>
      <c r="AC934" s="391"/>
      <c r="AD934" s="394"/>
      <c r="AE934" s="391"/>
      <c r="AF934" s="391"/>
      <c r="AG934" s="391"/>
      <c r="AH934" s="391"/>
      <c r="AI934" s="394"/>
      <c r="AJ934" s="391"/>
      <c r="AK934" s="391"/>
      <c r="AL934" s="391"/>
      <c r="AM934" s="391"/>
      <c r="AN934" s="394"/>
      <c r="AO934" s="391"/>
      <c r="AP934" s="391"/>
      <c r="AQ934" s="391"/>
      <c r="AR934" s="391"/>
      <c r="AS934" s="394"/>
      <c r="AT934" s="391"/>
      <c r="AU934" s="391"/>
      <c r="AV934" s="391"/>
      <c r="AW934" s="391"/>
      <c r="AX934" s="394"/>
    </row>
    <row r="935" spans="1:50">
      <c r="A935" s="391"/>
      <c r="B935" s="391"/>
      <c r="C935" s="391"/>
      <c r="D935" s="391"/>
      <c r="E935" s="391"/>
      <c r="F935" s="391"/>
      <c r="G935" s="391"/>
      <c r="H935" s="391"/>
      <c r="I935" s="391"/>
      <c r="J935" s="391"/>
      <c r="K935" s="391"/>
      <c r="L935" s="391"/>
      <c r="M935" s="391"/>
      <c r="N935" s="391"/>
      <c r="O935" s="391"/>
      <c r="P935" s="391"/>
      <c r="Q935" s="391"/>
      <c r="R935" s="391"/>
      <c r="S935" s="391"/>
      <c r="T935" s="391"/>
      <c r="U935" s="391"/>
      <c r="V935" s="391"/>
      <c r="W935" s="391"/>
      <c r="X935" s="391"/>
      <c r="Y935" s="391"/>
      <c r="Z935" s="399"/>
      <c r="AA935" s="391"/>
      <c r="AB935" s="391"/>
      <c r="AC935" s="391"/>
      <c r="AD935" s="394"/>
      <c r="AE935" s="391"/>
      <c r="AF935" s="391"/>
      <c r="AG935" s="391"/>
      <c r="AH935" s="391"/>
      <c r="AI935" s="394"/>
      <c r="AJ935" s="391"/>
      <c r="AK935" s="391"/>
      <c r="AL935" s="391"/>
      <c r="AM935" s="391"/>
      <c r="AN935" s="394"/>
      <c r="AO935" s="391"/>
      <c r="AP935" s="391"/>
      <c r="AQ935" s="391"/>
      <c r="AR935" s="391"/>
      <c r="AS935" s="394"/>
      <c r="AT935" s="391"/>
      <c r="AU935" s="391"/>
      <c r="AV935" s="391"/>
      <c r="AW935" s="391"/>
      <c r="AX935" s="394"/>
    </row>
    <row r="936" spans="1:50">
      <c r="A936" s="391"/>
      <c r="B936" s="391"/>
      <c r="C936" s="391"/>
      <c r="D936" s="391"/>
      <c r="E936" s="391"/>
      <c r="F936" s="391"/>
      <c r="G936" s="391"/>
      <c r="H936" s="391"/>
      <c r="I936" s="391"/>
      <c r="J936" s="391"/>
      <c r="K936" s="391"/>
      <c r="L936" s="391"/>
      <c r="M936" s="391"/>
      <c r="N936" s="391"/>
      <c r="O936" s="391"/>
      <c r="P936" s="391"/>
      <c r="Q936" s="391"/>
      <c r="R936" s="391"/>
      <c r="S936" s="391"/>
      <c r="T936" s="391"/>
      <c r="U936" s="391"/>
      <c r="V936" s="391"/>
      <c r="W936" s="391"/>
      <c r="X936" s="391"/>
      <c r="Y936" s="391"/>
      <c r="Z936" s="399"/>
      <c r="AA936" s="391"/>
      <c r="AB936" s="391"/>
      <c r="AC936" s="391"/>
      <c r="AD936" s="394"/>
      <c r="AE936" s="391"/>
      <c r="AF936" s="391"/>
      <c r="AG936" s="391"/>
      <c r="AH936" s="391"/>
      <c r="AI936" s="394"/>
      <c r="AJ936" s="391"/>
      <c r="AK936" s="391"/>
      <c r="AL936" s="391"/>
      <c r="AM936" s="391"/>
      <c r="AN936" s="394"/>
      <c r="AO936" s="391"/>
      <c r="AP936" s="391"/>
      <c r="AQ936" s="391"/>
      <c r="AR936" s="391"/>
      <c r="AS936" s="394"/>
      <c r="AT936" s="391"/>
      <c r="AU936" s="391"/>
      <c r="AV936" s="391"/>
      <c r="AW936" s="391"/>
      <c r="AX936" s="394"/>
    </row>
    <row r="937" spans="1:50">
      <c r="A937" s="391"/>
      <c r="B937" s="391"/>
      <c r="C937" s="391"/>
      <c r="D937" s="391"/>
      <c r="E937" s="391"/>
      <c r="F937" s="391"/>
      <c r="G937" s="391"/>
      <c r="H937" s="391"/>
      <c r="I937" s="391"/>
      <c r="J937" s="391"/>
      <c r="K937" s="391"/>
      <c r="L937" s="391"/>
      <c r="M937" s="391"/>
      <c r="N937" s="391"/>
      <c r="O937" s="391"/>
      <c r="P937" s="391"/>
      <c r="Q937" s="391"/>
      <c r="R937" s="391"/>
      <c r="S937" s="391"/>
      <c r="T937" s="391"/>
      <c r="U937" s="391"/>
      <c r="V937" s="391"/>
      <c r="W937" s="391"/>
      <c r="X937" s="391"/>
      <c r="Y937" s="391"/>
      <c r="Z937" s="399"/>
      <c r="AA937" s="391"/>
      <c r="AB937" s="391"/>
      <c r="AC937" s="391"/>
      <c r="AD937" s="394"/>
      <c r="AE937" s="391"/>
      <c r="AF937" s="391"/>
      <c r="AG937" s="391"/>
      <c r="AH937" s="391"/>
      <c r="AI937" s="394"/>
      <c r="AJ937" s="391"/>
      <c r="AK937" s="391"/>
      <c r="AL937" s="391"/>
      <c r="AM937" s="391"/>
      <c r="AN937" s="394"/>
      <c r="AO937" s="391"/>
      <c r="AP937" s="391"/>
      <c r="AQ937" s="391"/>
      <c r="AR937" s="391"/>
      <c r="AS937" s="394"/>
      <c r="AT937" s="391"/>
      <c r="AU937" s="391"/>
      <c r="AV937" s="391"/>
      <c r="AW937" s="391"/>
      <c r="AX937" s="394"/>
    </row>
    <row r="938" spans="1:50">
      <c r="A938" s="391"/>
      <c r="B938" s="391"/>
      <c r="C938" s="391"/>
      <c r="D938" s="391"/>
      <c r="E938" s="391"/>
      <c r="F938" s="391"/>
      <c r="G938" s="391"/>
      <c r="H938" s="391"/>
      <c r="I938" s="391"/>
      <c r="J938" s="391"/>
      <c r="K938" s="391"/>
      <c r="L938" s="391"/>
      <c r="M938" s="391"/>
      <c r="N938" s="391"/>
      <c r="O938" s="391"/>
      <c r="P938" s="391"/>
      <c r="Q938" s="391"/>
      <c r="R938" s="391"/>
      <c r="S938" s="391"/>
      <c r="T938" s="391"/>
      <c r="U938" s="391"/>
      <c r="V938" s="391"/>
      <c r="W938" s="391"/>
      <c r="X938" s="391"/>
      <c r="Y938" s="391"/>
      <c r="Z938" s="399"/>
      <c r="AA938" s="391"/>
      <c r="AB938" s="391"/>
      <c r="AC938" s="391"/>
      <c r="AD938" s="394"/>
      <c r="AE938" s="391"/>
      <c r="AF938" s="391"/>
      <c r="AG938" s="391"/>
      <c r="AH938" s="391"/>
      <c r="AI938" s="394"/>
      <c r="AJ938" s="391"/>
      <c r="AK938" s="391"/>
      <c r="AL938" s="391"/>
      <c r="AM938" s="391"/>
      <c r="AN938" s="394"/>
      <c r="AO938" s="391"/>
      <c r="AP938" s="391"/>
      <c r="AQ938" s="391"/>
      <c r="AR938" s="391"/>
      <c r="AS938" s="394"/>
      <c r="AT938" s="391"/>
      <c r="AU938" s="391"/>
      <c r="AV938" s="391"/>
      <c r="AW938" s="391"/>
      <c r="AX938" s="394"/>
    </row>
    <row r="939" spans="1:50">
      <c r="A939" s="391"/>
      <c r="B939" s="391"/>
      <c r="C939" s="391"/>
      <c r="D939" s="391"/>
      <c r="E939" s="391"/>
      <c r="F939" s="391"/>
      <c r="G939" s="391"/>
      <c r="H939" s="391"/>
      <c r="I939" s="391"/>
      <c r="J939" s="391"/>
      <c r="K939" s="391"/>
      <c r="L939" s="391"/>
      <c r="M939" s="391"/>
      <c r="N939" s="391"/>
      <c r="O939" s="391"/>
      <c r="P939" s="391"/>
      <c r="Q939" s="391"/>
      <c r="R939" s="391"/>
      <c r="S939" s="391"/>
      <c r="T939" s="391"/>
      <c r="U939" s="391"/>
      <c r="V939" s="391"/>
      <c r="W939" s="391"/>
      <c r="X939" s="391"/>
      <c r="Y939" s="391"/>
      <c r="Z939" s="399"/>
      <c r="AA939" s="391"/>
      <c r="AB939" s="391"/>
      <c r="AC939" s="391"/>
      <c r="AD939" s="394"/>
      <c r="AE939" s="391"/>
      <c r="AF939" s="391"/>
      <c r="AG939" s="391"/>
      <c r="AH939" s="391"/>
      <c r="AI939" s="394"/>
      <c r="AJ939" s="391"/>
      <c r="AK939" s="391"/>
      <c r="AL939" s="391"/>
      <c r="AM939" s="391"/>
      <c r="AN939" s="394"/>
      <c r="AO939" s="391"/>
      <c r="AP939" s="391"/>
      <c r="AQ939" s="391"/>
      <c r="AR939" s="391"/>
      <c r="AS939" s="394"/>
      <c r="AT939" s="391"/>
      <c r="AU939" s="391"/>
      <c r="AV939" s="391"/>
      <c r="AW939" s="391"/>
      <c r="AX939" s="394"/>
    </row>
    <row r="940" spans="1:50">
      <c r="A940" s="391"/>
      <c r="B940" s="391"/>
      <c r="C940" s="391"/>
      <c r="D940" s="391"/>
      <c r="E940" s="391"/>
      <c r="F940" s="391"/>
      <c r="G940" s="391"/>
      <c r="H940" s="391"/>
      <c r="I940" s="391"/>
      <c r="J940" s="391"/>
      <c r="K940" s="391"/>
      <c r="L940" s="391"/>
      <c r="M940" s="391"/>
      <c r="N940" s="391"/>
      <c r="O940" s="391"/>
      <c r="P940" s="391"/>
      <c r="Q940" s="391"/>
      <c r="R940" s="391"/>
      <c r="S940" s="391"/>
      <c r="T940" s="391"/>
      <c r="U940" s="391"/>
      <c r="V940" s="391"/>
      <c r="W940" s="391"/>
      <c r="X940" s="391"/>
      <c r="Y940" s="391"/>
      <c r="Z940" s="399"/>
      <c r="AA940" s="391"/>
      <c r="AB940" s="391"/>
      <c r="AC940" s="391"/>
      <c r="AD940" s="394"/>
      <c r="AE940" s="391"/>
      <c r="AF940" s="391"/>
      <c r="AG940" s="391"/>
      <c r="AH940" s="391"/>
      <c r="AI940" s="394"/>
      <c r="AJ940" s="391"/>
      <c r="AK940" s="391"/>
      <c r="AL940" s="391"/>
      <c r="AM940" s="391"/>
      <c r="AN940" s="394"/>
      <c r="AO940" s="391"/>
      <c r="AP940" s="391"/>
      <c r="AQ940" s="391"/>
      <c r="AR940" s="391"/>
      <c r="AS940" s="394"/>
      <c r="AT940" s="391"/>
      <c r="AU940" s="391"/>
      <c r="AV940" s="391"/>
      <c r="AW940" s="391"/>
      <c r="AX940" s="394"/>
    </row>
    <row r="941" spans="1:50">
      <c r="A941" s="391"/>
      <c r="B941" s="391"/>
      <c r="C941" s="391"/>
      <c r="D941" s="391"/>
      <c r="E941" s="391"/>
      <c r="F941" s="391"/>
      <c r="G941" s="391"/>
      <c r="H941" s="391"/>
      <c r="I941" s="391"/>
      <c r="J941" s="391"/>
      <c r="K941" s="391"/>
      <c r="L941" s="391"/>
      <c r="M941" s="391"/>
      <c r="N941" s="391"/>
      <c r="O941" s="391"/>
      <c r="P941" s="391"/>
      <c r="Q941" s="391"/>
      <c r="R941" s="391"/>
      <c r="S941" s="391"/>
      <c r="T941" s="391"/>
      <c r="U941" s="391"/>
      <c r="V941" s="391"/>
      <c r="W941" s="391"/>
      <c r="X941" s="391"/>
      <c r="Y941" s="391"/>
      <c r="Z941" s="399"/>
      <c r="AA941" s="391"/>
      <c r="AB941" s="391"/>
      <c r="AC941" s="391"/>
      <c r="AD941" s="394"/>
      <c r="AE941" s="391"/>
      <c r="AF941" s="391"/>
      <c r="AG941" s="391"/>
      <c r="AH941" s="391"/>
      <c r="AI941" s="394"/>
      <c r="AJ941" s="391"/>
      <c r="AK941" s="391"/>
      <c r="AL941" s="391"/>
      <c r="AM941" s="391"/>
      <c r="AN941" s="394"/>
      <c r="AO941" s="391"/>
      <c r="AP941" s="391"/>
      <c r="AQ941" s="391"/>
      <c r="AR941" s="391"/>
      <c r="AS941" s="394"/>
      <c r="AT941" s="391"/>
      <c r="AU941" s="391"/>
      <c r="AV941" s="391"/>
      <c r="AW941" s="391"/>
      <c r="AX941" s="394"/>
    </row>
    <row r="942" spans="1:50">
      <c r="A942" s="391"/>
      <c r="B942" s="391"/>
      <c r="C942" s="391"/>
      <c r="D942" s="391"/>
      <c r="E942" s="391"/>
      <c r="F942" s="391"/>
      <c r="G942" s="391"/>
      <c r="H942" s="391"/>
      <c r="I942" s="391"/>
      <c r="J942" s="391"/>
      <c r="K942" s="391"/>
      <c r="L942" s="391"/>
      <c r="M942" s="391"/>
      <c r="N942" s="391"/>
      <c r="O942" s="391"/>
      <c r="P942" s="391"/>
      <c r="Q942" s="391"/>
      <c r="R942" s="391"/>
      <c r="S942" s="391"/>
      <c r="T942" s="391"/>
      <c r="U942" s="391"/>
      <c r="V942" s="391"/>
      <c r="W942" s="391"/>
      <c r="X942" s="391"/>
      <c r="Y942" s="391"/>
      <c r="Z942" s="399"/>
      <c r="AA942" s="391"/>
      <c r="AB942" s="391"/>
      <c r="AC942" s="391"/>
      <c r="AD942" s="394"/>
      <c r="AE942" s="391"/>
      <c r="AF942" s="391"/>
      <c r="AG942" s="391"/>
      <c r="AH942" s="391"/>
      <c r="AI942" s="394"/>
      <c r="AJ942" s="391"/>
      <c r="AK942" s="391"/>
      <c r="AL942" s="391"/>
      <c r="AM942" s="391"/>
      <c r="AN942" s="394"/>
      <c r="AO942" s="391"/>
      <c r="AP942" s="391"/>
      <c r="AQ942" s="391"/>
      <c r="AR942" s="391"/>
      <c r="AS942" s="394"/>
      <c r="AT942" s="391"/>
      <c r="AU942" s="391"/>
      <c r="AV942" s="391"/>
      <c r="AW942" s="391"/>
      <c r="AX942" s="394"/>
    </row>
    <row r="943" spans="1:50">
      <c r="A943" s="391"/>
      <c r="B943" s="391"/>
      <c r="C943" s="391"/>
      <c r="D943" s="391"/>
      <c r="E943" s="391"/>
      <c r="F943" s="391"/>
      <c r="G943" s="391"/>
      <c r="H943" s="391"/>
      <c r="I943" s="391"/>
      <c r="J943" s="391"/>
      <c r="K943" s="391"/>
      <c r="L943" s="391"/>
      <c r="M943" s="391"/>
      <c r="N943" s="391"/>
      <c r="O943" s="391"/>
      <c r="P943" s="391"/>
      <c r="Q943" s="391"/>
      <c r="R943" s="391"/>
      <c r="S943" s="391"/>
      <c r="T943" s="391"/>
      <c r="U943" s="391"/>
      <c r="V943" s="391"/>
      <c r="W943" s="391"/>
      <c r="X943" s="391"/>
      <c r="Y943" s="391"/>
      <c r="Z943" s="399"/>
      <c r="AA943" s="391"/>
      <c r="AB943" s="391"/>
      <c r="AC943" s="391"/>
      <c r="AD943" s="394"/>
      <c r="AE943" s="391"/>
      <c r="AF943" s="391"/>
      <c r="AG943" s="391"/>
      <c r="AH943" s="391"/>
      <c r="AI943" s="394"/>
      <c r="AJ943" s="391"/>
      <c r="AK943" s="391"/>
      <c r="AL943" s="391"/>
      <c r="AM943" s="391"/>
      <c r="AN943" s="394"/>
      <c r="AO943" s="391"/>
      <c r="AP943" s="391"/>
      <c r="AQ943" s="391"/>
      <c r="AR943" s="391"/>
      <c r="AS943" s="394"/>
      <c r="AT943" s="391"/>
      <c r="AU943" s="391"/>
      <c r="AV943" s="391"/>
      <c r="AW943" s="391"/>
      <c r="AX943" s="394"/>
    </row>
    <row r="944" spans="1:50">
      <c r="A944" s="391"/>
      <c r="B944" s="391"/>
      <c r="C944" s="391"/>
      <c r="D944" s="391"/>
      <c r="E944" s="391"/>
      <c r="F944" s="391"/>
      <c r="G944" s="391"/>
      <c r="H944" s="391"/>
      <c r="I944" s="391"/>
      <c r="J944" s="391"/>
      <c r="K944" s="391"/>
      <c r="L944" s="391"/>
      <c r="M944" s="391"/>
      <c r="N944" s="391"/>
      <c r="O944" s="391"/>
      <c r="P944" s="391"/>
      <c r="Q944" s="391"/>
      <c r="R944" s="391"/>
      <c r="S944" s="391"/>
      <c r="T944" s="391"/>
      <c r="U944" s="391"/>
      <c r="V944" s="391"/>
      <c r="W944" s="391"/>
      <c r="X944" s="391"/>
      <c r="Y944" s="391"/>
      <c r="Z944" s="399"/>
      <c r="AA944" s="391"/>
      <c r="AB944" s="391"/>
      <c r="AC944" s="391"/>
      <c r="AD944" s="394"/>
      <c r="AE944" s="391"/>
      <c r="AF944" s="391"/>
      <c r="AG944" s="391"/>
      <c r="AH944" s="391"/>
      <c r="AI944" s="394"/>
      <c r="AJ944" s="391"/>
      <c r="AK944" s="391"/>
      <c r="AL944" s="391"/>
      <c r="AM944" s="391"/>
      <c r="AN944" s="394"/>
      <c r="AO944" s="391"/>
      <c r="AP944" s="391"/>
      <c r="AQ944" s="391"/>
      <c r="AR944" s="391"/>
      <c r="AS944" s="394"/>
      <c r="AT944" s="391"/>
      <c r="AU944" s="391"/>
      <c r="AV944" s="391"/>
      <c r="AW944" s="391"/>
      <c r="AX944" s="394"/>
    </row>
    <row r="945" spans="1:50">
      <c r="A945" s="391"/>
      <c r="B945" s="391"/>
      <c r="C945" s="391"/>
      <c r="D945" s="391"/>
      <c r="E945" s="391"/>
      <c r="F945" s="391"/>
      <c r="G945" s="391"/>
      <c r="H945" s="391"/>
      <c r="I945" s="391"/>
      <c r="J945" s="391"/>
      <c r="K945" s="391"/>
      <c r="L945" s="391"/>
      <c r="M945" s="391"/>
      <c r="N945" s="391"/>
      <c r="O945" s="391"/>
      <c r="P945" s="391"/>
      <c r="Q945" s="391"/>
      <c r="R945" s="391"/>
      <c r="S945" s="391"/>
      <c r="T945" s="391"/>
      <c r="U945" s="391"/>
      <c r="V945" s="391"/>
      <c r="W945" s="391"/>
      <c r="X945" s="391"/>
      <c r="Y945" s="391"/>
      <c r="Z945" s="399"/>
      <c r="AA945" s="391"/>
      <c r="AB945" s="391"/>
      <c r="AC945" s="391"/>
      <c r="AD945" s="394"/>
      <c r="AE945" s="391"/>
      <c r="AF945" s="391"/>
      <c r="AG945" s="391"/>
      <c r="AH945" s="391"/>
      <c r="AI945" s="394"/>
      <c r="AJ945" s="391"/>
      <c r="AK945" s="391"/>
      <c r="AL945" s="391"/>
      <c r="AM945" s="391"/>
      <c r="AN945" s="394"/>
      <c r="AO945" s="391"/>
      <c r="AP945" s="391"/>
      <c r="AQ945" s="391"/>
      <c r="AR945" s="391"/>
      <c r="AS945" s="394"/>
      <c r="AT945" s="391"/>
      <c r="AU945" s="391"/>
      <c r="AV945" s="391"/>
      <c r="AW945" s="391"/>
      <c r="AX945" s="394"/>
    </row>
    <row r="946" spans="1:50">
      <c r="A946" s="391"/>
      <c r="B946" s="391"/>
      <c r="C946" s="391"/>
      <c r="D946" s="391"/>
      <c r="E946" s="391"/>
      <c r="F946" s="391"/>
      <c r="G946" s="391"/>
      <c r="H946" s="391"/>
      <c r="I946" s="391"/>
      <c r="J946" s="391"/>
      <c r="K946" s="391"/>
      <c r="L946" s="391"/>
      <c r="M946" s="391"/>
      <c r="N946" s="391"/>
      <c r="O946" s="391"/>
      <c r="P946" s="391"/>
      <c r="Q946" s="391"/>
      <c r="R946" s="391"/>
      <c r="S946" s="391"/>
      <c r="T946" s="391"/>
      <c r="U946" s="391"/>
      <c r="V946" s="391"/>
      <c r="W946" s="391"/>
      <c r="X946" s="391"/>
      <c r="Y946" s="391"/>
      <c r="Z946" s="399"/>
      <c r="AA946" s="391"/>
      <c r="AB946" s="391"/>
      <c r="AC946" s="391"/>
      <c r="AD946" s="394"/>
      <c r="AE946" s="391"/>
      <c r="AF946" s="391"/>
      <c r="AG946" s="391"/>
      <c r="AH946" s="391"/>
      <c r="AI946" s="394"/>
      <c r="AJ946" s="391"/>
      <c r="AK946" s="391"/>
      <c r="AL946" s="391"/>
      <c r="AM946" s="391"/>
      <c r="AN946" s="394"/>
      <c r="AO946" s="391"/>
      <c r="AP946" s="391"/>
      <c r="AQ946" s="391"/>
      <c r="AR946" s="391"/>
      <c r="AS946" s="394"/>
      <c r="AT946" s="391"/>
      <c r="AU946" s="391"/>
      <c r="AV946" s="391"/>
      <c r="AW946" s="391"/>
      <c r="AX946" s="394"/>
    </row>
    <row r="947" spans="1:50">
      <c r="A947" s="391"/>
      <c r="B947" s="391"/>
      <c r="C947" s="391"/>
      <c r="D947" s="391"/>
      <c r="E947" s="391"/>
      <c r="F947" s="391"/>
      <c r="G947" s="391"/>
      <c r="H947" s="391"/>
      <c r="I947" s="391"/>
      <c r="J947" s="391"/>
      <c r="K947" s="391"/>
      <c r="L947" s="391"/>
      <c r="M947" s="391"/>
      <c r="N947" s="391"/>
      <c r="O947" s="391"/>
      <c r="P947" s="391"/>
      <c r="Q947" s="391"/>
      <c r="R947" s="391"/>
      <c r="S947" s="391"/>
      <c r="T947" s="391"/>
      <c r="U947" s="391"/>
      <c r="V947" s="391"/>
      <c r="W947" s="391"/>
      <c r="X947" s="391"/>
      <c r="Y947" s="391"/>
      <c r="Z947" s="399"/>
      <c r="AA947" s="391"/>
      <c r="AB947" s="391"/>
      <c r="AC947" s="391"/>
      <c r="AD947" s="394"/>
      <c r="AE947" s="391"/>
      <c r="AF947" s="391"/>
      <c r="AG947" s="391"/>
      <c r="AH947" s="391"/>
      <c r="AI947" s="394"/>
      <c r="AJ947" s="391"/>
      <c r="AK947" s="391"/>
      <c r="AL947" s="391"/>
      <c r="AM947" s="391"/>
      <c r="AN947" s="394"/>
      <c r="AO947" s="391"/>
      <c r="AP947" s="391"/>
      <c r="AQ947" s="391"/>
      <c r="AR947" s="391"/>
      <c r="AS947" s="394"/>
      <c r="AT947" s="391"/>
      <c r="AU947" s="391"/>
      <c r="AV947" s="391"/>
      <c r="AW947" s="391"/>
      <c r="AX947" s="394"/>
    </row>
    <row r="948" spans="1:50">
      <c r="A948" s="388"/>
      <c r="B948" s="388"/>
      <c r="C948" s="388"/>
      <c r="D948" s="388"/>
      <c r="E948" s="391"/>
      <c r="F948" s="391"/>
      <c r="G948" s="391"/>
      <c r="H948" s="391"/>
      <c r="I948" s="391"/>
      <c r="J948" s="391"/>
      <c r="K948" s="391"/>
      <c r="L948" s="391"/>
      <c r="M948" s="391"/>
      <c r="N948" s="391"/>
      <c r="O948" s="391"/>
      <c r="P948" s="391"/>
      <c r="Q948" s="391"/>
      <c r="R948" s="391"/>
      <c r="S948" s="391"/>
      <c r="T948" s="391"/>
      <c r="U948" s="391"/>
      <c r="V948" s="391"/>
      <c r="W948" s="391"/>
      <c r="X948" s="391"/>
      <c r="Y948" s="391"/>
      <c r="Z948" s="396"/>
      <c r="AA948" s="388"/>
      <c r="AB948" s="388"/>
      <c r="AC948" s="388"/>
      <c r="AD948" s="395"/>
      <c r="AE948" s="388"/>
      <c r="AF948" s="388"/>
      <c r="AG948" s="388"/>
      <c r="AH948" s="388"/>
      <c r="AI948" s="395"/>
      <c r="AJ948" s="388"/>
      <c r="AK948" s="388"/>
      <c r="AL948" s="388"/>
      <c r="AM948" s="388"/>
      <c r="AN948" s="395"/>
      <c r="AO948" s="388"/>
      <c r="AP948" s="388"/>
      <c r="AQ948" s="388"/>
      <c r="AR948" s="388"/>
      <c r="AS948" s="395"/>
      <c r="AT948" s="388"/>
      <c r="AU948" s="388"/>
      <c r="AV948" s="388"/>
      <c r="AW948" s="388"/>
      <c r="AX948" s="395"/>
    </row>
    <row r="949" spans="1:50">
      <c r="A949" s="391">
        <v>6</v>
      </c>
      <c r="B949" s="391"/>
      <c r="C949" s="391"/>
      <c r="D949" s="391"/>
      <c r="E949" s="393"/>
      <c r="F949" s="386">
        <v>7</v>
      </c>
      <c r="G949" s="386"/>
      <c r="H949" s="386"/>
      <c r="I949" s="386"/>
      <c r="J949" s="393"/>
      <c r="K949" s="386">
        <v>8</v>
      </c>
      <c r="L949" s="386"/>
      <c r="M949" s="386"/>
      <c r="N949" s="386"/>
      <c r="O949" s="393"/>
      <c r="P949" s="386">
        <v>9</v>
      </c>
      <c r="Q949" s="386"/>
      <c r="R949" s="386"/>
      <c r="S949" s="386"/>
      <c r="T949" s="393"/>
      <c r="U949" s="386">
        <v>10</v>
      </c>
      <c r="V949" s="386"/>
      <c r="W949" s="386"/>
      <c r="X949" s="386"/>
      <c r="Y949" s="393"/>
      <c r="Z949" s="391">
        <v>11</v>
      </c>
      <c r="AA949" s="391"/>
      <c r="AB949" s="391"/>
      <c r="AC949" s="391"/>
      <c r="AD949" s="394"/>
      <c r="AE949" s="391">
        <v>12</v>
      </c>
      <c r="AF949" s="391"/>
      <c r="AG949" s="391"/>
      <c r="AH949" s="391"/>
      <c r="AI949" s="394"/>
      <c r="AJ949" s="391">
        <v>13</v>
      </c>
      <c r="AK949" s="391"/>
      <c r="AL949" s="391"/>
      <c r="AM949" s="391"/>
      <c r="AN949" s="394"/>
      <c r="AO949" s="391">
        <v>14</v>
      </c>
      <c r="AP949" s="391"/>
      <c r="AQ949" s="391"/>
      <c r="AR949" s="391"/>
      <c r="AS949" s="394"/>
      <c r="AT949" s="391">
        <v>15</v>
      </c>
      <c r="AU949" s="391"/>
      <c r="AV949" s="391"/>
      <c r="AW949" s="391"/>
      <c r="AX949" s="394"/>
    </row>
    <row r="950" spans="1:50">
      <c r="A950" s="391"/>
      <c r="B950" s="391"/>
      <c r="C950" s="391"/>
      <c r="D950" s="391"/>
      <c r="E950" s="394"/>
      <c r="F950" s="391"/>
      <c r="G950" s="391"/>
      <c r="H950" s="391"/>
      <c r="I950" s="391"/>
      <c r="J950" s="394"/>
      <c r="K950" s="391"/>
      <c r="L950" s="391"/>
      <c r="M950" s="391"/>
      <c r="N950" s="391"/>
      <c r="O950" s="394"/>
      <c r="P950" s="391"/>
      <c r="Q950" s="391"/>
      <c r="R950" s="391"/>
      <c r="S950" s="391"/>
      <c r="T950" s="394"/>
      <c r="U950" s="391"/>
      <c r="V950" s="391"/>
      <c r="W950" s="391"/>
      <c r="X950" s="391"/>
      <c r="Y950" s="394"/>
      <c r="Z950" s="391"/>
      <c r="AA950" s="391"/>
      <c r="AB950" s="391"/>
      <c r="AC950" s="391"/>
      <c r="AD950" s="394"/>
      <c r="AE950" s="391"/>
      <c r="AF950" s="391"/>
      <c r="AG950" s="391"/>
      <c r="AH950" s="391"/>
      <c r="AI950" s="394"/>
      <c r="AJ950" s="391"/>
      <c r="AK950" s="391"/>
      <c r="AL950" s="391"/>
      <c r="AM950" s="391"/>
      <c r="AN950" s="394"/>
      <c r="AO950" s="391"/>
      <c r="AP950" s="391"/>
      <c r="AQ950" s="391"/>
      <c r="AR950" s="391"/>
      <c r="AS950" s="394"/>
      <c r="AT950" s="391"/>
      <c r="AU950" s="391"/>
      <c r="AV950" s="391"/>
      <c r="AW950" s="391"/>
      <c r="AX950" s="394"/>
    </row>
    <row r="951" spans="1:50">
      <c r="A951" s="391"/>
      <c r="B951" s="391"/>
      <c r="C951" s="391"/>
      <c r="D951" s="391"/>
      <c r="E951" s="394"/>
      <c r="F951" s="391"/>
      <c r="G951" s="391"/>
      <c r="H951" s="391"/>
      <c r="I951" s="391"/>
      <c r="J951" s="394"/>
      <c r="K951" s="391"/>
      <c r="L951" s="391"/>
      <c r="M951" s="391"/>
      <c r="N951" s="391"/>
      <c r="O951" s="394"/>
      <c r="P951" s="391"/>
      <c r="Q951" s="391"/>
      <c r="R951" s="391"/>
      <c r="S951" s="391"/>
      <c r="T951" s="394"/>
      <c r="U951" s="391"/>
      <c r="V951" s="391"/>
      <c r="W951" s="391"/>
      <c r="X951" s="391"/>
      <c r="Y951" s="394"/>
      <c r="Z951" s="391"/>
      <c r="AA951" s="391"/>
      <c r="AB951" s="391"/>
      <c r="AC951" s="391"/>
      <c r="AD951" s="394"/>
      <c r="AE951" s="391"/>
      <c r="AF951" s="391"/>
      <c r="AG951" s="391"/>
      <c r="AH951" s="391"/>
      <c r="AI951" s="394"/>
      <c r="AJ951" s="391"/>
      <c r="AK951" s="391"/>
      <c r="AL951" s="391"/>
      <c r="AM951" s="391"/>
      <c r="AN951" s="394"/>
      <c r="AO951" s="391"/>
      <c r="AP951" s="391"/>
      <c r="AQ951" s="391"/>
      <c r="AR951" s="391"/>
      <c r="AS951" s="394"/>
      <c r="AT951" s="391"/>
      <c r="AU951" s="391"/>
      <c r="AV951" s="391"/>
      <c r="AW951" s="391"/>
      <c r="AX951" s="394"/>
    </row>
    <row r="952" spans="1:50">
      <c r="A952" s="391"/>
      <c r="B952" s="391"/>
      <c r="C952" s="391"/>
      <c r="D952" s="391"/>
      <c r="E952" s="394"/>
      <c r="F952" s="391"/>
      <c r="G952" s="391"/>
      <c r="H952" s="391"/>
      <c r="I952" s="391"/>
      <c r="J952" s="394"/>
      <c r="K952" s="391"/>
      <c r="L952" s="391"/>
      <c r="M952" s="391"/>
      <c r="N952" s="391"/>
      <c r="O952" s="394"/>
      <c r="P952" s="391"/>
      <c r="Q952" s="391"/>
      <c r="R952" s="391"/>
      <c r="S952" s="391"/>
      <c r="T952" s="394"/>
      <c r="U952" s="391"/>
      <c r="V952" s="391"/>
      <c r="W952" s="391"/>
      <c r="X952" s="391"/>
      <c r="Y952" s="394"/>
      <c r="Z952" s="391"/>
      <c r="AA952" s="391"/>
      <c r="AB952" s="391"/>
      <c r="AC952" s="391"/>
      <c r="AD952" s="394"/>
      <c r="AE952" s="391"/>
      <c r="AF952" s="391"/>
      <c r="AG952" s="391"/>
      <c r="AH952" s="391"/>
      <c r="AI952" s="394"/>
      <c r="AJ952" s="391"/>
      <c r="AK952" s="391"/>
      <c r="AL952" s="391"/>
      <c r="AM952" s="391"/>
      <c r="AN952" s="394"/>
      <c r="AO952" s="391"/>
      <c r="AP952" s="391"/>
      <c r="AQ952" s="391"/>
      <c r="AR952" s="391"/>
      <c r="AS952" s="394"/>
      <c r="AT952" s="391"/>
      <c r="AU952" s="391"/>
      <c r="AV952" s="391"/>
      <c r="AW952" s="391"/>
      <c r="AX952" s="394"/>
    </row>
    <row r="953" spans="1:50">
      <c r="A953" s="391"/>
      <c r="B953" s="391"/>
      <c r="C953" s="391"/>
      <c r="D953" s="391"/>
      <c r="E953" s="394"/>
      <c r="F953" s="391"/>
      <c r="G953" s="391"/>
      <c r="H953" s="391"/>
      <c r="I953" s="391"/>
      <c r="J953" s="394"/>
      <c r="K953" s="391"/>
      <c r="L953" s="391"/>
      <c r="M953" s="391"/>
      <c r="N953" s="391"/>
      <c r="O953" s="394"/>
      <c r="P953" s="391"/>
      <c r="Q953" s="391"/>
      <c r="R953" s="391"/>
      <c r="S953" s="391"/>
      <c r="T953" s="394"/>
      <c r="U953" s="391"/>
      <c r="V953" s="391"/>
      <c r="W953" s="391"/>
      <c r="X953" s="391"/>
      <c r="Y953" s="394"/>
      <c r="Z953" s="391"/>
      <c r="AA953" s="391"/>
      <c r="AB953" s="391"/>
      <c r="AC953" s="391"/>
      <c r="AD953" s="394"/>
      <c r="AE953" s="391"/>
      <c r="AF953" s="391"/>
      <c r="AG953" s="391"/>
      <c r="AH953" s="391"/>
      <c r="AI953" s="394"/>
      <c r="AJ953" s="391"/>
      <c r="AK953" s="391"/>
      <c r="AL953" s="391"/>
      <c r="AM953" s="391"/>
      <c r="AN953" s="394"/>
      <c r="AO953" s="391"/>
      <c r="AP953" s="391"/>
      <c r="AQ953" s="391"/>
      <c r="AR953" s="391"/>
      <c r="AS953" s="394"/>
      <c r="AT953" s="391"/>
      <c r="AU953" s="391"/>
      <c r="AV953" s="391"/>
      <c r="AW953" s="391"/>
      <c r="AX953" s="394"/>
    </row>
    <row r="954" spans="1:50">
      <c r="A954" s="391"/>
      <c r="B954" s="391"/>
      <c r="C954" s="391"/>
      <c r="D954" s="391"/>
      <c r="E954" s="394"/>
      <c r="F954" s="391"/>
      <c r="G954" s="391"/>
      <c r="H954" s="391"/>
      <c r="I954" s="391"/>
      <c r="J954" s="394"/>
      <c r="K954" s="391"/>
      <c r="L954" s="391"/>
      <c r="M954" s="391"/>
      <c r="N954" s="391"/>
      <c r="O954" s="394"/>
      <c r="P954" s="391"/>
      <c r="Q954" s="391"/>
      <c r="R954" s="391"/>
      <c r="S954" s="391"/>
      <c r="T954" s="394"/>
      <c r="U954" s="391"/>
      <c r="V954" s="391"/>
      <c r="W954" s="391"/>
      <c r="X954" s="391"/>
      <c r="Y954" s="394"/>
      <c r="Z954" s="391"/>
      <c r="AA954" s="391"/>
      <c r="AB954" s="391"/>
      <c r="AC954" s="391"/>
      <c r="AD954" s="394"/>
      <c r="AE954" s="391"/>
      <c r="AF954" s="391"/>
      <c r="AG954" s="391"/>
      <c r="AH954" s="391"/>
      <c r="AI954" s="394"/>
      <c r="AJ954" s="391"/>
      <c r="AK954" s="391"/>
      <c r="AL954" s="391"/>
      <c r="AM954" s="391"/>
      <c r="AN954" s="394"/>
      <c r="AO954" s="391"/>
      <c r="AP954" s="391"/>
      <c r="AQ954" s="391"/>
      <c r="AR954" s="391"/>
      <c r="AS954" s="394"/>
      <c r="AT954" s="391"/>
      <c r="AU954" s="391"/>
      <c r="AV954" s="391"/>
      <c r="AW954" s="391"/>
      <c r="AX954" s="394"/>
    </row>
    <row r="955" spans="1:50">
      <c r="A955" s="391"/>
      <c r="B955" s="391"/>
      <c r="C955" s="391"/>
      <c r="D955" s="391"/>
      <c r="E955" s="394"/>
      <c r="F955" s="391"/>
      <c r="G955" s="391"/>
      <c r="H955" s="391"/>
      <c r="I955" s="391"/>
      <c r="J955" s="394"/>
      <c r="K955" s="391"/>
      <c r="L955" s="391"/>
      <c r="M955" s="391"/>
      <c r="N955" s="391"/>
      <c r="O955" s="394"/>
      <c r="P955" s="391"/>
      <c r="Q955" s="391"/>
      <c r="R955" s="391"/>
      <c r="S955" s="391"/>
      <c r="T955" s="394"/>
      <c r="U955" s="391"/>
      <c r="V955" s="391"/>
      <c r="W955" s="391"/>
      <c r="X955" s="391"/>
      <c r="Y955" s="394"/>
      <c r="Z955" s="391"/>
      <c r="AA955" s="391"/>
      <c r="AB955" s="391"/>
      <c r="AC955" s="391"/>
      <c r="AD955" s="394"/>
      <c r="AE955" s="391"/>
      <c r="AF955" s="391"/>
      <c r="AG955" s="391"/>
      <c r="AH955" s="391"/>
      <c r="AI955" s="394"/>
      <c r="AJ955" s="391"/>
      <c r="AK955" s="391"/>
      <c r="AL955" s="391"/>
      <c r="AM955" s="391"/>
      <c r="AN955" s="394"/>
      <c r="AO955" s="391"/>
      <c r="AP955" s="391"/>
      <c r="AQ955" s="391"/>
      <c r="AR955" s="391"/>
      <c r="AS955" s="394"/>
      <c r="AT955" s="391"/>
      <c r="AU955" s="391"/>
      <c r="AV955" s="391"/>
      <c r="AW955" s="391"/>
      <c r="AX955" s="394"/>
    </row>
    <row r="956" spans="1:50">
      <c r="A956" s="391"/>
      <c r="B956" s="391"/>
      <c r="C956" s="391"/>
      <c r="D956" s="391"/>
      <c r="E956" s="394"/>
      <c r="F956" s="391"/>
      <c r="G956" s="391"/>
      <c r="H956" s="391"/>
      <c r="I956" s="391"/>
      <c r="J956" s="394"/>
      <c r="K956" s="391"/>
      <c r="L956" s="391"/>
      <c r="M956" s="391"/>
      <c r="N956" s="391"/>
      <c r="O956" s="394"/>
      <c r="P956" s="391"/>
      <c r="Q956" s="391"/>
      <c r="R956" s="391"/>
      <c r="S956" s="391"/>
      <c r="T956" s="394"/>
      <c r="U956" s="391"/>
      <c r="V956" s="391"/>
      <c r="W956" s="391"/>
      <c r="X956" s="391"/>
      <c r="Y956" s="394"/>
      <c r="Z956" s="391"/>
      <c r="AA956" s="391"/>
      <c r="AB956" s="391"/>
      <c r="AC956" s="391"/>
      <c r="AD956" s="394"/>
      <c r="AE956" s="391"/>
      <c r="AF956" s="391"/>
      <c r="AG956" s="391"/>
      <c r="AH956" s="391"/>
      <c r="AI956" s="394"/>
      <c r="AJ956" s="391"/>
      <c r="AK956" s="391"/>
      <c r="AL956" s="391"/>
      <c r="AM956" s="391"/>
      <c r="AN956" s="394"/>
      <c r="AO956" s="391"/>
      <c r="AP956" s="391"/>
      <c r="AQ956" s="391"/>
      <c r="AR956" s="391"/>
      <c r="AS956" s="394"/>
      <c r="AT956" s="391"/>
      <c r="AU956" s="391"/>
      <c r="AV956" s="391"/>
      <c r="AW956" s="391"/>
      <c r="AX956" s="394"/>
    </row>
    <row r="957" spans="1:50">
      <c r="A957" s="391"/>
      <c r="B957" s="391"/>
      <c r="C957" s="391"/>
      <c r="D957" s="391"/>
      <c r="E957" s="394"/>
      <c r="F957" s="391"/>
      <c r="G957" s="391"/>
      <c r="H957" s="391"/>
      <c r="I957" s="391"/>
      <c r="J957" s="394"/>
      <c r="K957" s="391"/>
      <c r="L957" s="391"/>
      <c r="M957" s="391"/>
      <c r="N957" s="391"/>
      <c r="O957" s="394"/>
      <c r="P957" s="391"/>
      <c r="Q957" s="391"/>
      <c r="R957" s="391"/>
      <c r="S957" s="391"/>
      <c r="T957" s="394"/>
      <c r="U957" s="391"/>
      <c r="V957" s="391"/>
      <c r="W957" s="391"/>
      <c r="X957" s="391"/>
      <c r="Y957" s="394"/>
      <c r="Z957" s="391"/>
      <c r="AA957" s="391"/>
      <c r="AB957" s="391"/>
      <c r="AC957" s="391"/>
      <c r="AD957" s="394"/>
      <c r="AE957" s="391"/>
      <c r="AF957" s="391"/>
      <c r="AG957" s="391"/>
      <c r="AH957" s="391"/>
      <c r="AI957" s="394"/>
      <c r="AJ957" s="391"/>
      <c r="AK957" s="391"/>
      <c r="AL957" s="391"/>
      <c r="AM957" s="391"/>
      <c r="AN957" s="394"/>
      <c r="AO957" s="391"/>
      <c r="AP957" s="391"/>
      <c r="AQ957" s="391"/>
      <c r="AR957" s="391"/>
      <c r="AS957" s="394"/>
      <c r="AT957" s="391"/>
      <c r="AU957" s="391"/>
      <c r="AV957" s="391"/>
      <c r="AW957" s="391"/>
      <c r="AX957" s="394"/>
    </row>
    <row r="958" spans="1:50">
      <c r="A958" s="391"/>
      <c r="B958" s="391"/>
      <c r="C958" s="391"/>
      <c r="D958" s="391"/>
      <c r="E958" s="394"/>
      <c r="F958" s="391"/>
      <c r="G958" s="391"/>
      <c r="H958" s="391"/>
      <c r="I958" s="391"/>
      <c r="J958" s="394"/>
      <c r="K958" s="391"/>
      <c r="L958" s="391"/>
      <c r="M958" s="391"/>
      <c r="N958" s="391"/>
      <c r="O958" s="394"/>
      <c r="P958" s="391"/>
      <c r="Q958" s="391"/>
      <c r="R958" s="391"/>
      <c r="S958" s="391"/>
      <c r="T958" s="394"/>
      <c r="U958" s="391"/>
      <c r="V958" s="391"/>
      <c r="W958" s="391"/>
      <c r="X958" s="391"/>
      <c r="Y958" s="394"/>
      <c r="Z958" s="391"/>
      <c r="AA958" s="391"/>
      <c r="AB958" s="391"/>
      <c r="AC958" s="391"/>
      <c r="AD958" s="394"/>
      <c r="AE958" s="391"/>
      <c r="AF958" s="391"/>
      <c r="AG958" s="391"/>
      <c r="AH958" s="391"/>
      <c r="AI958" s="394"/>
      <c r="AJ958" s="391"/>
      <c r="AK958" s="391"/>
      <c r="AL958" s="391"/>
      <c r="AM958" s="391"/>
      <c r="AN958" s="394"/>
      <c r="AO958" s="391"/>
      <c r="AP958" s="391"/>
      <c r="AQ958" s="391"/>
      <c r="AR958" s="391"/>
      <c r="AS958" s="394"/>
      <c r="AT958" s="391"/>
      <c r="AU958" s="391"/>
      <c r="AV958" s="391"/>
      <c r="AW958" s="391"/>
      <c r="AX958" s="394"/>
    </row>
    <row r="959" spans="1:50">
      <c r="A959" s="391"/>
      <c r="B959" s="391"/>
      <c r="C959" s="391"/>
      <c r="D959" s="391"/>
      <c r="E959" s="394"/>
      <c r="F959" s="391"/>
      <c r="G959" s="391"/>
      <c r="H959" s="391"/>
      <c r="I959" s="391"/>
      <c r="J959" s="394"/>
      <c r="K959" s="391"/>
      <c r="L959" s="391"/>
      <c r="M959" s="391"/>
      <c r="N959" s="391"/>
      <c r="O959" s="394"/>
      <c r="P959" s="391"/>
      <c r="Q959" s="391"/>
      <c r="R959" s="391"/>
      <c r="S959" s="391"/>
      <c r="T959" s="394"/>
      <c r="U959" s="391"/>
      <c r="V959" s="391"/>
      <c r="W959" s="391"/>
      <c r="X959" s="391"/>
      <c r="Y959" s="394"/>
      <c r="Z959" s="391"/>
      <c r="AA959" s="391"/>
      <c r="AB959" s="391"/>
      <c r="AC959" s="391"/>
      <c r="AD959" s="394"/>
      <c r="AE959" s="391"/>
      <c r="AF959" s="391"/>
      <c r="AG959" s="391"/>
      <c r="AH959" s="391"/>
      <c r="AI959" s="394"/>
      <c r="AJ959" s="391"/>
      <c r="AK959" s="391"/>
      <c r="AL959" s="391"/>
      <c r="AM959" s="391"/>
      <c r="AN959" s="394"/>
      <c r="AO959" s="391"/>
      <c r="AP959" s="391"/>
      <c r="AQ959" s="391"/>
      <c r="AR959" s="391"/>
      <c r="AS959" s="394"/>
      <c r="AT959" s="391"/>
      <c r="AU959" s="391"/>
      <c r="AV959" s="391"/>
      <c r="AW959" s="391"/>
      <c r="AX959" s="394"/>
    </row>
    <row r="960" spans="1:50">
      <c r="A960" s="391"/>
      <c r="B960" s="391"/>
      <c r="C960" s="391"/>
      <c r="D960" s="391"/>
      <c r="E960" s="394"/>
      <c r="F960" s="391"/>
      <c r="G960" s="391"/>
      <c r="H960" s="391"/>
      <c r="I960" s="391"/>
      <c r="J960" s="394"/>
      <c r="K960" s="391"/>
      <c r="L960" s="391"/>
      <c r="M960" s="391"/>
      <c r="N960" s="391"/>
      <c r="O960" s="394"/>
      <c r="P960" s="391"/>
      <c r="Q960" s="391"/>
      <c r="R960" s="391"/>
      <c r="S960" s="391"/>
      <c r="T960" s="394"/>
      <c r="U960" s="391"/>
      <c r="V960" s="391"/>
      <c r="W960" s="391"/>
      <c r="X960" s="391"/>
      <c r="Y960" s="394"/>
      <c r="Z960" s="391"/>
      <c r="AA960" s="391"/>
      <c r="AB960" s="391"/>
      <c r="AC960" s="391"/>
      <c r="AD960" s="394"/>
      <c r="AE960" s="391"/>
      <c r="AF960" s="391"/>
      <c r="AG960" s="391"/>
      <c r="AH960" s="391"/>
      <c r="AI960" s="394"/>
      <c r="AJ960" s="391"/>
      <c r="AK960" s="391"/>
      <c r="AL960" s="391"/>
      <c r="AM960" s="391"/>
      <c r="AN960" s="394"/>
      <c r="AO960" s="391"/>
      <c r="AP960" s="391"/>
      <c r="AQ960" s="391"/>
      <c r="AR960" s="391"/>
      <c r="AS960" s="394"/>
      <c r="AT960" s="391"/>
      <c r="AU960" s="391"/>
      <c r="AV960" s="391"/>
      <c r="AW960" s="391"/>
      <c r="AX960" s="394"/>
    </row>
    <row r="961" spans="1:50">
      <c r="A961" s="391"/>
      <c r="B961" s="391"/>
      <c r="C961" s="391"/>
      <c r="D961" s="391"/>
      <c r="E961" s="394"/>
      <c r="F961" s="391"/>
      <c r="G961" s="391"/>
      <c r="H961" s="391"/>
      <c r="I961" s="391"/>
      <c r="J961" s="394"/>
      <c r="K961" s="391"/>
      <c r="L961" s="391"/>
      <c r="M961" s="391"/>
      <c r="N961" s="391"/>
      <c r="O961" s="394"/>
      <c r="P961" s="391"/>
      <c r="Q961" s="391"/>
      <c r="R961" s="391"/>
      <c r="S961" s="391"/>
      <c r="T961" s="394"/>
      <c r="U961" s="391"/>
      <c r="V961" s="391"/>
      <c r="W961" s="391"/>
      <c r="X961" s="391"/>
      <c r="Y961" s="394"/>
      <c r="Z961" s="391"/>
      <c r="AA961" s="391"/>
      <c r="AB961" s="391"/>
      <c r="AC961" s="391"/>
      <c r="AD961" s="394"/>
      <c r="AE961" s="391"/>
      <c r="AF961" s="391"/>
      <c r="AG961" s="391"/>
      <c r="AH961" s="391"/>
      <c r="AI961" s="394"/>
      <c r="AJ961" s="391"/>
      <c r="AK961" s="391"/>
      <c r="AL961" s="391"/>
      <c r="AM961" s="391"/>
      <c r="AN961" s="394"/>
      <c r="AO961" s="391"/>
      <c r="AP961" s="391"/>
      <c r="AQ961" s="391"/>
      <c r="AR961" s="391"/>
      <c r="AS961" s="394"/>
      <c r="AT961" s="391"/>
      <c r="AU961" s="391"/>
      <c r="AV961" s="391"/>
      <c r="AW961" s="391"/>
      <c r="AX961" s="394"/>
    </row>
    <row r="962" spans="1:50">
      <c r="A962" s="391"/>
      <c r="B962" s="391"/>
      <c r="C962" s="391"/>
      <c r="D962" s="391"/>
      <c r="E962" s="394"/>
      <c r="F962" s="391"/>
      <c r="G962" s="391"/>
      <c r="H962" s="391"/>
      <c r="I962" s="391"/>
      <c r="J962" s="394"/>
      <c r="K962" s="391"/>
      <c r="L962" s="391"/>
      <c r="M962" s="391"/>
      <c r="N962" s="391"/>
      <c r="O962" s="394"/>
      <c r="P962" s="391"/>
      <c r="Q962" s="391"/>
      <c r="R962" s="391"/>
      <c r="S962" s="391"/>
      <c r="T962" s="394"/>
      <c r="U962" s="391"/>
      <c r="V962" s="391"/>
      <c r="W962" s="391"/>
      <c r="X962" s="391"/>
      <c r="Y962" s="394"/>
      <c r="Z962" s="391"/>
      <c r="AA962" s="391"/>
      <c r="AB962" s="391"/>
      <c r="AC962" s="391"/>
      <c r="AD962" s="394"/>
      <c r="AE962" s="391"/>
      <c r="AF962" s="391"/>
      <c r="AG962" s="391"/>
      <c r="AH962" s="391"/>
      <c r="AI962" s="394"/>
      <c r="AJ962" s="391"/>
      <c r="AK962" s="391"/>
      <c r="AL962" s="391"/>
      <c r="AM962" s="391"/>
      <c r="AN962" s="394"/>
      <c r="AO962" s="391"/>
      <c r="AP962" s="391"/>
      <c r="AQ962" s="391"/>
      <c r="AR962" s="391"/>
      <c r="AS962" s="394"/>
      <c r="AT962" s="391"/>
      <c r="AU962" s="391"/>
      <c r="AV962" s="391"/>
      <c r="AW962" s="391"/>
      <c r="AX962" s="394"/>
    </row>
    <row r="963" spans="1:50">
      <c r="A963" s="391"/>
      <c r="B963" s="391"/>
      <c r="C963" s="391"/>
      <c r="D963" s="391"/>
      <c r="E963" s="394"/>
      <c r="F963" s="391"/>
      <c r="G963" s="391"/>
      <c r="H963" s="391"/>
      <c r="I963" s="391"/>
      <c r="J963" s="394"/>
      <c r="K963" s="391"/>
      <c r="L963" s="391"/>
      <c r="M963" s="391"/>
      <c r="N963" s="391"/>
      <c r="O963" s="394"/>
      <c r="P963" s="391"/>
      <c r="Q963" s="391"/>
      <c r="R963" s="391"/>
      <c r="S963" s="391"/>
      <c r="T963" s="394"/>
      <c r="U963" s="391"/>
      <c r="V963" s="391"/>
      <c r="W963" s="391"/>
      <c r="X963" s="391"/>
      <c r="Y963" s="394"/>
      <c r="Z963" s="391"/>
      <c r="AA963" s="391"/>
      <c r="AB963" s="391"/>
      <c r="AC963" s="391"/>
      <c r="AD963" s="394"/>
      <c r="AE963" s="391"/>
      <c r="AF963" s="391"/>
      <c r="AG963" s="391"/>
      <c r="AH963" s="391"/>
      <c r="AI963" s="394"/>
      <c r="AJ963" s="391"/>
      <c r="AK963" s="391"/>
      <c r="AL963" s="391"/>
      <c r="AM963" s="391"/>
      <c r="AN963" s="394"/>
      <c r="AO963" s="391"/>
      <c r="AP963" s="391"/>
      <c r="AQ963" s="391"/>
      <c r="AR963" s="391"/>
      <c r="AS963" s="394"/>
      <c r="AT963" s="391"/>
      <c r="AU963" s="391"/>
      <c r="AV963" s="391"/>
      <c r="AW963" s="391"/>
      <c r="AX963" s="394"/>
    </row>
    <row r="964" spans="1:50">
      <c r="A964" s="388"/>
      <c r="B964" s="388"/>
      <c r="C964" s="388"/>
      <c r="D964" s="388"/>
      <c r="E964" s="395"/>
      <c r="F964" s="388"/>
      <c r="G964" s="388"/>
      <c r="H964" s="388"/>
      <c r="I964" s="388"/>
      <c r="J964" s="395"/>
      <c r="K964" s="388"/>
      <c r="L964" s="388"/>
      <c r="M964" s="388"/>
      <c r="N964" s="388"/>
      <c r="O964" s="395"/>
      <c r="P964" s="388"/>
      <c r="Q964" s="388"/>
      <c r="R964" s="388"/>
      <c r="S964" s="388"/>
      <c r="T964" s="395"/>
      <c r="U964" s="388"/>
      <c r="V964" s="388"/>
      <c r="W964" s="388"/>
      <c r="X964" s="388"/>
      <c r="Y964" s="395"/>
      <c r="Z964" s="388"/>
      <c r="AA964" s="388"/>
      <c r="AB964" s="388"/>
      <c r="AC964" s="388"/>
      <c r="AD964" s="395"/>
      <c r="AE964" s="388"/>
      <c r="AF964" s="388"/>
      <c r="AG964" s="388"/>
      <c r="AH964" s="388"/>
      <c r="AI964" s="395"/>
      <c r="AJ964" s="388"/>
      <c r="AK964" s="388"/>
      <c r="AL964" s="388"/>
      <c r="AM964" s="388"/>
      <c r="AN964" s="395"/>
      <c r="AO964" s="388"/>
      <c r="AP964" s="388"/>
      <c r="AQ964" s="388"/>
      <c r="AR964" s="388"/>
      <c r="AS964" s="395"/>
      <c r="AT964" s="388"/>
      <c r="AU964" s="388"/>
      <c r="AV964" s="388"/>
      <c r="AW964" s="388"/>
      <c r="AX964" s="395"/>
    </row>
    <row r="965" spans="1:50">
      <c r="A965" s="391">
        <v>16</v>
      </c>
      <c r="B965" s="391"/>
      <c r="C965" s="391"/>
      <c r="D965" s="391"/>
      <c r="E965" s="394"/>
      <c r="F965" s="391">
        <v>17</v>
      </c>
      <c r="G965" s="391"/>
      <c r="H965" s="391"/>
      <c r="I965" s="391"/>
      <c r="J965" s="394"/>
      <c r="K965" s="391">
        <v>18</v>
      </c>
      <c r="L965" s="391"/>
      <c r="M965" s="391"/>
      <c r="N965" s="391"/>
      <c r="O965" s="394"/>
      <c r="P965" s="391">
        <v>19</v>
      </c>
      <c r="Q965" s="391"/>
      <c r="R965" s="391"/>
      <c r="S965" s="391"/>
      <c r="T965" s="394"/>
      <c r="U965" s="391">
        <v>20</v>
      </c>
      <c r="V965" s="391"/>
      <c r="W965" s="391"/>
      <c r="X965" s="391"/>
      <c r="Y965" s="394"/>
      <c r="Z965" s="391">
        <v>21</v>
      </c>
      <c r="AA965" s="391"/>
      <c r="AB965" s="391"/>
      <c r="AC965" s="391"/>
      <c r="AD965" s="394"/>
      <c r="AE965" s="391">
        <v>22</v>
      </c>
      <c r="AF965" s="391"/>
      <c r="AG965" s="391"/>
      <c r="AH965" s="391"/>
      <c r="AI965" s="394"/>
      <c r="AJ965" s="391">
        <v>23</v>
      </c>
      <c r="AK965" s="391"/>
      <c r="AL965" s="391"/>
      <c r="AM965" s="391"/>
      <c r="AN965" s="394"/>
      <c r="AO965" s="391">
        <v>24</v>
      </c>
      <c r="AP965" s="391"/>
      <c r="AQ965" s="391"/>
      <c r="AR965" s="391"/>
      <c r="AS965" s="394"/>
      <c r="AT965" s="391">
        <v>25</v>
      </c>
      <c r="AU965" s="391"/>
      <c r="AV965" s="391"/>
      <c r="AW965" s="391"/>
      <c r="AX965" s="394"/>
    </row>
    <row r="966" spans="1:50">
      <c r="A966" s="391"/>
      <c r="B966" s="391"/>
      <c r="C966" s="391"/>
      <c r="D966" s="391"/>
      <c r="E966" s="394"/>
      <c r="F966" s="391"/>
      <c r="G966" s="391"/>
      <c r="H966" s="391"/>
      <c r="I966" s="391"/>
      <c r="J966" s="394"/>
      <c r="K966" s="391"/>
      <c r="L966" s="391"/>
      <c r="M966" s="391"/>
      <c r="N966" s="391"/>
      <c r="O966" s="394"/>
      <c r="P966" s="391"/>
      <c r="Q966" s="391"/>
      <c r="R966" s="391"/>
      <c r="S966" s="391"/>
      <c r="T966" s="394"/>
      <c r="U966" s="391"/>
      <c r="V966" s="391"/>
      <c r="W966" s="391"/>
      <c r="X966" s="391"/>
      <c r="Y966" s="394"/>
      <c r="Z966" s="391"/>
      <c r="AA966" s="391"/>
      <c r="AB966" s="391"/>
      <c r="AC966" s="391"/>
      <c r="AD966" s="394"/>
      <c r="AE966" s="391"/>
      <c r="AF966" s="391"/>
      <c r="AG966" s="391"/>
      <c r="AH966" s="391"/>
      <c r="AI966" s="394"/>
      <c r="AJ966" s="391"/>
      <c r="AK966" s="391"/>
      <c r="AL966" s="391"/>
      <c r="AM966" s="391"/>
      <c r="AN966" s="394"/>
      <c r="AO966" s="391"/>
      <c r="AP966" s="391"/>
      <c r="AQ966" s="391"/>
      <c r="AR966" s="391"/>
      <c r="AS966" s="394"/>
      <c r="AT966" s="391"/>
      <c r="AU966" s="391"/>
      <c r="AV966" s="391"/>
      <c r="AW966" s="391"/>
      <c r="AX966" s="394"/>
    </row>
    <row r="967" spans="1:50">
      <c r="A967" s="391"/>
      <c r="B967" s="391"/>
      <c r="C967" s="391"/>
      <c r="D967" s="391"/>
      <c r="E967" s="394"/>
      <c r="F967" s="391"/>
      <c r="G967" s="391"/>
      <c r="H967" s="391"/>
      <c r="I967" s="391"/>
      <c r="J967" s="394"/>
      <c r="K967" s="391"/>
      <c r="L967" s="391"/>
      <c r="M967" s="391"/>
      <c r="N967" s="391"/>
      <c r="O967" s="394"/>
      <c r="P967" s="391"/>
      <c r="Q967" s="391"/>
      <c r="R967" s="391"/>
      <c r="S967" s="391"/>
      <c r="T967" s="394"/>
      <c r="U967" s="391"/>
      <c r="V967" s="391"/>
      <c r="W967" s="391"/>
      <c r="X967" s="391"/>
      <c r="Y967" s="394"/>
      <c r="Z967" s="391"/>
      <c r="AA967" s="391"/>
      <c r="AB967" s="391"/>
      <c r="AC967" s="391"/>
      <c r="AD967" s="394"/>
      <c r="AE967" s="391"/>
      <c r="AF967" s="391"/>
      <c r="AG967" s="391"/>
      <c r="AH967" s="391"/>
      <c r="AI967" s="394"/>
      <c r="AJ967" s="391"/>
      <c r="AK967" s="391"/>
      <c r="AL967" s="391"/>
      <c r="AM967" s="391"/>
      <c r="AN967" s="394"/>
      <c r="AO967" s="391"/>
      <c r="AP967" s="391"/>
      <c r="AQ967" s="391"/>
      <c r="AR967" s="391"/>
      <c r="AS967" s="394"/>
      <c r="AT967" s="391"/>
      <c r="AU967" s="391"/>
      <c r="AV967" s="391"/>
      <c r="AW967" s="391"/>
      <c r="AX967" s="394"/>
    </row>
    <row r="968" spans="1:50">
      <c r="A968" s="391"/>
      <c r="B968" s="391"/>
      <c r="C968" s="391"/>
      <c r="D968" s="391"/>
      <c r="E968" s="394"/>
      <c r="F968" s="391"/>
      <c r="G968" s="391"/>
      <c r="H968" s="391"/>
      <c r="I968" s="391"/>
      <c r="J968" s="394"/>
      <c r="K968" s="391"/>
      <c r="L968" s="391"/>
      <c r="M968" s="391"/>
      <c r="N968" s="391"/>
      <c r="O968" s="394"/>
      <c r="P968" s="391"/>
      <c r="Q968" s="391"/>
      <c r="R968" s="391"/>
      <c r="S968" s="391"/>
      <c r="T968" s="394"/>
      <c r="U968" s="391"/>
      <c r="V968" s="391"/>
      <c r="W968" s="391"/>
      <c r="X968" s="391"/>
      <c r="Y968" s="394"/>
      <c r="Z968" s="391"/>
      <c r="AA968" s="391"/>
      <c r="AB968" s="391"/>
      <c r="AC968" s="391"/>
      <c r="AD968" s="394"/>
      <c r="AE968" s="391"/>
      <c r="AF968" s="391"/>
      <c r="AG968" s="391"/>
      <c r="AH968" s="391"/>
      <c r="AI968" s="394"/>
      <c r="AJ968" s="391"/>
      <c r="AK968" s="391"/>
      <c r="AL968" s="391"/>
      <c r="AM968" s="391"/>
      <c r="AN968" s="394"/>
      <c r="AO968" s="391"/>
      <c r="AP968" s="391"/>
      <c r="AQ968" s="391"/>
      <c r="AR968" s="391"/>
      <c r="AS968" s="394"/>
      <c r="AT968" s="391"/>
      <c r="AU968" s="391"/>
      <c r="AV968" s="391"/>
      <c r="AW968" s="391"/>
      <c r="AX968" s="394"/>
    </row>
    <row r="969" spans="1:50">
      <c r="A969" s="391"/>
      <c r="B969" s="391"/>
      <c r="C969" s="391"/>
      <c r="D969" s="391"/>
      <c r="E969" s="394"/>
      <c r="F969" s="391"/>
      <c r="G969" s="391"/>
      <c r="H969" s="391"/>
      <c r="I969" s="391"/>
      <c r="J969" s="394"/>
      <c r="K969" s="391"/>
      <c r="L969" s="391"/>
      <c r="M969" s="391"/>
      <c r="N969" s="391"/>
      <c r="O969" s="394"/>
      <c r="P969" s="391"/>
      <c r="Q969" s="391"/>
      <c r="R969" s="391"/>
      <c r="S969" s="391"/>
      <c r="T969" s="394"/>
      <c r="U969" s="391"/>
      <c r="V969" s="391"/>
      <c r="W969" s="391"/>
      <c r="X969" s="391"/>
      <c r="Y969" s="394"/>
      <c r="Z969" s="391"/>
      <c r="AA969" s="391"/>
      <c r="AB969" s="391"/>
      <c r="AC969" s="391"/>
      <c r="AD969" s="394"/>
      <c r="AE969" s="391"/>
      <c r="AF969" s="391"/>
      <c r="AG969" s="391"/>
      <c r="AH969" s="391"/>
      <c r="AI969" s="394"/>
      <c r="AJ969" s="391"/>
      <c r="AK969" s="391"/>
      <c r="AL969" s="391"/>
      <c r="AM969" s="391"/>
      <c r="AN969" s="394"/>
      <c r="AO969" s="391"/>
      <c r="AP969" s="391"/>
      <c r="AQ969" s="391"/>
      <c r="AR969" s="391"/>
      <c r="AS969" s="394"/>
      <c r="AT969" s="391"/>
      <c r="AU969" s="391"/>
      <c r="AV969" s="391"/>
      <c r="AW969" s="391"/>
      <c r="AX969" s="394"/>
    </row>
    <row r="970" spans="1:50">
      <c r="A970" s="391"/>
      <c r="B970" s="391"/>
      <c r="C970" s="391"/>
      <c r="D970" s="391"/>
      <c r="E970" s="394"/>
      <c r="F970" s="391"/>
      <c r="G970" s="391"/>
      <c r="H970" s="391"/>
      <c r="I970" s="391"/>
      <c r="J970" s="394"/>
      <c r="K970" s="391"/>
      <c r="L970" s="391"/>
      <c r="M970" s="391"/>
      <c r="N970" s="391"/>
      <c r="O970" s="394"/>
      <c r="P970" s="391"/>
      <c r="Q970" s="391"/>
      <c r="R970" s="391"/>
      <c r="S970" s="391"/>
      <c r="T970" s="394"/>
      <c r="U970" s="391"/>
      <c r="V970" s="391"/>
      <c r="W970" s="391"/>
      <c r="X970" s="391"/>
      <c r="Y970" s="394"/>
      <c r="Z970" s="391"/>
      <c r="AA970" s="391"/>
      <c r="AB970" s="391"/>
      <c r="AC970" s="391"/>
      <c r="AD970" s="394"/>
      <c r="AE970" s="391"/>
      <c r="AF970" s="391"/>
      <c r="AG970" s="391"/>
      <c r="AH970" s="391"/>
      <c r="AI970" s="394"/>
      <c r="AJ970" s="391"/>
      <c r="AK970" s="391"/>
      <c r="AL970" s="391"/>
      <c r="AM970" s="391"/>
      <c r="AN970" s="394"/>
      <c r="AO970" s="391"/>
      <c r="AP970" s="391"/>
      <c r="AQ970" s="391"/>
      <c r="AR970" s="391"/>
      <c r="AS970" s="394"/>
      <c r="AT970" s="391"/>
      <c r="AU970" s="391"/>
      <c r="AV970" s="391"/>
      <c r="AW970" s="391"/>
      <c r="AX970" s="394"/>
    </row>
    <row r="971" spans="1:50">
      <c r="A971" s="391"/>
      <c r="B971" s="391"/>
      <c r="C971" s="391"/>
      <c r="D971" s="391"/>
      <c r="E971" s="394"/>
      <c r="F971" s="391"/>
      <c r="G971" s="391"/>
      <c r="H971" s="391"/>
      <c r="I971" s="391"/>
      <c r="J971" s="394"/>
      <c r="K971" s="391"/>
      <c r="L971" s="391"/>
      <c r="M971" s="391"/>
      <c r="N971" s="391"/>
      <c r="O971" s="394"/>
      <c r="P971" s="391"/>
      <c r="Q971" s="391"/>
      <c r="R971" s="391"/>
      <c r="S971" s="391"/>
      <c r="T971" s="394"/>
      <c r="U971" s="391"/>
      <c r="V971" s="391"/>
      <c r="W971" s="391"/>
      <c r="X971" s="391"/>
      <c r="Y971" s="394"/>
      <c r="Z971" s="391"/>
      <c r="AA971" s="391"/>
      <c r="AB971" s="391"/>
      <c r="AC971" s="391"/>
      <c r="AD971" s="394"/>
      <c r="AE971" s="391"/>
      <c r="AF971" s="391"/>
      <c r="AG971" s="391"/>
      <c r="AH971" s="391"/>
      <c r="AI971" s="394"/>
      <c r="AJ971" s="391"/>
      <c r="AK971" s="391"/>
      <c r="AL971" s="391"/>
      <c r="AM971" s="391"/>
      <c r="AN971" s="394"/>
      <c r="AO971" s="391"/>
      <c r="AP971" s="391"/>
      <c r="AQ971" s="391"/>
      <c r="AR971" s="391"/>
      <c r="AS971" s="394"/>
      <c r="AT971" s="391"/>
      <c r="AU971" s="391"/>
      <c r="AV971" s="391"/>
      <c r="AW971" s="391"/>
      <c r="AX971" s="394"/>
    </row>
    <row r="972" spans="1:50">
      <c r="A972" s="391"/>
      <c r="B972" s="391"/>
      <c r="C972" s="391"/>
      <c r="D972" s="391"/>
      <c r="E972" s="394"/>
      <c r="F972" s="391"/>
      <c r="G972" s="391"/>
      <c r="H972" s="391"/>
      <c r="I972" s="391"/>
      <c r="J972" s="394"/>
      <c r="K972" s="391"/>
      <c r="L972" s="391"/>
      <c r="M972" s="391"/>
      <c r="N972" s="391"/>
      <c r="O972" s="394"/>
      <c r="P972" s="391"/>
      <c r="Q972" s="391"/>
      <c r="R972" s="391"/>
      <c r="S972" s="391"/>
      <c r="T972" s="394"/>
      <c r="U972" s="391"/>
      <c r="V972" s="391"/>
      <c r="W972" s="391"/>
      <c r="X972" s="391"/>
      <c r="Y972" s="394"/>
      <c r="Z972" s="391"/>
      <c r="AA972" s="391"/>
      <c r="AB972" s="391"/>
      <c r="AC972" s="391"/>
      <c r="AD972" s="394"/>
      <c r="AE972" s="391"/>
      <c r="AF972" s="391"/>
      <c r="AG972" s="391"/>
      <c r="AH972" s="391"/>
      <c r="AI972" s="394"/>
      <c r="AJ972" s="391"/>
      <c r="AK972" s="391"/>
      <c r="AL972" s="391"/>
      <c r="AM972" s="391"/>
      <c r="AN972" s="394"/>
      <c r="AO972" s="391"/>
      <c r="AP972" s="391"/>
      <c r="AQ972" s="391"/>
      <c r="AR972" s="391"/>
      <c r="AS972" s="394"/>
      <c r="AT972" s="391"/>
      <c r="AU972" s="391"/>
      <c r="AV972" s="391"/>
      <c r="AW972" s="391"/>
      <c r="AX972" s="394"/>
    </row>
    <row r="973" spans="1:50">
      <c r="A973" s="391"/>
      <c r="B973" s="391"/>
      <c r="C973" s="391"/>
      <c r="D973" s="391"/>
      <c r="E973" s="394"/>
      <c r="F973" s="391"/>
      <c r="G973" s="391"/>
      <c r="H973" s="391"/>
      <c r="I973" s="391"/>
      <c r="J973" s="394"/>
      <c r="K973" s="391"/>
      <c r="L973" s="391"/>
      <c r="M973" s="391"/>
      <c r="N973" s="391"/>
      <c r="O973" s="394"/>
      <c r="P973" s="391"/>
      <c r="Q973" s="391"/>
      <c r="R973" s="391"/>
      <c r="S973" s="391"/>
      <c r="T973" s="394"/>
      <c r="U973" s="391"/>
      <c r="V973" s="391"/>
      <c r="W973" s="391"/>
      <c r="X973" s="391"/>
      <c r="Y973" s="394"/>
      <c r="Z973" s="391"/>
      <c r="AA973" s="391"/>
      <c r="AB973" s="391"/>
      <c r="AC973" s="391"/>
      <c r="AD973" s="394"/>
      <c r="AE973" s="391"/>
      <c r="AF973" s="391"/>
      <c r="AG973" s="391"/>
      <c r="AH973" s="391"/>
      <c r="AI973" s="394"/>
      <c r="AJ973" s="391"/>
      <c r="AK973" s="391"/>
      <c r="AL973" s="391"/>
      <c r="AM973" s="391"/>
      <c r="AN973" s="394"/>
      <c r="AO973" s="391"/>
      <c r="AP973" s="391"/>
      <c r="AQ973" s="391"/>
      <c r="AR973" s="391"/>
      <c r="AS973" s="394"/>
      <c r="AT973" s="391"/>
      <c r="AU973" s="391"/>
      <c r="AV973" s="391"/>
      <c r="AW973" s="391"/>
      <c r="AX973" s="394"/>
    </row>
    <row r="974" spans="1:50">
      <c r="A974" s="391"/>
      <c r="B974" s="391"/>
      <c r="C974" s="391"/>
      <c r="D974" s="391"/>
      <c r="E974" s="394"/>
      <c r="F974" s="391"/>
      <c r="G974" s="391"/>
      <c r="H974" s="391"/>
      <c r="I974" s="391"/>
      <c r="J974" s="394"/>
      <c r="K974" s="391"/>
      <c r="L974" s="391"/>
      <c r="M974" s="391"/>
      <c r="N974" s="391"/>
      <c r="O974" s="394"/>
      <c r="P974" s="391"/>
      <c r="Q974" s="391"/>
      <c r="R974" s="391"/>
      <c r="S974" s="391"/>
      <c r="T974" s="394"/>
      <c r="U974" s="391"/>
      <c r="V974" s="391"/>
      <c r="W974" s="391"/>
      <c r="X974" s="391"/>
      <c r="Y974" s="394"/>
      <c r="Z974" s="391"/>
      <c r="AA974" s="391"/>
      <c r="AB974" s="391"/>
      <c r="AC974" s="391"/>
      <c r="AD974" s="394"/>
      <c r="AE974" s="391"/>
      <c r="AF974" s="391"/>
      <c r="AG974" s="391"/>
      <c r="AH974" s="391"/>
      <c r="AI974" s="394"/>
      <c r="AJ974" s="391"/>
      <c r="AK974" s="391"/>
      <c r="AL974" s="391"/>
      <c r="AM974" s="391"/>
      <c r="AN974" s="394"/>
      <c r="AO974" s="391"/>
      <c r="AP974" s="391"/>
      <c r="AQ974" s="391"/>
      <c r="AR974" s="391"/>
      <c r="AS974" s="394"/>
      <c r="AT974" s="391"/>
      <c r="AU974" s="391"/>
      <c r="AV974" s="391"/>
      <c r="AW974" s="391"/>
      <c r="AX974" s="394"/>
    </row>
    <row r="975" spans="1:50">
      <c r="A975" s="391"/>
      <c r="B975" s="391"/>
      <c r="C975" s="391"/>
      <c r="D975" s="391"/>
      <c r="E975" s="394"/>
      <c r="F975" s="391"/>
      <c r="G975" s="391"/>
      <c r="H975" s="391"/>
      <c r="I975" s="391"/>
      <c r="J975" s="394"/>
      <c r="K975" s="391"/>
      <c r="L975" s="391"/>
      <c r="M975" s="391"/>
      <c r="N975" s="391"/>
      <c r="O975" s="394"/>
      <c r="P975" s="391"/>
      <c r="Q975" s="391"/>
      <c r="R975" s="391"/>
      <c r="S975" s="391"/>
      <c r="T975" s="394"/>
      <c r="U975" s="391"/>
      <c r="V975" s="391"/>
      <c r="W975" s="391"/>
      <c r="X975" s="391"/>
      <c r="Y975" s="394"/>
      <c r="Z975" s="391"/>
      <c r="AA975" s="391"/>
      <c r="AB975" s="391"/>
      <c r="AC975" s="391"/>
      <c r="AD975" s="394"/>
      <c r="AE975" s="391"/>
      <c r="AF975" s="391"/>
      <c r="AG975" s="391"/>
      <c r="AH975" s="391"/>
      <c r="AI975" s="394"/>
      <c r="AJ975" s="391"/>
      <c r="AK975" s="391"/>
      <c r="AL975" s="391"/>
      <c r="AM975" s="391"/>
      <c r="AN975" s="394"/>
      <c r="AO975" s="391"/>
      <c r="AP975" s="391"/>
      <c r="AQ975" s="391"/>
      <c r="AR975" s="391"/>
      <c r="AS975" s="394"/>
      <c r="AT975" s="391"/>
      <c r="AU975" s="391"/>
      <c r="AV975" s="391"/>
      <c r="AW975" s="391"/>
      <c r="AX975" s="394"/>
    </row>
    <row r="976" spans="1:50">
      <c r="A976" s="391"/>
      <c r="B976" s="391"/>
      <c r="C976" s="391"/>
      <c r="D976" s="391"/>
      <c r="E976" s="394"/>
      <c r="F976" s="391"/>
      <c r="G976" s="391"/>
      <c r="H976" s="391"/>
      <c r="I976" s="391"/>
      <c r="J976" s="394"/>
      <c r="K976" s="391"/>
      <c r="L976" s="391"/>
      <c r="M976" s="391"/>
      <c r="N976" s="391"/>
      <c r="O976" s="394"/>
      <c r="P976" s="391"/>
      <c r="Q976" s="391"/>
      <c r="R976" s="391"/>
      <c r="S976" s="391"/>
      <c r="T976" s="394"/>
      <c r="U976" s="391"/>
      <c r="V976" s="391"/>
      <c r="W976" s="391"/>
      <c r="X976" s="391"/>
      <c r="Y976" s="394"/>
      <c r="Z976" s="391"/>
      <c r="AA976" s="391"/>
      <c r="AB976" s="391"/>
      <c r="AC976" s="391"/>
      <c r="AD976" s="394"/>
      <c r="AE976" s="391"/>
      <c r="AF976" s="391"/>
      <c r="AG976" s="391"/>
      <c r="AH976" s="391"/>
      <c r="AI976" s="394"/>
      <c r="AJ976" s="391"/>
      <c r="AK976" s="391"/>
      <c r="AL976" s="391"/>
      <c r="AM976" s="391"/>
      <c r="AN976" s="394"/>
      <c r="AO976" s="391"/>
      <c r="AP976" s="391"/>
      <c r="AQ976" s="391"/>
      <c r="AR976" s="391"/>
      <c r="AS976" s="394"/>
      <c r="AT976" s="391"/>
      <c r="AU976" s="391"/>
      <c r="AV976" s="391"/>
      <c r="AW976" s="391"/>
      <c r="AX976" s="394"/>
    </row>
    <row r="977" spans="1:50">
      <c r="A977" s="391"/>
      <c r="B977" s="391"/>
      <c r="C977" s="391"/>
      <c r="D977" s="391"/>
      <c r="E977" s="394"/>
      <c r="F977" s="391"/>
      <c r="G977" s="391"/>
      <c r="H977" s="391"/>
      <c r="I977" s="391"/>
      <c r="J977" s="394"/>
      <c r="K977" s="391"/>
      <c r="L977" s="391"/>
      <c r="M977" s="391"/>
      <c r="N977" s="391"/>
      <c r="O977" s="394"/>
      <c r="P977" s="391"/>
      <c r="Q977" s="391"/>
      <c r="R977" s="391"/>
      <c r="S977" s="391"/>
      <c r="T977" s="394"/>
      <c r="U977" s="391"/>
      <c r="V977" s="391"/>
      <c r="W977" s="391"/>
      <c r="X977" s="391"/>
      <c r="Y977" s="394"/>
      <c r="Z977" s="391"/>
      <c r="AA977" s="391"/>
      <c r="AB977" s="391"/>
      <c r="AC977" s="391"/>
      <c r="AD977" s="394"/>
      <c r="AE977" s="391"/>
      <c r="AF977" s="391"/>
      <c r="AG977" s="391"/>
      <c r="AH977" s="391"/>
      <c r="AI977" s="394"/>
      <c r="AJ977" s="391"/>
      <c r="AK977" s="391"/>
      <c r="AL977" s="391"/>
      <c r="AM977" s="391"/>
      <c r="AN977" s="394"/>
      <c r="AO977" s="391"/>
      <c r="AP977" s="391"/>
      <c r="AQ977" s="391"/>
      <c r="AR977" s="391"/>
      <c r="AS977" s="394"/>
      <c r="AT977" s="391"/>
      <c r="AU977" s="391"/>
      <c r="AV977" s="391"/>
      <c r="AW977" s="391"/>
      <c r="AX977" s="394"/>
    </row>
    <row r="978" spans="1:50">
      <c r="A978" s="391"/>
      <c r="B978" s="391"/>
      <c r="C978" s="391"/>
      <c r="D978" s="391"/>
      <c r="E978" s="394"/>
      <c r="F978" s="391"/>
      <c r="G978" s="391"/>
      <c r="H978" s="391"/>
      <c r="I978" s="391"/>
      <c r="J978" s="394"/>
      <c r="K978" s="391"/>
      <c r="L978" s="391"/>
      <c r="M978" s="391"/>
      <c r="N978" s="391"/>
      <c r="O978" s="394"/>
      <c r="P978" s="391"/>
      <c r="Q978" s="391"/>
      <c r="R978" s="391"/>
      <c r="S978" s="391"/>
      <c r="T978" s="394"/>
      <c r="U978" s="391"/>
      <c r="V978" s="391"/>
      <c r="W978" s="391"/>
      <c r="X978" s="391"/>
      <c r="Y978" s="394"/>
      <c r="Z978" s="391"/>
      <c r="AA978" s="391"/>
      <c r="AB978" s="391"/>
      <c r="AC978" s="391"/>
      <c r="AD978" s="394"/>
      <c r="AE978" s="391"/>
      <c r="AF978" s="391"/>
      <c r="AG978" s="391"/>
      <c r="AH978" s="391"/>
      <c r="AI978" s="394"/>
      <c r="AJ978" s="391"/>
      <c r="AK978" s="391"/>
      <c r="AL978" s="391"/>
      <c r="AM978" s="391"/>
      <c r="AN978" s="394"/>
      <c r="AO978" s="391"/>
      <c r="AP978" s="391"/>
      <c r="AQ978" s="391"/>
      <c r="AR978" s="391"/>
      <c r="AS978" s="394"/>
      <c r="AT978" s="391"/>
      <c r="AU978" s="391"/>
      <c r="AV978" s="391"/>
      <c r="AW978" s="391"/>
      <c r="AX978" s="394"/>
    </row>
    <row r="979" spans="1:50">
      <c r="A979" s="391"/>
      <c r="B979" s="391"/>
      <c r="C979" s="391"/>
      <c r="D979" s="391"/>
      <c r="E979" s="394"/>
      <c r="F979" s="391"/>
      <c r="G979" s="391"/>
      <c r="H979" s="391"/>
      <c r="I979" s="391"/>
      <c r="J979" s="394"/>
      <c r="K979" s="391"/>
      <c r="L979" s="391"/>
      <c r="M979" s="391"/>
      <c r="N979" s="391"/>
      <c r="O979" s="394"/>
      <c r="P979" s="391"/>
      <c r="Q979" s="391"/>
      <c r="R979" s="391"/>
      <c r="S979" s="391"/>
      <c r="T979" s="394"/>
      <c r="U979" s="391"/>
      <c r="V979" s="391"/>
      <c r="W979" s="391"/>
      <c r="X979" s="391"/>
      <c r="Y979" s="394"/>
      <c r="Z979" s="391"/>
      <c r="AA979" s="391"/>
      <c r="AB979" s="391"/>
      <c r="AC979" s="391"/>
      <c r="AD979" s="394"/>
      <c r="AE979" s="391"/>
      <c r="AF979" s="391"/>
      <c r="AG979" s="391"/>
      <c r="AH979" s="391"/>
      <c r="AI979" s="394"/>
      <c r="AJ979" s="391"/>
      <c r="AK979" s="391"/>
      <c r="AL979" s="391"/>
      <c r="AM979" s="391"/>
      <c r="AN979" s="394"/>
      <c r="AO979" s="391"/>
      <c r="AP979" s="391"/>
      <c r="AQ979" s="391"/>
      <c r="AR979" s="391"/>
      <c r="AS979" s="394"/>
      <c r="AT979" s="391"/>
      <c r="AU979" s="391"/>
      <c r="AV979" s="391"/>
      <c r="AW979" s="391"/>
      <c r="AX979" s="394"/>
    </row>
    <row r="980" spans="1:50">
      <c r="A980" s="388"/>
      <c r="B980" s="388"/>
      <c r="C980" s="388"/>
      <c r="D980" s="388"/>
      <c r="E980" s="395"/>
      <c r="F980" s="388"/>
      <c r="G980" s="388"/>
      <c r="H980" s="388"/>
      <c r="I980" s="388"/>
      <c r="J980" s="395"/>
      <c r="K980" s="388"/>
      <c r="L980" s="388"/>
      <c r="M980" s="388"/>
      <c r="N980" s="388"/>
      <c r="O980" s="395"/>
      <c r="P980" s="388"/>
      <c r="Q980" s="388"/>
      <c r="R980" s="388"/>
      <c r="S980" s="388"/>
      <c r="T980" s="395"/>
      <c r="U980" s="388"/>
      <c r="V980" s="388"/>
      <c r="W980" s="388"/>
      <c r="X980" s="388"/>
      <c r="Y980" s="395"/>
      <c r="Z980" s="388"/>
      <c r="AA980" s="388"/>
      <c r="AB980" s="388"/>
      <c r="AC980" s="388"/>
      <c r="AD980" s="395"/>
      <c r="AE980" s="388"/>
      <c r="AF980" s="388"/>
      <c r="AG980" s="388"/>
      <c r="AH980" s="388"/>
      <c r="AI980" s="395"/>
      <c r="AJ980" s="388"/>
      <c r="AK980" s="388"/>
      <c r="AL980" s="388"/>
      <c r="AM980" s="388"/>
      <c r="AN980" s="395"/>
      <c r="AO980" s="388"/>
      <c r="AP980" s="388"/>
      <c r="AQ980" s="388"/>
      <c r="AR980" s="388"/>
      <c r="AS980" s="395"/>
      <c r="AT980" s="388"/>
      <c r="AU980" s="388"/>
      <c r="AV980" s="388"/>
      <c r="AW980" s="388"/>
      <c r="AX980" s="395"/>
    </row>
  </sheetData>
  <mergeCells count="1874">
    <mergeCell ref="Z932:AD932"/>
    <mergeCell ref="AE932:AI932"/>
    <mergeCell ref="AJ932:AN932"/>
    <mergeCell ref="AO932:AS932"/>
    <mergeCell ref="AT932:AX932"/>
    <mergeCell ref="Z883:AD883"/>
    <mergeCell ref="AE883:AI883"/>
    <mergeCell ref="AJ883:AN883"/>
    <mergeCell ref="AO883:AS883"/>
    <mergeCell ref="AT883:AX883"/>
    <mergeCell ref="A932:E932"/>
    <mergeCell ref="F932:J932"/>
    <mergeCell ref="K932:O932"/>
    <mergeCell ref="P932:T932"/>
    <mergeCell ref="U932:Y932"/>
    <mergeCell ref="AE878:AI882"/>
    <mergeCell ref="AJ878:AN881"/>
    <mergeCell ref="AO878:AS882"/>
    <mergeCell ref="AT878:AX882"/>
    <mergeCell ref="AJ882:AN882"/>
    <mergeCell ref="A883:E883"/>
    <mergeCell ref="F883:J883"/>
    <mergeCell ref="K883:O883"/>
    <mergeCell ref="P883:T883"/>
    <mergeCell ref="U883:Y883"/>
    <mergeCell ref="AE873:AI877"/>
    <mergeCell ref="AJ873:AN877"/>
    <mergeCell ref="AO873:AS877"/>
    <mergeCell ref="AT873:AX877"/>
    <mergeCell ref="A878:E882"/>
    <mergeCell ref="F878:J882"/>
    <mergeCell ref="K878:O882"/>
    <mergeCell ref="P878:T882"/>
    <mergeCell ref="U878:Y882"/>
    <mergeCell ref="Z878:AD882"/>
    <mergeCell ref="AE868:AI872"/>
    <mergeCell ref="AJ868:AN872"/>
    <mergeCell ref="AO868:AS872"/>
    <mergeCell ref="AT868:AX872"/>
    <mergeCell ref="A873:E877"/>
    <mergeCell ref="F873:J877"/>
    <mergeCell ref="K873:O877"/>
    <mergeCell ref="P873:T877"/>
    <mergeCell ref="U873:Y877"/>
    <mergeCell ref="Z873:AD877"/>
    <mergeCell ref="AE862:AI866"/>
    <mergeCell ref="AJ862:AN866"/>
    <mergeCell ref="AO862:AS866"/>
    <mergeCell ref="AT862:AX866"/>
    <mergeCell ref="A868:E872"/>
    <mergeCell ref="F868:J872"/>
    <mergeCell ref="K868:O872"/>
    <mergeCell ref="P868:T872"/>
    <mergeCell ref="U868:Y872"/>
    <mergeCell ref="Z868:AD872"/>
    <mergeCell ref="AE857:AI861"/>
    <mergeCell ref="AJ857:AN861"/>
    <mergeCell ref="AO857:AS861"/>
    <mergeCell ref="AT857:AX861"/>
    <mergeCell ref="A862:E866"/>
    <mergeCell ref="F862:J866"/>
    <mergeCell ref="K862:O866"/>
    <mergeCell ref="P862:T866"/>
    <mergeCell ref="U862:Y866"/>
    <mergeCell ref="Z862:AD866"/>
    <mergeCell ref="AE852:AI856"/>
    <mergeCell ref="AJ852:AN856"/>
    <mergeCell ref="AO852:AS856"/>
    <mergeCell ref="AT852:AX856"/>
    <mergeCell ref="A857:E861"/>
    <mergeCell ref="F857:J861"/>
    <mergeCell ref="K857:O861"/>
    <mergeCell ref="P857:T861"/>
    <mergeCell ref="U857:Y861"/>
    <mergeCell ref="Z857:AD861"/>
    <mergeCell ref="A852:E856"/>
    <mergeCell ref="F852:J856"/>
    <mergeCell ref="K852:O856"/>
    <mergeCell ref="P852:T856"/>
    <mergeCell ref="U852:Y856"/>
    <mergeCell ref="Z852:AD856"/>
    <mergeCell ref="A846:D846"/>
    <mergeCell ref="Z846:AD850"/>
    <mergeCell ref="AE846:AI850"/>
    <mergeCell ref="AJ846:AN850"/>
    <mergeCell ref="AO846:AS850"/>
    <mergeCell ref="AT846:AX850"/>
    <mergeCell ref="A847:D847"/>
    <mergeCell ref="A848:D848"/>
    <mergeCell ref="A849:D849"/>
    <mergeCell ref="A850:D850"/>
    <mergeCell ref="AJ841:AN845"/>
    <mergeCell ref="AO841:AS845"/>
    <mergeCell ref="AT841:AX845"/>
    <mergeCell ref="A842:D842"/>
    <mergeCell ref="A843:D843"/>
    <mergeCell ref="A844:D844"/>
    <mergeCell ref="A845:D845"/>
    <mergeCell ref="AT836:AX840"/>
    <mergeCell ref="A839:C839"/>
    <mergeCell ref="H839:J839"/>
    <mergeCell ref="U839:V839"/>
    <mergeCell ref="W839:X839"/>
    <mergeCell ref="A840:D840"/>
    <mergeCell ref="H840:X849"/>
    <mergeCell ref="A841:D841"/>
    <mergeCell ref="Z841:AD845"/>
    <mergeCell ref="AE841:AI845"/>
    <mergeCell ref="Z834:AD834"/>
    <mergeCell ref="AE834:AI834"/>
    <mergeCell ref="AJ834:AN834"/>
    <mergeCell ref="AO834:AS834"/>
    <mergeCell ref="AT834:AX834"/>
    <mergeCell ref="A835:Y838"/>
    <mergeCell ref="Z836:AD840"/>
    <mergeCell ref="AE836:AI840"/>
    <mergeCell ref="AJ836:AN840"/>
    <mergeCell ref="AO836:AS840"/>
    <mergeCell ref="Z829:AC829"/>
    <mergeCell ref="Z830:AC830"/>
    <mergeCell ref="Z831:AC831"/>
    <mergeCell ref="Z832:AC832"/>
    <mergeCell ref="Z833:AC833"/>
    <mergeCell ref="A834:E834"/>
    <mergeCell ref="F834:J834"/>
    <mergeCell ref="K834:O834"/>
    <mergeCell ref="P834:T834"/>
    <mergeCell ref="U834:Y834"/>
    <mergeCell ref="Z824:AC824"/>
    <mergeCell ref="Z825:AC825"/>
    <mergeCell ref="Z826:AC826"/>
    <mergeCell ref="Z827:AC827"/>
    <mergeCell ref="Z828:AC828"/>
    <mergeCell ref="A829:E833"/>
    <mergeCell ref="F829:J833"/>
    <mergeCell ref="K829:O833"/>
    <mergeCell ref="P829:T833"/>
    <mergeCell ref="U829:Y833"/>
    <mergeCell ref="AG822:AI822"/>
    <mergeCell ref="AT822:AU822"/>
    <mergeCell ref="AV822:AW822"/>
    <mergeCell ref="Z823:AC823"/>
    <mergeCell ref="AG823:AW832"/>
    <mergeCell ref="A824:E828"/>
    <mergeCell ref="F824:J828"/>
    <mergeCell ref="K824:O828"/>
    <mergeCell ref="P824:T828"/>
    <mergeCell ref="U824:Y828"/>
    <mergeCell ref="A819:E823"/>
    <mergeCell ref="F819:J823"/>
    <mergeCell ref="K819:O823"/>
    <mergeCell ref="P819:T823"/>
    <mergeCell ref="U819:Y823"/>
    <mergeCell ref="Z822:AB822"/>
    <mergeCell ref="AE813:AI817"/>
    <mergeCell ref="AJ813:AN817"/>
    <mergeCell ref="AO813:AS817"/>
    <mergeCell ref="AT813:AX817"/>
    <mergeCell ref="P817:T817"/>
    <mergeCell ref="Z818:AX821"/>
    <mergeCell ref="AE808:AI812"/>
    <mergeCell ref="AJ808:AN812"/>
    <mergeCell ref="AO808:AS812"/>
    <mergeCell ref="AT808:AX812"/>
    <mergeCell ref="A813:E817"/>
    <mergeCell ref="F813:J817"/>
    <mergeCell ref="K813:O817"/>
    <mergeCell ref="P813:T816"/>
    <mergeCell ref="U813:Y817"/>
    <mergeCell ref="Z813:AD817"/>
    <mergeCell ref="AE803:AI807"/>
    <mergeCell ref="AJ803:AN807"/>
    <mergeCell ref="AO803:AS807"/>
    <mergeCell ref="AT803:AX807"/>
    <mergeCell ref="A808:E812"/>
    <mergeCell ref="F808:J812"/>
    <mergeCell ref="K808:O812"/>
    <mergeCell ref="P808:T812"/>
    <mergeCell ref="U808:Y812"/>
    <mergeCell ref="Z808:AD812"/>
    <mergeCell ref="AE797:AI801"/>
    <mergeCell ref="AJ797:AN801"/>
    <mergeCell ref="AO797:AS801"/>
    <mergeCell ref="AT797:AX801"/>
    <mergeCell ref="A803:E807"/>
    <mergeCell ref="F803:J807"/>
    <mergeCell ref="K803:O807"/>
    <mergeCell ref="P803:T807"/>
    <mergeCell ref="U803:Y807"/>
    <mergeCell ref="Z803:AD807"/>
    <mergeCell ref="AE792:AI796"/>
    <mergeCell ref="AJ792:AN796"/>
    <mergeCell ref="AO792:AS796"/>
    <mergeCell ref="AT792:AX796"/>
    <mergeCell ref="A797:E801"/>
    <mergeCell ref="F797:J801"/>
    <mergeCell ref="K797:O801"/>
    <mergeCell ref="P797:T801"/>
    <mergeCell ref="U797:Y801"/>
    <mergeCell ref="Z797:AD801"/>
    <mergeCell ref="AE787:AI791"/>
    <mergeCell ref="AJ787:AN791"/>
    <mergeCell ref="AO787:AS791"/>
    <mergeCell ref="AT787:AX791"/>
    <mergeCell ref="A792:E796"/>
    <mergeCell ref="F792:J796"/>
    <mergeCell ref="K792:O796"/>
    <mergeCell ref="P792:T796"/>
    <mergeCell ref="U792:Y796"/>
    <mergeCell ref="Z792:AD796"/>
    <mergeCell ref="AE785:AI785"/>
    <mergeCell ref="AJ785:AN785"/>
    <mergeCell ref="AO785:AS785"/>
    <mergeCell ref="AT785:AX785"/>
    <mergeCell ref="A787:E791"/>
    <mergeCell ref="F787:J791"/>
    <mergeCell ref="K787:O791"/>
    <mergeCell ref="P787:T791"/>
    <mergeCell ref="U787:Y791"/>
    <mergeCell ref="Z787:AD791"/>
    <mergeCell ref="AE780:AI784"/>
    <mergeCell ref="AJ780:AN784"/>
    <mergeCell ref="AO780:AS784"/>
    <mergeCell ref="AT780:AX784"/>
    <mergeCell ref="A785:E785"/>
    <mergeCell ref="F785:J785"/>
    <mergeCell ref="K785:O785"/>
    <mergeCell ref="P785:T785"/>
    <mergeCell ref="U785:Y785"/>
    <mergeCell ref="Z785:AD785"/>
    <mergeCell ref="AE775:AI779"/>
    <mergeCell ref="AJ775:AN779"/>
    <mergeCell ref="AO775:AS779"/>
    <mergeCell ref="AT775:AX779"/>
    <mergeCell ref="A780:E784"/>
    <mergeCell ref="F780:J784"/>
    <mergeCell ref="K780:O784"/>
    <mergeCell ref="P780:T784"/>
    <mergeCell ref="U780:Y784"/>
    <mergeCell ref="Z780:AD784"/>
    <mergeCell ref="AE770:AI774"/>
    <mergeCell ref="AJ770:AN774"/>
    <mergeCell ref="AO770:AS774"/>
    <mergeCell ref="AT770:AX774"/>
    <mergeCell ref="A775:E779"/>
    <mergeCell ref="F775:J779"/>
    <mergeCell ref="K775:O779"/>
    <mergeCell ref="P775:T779"/>
    <mergeCell ref="U775:Y779"/>
    <mergeCell ref="Z775:AD779"/>
    <mergeCell ref="AE764:AI768"/>
    <mergeCell ref="AJ764:AN768"/>
    <mergeCell ref="AO764:AS768"/>
    <mergeCell ref="AT764:AX768"/>
    <mergeCell ref="A770:E774"/>
    <mergeCell ref="F770:J774"/>
    <mergeCell ref="K770:O774"/>
    <mergeCell ref="P770:T774"/>
    <mergeCell ref="U770:Y774"/>
    <mergeCell ref="Z770:AD774"/>
    <mergeCell ref="AT743:AX747"/>
    <mergeCell ref="A744:D744"/>
    <mergeCell ref="A745:D745"/>
    <mergeCell ref="A746:D746"/>
    <mergeCell ref="A747:D747"/>
    <mergeCell ref="AE759:AI763"/>
    <mergeCell ref="AJ759:AN763"/>
    <mergeCell ref="AO759:AS763"/>
    <mergeCell ref="AT759:AX763"/>
    <mergeCell ref="A764:E768"/>
    <mergeCell ref="F764:J768"/>
    <mergeCell ref="K764:O768"/>
    <mergeCell ref="P764:T768"/>
    <mergeCell ref="U764:Y768"/>
    <mergeCell ref="Z764:AD768"/>
    <mergeCell ref="AE754:AI758"/>
    <mergeCell ref="AJ754:AN758"/>
    <mergeCell ref="AO754:AS758"/>
    <mergeCell ref="AT754:AX758"/>
    <mergeCell ref="A759:E763"/>
    <mergeCell ref="F759:J763"/>
    <mergeCell ref="K759:O763"/>
    <mergeCell ref="P759:T763"/>
    <mergeCell ref="U759:Y763"/>
    <mergeCell ref="Z759:AD763"/>
    <mergeCell ref="A754:E758"/>
    <mergeCell ref="F754:J758"/>
    <mergeCell ref="K754:O758"/>
    <mergeCell ref="P754:T758"/>
    <mergeCell ref="U754:Y758"/>
    <mergeCell ref="Z754:AD758"/>
    <mergeCell ref="A741:C741"/>
    <mergeCell ref="H741:J741"/>
    <mergeCell ref="U741:V741"/>
    <mergeCell ref="W741:X741"/>
    <mergeCell ref="A742:D742"/>
    <mergeCell ref="H742:X751"/>
    <mergeCell ref="A743:D743"/>
    <mergeCell ref="A748:D748"/>
    <mergeCell ref="AE736:AI736"/>
    <mergeCell ref="AJ736:AN736"/>
    <mergeCell ref="AO736:AS736"/>
    <mergeCell ref="AT736:AX736"/>
    <mergeCell ref="A737:Y740"/>
    <mergeCell ref="Z738:AD742"/>
    <mergeCell ref="AE738:AI742"/>
    <mergeCell ref="AJ738:AN742"/>
    <mergeCell ref="AO738:AS742"/>
    <mergeCell ref="AT738:AX742"/>
    <mergeCell ref="Z748:AD751"/>
    <mergeCell ref="AE748:AI752"/>
    <mergeCell ref="AJ748:AN752"/>
    <mergeCell ref="AO748:AS752"/>
    <mergeCell ref="AT748:AX752"/>
    <mergeCell ref="A749:D749"/>
    <mergeCell ref="A750:D750"/>
    <mergeCell ref="A751:D751"/>
    <mergeCell ref="A752:D752"/>
    <mergeCell ref="Z752:AD752"/>
    <mergeCell ref="Z743:AD747"/>
    <mergeCell ref="AE743:AI747"/>
    <mergeCell ref="AJ743:AN747"/>
    <mergeCell ref="AO743:AS747"/>
    <mergeCell ref="Z735:AC735"/>
    <mergeCell ref="A736:E736"/>
    <mergeCell ref="F736:J736"/>
    <mergeCell ref="K736:O736"/>
    <mergeCell ref="P736:T736"/>
    <mergeCell ref="U736:Y736"/>
    <mergeCell ref="Z736:AD736"/>
    <mergeCell ref="Z729:AC729"/>
    <mergeCell ref="Z730:AC730"/>
    <mergeCell ref="A731:E735"/>
    <mergeCell ref="F731:J735"/>
    <mergeCell ref="K731:O735"/>
    <mergeCell ref="P731:T735"/>
    <mergeCell ref="U731:Y735"/>
    <mergeCell ref="Z731:AC731"/>
    <mergeCell ref="Z732:AC732"/>
    <mergeCell ref="Z733:AC733"/>
    <mergeCell ref="Z725:AC725"/>
    <mergeCell ref="AG725:AW734"/>
    <mergeCell ref="A726:E730"/>
    <mergeCell ref="F726:J730"/>
    <mergeCell ref="K726:O730"/>
    <mergeCell ref="P726:T730"/>
    <mergeCell ref="U726:Y730"/>
    <mergeCell ref="Z726:AC726"/>
    <mergeCell ref="Z727:AC727"/>
    <mergeCell ref="Z728:AC728"/>
    <mergeCell ref="Z720:AX723"/>
    <mergeCell ref="A721:E725"/>
    <mergeCell ref="F721:J725"/>
    <mergeCell ref="K721:O725"/>
    <mergeCell ref="P721:T725"/>
    <mergeCell ref="U721:Y725"/>
    <mergeCell ref="Z724:AB724"/>
    <mergeCell ref="AG724:AI724"/>
    <mergeCell ref="AT724:AU724"/>
    <mergeCell ref="AV724:AW724"/>
    <mergeCell ref="Z734:AC734"/>
    <mergeCell ref="Z715:AD719"/>
    <mergeCell ref="AE715:AI719"/>
    <mergeCell ref="AJ715:AN718"/>
    <mergeCell ref="AO715:AS718"/>
    <mergeCell ref="AT715:AX718"/>
    <mergeCell ref="AJ719:AN719"/>
    <mergeCell ref="AO719:AS719"/>
    <mergeCell ref="AT719:AX719"/>
    <mergeCell ref="Z710:AD714"/>
    <mergeCell ref="AE710:AI714"/>
    <mergeCell ref="AJ710:AN714"/>
    <mergeCell ref="AO710:AS714"/>
    <mergeCell ref="AT710:AX714"/>
    <mergeCell ref="A715:E719"/>
    <mergeCell ref="F715:J719"/>
    <mergeCell ref="K715:O719"/>
    <mergeCell ref="P715:T719"/>
    <mergeCell ref="U715:Y719"/>
    <mergeCell ref="Z705:AD709"/>
    <mergeCell ref="AE705:AI709"/>
    <mergeCell ref="AJ705:AN709"/>
    <mergeCell ref="AO705:AS709"/>
    <mergeCell ref="AT705:AX709"/>
    <mergeCell ref="A710:E714"/>
    <mergeCell ref="F710:J714"/>
    <mergeCell ref="K710:O714"/>
    <mergeCell ref="P710:T714"/>
    <mergeCell ref="U710:Y714"/>
    <mergeCell ref="Z699:AD703"/>
    <mergeCell ref="AE699:AI703"/>
    <mergeCell ref="AJ699:AN703"/>
    <mergeCell ref="AO699:AS703"/>
    <mergeCell ref="AT699:AX703"/>
    <mergeCell ref="A705:E709"/>
    <mergeCell ref="F705:J709"/>
    <mergeCell ref="K705:O709"/>
    <mergeCell ref="P705:T709"/>
    <mergeCell ref="U705:Y709"/>
    <mergeCell ref="Z694:AD698"/>
    <mergeCell ref="AE694:AI698"/>
    <mergeCell ref="AJ694:AN698"/>
    <mergeCell ref="AO694:AS698"/>
    <mergeCell ref="AT694:AX698"/>
    <mergeCell ref="A699:E703"/>
    <mergeCell ref="F699:J703"/>
    <mergeCell ref="K699:O703"/>
    <mergeCell ref="P699:T703"/>
    <mergeCell ref="U699:Y703"/>
    <mergeCell ref="Z689:AD693"/>
    <mergeCell ref="AE689:AI693"/>
    <mergeCell ref="AJ689:AN693"/>
    <mergeCell ref="AO689:AS693"/>
    <mergeCell ref="AT689:AX693"/>
    <mergeCell ref="A694:E698"/>
    <mergeCell ref="F694:J698"/>
    <mergeCell ref="K694:O698"/>
    <mergeCell ref="P694:T698"/>
    <mergeCell ref="U694:Y698"/>
    <mergeCell ref="Z687:AD687"/>
    <mergeCell ref="AE687:AI687"/>
    <mergeCell ref="AJ687:AN687"/>
    <mergeCell ref="AO687:AS687"/>
    <mergeCell ref="AT687:AX687"/>
    <mergeCell ref="A689:E693"/>
    <mergeCell ref="F689:J693"/>
    <mergeCell ref="K689:O693"/>
    <mergeCell ref="P689:T693"/>
    <mergeCell ref="U689:Y693"/>
    <mergeCell ref="Z682:AD686"/>
    <mergeCell ref="AE682:AI686"/>
    <mergeCell ref="AJ682:AN686"/>
    <mergeCell ref="AO682:AS686"/>
    <mergeCell ref="AT682:AX686"/>
    <mergeCell ref="A687:E687"/>
    <mergeCell ref="F687:J687"/>
    <mergeCell ref="K687:O687"/>
    <mergeCell ref="P687:T687"/>
    <mergeCell ref="U687:Y687"/>
    <mergeCell ref="Z677:AD681"/>
    <mergeCell ref="AE677:AI681"/>
    <mergeCell ref="AJ677:AN681"/>
    <mergeCell ref="AO677:AS681"/>
    <mergeCell ref="AT677:AX681"/>
    <mergeCell ref="A682:E686"/>
    <mergeCell ref="F682:J686"/>
    <mergeCell ref="K682:O686"/>
    <mergeCell ref="P682:T686"/>
    <mergeCell ref="U682:Y686"/>
    <mergeCell ref="Z672:AD676"/>
    <mergeCell ref="AE672:AI676"/>
    <mergeCell ref="AJ672:AN676"/>
    <mergeCell ref="AO672:AS676"/>
    <mergeCell ref="AT672:AX676"/>
    <mergeCell ref="A677:E681"/>
    <mergeCell ref="F677:J681"/>
    <mergeCell ref="K677:O681"/>
    <mergeCell ref="P677:T681"/>
    <mergeCell ref="U677:Y681"/>
    <mergeCell ref="AE666:AI670"/>
    <mergeCell ref="AJ666:AN670"/>
    <mergeCell ref="AO666:AS670"/>
    <mergeCell ref="AT666:AX670"/>
    <mergeCell ref="Z670:AD670"/>
    <mergeCell ref="A672:E676"/>
    <mergeCell ref="F672:J676"/>
    <mergeCell ref="K672:O676"/>
    <mergeCell ref="P672:T676"/>
    <mergeCell ref="U672:Y676"/>
    <mergeCell ref="AE661:AI665"/>
    <mergeCell ref="AJ661:AN665"/>
    <mergeCell ref="AO661:AS665"/>
    <mergeCell ref="AT661:AX665"/>
    <mergeCell ref="A666:E670"/>
    <mergeCell ref="F666:J670"/>
    <mergeCell ref="K666:O670"/>
    <mergeCell ref="P666:T670"/>
    <mergeCell ref="U666:Y670"/>
    <mergeCell ref="Z666:AD669"/>
    <mergeCell ref="AE656:AI660"/>
    <mergeCell ref="AJ656:AN660"/>
    <mergeCell ref="AO656:AS660"/>
    <mergeCell ref="AT656:AX660"/>
    <mergeCell ref="A661:E665"/>
    <mergeCell ref="F661:J665"/>
    <mergeCell ref="K661:O665"/>
    <mergeCell ref="P661:T665"/>
    <mergeCell ref="U661:Y665"/>
    <mergeCell ref="Z661:AD665"/>
    <mergeCell ref="A656:E660"/>
    <mergeCell ref="F656:J660"/>
    <mergeCell ref="K656:O660"/>
    <mergeCell ref="P656:T660"/>
    <mergeCell ref="U656:Y660"/>
    <mergeCell ref="Z656:AD660"/>
    <mergeCell ref="Z650:AD654"/>
    <mergeCell ref="AE650:AI654"/>
    <mergeCell ref="AJ650:AN654"/>
    <mergeCell ref="AO650:AS654"/>
    <mergeCell ref="AT650:AX654"/>
    <mergeCell ref="A651:D651"/>
    <mergeCell ref="A652:D652"/>
    <mergeCell ref="A653:D653"/>
    <mergeCell ref="A654:D654"/>
    <mergeCell ref="Z645:AD649"/>
    <mergeCell ref="AE645:AI649"/>
    <mergeCell ref="AJ645:AN649"/>
    <mergeCell ref="AO645:AS649"/>
    <mergeCell ref="AT645:AX649"/>
    <mergeCell ref="A646:D646"/>
    <mergeCell ref="A647:D647"/>
    <mergeCell ref="A648:D648"/>
    <mergeCell ref="A649:D649"/>
    <mergeCell ref="A643:C643"/>
    <mergeCell ref="H643:J643"/>
    <mergeCell ref="U643:V643"/>
    <mergeCell ref="W643:X643"/>
    <mergeCell ref="A644:D644"/>
    <mergeCell ref="H644:X653"/>
    <mergeCell ref="A645:D645"/>
    <mergeCell ref="A650:D650"/>
    <mergeCell ref="AE638:AI638"/>
    <mergeCell ref="AJ638:AN638"/>
    <mergeCell ref="AO638:AS638"/>
    <mergeCell ref="AT638:AX638"/>
    <mergeCell ref="A639:Y642"/>
    <mergeCell ref="Z640:AD644"/>
    <mergeCell ref="AE640:AI644"/>
    <mergeCell ref="AJ640:AN644"/>
    <mergeCell ref="AO640:AS644"/>
    <mergeCell ref="AT640:AX644"/>
    <mergeCell ref="A638:E638"/>
    <mergeCell ref="F638:J638"/>
    <mergeCell ref="K638:O638"/>
    <mergeCell ref="P638:T638"/>
    <mergeCell ref="U638:Y638"/>
    <mergeCell ref="Z638:AD638"/>
    <mergeCell ref="A633:E637"/>
    <mergeCell ref="F633:J637"/>
    <mergeCell ref="K633:O637"/>
    <mergeCell ref="P633:T637"/>
    <mergeCell ref="U633:Y637"/>
    <mergeCell ref="Z633:AC633"/>
    <mergeCell ref="Z634:AC634"/>
    <mergeCell ref="Z635:AC635"/>
    <mergeCell ref="Z636:AC636"/>
    <mergeCell ref="Z637:AC637"/>
    <mergeCell ref="A628:E632"/>
    <mergeCell ref="F628:J632"/>
    <mergeCell ref="K628:O632"/>
    <mergeCell ref="P628:T632"/>
    <mergeCell ref="U628:Y632"/>
    <mergeCell ref="Z628:AC628"/>
    <mergeCell ref="Z629:AC629"/>
    <mergeCell ref="Z630:AC630"/>
    <mergeCell ref="Z631:AC631"/>
    <mergeCell ref="Z632:AC632"/>
    <mergeCell ref="Z626:AB626"/>
    <mergeCell ref="AG626:AI626"/>
    <mergeCell ref="AT626:AU626"/>
    <mergeCell ref="AV626:AW626"/>
    <mergeCell ref="Z627:AC627"/>
    <mergeCell ref="AG627:AW636"/>
    <mergeCell ref="AE617:AI621"/>
    <mergeCell ref="AJ617:AN621"/>
    <mergeCell ref="AO617:AS621"/>
    <mergeCell ref="AT617:AX621"/>
    <mergeCell ref="Z622:AX625"/>
    <mergeCell ref="A623:E627"/>
    <mergeCell ref="F623:J627"/>
    <mergeCell ref="K623:O627"/>
    <mergeCell ref="P623:T627"/>
    <mergeCell ref="U623:Y627"/>
    <mergeCell ref="AE612:AI616"/>
    <mergeCell ref="AJ612:AN616"/>
    <mergeCell ref="AO612:AS616"/>
    <mergeCell ref="AT612:AX616"/>
    <mergeCell ref="A617:E621"/>
    <mergeCell ref="F617:J621"/>
    <mergeCell ref="K617:O621"/>
    <mergeCell ref="P617:T621"/>
    <mergeCell ref="U617:Y621"/>
    <mergeCell ref="Z617:AD621"/>
    <mergeCell ref="AE607:AI611"/>
    <mergeCell ref="AJ607:AN611"/>
    <mergeCell ref="AO607:AS611"/>
    <mergeCell ref="AT607:AX611"/>
    <mergeCell ref="A612:E616"/>
    <mergeCell ref="F612:J616"/>
    <mergeCell ref="K612:O616"/>
    <mergeCell ref="P612:T616"/>
    <mergeCell ref="U612:Y616"/>
    <mergeCell ref="Z612:AD616"/>
    <mergeCell ref="A607:E611"/>
    <mergeCell ref="F607:J611"/>
    <mergeCell ref="K607:O611"/>
    <mergeCell ref="P607:T611"/>
    <mergeCell ref="U607:Y611"/>
    <mergeCell ref="Z607:AD611"/>
    <mergeCell ref="Z601:AD605"/>
    <mergeCell ref="AE601:AI605"/>
    <mergeCell ref="AJ601:AN605"/>
    <mergeCell ref="AO601:AS605"/>
    <mergeCell ref="AT601:AX605"/>
    <mergeCell ref="A605:E605"/>
    <mergeCell ref="Z596:AD600"/>
    <mergeCell ref="AE596:AI600"/>
    <mergeCell ref="AJ596:AN600"/>
    <mergeCell ref="AO596:AS600"/>
    <mergeCell ref="AT596:AX600"/>
    <mergeCell ref="A601:E604"/>
    <mergeCell ref="F601:J605"/>
    <mergeCell ref="K601:O605"/>
    <mergeCell ref="P601:T605"/>
    <mergeCell ref="U601:Y605"/>
    <mergeCell ref="Z591:AD595"/>
    <mergeCell ref="AE591:AI595"/>
    <mergeCell ref="AJ591:AN595"/>
    <mergeCell ref="AO591:AS595"/>
    <mergeCell ref="AT591:AX595"/>
    <mergeCell ref="A596:E600"/>
    <mergeCell ref="F596:J600"/>
    <mergeCell ref="K596:O600"/>
    <mergeCell ref="P596:T600"/>
    <mergeCell ref="U596:Y600"/>
    <mergeCell ref="Z589:AD589"/>
    <mergeCell ref="AE589:AI589"/>
    <mergeCell ref="AJ589:AN589"/>
    <mergeCell ref="AO589:AS589"/>
    <mergeCell ref="AT589:AX589"/>
    <mergeCell ref="A591:E595"/>
    <mergeCell ref="F591:J595"/>
    <mergeCell ref="K591:O595"/>
    <mergeCell ref="P591:T595"/>
    <mergeCell ref="U591:Y595"/>
    <mergeCell ref="AE584:AI588"/>
    <mergeCell ref="AJ584:AN588"/>
    <mergeCell ref="AO584:AS587"/>
    <mergeCell ref="AT584:AX587"/>
    <mergeCell ref="AR588:AU588"/>
    <mergeCell ref="A589:E589"/>
    <mergeCell ref="F589:J589"/>
    <mergeCell ref="K589:O589"/>
    <mergeCell ref="P589:T589"/>
    <mergeCell ref="U589:Y589"/>
    <mergeCell ref="AE579:AI583"/>
    <mergeCell ref="AJ579:AN583"/>
    <mergeCell ref="AO579:AS583"/>
    <mergeCell ref="AT579:AX583"/>
    <mergeCell ref="A584:E588"/>
    <mergeCell ref="F584:J588"/>
    <mergeCell ref="K584:O588"/>
    <mergeCell ref="P584:T588"/>
    <mergeCell ref="U584:Y588"/>
    <mergeCell ref="Z584:AD588"/>
    <mergeCell ref="AE574:AI578"/>
    <mergeCell ref="AJ574:AN578"/>
    <mergeCell ref="AO574:AS578"/>
    <mergeCell ref="AT574:AX578"/>
    <mergeCell ref="A579:E583"/>
    <mergeCell ref="F579:J583"/>
    <mergeCell ref="K579:O583"/>
    <mergeCell ref="P579:T583"/>
    <mergeCell ref="U579:Y583"/>
    <mergeCell ref="Z579:AD583"/>
    <mergeCell ref="AE568:AI572"/>
    <mergeCell ref="AJ568:AN572"/>
    <mergeCell ref="AO568:AS572"/>
    <mergeCell ref="AT568:AX572"/>
    <mergeCell ref="A574:E578"/>
    <mergeCell ref="F574:J578"/>
    <mergeCell ref="K574:O578"/>
    <mergeCell ref="P574:T578"/>
    <mergeCell ref="U574:Y578"/>
    <mergeCell ref="Z574:AD578"/>
    <mergeCell ref="AE563:AI567"/>
    <mergeCell ref="AJ563:AN567"/>
    <mergeCell ref="AO563:AS567"/>
    <mergeCell ref="AT563:AX567"/>
    <mergeCell ref="A568:E572"/>
    <mergeCell ref="F568:J572"/>
    <mergeCell ref="K568:O572"/>
    <mergeCell ref="P568:T572"/>
    <mergeCell ref="U568:Y572"/>
    <mergeCell ref="Z568:AD572"/>
    <mergeCell ref="AE558:AI562"/>
    <mergeCell ref="AJ558:AN562"/>
    <mergeCell ref="AO558:AS562"/>
    <mergeCell ref="AT558:AX562"/>
    <mergeCell ref="A563:E567"/>
    <mergeCell ref="F563:J567"/>
    <mergeCell ref="K563:O567"/>
    <mergeCell ref="P563:T567"/>
    <mergeCell ref="U563:Y567"/>
    <mergeCell ref="Z563:AD567"/>
    <mergeCell ref="A558:E562"/>
    <mergeCell ref="F558:J562"/>
    <mergeCell ref="K558:O562"/>
    <mergeCell ref="P558:T562"/>
    <mergeCell ref="U558:Y562"/>
    <mergeCell ref="Z558:AD562"/>
    <mergeCell ref="Z552:AD556"/>
    <mergeCell ref="AE552:AI556"/>
    <mergeCell ref="AJ552:AN556"/>
    <mergeCell ref="AO552:AS556"/>
    <mergeCell ref="AT552:AX556"/>
    <mergeCell ref="A553:D553"/>
    <mergeCell ref="A554:D554"/>
    <mergeCell ref="A555:D555"/>
    <mergeCell ref="A556:D556"/>
    <mergeCell ref="Z547:AD551"/>
    <mergeCell ref="AE547:AI551"/>
    <mergeCell ref="AJ547:AN551"/>
    <mergeCell ref="AO547:AS551"/>
    <mergeCell ref="AT547:AX551"/>
    <mergeCell ref="A548:D548"/>
    <mergeCell ref="A549:D549"/>
    <mergeCell ref="A550:D550"/>
    <mergeCell ref="A551:D551"/>
    <mergeCell ref="A545:C545"/>
    <mergeCell ref="H545:J545"/>
    <mergeCell ref="U545:V545"/>
    <mergeCell ref="W545:X545"/>
    <mergeCell ref="A546:D546"/>
    <mergeCell ref="H546:X555"/>
    <mergeCell ref="A547:D547"/>
    <mergeCell ref="A552:D552"/>
    <mergeCell ref="AE540:AI540"/>
    <mergeCell ref="AJ540:AN540"/>
    <mergeCell ref="AO540:AS540"/>
    <mergeCell ref="AT540:AX540"/>
    <mergeCell ref="A541:Y544"/>
    <mergeCell ref="Z542:AD546"/>
    <mergeCell ref="AE542:AI546"/>
    <mergeCell ref="AJ542:AN546"/>
    <mergeCell ref="AO542:AS546"/>
    <mergeCell ref="AT542:AX546"/>
    <mergeCell ref="A540:E540"/>
    <mergeCell ref="F540:J540"/>
    <mergeCell ref="K540:O540"/>
    <mergeCell ref="P540:T540"/>
    <mergeCell ref="U540:Y540"/>
    <mergeCell ref="Z540:AD540"/>
    <mergeCell ref="A535:E539"/>
    <mergeCell ref="F535:J539"/>
    <mergeCell ref="K535:O539"/>
    <mergeCell ref="P535:T539"/>
    <mergeCell ref="U535:Y539"/>
    <mergeCell ref="Z535:AC535"/>
    <mergeCell ref="Z536:AC536"/>
    <mergeCell ref="Z537:AC537"/>
    <mergeCell ref="Z538:AC538"/>
    <mergeCell ref="Z539:AC539"/>
    <mergeCell ref="A530:E534"/>
    <mergeCell ref="F530:J534"/>
    <mergeCell ref="K530:O534"/>
    <mergeCell ref="P530:T534"/>
    <mergeCell ref="U530:Y534"/>
    <mergeCell ref="Z530:AC530"/>
    <mergeCell ref="Z531:AC531"/>
    <mergeCell ref="Z532:AC532"/>
    <mergeCell ref="Z533:AC533"/>
    <mergeCell ref="Z534:AC534"/>
    <mergeCell ref="Z528:AB528"/>
    <mergeCell ref="AG528:AI528"/>
    <mergeCell ref="AT528:AU528"/>
    <mergeCell ref="AV528:AW528"/>
    <mergeCell ref="Z529:AC529"/>
    <mergeCell ref="AG529:AW538"/>
    <mergeCell ref="AE519:AI523"/>
    <mergeCell ref="AJ519:AN523"/>
    <mergeCell ref="AO519:AS523"/>
    <mergeCell ref="AT519:AX523"/>
    <mergeCell ref="Z524:AX527"/>
    <mergeCell ref="A525:E529"/>
    <mergeCell ref="F525:J529"/>
    <mergeCell ref="K525:O529"/>
    <mergeCell ref="P525:T529"/>
    <mergeCell ref="U525:Y529"/>
    <mergeCell ref="AE514:AI518"/>
    <mergeCell ref="AJ514:AN518"/>
    <mergeCell ref="AO514:AS518"/>
    <mergeCell ref="AT514:AX518"/>
    <mergeCell ref="A519:E523"/>
    <mergeCell ref="F519:J523"/>
    <mergeCell ref="K519:O523"/>
    <mergeCell ref="P519:T523"/>
    <mergeCell ref="U519:Y523"/>
    <mergeCell ref="Z519:AD523"/>
    <mergeCell ref="AE509:AI513"/>
    <mergeCell ref="AJ509:AN513"/>
    <mergeCell ref="AO509:AS513"/>
    <mergeCell ref="AT509:AX513"/>
    <mergeCell ref="A514:E518"/>
    <mergeCell ref="F514:J518"/>
    <mergeCell ref="K514:O518"/>
    <mergeCell ref="P514:T518"/>
    <mergeCell ref="U514:Y518"/>
    <mergeCell ref="Z514:AD518"/>
    <mergeCell ref="AE503:AI507"/>
    <mergeCell ref="AJ503:AN507"/>
    <mergeCell ref="AO503:AS507"/>
    <mergeCell ref="AT503:AX507"/>
    <mergeCell ref="A509:E513"/>
    <mergeCell ref="F509:J513"/>
    <mergeCell ref="K509:O513"/>
    <mergeCell ref="P509:T513"/>
    <mergeCell ref="U509:Y513"/>
    <mergeCell ref="Z509:AD513"/>
    <mergeCell ref="AE498:AI502"/>
    <mergeCell ref="AJ498:AN502"/>
    <mergeCell ref="AO498:AS502"/>
    <mergeCell ref="AT498:AX502"/>
    <mergeCell ref="A503:E507"/>
    <mergeCell ref="F503:J507"/>
    <mergeCell ref="K503:O507"/>
    <mergeCell ref="P503:T507"/>
    <mergeCell ref="U503:Y507"/>
    <mergeCell ref="Z503:AD507"/>
    <mergeCell ref="AE493:AI497"/>
    <mergeCell ref="AJ493:AN497"/>
    <mergeCell ref="AO493:AS497"/>
    <mergeCell ref="AT493:AX497"/>
    <mergeCell ref="A498:E502"/>
    <mergeCell ref="F498:J502"/>
    <mergeCell ref="K498:O502"/>
    <mergeCell ref="P498:T502"/>
    <mergeCell ref="U498:Y502"/>
    <mergeCell ref="Z498:AD502"/>
    <mergeCell ref="AE491:AI491"/>
    <mergeCell ref="AJ491:AN491"/>
    <mergeCell ref="AO491:AS491"/>
    <mergeCell ref="AT491:AX491"/>
    <mergeCell ref="A493:E497"/>
    <mergeCell ref="F493:J497"/>
    <mergeCell ref="K493:O497"/>
    <mergeCell ref="P493:T497"/>
    <mergeCell ref="U493:Y497"/>
    <mergeCell ref="Z493:AD497"/>
    <mergeCell ref="AE486:AI490"/>
    <mergeCell ref="AJ486:AN490"/>
    <mergeCell ref="AO486:AS490"/>
    <mergeCell ref="AT486:AX490"/>
    <mergeCell ref="A491:E491"/>
    <mergeCell ref="F491:J491"/>
    <mergeCell ref="K491:O491"/>
    <mergeCell ref="P491:T491"/>
    <mergeCell ref="U491:Y491"/>
    <mergeCell ref="Z491:AD491"/>
    <mergeCell ref="AE481:AI485"/>
    <mergeCell ref="AJ481:AN485"/>
    <mergeCell ref="AO481:AS485"/>
    <mergeCell ref="AT481:AX485"/>
    <mergeCell ref="A486:E490"/>
    <mergeCell ref="F486:J490"/>
    <mergeCell ref="K486:O490"/>
    <mergeCell ref="P486:T490"/>
    <mergeCell ref="U486:Y490"/>
    <mergeCell ref="Z486:AD490"/>
    <mergeCell ref="AE476:AI480"/>
    <mergeCell ref="AJ476:AN480"/>
    <mergeCell ref="AO476:AS480"/>
    <mergeCell ref="AT476:AX480"/>
    <mergeCell ref="A481:E485"/>
    <mergeCell ref="F481:J485"/>
    <mergeCell ref="K481:O485"/>
    <mergeCell ref="P481:T485"/>
    <mergeCell ref="U481:Y485"/>
    <mergeCell ref="Z481:AD485"/>
    <mergeCell ref="AE470:AI474"/>
    <mergeCell ref="AJ470:AN474"/>
    <mergeCell ref="AO470:AS474"/>
    <mergeCell ref="AT470:AX474"/>
    <mergeCell ref="A476:E480"/>
    <mergeCell ref="F476:J480"/>
    <mergeCell ref="K476:O480"/>
    <mergeCell ref="P476:T480"/>
    <mergeCell ref="U476:Y480"/>
    <mergeCell ref="Z476:AD480"/>
    <mergeCell ref="AT449:AX453"/>
    <mergeCell ref="A450:D450"/>
    <mergeCell ref="A451:D451"/>
    <mergeCell ref="A452:D452"/>
    <mergeCell ref="A453:D453"/>
    <mergeCell ref="AE465:AI469"/>
    <mergeCell ref="AJ465:AN469"/>
    <mergeCell ref="AO465:AS469"/>
    <mergeCell ref="AT465:AX469"/>
    <mergeCell ref="A470:E474"/>
    <mergeCell ref="F470:J474"/>
    <mergeCell ref="K470:O474"/>
    <mergeCell ref="P470:T474"/>
    <mergeCell ref="U470:Y474"/>
    <mergeCell ref="Z470:AD474"/>
    <mergeCell ref="AE460:AI464"/>
    <mergeCell ref="AJ460:AN464"/>
    <mergeCell ref="AO460:AS464"/>
    <mergeCell ref="AT460:AX464"/>
    <mergeCell ref="A465:E469"/>
    <mergeCell ref="F465:J469"/>
    <mergeCell ref="K465:O469"/>
    <mergeCell ref="P465:T469"/>
    <mergeCell ref="U465:Y469"/>
    <mergeCell ref="Z465:AD469"/>
    <mergeCell ref="A460:E464"/>
    <mergeCell ref="F460:J464"/>
    <mergeCell ref="K460:O464"/>
    <mergeCell ref="P460:T464"/>
    <mergeCell ref="U460:Y464"/>
    <mergeCell ref="Z460:AD464"/>
    <mergeCell ref="A447:C447"/>
    <mergeCell ref="H447:J447"/>
    <mergeCell ref="U447:V447"/>
    <mergeCell ref="W447:X447"/>
    <mergeCell ref="A448:D448"/>
    <mergeCell ref="H448:X457"/>
    <mergeCell ref="A449:D449"/>
    <mergeCell ref="A454:D454"/>
    <mergeCell ref="AE442:AI442"/>
    <mergeCell ref="AJ442:AN442"/>
    <mergeCell ref="AO442:AS442"/>
    <mergeCell ref="AT442:AX442"/>
    <mergeCell ref="A443:Y446"/>
    <mergeCell ref="Z444:AD448"/>
    <mergeCell ref="AE444:AI448"/>
    <mergeCell ref="AJ444:AN448"/>
    <mergeCell ref="AO444:AS448"/>
    <mergeCell ref="AT444:AX448"/>
    <mergeCell ref="Z454:AD457"/>
    <mergeCell ref="AE454:AI458"/>
    <mergeCell ref="AJ454:AN458"/>
    <mergeCell ref="AO454:AS458"/>
    <mergeCell ref="AT454:AX458"/>
    <mergeCell ref="A455:D455"/>
    <mergeCell ref="A456:D456"/>
    <mergeCell ref="A457:D457"/>
    <mergeCell ref="A458:D458"/>
    <mergeCell ref="Z458:AD458"/>
    <mergeCell ref="Z449:AD453"/>
    <mergeCell ref="AE449:AI453"/>
    <mergeCell ref="AJ449:AN453"/>
    <mergeCell ref="AO449:AS453"/>
    <mergeCell ref="E441:U441"/>
    <mergeCell ref="Z441:AC441"/>
    <mergeCell ref="A442:E442"/>
    <mergeCell ref="F442:J442"/>
    <mergeCell ref="K442:O442"/>
    <mergeCell ref="P442:T442"/>
    <mergeCell ref="U442:Y442"/>
    <mergeCell ref="Z442:AD442"/>
    <mergeCell ref="A437:E440"/>
    <mergeCell ref="F437:J440"/>
    <mergeCell ref="K437:O440"/>
    <mergeCell ref="P437:T439"/>
    <mergeCell ref="U437:Y440"/>
    <mergeCell ref="Z437:AC437"/>
    <mergeCell ref="Z438:AC438"/>
    <mergeCell ref="Z439:AC439"/>
    <mergeCell ref="P440:T440"/>
    <mergeCell ref="Z440:AC440"/>
    <mergeCell ref="A432:E436"/>
    <mergeCell ref="F432:J436"/>
    <mergeCell ref="K432:O436"/>
    <mergeCell ref="P432:T436"/>
    <mergeCell ref="U432:Y436"/>
    <mergeCell ref="Z432:AC432"/>
    <mergeCell ref="Z433:AC433"/>
    <mergeCell ref="Z434:AC434"/>
    <mergeCell ref="Z435:AC435"/>
    <mergeCell ref="Z436:AC436"/>
    <mergeCell ref="Z430:AB430"/>
    <mergeCell ref="AG430:AI430"/>
    <mergeCell ref="AT430:AU430"/>
    <mergeCell ref="AV430:AW430"/>
    <mergeCell ref="Z431:AC431"/>
    <mergeCell ref="AG431:AW440"/>
    <mergeCell ref="AE421:AI425"/>
    <mergeCell ref="AJ421:AN425"/>
    <mergeCell ref="AO421:AS425"/>
    <mergeCell ref="AT421:AX425"/>
    <mergeCell ref="Z426:AX429"/>
    <mergeCell ref="A427:E431"/>
    <mergeCell ref="F427:J431"/>
    <mergeCell ref="K427:O431"/>
    <mergeCell ref="P427:T431"/>
    <mergeCell ref="U427:Y431"/>
    <mergeCell ref="AE416:AI420"/>
    <mergeCell ref="AJ416:AN420"/>
    <mergeCell ref="AO416:AS420"/>
    <mergeCell ref="AT416:AX420"/>
    <mergeCell ref="A421:E425"/>
    <mergeCell ref="F421:J425"/>
    <mergeCell ref="K421:O425"/>
    <mergeCell ref="P421:T425"/>
    <mergeCell ref="U421:Y425"/>
    <mergeCell ref="Z421:AD425"/>
    <mergeCell ref="AE411:AI415"/>
    <mergeCell ref="AJ411:AN415"/>
    <mergeCell ref="AO411:AS415"/>
    <mergeCell ref="AT411:AX415"/>
    <mergeCell ref="A416:E420"/>
    <mergeCell ref="F416:J420"/>
    <mergeCell ref="K416:O420"/>
    <mergeCell ref="P416:T420"/>
    <mergeCell ref="U416:Y420"/>
    <mergeCell ref="Z416:AD420"/>
    <mergeCell ref="AE405:AI409"/>
    <mergeCell ref="AJ405:AN409"/>
    <mergeCell ref="AO405:AS409"/>
    <mergeCell ref="AT405:AX409"/>
    <mergeCell ref="A411:E415"/>
    <mergeCell ref="F411:J415"/>
    <mergeCell ref="K411:O415"/>
    <mergeCell ref="P411:T415"/>
    <mergeCell ref="U411:Y415"/>
    <mergeCell ref="Z411:AD415"/>
    <mergeCell ref="AE400:AI404"/>
    <mergeCell ref="AJ400:AN404"/>
    <mergeCell ref="AO400:AS404"/>
    <mergeCell ref="AT400:AX404"/>
    <mergeCell ref="A405:E409"/>
    <mergeCell ref="F405:J409"/>
    <mergeCell ref="K405:O409"/>
    <mergeCell ref="P405:T409"/>
    <mergeCell ref="U405:Y409"/>
    <mergeCell ref="Z405:AD409"/>
    <mergeCell ref="AE395:AI399"/>
    <mergeCell ref="AJ395:AN399"/>
    <mergeCell ref="AO395:AS399"/>
    <mergeCell ref="AT395:AX399"/>
    <mergeCell ref="A400:E404"/>
    <mergeCell ref="F400:J404"/>
    <mergeCell ref="K400:O404"/>
    <mergeCell ref="P400:T404"/>
    <mergeCell ref="U400:Y404"/>
    <mergeCell ref="Z400:AD404"/>
    <mergeCell ref="AE393:AI393"/>
    <mergeCell ref="AJ393:AN393"/>
    <mergeCell ref="AO393:AS393"/>
    <mergeCell ref="AT393:AX393"/>
    <mergeCell ref="A395:E399"/>
    <mergeCell ref="F395:J399"/>
    <mergeCell ref="K395:O399"/>
    <mergeCell ref="P395:T399"/>
    <mergeCell ref="U395:Y399"/>
    <mergeCell ref="Z395:AD399"/>
    <mergeCell ref="AE388:AI392"/>
    <mergeCell ref="AJ388:AN392"/>
    <mergeCell ref="AO388:AS392"/>
    <mergeCell ref="AT388:AX392"/>
    <mergeCell ref="A393:E393"/>
    <mergeCell ref="F393:J393"/>
    <mergeCell ref="K393:O393"/>
    <mergeCell ref="P393:T393"/>
    <mergeCell ref="U393:Y393"/>
    <mergeCell ref="Z393:AD393"/>
    <mergeCell ref="AE383:AI387"/>
    <mergeCell ref="AJ383:AN387"/>
    <mergeCell ref="AO383:AS387"/>
    <mergeCell ref="AT383:AX387"/>
    <mergeCell ref="A388:E392"/>
    <mergeCell ref="F388:J392"/>
    <mergeCell ref="K388:O392"/>
    <mergeCell ref="P388:T392"/>
    <mergeCell ref="U388:Y392"/>
    <mergeCell ref="Z388:AD392"/>
    <mergeCell ref="AE378:AI382"/>
    <mergeCell ref="AJ378:AN382"/>
    <mergeCell ref="AO378:AS382"/>
    <mergeCell ref="AT378:AX382"/>
    <mergeCell ref="A383:E387"/>
    <mergeCell ref="F383:J387"/>
    <mergeCell ref="K383:O387"/>
    <mergeCell ref="P383:T387"/>
    <mergeCell ref="U383:Y387"/>
    <mergeCell ref="Z383:AD387"/>
    <mergeCell ref="AE372:AI376"/>
    <mergeCell ref="AJ372:AN376"/>
    <mergeCell ref="AO372:AS376"/>
    <mergeCell ref="AT372:AX376"/>
    <mergeCell ref="A378:E382"/>
    <mergeCell ref="F378:J382"/>
    <mergeCell ref="K378:O382"/>
    <mergeCell ref="P378:T382"/>
    <mergeCell ref="U378:Y382"/>
    <mergeCell ref="Z378:AD382"/>
    <mergeCell ref="AE367:AI371"/>
    <mergeCell ref="AJ367:AN371"/>
    <mergeCell ref="AO367:AS371"/>
    <mergeCell ref="AT367:AX371"/>
    <mergeCell ref="A372:E376"/>
    <mergeCell ref="F372:J376"/>
    <mergeCell ref="K372:O376"/>
    <mergeCell ref="P372:T376"/>
    <mergeCell ref="U372:Y376"/>
    <mergeCell ref="Z372:AD376"/>
    <mergeCell ref="AE362:AI366"/>
    <mergeCell ref="AJ362:AN366"/>
    <mergeCell ref="AO362:AS366"/>
    <mergeCell ref="AT362:AX366"/>
    <mergeCell ref="A367:E371"/>
    <mergeCell ref="F367:J371"/>
    <mergeCell ref="K367:O371"/>
    <mergeCell ref="P367:T371"/>
    <mergeCell ref="U367:Y371"/>
    <mergeCell ref="Z367:AD371"/>
    <mergeCell ref="A362:E366"/>
    <mergeCell ref="F362:J366"/>
    <mergeCell ref="K362:O366"/>
    <mergeCell ref="P362:T366"/>
    <mergeCell ref="U362:Y366"/>
    <mergeCell ref="Z362:AD366"/>
    <mergeCell ref="Z346:AD350"/>
    <mergeCell ref="AE346:AI350"/>
    <mergeCell ref="AJ346:AN350"/>
    <mergeCell ref="AO346:AS350"/>
    <mergeCell ref="A356:D356"/>
    <mergeCell ref="Z356:AD360"/>
    <mergeCell ref="AE356:AI360"/>
    <mergeCell ref="AJ356:AN360"/>
    <mergeCell ref="AO356:AS360"/>
    <mergeCell ref="AT356:AX360"/>
    <mergeCell ref="A357:D357"/>
    <mergeCell ref="A358:D358"/>
    <mergeCell ref="A359:D359"/>
    <mergeCell ref="A360:D360"/>
    <mergeCell ref="AJ351:AN355"/>
    <mergeCell ref="AO351:AS355"/>
    <mergeCell ref="AT351:AX355"/>
    <mergeCell ref="A352:D352"/>
    <mergeCell ref="A353:D353"/>
    <mergeCell ref="A354:D354"/>
    <mergeCell ref="A355:D355"/>
    <mergeCell ref="Z343:AC343"/>
    <mergeCell ref="A344:E344"/>
    <mergeCell ref="F344:J344"/>
    <mergeCell ref="K344:O344"/>
    <mergeCell ref="P344:T344"/>
    <mergeCell ref="U344:Y344"/>
    <mergeCell ref="Z334:AC334"/>
    <mergeCell ref="Z335:AC335"/>
    <mergeCell ref="Z336:AC336"/>
    <mergeCell ref="Z337:AC337"/>
    <mergeCell ref="Z338:AC338"/>
    <mergeCell ref="A339:E343"/>
    <mergeCell ref="F339:J343"/>
    <mergeCell ref="K339:O343"/>
    <mergeCell ref="P339:T343"/>
    <mergeCell ref="U339:Y343"/>
    <mergeCell ref="AT346:AX350"/>
    <mergeCell ref="A349:C349"/>
    <mergeCell ref="H349:J349"/>
    <mergeCell ref="U349:V349"/>
    <mergeCell ref="W349:X349"/>
    <mergeCell ref="A350:D350"/>
    <mergeCell ref="H350:X359"/>
    <mergeCell ref="A351:D351"/>
    <mergeCell ref="Z351:AD355"/>
    <mergeCell ref="AE351:AI355"/>
    <mergeCell ref="Z344:AD344"/>
    <mergeCell ref="AE344:AI344"/>
    <mergeCell ref="AJ344:AN344"/>
    <mergeCell ref="AO344:AS344"/>
    <mergeCell ref="AT344:AX344"/>
    <mergeCell ref="A345:Y348"/>
    <mergeCell ref="AG332:AI332"/>
    <mergeCell ref="AT332:AU332"/>
    <mergeCell ref="AV332:AW332"/>
    <mergeCell ref="Z333:AC333"/>
    <mergeCell ref="AG333:AW342"/>
    <mergeCell ref="A334:E338"/>
    <mergeCell ref="F334:J338"/>
    <mergeCell ref="K334:O338"/>
    <mergeCell ref="P334:T338"/>
    <mergeCell ref="U334:Y338"/>
    <mergeCell ref="A329:E333"/>
    <mergeCell ref="F329:J333"/>
    <mergeCell ref="K329:O333"/>
    <mergeCell ref="P329:T333"/>
    <mergeCell ref="U329:Y333"/>
    <mergeCell ref="Z332:AB332"/>
    <mergeCell ref="Z323:AD327"/>
    <mergeCell ref="AE323:AI327"/>
    <mergeCell ref="AJ323:AN327"/>
    <mergeCell ref="AO323:AS327"/>
    <mergeCell ref="AT323:AX327"/>
    <mergeCell ref="Z328:AX331"/>
    <mergeCell ref="Z339:AC339"/>
    <mergeCell ref="Z340:AC340"/>
    <mergeCell ref="Z341:AC341"/>
    <mergeCell ref="Z342:AC342"/>
    <mergeCell ref="Z318:AD322"/>
    <mergeCell ref="AE318:AI322"/>
    <mergeCell ref="AJ318:AN322"/>
    <mergeCell ref="AO318:AS322"/>
    <mergeCell ref="AT318:AX322"/>
    <mergeCell ref="A323:E327"/>
    <mergeCell ref="F323:J327"/>
    <mergeCell ref="K323:O327"/>
    <mergeCell ref="P323:T327"/>
    <mergeCell ref="U323:Y327"/>
    <mergeCell ref="Z313:AD317"/>
    <mergeCell ref="AE313:AI317"/>
    <mergeCell ref="AJ313:AN317"/>
    <mergeCell ref="AO313:AS317"/>
    <mergeCell ref="AT313:AX317"/>
    <mergeCell ref="A318:E322"/>
    <mergeCell ref="F318:J322"/>
    <mergeCell ref="K318:O322"/>
    <mergeCell ref="P318:T322"/>
    <mergeCell ref="U318:Y322"/>
    <mergeCell ref="AE307:AI311"/>
    <mergeCell ref="AJ307:AN311"/>
    <mergeCell ref="AO307:AS311"/>
    <mergeCell ref="AT307:AX311"/>
    <mergeCell ref="A311:E311"/>
    <mergeCell ref="A313:E317"/>
    <mergeCell ref="F313:J317"/>
    <mergeCell ref="K313:O317"/>
    <mergeCell ref="P313:T317"/>
    <mergeCell ref="U313:Y317"/>
    <mergeCell ref="AE302:AI306"/>
    <mergeCell ref="AJ302:AN306"/>
    <mergeCell ref="AO302:AS306"/>
    <mergeCell ref="AT302:AX306"/>
    <mergeCell ref="A307:E310"/>
    <mergeCell ref="F307:J311"/>
    <mergeCell ref="K307:O311"/>
    <mergeCell ref="P307:T311"/>
    <mergeCell ref="U307:Y311"/>
    <mergeCell ref="Z307:AD311"/>
    <mergeCell ref="AE297:AI301"/>
    <mergeCell ref="AJ297:AN301"/>
    <mergeCell ref="AO297:AS301"/>
    <mergeCell ref="AT297:AX301"/>
    <mergeCell ref="A302:E306"/>
    <mergeCell ref="F302:J306"/>
    <mergeCell ref="K302:O306"/>
    <mergeCell ref="P302:T306"/>
    <mergeCell ref="U302:Y306"/>
    <mergeCell ref="Z302:AD306"/>
    <mergeCell ref="AE295:AI295"/>
    <mergeCell ref="AJ295:AN295"/>
    <mergeCell ref="AO295:AS295"/>
    <mergeCell ref="AT295:AX295"/>
    <mergeCell ref="A297:E301"/>
    <mergeCell ref="F297:J301"/>
    <mergeCell ref="K297:O301"/>
    <mergeCell ref="P297:T301"/>
    <mergeCell ref="U297:Y301"/>
    <mergeCell ref="Z297:AD301"/>
    <mergeCell ref="AE290:AI294"/>
    <mergeCell ref="AJ290:AN294"/>
    <mergeCell ref="AO290:AS294"/>
    <mergeCell ref="AT290:AX294"/>
    <mergeCell ref="A295:E295"/>
    <mergeCell ref="F295:J295"/>
    <mergeCell ref="K295:O295"/>
    <mergeCell ref="P295:T295"/>
    <mergeCell ref="U295:Y295"/>
    <mergeCell ref="Z295:AD295"/>
    <mergeCell ref="AE285:AI289"/>
    <mergeCell ref="AJ285:AN289"/>
    <mergeCell ref="AO285:AS289"/>
    <mergeCell ref="AT285:AX289"/>
    <mergeCell ref="A290:E294"/>
    <mergeCell ref="F290:J294"/>
    <mergeCell ref="K290:O294"/>
    <mergeCell ref="P290:T294"/>
    <mergeCell ref="U290:Y294"/>
    <mergeCell ref="Z290:AD294"/>
    <mergeCell ref="AE280:AI284"/>
    <mergeCell ref="AJ280:AN284"/>
    <mergeCell ref="AO280:AS284"/>
    <mergeCell ref="AT280:AX284"/>
    <mergeCell ref="A285:E289"/>
    <mergeCell ref="F285:J289"/>
    <mergeCell ref="K285:O289"/>
    <mergeCell ref="P285:T289"/>
    <mergeCell ref="U285:Y289"/>
    <mergeCell ref="Z285:AD289"/>
    <mergeCell ref="AE274:AI278"/>
    <mergeCell ref="AJ274:AN278"/>
    <mergeCell ref="AO274:AS278"/>
    <mergeCell ref="AT274:AX278"/>
    <mergeCell ref="A280:E284"/>
    <mergeCell ref="F280:J284"/>
    <mergeCell ref="K280:O284"/>
    <mergeCell ref="P280:T284"/>
    <mergeCell ref="U280:Y284"/>
    <mergeCell ref="Z280:AD284"/>
    <mergeCell ref="A254:D254"/>
    <mergeCell ref="A255:D255"/>
    <mergeCell ref="A256:D256"/>
    <mergeCell ref="A257:D257"/>
    <mergeCell ref="AE269:AI273"/>
    <mergeCell ref="AJ269:AN273"/>
    <mergeCell ref="AO269:AS273"/>
    <mergeCell ref="AT269:AX273"/>
    <mergeCell ref="A274:E278"/>
    <mergeCell ref="F274:J278"/>
    <mergeCell ref="K274:O278"/>
    <mergeCell ref="P274:T278"/>
    <mergeCell ref="U274:Y278"/>
    <mergeCell ref="Z274:AD278"/>
    <mergeCell ref="AE264:AI268"/>
    <mergeCell ref="AJ264:AN268"/>
    <mergeCell ref="AO264:AS268"/>
    <mergeCell ref="AT264:AX268"/>
    <mergeCell ref="A269:E273"/>
    <mergeCell ref="F269:J273"/>
    <mergeCell ref="K269:O273"/>
    <mergeCell ref="P269:T273"/>
    <mergeCell ref="U269:Y273"/>
    <mergeCell ref="Z269:AD273"/>
    <mergeCell ref="A264:E268"/>
    <mergeCell ref="F264:J268"/>
    <mergeCell ref="K264:O268"/>
    <mergeCell ref="P264:T268"/>
    <mergeCell ref="U264:Y268"/>
    <mergeCell ref="Z264:AD268"/>
    <mergeCell ref="A251:C251"/>
    <mergeCell ref="H251:J251"/>
    <mergeCell ref="U251:V251"/>
    <mergeCell ref="W251:X251"/>
    <mergeCell ref="A252:D252"/>
    <mergeCell ref="H252:X261"/>
    <mergeCell ref="A253:D253"/>
    <mergeCell ref="A258:D258"/>
    <mergeCell ref="AE246:AI246"/>
    <mergeCell ref="AJ246:AN246"/>
    <mergeCell ref="AO246:AS246"/>
    <mergeCell ref="AT246:AX246"/>
    <mergeCell ref="A247:Y250"/>
    <mergeCell ref="Z248:AD252"/>
    <mergeCell ref="AE248:AI252"/>
    <mergeCell ref="AJ248:AN252"/>
    <mergeCell ref="AO248:AS252"/>
    <mergeCell ref="AT248:AX252"/>
    <mergeCell ref="Z258:AD262"/>
    <mergeCell ref="AE258:AI262"/>
    <mergeCell ref="AJ258:AN262"/>
    <mergeCell ref="AO258:AS262"/>
    <mergeCell ref="AT258:AX262"/>
    <mergeCell ref="A259:D259"/>
    <mergeCell ref="A260:D260"/>
    <mergeCell ref="A261:D261"/>
    <mergeCell ref="A262:D262"/>
    <mergeCell ref="Z253:AD257"/>
    <mergeCell ref="AE253:AI257"/>
    <mergeCell ref="AJ253:AN257"/>
    <mergeCell ref="AO253:AS257"/>
    <mergeCell ref="AT253:AX257"/>
    <mergeCell ref="Z245:AC245"/>
    <mergeCell ref="A246:E246"/>
    <mergeCell ref="F246:J246"/>
    <mergeCell ref="K246:O246"/>
    <mergeCell ref="P246:T246"/>
    <mergeCell ref="U246:Y246"/>
    <mergeCell ref="Z246:AD246"/>
    <mergeCell ref="Z239:AC239"/>
    <mergeCell ref="Z240:AC240"/>
    <mergeCell ref="A241:E245"/>
    <mergeCell ref="F241:J245"/>
    <mergeCell ref="K241:O245"/>
    <mergeCell ref="P241:T245"/>
    <mergeCell ref="U241:Y245"/>
    <mergeCell ref="Z241:AC241"/>
    <mergeCell ref="Z242:AC242"/>
    <mergeCell ref="Z243:AC243"/>
    <mergeCell ref="Z235:AC235"/>
    <mergeCell ref="AG235:AW244"/>
    <mergeCell ref="A236:E240"/>
    <mergeCell ref="F236:J240"/>
    <mergeCell ref="K236:O240"/>
    <mergeCell ref="P236:T240"/>
    <mergeCell ref="U236:Y240"/>
    <mergeCell ref="Z236:AC236"/>
    <mergeCell ref="Z237:AC237"/>
    <mergeCell ref="Z238:AC238"/>
    <mergeCell ref="Z230:AX233"/>
    <mergeCell ref="A231:E235"/>
    <mergeCell ref="F231:J235"/>
    <mergeCell ref="K231:O235"/>
    <mergeCell ref="P231:T235"/>
    <mergeCell ref="U231:Y235"/>
    <mergeCell ref="Z234:AB234"/>
    <mergeCell ref="AG234:AI234"/>
    <mergeCell ref="AT234:AU234"/>
    <mergeCell ref="AV234:AW234"/>
    <mergeCell ref="Z244:AC244"/>
    <mergeCell ref="Z225:AD228"/>
    <mergeCell ref="AE225:AI229"/>
    <mergeCell ref="AJ225:AN229"/>
    <mergeCell ref="AO225:AS229"/>
    <mergeCell ref="AT225:AX229"/>
    <mergeCell ref="F229:J229"/>
    <mergeCell ref="Z229:AD229"/>
    <mergeCell ref="Z220:AD224"/>
    <mergeCell ref="AE220:AI224"/>
    <mergeCell ref="AJ220:AN224"/>
    <mergeCell ref="AO220:AS224"/>
    <mergeCell ref="AT220:AX224"/>
    <mergeCell ref="A225:E229"/>
    <mergeCell ref="F225:J228"/>
    <mergeCell ref="K225:O229"/>
    <mergeCell ref="P225:T229"/>
    <mergeCell ref="U225:Y229"/>
    <mergeCell ref="Z215:AD219"/>
    <mergeCell ref="AE215:AI219"/>
    <mergeCell ref="AJ215:AN219"/>
    <mergeCell ref="AO215:AS219"/>
    <mergeCell ref="AT215:AX219"/>
    <mergeCell ref="A220:E224"/>
    <mergeCell ref="F220:J224"/>
    <mergeCell ref="K220:O224"/>
    <mergeCell ref="P220:T224"/>
    <mergeCell ref="U220:Y224"/>
    <mergeCell ref="Z209:AD213"/>
    <mergeCell ref="AE209:AI213"/>
    <mergeCell ref="AJ209:AN213"/>
    <mergeCell ref="AO209:AS213"/>
    <mergeCell ref="AT209:AX213"/>
    <mergeCell ref="A215:E219"/>
    <mergeCell ref="F215:J219"/>
    <mergeCell ref="K215:O219"/>
    <mergeCell ref="P215:T219"/>
    <mergeCell ref="U215:Y219"/>
    <mergeCell ref="Z204:AD208"/>
    <mergeCell ref="AE204:AI208"/>
    <mergeCell ref="AJ204:AN208"/>
    <mergeCell ref="AO204:AS208"/>
    <mergeCell ref="AT204:AX208"/>
    <mergeCell ref="A209:E213"/>
    <mergeCell ref="F209:J213"/>
    <mergeCell ref="K209:O213"/>
    <mergeCell ref="P209:T213"/>
    <mergeCell ref="U209:Y213"/>
    <mergeCell ref="Z199:AD203"/>
    <mergeCell ref="AE199:AI203"/>
    <mergeCell ref="AJ199:AN203"/>
    <mergeCell ref="AO199:AS203"/>
    <mergeCell ref="AT199:AX203"/>
    <mergeCell ref="A204:E208"/>
    <mergeCell ref="F204:J208"/>
    <mergeCell ref="K204:O208"/>
    <mergeCell ref="P204:T208"/>
    <mergeCell ref="U204:Y208"/>
    <mergeCell ref="Z197:AD197"/>
    <mergeCell ref="AE197:AI197"/>
    <mergeCell ref="AJ197:AN197"/>
    <mergeCell ref="AO197:AS197"/>
    <mergeCell ref="AT197:AX197"/>
    <mergeCell ref="A199:E203"/>
    <mergeCell ref="F199:J203"/>
    <mergeCell ref="K199:O203"/>
    <mergeCell ref="P199:T203"/>
    <mergeCell ref="U199:Y203"/>
    <mergeCell ref="AE192:AI195"/>
    <mergeCell ref="AJ192:AN195"/>
    <mergeCell ref="AO192:AS195"/>
    <mergeCell ref="AT192:AX195"/>
    <mergeCell ref="E196:AT196"/>
    <mergeCell ref="A197:E197"/>
    <mergeCell ref="F197:J197"/>
    <mergeCell ref="K197:O197"/>
    <mergeCell ref="P197:T197"/>
    <mergeCell ref="U197:Y197"/>
    <mergeCell ref="AE187:AI191"/>
    <mergeCell ref="AJ187:AN191"/>
    <mergeCell ref="AO187:AS191"/>
    <mergeCell ref="AT187:AX191"/>
    <mergeCell ref="A192:E195"/>
    <mergeCell ref="F192:J195"/>
    <mergeCell ref="K192:O195"/>
    <mergeCell ref="P192:T195"/>
    <mergeCell ref="U192:Y195"/>
    <mergeCell ref="Z192:AD195"/>
    <mergeCell ref="AE182:AI186"/>
    <mergeCell ref="AJ182:AN186"/>
    <mergeCell ref="AO182:AS186"/>
    <mergeCell ref="AT182:AX186"/>
    <mergeCell ref="A187:E191"/>
    <mergeCell ref="F187:J191"/>
    <mergeCell ref="K187:O191"/>
    <mergeCell ref="P187:T191"/>
    <mergeCell ref="U187:Y191"/>
    <mergeCell ref="Z187:AD191"/>
    <mergeCell ref="AE176:AI180"/>
    <mergeCell ref="AJ176:AN180"/>
    <mergeCell ref="AO176:AS180"/>
    <mergeCell ref="AT176:AX180"/>
    <mergeCell ref="A182:E186"/>
    <mergeCell ref="F182:J186"/>
    <mergeCell ref="K182:O186"/>
    <mergeCell ref="P182:T186"/>
    <mergeCell ref="U182:Y186"/>
    <mergeCell ref="Z182:AD186"/>
    <mergeCell ref="AE171:AI175"/>
    <mergeCell ref="AJ171:AN175"/>
    <mergeCell ref="AO171:AS175"/>
    <mergeCell ref="AT171:AX175"/>
    <mergeCell ref="A176:E180"/>
    <mergeCell ref="F176:J180"/>
    <mergeCell ref="K176:O180"/>
    <mergeCell ref="P176:T180"/>
    <mergeCell ref="U176:Y180"/>
    <mergeCell ref="Z176:AD180"/>
    <mergeCell ref="AE166:AI170"/>
    <mergeCell ref="AJ166:AN170"/>
    <mergeCell ref="AO166:AS170"/>
    <mergeCell ref="AT166:AX170"/>
    <mergeCell ref="A171:E175"/>
    <mergeCell ref="F171:J175"/>
    <mergeCell ref="K171:O175"/>
    <mergeCell ref="P171:T175"/>
    <mergeCell ref="U171:Y175"/>
    <mergeCell ref="Z171:AD175"/>
    <mergeCell ref="A166:E170"/>
    <mergeCell ref="F166:J170"/>
    <mergeCell ref="K166:O170"/>
    <mergeCell ref="P166:T170"/>
    <mergeCell ref="U166:Y170"/>
    <mergeCell ref="Z166:AD170"/>
    <mergeCell ref="Z160:AD163"/>
    <mergeCell ref="AE160:AI164"/>
    <mergeCell ref="AJ160:AN164"/>
    <mergeCell ref="AO160:AS164"/>
    <mergeCell ref="AT160:AX164"/>
    <mergeCell ref="A161:D161"/>
    <mergeCell ref="A162:D162"/>
    <mergeCell ref="A163:D163"/>
    <mergeCell ref="A164:D164"/>
    <mergeCell ref="Z164:AD164"/>
    <mergeCell ref="Z155:AD159"/>
    <mergeCell ref="AE155:AI159"/>
    <mergeCell ref="AJ155:AN159"/>
    <mergeCell ref="AO155:AS159"/>
    <mergeCell ref="AT155:AX159"/>
    <mergeCell ref="A156:D156"/>
    <mergeCell ref="A157:D157"/>
    <mergeCell ref="A158:D158"/>
    <mergeCell ref="A159:D159"/>
    <mergeCell ref="A153:C153"/>
    <mergeCell ref="H153:J153"/>
    <mergeCell ref="U153:V153"/>
    <mergeCell ref="W153:X153"/>
    <mergeCell ref="A154:D154"/>
    <mergeCell ref="H154:X163"/>
    <mergeCell ref="A155:D155"/>
    <mergeCell ref="A160:D160"/>
    <mergeCell ref="AE148:AI148"/>
    <mergeCell ref="AJ148:AN148"/>
    <mergeCell ref="AO148:AS148"/>
    <mergeCell ref="AT148:AX148"/>
    <mergeCell ref="A149:Y152"/>
    <mergeCell ref="Z150:AD154"/>
    <mergeCell ref="AE150:AI154"/>
    <mergeCell ref="AJ150:AN154"/>
    <mergeCell ref="AO150:AS154"/>
    <mergeCell ref="AT150:AX154"/>
    <mergeCell ref="A148:E148"/>
    <mergeCell ref="F148:J148"/>
    <mergeCell ref="K148:O148"/>
    <mergeCell ref="P148:T148"/>
    <mergeCell ref="U148:Y148"/>
    <mergeCell ref="Z148:AD148"/>
    <mergeCell ref="A143:E147"/>
    <mergeCell ref="F143:J147"/>
    <mergeCell ref="K143:O147"/>
    <mergeCell ref="P143:T147"/>
    <mergeCell ref="U143:Y147"/>
    <mergeCell ref="Z143:AC143"/>
    <mergeCell ref="Z144:AC144"/>
    <mergeCell ref="Z145:AC145"/>
    <mergeCell ref="Z146:AC146"/>
    <mergeCell ref="Z147:AC147"/>
    <mergeCell ref="A138:E142"/>
    <mergeCell ref="F138:J142"/>
    <mergeCell ref="K138:O142"/>
    <mergeCell ref="P138:T142"/>
    <mergeCell ref="U138:Y142"/>
    <mergeCell ref="Z138:AC138"/>
    <mergeCell ref="Z139:AC139"/>
    <mergeCell ref="Z140:AC140"/>
    <mergeCell ref="Z141:AC141"/>
    <mergeCell ref="Z142:AC142"/>
    <mergeCell ref="Z136:AB136"/>
    <mergeCell ref="AG136:AI136"/>
    <mergeCell ref="AT136:AU136"/>
    <mergeCell ref="AV136:AW136"/>
    <mergeCell ref="Z137:AC137"/>
    <mergeCell ref="AG137:AW146"/>
    <mergeCell ref="AE127:AI131"/>
    <mergeCell ref="AJ127:AN131"/>
    <mergeCell ref="AO127:AS131"/>
    <mergeCell ref="AT127:AX131"/>
    <mergeCell ref="Z132:AX135"/>
    <mergeCell ref="A133:E137"/>
    <mergeCell ref="F133:J137"/>
    <mergeCell ref="K133:O137"/>
    <mergeCell ref="P133:T137"/>
    <mergeCell ref="U133:Y137"/>
    <mergeCell ref="AE122:AI126"/>
    <mergeCell ref="AJ122:AN126"/>
    <mergeCell ref="AO122:AS126"/>
    <mergeCell ref="AT122:AX126"/>
    <mergeCell ref="A127:E131"/>
    <mergeCell ref="F127:J131"/>
    <mergeCell ref="K127:O131"/>
    <mergeCell ref="P127:T131"/>
    <mergeCell ref="U127:Y131"/>
    <mergeCell ref="Z127:AD131"/>
    <mergeCell ref="AE117:AI121"/>
    <mergeCell ref="AJ117:AN121"/>
    <mergeCell ref="AO117:AS121"/>
    <mergeCell ref="AT117:AX121"/>
    <mergeCell ref="A122:E126"/>
    <mergeCell ref="F122:J126"/>
    <mergeCell ref="K122:O126"/>
    <mergeCell ref="P122:T126"/>
    <mergeCell ref="U122:Y126"/>
    <mergeCell ref="Z122:AD126"/>
    <mergeCell ref="AE111:AI115"/>
    <mergeCell ref="AJ111:AN115"/>
    <mergeCell ref="AO111:AS115"/>
    <mergeCell ref="AT111:AX115"/>
    <mergeCell ref="A117:E121"/>
    <mergeCell ref="F117:J121"/>
    <mergeCell ref="K117:O121"/>
    <mergeCell ref="P117:T121"/>
    <mergeCell ref="U117:Y121"/>
    <mergeCell ref="Z117:AD121"/>
    <mergeCell ref="AE106:AI110"/>
    <mergeCell ref="AJ106:AN110"/>
    <mergeCell ref="AO106:AS110"/>
    <mergeCell ref="AT106:AX110"/>
    <mergeCell ref="A111:E115"/>
    <mergeCell ref="F111:J115"/>
    <mergeCell ref="K111:O115"/>
    <mergeCell ref="P111:T115"/>
    <mergeCell ref="U111:Y115"/>
    <mergeCell ref="Z111:AD115"/>
    <mergeCell ref="AE101:AI105"/>
    <mergeCell ref="AJ101:AN105"/>
    <mergeCell ref="AO101:AS105"/>
    <mergeCell ref="AT101:AX105"/>
    <mergeCell ref="A106:E110"/>
    <mergeCell ref="F106:J110"/>
    <mergeCell ref="K106:O110"/>
    <mergeCell ref="P106:T110"/>
    <mergeCell ref="U106:Y110"/>
    <mergeCell ref="Z106:AD110"/>
    <mergeCell ref="AE99:AI99"/>
    <mergeCell ref="AJ99:AN99"/>
    <mergeCell ref="AO99:AS99"/>
    <mergeCell ref="AT99:AX99"/>
    <mergeCell ref="A101:E105"/>
    <mergeCell ref="F101:J105"/>
    <mergeCell ref="K101:O105"/>
    <mergeCell ref="P101:T105"/>
    <mergeCell ref="U101:Y105"/>
    <mergeCell ref="Z101:AD105"/>
    <mergeCell ref="AE94:AI98"/>
    <mergeCell ref="AJ94:AN98"/>
    <mergeCell ref="AO94:AS98"/>
    <mergeCell ref="AT94:AX98"/>
    <mergeCell ref="A99:E99"/>
    <mergeCell ref="F99:J99"/>
    <mergeCell ref="K99:O99"/>
    <mergeCell ref="P99:T99"/>
    <mergeCell ref="U99:Y99"/>
    <mergeCell ref="Z99:AD99"/>
    <mergeCell ref="AE89:AI93"/>
    <mergeCell ref="AJ89:AN93"/>
    <mergeCell ref="AO89:AS93"/>
    <mergeCell ref="AT89:AX93"/>
    <mergeCell ref="A94:E98"/>
    <mergeCell ref="F94:J98"/>
    <mergeCell ref="K94:O98"/>
    <mergeCell ref="P94:T98"/>
    <mergeCell ref="U94:Y98"/>
    <mergeCell ref="Z94:AD98"/>
    <mergeCell ref="AE84:AI88"/>
    <mergeCell ref="AJ84:AN88"/>
    <mergeCell ref="AO84:AS88"/>
    <mergeCell ref="AT84:AX88"/>
    <mergeCell ref="A89:E93"/>
    <mergeCell ref="F89:J93"/>
    <mergeCell ref="K89:O93"/>
    <mergeCell ref="P89:T93"/>
    <mergeCell ref="U89:Y93"/>
    <mergeCell ref="Z89:AD93"/>
    <mergeCell ref="AE78:AI82"/>
    <mergeCell ref="AJ78:AN82"/>
    <mergeCell ref="AO78:AS82"/>
    <mergeCell ref="AT78:AX82"/>
    <mergeCell ref="A84:E88"/>
    <mergeCell ref="F84:J88"/>
    <mergeCell ref="K84:O88"/>
    <mergeCell ref="P84:T88"/>
    <mergeCell ref="U84:Y88"/>
    <mergeCell ref="Z84:AD88"/>
    <mergeCell ref="AE73:AI77"/>
    <mergeCell ref="AJ73:AN77"/>
    <mergeCell ref="AO73:AS77"/>
    <mergeCell ref="AT73:AX77"/>
    <mergeCell ref="A78:E82"/>
    <mergeCell ref="F78:J82"/>
    <mergeCell ref="K78:O82"/>
    <mergeCell ref="P78:T82"/>
    <mergeCell ref="U78:Y82"/>
    <mergeCell ref="Z78:AD82"/>
    <mergeCell ref="AE68:AI72"/>
    <mergeCell ref="AJ68:AN72"/>
    <mergeCell ref="AO68:AS72"/>
    <mergeCell ref="AT68:AX72"/>
    <mergeCell ref="A73:E77"/>
    <mergeCell ref="F73:J77"/>
    <mergeCell ref="K73:O77"/>
    <mergeCell ref="P73:T77"/>
    <mergeCell ref="U73:Y77"/>
    <mergeCell ref="Z73:AD77"/>
    <mergeCell ref="A68:E72"/>
    <mergeCell ref="F68:J72"/>
    <mergeCell ref="K68:O72"/>
    <mergeCell ref="P68:T72"/>
    <mergeCell ref="U68:Y72"/>
    <mergeCell ref="Z68:AD72"/>
    <mergeCell ref="Z52:AD56"/>
    <mergeCell ref="AE52:AI56"/>
    <mergeCell ref="AJ52:AN56"/>
    <mergeCell ref="AO52:AS56"/>
    <mergeCell ref="A62:D62"/>
    <mergeCell ref="Z62:AD66"/>
    <mergeCell ref="AE62:AI66"/>
    <mergeCell ref="AJ62:AN66"/>
    <mergeCell ref="AO62:AS66"/>
    <mergeCell ref="AT62:AX66"/>
    <mergeCell ref="A63:D63"/>
    <mergeCell ref="A64:D64"/>
    <mergeCell ref="A65:D65"/>
    <mergeCell ref="A66:D66"/>
    <mergeCell ref="AJ57:AN61"/>
    <mergeCell ref="AO57:AS61"/>
    <mergeCell ref="AT57:AX61"/>
    <mergeCell ref="A58:D58"/>
    <mergeCell ref="A59:D59"/>
    <mergeCell ref="A60:D60"/>
    <mergeCell ref="A61:D61"/>
    <mergeCell ref="Z49:AC49"/>
    <mergeCell ref="A50:E50"/>
    <mergeCell ref="F50:J50"/>
    <mergeCell ref="K50:O50"/>
    <mergeCell ref="P50:T50"/>
    <mergeCell ref="U50:Y50"/>
    <mergeCell ref="Z40:AC40"/>
    <mergeCell ref="Z41:AC41"/>
    <mergeCell ref="Z42:AC42"/>
    <mergeCell ref="Z43:AC43"/>
    <mergeCell ref="Z44:AC44"/>
    <mergeCell ref="A45:E49"/>
    <mergeCell ref="F45:J49"/>
    <mergeCell ref="K45:O49"/>
    <mergeCell ref="P45:T49"/>
    <mergeCell ref="U45:Y49"/>
    <mergeCell ref="AT52:AX56"/>
    <mergeCell ref="A55:C55"/>
    <mergeCell ref="H55:J55"/>
    <mergeCell ref="U55:V55"/>
    <mergeCell ref="W55:X55"/>
    <mergeCell ref="A56:D56"/>
    <mergeCell ref="H56:X65"/>
    <mergeCell ref="A57:D57"/>
    <mergeCell ref="Z57:AD61"/>
    <mergeCell ref="AE57:AI61"/>
    <mergeCell ref="Z50:AD50"/>
    <mergeCell ref="AE50:AI50"/>
    <mergeCell ref="AJ50:AN50"/>
    <mergeCell ref="AO50:AS50"/>
    <mergeCell ref="AT50:AX50"/>
    <mergeCell ref="A51:Y54"/>
    <mergeCell ref="AG38:AI38"/>
    <mergeCell ref="AT38:AU38"/>
    <mergeCell ref="AV38:AW38"/>
    <mergeCell ref="Z39:AC39"/>
    <mergeCell ref="AG39:AW48"/>
    <mergeCell ref="A40:E44"/>
    <mergeCell ref="F40:J44"/>
    <mergeCell ref="K40:O44"/>
    <mergeCell ref="P40:T44"/>
    <mergeCell ref="U40:Y44"/>
    <mergeCell ref="A35:E39"/>
    <mergeCell ref="F35:J39"/>
    <mergeCell ref="K35:O39"/>
    <mergeCell ref="P35:T39"/>
    <mergeCell ref="U35:Y39"/>
    <mergeCell ref="Z38:AB38"/>
    <mergeCell ref="Z29:AD33"/>
    <mergeCell ref="AE29:AI33"/>
    <mergeCell ref="AJ29:AN33"/>
    <mergeCell ref="AO29:AS33"/>
    <mergeCell ref="AT29:AX33"/>
    <mergeCell ref="Z34:AX37"/>
    <mergeCell ref="Z45:AC45"/>
    <mergeCell ref="Z46:AC46"/>
    <mergeCell ref="Z47:AC47"/>
    <mergeCell ref="Z48:AC48"/>
    <mergeCell ref="Z24:AD28"/>
    <mergeCell ref="AE24:AI28"/>
    <mergeCell ref="AJ24:AN28"/>
    <mergeCell ref="AO24:AS28"/>
    <mergeCell ref="AT24:AX28"/>
    <mergeCell ref="A29:E33"/>
    <mergeCell ref="F29:J33"/>
    <mergeCell ref="K29:O33"/>
    <mergeCell ref="P29:T33"/>
    <mergeCell ref="U29:Y33"/>
    <mergeCell ref="Z19:AD23"/>
    <mergeCell ref="AE19:AI23"/>
    <mergeCell ref="AJ19:AN23"/>
    <mergeCell ref="AO19:AS23"/>
    <mergeCell ref="AT19:AX23"/>
    <mergeCell ref="A24:E28"/>
    <mergeCell ref="F24:J28"/>
    <mergeCell ref="K24:O28"/>
    <mergeCell ref="P24:T28"/>
    <mergeCell ref="U24:Y28"/>
    <mergeCell ref="AE13:AI16"/>
    <mergeCell ref="AJ13:AN16"/>
    <mergeCell ref="AO13:AS16"/>
    <mergeCell ref="AT13:AX16"/>
    <mergeCell ref="E17:AT17"/>
    <mergeCell ref="A19:E23"/>
    <mergeCell ref="F19:J23"/>
    <mergeCell ref="K19:O23"/>
    <mergeCell ref="P19:T23"/>
    <mergeCell ref="U19:Y23"/>
    <mergeCell ref="AE8:AI12"/>
    <mergeCell ref="AJ8:AN12"/>
    <mergeCell ref="AO8:AS12"/>
    <mergeCell ref="AT8:AX12"/>
    <mergeCell ref="A13:E16"/>
    <mergeCell ref="F13:J16"/>
    <mergeCell ref="K13:O16"/>
    <mergeCell ref="P13:T16"/>
    <mergeCell ref="U13:Y16"/>
    <mergeCell ref="Z13:AD16"/>
    <mergeCell ref="AE3:AI7"/>
    <mergeCell ref="AJ3:AN7"/>
    <mergeCell ref="AO3:AS7"/>
    <mergeCell ref="AT3:AX7"/>
    <mergeCell ref="A8:E12"/>
    <mergeCell ref="F8:J12"/>
    <mergeCell ref="K8:O12"/>
    <mergeCell ref="P8:T12"/>
    <mergeCell ref="U8:Y12"/>
    <mergeCell ref="Z8:AD12"/>
    <mergeCell ref="AE1:AI1"/>
    <mergeCell ref="AJ1:AN1"/>
    <mergeCell ref="AO1:AS1"/>
    <mergeCell ref="AT1:AX1"/>
    <mergeCell ref="A3:E7"/>
    <mergeCell ref="F3:J7"/>
    <mergeCell ref="K3:O7"/>
    <mergeCell ref="P3:T7"/>
    <mergeCell ref="U3:Y7"/>
    <mergeCell ref="Z3:AD7"/>
    <mergeCell ref="A1:E1"/>
    <mergeCell ref="F1:J1"/>
    <mergeCell ref="K1:O1"/>
    <mergeCell ref="P1:T1"/>
    <mergeCell ref="U1:Y1"/>
    <mergeCell ref="Z1:AD1"/>
  </mergeCells>
  <conditionalFormatting sqref="AF39:AF49">
    <cfRule type="cellIs" dxfId="64" priority="35" operator="equal">
      <formula>$AT$38</formula>
    </cfRule>
    <cfRule type="cellIs" dxfId="63" priority="36" operator="lessThan">
      <formula>1</formula>
    </cfRule>
  </conditionalFormatting>
  <conditionalFormatting sqref="G56:G66">
    <cfRule type="cellIs" dxfId="62" priority="33" operator="equal">
      <formula>$AT$38</formula>
    </cfRule>
    <cfRule type="cellIs" dxfId="61" priority="34" operator="lessThan">
      <formula>1</formula>
    </cfRule>
  </conditionalFormatting>
  <conditionalFormatting sqref="AF137:AF147">
    <cfRule type="cellIs" dxfId="60" priority="31" operator="equal">
      <formula>$AT$38</formula>
    </cfRule>
    <cfRule type="cellIs" dxfId="59" priority="32" operator="lessThan">
      <formula>1</formula>
    </cfRule>
  </conditionalFormatting>
  <conditionalFormatting sqref="G154:G164">
    <cfRule type="cellIs" dxfId="58" priority="29" operator="equal">
      <formula>$AT$38</formula>
    </cfRule>
    <cfRule type="cellIs" dxfId="57" priority="30" operator="lessThan">
      <formula>1</formula>
    </cfRule>
  </conditionalFormatting>
  <conditionalFormatting sqref="AF235:AF245">
    <cfRule type="cellIs" dxfId="56" priority="27" operator="equal">
      <formula>$AT$38</formula>
    </cfRule>
    <cfRule type="cellIs" dxfId="55" priority="28" operator="lessThan">
      <formula>1</formula>
    </cfRule>
  </conditionalFormatting>
  <conditionalFormatting sqref="G252:G262">
    <cfRule type="cellIs" dxfId="54" priority="25" operator="equal">
      <formula>$AT$38</formula>
    </cfRule>
    <cfRule type="cellIs" dxfId="53" priority="26" operator="lessThan">
      <formula>1</formula>
    </cfRule>
  </conditionalFormatting>
  <conditionalFormatting sqref="AF333:AF343">
    <cfRule type="cellIs" dxfId="52" priority="23" operator="equal">
      <formula>$AT$38</formula>
    </cfRule>
    <cfRule type="cellIs" dxfId="51" priority="24" operator="lessThan">
      <formula>1</formula>
    </cfRule>
  </conditionalFormatting>
  <conditionalFormatting sqref="G350:G360">
    <cfRule type="cellIs" dxfId="50" priority="21" operator="equal">
      <formula>$AT$38</formula>
    </cfRule>
    <cfRule type="cellIs" dxfId="49" priority="22" operator="lessThan">
      <formula>1</formula>
    </cfRule>
  </conditionalFormatting>
  <conditionalFormatting sqref="AF431:AF441">
    <cfRule type="cellIs" dxfId="48" priority="19" operator="equal">
      <formula>$AT$38</formula>
    </cfRule>
    <cfRule type="cellIs" dxfId="47" priority="20" operator="lessThan">
      <formula>1</formula>
    </cfRule>
  </conditionalFormatting>
  <conditionalFormatting sqref="G448:G458">
    <cfRule type="cellIs" dxfId="46" priority="17" operator="equal">
      <formula>$AT$38</formula>
    </cfRule>
    <cfRule type="cellIs" dxfId="45" priority="18" operator="lessThan">
      <formula>1</formula>
    </cfRule>
  </conditionalFormatting>
  <conditionalFormatting sqref="AF529:AF539">
    <cfRule type="cellIs" dxfId="44" priority="15" operator="equal">
      <formula>$AT$38</formula>
    </cfRule>
    <cfRule type="cellIs" dxfId="43" priority="16" operator="lessThan">
      <formula>1</formula>
    </cfRule>
  </conditionalFormatting>
  <conditionalFormatting sqref="G546:G556">
    <cfRule type="cellIs" dxfId="42" priority="13" operator="equal">
      <formula>$AT$38</formula>
    </cfRule>
    <cfRule type="cellIs" dxfId="41" priority="14" operator="lessThan">
      <formula>1</formula>
    </cfRule>
  </conditionalFormatting>
  <conditionalFormatting sqref="AF627:AF637">
    <cfRule type="cellIs" dxfId="40" priority="11" operator="equal">
      <formula>$AT$38</formula>
    </cfRule>
    <cfRule type="cellIs" dxfId="39" priority="12" operator="lessThan">
      <formula>1</formula>
    </cfRule>
  </conditionalFormatting>
  <conditionalFormatting sqref="G644:G654">
    <cfRule type="cellIs" dxfId="38" priority="9" operator="equal">
      <formula>$AT$38</formula>
    </cfRule>
    <cfRule type="cellIs" dxfId="37" priority="10" operator="lessThan">
      <formula>1</formula>
    </cfRule>
  </conditionalFormatting>
  <conditionalFormatting sqref="AF725:AF735">
    <cfRule type="cellIs" dxfId="36" priority="7" operator="equal">
      <formula>$AT$38</formula>
    </cfRule>
    <cfRule type="cellIs" dxfId="35" priority="8" operator="lessThan">
      <formula>1</formula>
    </cfRule>
  </conditionalFormatting>
  <conditionalFormatting sqref="G742:G752">
    <cfRule type="cellIs" dxfId="34" priority="5" operator="equal">
      <formula>$AT$38</formula>
    </cfRule>
    <cfRule type="cellIs" dxfId="33" priority="6" operator="lessThan">
      <formula>1</formula>
    </cfRule>
  </conditionalFormatting>
  <conditionalFormatting sqref="AF823:AF833">
    <cfRule type="cellIs" dxfId="32" priority="3" operator="equal">
      <formula>$AT$38</formula>
    </cfRule>
    <cfRule type="cellIs" dxfId="31" priority="4" operator="lessThan">
      <formula>1</formula>
    </cfRule>
  </conditionalFormatting>
  <conditionalFormatting sqref="G840:G850">
    <cfRule type="cellIs" dxfId="30" priority="1" operator="equal">
      <formula>$AT$38</formula>
    </cfRule>
    <cfRule type="cellIs" dxfId="29" priority="2" operator="lessThan">
      <formula>1</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EM100"/>
  <sheetViews>
    <sheetView showGridLines="0" view="pageLayout" topLeftCell="M49" zoomScaleNormal="100" workbookViewId="0">
      <selection activeCell="CV1" sqref="CV1:DH54"/>
    </sheetView>
  </sheetViews>
  <sheetFormatPr defaultColWidth="9.140625" defaultRowHeight="14.25"/>
  <cols>
    <col min="1" max="32" width="3.140625" style="12" customWidth="1"/>
    <col min="33" max="33" width="19.140625" style="12" customWidth="1"/>
    <col min="34" max="34" width="9.140625" style="12"/>
    <col min="35" max="35" width="3.140625" style="12" customWidth="1"/>
    <col min="36" max="41" width="6.42578125" style="12" customWidth="1"/>
    <col min="42" max="44" width="3.140625" style="12" customWidth="1"/>
    <col min="45" max="45" width="6.42578125" style="12" customWidth="1"/>
    <col min="46" max="57" width="3.140625" style="12" customWidth="1"/>
    <col min="58" max="59" width="6.42578125" style="12" customWidth="1"/>
    <col min="60" max="60" width="44.7109375" style="12" customWidth="1"/>
    <col min="61" max="62" width="3.140625" style="12" customWidth="1"/>
    <col min="63" max="65" width="6.42578125" style="12" customWidth="1"/>
    <col min="66" max="67" width="3.140625" style="12" customWidth="1"/>
    <col min="68" max="70" width="6.42578125" style="12" customWidth="1"/>
    <col min="71" max="73" width="3.140625" style="12" customWidth="1"/>
    <col min="74" max="76" width="6.42578125" style="12" customWidth="1"/>
    <col min="77" max="88" width="3.140625" style="12" customWidth="1"/>
    <col min="89" max="89" width="6.42578125" style="12" customWidth="1"/>
    <col min="90" max="90" width="63.85546875" style="12" customWidth="1"/>
    <col min="91" max="99" width="3.140625" style="12" customWidth="1"/>
    <col min="100" max="100" width="19.140625" style="12" customWidth="1"/>
    <col min="101" max="101" width="9.5703125" style="12" customWidth="1"/>
    <col min="102" max="103" width="12.7109375" style="107" customWidth="1"/>
    <col min="104" max="112" width="3.140625" style="12" customWidth="1"/>
    <col min="113" max="115" width="6.42578125" style="12" customWidth="1"/>
    <col min="116" max="116" width="3.140625" style="106" customWidth="1"/>
    <col min="117" max="133" width="3.140625" style="12" customWidth="1"/>
    <col min="134" max="137" width="6.42578125" style="12" customWidth="1"/>
    <col min="138" max="143" width="3.140625" style="12" customWidth="1"/>
    <col min="144" max="16384" width="9.140625" style="12"/>
  </cols>
  <sheetData>
    <row r="1" spans="1:143" ht="16.5" customHeight="1">
      <c r="H1" s="2377" t="s">
        <v>2460</v>
      </c>
      <c r="I1" s="2377"/>
      <c r="J1" s="2377"/>
      <c r="K1" s="2377"/>
      <c r="L1" s="2377"/>
      <c r="M1" s="2377"/>
      <c r="N1" s="2377"/>
      <c r="O1" s="2377"/>
      <c r="P1" s="2377"/>
      <c r="Q1" s="2377"/>
      <c r="R1" s="2377"/>
      <c r="S1" s="2377"/>
      <c r="T1" s="2377"/>
      <c r="U1" s="2377"/>
      <c r="V1" s="2377"/>
      <c r="W1" s="2377"/>
      <c r="X1" s="2377"/>
      <c r="Y1" s="2377"/>
      <c r="Z1" s="2378"/>
      <c r="AA1" s="2378"/>
      <c r="CV1" s="12" t="s">
        <v>708</v>
      </c>
      <c r="CW1" s="12">
        <v>7.5</v>
      </c>
      <c r="CX1" s="105" t="s">
        <v>709</v>
      </c>
      <c r="CY1" s="105" t="s">
        <v>709</v>
      </c>
      <c r="CZ1" s="105" t="s">
        <v>594</v>
      </c>
      <c r="DA1" s="105" t="s">
        <v>593</v>
      </c>
      <c r="DB1" s="105" t="s">
        <v>589</v>
      </c>
      <c r="DC1" s="105" t="s">
        <v>589</v>
      </c>
      <c r="DD1" s="105" t="s">
        <v>510</v>
      </c>
      <c r="DE1" s="105" t="s">
        <v>510</v>
      </c>
      <c r="DF1" s="105" t="s">
        <v>693</v>
      </c>
      <c r="DG1" s="105" t="s">
        <v>693</v>
      </c>
      <c r="DH1" s="105" t="s">
        <v>723</v>
      </c>
      <c r="DI1" s="12" t="s">
        <v>1022</v>
      </c>
      <c r="DJ1" s="12" t="s">
        <v>1022</v>
      </c>
      <c r="DK1" s="12" t="s">
        <v>1022</v>
      </c>
      <c r="DL1" s="106">
        <v>7</v>
      </c>
      <c r="DM1" s="12">
        <v>1</v>
      </c>
      <c r="ED1" s="2379" t="s">
        <v>2461</v>
      </c>
      <c r="EE1" s="2379"/>
      <c r="EF1" s="2379"/>
      <c r="EG1" s="2379"/>
    </row>
    <row r="2" spans="1:143" ht="14.25" customHeight="1">
      <c r="H2" s="2380"/>
      <c r="I2" s="2381"/>
      <c r="J2" s="2381"/>
      <c r="K2" s="2381"/>
      <c r="L2" s="2381"/>
      <c r="M2" s="2381"/>
      <c r="N2" s="2381"/>
      <c r="O2" s="2381"/>
      <c r="P2" s="2381"/>
      <c r="Q2" s="2381"/>
      <c r="R2" s="2381"/>
      <c r="S2" s="2381"/>
      <c r="T2" s="2381"/>
      <c r="U2" s="2381"/>
      <c r="V2" s="2381"/>
      <c r="W2" s="2381"/>
      <c r="X2" s="2381"/>
      <c r="Y2" s="2382"/>
      <c r="Z2" s="2378"/>
      <c r="AA2" s="2378"/>
      <c r="AJ2" s="2379" t="s">
        <v>2462</v>
      </c>
      <c r="AK2" s="2379"/>
      <c r="AL2" s="2379"/>
      <c r="AM2" s="2379"/>
      <c r="AN2" s="2379"/>
      <c r="AO2" s="2379"/>
      <c r="AQ2" s="2383" t="s">
        <v>2463</v>
      </c>
      <c r="AR2" s="2383"/>
      <c r="AS2" s="2383"/>
      <c r="AT2" s="2383"/>
      <c r="AU2" s="2383"/>
      <c r="AV2" s="107"/>
      <c r="AW2" s="107"/>
      <c r="AX2" s="107"/>
      <c r="AY2" s="107"/>
      <c r="AZ2" s="107"/>
      <c r="BA2" s="107"/>
      <c r="BB2" s="107"/>
      <c r="BC2" s="107"/>
      <c r="BE2" s="2379" t="s">
        <v>2464</v>
      </c>
      <c r="BF2" s="2379"/>
      <c r="BG2" s="2379"/>
      <c r="BH2" s="2379"/>
      <c r="BJ2" s="2383" t="s">
        <v>2465</v>
      </c>
      <c r="BK2" s="2383"/>
      <c r="BL2" s="2383"/>
      <c r="BM2" s="107"/>
      <c r="BO2" s="2379" t="s">
        <v>2466</v>
      </c>
      <c r="BP2" s="2379"/>
      <c r="BQ2" s="2379"/>
      <c r="BR2" s="2379"/>
      <c r="BT2" s="2383" t="s">
        <v>2467</v>
      </c>
      <c r="BU2" s="2383"/>
      <c r="BV2" s="2383"/>
      <c r="BW2" s="2383"/>
      <c r="BX2" s="2383"/>
      <c r="CV2" s="12" t="s">
        <v>718</v>
      </c>
      <c r="CW2" s="12">
        <v>5</v>
      </c>
      <c r="CX2" s="105" t="s">
        <v>719</v>
      </c>
      <c r="CY2" s="105" t="s">
        <v>712</v>
      </c>
      <c r="CZ2" s="105" t="s">
        <v>594</v>
      </c>
      <c r="DA2" s="105" t="s">
        <v>593</v>
      </c>
      <c r="DB2" s="105" t="s">
        <v>593</v>
      </c>
      <c r="DC2" s="105" t="s">
        <v>589</v>
      </c>
      <c r="DD2" s="105" t="s">
        <v>510</v>
      </c>
      <c r="DE2" s="105" t="s">
        <v>510</v>
      </c>
      <c r="DF2" s="105" t="s">
        <v>693</v>
      </c>
      <c r="DG2" s="105" t="s">
        <v>693</v>
      </c>
      <c r="DH2" s="105" t="s">
        <v>693</v>
      </c>
      <c r="DI2" s="12" t="s">
        <v>515</v>
      </c>
      <c r="DJ2" s="12" t="s">
        <v>531</v>
      </c>
      <c r="DK2" s="12" t="s">
        <v>385</v>
      </c>
      <c r="DL2" s="106">
        <v>4</v>
      </c>
      <c r="DM2" s="12">
        <v>0</v>
      </c>
      <c r="ED2" s="252">
        <v>3</v>
      </c>
      <c r="EE2" s="15" t="s">
        <v>593</v>
      </c>
      <c r="EF2" s="253">
        <v>0.35</v>
      </c>
      <c r="EG2" s="253">
        <v>0.4</v>
      </c>
    </row>
    <row r="3" spans="1:143" ht="14.25" customHeight="1">
      <c r="C3" s="2388"/>
      <c r="D3" s="2388"/>
      <c r="E3" s="2388"/>
      <c r="F3" s="2389" t="s">
        <v>442</v>
      </c>
      <c r="G3" s="2389"/>
      <c r="H3" s="2384" t="s">
        <v>2468</v>
      </c>
      <c r="I3" s="2386" t="str">
        <f>(IF(ISNA(VLOOKUP(C3,Stats!$AJ$3:$AK$30,2,FALSE)),"",VLOOKUP(C3,Stats!$AJ$3:$AK$30,2,FALSE)))</f>
        <v/>
      </c>
      <c r="J3" s="2386"/>
      <c r="K3" s="2384" t="s">
        <v>2469</v>
      </c>
      <c r="L3" s="2386" t="str">
        <f>(IF(ISNA(VLOOKUP(C3,Stats!$AJ$3:$AL$30,3,FALSE)),"",VLOOKUP(C3,Stats!$AJ$3:$AL$30,3,FALSE)))</f>
        <v/>
      </c>
      <c r="M3" s="2386"/>
      <c r="N3" s="2384" t="s">
        <v>2470</v>
      </c>
      <c r="O3" s="2386" t="str">
        <f>(IF(ISNA(VLOOKUP(C3,Stats!$AJ$3:$AM$30,4,FALSE)),"",VLOOKUP(C3,Stats!$AJ$3:$AM$30,4,FALSE)))</f>
        <v/>
      </c>
      <c r="P3" s="2386"/>
      <c r="Q3" s="2384" t="s">
        <v>2471</v>
      </c>
      <c r="R3" s="2386" t="str">
        <f>(IF(ISNA(VLOOKUP(C3,Stats!$AJ$3:$AN$30,5,FALSE)),"",VLOOKUP(C3,Stats!$AJ$3:$AN$30,5,FALSE)))</f>
        <v/>
      </c>
      <c r="S3" s="2386"/>
      <c r="T3" s="2384" t="s">
        <v>2472</v>
      </c>
      <c r="U3" s="2386" t="str">
        <f>(IF(ISNA(VLOOKUP(C3,Stats!$AJ$3:$AO$30,6,FALSE)),"",VLOOKUP(C3,Stats!$AJ$3:$AO$30,6,FALSE)))</f>
        <v/>
      </c>
      <c r="V3" s="2386"/>
      <c r="W3" s="254"/>
      <c r="Y3" s="4"/>
      <c r="AG3" s="12">
        <v>3</v>
      </c>
      <c r="AJ3" s="108">
        <v>3</v>
      </c>
      <c r="AK3" s="14" t="s">
        <v>594</v>
      </c>
      <c r="AL3" s="14" t="s">
        <v>589</v>
      </c>
      <c r="AM3" s="255" t="s">
        <v>2473</v>
      </c>
      <c r="AN3" s="14">
        <v>1</v>
      </c>
      <c r="AO3" s="16" t="s">
        <v>2474</v>
      </c>
      <c r="AQ3" s="12">
        <v>3</v>
      </c>
      <c r="AR3" s="12">
        <v>0</v>
      </c>
      <c r="AS3" s="256">
        <v>0</v>
      </c>
      <c r="AT3" s="1127" t="s">
        <v>1022</v>
      </c>
      <c r="AU3" s="1127" t="s">
        <v>1022</v>
      </c>
      <c r="AV3" s="1127"/>
      <c r="AW3" s="1127"/>
      <c r="AX3" s="1127"/>
      <c r="AY3" s="1127"/>
      <c r="AZ3" s="1127"/>
      <c r="BA3" s="1127"/>
      <c r="BB3" s="1127"/>
      <c r="BC3" s="1127"/>
      <c r="BE3" s="252">
        <v>3</v>
      </c>
      <c r="BF3" s="233" t="s">
        <v>594</v>
      </c>
      <c r="BG3" s="253" t="s">
        <v>1022</v>
      </c>
      <c r="BH3" s="14" t="s">
        <v>1022</v>
      </c>
      <c r="BJ3" s="12">
        <v>3</v>
      </c>
      <c r="BK3" s="1127" t="s">
        <v>594</v>
      </c>
      <c r="BL3" s="1127" t="s">
        <v>706</v>
      </c>
      <c r="BM3" s="1127"/>
      <c r="BO3" s="252">
        <v>3</v>
      </c>
      <c r="BP3" s="15" t="s">
        <v>593</v>
      </c>
      <c r="BQ3" s="253">
        <v>0.35</v>
      </c>
      <c r="BR3" s="253">
        <v>0.4</v>
      </c>
      <c r="BT3" s="12">
        <v>1</v>
      </c>
      <c r="BU3" s="12">
        <v>0</v>
      </c>
      <c r="BV3" s="257" t="s">
        <v>2475</v>
      </c>
      <c r="BW3" s="257" t="s">
        <v>2476</v>
      </c>
      <c r="BX3" s="257" t="s">
        <v>603</v>
      </c>
      <c r="CK3" s="257">
        <v>-16</v>
      </c>
      <c r="CL3" s="12" t="s">
        <v>2477</v>
      </c>
      <c r="CV3" s="12" t="s">
        <v>725</v>
      </c>
      <c r="CW3" s="12">
        <v>12.5</v>
      </c>
      <c r="CX3" s="105" t="s">
        <v>726</v>
      </c>
      <c r="CY3" s="105" t="s">
        <v>757</v>
      </c>
      <c r="CZ3" s="105" t="s">
        <v>593</v>
      </c>
      <c r="DA3" s="105" t="s">
        <v>589</v>
      </c>
      <c r="DB3" s="105" t="s">
        <v>510</v>
      </c>
      <c r="DC3" s="105" t="s">
        <v>510</v>
      </c>
      <c r="DD3" s="105" t="s">
        <v>693</v>
      </c>
      <c r="DE3" s="105" t="s">
        <v>693</v>
      </c>
      <c r="DF3" s="105" t="s">
        <v>723</v>
      </c>
      <c r="DG3" s="105" t="s">
        <v>723</v>
      </c>
      <c r="DH3" s="105" t="s">
        <v>717</v>
      </c>
      <c r="DI3" s="12" t="s">
        <v>1022</v>
      </c>
      <c r="DJ3" s="12" t="s">
        <v>1022</v>
      </c>
      <c r="DK3" s="12" t="s">
        <v>1022</v>
      </c>
      <c r="DL3" s="106">
        <v>9</v>
      </c>
      <c r="DM3" s="12">
        <v>1</v>
      </c>
      <c r="ED3" s="252">
        <v>4</v>
      </c>
      <c r="EE3" s="15" t="s">
        <v>589</v>
      </c>
      <c r="EF3" s="253">
        <v>0.4</v>
      </c>
      <c r="EG3" s="253">
        <v>0.45</v>
      </c>
    </row>
    <row r="4" spans="1:143" s="258" customFormat="1" ht="14.25" customHeight="1">
      <c r="A4" s="12"/>
      <c r="B4" s="12"/>
      <c r="C4" s="2388"/>
      <c r="D4" s="2388"/>
      <c r="E4" s="2388"/>
      <c r="F4" s="2390"/>
      <c r="G4" s="2390"/>
      <c r="H4" s="2385"/>
      <c r="I4" s="2387"/>
      <c r="J4" s="2387"/>
      <c r="K4" s="2385"/>
      <c r="L4" s="2387"/>
      <c r="M4" s="2387"/>
      <c r="N4" s="2385"/>
      <c r="O4" s="2387"/>
      <c r="P4" s="2387"/>
      <c r="Q4" s="2385"/>
      <c r="R4" s="2387"/>
      <c r="S4" s="2387"/>
      <c r="T4" s="2385"/>
      <c r="U4" s="2387"/>
      <c r="V4" s="2387"/>
      <c r="W4" s="254"/>
      <c r="X4" s="12"/>
      <c r="Y4" s="103"/>
      <c r="Z4" s="12"/>
      <c r="AA4" s="12"/>
      <c r="AB4" s="12"/>
      <c r="AC4" s="12"/>
      <c r="AD4" s="12"/>
      <c r="AE4" s="12"/>
      <c r="AF4" s="12"/>
      <c r="AG4" s="12">
        <v>6</v>
      </c>
      <c r="AH4" s="12"/>
      <c r="AI4" s="12"/>
      <c r="AJ4" s="108">
        <v>4</v>
      </c>
      <c r="AK4" s="14" t="s">
        <v>593</v>
      </c>
      <c r="AL4" s="14" t="s">
        <v>589</v>
      </c>
      <c r="AM4" s="255" t="s">
        <v>2478</v>
      </c>
      <c r="AN4" s="14">
        <v>1</v>
      </c>
      <c r="AO4" s="16" t="s">
        <v>2474</v>
      </c>
      <c r="AP4" s="12"/>
      <c r="AQ4" s="12">
        <v>4</v>
      </c>
      <c r="AR4" s="12">
        <v>0</v>
      </c>
      <c r="AS4" s="256">
        <v>0</v>
      </c>
      <c r="AT4" s="1127" t="s">
        <v>1022</v>
      </c>
      <c r="AU4" s="1127" t="s">
        <v>1022</v>
      </c>
      <c r="AV4" s="1127"/>
      <c r="AW4" s="1127"/>
      <c r="AX4" s="1127"/>
      <c r="AY4" s="1127"/>
      <c r="AZ4" s="1127"/>
      <c r="BA4" s="1127"/>
      <c r="BB4" s="1127"/>
      <c r="BC4" s="1127"/>
      <c r="BD4" s="12"/>
      <c r="BE4" s="252">
        <v>4</v>
      </c>
      <c r="BF4" s="233" t="s">
        <v>593</v>
      </c>
      <c r="BG4" s="253" t="s">
        <v>1022</v>
      </c>
      <c r="BH4" s="14" t="s">
        <v>1022</v>
      </c>
      <c r="BI4" s="12"/>
      <c r="BJ4" s="12">
        <v>4</v>
      </c>
      <c r="BK4" s="1127" t="s">
        <v>593</v>
      </c>
      <c r="BL4" s="1127" t="s">
        <v>717</v>
      </c>
      <c r="BM4" s="1127"/>
      <c r="BN4" s="12"/>
      <c r="BO4" s="252">
        <v>4</v>
      </c>
      <c r="BP4" s="15" t="s">
        <v>589</v>
      </c>
      <c r="BQ4" s="253">
        <v>0.4</v>
      </c>
      <c r="BR4" s="253">
        <v>0.45</v>
      </c>
      <c r="BS4" s="12"/>
      <c r="BT4" s="258">
        <v>2</v>
      </c>
      <c r="BU4" s="258">
        <v>0</v>
      </c>
      <c r="BV4" s="259" t="s">
        <v>2476</v>
      </c>
      <c r="BW4" s="259" t="s">
        <v>2479</v>
      </c>
      <c r="BX4" s="257" t="s">
        <v>603</v>
      </c>
      <c r="BY4" s="12"/>
      <c r="BZ4" s="12"/>
      <c r="CA4" s="12"/>
      <c r="CB4" s="12"/>
      <c r="CC4" s="12"/>
      <c r="CD4" s="12"/>
      <c r="CE4" s="12"/>
      <c r="CF4" s="12"/>
      <c r="CG4" s="12"/>
      <c r="CH4" s="12"/>
      <c r="CI4" s="12"/>
      <c r="CJ4" s="12"/>
      <c r="CK4" s="257">
        <v>-15</v>
      </c>
      <c r="CL4" s="12" t="s">
        <v>2480</v>
      </c>
      <c r="CM4" s="12"/>
      <c r="CN4" s="12"/>
      <c r="CO4" s="12"/>
      <c r="CP4" s="12"/>
      <c r="CQ4" s="12"/>
      <c r="CR4" s="12"/>
      <c r="CS4" s="12"/>
      <c r="CT4" s="12"/>
      <c r="CU4" s="12"/>
      <c r="CV4" s="12" t="s">
        <v>731</v>
      </c>
      <c r="CW4" s="12">
        <v>10</v>
      </c>
      <c r="CX4" s="105" t="s">
        <v>709</v>
      </c>
      <c r="CY4" s="105" t="s">
        <v>719</v>
      </c>
      <c r="CZ4" s="105" t="s">
        <v>723</v>
      </c>
      <c r="DA4" s="105" t="s">
        <v>723</v>
      </c>
      <c r="DB4" s="105" t="s">
        <v>723</v>
      </c>
      <c r="DC4" s="105" t="s">
        <v>510</v>
      </c>
      <c r="DD4" s="105" t="s">
        <v>510</v>
      </c>
      <c r="DE4" s="105" t="s">
        <v>510</v>
      </c>
      <c r="DF4" s="105" t="s">
        <v>510</v>
      </c>
      <c r="DG4" s="105" t="s">
        <v>510</v>
      </c>
      <c r="DH4" s="105" t="s">
        <v>589</v>
      </c>
      <c r="DI4" s="12" t="s">
        <v>1022</v>
      </c>
      <c r="DJ4" s="12" t="s">
        <v>1022</v>
      </c>
      <c r="DK4" s="12" t="s">
        <v>1022</v>
      </c>
      <c r="DL4" s="106">
        <v>9</v>
      </c>
      <c r="DM4" s="12">
        <v>1</v>
      </c>
      <c r="DN4" s="12"/>
      <c r="DO4" s="12"/>
      <c r="DP4" s="12"/>
      <c r="DQ4" s="12"/>
      <c r="DR4" s="12"/>
      <c r="DS4" s="12"/>
      <c r="DT4" s="12"/>
      <c r="DU4" s="12"/>
      <c r="DV4" s="12"/>
      <c r="DW4" s="12"/>
      <c r="DX4" s="12"/>
      <c r="DY4" s="12"/>
      <c r="DZ4" s="12"/>
      <c r="EA4" s="12"/>
      <c r="EB4" s="12"/>
      <c r="EC4" s="12"/>
      <c r="ED4" s="252">
        <v>5</v>
      </c>
      <c r="EE4" s="15" t="s">
        <v>589</v>
      </c>
      <c r="EF4" s="253">
        <v>0.45</v>
      </c>
      <c r="EG4" s="253">
        <v>0.5</v>
      </c>
      <c r="EH4" s="12"/>
      <c r="EI4" s="12"/>
      <c r="EJ4" s="12"/>
      <c r="EK4" s="12"/>
      <c r="EL4" s="12"/>
      <c r="EM4" s="12"/>
    </row>
    <row r="5" spans="1:143" ht="14.25" customHeight="1">
      <c r="C5" s="2392"/>
      <c r="D5" s="2392"/>
      <c r="E5" s="2392"/>
      <c r="F5" s="2393" t="s">
        <v>443</v>
      </c>
      <c r="G5" s="2393"/>
      <c r="H5" s="2397" t="s">
        <v>2481</v>
      </c>
      <c r="I5" s="2391" t="str">
        <f>(IF(ISNA(VLOOKUP(C5,Stats!$AQ$3:$AR$25,2,FALSE)),"",VLOOKUP(C5,Stats!$AQ$3:$AR$25,2,FALSE)))</f>
        <v/>
      </c>
      <c r="J5" s="2391"/>
      <c r="K5" s="2397" t="s">
        <v>2482</v>
      </c>
      <c r="L5" s="2395" t="str">
        <f>(IF(ISNA(VLOOKUP(C5,Stats!$AQ$3:$AS$25,3,FALSE)),"",VLOOKUP(C5,Stats!$AQ$3:$AS$25,3,FALSE)))</f>
        <v/>
      </c>
      <c r="M5" s="2395"/>
      <c r="N5" s="2384" t="s">
        <v>2483</v>
      </c>
      <c r="O5" s="2391" t="str">
        <f>(IF(ISNA(VLOOKUP(C5,Stats!$AQ$3:$AT$25,4,FALSE)),"",VLOOKUP(C5,Stats!$AQ$3:$AT$25,4,FALSE)))</f>
        <v/>
      </c>
      <c r="P5" s="2391"/>
      <c r="Q5" s="2384" t="s">
        <v>2484</v>
      </c>
      <c r="R5" s="2391" t="str">
        <f>(IF(ISNA(VLOOKUP(C5,Stats!$AQ$3:$AU$25,5,FALSE)),"",VLOOKUP(C5,Stats!$AQ$3:$AU$25,5,FALSE)))</f>
        <v/>
      </c>
      <c r="S5" s="2391"/>
      <c r="T5" s="4"/>
      <c r="W5" s="4"/>
      <c r="X5" s="4"/>
      <c r="Y5" s="4"/>
      <c r="Z5" s="4"/>
      <c r="AA5" s="4"/>
      <c r="AG5" s="12">
        <v>9</v>
      </c>
      <c r="AJ5" s="108">
        <v>5</v>
      </c>
      <c r="AK5" s="14" t="s">
        <v>593</v>
      </c>
      <c r="AL5" s="14" t="s">
        <v>510</v>
      </c>
      <c r="AM5" s="255" t="s">
        <v>2478</v>
      </c>
      <c r="AN5" s="14">
        <v>1</v>
      </c>
      <c r="AO5" s="16" t="s">
        <v>2474</v>
      </c>
      <c r="AQ5" s="12">
        <v>5</v>
      </c>
      <c r="AR5" s="12">
        <v>0</v>
      </c>
      <c r="AS5" s="256">
        <v>0</v>
      </c>
      <c r="AT5" s="1127" t="s">
        <v>1022</v>
      </c>
      <c r="AU5" s="1127" t="s">
        <v>1022</v>
      </c>
      <c r="AV5" s="1127"/>
      <c r="AW5" s="1127"/>
      <c r="AX5" s="1127"/>
      <c r="AY5" s="1127"/>
      <c r="AZ5" s="1127"/>
      <c r="BA5" s="1127"/>
      <c r="BB5" s="1127"/>
      <c r="BC5" s="1127"/>
      <c r="BE5" s="252">
        <v>5</v>
      </c>
      <c r="BF5" s="233" t="s">
        <v>589</v>
      </c>
      <c r="BG5" s="253" t="s">
        <v>1022</v>
      </c>
      <c r="BH5" s="14" t="s">
        <v>1022</v>
      </c>
      <c r="BJ5" s="12">
        <v>5</v>
      </c>
      <c r="BK5" s="1127" t="s">
        <v>589</v>
      </c>
      <c r="BL5" s="1127" t="s">
        <v>723</v>
      </c>
      <c r="BM5" s="1127"/>
      <c r="BO5" s="252">
        <v>5</v>
      </c>
      <c r="BP5" s="15" t="s">
        <v>589</v>
      </c>
      <c r="BQ5" s="253">
        <v>0.45</v>
      </c>
      <c r="BR5" s="253">
        <v>0.5</v>
      </c>
      <c r="BT5" s="12">
        <v>3</v>
      </c>
      <c r="BU5" s="12">
        <v>1</v>
      </c>
      <c r="BV5" s="257" t="s">
        <v>2479</v>
      </c>
      <c r="BW5" s="257" t="s">
        <v>2485</v>
      </c>
      <c r="BX5" s="257" t="s">
        <v>597</v>
      </c>
      <c r="CK5" s="257">
        <v>-14</v>
      </c>
      <c r="CL5" s="12" t="s">
        <v>2480</v>
      </c>
      <c r="CV5" s="12" t="s">
        <v>736</v>
      </c>
      <c r="CW5" s="12">
        <v>15</v>
      </c>
      <c r="CX5" s="105" t="s">
        <v>726</v>
      </c>
      <c r="CY5" s="105" t="s">
        <v>798</v>
      </c>
      <c r="CZ5" s="105" t="s">
        <v>510</v>
      </c>
      <c r="DA5" s="105" t="s">
        <v>510</v>
      </c>
      <c r="DB5" s="105" t="s">
        <v>510</v>
      </c>
      <c r="DC5" s="105" t="s">
        <v>510</v>
      </c>
      <c r="DD5" s="105" t="s">
        <v>510</v>
      </c>
      <c r="DE5" s="105" t="s">
        <v>510</v>
      </c>
      <c r="DF5" s="105" t="s">
        <v>693</v>
      </c>
      <c r="DG5" s="105" t="s">
        <v>510</v>
      </c>
      <c r="DH5" s="105" t="s">
        <v>510</v>
      </c>
      <c r="DI5" s="12" t="s">
        <v>1022</v>
      </c>
      <c r="DJ5" s="12" t="s">
        <v>1022</v>
      </c>
      <c r="DK5" s="12" t="s">
        <v>1022</v>
      </c>
      <c r="DL5" s="106">
        <v>10</v>
      </c>
      <c r="DM5" s="12">
        <v>1</v>
      </c>
      <c r="ED5" s="252">
        <v>6</v>
      </c>
      <c r="EE5" s="15" t="s">
        <v>589</v>
      </c>
      <c r="EF5" s="253">
        <v>0.5</v>
      </c>
      <c r="EG5" s="253">
        <v>0.55000000000000004</v>
      </c>
    </row>
    <row r="6" spans="1:143" s="258" customFormat="1" ht="14.25" customHeight="1">
      <c r="A6" s="12"/>
      <c r="B6" s="12"/>
      <c r="C6" s="2392"/>
      <c r="D6" s="2392"/>
      <c r="E6" s="2392"/>
      <c r="F6" s="2390"/>
      <c r="G6" s="2390"/>
      <c r="H6" s="2398"/>
      <c r="I6" s="2387"/>
      <c r="J6" s="2387"/>
      <c r="K6" s="2398"/>
      <c r="L6" s="2396"/>
      <c r="M6" s="2396"/>
      <c r="N6" s="2385"/>
      <c r="O6" s="2387"/>
      <c r="P6" s="2387"/>
      <c r="Q6" s="2385"/>
      <c r="R6" s="2387"/>
      <c r="S6" s="2387"/>
      <c r="T6" s="260"/>
      <c r="W6" s="103"/>
      <c r="X6" s="103"/>
      <c r="Y6" s="103"/>
      <c r="Z6" s="103"/>
      <c r="AA6" s="103"/>
      <c r="AB6" s="12"/>
      <c r="AC6" s="12"/>
      <c r="AD6" s="12"/>
      <c r="AE6" s="12"/>
      <c r="AF6" s="12"/>
      <c r="AG6" s="12">
        <v>12</v>
      </c>
      <c r="AH6" s="12"/>
      <c r="AI6" s="12"/>
      <c r="AJ6" s="108">
        <v>6</v>
      </c>
      <c r="AK6" s="14" t="s">
        <v>589</v>
      </c>
      <c r="AL6" s="14" t="s">
        <v>510</v>
      </c>
      <c r="AM6" s="255" t="s">
        <v>2486</v>
      </c>
      <c r="AN6" s="14">
        <v>1</v>
      </c>
      <c r="AO6" s="16" t="s">
        <v>2474</v>
      </c>
      <c r="AP6" s="12"/>
      <c r="AQ6" s="12">
        <v>6</v>
      </c>
      <c r="AR6" s="12">
        <v>0</v>
      </c>
      <c r="AS6" s="256">
        <v>0</v>
      </c>
      <c r="AT6" s="1127" t="s">
        <v>1022</v>
      </c>
      <c r="AU6" s="1127" t="s">
        <v>1022</v>
      </c>
      <c r="AV6" s="1127"/>
      <c r="AW6" s="1127"/>
      <c r="AX6" s="1127"/>
      <c r="AY6" s="1127"/>
      <c r="AZ6" s="1127"/>
      <c r="BA6" s="1127"/>
      <c r="BB6" s="1127"/>
      <c r="BC6" s="1127"/>
      <c r="BD6" s="12"/>
      <c r="BE6" s="252">
        <v>6</v>
      </c>
      <c r="BF6" s="233" t="s">
        <v>589</v>
      </c>
      <c r="BG6" s="253" t="s">
        <v>1022</v>
      </c>
      <c r="BH6" s="14" t="s">
        <v>1022</v>
      </c>
      <c r="BI6" s="12"/>
      <c r="BJ6" s="12">
        <v>6</v>
      </c>
      <c r="BK6" s="1127" t="s">
        <v>510</v>
      </c>
      <c r="BL6" s="1127" t="s">
        <v>693</v>
      </c>
      <c r="BM6" s="1127"/>
      <c r="BN6" s="12"/>
      <c r="BO6" s="252">
        <v>6</v>
      </c>
      <c r="BP6" s="15" t="s">
        <v>589</v>
      </c>
      <c r="BQ6" s="253">
        <v>0.5</v>
      </c>
      <c r="BR6" s="253">
        <v>0.55000000000000004</v>
      </c>
      <c r="BS6" s="12"/>
      <c r="BT6" s="12">
        <v>4</v>
      </c>
      <c r="BU6" s="12">
        <v>1</v>
      </c>
      <c r="BV6" s="257" t="s">
        <v>2485</v>
      </c>
      <c r="BW6" s="257" t="s">
        <v>2487</v>
      </c>
      <c r="BX6" s="257" t="s">
        <v>594</v>
      </c>
      <c r="BY6" s="12"/>
      <c r="BZ6" s="12"/>
      <c r="CA6" s="12"/>
      <c r="CB6" s="12"/>
      <c r="CC6" s="12"/>
      <c r="CD6" s="12"/>
      <c r="CE6" s="12"/>
      <c r="CF6" s="12"/>
      <c r="CG6" s="12"/>
      <c r="CH6" s="12"/>
      <c r="CI6" s="12"/>
      <c r="CJ6" s="12"/>
      <c r="CK6" s="257">
        <v>-13</v>
      </c>
      <c r="CL6" s="12" t="s">
        <v>2480</v>
      </c>
      <c r="CM6" s="12"/>
      <c r="CN6" s="12"/>
      <c r="CO6" s="12"/>
      <c r="CP6" s="12"/>
      <c r="CQ6" s="12"/>
      <c r="CR6" s="12"/>
      <c r="CS6" s="12"/>
      <c r="CT6" s="12"/>
      <c r="CU6" s="12"/>
      <c r="CV6" s="12" t="s">
        <v>742</v>
      </c>
      <c r="CW6" s="12">
        <v>1.5</v>
      </c>
      <c r="CX6" s="105" t="s">
        <v>719</v>
      </c>
      <c r="CY6" s="105" t="s">
        <v>703</v>
      </c>
      <c r="CZ6" s="105" t="s">
        <v>606</v>
      </c>
      <c r="DA6" s="105" t="s">
        <v>601</v>
      </c>
      <c r="DB6" s="105" t="s">
        <v>597</v>
      </c>
      <c r="DC6" s="105" t="s">
        <v>594</v>
      </c>
      <c r="DD6" s="105" t="s">
        <v>589</v>
      </c>
      <c r="DE6" s="105" t="s">
        <v>510</v>
      </c>
      <c r="DF6" s="105" t="s">
        <v>693</v>
      </c>
      <c r="DG6" s="105" t="s">
        <v>510</v>
      </c>
      <c r="DH6" s="105" t="s">
        <v>717</v>
      </c>
      <c r="DI6" s="12" t="s">
        <v>1022</v>
      </c>
      <c r="DJ6" s="12" t="s">
        <v>1022</v>
      </c>
      <c r="DK6" s="12" t="s">
        <v>1022</v>
      </c>
      <c r="DL6" s="106">
        <v>3</v>
      </c>
      <c r="DM6" s="12">
        <v>1</v>
      </c>
      <c r="DN6" s="12"/>
      <c r="DO6" s="12"/>
      <c r="DP6" s="12"/>
      <c r="DQ6" s="12"/>
      <c r="DR6" s="12"/>
      <c r="DS6" s="12"/>
      <c r="DT6" s="12"/>
      <c r="DU6" s="12"/>
      <c r="DV6" s="12"/>
      <c r="DW6" s="12"/>
      <c r="DX6" s="12"/>
      <c r="DY6" s="12"/>
      <c r="DZ6" s="12"/>
      <c r="EA6" s="12"/>
      <c r="EB6" s="12"/>
      <c r="EC6" s="12"/>
      <c r="ED6" s="252">
        <v>7</v>
      </c>
      <c r="EE6" s="15" t="s">
        <v>510</v>
      </c>
      <c r="EF6" s="253">
        <v>0.55000000000000004</v>
      </c>
      <c r="EG6" s="253">
        <v>0.6</v>
      </c>
      <c r="EH6" s="12"/>
      <c r="EI6" s="12"/>
      <c r="EJ6" s="12"/>
      <c r="EK6" s="12"/>
      <c r="EL6" s="12"/>
      <c r="EM6" s="12"/>
    </row>
    <row r="7" spans="1:143" ht="14.25" customHeight="1">
      <c r="C7" s="2392"/>
      <c r="D7" s="2392"/>
      <c r="E7" s="2392"/>
      <c r="F7" s="2393" t="s">
        <v>444</v>
      </c>
      <c r="G7" s="2393"/>
      <c r="H7" s="2394" t="s">
        <v>2488</v>
      </c>
      <c r="I7" s="2391" t="str">
        <f>(IF(ISNA(VLOOKUP(C7,Stats!$BE$3:$BF$25,2,FALSE)),"",VLOOKUP(C7,Stats!$BE$3:$BF$25,2,FALSE)))</f>
        <v/>
      </c>
      <c r="J7" s="2391"/>
      <c r="K7" s="2394" t="s">
        <v>2489</v>
      </c>
      <c r="L7" s="2395" t="str">
        <f>(IF(ISNA(VLOOKUP(C7,Stats!$BE$3:$BG$25,3,FALSE)),"",VLOOKUP(C7,Stats!$BE$3:$BG$25,3,FALSE)))</f>
        <v/>
      </c>
      <c r="M7" s="2395"/>
      <c r="N7" s="2399" t="s">
        <v>2490</v>
      </c>
      <c r="O7" s="2400" t="str">
        <f>(IF(ISNA(VLOOKUP(C7,Stats!$BE$3:$BH$25,4,FALSE)),"",VLOOKUP(C7,Stats!$BE$3:$BH$25,4,FALSE)))</f>
        <v/>
      </c>
      <c r="P7" s="2400"/>
      <c r="Q7" s="2400"/>
      <c r="R7" s="2400"/>
      <c r="S7" s="2400"/>
      <c r="T7" s="2400"/>
      <c r="U7" s="2400"/>
      <c r="V7" s="2400"/>
      <c r="W7" s="2401"/>
      <c r="X7" s="2401"/>
      <c r="Y7" s="2401"/>
      <c r="Z7" s="2401"/>
      <c r="AA7" s="2401"/>
      <c r="AG7" s="12">
        <v>15</v>
      </c>
      <c r="AJ7" s="108">
        <v>7</v>
      </c>
      <c r="AK7" s="14" t="s">
        <v>589</v>
      </c>
      <c r="AL7" s="14" t="s">
        <v>510</v>
      </c>
      <c r="AM7" s="255" t="s">
        <v>2486</v>
      </c>
      <c r="AN7" s="14">
        <v>1</v>
      </c>
      <c r="AO7" s="16" t="s">
        <v>2474</v>
      </c>
      <c r="AQ7" s="12">
        <v>7</v>
      </c>
      <c r="AR7" s="12">
        <v>0</v>
      </c>
      <c r="AS7" s="256">
        <v>0</v>
      </c>
      <c r="AT7" s="1127" t="s">
        <v>1022</v>
      </c>
      <c r="AU7" s="1127" t="s">
        <v>1022</v>
      </c>
      <c r="AV7" s="1127"/>
      <c r="AW7" s="1127"/>
      <c r="AX7" s="1127"/>
      <c r="AY7" s="1127"/>
      <c r="AZ7" s="1127"/>
      <c r="BA7" s="1127"/>
      <c r="BB7" s="1127"/>
      <c r="BC7" s="1127"/>
      <c r="BE7" s="252">
        <v>7</v>
      </c>
      <c r="BF7" s="233" t="s">
        <v>589</v>
      </c>
      <c r="BG7" s="253" t="s">
        <v>1022</v>
      </c>
      <c r="BH7" s="14" t="s">
        <v>1022</v>
      </c>
      <c r="BJ7" s="12">
        <v>7</v>
      </c>
      <c r="BK7" s="1127" t="s">
        <v>510</v>
      </c>
      <c r="BL7" s="1127" t="s">
        <v>510</v>
      </c>
      <c r="BM7" s="1127"/>
      <c r="BO7" s="252">
        <v>7</v>
      </c>
      <c r="BP7" s="15" t="s">
        <v>510</v>
      </c>
      <c r="BQ7" s="253">
        <v>0.55000000000000004</v>
      </c>
      <c r="BR7" s="253">
        <v>0.6</v>
      </c>
      <c r="BT7" s="12">
        <v>5</v>
      </c>
      <c r="BU7" s="12">
        <v>2</v>
      </c>
      <c r="BV7" s="257" t="s">
        <v>2487</v>
      </c>
      <c r="BW7" s="257" t="s">
        <v>2491</v>
      </c>
      <c r="BX7" s="257" t="s">
        <v>594</v>
      </c>
      <c r="CK7" s="257">
        <v>-12</v>
      </c>
      <c r="CL7" s="12" t="s">
        <v>2480</v>
      </c>
      <c r="CV7" s="12" t="s">
        <v>2076</v>
      </c>
      <c r="CW7" s="12">
        <v>8</v>
      </c>
      <c r="CX7" s="105" t="s">
        <v>719</v>
      </c>
      <c r="CY7" s="105" t="s">
        <v>719</v>
      </c>
      <c r="CZ7" s="105" t="s">
        <v>593</v>
      </c>
      <c r="DA7" s="105" t="s">
        <v>589</v>
      </c>
      <c r="DB7" s="105" t="s">
        <v>510</v>
      </c>
      <c r="DC7" s="105" t="s">
        <v>510</v>
      </c>
      <c r="DD7" s="105" t="s">
        <v>693</v>
      </c>
      <c r="DE7" s="105" t="s">
        <v>723</v>
      </c>
      <c r="DF7" s="105" t="s">
        <v>723</v>
      </c>
      <c r="DG7" s="105" t="s">
        <v>717</v>
      </c>
      <c r="DH7" s="105" t="s">
        <v>717</v>
      </c>
      <c r="DI7" s="12" t="s">
        <v>556</v>
      </c>
      <c r="DJ7" s="12" t="s">
        <v>2492</v>
      </c>
      <c r="DK7" s="12" t="s">
        <v>2493</v>
      </c>
      <c r="DL7" s="261" t="s">
        <v>2494</v>
      </c>
      <c r="DM7" s="12">
        <v>0</v>
      </c>
      <c r="ED7" s="252">
        <v>8</v>
      </c>
      <c r="EE7" s="15" t="s">
        <v>510</v>
      </c>
      <c r="EF7" s="253">
        <v>0.6</v>
      </c>
      <c r="EG7" s="253">
        <v>0.65</v>
      </c>
    </row>
    <row r="8" spans="1:143" ht="14.25" customHeight="1">
      <c r="C8" s="2392"/>
      <c r="D8" s="2392"/>
      <c r="E8" s="2392"/>
      <c r="F8" s="2390"/>
      <c r="G8" s="2390"/>
      <c r="H8" s="2385"/>
      <c r="I8" s="2387"/>
      <c r="J8" s="2387"/>
      <c r="K8" s="2385"/>
      <c r="L8" s="2396"/>
      <c r="M8" s="2396"/>
      <c r="N8" s="2398"/>
      <c r="O8" s="2402"/>
      <c r="P8" s="2402"/>
      <c r="Q8" s="2402"/>
      <c r="R8" s="2402"/>
      <c r="S8" s="2402"/>
      <c r="T8" s="2402"/>
      <c r="U8" s="2402"/>
      <c r="V8" s="2402"/>
      <c r="W8" s="2401"/>
      <c r="X8" s="2401"/>
      <c r="Y8" s="2401"/>
      <c r="Z8" s="2401"/>
      <c r="AA8" s="2401"/>
      <c r="AG8" s="12">
        <v>18</v>
      </c>
      <c r="AJ8" s="108">
        <v>8</v>
      </c>
      <c r="AK8" s="14" t="s">
        <v>510</v>
      </c>
      <c r="AL8" s="14" t="s">
        <v>510</v>
      </c>
      <c r="AM8" s="255" t="s">
        <v>510</v>
      </c>
      <c r="AN8" s="14" t="s">
        <v>2495</v>
      </c>
      <c r="AO8" s="16" t="s">
        <v>2496</v>
      </c>
      <c r="AQ8" s="12">
        <v>8</v>
      </c>
      <c r="AR8" s="12">
        <v>1</v>
      </c>
      <c r="AS8" s="256">
        <v>0</v>
      </c>
      <c r="AT8" s="1127" t="s">
        <v>1022</v>
      </c>
      <c r="AU8" s="1127" t="s">
        <v>1022</v>
      </c>
      <c r="AV8" s="1127"/>
      <c r="AW8" s="1127"/>
      <c r="AX8" s="1127"/>
      <c r="AY8" s="1127"/>
      <c r="AZ8" s="1127"/>
      <c r="BA8" s="1127"/>
      <c r="BB8" s="1127"/>
      <c r="BC8" s="1127"/>
      <c r="BE8" s="252">
        <v>8</v>
      </c>
      <c r="BF8" s="233" t="s">
        <v>407</v>
      </c>
      <c r="BG8" s="253" t="s">
        <v>1022</v>
      </c>
      <c r="BH8" s="14" t="s">
        <v>1022</v>
      </c>
      <c r="BJ8" s="12">
        <v>8</v>
      </c>
      <c r="BK8" s="1127" t="s">
        <v>510</v>
      </c>
      <c r="BL8" s="1127" t="s">
        <v>510</v>
      </c>
      <c r="BM8" s="1127"/>
      <c r="BO8" s="252">
        <v>8</v>
      </c>
      <c r="BP8" s="15" t="s">
        <v>510</v>
      </c>
      <c r="BQ8" s="253">
        <v>0.6</v>
      </c>
      <c r="BR8" s="253">
        <v>0.65</v>
      </c>
      <c r="BT8" s="12">
        <v>6</v>
      </c>
      <c r="BU8" s="12">
        <v>2</v>
      </c>
      <c r="BV8" s="257" t="s">
        <v>2491</v>
      </c>
      <c r="BW8" s="257" t="s">
        <v>2497</v>
      </c>
      <c r="BX8" s="257" t="s">
        <v>589</v>
      </c>
      <c r="CK8" s="257">
        <v>-11</v>
      </c>
      <c r="CL8" s="12" t="s">
        <v>2480</v>
      </c>
      <c r="CV8" s="12" t="s">
        <v>2081</v>
      </c>
      <c r="CW8" s="12">
        <v>5</v>
      </c>
      <c r="CX8" s="105" t="s">
        <v>719</v>
      </c>
      <c r="CY8" s="105" t="s">
        <v>719</v>
      </c>
      <c r="CZ8" s="105" t="s">
        <v>594</v>
      </c>
      <c r="DA8" s="105" t="s">
        <v>594</v>
      </c>
      <c r="DB8" s="105" t="s">
        <v>589</v>
      </c>
      <c r="DC8" s="105" t="s">
        <v>510</v>
      </c>
      <c r="DD8" s="105" t="s">
        <v>693</v>
      </c>
      <c r="DE8" s="105" t="s">
        <v>723</v>
      </c>
      <c r="DF8" s="105" t="s">
        <v>723</v>
      </c>
      <c r="DG8" s="105" t="s">
        <v>723</v>
      </c>
      <c r="DH8" s="105" t="s">
        <v>717</v>
      </c>
      <c r="DI8" s="12" t="s">
        <v>2498</v>
      </c>
      <c r="DJ8" s="12" t="s">
        <v>2499</v>
      </c>
      <c r="DK8" s="12" t="s">
        <v>2500</v>
      </c>
      <c r="DL8" s="106" t="s">
        <v>2494</v>
      </c>
      <c r="DM8" s="12">
        <v>0</v>
      </c>
      <c r="ED8" s="252">
        <v>9</v>
      </c>
      <c r="EE8" s="15" t="s">
        <v>510</v>
      </c>
      <c r="EF8" s="253">
        <v>0.65</v>
      </c>
      <c r="EG8" s="253">
        <v>0.7</v>
      </c>
    </row>
    <row r="9" spans="1:143" ht="14.25" customHeight="1">
      <c r="C9" s="2392"/>
      <c r="D9" s="2392"/>
      <c r="E9" s="2392"/>
      <c r="F9" s="2393" t="s">
        <v>445</v>
      </c>
      <c r="G9" s="2393"/>
      <c r="H9" s="2394" t="s">
        <v>2457</v>
      </c>
      <c r="I9" s="2391" t="str">
        <f>(IF(ISNA(VLOOKUP(C9,Stats!$BJ$3:$BK$25,2,FALSE)),"",VLOOKUP(C9,Stats!$BJ$3:$BK$25,2,FALSE)))</f>
        <v/>
      </c>
      <c r="J9" s="2391"/>
      <c r="K9" s="2394" t="s">
        <v>2501</v>
      </c>
      <c r="L9" s="2391" t="str">
        <f>(IF(ISNA(VLOOKUP(C9,Stats!$BJ$3:$BK$25,2,FALSE)),"",VLOOKUP(C9,Stats!$BJ$3:$BK$25,2,FALSE)))</f>
        <v/>
      </c>
      <c r="M9" s="2391"/>
      <c r="N9" s="2399" t="s">
        <v>2502</v>
      </c>
      <c r="O9" s="2391" t="str">
        <f>(IF(ISNA(VLOOKUP(C9,Stats!$BJ$3:$BL$25,3,FALSE)),"",VLOOKUP(C9,Stats!$BJ$3:$BL$25,3,FALSE)))</f>
        <v/>
      </c>
      <c r="P9" s="2391"/>
      <c r="S9" s="262"/>
      <c r="T9" s="262"/>
      <c r="U9" s="262"/>
      <c r="V9" s="262"/>
      <c r="W9" s="4"/>
      <c r="X9" s="4"/>
      <c r="Y9" s="4"/>
      <c r="Z9" s="4"/>
      <c r="AA9" s="4"/>
      <c r="AG9" s="12">
        <v>21</v>
      </c>
      <c r="AJ9" s="108">
        <v>9</v>
      </c>
      <c r="AK9" s="14" t="s">
        <v>510</v>
      </c>
      <c r="AL9" s="14" t="s">
        <v>510</v>
      </c>
      <c r="AM9" s="255" t="s">
        <v>510</v>
      </c>
      <c r="AN9" s="14" t="s">
        <v>2495</v>
      </c>
      <c r="AO9" s="16" t="s">
        <v>2496</v>
      </c>
      <c r="AQ9" s="12">
        <v>9</v>
      </c>
      <c r="AR9" s="12">
        <v>1</v>
      </c>
      <c r="AS9" s="256">
        <v>0.35</v>
      </c>
      <c r="AT9" s="1127" t="s">
        <v>570</v>
      </c>
      <c r="AU9" s="13">
        <v>6</v>
      </c>
      <c r="AV9" s="13"/>
      <c r="AW9" s="13"/>
      <c r="AX9" s="13"/>
      <c r="AY9" s="13"/>
      <c r="AZ9" s="13"/>
      <c r="BA9" s="13"/>
      <c r="BB9" s="13"/>
      <c r="BC9" s="13"/>
      <c r="BE9" s="252">
        <v>9</v>
      </c>
      <c r="BF9" s="233" t="s">
        <v>407</v>
      </c>
      <c r="BG9" s="253">
        <v>0.2</v>
      </c>
      <c r="BH9" s="14" t="s">
        <v>407</v>
      </c>
      <c r="BJ9" s="12">
        <v>9</v>
      </c>
      <c r="BK9" s="1127" t="s">
        <v>510</v>
      </c>
      <c r="BL9" s="1127" t="s">
        <v>510</v>
      </c>
      <c r="BM9" s="1127"/>
      <c r="BO9" s="252">
        <v>9</v>
      </c>
      <c r="BP9" s="15" t="s">
        <v>510</v>
      </c>
      <c r="BQ9" s="253">
        <v>0.65</v>
      </c>
      <c r="BR9" s="253">
        <v>0.7</v>
      </c>
      <c r="BT9" s="12">
        <v>7</v>
      </c>
      <c r="BU9" s="12">
        <v>3</v>
      </c>
      <c r="BV9" s="257" t="s">
        <v>2497</v>
      </c>
      <c r="BW9" s="257" t="s">
        <v>2503</v>
      </c>
      <c r="BX9" s="257" t="s">
        <v>589</v>
      </c>
      <c r="CK9" s="257">
        <v>-10</v>
      </c>
      <c r="CL9" s="12" t="s">
        <v>2480</v>
      </c>
      <c r="CV9" s="12" t="s">
        <v>720</v>
      </c>
      <c r="CW9" s="12">
        <v>10</v>
      </c>
      <c r="CX9" s="105" t="s">
        <v>719</v>
      </c>
      <c r="CY9" s="105" t="s">
        <v>719</v>
      </c>
      <c r="CZ9" s="105" t="s">
        <v>589</v>
      </c>
      <c r="DA9" s="105" t="s">
        <v>510</v>
      </c>
      <c r="DB9" s="105" t="s">
        <v>510</v>
      </c>
      <c r="DC9" s="105" t="s">
        <v>693</v>
      </c>
      <c r="DD9" s="105" t="s">
        <v>723</v>
      </c>
      <c r="DE9" s="105" t="s">
        <v>717</v>
      </c>
      <c r="DF9" s="105" t="s">
        <v>717</v>
      </c>
      <c r="DG9" s="105" t="s">
        <v>717</v>
      </c>
      <c r="DH9" s="105" t="s">
        <v>717</v>
      </c>
      <c r="DI9" s="12" t="s">
        <v>2504</v>
      </c>
      <c r="DJ9" s="12" t="s">
        <v>2505</v>
      </c>
      <c r="DK9" s="12" t="s">
        <v>2493</v>
      </c>
      <c r="DL9" s="106" t="s">
        <v>2494</v>
      </c>
      <c r="DM9" s="12">
        <v>0</v>
      </c>
      <c r="ED9" s="252">
        <v>10</v>
      </c>
      <c r="EE9" s="15" t="s">
        <v>510</v>
      </c>
      <c r="EF9" s="253">
        <v>0.7</v>
      </c>
      <c r="EG9" s="253">
        <v>0.75</v>
      </c>
    </row>
    <row r="10" spans="1:143" ht="14.25" customHeight="1">
      <c r="C10" s="2392"/>
      <c r="D10" s="2392"/>
      <c r="E10" s="2392"/>
      <c r="F10" s="2390"/>
      <c r="G10" s="2390"/>
      <c r="H10" s="2385"/>
      <c r="I10" s="2387"/>
      <c r="J10" s="2387"/>
      <c r="K10" s="2385"/>
      <c r="L10" s="2387"/>
      <c r="M10" s="2387"/>
      <c r="N10" s="2398"/>
      <c r="O10" s="2387"/>
      <c r="P10" s="2387"/>
      <c r="Q10" s="260"/>
      <c r="R10" s="260"/>
      <c r="S10" s="260"/>
      <c r="T10" s="260"/>
      <c r="U10" s="260"/>
      <c r="V10" s="260"/>
      <c r="W10" s="103"/>
      <c r="X10" s="103"/>
      <c r="Y10" s="103"/>
      <c r="Z10" s="103"/>
      <c r="AA10" s="103"/>
      <c r="AG10" s="12">
        <v>24</v>
      </c>
      <c r="AJ10" s="108">
        <v>10</v>
      </c>
      <c r="AK10" s="14" t="s">
        <v>510</v>
      </c>
      <c r="AL10" s="14" t="s">
        <v>510</v>
      </c>
      <c r="AM10" s="255" t="s">
        <v>510</v>
      </c>
      <c r="AN10" s="14" t="s">
        <v>2495</v>
      </c>
      <c r="AO10" s="16" t="s">
        <v>2506</v>
      </c>
      <c r="AQ10" s="12">
        <v>10</v>
      </c>
      <c r="AR10" s="12">
        <v>2</v>
      </c>
      <c r="AS10" s="256">
        <v>0.45</v>
      </c>
      <c r="AT10" s="1127" t="s">
        <v>562</v>
      </c>
      <c r="AU10" s="13">
        <v>7</v>
      </c>
      <c r="AV10" s="13"/>
      <c r="AW10" s="13"/>
      <c r="AX10" s="13"/>
      <c r="AY10" s="13"/>
      <c r="AZ10" s="13"/>
      <c r="BA10" s="13"/>
      <c r="BB10" s="13"/>
      <c r="BC10" s="13"/>
      <c r="BE10" s="252">
        <v>10</v>
      </c>
      <c r="BF10" s="233" t="s">
        <v>407</v>
      </c>
      <c r="BG10" s="253">
        <v>0.15</v>
      </c>
      <c r="BH10" s="14" t="s">
        <v>407</v>
      </c>
      <c r="BJ10" s="12">
        <v>10</v>
      </c>
      <c r="BK10" s="1127" t="s">
        <v>510</v>
      </c>
      <c r="BL10" s="1127" t="s">
        <v>510</v>
      </c>
      <c r="BM10" s="1127"/>
      <c r="BO10" s="252">
        <v>10</v>
      </c>
      <c r="BP10" s="15" t="s">
        <v>510</v>
      </c>
      <c r="BQ10" s="253">
        <v>0.7</v>
      </c>
      <c r="BR10" s="253">
        <v>0.75</v>
      </c>
      <c r="BT10" s="12">
        <v>8</v>
      </c>
      <c r="BU10" s="12">
        <v>3</v>
      </c>
      <c r="BV10" s="257" t="s">
        <v>2503</v>
      </c>
      <c r="BW10" s="257" t="s">
        <v>407</v>
      </c>
      <c r="BX10" s="257" t="s">
        <v>589</v>
      </c>
      <c r="CK10" s="257">
        <v>-9</v>
      </c>
      <c r="CL10" s="12" t="s">
        <v>2480</v>
      </c>
      <c r="CV10" s="12" t="s">
        <v>716</v>
      </c>
      <c r="CW10" s="12">
        <v>5</v>
      </c>
      <c r="CX10" s="105" t="s">
        <v>719</v>
      </c>
      <c r="CY10" s="105" t="s">
        <v>719</v>
      </c>
      <c r="CZ10" s="105" t="s">
        <v>597</v>
      </c>
      <c r="DA10" s="105" t="s">
        <v>595</v>
      </c>
      <c r="DB10" s="105" t="s">
        <v>589</v>
      </c>
      <c r="DC10" s="105" t="s">
        <v>510</v>
      </c>
      <c r="DD10" s="105" t="s">
        <v>510</v>
      </c>
      <c r="DE10" s="105" t="s">
        <v>693</v>
      </c>
      <c r="DF10" s="105" t="s">
        <v>723</v>
      </c>
      <c r="DG10" s="105" t="s">
        <v>723</v>
      </c>
      <c r="DH10" s="105" t="s">
        <v>723</v>
      </c>
      <c r="DI10" s="12" t="s">
        <v>2498</v>
      </c>
      <c r="DJ10" s="12" t="s">
        <v>2499</v>
      </c>
      <c r="DK10" s="12" t="s">
        <v>2507</v>
      </c>
      <c r="DL10" s="106" t="s">
        <v>2494</v>
      </c>
      <c r="DM10" s="12">
        <v>0</v>
      </c>
      <c r="ED10" s="252">
        <v>11</v>
      </c>
      <c r="EE10" s="15" t="s">
        <v>510</v>
      </c>
      <c r="EF10" s="253">
        <v>0.75</v>
      </c>
      <c r="EG10" s="253">
        <v>0.8</v>
      </c>
    </row>
    <row r="11" spans="1:143" ht="14.25" customHeight="1">
      <c r="C11" s="2392"/>
      <c r="D11" s="2392"/>
      <c r="E11" s="2392"/>
      <c r="F11" s="2393" t="s">
        <v>446</v>
      </c>
      <c r="G11" s="2393"/>
      <c r="H11" s="2394" t="s">
        <v>2508</v>
      </c>
      <c r="I11" s="2391" t="str">
        <f>(IF(ISNA(VLOOKUP(C11,Stats!$BO$3:$BP$25,2,FALSE)),"",VLOOKUP(C11,Stats!$BO$3:$BP$25,2,FALSE)))</f>
        <v/>
      </c>
      <c r="J11" s="2391"/>
      <c r="K11" s="2394" t="s">
        <v>2509</v>
      </c>
      <c r="L11" s="2395" t="str">
        <f>(IF(ISNA(VLOOKUP(C11,Stats!$BO$3:$BQ$25,3,FALSE)),"",VLOOKUP(C11,Stats!$BO$3:$BQ$25,3,FALSE)))</f>
        <v/>
      </c>
      <c r="M11" s="2395"/>
      <c r="N11" s="2399" t="s">
        <v>2510</v>
      </c>
      <c r="O11" s="2395" t="str">
        <f>(IF(ISNA(VLOOKUP(C11,Stats!$BO$3:$BR$25,4,FALSE)),"",VLOOKUP(C11,Stats!$BO$3:$BR$25,4,FALSE)))</f>
        <v/>
      </c>
      <c r="P11" s="2395"/>
      <c r="Q11" s="2384" t="s">
        <v>2511</v>
      </c>
      <c r="R11" s="2391"/>
      <c r="S11" s="2391"/>
      <c r="T11" s="2384" t="s">
        <v>2512</v>
      </c>
      <c r="U11" s="2391"/>
      <c r="V11" s="2391"/>
      <c r="W11" s="4"/>
      <c r="Y11" s="4"/>
      <c r="AG11" s="12">
        <v>27</v>
      </c>
      <c r="AJ11" s="108">
        <v>11</v>
      </c>
      <c r="AK11" s="14" t="s">
        <v>510</v>
      </c>
      <c r="AL11" s="14" t="s">
        <v>510</v>
      </c>
      <c r="AM11" s="255" t="s">
        <v>510</v>
      </c>
      <c r="AN11" s="14" t="s">
        <v>2495</v>
      </c>
      <c r="AO11" s="16" t="s">
        <v>2506</v>
      </c>
      <c r="AQ11" s="12">
        <v>11</v>
      </c>
      <c r="AR11" s="12">
        <v>2</v>
      </c>
      <c r="AS11" s="256">
        <v>0.45</v>
      </c>
      <c r="AT11" s="1127" t="s">
        <v>562</v>
      </c>
      <c r="AU11" s="13">
        <v>7</v>
      </c>
      <c r="AV11" s="13"/>
      <c r="AW11" s="13"/>
      <c r="AX11" s="13"/>
      <c r="AY11" s="13"/>
      <c r="AZ11" s="13"/>
      <c r="BA11" s="13"/>
      <c r="BB11" s="13"/>
      <c r="BC11" s="13"/>
      <c r="BE11" s="252">
        <v>11</v>
      </c>
      <c r="BF11" s="233" t="s">
        <v>407</v>
      </c>
      <c r="BG11" s="253">
        <v>0.1</v>
      </c>
      <c r="BH11" s="14" t="s">
        <v>407</v>
      </c>
      <c r="BJ11" s="12">
        <v>11</v>
      </c>
      <c r="BK11" s="1127" t="s">
        <v>510</v>
      </c>
      <c r="BL11" s="1127" t="s">
        <v>510</v>
      </c>
      <c r="BM11" s="1127"/>
      <c r="BO11" s="252">
        <v>11</v>
      </c>
      <c r="BP11" s="15" t="s">
        <v>510</v>
      </c>
      <c r="BQ11" s="253">
        <v>0.75</v>
      </c>
      <c r="BR11" s="253">
        <v>0.8</v>
      </c>
      <c r="BT11" s="12">
        <v>9</v>
      </c>
      <c r="BU11" s="12">
        <v>4</v>
      </c>
      <c r="BV11" s="257" t="s">
        <v>407</v>
      </c>
      <c r="BW11" s="257" t="s">
        <v>407</v>
      </c>
      <c r="BX11" s="257" t="s">
        <v>510</v>
      </c>
      <c r="CK11" s="257">
        <v>-8</v>
      </c>
      <c r="CL11" s="12" t="s">
        <v>2513</v>
      </c>
      <c r="CV11" s="12" t="s">
        <v>748</v>
      </c>
      <c r="CW11" s="12">
        <v>3</v>
      </c>
      <c r="CX11" s="105" t="s">
        <v>719</v>
      </c>
      <c r="CY11" s="105" t="s">
        <v>703</v>
      </c>
      <c r="CZ11" s="105" t="s">
        <v>597</v>
      </c>
      <c r="DA11" s="105" t="s">
        <v>595</v>
      </c>
      <c r="DB11" s="105" t="s">
        <v>594</v>
      </c>
      <c r="DC11" s="105" t="s">
        <v>593</v>
      </c>
      <c r="DD11" s="105" t="s">
        <v>589</v>
      </c>
      <c r="DE11" s="105" t="s">
        <v>589</v>
      </c>
      <c r="DF11" s="105" t="s">
        <v>510</v>
      </c>
      <c r="DG11" s="105" t="s">
        <v>510</v>
      </c>
      <c r="DH11" s="105" t="s">
        <v>693</v>
      </c>
      <c r="DI11" s="12" t="s">
        <v>515</v>
      </c>
      <c r="DJ11" s="12" t="s">
        <v>531</v>
      </c>
      <c r="DK11" s="12" t="s">
        <v>385</v>
      </c>
      <c r="DL11" s="106">
        <v>4</v>
      </c>
      <c r="DM11" s="12">
        <v>1</v>
      </c>
      <c r="ED11" s="252">
        <v>12</v>
      </c>
      <c r="EE11" s="15" t="s">
        <v>510</v>
      </c>
      <c r="EF11" s="253">
        <v>0.8</v>
      </c>
      <c r="EG11" s="253">
        <v>0.85</v>
      </c>
    </row>
    <row r="12" spans="1:143" ht="14.25" customHeight="1">
      <c r="C12" s="2392"/>
      <c r="D12" s="2392"/>
      <c r="E12" s="2392"/>
      <c r="F12" s="2390"/>
      <c r="G12" s="2390"/>
      <c r="H12" s="2385"/>
      <c r="I12" s="2387"/>
      <c r="J12" s="2387"/>
      <c r="K12" s="2385"/>
      <c r="L12" s="2396"/>
      <c r="M12" s="2396"/>
      <c r="N12" s="2398"/>
      <c r="O12" s="2396"/>
      <c r="P12" s="2396"/>
      <c r="Q12" s="2385"/>
      <c r="R12" s="2387"/>
      <c r="S12" s="2387"/>
      <c r="T12" s="2385"/>
      <c r="U12" s="2387"/>
      <c r="V12" s="2387"/>
      <c r="W12" s="103"/>
      <c r="Y12" s="103"/>
      <c r="AG12" s="12">
        <v>30</v>
      </c>
      <c r="AJ12" s="108">
        <v>12</v>
      </c>
      <c r="AK12" s="14" t="s">
        <v>510</v>
      </c>
      <c r="AL12" s="14" t="s">
        <v>510</v>
      </c>
      <c r="AM12" s="255" t="s">
        <v>2514</v>
      </c>
      <c r="AN12" s="14" t="s">
        <v>2495</v>
      </c>
      <c r="AO12" s="16" t="s">
        <v>2515</v>
      </c>
      <c r="AQ12" s="12">
        <v>12</v>
      </c>
      <c r="AR12" s="12">
        <v>3</v>
      </c>
      <c r="AS12" s="256">
        <v>0.45</v>
      </c>
      <c r="AT12" s="1127" t="s">
        <v>562</v>
      </c>
      <c r="AU12" s="13">
        <v>7</v>
      </c>
      <c r="AV12" s="13"/>
      <c r="AW12" s="13"/>
      <c r="AX12" s="13"/>
      <c r="AY12" s="13"/>
      <c r="AZ12" s="13"/>
      <c r="BA12" s="13"/>
      <c r="BB12" s="13"/>
      <c r="BC12" s="13"/>
      <c r="BE12" s="252">
        <v>12</v>
      </c>
      <c r="BF12" s="233" t="s">
        <v>407</v>
      </c>
      <c r="BG12" s="253">
        <v>0.05</v>
      </c>
      <c r="BH12" s="14" t="s">
        <v>407</v>
      </c>
      <c r="BJ12" s="12">
        <v>12</v>
      </c>
      <c r="BK12" s="1127" t="s">
        <v>510</v>
      </c>
      <c r="BL12" s="1127" t="s">
        <v>510</v>
      </c>
      <c r="BM12" s="1127"/>
      <c r="BO12" s="252">
        <v>12</v>
      </c>
      <c r="BP12" s="15" t="s">
        <v>510</v>
      </c>
      <c r="BQ12" s="253">
        <v>0.8</v>
      </c>
      <c r="BR12" s="253">
        <v>0.85</v>
      </c>
      <c r="BT12" s="12">
        <v>10</v>
      </c>
      <c r="BU12" s="12">
        <v>4</v>
      </c>
      <c r="BV12" s="257" t="s">
        <v>407</v>
      </c>
      <c r="BW12" s="257" t="s">
        <v>407</v>
      </c>
      <c r="BX12" s="257" t="s">
        <v>510</v>
      </c>
      <c r="CK12" s="257">
        <v>-7</v>
      </c>
      <c r="CL12" s="12" t="s">
        <v>2513</v>
      </c>
      <c r="CV12" s="12" t="s">
        <v>694</v>
      </c>
      <c r="CW12" s="12">
        <v>8</v>
      </c>
      <c r="CX12" s="105" t="s">
        <v>779</v>
      </c>
      <c r="CY12" s="105" t="s">
        <v>733</v>
      </c>
      <c r="CZ12" s="105" t="s">
        <v>589</v>
      </c>
      <c r="DA12" s="105" t="s">
        <v>510</v>
      </c>
      <c r="DB12" s="105" t="s">
        <v>693</v>
      </c>
      <c r="DC12" s="105" t="s">
        <v>723</v>
      </c>
      <c r="DD12" s="105" t="s">
        <v>717</v>
      </c>
      <c r="DE12" s="105" t="s">
        <v>717</v>
      </c>
      <c r="DF12" s="105" t="s">
        <v>706</v>
      </c>
      <c r="DG12" s="105" t="s">
        <v>706</v>
      </c>
      <c r="DH12" s="105" t="s">
        <v>706</v>
      </c>
      <c r="DI12" s="12" t="s">
        <v>2516</v>
      </c>
      <c r="DJ12" s="12" t="s">
        <v>2517</v>
      </c>
      <c r="DK12" s="12" t="s">
        <v>2518</v>
      </c>
      <c r="DL12" s="106" t="s">
        <v>2519</v>
      </c>
      <c r="DM12" s="12">
        <v>0</v>
      </c>
      <c r="ED12" s="252">
        <v>13</v>
      </c>
      <c r="EE12" s="15" t="s">
        <v>510</v>
      </c>
      <c r="EF12" s="253">
        <v>0.85</v>
      </c>
      <c r="EG12" s="253">
        <v>0.9</v>
      </c>
    </row>
    <row r="13" spans="1:143" ht="14.25" customHeight="1">
      <c r="C13" s="2392"/>
      <c r="D13" s="2392"/>
      <c r="E13" s="2392"/>
      <c r="F13" s="2393" t="s">
        <v>447</v>
      </c>
      <c r="G13" s="2393"/>
      <c r="H13" s="2394" t="s">
        <v>2520</v>
      </c>
      <c r="I13" s="2391" t="str">
        <f>(IF(ISNA(VLOOKUP(C13,Stats!$BT$3:$BU$27,2,FALSE)),"",VLOOKUP(C13,Stats!$BT$3:$BU$27,2,FALSE)))</f>
        <v/>
      </c>
      <c r="J13" s="2391"/>
      <c r="K13" s="2394" t="s">
        <v>2521</v>
      </c>
      <c r="L13" s="2391" t="str">
        <f>(IF(ISNA(VLOOKUP(C13,Stats!$BT$3:$BV$27,3,FALSE)),"",VLOOKUP(C13,Stats!$BT$3:$BV$27,3,FALSE)))</f>
        <v/>
      </c>
      <c r="M13" s="2391"/>
      <c r="N13" s="2399" t="s">
        <v>2522</v>
      </c>
      <c r="O13" s="2391" t="str">
        <f>(IF(ISNA(VLOOKUP(C13,Stats!$BT$3:$BW$27,4,FALSE)),"",VLOOKUP(C13,Stats!$BT$3:$BW$27,4,FALSE)))</f>
        <v/>
      </c>
      <c r="P13" s="2391"/>
      <c r="Q13" s="2384" t="s">
        <v>2523</v>
      </c>
      <c r="R13" s="2391" t="str">
        <f>(IF(ISNA(VLOOKUP(C13,Stats!$BT$3:$BX$27,5,FALSE)),"",VLOOKUP(C13,Stats!$BT$3:$BX$27,5,FALSE)))</f>
        <v/>
      </c>
      <c r="S13" s="2391"/>
      <c r="T13" s="262"/>
      <c r="W13" s="4"/>
      <c r="X13" s="4"/>
      <c r="Y13" s="4"/>
      <c r="Z13" s="4"/>
      <c r="AA13" s="4"/>
      <c r="AG13" s="12">
        <v>33</v>
      </c>
      <c r="AJ13" s="108">
        <v>13</v>
      </c>
      <c r="AK13" s="14" t="s">
        <v>510</v>
      </c>
      <c r="AL13" s="14" t="s">
        <v>510</v>
      </c>
      <c r="AM13" s="255" t="s">
        <v>2514</v>
      </c>
      <c r="AN13" s="14" t="s">
        <v>2495</v>
      </c>
      <c r="AO13" s="16" t="s">
        <v>2515</v>
      </c>
      <c r="AQ13" s="12">
        <v>13</v>
      </c>
      <c r="AR13" s="12">
        <v>3</v>
      </c>
      <c r="AS13" s="256">
        <v>0.55000000000000004</v>
      </c>
      <c r="AT13" s="1127" t="s">
        <v>553</v>
      </c>
      <c r="AU13" s="13">
        <v>9</v>
      </c>
      <c r="AV13" s="13"/>
      <c r="AW13" s="13"/>
      <c r="AX13" s="13"/>
      <c r="AY13" s="13"/>
      <c r="AZ13" s="13"/>
      <c r="BA13" s="13"/>
      <c r="BB13" s="13"/>
      <c r="BC13" s="13"/>
      <c r="BE13" s="252">
        <v>13</v>
      </c>
      <c r="BF13" s="233" t="s">
        <v>407</v>
      </c>
      <c r="BG13" s="253">
        <v>0</v>
      </c>
      <c r="BH13" s="14" t="s">
        <v>2524</v>
      </c>
      <c r="BJ13" s="12">
        <v>13</v>
      </c>
      <c r="BK13" s="1127" t="s">
        <v>510</v>
      </c>
      <c r="BL13" s="1127" t="s">
        <v>510</v>
      </c>
      <c r="BM13" s="1127"/>
      <c r="BO13" s="252">
        <v>13</v>
      </c>
      <c r="BP13" s="15" t="s">
        <v>510</v>
      </c>
      <c r="BQ13" s="253">
        <v>0.85</v>
      </c>
      <c r="BR13" s="253">
        <v>0.9</v>
      </c>
      <c r="BT13" s="12">
        <v>11</v>
      </c>
      <c r="BU13" s="12">
        <v>4</v>
      </c>
      <c r="BV13" s="257" t="s">
        <v>407</v>
      </c>
      <c r="BW13" s="257" t="s">
        <v>407</v>
      </c>
      <c r="BX13" s="257" t="s">
        <v>510</v>
      </c>
      <c r="CK13" s="257">
        <v>-6</v>
      </c>
      <c r="CL13" s="12" t="s">
        <v>2513</v>
      </c>
      <c r="CV13" s="12" t="s">
        <v>737</v>
      </c>
      <c r="CW13" s="12">
        <v>5</v>
      </c>
      <c r="CX13" s="105" t="s">
        <v>712</v>
      </c>
      <c r="CY13" s="105" t="s">
        <v>712</v>
      </c>
      <c r="CZ13" s="105" t="s">
        <v>593</v>
      </c>
      <c r="DA13" s="105" t="s">
        <v>589</v>
      </c>
      <c r="DB13" s="105" t="s">
        <v>510</v>
      </c>
      <c r="DC13" s="105" t="s">
        <v>510</v>
      </c>
      <c r="DD13" s="105" t="s">
        <v>693</v>
      </c>
      <c r="DE13" s="105" t="s">
        <v>723</v>
      </c>
      <c r="DF13" s="105" t="s">
        <v>717</v>
      </c>
      <c r="DG13" s="105" t="s">
        <v>717</v>
      </c>
      <c r="DH13" s="105" t="s">
        <v>717</v>
      </c>
      <c r="DI13" s="12" t="s">
        <v>556</v>
      </c>
      <c r="DJ13" s="12" t="s">
        <v>2492</v>
      </c>
      <c r="DK13" s="12" t="s">
        <v>2500</v>
      </c>
      <c r="DL13" s="106" t="s">
        <v>2525</v>
      </c>
      <c r="DM13" s="12">
        <v>0</v>
      </c>
      <c r="ED13" s="252">
        <v>14</v>
      </c>
      <c r="EE13" s="15" t="s">
        <v>510</v>
      </c>
      <c r="EF13" s="253">
        <v>0.88</v>
      </c>
      <c r="EG13" s="253">
        <v>0.92</v>
      </c>
    </row>
    <row r="14" spans="1:143" ht="14.25" customHeight="1">
      <c r="C14" s="2392"/>
      <c r="D14" s="2392"/>
      <c r="E14" s="2392"/>
      <c r="F14" s="2390"/>
      <c r="G14" s="2390"/>
      <c r="H14" s="2385"/>
      <c r="I14" s="2387"/>
      <c r="J14" s="2387"/>
      <c r="K14" s="2385"/>
      <c r="L14" s="2387"/>
      <c r="M14" s="2387"/>
      <c r="N14" s="2398"/>
      <c r="O14" s="2387"/>
      <c r="P14" s="2387"/>
      <c r="Q14" s="2385"/>
      <c r="R14" s="2387"/>
      <c r="S14" s="2387"/>
      <c r="T14" s="260"/>
      <c r="U14" s="260"/>
      <c r="V14" s="260"/>
      <c r="W14" s="103"/>
      <c r="X14" s="103"/>
      <c r="Y14" s="103"/>
      <c r="Z14" s="103"/>
      <c r="AA14" s="103"/>
      <c r="AG14" s="12">
        <v>36</v>
      </c>
      <c r="AJ14" s="108">
        <v>14</v>
      </c>
      <c r="AK14" s="14" t="s">
        <v>510</v>
      </c>
      <c r="AL14" s="14" t="s">
        <v>510</v>
      </c>
      <c r="AM14" s="255" t="s">
        <v>2526</v>
      </c>
      <c r="AN14" s="14" t="s">
        <v>2495</v>
      </c>
      <c r="AO14" s="16" t="s">
        <v>2527</v>
      </c>
      <c r="AQ14" s="12">
        <v>14</v>
      </c>
      <c r="AR14" s="12">
        <v>4</v>
      </c>
      <c r="AS14" s="256">
        <v>0.55000000000000004</v>
      </c>
      <c r="AT14" s="1127" t="s">
        <v>553</v>
      </c>
      <c r="AU14" s="13">
        <v>9</v>
      </c>
      <c r="AV14" s="13"/>
      <c r="AW14" s="13"/>
      <c r="AX14" s="13"/>
      <c r="AY14" s="13"/>
      <c r="AZ14" s="13"/>
      <c r="BA14" s="13"/>
      <c r="BB14" s="13"/>
      <c r="BC14" s="13"/>
      <c r="BE14" s="252">
        <v>14</v>
      </c>
      <c r="BF14" s="233" t="s">
        <v>407</v>
      </c>
      <c r="BG14" s="253">
        <v>0</v>
      </c>
      <c r="BH14" s="14" t="s">
        <v>2528</v>
      </c>
      <c r="BJ14" s="12">
        <v>14</v>
      </c>
      <c r="BK14" s="1127" t="s">
        <v>510</v>
      </c>
      <c r="BL14" s="1127" t="s">
        <v>510</v>
      </c>
      <c r="BM14" s="1127"/>
      <c r="BO14" s="252">
        <v>14</v>
      </c>
      <c r="BP14" s="15" t="s">
        <v>510</v>
      </c>
      <c r="BQ14" s="253">
        <v>0.88</v>
      </c>
      <c r="BR14" s="253">
        <v>0.92</v>
      </c>
      <c r="BT14" s="12">
        <v>12</v>
      </c>
      <c r="BU14" s="12">
        <v>5</v>
      </c>
      <c r="BV14" s="257" t="s">
        <v>407</v>
      </c>
      <c r="BW14" s="257" t="s">
        <v>407</v>
      </c>
      <c r="BX14" s="257" t="s">
        <v>510</v>
      </c>
      <c r="CK14" s="257">
        <v>-5</v>
      </c>
      <c r="CL14" s="12" t="s">
        <v>2513</v>
      </c>
      <c r="CV14" s="12" t="s">
        <v>754</v>
      </c>
      <c r="CW14" s="12">
        <v>1</v>
      </c>
      <c r="CX14" s="105" t="s">
        <v>712</v>
      </c>
      <c r="CY14" s="105" t="s">
        <v>703</v>
      </c>
      <c r="CZ14" s="105" t="s">
        <v>594</v>
      </c>
      <c r="DA14" s="105" t="s">
        <v>594</v>
      </c>
      <c r="DB14" s="105" t="s">
        <v>593</v>
      </c>
      <c r="DC14" s="105" t="s">
        <v>593</v>
      </c>
      <c r="DD14" s="105" t="s">
        <v>510</v>
      </c>
      <c r="DE14" s="105" t="s">
        <v>510</v>
      </c>
      <c r="DF14" s="105" t="s">
        <v>693</v>
      </c>
      <c r="DG14" s="105" t="s">
        <v>693</v>
      </c>
      <c r="DH14" s="105" t="s">
        <v>717</v>
      </c>
      <c r="DI14" s="12" t="s">
        <v>515</v>
      </c>
      <c r="DJ14" s="12" t="s">
        <v>531</v>
      </c>
      <c r="DK14" s="12" t="s">
        <v>385</v>
      </c>
      <c r="DL14" s="106">
        <v>2</v>
      </c>
      <c r="DM14" s="12">
        <v>1</v>
      </c>
      <c r="ED14" s="252">
        <v>15</v>
      </c>
      <c r="EE14" s="15" t="s">
        <v>693</v>
      </c>
      <c r="EF14" s="253">
        <v>0.91</v>
      </c>
      <c r="EG14" s="253">
        <v>0.94</v>
      </c>
    </row>
    <row r="15" spans="1:143" ht="14.25" customHeight="1">
      <c r="C15" s="2392"/>
      <c r="D15" s="2392"/>
      <c r="E15" s="2392"/>
      <c r="F15" s="2389" t="s">
        <v>474</v>
      </c>
      <c r="G15" s="2389"/>
      <c r="H15" s="4" t="s">
        <v>2529</v>
      </c>
      <c r="I15" s="4"/>
      <c r="J15" s="4"/>
      <c r="M15" s="2408" t="e">
        <f>SUM(R13+C15)</f>
        <v>#VALUE!</v>
      </c>
      <c r="N15" s="2408"/>
      <c r="O15" s="4"/>
      <c r="P15" s="4"/>
      <c r="Q15" s="4"/>
      <c r="R15" s="4"/>
      <c r="S15" s="4"/>
      <c r="T15" s="4"/>
      <c r="U15" s="4"/>
      <c r="V15" s="263" t="s">
        <v>2530</v>
      </c>
      <c r="X15" s="4"/>
      <c r="Y15" s="4"/>
      <c r="Z15" s="4"/>
      <c r="AA15" s="4"/>
      <c r="AG15" s="12">
        <v>39</v>
      </c>
      <c r="AJ15" s="108">
        <v>15</v>
      </c>
      <c r="AK15" s="14" t="s">
        <v>510</v>
      </c>
      <c r="AL15" s="14" t="s">
        <v>510</v>
      </c>
      <c r="AM15" s="255" t="s">
        <v>2526</v>
      </c>
      <c r="AN15" s="14" t="s">
        <v>2495</v>
      </c>
      <c r="AO15" s="16" t="s">
        <v>2527</v>
      </c>
      <c r="AQ15" s="12">
        <v>15</v>
      </c>
      <c r="AR15" s="12">
        <v>4</v>
      </c>
      <c r="AS15" s="256">
        <v>0.65</v>
      </c>
      <c r="AT15" s="1127" t="s">
        <v>547</v>
      </c>
      <c r="AU15" s="13">
        <v>11</v>
      </c>
      <c r="AV15" s="13"/>
      <c r="AW15" s="13"/>
      <c r="AX15" s="13"/>
      <c r="AY15" s="13"/>
      <c r="AZ15" s="13"/>
      <c r="BA15" s="13"/>
      <c r="BB15" s="13"/>
      <c r="BC15" s="13"/>
      <c r="BE15" s="252">
        <v>15</v>
      </c>
      <c r="BF15" s="233" t="s">
        <v>693</v>
      </c>
      <c r="BG15" s="253">
        <v>0</v>
      </c>
      <c r="BH15" s="14" t="s">
        <v>2531</v>
      </c>
      <c r="BJ15" s="12">
        <v>15</v>
      </c>
      <c r="BK15" s="1127" t="s">
        <v>510</v>
      </c>
      <c r="BL15" s="1127" t="s">
        <v>589</v>
      </c>
      <c r="BM15" s="1127"/>
      <c r="BO15" s="252">
        <v>15</v>
      </c>
      <c r="BP15" s="15" t="s">
        <v>693</v>
      </c>
      <c r="BQ15" s="253">
        <v>0.91</v>
      </c>
      <c r="BR15" s="253">
        <v>0.94</v>
      </c>
      <c r="BT15" s="12">
        <v>13</v>
      </c>
      <c r="BU15" s="12">
        <v>5</v>
      </c>
      <c r="BV15" s="257" t="s">
        <v>407</v>
      </c>
      <c r="BW15" s="257" t="s">
        <v>2532</v>
      </c>
      <c r="BX15" s="257" t="s">
        <v>693</v>
      </c>
      <c r="CK15" s="257">
        <v>-4</v>
      </c>
      <c r="CL15" s="12" t="s">
        <v>2513</v>
      </c>
      <c r="CV15" s="12" t="s">
        <v>743</v>
      </c>
      <c r="CW15" s="12">
        <v>0.5</v>
      </c>
      <c r="CX15" s="105" t="s">
        <v>703</v>
      </c>
      <c r="CY15" s="105" t="s">
        <v>2455</v>
      </c>
      <c r="CZ15" s="105" t="s">
        <v>597</v>
      </c>
      <c r="DA15" s="105" t="s">
        <v>595</v>
      </c>
      <c r="DB15" s="105" t="s">
        <v>594</v>
      </c>
      <c r="DC15" s="105" t="s">
        <v>593</v>
      </c>
      <c r="DD15" s="105" t="s">
        <v>589</v>
      </c>
      <c r="DE15" s="105" t="s">
        <v>510</v>
      </c>
      <c r="DF15" s="105" t="s">
        <v>693</v>
      </c>
      <c r="DG15" s="105" t="s">
        <v>510</v>
      </c>
      <c r="DH15" s="105" t="s">
        <v>693</v>
      </c>
      <c r="DI15" s="12" t="s">
        <v>523</v>
      </c>
      <c r="DJ15" s="12" t="s">
        <v>385</v>
      </c>
      <c r="DK15" s="12" t="s">
        <v>2533</v>
      </c>
      <c r="DL15" s="106" t="s">
        <v>2534</v>
      </c>
      <c r="DM15" s="12">
        <v>0</v>
      </c>
      <c r="ED15" s="252">
        <v>16</v>
      </c>
      <c r="EE15" s="15" t="s">
        <v>723</v>
      </c>
      <c r="EF15" s="253">
        <v>0.95</v>
      </c>
      <c r="EG15" s="253">
        <v>0.96</v>
      </c>
    </row>
    <row r="16" spans="1:143" ht="14.25" customHeight="1">
      <c r="C16" s="2392"/>
      <c r="D16" s="2392"/>
      <c r="E16" s="2392"/>
      <c r="F16" s="2389"/>
      <c r="G16" s="2389"/>
      <c r="H16" s="4" t="s">
        <v>2535</v>
      </c>
      <c r="I16" s="4"/>
      <c r="K16" s="2409" t="e">
        <f>(IF(ISNA(VLOOKUP(M15,Stats!$CK$3:$CL$50,2,FALSE)),"",VLOOKUP(M15,Stats!$CK$3:$CL$50,2,FALSE)))</f>
        <v>#VALUE!</v>
      </c>
      <c r="L16" s="2409"/>
      <c r="M16" s="2409"/>
      <c r="N16" s="2409"/>
      <c r="O16" s="2409"/>
      <c r="P16" s="2409"/>
      <c r="Q16" s="2409"/>
      <c r="R16" s="2409"/>
      <c r="S16" s="2409"/>
      <c r="T16" s="2409"/>
      <c r="U16" s="2409"/>
      <c r="V16" s="2409"/>
      <c r="W16" s="2409"/>
      <c r="X16" s="2409"/>
      <c r="Y16" s="2409"/>
      <c r="Z16" s="2409"/>
      <c r="AA16" s="2409"/>
      <c r="AB16" s="2409"/>
      <c r="AC16" s="2409"/>
      <c r="AD16" s="2409"/>
      <c r="AE16" s="2409"/>
      <c r="AF16" s="2409"/>
      <c r="AG16" s="12">
        <v>42</v>
      </c>
      <c r="AJ16" s="108">
        <v>16</v>
      </c>
      <c r="AK16" s="14" t="s">
        <v>510</v>
      </c>
      <c r="AL16" s="14" t="s">
        <v>693</v>
      </c>
      <c r="AM16" s="255" t="s">
        <v>2536</v>
      </c>
      <c r="AN16" s="14" t="s">
        <v>2537</v>
      </c>
      <c r="AO16" s="16" t="s">
        <v>2538</v>
      </c>
      <c r="AQ16" s="12">
        <v>16</v>
      </c>
      <c r="AR16" s="12">
        <v>5</v>
      </c>
      <c r="AS16" s="256">
        <v>0.65</v>
      </c>
      <c r="AT16" s="1127" t="s">
        <v>547</v>
      </c>
      <c r="AU16" s="13">
        <v>11</v>
      </c>
      <c r="AV16" s="13"/>
      <c r="AW16" s="13"/>
      <c r="AX16" s="13"/>
      <c r="AY16" s="13"/>
      <c r="AZ16" s="13"/>
      <c r="BA16" s="13"/>
      <c r="BB16" s="13"/>
      <c r="BC16" s="13"/>
      <c r="BE16" s="252">
        <v>16</v>
      </c>
      <c r="BF16" s="233" t="s">
        <v>723</v>
      </c>
      <c r="BG16" s="253">
        <v>0</v>
      </c>
      <c r="BH16" s="14" t="s">
        <v>2539</v>
      </c>
      <c r="BJ16" s="12">
        <v>16</v>
      </c>
      <c r="BK16" s="1127" t="s">
        <v>693</v>
      </c>
      <c r="BL16" s="1127" t="s">
        <v>593</v>
      </c>
      <c r="BM16" s="1127"/>
      <c r="BO16" s="252">
        <v>16</v>
      </c>
      <c r="BP16" s="15" t="s">
        <v>723</v>
      </c>
      <c r="BQ16" s="253">
        <v>0.95</v>
      </c>
      <c r="BR16" s="253">
        <v>0.96</v>
      </c>
      <c r="BT16" s="12">
        <v>14</v>
      </c>
      <c r="BU16" s="12">
        <v>6</v>
      </c>
      <c r="BV16" s="257" t="s">
        <v>2532</v>
      </c>
      <c r="BW16" s="257" t="s">
        <v>2459</v>
      </c>
      <c r="BX16" s="257" t="s">
        <v>693</v>
      </c>
      <c r="CK16" s="257">
        <v>-3</v>
      </c>
      <c r="CL16" s="12" t="s">
        <v>2513</v>
      </c>
      <c r="CV16" s="12" t="s">
        <v>760</v>
      </c>
      <c r="CW16" s="12">
        <v>6</v>
      </c>
      <c r="CX16" s="105" t="s">
        <v>719</v>
      </c>
      <c r="CY16" s="105" t="s">
        <v>709</v>
      </c>
      <c r="CZ16" s="105" t="s">
        <v>593</v>
      </c>
      <c r="DA16" s="105" t="s">
        <v>593</v>
      </c>
      <c r="DB16" s="105" t="s">
        <v>589</v>
      </c>
      <c r="DC16" s="105" t="s">
        <v>589</v>
      </c>
      <c r="DD16" s="105" t="s">
        <v>510</v>
      </c>
      <c r="DE16" s="105" t="s">
        <v>510</v>
      </c>
      <c r="DF16" s="105" t="s">
        <v>510</v>
      </c>
      <c r="DG16" s="105" t="s">
        <v>589</v>
      </c>
      <c r="DH16" s="105" t="s">
        <v>589</v>
      </c>
      <c r="DI16" s="12" t="s">
        <v>1022</v>
      </c>
      <c r="DJ16" s="12" t="s">
        <v>1022</v>
      </c>
      <c r="DK16" s="12" t="s">
        <v>1022</v>
      </c>
      <c r="DL16" s="106">
        <v>8</v>
      </c>
      <c r="DM16" s="12">
        <v>1</v>
      </c>
      <c r="ED16" s="252">
        <v>17</v>
      </c>
      <c r="EE16" s="15" t="s">
        <v>723</v>
      </c>
      <c r="EF16" s="253">
        <v>0.97</v>
      </c>
      <c r="EG16" s="253">
        <v>0.98</v>
      </c>
    </row>
    <row r="17" spans="1:137" ht="14.25" customHeight="1">
      <c r="E17" s="254"/>
      <c r="G17" s="254"/>
      <c r="H17" s="254"/>
      <c r="O17" s="254" t="s">
        <v>2540</v>
      </c>
      <c r="R17" s="264"/>
      <c r="S17" s="2403"/>
      <c r="T17" s="2404"/>
      <c r="U17" s="2405" t="s">
        <v>2541</v>
      </c>
      <c r="V17" s="2406"/>
      <c r="W17" s="2406"/>
      <c r="X17" s="2406"/>
      <c r="Y17" s="2406"/>
      <c r="Z17" s="2406"/>
      <c r="AA17" s="2406"/>
      <c r="AB17" s="2406"/>
      <c r="AC17" s="2406"/>
      <c r="AD17" s="2406"/>
      <c r="AE17" s="2406"/>
      <c r="AF17" s="2406"/>
      <c r="AG17" s="12">
        <v>45</v>
      </c>
      <c r="AJ17" s="108">
        <v>17</v>
      </c>
      <c r="AK17" s="14" t="s">
        <v>693</v>
      </c>
      <c r="AL17" s="14" t="s">
        <v>693</v>
      </c>
      <c r="AM17" s="255" t="s">
        <v>2542</v>
      </c>
      <c r="AN17" s="14" t="s">
        <v>2537</v>
      </c>
      <c r="AO17" s="16" t="s">
        <v>2543</v>
      </c>
      <c r="AQ17" s="12">
        <v>17</v>
      </c>
      <c r="AR17" s="12">
        <v>6</v>
      </c>
      <c r="AS17" s="256">
        <v>0.75</v>
      </c>
      <c r="AT17" s="1127" t="s">
        <v>537</v>
      </c>
      <c r="AU17" s="13">
        <v>14</v>
      </c>
      <c r="AV17" s="13"/>
      <c r="AW17" s="13"/>
      <c r="AX17" s="13"/>
      <c r="AY17" s="13"/>
      <c r="AZ17" s="13"/>
      <c r="BA17" s="13"/>
      <c r="BB17" s="13"/>
      <c r="BC17" s="13"/>
      <c r="BE17" s="252">
        <v>17</v>
      </c>
      <c r="BF17" s="233" t="s">
        <v>717</v>
      </c>
      <c r="BG17" s="253">
        <v>0</v>
      </c>
      <c r="BH17" s="14" t="s">
        <v>2544</v>
      </c>
      <c r="BJ17" s="12">
        <v>17</v>
      </c>
      <c r="BK17" s="1127" t="s">
        <v>723</v>
      </c>
      <c r="BL17" s="1127" t="s">
        <v>594</v>
      </c>
      <c r="BM17" s="1127"/>
      <c r="BO17" s="252">
        <v>17</v>
      </c>
      <c r="BP17" s="15" t="s">
        <v>2545</v>
      </c>
      <c r="BQ17" s="253">
        <v>0.97</v>
      </c>
      <c r="BR17" s="253">
        <v>0.98</v>
      </c>
      <c r="BT17" s="12">
        <v>15</v>
      </c>
      <c r="BU17" s="12">
        <v>7</v>
      </c>
      <c r="BV17" s="257" t="s">
        <v>2546</v>
      </c>
      <c r="BW17" s="257" t="s">
        <v>2546</v>
      </c>
      <c r="BX17" s="257" t="s">
        <v>693</v>
      </c>
      <c r="CK17" s="257">
        <v>-2</v>
      </c>
      <c r="CL17" s="12" t="s">
        <v>2513</v>
      </c>
      <c r="CV17" s="12" t="s">
        <v>765</v>
      </c>
      <c r="CW17" s="12">
        <v>8</v>
      </c>
      <c r="CX17" s="105" t="s">
        <v>709</v>
      </c>
      <c r="CY17" s="105" t="s">
        <v>798</v>
      </c>
      <c r="CZ17" s="105" t="s">
        <v>589</v>
      </c>
      <c r="DA17" s="105" t="s">
        <v>589</v>
      </c>
      <c r="DB17" s="105" t="s">
        <v>589</v>
      </c>
      <c r="DC17" s="105" t="s">
        <v>510</v>
      </c>
      <c r="DD17" s="105" t="s">
        <v>510</v>
      </c>
      <c r="DE17" s="105" t="s">
        <v>510</v>
      </c>
      <c r="DF17" s="105" t="s">
        <v>693</v>
      </c>
      <c r="DG17" s="105" t="s">
        <v>510</v>
      </c>
      <c r="DH17" s="105" t="s">
        <v>693</v>
      </c>
      <c r="DI17" s="12" t="s">
        <v>1022</v>
      </c>
      <c r="DJ17" s="12" t="s">
        <v>1022</v>
      </c>
      <c r="DK17" s="12" t="s">
        <v>1022</v>
      </c>
      <c r="DL17" s="106">
        <v>8</v>
      </c>
      <c r="DM17" s="12">
        <v>1</v>
      </c>
      <c r="ED17" s="252">
        <v>18</v>
      </c>
      <c r="EE17" s="15" t="s">
        <v>723</v>
      </c>
      <c r="EF17" s="253">
        <v>0.99</v>
      </c>
      <c r="EG17" s="253">
        <v>1</v>
      </c>
    </row>
    <row r="18" spans="1:137" ht="15" customHeight="1">
      <c r="A18" s="254" t="s">
        <v>2547</v>
      </c>
      <c r="B18" s="4"/>
      <c r="C18" s="4"/>
      <c r="D18" s="4"/>
      <c r="E18" s="4"/>
      <c r="F18" s="2407"/>
      <c r="G18" s="2407"/>
      <c r="H18" s="2407"/>
      <c r="I18" s="2407"/>
      <c r="J18" s="264" t="s">
        <v>2548</v>
      </c>
      <c r="M18" s="264" t="s">
        <v>2548</v>
      </c>
      <c r="P18" s="264" t="s">
        <v>2548</v>
      </c>
      <c r="S18" s="264" t="s">
        <v>2548</v>
      </c>
      <c r="V18" s="264" t="s">
        <v>2548</v>
      </c>
      <c r="Y18" s="264" t="s">
        <v>2548</v>
      </c>
      <c r="AG18" s="12">
        <v>48</v>
      </c>
      <c r="AJ18" s="108">
        <v>18</v>
      </c>
      <c r="AK18" s="14" t="s">
        <v>693</v>
      </c>
      <c r="AL18" s="14" t="s">
        <v>723</v>
      </c>
      <c r="AM18" s="255" t="s">
        <v>2549</v>
      </c>
      <c r="AN18" s="14" t="s">
        <v>2537</v>
      </c>
      <c r="AO18" s="16" t="s">
        <v>2550</v>
      </c>
      <c r="AQ18" s="12">
        <v>18</v>
      </c>
      <c r="AR18" s="12">
        <v>7</v>
      </c>
      <c r="AS18" s="256">
        <v>0.85</v>
      </c>
      <c r="AT18" s="1127" t="s">
        <v>529</v>
      </c>
      <c r="AU18" s="13">
        <v>18</v>
      </c>
      <c r="AV18" s="13"/>
      <c r="AW18" s="13"/>
      <c r="AX18" s="13"/>
      <c r="AY18" s="13"/>
      <c r="AZ18" s="13"/>
      <c r="BA18" s="13"/>
      <c r="BB18" s="13"/>
      <c r="BC18" s="13"/>
      <c r="BE18" s="252">
        <v>18</v>
      </c>
      <c r="BF18" s="233" t="s">
        <v>706</v>
      </c>
      <c r="BG18" s="253">
        <v>0</v>
      </c>
      <c r="BH18" s="14" t="s">
        <v>2551</v>
      </c>
      <c r="BJ18" s="12">
        <v>18</v>
      </c>
      <c r="BK18" s="1127" t="s">
        <v>717</v>
      </c>
      <c r="BL18" s="1127" t="s">
        <v>595</v>
      </c>
      <c r="BM18" s="1127"/>
      <c r="BO18" s="252">
        <v>18</v>
      </c>
      <c r="BP18" s="15" t="s">
        <v>2552</v>
      </c>
      <c r="BQ18" s="253">
        <v>0.99</v>
      </c>
      <c r="BR18" s="253">
        <v>1</v>
      </c>
      <c r="BT18" s="12">
        <v>16</v>
      </c>
      <c r="BU18" s="12">
        <v>8</v>
      </c>
      <c r="BV18" s="257" t="s">
        <v>2553</v>
      </c>
      <c r="BW18" s="257" t="s">
        <v>2554</v>
      </c>
      <c r="BX18" s="257" t="s">
        <v>723</v>
      </c>
      <c r="CK18" s="257">
        <v>-1</v>
      </c>
      <c r="CL18" s="12" t="s">
        <v>2513</v>
      </c>
      <c r="CV18" s="12" t="s">
        <v>771</v>
      </c>
      <c r="CW18" s="12">
        <v>0</v>
      </c>
      <c r="CX18" s="105" t="s">
        <v>772</v>
      </c>
      <c r="CY18" s="105" t="s">
        <v>772</v>
      </c>
      <c r="CZ18" s="105" t="s">
        <v>601</v>
      </c>
      <c r="DA18" s="105" t="s">
        <v>597</v>
      </c>
      <c r="DB18" s="105" t="s">
        <v>594</v>
      </c>
      <c r="DC18" s="105" t="s">
        <v>589</v>
      </c>
      <c r="DD18" s="105" t="s">
        <v>510</v>
      </c>
      <c r="DE18" s="105" t="s">
        <v>510</v>
      </c>
      <c r="DF18" s="105" t="s">
        <v>723</v>
      </c>
      <c r="DG18" s="105" t="s">
        <v>510</v>
      </c>
      <c r="DH18" s="105" t="s">
        <v>706</v>
      </c>
      <c r="DI18" s="12" t="s">
        <v>1022</v>
      </c>
      <c r="DJ18" s="12" t="s">
        <v>1022</v>
      </c>
      <c r="DK18" s="12" t="s">
        <v>1022</v>
      </c>
      <c r="DL18" s="106">
        <v>1</v>
      </c>
      <c r="DM18" s="12">
        <v>1</v>
      </c>
      <c r="ED18" s="252">
        <v>19</v>
      </c>
      <c r="EE18" s="15" t="s">
        <v>723</v>
      </c>
      <c r="EF18" s="253">
        <v>1</v>
      </c>
      <c r="EG18" s="253">
        <v>1</v>
      </c>
    </row>
    <row r="19" spans="1:137" ht="15.75" customHeight="1" thickBot="1">
      <c r="A19" s="2401" t="s">
        <v>2555</v>
      </c>
      <c r="B19" s="2401"/>
      <c r="C19" s="2401"/>
      <c r="D19" s="2401"/>
      <c r="E19" s="2401"/>
      <c r="F19" s="2401"/>
      <c r="H19" s="2386" t="s">
        <v>2061</v>
      </c>
      <c r="I19" s="2386"/>
      <c r="J19" s="2386"/>
      <c r="K19" s="1128">
        <v>2</v>
      </c>
      <c r="L19" s="1128">
        <v>3</v>
      </c>
      <c r="M19" s="1128">
        <v>4</v>
      </c>
      <c r="N19" s="1128">
        <v>5</v>
      </c>
      <c r="O19" s="1128">
        <v>6</v>
      </c>
      <c r="P19" s="1128">
        <v>7</v>
      </c>
      <c r="Q19" s="1128">
        <v>8</v>
      </c>
      <c r="R19" s="1128">
        <v>9</v>
      </c>
      <c r="S19" s="1128">
        <v>10</v>
      </c>
      <c r="T19" s="2386" t="s">
        <v>2556</v>
      </c>
      <c r="U19" s="2386"/>
      <c r="V19" s="2386"/>
      <c r="W19" s="2386"/>
      <c r="X19" s="2386" t="s">
        <v>2557</v>
      </c>
      <c r="Y19" s="2386"/>
      <c r="Z19" s="2386"/>
      <c r="AA19" s="2386"/>
      <c r="AB19" s="2386"/>
      <c r="AC19" s="2386"/>
      <c r="AD19" s="2386"/>
      <c r="AE19" s="2386" t="s">
        <v>2558</v>
      </c>
      <c r="AF19" s="2386"/>
      <c r="AJ19" s="108" t="s">
        <v>790</v>
      </c>
      <c r="AK19" s="14" t="s">
        <v>693</v>
      </c>
      <c r="AL19" s="14" t="s">
        <v>717</v>
      </c>
      <c r="AM19" s="255" t="s">
        <v>2559</v>
      </c>
      <c r="AN19" s="14" t="s">
        <v>2537</v>
      </c>
      <c r="AO19" s="16" t="s">
        <v>2560</v>
      </c>
      <c r="AQ19" s="12">
        <v>19</v>
      </c>
      <c r="AR19" s="12">
        <v>9</v>
      </c>
      <c r="AS19" s="256">
        <v>0.95</v>
      </c>
      <c r="AT19" s="1127" t="s">
        <v>522</v>
      </c>
      <c r="AU19" s="13" t="s">
        <v>2561</v>
      </c>
      <c r="AV19" s="13"/>
      <c r="AW19" s="13"/>
      <c r="AX19" s="13"/>
      <c r="AY19" s="13"/>
      <c r="AZ19" s="13"/>
      <c r="BA19" s="13"/>
      <c r="BB19" s="13"/>
      <c r="BC19" s="13"/>
      <c r="BE19" s="252">
        <v>19</v>
      </c>
      <c r="BF19" s="233" t="s">
        <v>2562</v>
      </c>
      <c r="BG19" s="253">
        <v>0</v>
      </c>
      <c r="BH19" s="14" t="s">
        <v>2563</v>
      </c>
      <c r="BJ19" s="12">
        <v>19</v>
      </c>
      <c r="BK19" s="1127" t="s">
        <v>717</v>
      </c>
      <c r="BL19" s="1127" t="s">
        <v>595</v>
      </c>
      <c r="BM19" s="1127"/>
      <c r="BO19" s="252">
        <v>19</v>
      </c>
      <c r="BP19" s="15" t="s">
        <v>2564</v>
      </c>
      <c r="BQ19" s="253">
        <v>1</v>
      </c>
      <c r="BR19" s="253">
        <v>1</v>
      </c>
      <c r="BT19" s="12">
        <v>17</v>
      </c>
      <c r="BU19" s="12">
        <v>10</v>
      </c>
      <c r="BV19" s="257" t="s">
        <v>2565</v>
      </c>
      <c r="BW19" s="257" t="s">
        <v>2565</v>
      </c>
      <c r="BX19" s="257" t="s">
        <v>723</v>
      </c>
      <c r="CK19" s="257">
        <v>0</v>
      </c>
      <c r="CL19" s="12" t="s">
        <v>2513</v>
      </c>
      <c r="CV19" s="12" t="s">
        <v>692</v>
      </c>
      <c r="CW19" s="12">
        <v>15</v>
      </c>
      <c r="CX19" s="105" t="s">
        <v>733</v>
      </c>
      <c r="CY19" s="105" t="s">
        <v>726</v>
      </c>
      <c r="CZ19" s="105" t="s">
        <v>723</v>
      </c>
      <c r="DA19" s="105" t="s">
        <v>723</v>
      </c>
      <c r="DB19" s="105" t="s">
        <v>693</v>
      </c>
      <c r="DC19" s="105" t="s">
        <v>723</v>
      </c>
      <c r="DD19" s="105" t="s">
        <v>693</v>
      </c>
      <c r="DE19" s="105" t="s">
        <v>693</v>
      </c>
      <c r="DF19" s="105" t="s">
        <v>693</v>
      </c>
      <c r="DG19" s="105" t="s">
        <v>693</v>
      </c>
      <c r="DH19" s="105" t="s">
        <v>589</v>
      </c>
      <c r="DI19" s="12" t="s">
        <v>1022</v>
      </c>
      <c r="DJ19" s="12" t="s">
        <v>1022</v>
      </c>
      <c r="DK19" s="12" t="s">
        <v>1022</v>
      </c>
      <c r="DL19" s="106">
        <v>7</v>
      </c>
      <c r="DM19" s="12">
        <v>1</v>
      </c>
      <c r="ED19" s="252">
        <v>20</v>
      </c>
      <c r="EE19" s="15" t="s">
        <v>723</v>
      </c>
      <c r="EF19" s="253">
        <v>1</v>
      </c>
      <c r="EG19" s="253">
        <v>1</v>
      </c>
    </row>
    <row r="20" spans="1:137" ht="14.25" customHeight="1" thickTop="1" thickBot="1">
      <c r="A20" s="2383" t="s">
        <v>720</v>
      </c>
      <c r="B20" s="2383"/>
      <c r="C20" s="2383"/>
      <c r="D20" s="2383"/>
      <c r="E20" s="2383"/>
      <c r="F20" s="2383"/>
      <c r="G20" s="2416"/>
      <c r="H20" s="2417">
        <v>18</v>
      </c>
      <c r="I20" s="2418"/>
      <c r="J20" s="2419"/>
      <c r="K20" s="265" t="str">
        <f>(IF(ISNA(VLOOKUP(A20,Stats!$CV$1:$CZ$54,5,FALSE)),"",VLOOKUP(A20,Stats!$CV$1:$CZ$54,5,FALSE)))</f>
        <v>-1</v>
      </c>
      <c r="L20" s="265" t="str">
        <f>(IF(ISNA(VLOOKUP(A20,Stats!$CV$1:$DA$54,6,FALSE)),"",VLOOKUP(A20,Stats!$CV$1:$DA$54,6,FALSE)))</f>
        <v>0</v>
      </c>
      <c r="M20" s="265" t="str">
        <f>(IF(ISNA(VLOOKUP(A20,Stats!$CV$1:$DB$54,7,FALSE)),"",VLOOKUP(A20,Stats!$CV$1:$DB$54,7,FALSE)))</f>
        <v>0</v>
      </c>
      <c r="N20" s="265" t="str">
        <f>(IF(ISNA(VLOOKUP(A20,Stats!$CV$1:$DC$54,8,FALSE)),"",VLOOKUP(A20,Stats!$CV$1:$DC$54,8,FALSE)))</f>
        <v>+1</v>
      </c>
      <c r="O20" s="265" t="str">
        <f>(IF(ISNA(VLOOKUP(A20,Stats!$CV$1:$DD$54,9,FALSE)),"",VLOOKUP(A20,Stats!$CV$1:$DD$54,9,FALSE)))</f>
        <v>+2</v>
      </c>
      <c r="P20" s="265" t="str">
        <f>(IF(ISNA(VLOOKUP(A20,Stats!$CV$1:$DE$54,10,FALSE)),"",VLOOKUP(A20,Stats!$CV$1:$DE$54,10,FALSE)))</f>
        <v>+3</v>
      </c>
      <c r="Q20" s="265" t="str">
        <f>(IF(ISNA(VLOOKUP(A20,Stats!$CV$1:$DF$54,11,FALSE)),"",VLOOKUP(A20,Stats!$CV$1:$DF$54,11,FALSE)))</f>
        <v>+3</v>
      </c>
      <c r="R20" s="265" t="str">
        <f>(IF(ISNA(VLOOKUP(A20,Stats!$CV$1:$DG$54,12,FALSE)),"",VLOOKUP(A20,Stats!$CV$1:$DG$54,12,FALSE)))</f>
        <v>+3</v>
      </c>
      <c r="S20" s="265" t="str">
        <f>(IF(ISNA(VLOOKUP(A20,Stats!$CV$1:$DH$54,13,FALSE)),"",VLOOKUP(A20,Stats!$CV$1:$DH$54,13,FALSE)))</f>
        <v>+3</v>
      </c>
      <c r="T20" s="2420"/>
      <c r="U20" s="2421"/>
      <c r="V20" s="2421"/>
      <c r="W20" s="2422"/>
      <c r="X20" s="2423" t="str">
        <f>(IF(ISNA(VLOOKUP(A20,Stats!$CV$1:$CY$54,4,FALSE)),"",VLOOKUP(A20,Stats!$CV$1:$CY$54,4,FALSE)))</f>
        <v>1-6</v>
      </c>
      <c r="Y20" s="2424"/>
      <c r="Z20" s="2424"/>
      <c r="AA20" s="2424"/>
      <c r="AB20" s="2424" t="str">
        <f>(IF(ISNA(VLOOKUP(A20,Stats!$CV$1:$CY$54,4,FALSE)),"",VLOOKUP(A20,Stats!$CV$1:$CY$54,4,FALSE)))</f>
        <v>1-6</v>
      </c>
      <c r="AC20" s="2424"/>
      <c r="AD20" s="2425"/>
      <c r="AE20" s="2426">
        <f>(IF(ISNA(VLOOKUP(A20,Stats!$CV$1:$CW$54,2,FALSE)),"",VLOOKUP(A20,Stats!$CV$1:$CW$54,2,FALSE)))</f>
        <v>10</v>
      </c>
      <c r="AF20" s="2427"/>
      <c r="AG20" s="12" t="s">
        <v>2566</v>
      </c>
      <c r="AH20" s="12" t="e">
        <f>SUM(O3/10)</f>
        <v>#VALUE!</v>
      </c>
      <c r="AJ20" s="108" t="s">
        <v>793</v>
      </c>
      <c r="AK20" s="14" t="s">
        <v>723</v>
      </c>
      <c r="AL20" s="14" t="s">
        <v>717</v>
      </c>
      <c r="AM20" s="255" t="s">
        <v>2567</v>
      </c>
      <c r="AN20" s="14" t="s">
        <v>2568</v>
      </c>
      <c r="AO20" s="16" t="s">
        <v>1439</v>
      </c>
      <c r="AQ20" s="12">
        <v>20</v>
      </c>
      <c r="AR20" s="12">
        <v>13</v>
      </c>
      <c r="AS20" s="256">
        <v>0.96</v>
      </c>
      <c r="AT20" s="1127" t="s">
        <v>1443</v>
      </c>
      <c r="AU20" s="13" t="s">
        <v>2561</v>
      </c>
      <c r="AV20" s="13"/>
      <c r="AW20" s="13"/>
      <c r="AX20" s="13"/>
      <c r="AY20" s="13"/>
      <c r="AZ20" s="13"/>
      <c r="BA20" s="13"/>
      <c r="BB20" s="13"/>
      <c r="BC20" s="13"/>
      <c r="BE20" s="252">
        <v>20</v>
      </c>
      <c r="BF20" s="233" t="s">
        <v>2562</v>
      </c>
      <c r="BG20" s="253">
        <v>0</v>
      </c>
      <c r="BH20" s="14" t="s">
        <v>2569</v>
      </c>
      <c r="BJ20" s="12">
        <v>20</v>
      </c>
      <c r="BK20" s="1127" t="s">
        <v>717</v>
      </c>
      <c r="BL20" s="1127" t="s">
        <v>595</v>
      </c>
      <c r="BM20" s="1127"/>
      <c r="BO20" s="252">
        <v>20</v>
      </c>
      <c r="BP20" s="15" t="s">
        <v>2564</v>
      </c>
      <c r="BQ20" s="253">
        <v>1</v>
      </c>
      <c r="BR20" s="253">
        <v>1</v>
      </c>
      <c r="BT20" s="12">
        <v>18</v>
      </c>
      <c r="BU20" s="12">
        <v>15</v>
      </c>
      <c r="BV20" s="257" t="s">
        <v>2570</v>
      </c>
      <c r="BW20" s="257" t="s">
        <v>2571</v>
      </c>
      <c r="BX20" s="257" t="s">
        <v>717</v>
      </c>
      <c r="CK20" s="257">
        <v>1</v>
      </c>
      <c r="CL20" s="12" t="s">
        <v>2572</v>
      </c>
      <c r="CV20" s="12" t="s">
        <v>778</v>
      </c>
      <c r="CW20" s="12">
        <v>3.5</v>
      </c>
      <c r="CX20" s="105" t="s">
        <v>779</v>
      </c>
      <c r="CY20" s="105" t="s">
        <v>779</v>
      </c>
      <c r="CZ20" s="105" t="s">
        <v>510</v>
      </c>
      <c r="DA20" s="105" t="s">
        <v>510</v>
      </c>
      <c r="DB20" s="105" t="s">
        <v>510</v>
      </c>
      <c r="DC20" s="105" t="s">
        <v>510</v>
      </c>
      <c r="DD20" s="105" t="s">
        <v>510</v>
      </c>
      <c r="DE20" s="105" t="s">
        <v>693</v>
      </c>
      <c r="DF20" s="105" t="s">
        <v>693</v>
      </c>
      <c r="DG20" s="105" t="s">
        <v>693</v>
      </c>
      <c r="DH20" s="105" t="s">
        <v>510</v>
      </c>
      <c r="DI20" s="12" t="s">
        <v>1022</v>
      </c>
      <c r="DJ20" s="12" t="s">
        <v>1022</v>
      </c>
      <c r="DK20" s="12" t="s">
        <v>1022</v>
      </c>
      <c r="DL20" s="106">
        <v>6</v>
      </c>
      <c r="DM20" s="12">
        <v>1</v>
      </c>
      <c r="ED20" s="252">
        <v>21</v>
      </c>
      <c r="EE20" s="15" t="s">
        <v>723</v>
      </c>
      <c r="EF20" s="253">
        <v>1</v>
      </c>
      <c r="EG20" s="253">
        <v>1</v>
      </c>
    </row>
    <row r="21" spans="1:137" ht="17.25" thickTop="1">
      <c r="B21" s="2410" t="s">
        <v>2573</v>
      </c>
      <c r="C21" s="2410"/>
      <c r="D21" s="2410"/>
      <c r="E21" s="266"/>
      <c r="F21" s="267" t="s">
        <v>2574</v>
      </c>
      <c r="G21" s="266"/>
      <c r="H21" s="268" t="s">
        <v>2575</v>
      </c>
      <c r="I21" s="2411" t="s">
        <v>2576</v>
      </c>
      <c r="J21" s="2411"/>
      <c r="K21" s="2411"/>
      <c r="L21" s="2411"/>
      <c r="M21" s="269">
        <f>IFERROR((CY65),0)</f>
        <v>0</v>
      </c>
      <c r="N21" s="270" t="s">
        <v>2574</v>
      </c>
      <c r="O21" s="269">
        <f>IFERROR((CZ65),0)</f>
        <v>0</v>
      </c>
      <c r="P21" s="271" t="s">
        <v>2577</v>
      </c>
      <c r="Q21" s="272"/>
      <c r="R21" s="272"/>
      <c r="S21" s="2412" t="str">
        <f>(IF(ISNA(VLOOKUP(A20,Stats!$CV$1:$DI$54,14,FALSE)),"",VLOOKUP(A20,Stats!$CV$1:$DI$54,14,FALSE)))</f>
        <v>70'</v>
      </c>
      <c r="T21" s="2412"/>
      <c r="U21" s="271" t="s">
        <v>2578</v>
      </c>
      <c r="V21" s="272"/>
      <c r="W21" s="2413" t="str">
        <f>(IF(ISNA(VLOOKUP(A20,Stats!$CV$1:$DJ$54,15,FALSE)),"",VLOOKUP(A20,Stats!$CV$1:$DJ$54,15,FALSE)))</f>
        <v>140'</v>
      </c>
      <c r="X21" s="2413"/>
      <c r="Y21" s="271" t="s">
        <v>2579</v>
      </c>
      <c r="Z21" s="258"/>
      <c r="AA21" s="2414" t="str">
        <f>(IF(ISNA(VLOOKUP(A20,Stats!$CV$1:$DK$54,16,FALSE)),"",VLOOKUP(A20,Stats!$CV$1:$DK$54,16,FALSE)))</f>
        <v>210'</v>
      </c>
      <c r="AB21" s="2414"/>
      <c r="AC21" s="273" t="s">
        <v>2580</v>
      </c>
      <c r="AD21" s="258"/>
      <c r="AE21" s="2415" t="str">
        <f>(IF(ISNA(VLOOKUP(A20,Stats!$CV$1:$DL$54,17,FALSE)),"",VLOOKUP(A20,Stats!$CV$1:$DL$54,17,FALSE)))</f>
        <v>2/rnd</v>
      </c>
      <c r="AF21" s="2415"/>
      <c r="AJ21" s="108" t="s">
        <v>796</v>
      </c>
      <c r="AK21" s="14" t="s">
        <v>723</v>
      </c>
      <c r="AL21" s="14" t="s">
        <v>706</v>
      </c>
      <c r="AM21" s="255" t="s">
        <v>2581</v>
      </c>
      <c r="AN21" s="14" t="s">
        <v>2568</v>
      </c>
      <c r="AO21" s="16" t="s">
        <v>2582</v>
      </c>
      <c r="AQ21" s="12">
        <v>21</v>
      </c>
      <c r="AR21" s="12">
        <v>21</v>
      </c>
      <c r="AS21" s="256">
        <v>0.97</v>
      </c>
      <c r="AT21" s="1127" t="s">
        <v>1453</v>
      </c>
      <c r="AU21" s="13" t="s">
        <v>2561</v>
      </c>
      <c r="AV21" s="13"/>
      <c r="AW21" s="13"/>
      <c r="AX21" s="13"/>
      <c r="AY21" s="13"/>
      <c r="AZ21" s="13"/>
      <c r="BA21" s="13"/>
      <c r="BB21" s="13"/>
      <c r="BC21" s="13"/>
      <c r="BE21" s="252">
        <v>21</v>
      </c>
      <c r="BF21" s="233" t="s">
        <v>2562</v>
      </c>
      <c r="BG21" s="253">
        <v>0</v>
      </c>
      <c r="BH21" s="14" t="s">
        <v>2583</v>
      </c>
      <c r="BJ21" s="12">
        <v>21</v>
      </c>
      <c r="BK21" s="1127" t="s">
        <v>706</v>
      </c>
      <c r="BL21" s="1127" t="s">
        <v>597</v>
      </c>
      <c r="BM21" s="1127"/>
      <c r="BO21" s="252">
        <v>21</v>
      </c>
      <c r="BP21" s="15" t="s">
        <v>2584</v>
      </c>
      <c r="BQ21" s="253">
        <v>1</v>
      </c>
      <c r="BR21" s="253">
        <v>1</v>
      </c>
      <c r="BT21" s="12">
        <v>19</v>
      </c>
      <c r="BU21" s="12">
        <v>20</v>
      </c>
      <c r="BV21" s="257" t="s">
        <v>2585</v>
      </c>
      <c r="BW21" s="257" t="s">
        <v>2570</v>
      </c>
      <c r="BX21" s="257" t="s">
        <v>800</v>
      </c>
      <c r="CK21" s="259">
        <v>2</v>
      </c>
      <c r="CL21" s="12" t="s">
        <v>2572</v>
      </c>
      <c r="CV21" s="12" t="s">
        <v>782</v>
      </c>
      <c r="CW21" s="12">
        <v>7.5</v>
      </c>
      <c r="CX21" s="105" t="s">
        <v>709</v>
      </c>
      <c r="CY21" s="105" t="s">
        <v>726</v>
      </c>
      <c r="CZ21" s="105" t="s">
        <v>593</v>
      </c>
      <c r="DA21" s="105" t="s">
        <v>593</v>
      </c>
      <c r="DB21" s="105" t="s">
        <v>589</v>
      </c>
      <c r="DC21" s="105" t="s">
        <v>510</v>
      </c>
      <c r="DD21" s="105" t="s">
        <v>510</v>
      </c>
      <c r="DE21" s="105" t="s">
        <v>693</v>
      </c>
      <c r="DF21" s="105" t="s">
        <v>693</v>
      </c>
      <c r="DG21" s="105" t="s">
        <v>510</v>
      </c>
      <c r="DH21" s="105" t="s">
        <v>693</v>
      </c>
      <c r="DI21" s="12" t="s">
        <v>1022</v>
      </c>
      <c r="DJ21" s="12" t="s">
        <v>1022</v>
      </c>
      <c r="DK21" s="12" t="s">
        <v>1022</v>
      </c>
      <c r="DL21" s="106">
        <v>7</v>
      </c>
      <c r="DM21" s="12">
        <v>1</v>
      </c>
      <c r="ED21" s="252">
        <v>22</v>
      </c>
      <c r="EE21" s="15" t="s">
        <v>723</v>
      </c>
      <c r="EF21" s="253">
        <v>1</v>
      </c>
      <c r="EG21" s="253">
        <v>1</v>
      </c>
    </row>
    <row r="22" spans="1:137" ht="15" thickBot="1">
      <c r="A22" s="2401" t="s">
        <v>2555</v>
      </c>
      <c r="B22" s="2401"/>
      <c r="C22" s="2401"/>
      <c r="D22" s="2401"/>
      <c r="E22" s="2401"/>
      <c r="F22" s="2401"/>
      <c r="H22" s="2386" t="s">
        <v>2061</v>
      </c>
      <c r="I22" s="2386"/>
      <c r="J22" s="2386"/>
      <c r="K22" s="1128">
        <v>2</v>
      </c>
      <c r="L22" s="1128">
        <v>3</v>
      </c>
      <c r="M22" s="1128">
        <v>4</v>
      </c>
      <c r="N22" s="1128">
        <v>5</v>
      </c>
      <c r="O22" s="1128">
        <v>6</v>
      </c>
      <c r="P22" s="1128">
        <v>7</v>
      </c>
      <c r="Q22" s="1128">
        <v>8</v>
      </c>
      <c r="R22" s="1128">
        <v>9</v>
      </c>
      <c r="S22" s="1128">
        <v>10</v>
      </c>
      <c r="T22" s="2386" t="s">
        <v>2556</v>
      </c>
      <c r="U22" s="2386"/>
      <c r="V22" s="2386"/>
      <c r="W22" s="2386"/>
      <c r="X22" s="2386" t="s">
        <v>2557</v>
      </c>
      <c r="Y22" s="2386"/>
      <c r="Z22" s="2386"/>
      <c r="AA22" s="2386"/>
      <c r="AB22" s="2386"/>
      <c r="AC22" s="2386"/>
      <c r="AD22" s="2386"/>
      <c r="AE22" s="2386" t="s">
        <v>2558</v>
      </c>
      <c r="AF22" s="2386"/>
      <c r="AG22" s="257" t="s">
        <v>526</v>
      </c>
      <c r="AJ22" s="108" t="s">
        <v>799</v>
      </c>
      <c r="AK22" s="14" t="s">
        <v>723</v>
      </c>
      <c r="AL22" s="14" t="s">
        <v>800</v>
      </c>
      <c r="AM22" s="255" t="s">
        <v>2586</v>
      </c>
      <c r="AN22" s="14" t="s">
        <v>2568</v>
      </c>
      <c r="AO22" s="16" t="s">
        <v>2587</v>
      </c>
      <c r="AQ22" s="12">
        <v>22</v>
      </c>
      <c r="AR22" s="12">
        <v>37</v>
      </c>
      <c r="AS22" s="256">
        <v>0.98</v>
      </c>
      <c r="AT22" s="1127" t="s">
        <v>1458</v>
      </c>
      <c r="AU22" s="13" t="s">
        <v>2561</v>
      </c>
      <c r="AV22" s="13"/>
      <c r="AW22" s="13"/>
      <c r="AX22" s="13"/>
      <c r="AY22" s="13"/>
      <c r="AZ22" s="13"/>
      <c r="BA22" s="13"/>
      <c r="BB22" s="13"/>
      <c r="BC22" s="13"/>
      <c r="BE22" s="252">
        <v>22</v>
      </c>
      <c r="BF22" s="233" t="s">
        <v>2562</v>
      </c>
      <c r="BG22" s="253">
        <v>0</v>
      </c>
      <c r="BH22" s="14" t="s">
        <v>2588</v>
      </c>
      <c r="BJ22" s="12">
        <v>22</v>
      </c>
      <c r="BK22" s="1127" t="s">
        <v>706</v>
      </c>
      <c r="BL22" s="1127" t="s">
        <v>597</v>
      </c>
      <c r="BM22" s="1127"/>
      <c r="BO22" s="252">
        <v>22</v>
      </c>
      <c r="BP22" s="15" t="s">
        <v>2584</v>
      </c>
      <c r="BQ22" s="253">
        <v>1</v>
      </c>
      <c r="BR22" s="253">
        <v>1</v>
      </c>
      <c r="BT22" s="12">
        <v>20</v>
      </c>
      <c r="BU22" s="12">
        <v>25</v>
      </c>
      <c r="BV22" s="257" t="s">
        <v>2589</v>
      </c>
      <c r="BW22" s="257" t="s">
        <v>2590</v>
      </c>
      <c r="BX22" s="257" t="s">
        <v>800</v>
      </c>
      <c r="CK22" s="257">
        <v>3</v>
      </c>
      <c r="CL22" s="12" t="s">
        <v>2572</v>
      </c>
      <c r="CV22" s="12" t="s">
        <v>785</v>
      </c>
      <c r="CW22" s="12">
        <v>7.5</v>
      </c>
      <c r="CX22" s="105" t="s">
        <v>719</v>
      </c>
      <c r="CY22" s="105" t="s">
        <v>798</v>
      </c>
      <c r="CZ22" s="105" t="s">
        <v>589</v>
      </c>
      <c r="DA22" s="105" t="s">
        <v>589</v>
      </c>
      <c r="DB22" s="105" t="s">
        <v>510</v>
      </c>
      <c r="DC22" s="105" t="s">
        <v>510</v>
      </c>
      <c r="DD22" s="105" t="s">
        <v>510</v>
      </c>
      <c r="DE22" s="105" t="s">
        <v>510</v>
      </c>
      <c r="DF22" s="105" t="s">
        <v>510</v>
      </c>
      <c r="DG22" s="105" t="s">
        <v>510</v>
      </c>
      <c r="DH22" s="105" t="s">
        <v>510</v>
      </c>
      <c r="DI22" s="12" t="s">
        <v>1022</v>
      </c>
      <c r="DJ22" s="12" t="s">
        <v>1022</v>
      </c>
      <c r="DK22" s="12" t="s">
        <v>1022</v>
      </c>
      <c r="DL22" s="106">
        <v>8</v>
      </c>
      <c r="DM22" s="12">
        <v>1</v>
      </c>
      <c r="ED22" s="252">
        <v>23</v>
      </c>
      <c r="EE22" s="15" t="s">
        <v>723</v>
      </c>
      <c r="EF22" s="253">
        <v>1</v>
      </c>
      <c r="EG22" s="253">
        <v>1</v>
      </c>
    </row>
    <row r="23" spans="1:137" ht="14.25" customHeight="1" thickTop="1" thickBot="1">
      <c r="A23" s="2383"/>
      <c r="B23" s="2383"/>
      <c r="C23" s="2383"/>
      <c r="D23" s="2383"/>
      <c r="E23" s="2383"/>
      <c r="F23" s="2383"/>
      <c r="G23" s="2416"/>
      <c r="H23" s="2417">
        <v>18</v>
      </c>
      <c r="I23" s="2418"/>
      <c r="J23" s="2419"/>
      <c r="K23" s="265" t="str">
        <f>(IF(ISNA(VLOOKUP(A23,Stats!$CV$1:$CZ$54,5,FALSE)),"",VLOOKUP(A23,Stats!$CV$1:$CZ$54,5,FALSE)))</f>
        <v/>
      </c>
      <c r="L23" s="265" t="str">
        <f>(IF(ISNA(VLOOKUP(A23,Stats!$CV$1:$DA$54,6,FALSE)),"",VLOOKUP(A23,Stats!$CV$1:$DA$54,6,FALSE)))</f>
        <v/>
      </c>
      <c r="M23" s="265" t="str">
        <f>(IF(ISNA(VLOOKUP(A23,Stats!$CV$1:$DB$54,7,FALSE)),"",VLOOKUP(A23,Stats!$CV$1:$DB$54,7,FALSE)))</f>
        <v/>
      </c>
      <c r="N23" s="265" t="str">
        <f>(IF(ISNA(VLOOKUP(A23,Stats!$CV$1:$DC$54,8,FALSE)),"",VLOOKUP(A23,Stats!$CV$1:$DC$54,8,FALSE)))</f>
        <v/>
      </c>
      <c r="O23" s="265" t="str">
        <f>(IF(ISNA(VLOOKUP(A23,Stats!$CV$1:$DD$54,9,FALSE)),"",VLOOKUP(A23,Stats!$CV$1:$DD$54,9,FALSE)))</f>
        <v/>
      </c>
      <c r="P23" s="265" t="str">
        <f>(IF(ISNA(VLOOKUP(A23,Stats!$CV$1:$DE$54,10,FALSE)),"",VLOOKUP(A23,Stats!$CV$1:$DE$54,10,FALSE)))</f>
        <v/>
      </c>
      <c r="Q23" s="265" t="str">
        <f>(IF(ISNA(VLOOKUP(A23,Stats!$CV$1:$DF$54,11,FALSE)),"",VLOOKUP(A23,Stats!$CV$1:$DF$54,11,FALSE)))</f>
        <v/>
      </c>
      <c r="R23" s="265" t="str">
        <f>(IF(ISNA(VLOOKUP(A23,Stats!$CV$1:$DG$54,12,FALSE)),"",VLOOKUP(A23,Stats!$CV$1:$DG$54,12,FALSE)))</f>
        <v/>
      </c>
      <c r="S23" s="265" t="str">
        <f>(IF(ISNA(VLOOKUP(A23,Stats!$CV$1:$DH$54,13,FALSE)),"",VLOOKUP(A23,Stats!$CV$1:$DH$54,13,FALSE)))</f>
        <v/>
      </c>
      <c r="T23" s="2420"/>
      <c r="U23" s="2421"/>
      <c r="V23" s="2421"/>
      <c r="W23" s="2422"/>
      <c r="X23" s="2423" t="str">
        <f>(IF(ISNA(VLOOKUP(A23,Stats!$CV$1:$CX$54,3,FALSE)),"",VLOOKUP(A23,Stats!$CV$1:$CX$54,3,FALSE)))</f>
        <v/>
      </c>
      <c r="Y23" s="2424"/>
      <c r="Z23" s="2424"/>
      <c r="AA23" s="2424"/>
      <c r="AB23" s="2424" t="str">
        <f>(IF(ISNA(VLOOKUP(A23,Stats!$CV$1:$CY$54,4,FALSE)),"",VLOOKUP(A23,Stats!$CV$1:$CY$54,4,FALSE)))</f>
        <v/>
      </c>
      <c r="AC23" s="2424"/>
      <c r="AD23" s="2425"/>
      <c r="AE23" s="2426" t="str">
        <f>(IF(ISNA(VLOOKUP(A23,Stats!$CV$1:$CW$54,2,FALSE)),"",VLOOKUP(A23,Stats!$CV$1:$CW$54,2,FALSE)))</f>
        <v/>
      </c>
      <c r="AF23" s="2427"/>
      <c r="AG23" s="257" t="s">
        <v>606</v>
      </c>
      <c r="AJ23" s="108" t="s">
        <v>807</v>
      </c>
      <c r="AK23" s="14" t="s">
        <v>717</v>
      </c>
      <c r="AL23" s="14" t="s">
        <v>808</v>
      </c>
      <c r="AM23" s="255" t="s">
        <v>2591</v>
      </c>
      <c r="AN23" s="14" t="s">
        <v>2592</v>
      </c>
      <c r="AO23" s="16" t="s">
        <v>2593</v>
      </c>
      <c r="AQ23" s="12">
        <v>23</v>
      </c>
      <c r="AR23" s="12">
        <v>73</v>
      </c>
      <c r="AS23" s="256">
        <v>0.99</v>
      </c>
      <c r="AT23" s="1127" t="s">
        <v>1463</v>
      </c>
      <c r="AU23" s="13" t="s">
        <v>2561</v>
      </c>
      <c r="AV23" s="13"/>
      <c r="AW23" s="13"/>
      <c r="AX23" s="13"/>
      <c r="AY23" s="13"/>
      <c r="AZ23" s="13"/>
      <c r="BA23" s="13"/>
      <c r="BB23" s="13"/>
      <c r="BC23" s="13"/>
      <c r="BE23" s="252">
        <v>23</v>
      </c>
      <c r="BF23" s="233" t="s">
        <v>2562</v>
      </c>
      <c r="BG23" s="253">
        <v>0</v>
      </c>
      <c r="BH23" s="14" t="s">
        <v>2594</v>
      </c>
      <c r="BJ23" s="12">
        <v>23</v>
      </c>
      <c r="BK23" s="1127" t="s">
        <v>706</v>
      </c>
      <c r="BL23" s="1127" t="s">
        <v>597</v>
      </c>
      <c r="BM23" s="1127"/>
      <c r="BO23" s="252">
        <v>23</v>
      </c>
      <c r="BP23" s="15" t="s">
        <v>2584</v>
      </c>
      <c r="BQ23" s="253">
        <v>1</v>
      </c>
      <c r="BR23" s="253">
        <v>1</v>
      </c>
      <c r="BT23" s="12">
        <v>21</v>
      </c>
      <c r="BU23" s="12">
        <v>30</v>
      </c>
      <c r="BV23" s="257" t="s">
        <v>2595</v>
      </c>
      <c r="BW23" s="257" t="s">
        <v>2585</v>
      </c>
      <c r="BX23" s="257" t="s">
        <v>800</v>
      </c>
      <c r="CK23" s="257">
        <v>4</v>
      </c>
      <c r="CL23" s="12" t="s">
        <v>2572</v>
      </c>
      <c r="CV23" s="12" t="s">
        <v>788</v>
      </c>
      <c r="CW23" s="12">
        <v>10</v>
      </c>
      <c r="CX23" s="105" t="s">
        <v>726</v>
      </c>
      <c r="CY23" s="105" t="s">
        <v>751</v>
      </c>
      <c r="CZ23" s="105" t="s">
        <v>589</v>
      </c>
      <c r="DA23" s="105" t="s">
        <v>589</v>
      </c>
      <c r="DB23" s="105" t="s">
        <v>510</v>
      </c>
      <c r="DC23" s="105" t="s">
        <v>510</v>
      </c>
      <c r="DD23" s="105" t="s">
        <v>510</v>
      </c>
      <c r="DE23" s="105" t="s">
        <v>510</v>
      </c>
      <c r="DF23" s="105" t="s">
        <v>510</v>
      </c>
      <c r="DG23" s="105" t="s">
        <v>510</v>
      </c>
      <c r="DH23" s="105" t="s">
        <v>510</v>
      </c>
      <c r="DI23" s="12" t="s">
        <v>1022</v>
      </c>
      <c r="DJ23" s="12" t="s">
        <v>1022</v>
      </c>
      <c r="DK23" s="12" t="s">
        <v>1022</v>
      </c>
      <c r="DL23" s="106">
        <v>9</v>
      </c>
      <c r="DM23" s="12">
        <v>1</v>
      </c>
      <c r="ED23" s="252">
        <v>24</v>
      </c>
      <c r="EE23" s="15" t="s">
        <v>723</v>
      </c>
      <c r="EF23" s="253">
        <v>1</v>
      </c>
      <c r="EG23" s="253">
        <v>1</v>
      </c>
    </row>
    <row r="24" spans="1:137" ht="17.25" thickTop="1">
      <c r="B24" s="2410" t="s">
        <v>2573</v>
      </c>
      <c r="C24" s="2410"/>
      <c r="D24" s="2410"/>
      <c r="E24" s="266"/>
      <c r="F24" s="267" t="s">
        <v>2574</v>
      </c>
      <c r="G24" s="266"/>
      <c r="H24" s="268" t="s">
        <v>2575</v>
      </c>
      <c r="I24" s="2411" t="s">
        <v>2576</v>
      </c>
      <c r="J24" s="2411"/>
      <c r="K24" s="2411"/>
      <c r="L24" s="2411"/>
      <c r="M24" s="269">
        <f>IFERROR((CY66),0)</f>
        <v>0</v>
      </c>
      <c r="N24" s="270" t="s">
        <v>2574</v>
      </c>
      <c r="O24" s="269">
        <f>IFERROR((CZ66),0)</f>
        <v>0</v>
      </c>
      <c r="P24" s="271" t="s">
        <v>2577</v>
      </c>
      <c r="Q24" s="272"/>
      <c r="R24" s="272"/>
      <c r="S24" s="2412" t="str">
        <f>(IF(ISNA(VLOOKUP(A23,Stats!$CV$1:$DI$54,14,FALSE)),"",VLOOKUP(A23,Stats!$CV$1:$DI$54,14,FALSE)))</f>
        <v/>
      </c>
      <c r="T24" s="2412"/>
      <c r="U24" s="271" t="s">
        <v>2578</v>
      </c>
      <c r="V24" s="272"/>
      <c r="W24" s="2413" t="str">
        <f>(IF(ISNA(VLOOKUP(A23,Stats!$CV$1:$DJ$54,15,FALSE)),"",VLOOKUP(A23,Stats!$CV$1:$DJ$54,15,FALSE)))</f>
        <v/>
      </c>
      <c r="X24" s="2413"/>
      <c r="Y24" s="271" t="s">
        <v>2579</v>
      </c>
      <c r="Z24" s="258"/>
      <c r="AA24" s="2414" t="str">
        <f>(IF(ISNA(VLOOKUP(A23,Stats!$CV$1:$DK$54,16,FALSE)),"",VLOOKUP(A23,Stats!$CV$1:$DK$54,16,FALSE)))</f>
        <v/>
      </c>
      <c r="AB24" s="2414"/>
      <c r="AC24" s="273" t="s">
        <v>2580</v>
      </c>
      <c r="AD24" s="258"/>
      <c r="AE24" s="2415" t="str">
        <f>(IF(ISNA(VLOOKUP(A23,Stats!$CV$1:$DL$54,17,FALSE)),"",VLOOKUP(A23,Stats!$CV$1:$DL$54,17,FALSE)))</f>
        <v/>
      </c>
      <c r="AF24" s="2415"/>
      <c r="AG24" s="257" t="s">
        <v>603</v>
      </c>
      <c r="AJ24" s="108">
        <v>19</v>
      </c>
      <c r="AK24" s="14" t="s">
        <v>717</v>
      </c>
      <c r="AL24" s="14" t="s">
        <v>814</v>
      </c>
      <c r="AM24" s="255" t="s">
        <v>2596</v>
      </c>
      <c r="AN24" s="14" t="s">
        <v>2597</v>
      </c>
      <c r="AO24" s="16" t="s">
        <v>1429</v>
      </c>
      <c r="AQ24" s="12">
        <v>24</v>
      </c>
      <c r="AR24" s="12" t="s">
        <v>2561</v>
      </c>
      <c r="AS24" s="256">
        <v>1</v>
      </c>
      <c r="AT24" s="1127" t="s">
        <v>1472</v>
      </c>
      <c r="AU24" s="13" t="s">
        <v>2561</v>
      </c>
      <c r="AV24" s="13"/>
      <c r="AW24" s="13"/>
      <c r="AX24" s="13"/>
      <c r="AY24" s="13"/>
      <c r="AZ24" s="13"/>
      <c r="BA24" s="13"/>
      <c r="BB24" s="13"/>
      <c r="BC24" s="13"/>
      <c r="BE24" s="252">
        <v>24</v>
      </c>
      <c r="BF24" s="233" t="s">
        <v>2562</v>
      </c>
      <c r="BG24" s="253">
        <v>0</v>
      </c>
      <c r="BH24" s="14" t="s">
        <v>2598</v>
      </c>
      <c r="BJ24" s="12">
        <v>24</v>
      </c>
      <c r="BK24" s="1127" t="s">
        <v>800</v>
      </c>
      <c r="BL24" s="1127" t="s">
        <v>599</v>
      </c>
      <c r="BM24" s="1127"/>
      <c r="BO24" s="252">
        <v>24</v>
      </c>
      <c r="BP24" s="15" t="s">
        <v>2599</v>
      </c>
      <c r="BQ24" s="253">
        <v>1</v>
      </c>
      <c r="BR24" s="253">
        <v>1</v>
      </c>
      <c r="BT24" s="12">
        <v>22</v>
      </c>
      <c r="BU24" s="12">
        <v>35</v>
      </c>
      <c r="BV24" s="257" t="s">
        <v>2600</v>
      </c>
      <c r="BW24" s="257" t="s">
        <v>2601</v>
      </c>
      <c r="BX24" s="257" t="s">
        <v>800</v>
      </c>
      <c r="CK24" s="257">
        <v>5</v>
      </c>
      <c r="CL24" s="12" t="s">
        <v>2572</v>
      </c>
      <c r="CV24" s="12" t="s">
        <v>792</v>
      </c>
      <c r="CW24" s="12">
        <v>8</v>
      </c>
      <c r="CX24" s="105" t="s">
        <v>726</v>
      </c>
      <c r="CY24" s="105" t="s">
        <v>709</v>
      </c>
      <c r="CZ24" s="105" t="s">
        <v>593</v>
      </c>
      <c r="DA24" s="105" t="s">
        <v>593</v>
      </c>
      <c r="DB24" s="105" t="s">
        <v>589</v>
      </c>
      <c r="DC24" s="105" t="s">
        <v>589</v>
      </c>
      <c r="DD24" s="105" t="s">
        <v>510</v>
      </c>
      <c r="DE24" s="105" t="s">
        <v>510</v>
      </c>
      <c r="DF24" s="105" t="s">
        <v>510</v>
      </c>
      <c r="DG24" s="105" t="s">
        <v>589</v>
      </c>
      <c r="DH24" s="105" t="s">
        <v>589</v>
      </c>
      <c r="DI24" s="12" t="s">
        <v>1022</v>
      </c>
      <c r="DJ24" s="12" t="s">
        <v>1022</v>
      </c>
      <c r="DK24" s="12" t="s">
        <v>1022</v>
      </c>
      <c r="DL24" s="106">
        <v>8</v>
      </c>
      <c r="DM24" s="12">
        <v>1</v>
      </c>
      <c r="ED24" s="252">
        <v>25</v>
      </c>
      <c r="EE24" s="15" t="s">
        <v>723</v>
      </c>
      <c r="EF24" s="253">
        <v>1</v>
      </c>
      <c r="EG24" s="253">
        <v>1</v>
      </c>
    </row>
    <row r="25" spans="1:137" ht="15" thickBot="1">
      <c r="A25" s="2401" t="s">
        <v>2555</v>
      </c>
      <c r="B25" s="2401"/>
      <c r="C25" s="2401"/>
      <c r="D25" s="2401"/>
      <c r="E25" s="2401"/>
      <c r="F25" s="2401"/>
      <c r="H25" s="2386" t="s">
        <v>2061</v>
      </c>
      <c r="I25" s="2386"/>
      <c r="J25" s="2386"/>
      <c r="K25" s="1128">
        <v>2</v>
      </c>
      <c r="L25" s="1128">
        <v>3</v>
      </c>
      <c r="M25" s="1128">
        <v>4</v>
      </c>
      <c r="N25" s="1128">
        <v>5</v>
      </c>
      <c r="O25" s="1128">
        <v>6</v>
      </c>
      <c r="P25" s="1128">
        <v>7</v>
      </c>
      <c r="Q25" s="1128">
        <v>8</v>
      </c>
      <c r="R25" s="1128">
        <v>9</v>
      </c>
      <c r="S25" s="1128">
        <v>10</v>
      </c>
      <c r="T25" s="2386" t="s">
        <v>2556</v>
      </c>
      <c r="U25" s="2386"/>
      <c r="V25" s="2386"/>
      <c r="W25" s="2386"/>
      <c r="X25" s="2386" t="s">
        <v>2557</v>
      </c>
      <c r="Y25" s="2386"/>
      <c r="Z25" s="2386"/>
      <c r="AA25" s="2386"/>
      <c r="AB25" s="2386"/>
      <c r="AC25" s="2386"/>
      <c r="AD25" s="2386"/>
      <c r="AE25" s="2386" t="s">
        <v>2558</v>
      </c>
      <c r="AF25" s="2386"/>
      <c r="AG25" s="257" t="s">
        <v>601</v>
      </c>
      <c r="AJ25" s="108">
        <v>20</v>
      </c>
      <c r="AK25" s="14" t="s">
        <v>717</v>
      </c>
      <c r="AL25" s="14" t="s">
        <v>821</v>
      </c>
      <c r="AM25" s="255" t="s">
        <v>2602</v>
      </c>
      <c r="AN25" s="14" t="s">
        <v>2597</v>
      </c>
      <c r="AO25" s="16" t="s">
        <v>2603</v>
      </c>
      <c r="AQ25" s="12">
        <v>25</v>
      </c>
      <c r="AR25" s="12" t="s">
        <v>2561</v>
      </c>
      <c r="AS25" s="256">
        <v>1</v>
      </c>
      <c r="AT25" s="1127" t="s">
        <v>1480</v>
      </c>
      <c r="AU25" s="13" t="s">
        <v>2561</v>
      </c>
      <c r="AV25" s="13"/>
      <c r="AW25" s="13"/>
      <c r="AX25" s="13"/>
      <c r="AY25" s="13"/>
      <c r="AZ25" s="13"/>
      <c r="BA25" s="13"/>
      <c r="BB25" s="13"/>
      <c r="BC25" s="13"/>
      <c r="BE25" s="252">
        <v>25</v>
      </c>
      <c r="BF25" s="233" t="s">
        <v>2562</v>
      </c>
      <c r="BG25" s="253">
        <v>0</v>
      </c>
      <c r="BH25" s="14" t="s">
        <v>2604</v>
      </c>
      <c r="BJ25" s="12">
        <v>25</v>
      </c>
      <c r="BK25" s="1127" t="s">
        <v>800</v>
      </c>
      <c r="BL25" s="1127" t="s">
        <v>599</v>
      </c>
      <c r="BM25" s="1127"/>
      <c r="BO25" s="252">
        <v>25</v>
      </c>
      <c r="BP25" s="15" t="s">
        <v>2599</v>
      </c>
      <c r="BQ25" s="253">
        <v>1</v>
      </c>
      <c r="BR25" s="253">
        <v>1</v>
      </c>
      <c r="BT25" s="12">
        <v>23</v>
      </c>
      <c r="BU25" s="12">
        <v>40</v>
      </c>
      <c r="BV25" s="257" t="s">
        <v>2605</v>
      </c>
      <c r="BW25" s="257" t="s">
        <v>2589</v>
      </c>
      <c r="BX25" s="257" t="s">
        <v>800</v>
      </c>
      <c r="CK25" s="257">
        <v>6</v>
      </c>
      <c r="CL25" s="12" t="s">
        <v>2572</v>
      </c>
      <c r="CV25" s="12" t="s">
        <v>795</v>
      </c>
      <c r="CW25" s="12">
        <v>15</v>
      </c>
      <c r="CX25" s="105" t="s">
        <v>726</v>
      </c>
      <c r="CY25" s="105" t="s">
        <v>726</v>
      </c>
      <c r="CZ25" s="105" t="s">
        <v>589</v>
      </c>
      <c r="DA25" s="105" t="s">
        <v>589</v>
      </c>
      <c r="DB25" s="105" t="s">
        <v>510</v>
      </c>
      <c r="DC25" s="105" t="s">
        <v>693</v>
      </c>
      <c r="DD25" s="105" t="s">
        <v>693</v>
      </c>
      <c r="DE25" s="105" t="s">
        <v>693</v>
      </c>
      <c r="DF25" s="105" t="s">
        <v>510</v>
      </c>
      <c r="DG25" s="105" t="s">
        <v>510</v>
      </c>
      <c r="DH25" s="105" t="s">
        <v>510</v>
      </c>
      <c r="DI25" s="12" t="s">
        <v>1022</v>
      </c>
      <c r="DJ25" s="12" t="s">
        <v>1022</v>
      </c>
      <c r="DK25" s="12" t="s">
        <v>1022</v>
      </c>
      <c r="DL25" s="106">
        <v>10</v>
      </c>
      <c r="DM25" s="12">
        <v>1</v>
      </c>
    </row>
    <row r="26" spans="1:137" ht="14.25" customHeight="1" thickTop="1" thickBot="1">
      <c r="A26" s="2383"/>
      <c r="B26" s="2383"/>
      <c r="C26" s="2383"/>
      <c r="D26" s="2383"/>
      <c r="E26" s="2383"/>
      <c r="F26" s="2383"/>
      <c r="G26" s="2416"/>
      <c r="H26" s="2417">
        <v>18</v>
      </c>
      <c r="I26" s="2418"/>
      <c r="J26" s="2419"/>
      <c r="K26" s="265" t="str">
        <f>(IF(ISNA(VLOOKUP(A26,Stats!$CV$1:$CZ$54,5,FALSE)),"",VLOOKUP(A26,Stats!$CV$1:$CZ$54,5,FALSE)))</f>
        <v/>
      </c>
      <c r="L26" s="265" t="str">
        <f>(IF(ISNA(VLOOKUP(A26,Stats!$CV$1:$DA$54,6,FALSE)),"",VLOOKUP(A26,Stats!$CV$1:$DA$54,6,FALSE)))</f>
        <v/>
      </c>
      <c r="M26" s="265" t="str">
        <f>(IF(ISNA(VLOOKUP(A26,Stats!$CV$1:$DB$54,7,FALSE)),"",VLOOKUP(A26,Stats!$CV$1:$DB$54,7,FALSE)))</f>
        <v/>
      </c>
      <c r="N26" s="265" t="str">
        <f>(IF(ISNA(VLOOKUP(A26,Stats!$CV$1:$DC$54,8,FALSE)),"",VLOOKUP(A26,Stats!$CV$1:$DC$54,8,FALSE)))</f>
        <v/>
      </c>
      <c r="O26" s="265" t="str">
        <f>(IF(ISNA(VLOOKUP(A26,Stats!$CV$1:$DD$54,9,FALSE)),"",VLOOKUP(A26,Stats!$CV$1:$DD$54,9,FALSE)))</f>
        <v/>
      </c>
      <c r="P26" s="265" t="str">
        <f>(IF(ISNA(VLOOKUP(A26,Stats!$CV$1:$DE$54,10,FALSE)),"",VLOOKUP(A26,Stats!$CV$1:$DE$54,10,FALSE)))</f>
        <v/>
      </c>
      <c r="Q26" s="265" t="str">
        <f>(IF(ISNA(VLOOKUP(A26,Stats!$CV$1:$DF$54,11,FALSE)),"",VLOOKUP(A26,Stats!$CV$1:$DF$54,11,FALSE)))</f>
        <v/>
      </c>
      <c r="R26" s="265" t="str">
        <f>(IF(ISNA(VLOOKUP(A26,Stats!$CV$1:$DG$54,12,FALSE)),"",VLOOKUP(A26,Stats!$CV$1:$DG$54,12,FALSE)))</f>
        <v/>
      </c>
      <c r="S26" s="265" t="str">
        <f>(IF(ISNA(VLOOKUP(A26,Stats!$CV$1:$DH$54,13,FALSE)),"",VLOOKUP(A26,Stats!$CV$1:$DH$54,13,FALSE)))</f>
        <v/>
      </c>
      <c r="T26" s="2420"/>
      <c r="U26" s="2421"/>
      <c r="V26" s="2421"/>
      <c r="W26" s="2422"/>
      <c r="X26" s="2423" t="str">
        <f>(IF(ISNA(VLOOKUP(A26,Stats!$CV$1:$CX$54,3,FALSE)),"",VLOOKUP(A26,Stats!$CV$1:$CX$54,3,FALSE)))</f>
        <v/>
      </c>
      <c r="Y26" s="2424"/>
      <c r="Z26" s="2424"/>
      <c r="AA26" s="2424"/>
      <c r="AB26" s="2424" t="str">
        <f>(IF(ISNA(VLOOKUP(A26,Stats!$CV$1:$CY$54,4,FALSE)),"",VLOOKUP(A26,Stats!$CV$1:$CY$54,4,FALSE)))</f>
        <v/>
      </c>
      <c r="AC26" s="2424"/>
      <c r="AD26" s="2425"/>
      <c r="AE26" s="2426" t="str">
        <f>(IF(ISNA(VLOOKUP(A26,Stats!$CV$1:$CW$54,2,FALSE)),"",VLOOKUP(A26,Stats!$CV$1:$CW$54,2,FALSE)))</f>
        <v/>
      </c>
      <c r="AF26" s="2427"/>
      <c r="AG26" s="257" t="s">
        <v>599</v>
      </c>
      <c r="AJ26" s="108">
        <v>21</v>
      </c>
      <c r="AK26" s="14" t="s">
        <v>706</v>
      </c>
      <c r="AL26" s="14" t="s">
        <v>828</v>
      </c>
      <c r="AM26" s="255" t="s">
        <v>2606</v>
      </c>
      <c r="AN26" s="14" t="s">
        <v>2456</v>
      </c>
      <c r="AO26" s="16" t="s">
        <v>2607</v>
      </c>
      <c r="BT26" s="12">
        <v>24</v>
      </c>
      <c r="BU26" s="12">
        <v>45</v>
      </c>
      <c r="BV26" s="257" t="s">
        <v>2608</v>
      </c>
      <c r="BW26" s="257" t="s">
        <v>2609</v>
      </c>
      <c r="BX26" s="257" t="s">
        <v>800</v>
      </c>
      <c r="CK26" s="257">
        <v>7</v>
      </c>
      <c r="CL26" s="12" t="s">
        <v>2610</v>
      </c>
      <c r="CV26" s="12" t="s">
        <v>729</v>
      </c>
      <c r="CW26" s="12">
        <v>17.5</v>
      </c>
      <c r="CX26" s="105" t="s">
        <v>798</v>
      </c>
      <c r="CY26" s="105" t="s">
        <v>751</v>
      </c>
      <c r="CZ26" s="105" t="s">
        <v>693</v>
      </c>
      <c r="DA26" s="105" t="s">
        <v>693</v>
      </c>
      <c r="DB26" s="105" t="s">
        <v>693</v>
      </c>
      <c r="DC26" s="105" t="s">
        <v>723</v>
      </c>
      <c r="DD26" s="105" t="s">
        <v>723</v>
      </c>
      <c r="DE26" s="105" t="s">
        <v>723</v>
      </c>
      <c r="DF26" s="105" t="s">
        <v>693</v>
      </c>
      <c r="DG26" s="105" t="s">
        <v>693</v>
      </c>
      <c r="DH26" s="105" t="s">
        <v>510</v>
      </c>
      <c r="DI26" s="12" t="s">
        <v>1022</v>
      </c>
      <c r="DJ26" s="12" t="s">
        <v>1022</v>
      </c>
      <c r="DK26" s="12" t="s">
        <v>1022</v>
      </c>
      <c r="DL26" s="106">
        <v>9</v>
      </c>
      <c r="DM26" s="12">
        <v>1</v>
      </c>
    </row>
    <row r="27" spans="1:137" ht="14.25" customHeight="1" thickTop="1">
      <c r="B27" s="2410" t="s">
        <v>2573</v>
      </c>
      <c r="C27" s="2410"/>
      <c r="D27" s="2410"/>
      <c r="E27" s="266"/>
      <c r="F27" s="267" t="s">
        <v>2574</v>
      </c>
      <c r="G27" s="266"/>
      <c r="H27" s="268" t="s">
        <v>2575</v>
      </c>
      <c r="I27" s="2411" t="s">
        <v>2576</v>
      </c>
      <c r="J27" s="2411"/>
      <c r="K27" s="2411"/>
      <c r="L27" s="2411"/>
      <c r="M27" s="269">
        <f>IFERROR((CY67),0)</f>
        <v>0</v>
      </c>
      <c r="N27" s="270" t="s">
        <v>2574</v>
      </c>
      <c r="O27" s="269">
        <f>IFERROR((CZ67),0)</f>
        <v>0</v>
      </c>
      <c r="P27" s="271" t="s">
        <v>2577</v>
      </c>
      <c r="Q27" s="272"/>
      <c r="R27" s="272"/>
      <c r="S27" s="2412" t="str">
        <f>(IF(ISNA(VLOOKUP(A26,Stats!$CV$1:$DI$54,14,FALSE)),"",VLOOKUP(A26,Stats!$CV$1:$DI$54,14,FALSE)))</f>
        <v/>
      </c>
      <c r="T27" s="2412"/>
      <c r="U27" s="271" t="s">
        <v>2578</v>
      </c>
      <c r="V27" s="272"/>
      <c r="W27" s="2413" t="str">
        <f>(IF(ISNA(VLOOKUP(A26,Stats!$CV$1:$DJ$54,15,FALSE)),"",VLOOKUP(A26,Stats!$CV$1:$DJ$54,15,FALSE)))</f>
        <v/>
      </c>
      <c r="X27" s="2413"/>
      <c r="Y27" s="271" t="s">
        <v>2579</v>
      </c>
      <c r="Z27" s="258"/>
      <c r="AA27" s="2414" t="str">
        <f>(IF(ISNA(VLOOKUP(A26,Stats!$CV$1:$DK$54,16,FALSE)),"",VLOOKUP(A26,Stats!$CV$1:$DK$54,16,FALSE)))</f>
        <v/>
      </c>
      <c r="AB27" s="2414"/>
      <c r="AC27" s="273" t="s">
        <v>2580</v>
      </c>
      <c r="AD27" s="258"/>
      <c r="AE27" s="2415" t="str">
        <f>(IF(ISNA(VLOOKUP(A26,Stats!$CV$1:$DL$54,17,FALSE)),"",VLOOKUP(A26,Stats!$CV$1:$DL$54,17,FALSE)))</f>
        <v/>
      </c>
      <c r="AF27" s="2415"/>
      <c r="AG27" s="257" t="s">
        <v>597</v>
      </c>
      <c r="AJ27" s="108">
        <v>22</v>
      </c>
      <c r="AK27" s="14" t="s">
        <v>706</v>
      </c>
      <c r="AL27" s="14" t="s">
        <v>835</v>
      </c>
      <c r="AM27" s="255" t="s">
        <v>2611</v>
      </c>
      <c r="AN27" s="14" t="s">
        <v>2612</v>
      </c>
      <c r="AO27" s="16" t="s">
        <v>2613</v>
      </c>
      <c r="BT27" s="12">
        <v>25</v>
      </c>
      <c r="BU27" s="12">
        <v>50</v>
      </c>
      <c r="BV27" s="257" t="s">
        <v>2608</v>
      </c>
      <c r="BW27" s="257" t="s">
        <v>2595</v>
      </c>
      <c r="BX27" s="257" t="s">
        <v>800</v>
      </c>
      <c r="CK27" s="257">
        <v>8</v>
      </c>
      <c r="CL27" s="12" t="s">
        <v>2610</v>
      </c>
      <c r="CV27" s="12" t="s">
        <v>802</v>
      </c>
      <c r="CW27" s="12">
        <v>5</v>
      </c>
      <c r="CX27" s="105" t="s">
        <v>726</v>
      </c>
      <c r="CY27" s="105" t="s">
        <v>719</v>
      </c>
      <c r="CZ27" s="105" t="s">
        <v>510</v>
      </c>
      <c r="DA27" s="105" t="s">
        <v>693</v>
      </c>
      <c r="DB27" s="105" t="s">
        <v>510</v>
      </c>
      <c r="DC27" s="105" t="s">
        <v>693</v>
      </c>
      <c r="DD27" s="105" t="s">
        <v>510</v>
      </c>
      <c r="DE27" s="105" t="s">
        <v>510</v>
      </c>
      <c r="DF27" s="105" t="s">
        <v>510</v>
      </c>
      <c r="DG27" s="105" t="s">
        <v>510</v>
      </c>
      <c r="DH27" s="105" t="s">
        <v>510</v>
      </c>
      <c r="DI27" s="12" t="s">
        <v>515</v>
      </c>
      <c r="DJ27" s="12" t="s">
        <v>531</v>
      </c>
      <c r="DK27" s="12" t="s">
        <v>385</v>
      </c>
      <c r="DL27" s="106">
        <v>4</v>
      </c>
      <c r="DM27" s="12">
        <v>1</v>
      </c>
      <c r="ED27" s="12" t="s">
        <v>2614</v>
      </c>
    </row>
    <row r="28" spans="1:137" ht="14.25" customHeight="1">
      <c r="A28" s="2428" t="s">
        <v>2615</v>
      </c>
      <c r="B28" s="2429" t="s">
        <v>2616</v>
      </c>
      <c r="C28" s="2429"/>
      <c r="D28" s="2430"/>
      <c r="E28" s="2431"/>
      <c r="F28" s="2432"/>
      <c r="G28" s="2433" t="s">
        <v>2617</v>
      </c>
      <c r="H28" s="2434"/>
      <c r="I28" s="2431"/>
      <c r="J28" s="2432"/>
      <c r="K28" s="2433" t="s">
        <v>2618</v>
      </c>
      <c r="L28" s="2435"/>
      <c r="M28" s="2436"/>
      <c r="N28" s="2436"/>
      <c r="O28" s="2436"/>
      <c r="P28" s="2436"/>
      <c r="Q28" s="2436"/>
      <c r="R28" s="2436"/>
      <c r="S28" s="2436"/>
      <c r="T28" s="2436"/>
      <c r="U28" s="2436"/>
      <c r="V28" s="2436"/>
      <c r="W28" s="2436"/>
      <c r="X28" s="2436"/>
      <c r="Y28" s="2436"/>
      <c r="Z28" s="2436"/>
      <c r="AA28" s="2436"/>
      <c r="AB28" s="2436"/>
      <c r="AC28" s="2436"/>
      <c r="AD28" s="2436"/>
      <c r="AE28" s="2436"/>
      <c r="AF28" s="2436"/>
      <c r="AG28" s="257" t="s">
        <v>595</v>
      </c>
      <c r="AJ28" s="108">
        <v>23</v>
      </c>
      <c r="AK28" s="14" t="s">
        <v>800</v>
      </c>
      <c r="AL28" s="14" t="s">
        <v>842</v>
      </c>
      <c r="AM28" s="255" t="s">
        <v>2619</v>
      </c>
      <c r="AN28" s="14" t="s">
        <v>2612</v>
      </c>
      <c r="AO28" s="16" t="s">
        <v>1421</v>
      </c>
      <c r="CK28" s="257">
        <v>9</v>
      </c>
      <c r="CL28" s="12" t="s">
        <v>2610</v>
      </c>
      <c r="CV28" s="12" t="s">
        <v>810</v>
      </c>
      <c r="CW28" s="12">
        <v>15</v>
      </c>
      <c r="CX28" s="105" t="s">
        <v>779</v>
      </c>
      <c r="CY28" s="105" t="s">
        <v>712</v>
      </c>
      <c r="CZ28" s="105" t="s">
        <v>693</v>
      </c>
      <c r="DA28" s="105" t="s">
        <v>693</v>
      </c>
      <c r="DB28" s="105" t="s">
        <v>723</v>
      </c>
      <c r="DC28" s="105" t="s">
        <v>723</v>
      </c>
      <c r="DD28" s="105" t="s">
        <v>723</v>
      </c>
      <c r="DE28" s="105" t="s">
        <v>693</v>
      </c>
      <c r="DF28" s="105" t="s">
        <v>693</v>
      </c>
      <c r="DG28" s="105" t="s">
        <v>510</v>
      </c>
      <c r="DH28" s="105" t="s">
        <v>510</v>
      </c>
      <c r="DI28" s="12" t="s">
        <v>1022</v>
      </c>
      <c r="DJ28" s="12" t="s">
        <v>1022</v>
      </c>
      <c r="DK28" s="12" t="s">
        <v>1022</v>
      </c>
      <c r="DL28" s="106">
        <v>9</v>
      </c>
      <c r="DM28" s="12">
        <v>1</v>
      </c>
      <c r="ED28" s="12" t="s">
        <v>2620</v>
      </c>
    </row>
    <row r="29" spans="1:137" ht="14.25" customHeight="1">
      <c r="A29" s="2428"/>
      <c r="B29" s="2429" t="s">
        <v>2621</v>
      </c>
      <c r="C29" s="2429"/>
      <c r="D29" s="2430"/>
      <c r="E29" s="2438"/>
      <c r="F29" s="2439"/>
      <c r="G29" s="2433" t="s">
        <v>2617</v>
      </c>
      <c r="H29" s="2434"/>
      <c r="I29" s="2438"/>
      <c r="J29" s="2439"/>
      <c r="K29" s="2433" t="s">
        <v>2618</v>
      </c>
      <c r="L29" s="2435"/>
      <c r="M29" s="2436"/>
      <c r="N29" s="2436"/>
      <c r="O29" s="2436"/>
      <c r="P29" s="2436"/>
      <c r="Q29" s="2436"/>
      <c r="R29" s="2436"/>
      <c r="S29" s="2436"/>
      <c r="T29" s="2436"/>
      <c r="U29" s="2436"/>
      <c r="V29" s="2436"/>
      <c r="W29" s="2436"/>
      <c r="X29" s="2436"/>
      <c r="Y29" s="2436"/>
      <c r="Z29" s="2436"/>
      <c r="AA29" s="2436"/>
      <c r="AB29" s="2436"/>
      <c r="AC29" s="2436"/>
      <c r="AD29" s="2436"/>
      <c r="AE29" s="2436"/>
      <c r="AF29" s="2436"/>
      <c r="AG29" s="257" t="s">
        <v>594</v>
      </c>
      <c r="AJ29" s="108">
        <v>24</v>
      </c>
      <c r="AK29" s="14" t="s">
        <v>808</v>
      </c>
      <c r="AL29" s="14" t="s">
        <v>849</v>
      </c>
      <c r="AM29" s="255" t="s">
        <v>2622</v>
      </c>
      <c r="AN29" s="14" t="s">
        <v>2623</v>
      </c>
      <c r="AO29" s="16" t="s">
        <v>1407</v>
      </c>
      <c r="BH29" s="109" t="s">
        <v>2624</v>
      </c>
      <c r="CK29" s="257">
        <v>10</v>
      </c>
      <c r="CL29" s="12" t="s">
        <v>2625</v>
      </c>
      <c r="CV29" s="12" t="s">
        <v>749</v>
      </c>
      <c r="CW29" s="12">
        <v>2</v>
      </c>
      <c r="CX29" s="105" t="s">
        <v>719</v>
      </c>
      <c r="CY29" s="105" t="s">
        <v>719</v>
      </c>
      <c r="CZ29" s="105" t="s">
        <v>597</v>
      </c>
      <c r="DA29" s="105" t="s">
        <v>595</v>
      </c>
      <c r="DB29" s="105" t="s">
        <v>594</v>
      </c>
      <c r="DC29" s="105" t="s">
        <v>593</v>
      </c>
      <c r="DD29" s="105" t="s">
        <v>589</v>
      </c>
      <c r="DE29" s="105" t="s">
        <v>510</v>
      </c>
      <c r="DF29" s="105" t="s">
        <v>693</v>
      </c>
      <c r="DG29" s="105" t="s">
        <v>510</v>
      </c>
      <c r="DH29" s="105" t="s">
        <v>693</v>
      </c>
      <c r="DI29" s="12" t="s">
        <v>531</v>
      </c>
      <c r="DJ29" s="12" t="s">
        <v>549</v>
      </c>
      <c r="DK29" s="12" t="s">
        <v>556</v>
      </c>
      <c r="DL29" s="106" t="s">
        <v>2525</v>
      </c>
      <c r="DM29" s="12">
        <v>0</v>
      </c>
      <c r="ED29" s="12" t="s">
        <v>2626</v>
      </c>
    </row>
    <row r="30" spans="1:137" ht="14.25" customHeight="1">
      <c r="A30" s="2428"/>
      <c r="B30" s="2429" t="s">
        <v>2627</v>
      </c>
      <c r="C30" s="2429"/>
      <c r="D30" s="2429"/>
      <c r="E30" s="2436" t="s">
        <v>2628</v>
      </c>
      <c r="F30" s="2436"/>
      <c r="G30" s="2436"/>
      <c r="H30" s="2436"/>
      <c r="I30" s="2436"/>
      <c r="J30" s="2436"/>
      <c r="K30" s="2436"/>
      <c r="L30" s="2436"/>
      <c r="M30" s="2436"/>
      <c r="N30" s="2436"/>
      <c r="O30" s="2436"/>
      <c r="P30" s="2436"/>
      <c r="Q30" s="2436"/>
      <c r="R30" s="2436"/>
      <c r="S30" s="2436"/>
      <c r="T30" s="2436"/>
      <c r="U30" s="2436"/>
      <c r="V30" s="2436"/>
      <c r="W30" s="2436"/>
      <c r="X30" s="2436"/>
      <c r="Y30" s="2436"/>
      <c r="Z30" s="2436"/>
      <c r="AA30" s="2436"/>
      <c r="AB30" s="2436"/>
      <c r="AC30" s="2436"/>
      <c r="AD30" s="2436"/>
      <c r="AE30" s="2437" t="s">
        <v>2558</v>
      </c>
      <c r="AF30" s="2437"/>
      <c r="AG30" s="257" t="s">
        <v>593</v>
      </c>
      <c r="AJ30" s="108">
        <v>25</v>
      </c>
      <c r="AK30" s="14" t="s">
        <v>814</v>
      </c>
      <c r="AL30" s="14" t="s">
        <v>856</v>
      </c>
      <c r="AM30" s="255" t="s">
        <v>2629</v>
      </c>
      <c r="AN30" s="14" t="s">
        <v>2630</v>
      </c>
      <c r="AO30" s="16" t="s">
        <v>1407</v>
      </c>
      <c r="BH30" s="12" t="s">
        <v>2631</v>
      </c>
      <c r="CK30" s="257">
        <v>11</v>
      </c>
      <c r="CL30" s="12" t="s">
        <v>2625</v>
      </c>
      <c r="CV30" s="12" t="s">
        <v>816</v>
      </c>
      <c r="CW30" s="12">
        <v>4</v>
      </c>
      <c r="CX30" s="105" t="s">
        <v>719</v>
      </c>
      <c r="CY30" s="105" t="s">
        <v>712</v>
      </c>
      <c r="CZ30" s="105" t="s">
        <v>603</v>
      </c>
      <c r="DA30" s="105" t="s">
        <v>599</v>
      </c>
      <c r="DB30" s="105" t="s">
        <v>595</v>
      </c>
      <c r="DC30" s="105" t="s">
        <v>593</v>
      </c>
      <c r="DD30" s="105" t="s">
        <v>589</v>
      </c>
      <c r="DE30" s="105" t="s">
        <v>510</v>
      </c>
      <c r="DF30" s="105" t="s">
        <v>693</v>
      </c>
      <c r="DG30" s="105" t="s">
        <v>510</v>
      </c>
      <c r="DH30" s="105" t="s">
        <v>723</v>
      </c>
      <c r="DI30" s="12" t="s">
        <v>1022</v>
      </c>
      <c r="DJ30" s="12" t="s">
        <v>1022</v>
      </c>
      <c r="DK30" s="12" t="s">
        <v>1022</v>
      </c>
      <c r="DL30" s="106">
        <v>2</v>
      </c>
      <c r="DM30" s="12">
        <v>1</v>
      </c>
      <c r="ED30" s="12" t="s">
        <v>2632</v>
      </c>
    </row>
    <row r="31" spans="1:137" ht="14.25" customHeight="1">
      <c r="B31" s="274"/>
      <c r="C31" s="274"/>
      <c r="D31" s="274"/>
      <c r="E31" s="274"/>
      <c r="F31" s="274"/>
      <c r="G31" s="274"/>
      <c r="H31" s="274"/>
      <c r="I31" s="274"/>
      <c r="J31" s="274"/>
      <c r="K31" s="274"/>
      <c r="L31" s="254"/>
      <c r="M31" s="254"/>
      <c r="N31" s="2445" t="s">
        <v>2633</v>
      </c>
      <c r="O31" s="2445"/>
      <c r="P31" s="2445"/>
      <c r="Q31" s="2446"/>
      <c r="R31" s="2446"/>
      <c r="S31" s="2446"/>
      <c r="T31" s="2446"/>
      <c r="U31" s="2446"/>
      <c r="V31" s="2446"/>
      <c r="W31" s="2446"/>
      <c r="X31" s="2446"/>
      <c r="Y31" s="2446"/>
      <c r="Z31" s="2446"/>
      <c r="AA31" s="2446"/>
      <c r="AB31" s="272" t="s">
        <v>2634</v>
      </c>
      <c r="AC31" s="2441"/>
      <c r="AD31" s="2442"/>
      <c r="AE31" s="2443" t="str">
        <f>(IF(ISNA(VLOOKUP(Q31,Stats!$AG$98:$AH$101,2,FALSE)),"",VLOOKUP(Q31,Stats!$AG$98:$AH$101,2,FALSE)))</f>
        <v/>
      </c>
      <c r="AF31" s="2444"/>
      <c r="AG31" s="257" t="s">
        <v>589</v>
      </c>
      <c r="AJ31" s="2447"/>
      <c r="AK31" s="2447"/>
      <c r="BH31" s="12" t="s">
        <v>2635</v>
      </c>
      <c r="CK31" s="257">
        <v>12</v>
      </c>
      <c r="CL31" s="12" t="s">
        <v>2625</v>
      </c>
      <c r="CV31" s="12" t="s">
        <v>823</v>
      </c>
      <c r="CW31" s="12">
        <v>15</v>
      </c>
      <c r="CX31" s="105" t="s">
        <v>745</v>
      </c>
      <c r="CY31" s="105" t="s">
        <v>2636</v>
      </c>
      <c r="CZ31" s="105" t="s">
        <v>717</v>
      </c>
      <c r="DA31" s="105" t="s">
        <v>717</v>
      </c>
      <c r="DB31" s="105" t="s">
        <v>723</v>
      </c>
      <c r="DC31" s="105" t="s">
        <v>723</v>
      </c>
      <c r="DD31" s="105" t="s">
        <v>723</v>
      </c>
      <c r="DE31" s="105" t="s">
        <v>693</v>
      </c>
      <c r="DF31" s="105" t="s">
        <v>693</v>
      </c>
      <c r="DG31" s="105" t="s">
        <v>510</v>
      </c>
      <c r="DH31" s="105" t="s">
        <v>510</v>
      </c>
      <c r="DI31" s="12" t="s">
        <v>1022</v>
      </c>
      <c r="DJ31" s="12" t="s">
        <v>1022</v>
      </c>
      <c r="DK31" s="12" t="s">
        <v>1022</v>
      </c>
      <c r="DL31" s="106">
        <v>8</v>
      </c>
      <c r="DM31" s="12">
        <v>1</v>
      </c>
      <c r="ED31" s="12" t="s">
        <v>2637</v>
      </c>
    </row>
    <row r="32" spans="1:137" ht="14.25" customHeight="1">
      <c r="A32" s="2448" t="s">
        <v>656</v>
      </c>
      <c r="B32" s="2450">
        <v>33</v>
      </c>
      <c r="C32" s="2451"/>
      <c r="D32" s="2454" t="s">
        <v>2067</v>
      </c>
      <c r="E32" s="2455"/>
      <c r="F32" s="2455"/>
      <c r="G32" s="2455"/>
      <c r="H32" s="2457"/>
      <c r="I32" s="2457"/>
      <c r="J32" s="2458"/>
      <c r="K32" s="2461" t="s">
        <v>386</v>
      </c>
      <c r="L32" s="2450">
        <f>IFERROR(AS54,20)</f>
        <v>20</v>
      </c>
      <c r="M32" s="2451"/>
      <c r="N32" s="2468" t="s">
        <v>2638</v>
      </c>
      <c r="O32" s="2445"/>
      <c r="P32" s="2445"/>
      <c r="Q32" s="2446"/>
      <c r="R32" s="2446"/>
      <c r="S32" s="2446"/>
      <c r="T32" s="2446"/>
      <c r="U32" s="2446"/>
      <c r="V32" s="2446"/>
      <c r="W32" s="2446"/>
      <c r="X32" s="2446"/>
      <c r="Y32" s="2446"/>
      <c r="Z32" s="2446"/>
      <c r="AA32" s="2446"/>
      <c r="AB32" s="275" t="s">
        <v>2634</v>
      </c>
      <c r="AC32" s="2441"/>
      <c r="AD32" s="2442"/>
      <c r="AE32" s="2443" t="str">
        <f>(IF(ISNA(VLOOKUP(Q32,Stats!$AG$56:$AH$83,2,FALSE)),"",VLOOKUP(Q32,Stats!$AG$56:$AH$83,2,FALSE)))</f>
        <v/>
      </c>
      <c r="AF32" s="2444"/>
      <c r="AG32" s="257" t="s">
        <v>693</v>
      </c>
      <c r="AJ32" s="2447"/>
      <c r="AK32" s="2447"/>
      <c r="BH32" s="12" t="s">
        <v>2639</v>
      </c>
      <c r="CK32" s="257">
        <v>13</v>
      </c>
      <c r="CL32" s="12" t="s">
        <v>2625</v>
      </c>
      <c r="CV32" s="12" t="s">
        <v>830</v>
      </c>
      <c r="CW32" s="12">
        <v>5</v>
      </c>
      <c r="CX32" s="105" t="s">
        <v>719</v>
      </c>
      <c r="CY32" s="105" t="s">
        <v>709</v>
      </c>
      <c r="CZ32" s="105" t="s">
        <v>593</v>
      </c>
      <c r="DA32" s="105" t="s">
        <v>593</v>
      </c>
      <c r="DB32" s="105" t="s">
        <v>589</v>
      </c>
      <c r="DC32" s="105" t="s">
        <v>510</v>
      </c>
      <c r="DD32" s="105" t="s">
        <v>510</v>
      </c>
      <c r="DE32" s="105" t="s">
        <v>510</v>
      </c>
      <c r="DF32" s="105" t="s">
        <v>510</v>
      </c>
      <c r="DG32" s="105" t="s">
        <v>510</v>
      </c>
      <c r="DH32" s="105" t="s">
        <v>510</v>
      </c>
      <c r="DI32" s="12" t="s">
        <v>1022</v>
      </c>
      <c r="DJ32" s="12" t="s">
        <v>1022</v>
      </c>
      <c r="DK32" s="12" t="s">
        <v>1022</v>
      </c>
      <c r="DL32" s="106">
        <v>6</v>
      </c>
      <c r="DM32" s="12">
        <v>1</v>
      </c>
    </row>
    <row r="33" spans="1:134" ht="14.25" customHeight="1">
      <c r="A33" s="2449"/>
      <c r="B33" s="2452"/>
      <c r="C33" s="2453"/>
      <c r="D33" s="2456"/>
      <c r="E33" s="2446"/>
      <c r="F33" s="2446"/>
      <c r="G33" s="2446"/>
      <c r="H33" s="2459"/>
      <c r="I33" s="2459"/>
      <c r="J33" s="2460"/>
      <c r="K33" s="2462"/>
      <c r="L33" s="2452"/>
      <c r="M33" s="2453"/>
      <c r="N33" s="2468" t="s">
        <v>2640</v>
      </c>
      <c r="O33" s="2445"/>
      <c r="P33" s="2445"/>
      <c r="Q33" s="2440"/>
      <c r="R33" s="2440"/>
      <c r="S33" s="2440"/>
      <c r="T33" s="2440"/>
      <c r="U33" s="2440"/>
      <c r="V33" s="2440"/>
      <c r="W33" s="2440"/>
      <c r="X33" s="2440"/>
      <c r="Y33" s="2440"/>
      <c r="Z33" s="2440"/>
      <c r="AA33" s="2440"/>
      <c r="AB33" s="272" t="s">
        <v>2634</v>
      </c>
      <c r="AC33" s="2441"/>
      <c r="AD33" s="2442"/>
      <c r="AE33" s="2443" t="str">
        <f>(IF(ISNA(VLOOKUP(Q33,Stats!$AG$88:$AH$93,2,FALSE)),"",VLOOKUP(Q33,Stats!$AG$88:$AH$93,2,FALSE)))</f>
        <v/>
      </c>
      <c r="AF33" s="2444"/>
      <c r="AG33" s="257" t="s">
        <v>723</v>
      </c>
      <c r="AM33" s="2383" t="s">
        <v>2641</v>
      </c>
      <c r="AN33" s="2383"/>
      <c r="BH33" s="12" t="s">
        <v>2642</v>
      </c>
      <c r="CK33" s="257">
        <v>14</v>
      </c>
      <c r="CL33" s="12" t="s">
        <v>2643</v>
      </c>
      <c r="CV33" s="12" t="s">
        <v>837</v>
      </c>
      <c r="CW33" s="12">
        <v>10</v>
      </c>
      <c r="CX33" s="105" t="s">
        <v>733</v>
      </c>
      <c r="CY33" s="105" t="s">
        <v>751</v>
      </c>
      <c r="CZ33" s="105" t="s">
        <v>510</v>
      </c>
      <c r="DA33" s="105" t="s">
        <v>693</v>
      </c>
      <c r="DB33" s="105" t="s">
        <v>693</v>
      </c>
      <c r="DC33" s="105" t="s">
        <v>693</v>
      </c>
      <c r="DD33" s="105" t="s">
        <v>693</v>
      </c>
      <c r="DE33" s="105" t="s">
        <v>510</v>
      </c>
      <c r="DF33" s="105" t="s">
        <v>510</v>
      </c>
      <c r="DG33" s="105" t="s">
        <v>510</v>
      </c>
      <c r="DH33" s="105" t="s">
        <v>510</v>
      </c>
      <c r="DI33" s="12" t="s">
        <v>1022</v>
      </c>
      <c r="DJ33" s="12" t="s">
        <v>1022</v>
      </c>
      <c r="DK33" s="12" t="s">
        <v>1022</v>
      </c>
      <c r="DL33" s="106">
        <v>7</v>
      </c>
      <c r="DM33" s="12">
        <v>1</v>
      </c>
      <c r="ED33" s="12" t="s">
        <v>2644</v>
      </c>
    </row>
    <row r="34" spans="1:134" ht="14.25" customHeight="1">
      <c r="B34" s="276"/>
      <c r="C34" s="276"/>
      <c r="D34" s="276"/>
      <c r="E34" s="276"/>
      <c r="F34" s="276"/>
      <c r="G34" s="276"/>
      <c r="H34" s="276"/>
      <c r="I34" s="276"/>
      <c r="J34" s="276"/>
      <c r="K34" s="277" t="s">
        <v>2645</v>
      </c>
      <c r="Q34" s="2469" t="s">
        <v>2646</v>
      </c>
      <c r="R34" s="2469"/>
      <c r="S34" s="2386" t="s">
        <v>2647</v>
      </c>
      <c r="T34" s="2386"/>
      <c r="U34" s="2386"/>
      <c r="X34" s="278"/>
      <c r="Y34" s="278"/>
      <c r="Z34" s="2471" t="s">
        <v>2648</v>
      </c>
      <c r="AA34" s="2471"/>
      <c r="AB34" s="2386" t="s">
        <v>2649</v>
      </c>
      <c r="AC34" s="2386"/>
      <c r="AD34" s="2386"/>
      <c r="AE34" s="2386" t="s">
        <v>2558</v>
      </c>
      <c r="AF34" s="2386"/>
      <c r="AG34" s="257" t="s">
        <v>717</v>
      </c>
      <c r="AM34" s="12" t="s">
        <v>2650</v>
      </c>
      <c r="AN34" s="12">
        <v>-3</v>
      </c>
      <c r="BH34" s="12" t="s">
        <v>1095</v>
      </c>
      <c r="CK34" s="257">
        <v>15</v>
      </c>
      <c r="CL34" s="12" t="s">
        <v>2643</v>
      </c>
      <c r="CV34" s="12" t="s">
        <v>844</v>
      </c>
      <c r="CW34" s="12">
        <v>10</v>
      </c>
      <c r="CX34" s="105" t="s">
        <v>733</v>
      </c>
      <c r="CY34" s="105" t="s">
        <v>719</v>
      </c>
      <c r="CZ34" s="105" t="s">
        <v>693</v>
      </c>
      <c r="DA34" s="105" t="s">
        <v>693</v>
      </c>
      <c r="DB34" s="105" t="s">
        <v>510</v>
      </c>
      <c r="DC34" s="105" t="s">
        <v>510</v>
      </c>
      <c r="DD34" s="105" t="s">
        <v>510</v>
      </c>
      <c r="DE34" s="105" t="s">
        <v>510</v>
      </c>
      <c r="DF34" s="105" t="s">
        <v>510</v>
      </c>
      <c r="DG34" s="105" t="s">
        <v>693</v>
      </c>
      <c r="DH34" s="105" t="s">
        <v>589</v>
      </c>
      <c r="DI34" s="12" t="s">
        <v>1022</v>
      </c>
      <c r="DJ34" s="12" t="s">
        <v>1022</v>
      </c>
      <c r="DK34" s="12" t="s">
        <v>1022</v>
      </c>
      <c r="DL34" s="106">
        <v>7</v>
      </c>
      <c r="DM34" s="12">
        <v>1</v>
      </c>
      <c r="ED34" s="12" t="s">
        <v>2651</v>
      </c>
    </row>
    <row r="35" spans="1:134" ht="14.25" customHeight="1">
      <c r="A35" s="276" t="s">
        <v>2652</v>
      </c>
      <c r="K35" s="279" t="s">
        <v>2653</v>
      </c>
      <c r="Q35" s="2470"/>
      <c r="R35" s="2470"/>
      <c r="S35" s="2464"/>
      <c r="T35" s="2465"/>
      <c r="U35" s="2466"/>
      <c r="V35" s="4" t="s">
        <v>2654</v>
      </c>
      <c r="Y35" s="4"/>
      <c r="Z35" s="2467" t="s">
        <v>2655</v>
      </c>
      <c r="AA35" s="2467"/>
      <c r="AB35" s="2406" t="s">
        <v>2548</v>
      </c>
      <c r="AC35" s="2406"/>
      <c r="AD35" s="2406"/>
      <c r="AE35" s="2443">
        <f>SUM(S35*5)</f>
        <v>0</v>
      </c>
      <c r="AF35" s="2444"/>
      <c r="AG35" s="257" t="s">
        <v>706</v>
      </c>
      <c r="AM35" s="12" t="s">
        <v>2656</v>
      </c>
      <c r="AN35" s="12">
        <v>-4</v>
      </c>
      <c r="BH35" s="12" t="s">
        <v>541</v>
      </c>
      <c r="CK35" s="257">
        <v>16</v>
      </c>
      <c r="CL35" s="12" t="s">
        <v>2643</v>
      </c>
      <c r="CV35" s="12" t="s">
        <v>851</v>
      </c>
      <c r="CW35" s="12">
        <v>5</v>
      </c>
      <c r="CX35" s="105" t="s">
        <v>719</v>
      </c>
      <c r="CY35" s="105" t="s">
        <v>712</v>
      </c>
      <c r="CZ35" s="105" t="s">
        <v>693</v>
      </c>
      <c r="DA35" s="105" t="s">
        <v>693</v>
      </c>
      <c r="DB35" s="105" t="s">
        <v>510</v>
      </c>
      <c r="DC35" s="105" t="s">
        <v>510</v>
      </c>
      <c r="DD35" s="105" t="s">
        <v>510</v>
      </c>
      <c r="DE35" s="105" t="s">
        <v>510</v>
      </c>
      <c r="DF35" s="105" t="s">
        <v>510</v>
      </c>
      <c r="DG35" s="105" t="s">
        <v>510</v>
      </c>
      <c r="DH35" s="105" t="s">
        <v>510</v>
      </c>
      <c r="DI35" s="12" t="s">
        <v>1022</v>
      </c>
      <c r="DJ35" s="12" t="s">
        <v>1022</v>
      </c>
      <c r="DK35" s="12" t="s">
        <v>1022</v>
      </c>
      <c r="DL35" s="106">
        <v>6</v>
      </c>
      <c r="DM35" s="12">
        <v>1</v>
      </c>
      <c r="ED35" s="12" t="s">
        <v>2657</v>
      </c>
    </row>
    <row r="36" spans="1:134" ht="14.25" customHeight="1">
      <c r="K36" s="279" t="s">
        <v>2658</v>
      </c>
      <c r="Q36" s="2470"/>
      <c r="R36" s="2470"/>
      <c r="Z36" s="252"/>
      <c r="AA36" s="252"/>
      <c r="AB36" s="2406" t="s">
        <v>2548</v>
      </c>
      <c r="AC36" s="2406"/>
      <c r="AD36" s="2406"/>
      <c r="AE36" s="2386" t="s">
        <v>2558</v>
      </c>
      <c r="AF36" s="2386"/>
      <c r="AG36" s="257" t="s">
        <v>800</v>
      </c>
      <c r="AM36" s="12" t="s">
        <v>2659</v>
      </c>
      <c r="AN36" s="12">
        <v>-2</v>
      </c>
      <c r="BH36" s="12" t="s">
        <v>1098</v>
      </c>
      <c r="CK36" s="257">
        <v>17</v>
      </c>
      <c r="CL36" s="12" t="s">
        <v>2643</v>
      </c>
      <c r="CV36" s="12" t="s">
        <v>858</v>
      </c>
      <c r="CW36" s="12">
        <v>12.5</v>
      </c>
      <c r="CX36" s="105" t="s">
        <v>726</v>
      </c>
      <c r="CY36" s="105" t="s">
        <v>733</v>
      </c>
      <c r="CZ36" s="105" t="s">
        <v>510</v>
      </c>
      <c r="DA36" s="105" t="s">
        <v>693</v>
      </c>
      <c r="DB36" s="105" t="s">
        <v>693</v>
      </c>
      <c r="DC36" s="105" t="s">
        <v>693</v>
      </c>
      <c r="DD36" s="105" t="s">
        <v>693</v>
      </c>
      <c r="DE36" s="105" t="s">
        <v>693</v>
      </c>
      <c r="DF36" s="105" t="s">
        <v>693</v>
      </c>
      <c r="DG36" s="105" t="s">
        <v>723</v>
      </c>
      <c r="DH36" s="105" t="s">
        <v>723</v>
      </c>
      <c r="DI36" s="12" t="s">
        <v>1022</v>
      </c>
      <c r="DJ36" s="12" t="s">
        <v>1022</v>
      </c>
      <c r="DK36" s="12" t="s">
        <v>1022</v>
      </c>
      <c r="DL36" s="106">
        <v>7</v>
      </c>
      <c r="DM36" s="12">
        <v>1</v>
      </c>
      <c r="ED36" s="12" t="s">
        <v>2660</v>
      </c>
    </row>
    <row r="37" spans="1:134" ht="14.25" customHeight="1">
      <c r="A37" s="2383" t="s">
        <v>2661</v>
      </c>
      <c r="B37" s="2383"/>
      <c r="C37" s="2383"/>
      <c r="D37" s="2383"/>
      <c r="E37" s="2383"/>
      <c r="F37" s="2383"/>
      <c r="G37" s="2383"/>
      <c r="H37" s="2383"/>
      <c r="I37" s="2383"/>
      <c r="J37" s="2463"/>
      <c r="K37" s="279" t="s">
        <v>2662</v>
      </c>
      <c r="Q37" s="2470"/>
      <c r="R37" s="2470"/>
      <c r="S37" s="2464"/>
      <c r="T37" s="2465"/>
      <c r="U37" s="2466"/>
      <c r="V37" s="4" t="s">
        <v>2663</v>
      </c>
      <c r="Y37" s="4"/>
      <c r="Z37" s="2467" t="s">
        <v>2655</v>
      </c>
      <c r="AA37" s="2467"/>
      <c r="AB37" s="2406" t="s">
        <v>2548</v>
      </c>
      <c r="AC37" s="2406"/>
      <c r="AD37" s="2406"/>
      <c r="AE37" s="2443">
        <f>SUM(S37*2)</f>
        <v>0</v>
      </c>
      <c r="AF37" s="2444"/>
      <c r="AG37" s="257" t="s">
        <v>808</v>
      </c>
      <c r="AM37" s="12" t="s">
        <v>2664</v>
      </c>
      <c r="AN37" s="12">
        <v>-2</v>
      </c>
      <c r="BH37" s="12" t="s">
        <v>2665</v>
      </c>
      <c r="CK37" s="257">
        <v>18</v>
      </c>
      <c r="CL37" s="12" t="s">
        <v>2666</v>
      </c>
      <c r="CV37" s="12" t="s">
        <v>864</v>
      </c>
      <c r="CW37" s="12">
        <v>8</v>
      </c>
      <c r="CX37" s="105" t="s">
        <v>719</v>
      </c>
      <c r="CY37" s="105" t="s">
        <v>733</v>
      </c>
      <c r="CZ37" s="105" t="s">
        <v>510</v>
      </c>
      <c r="DA37" s="105" t="s">
        <v>510</v>
      </c>
      <c r="DB37" s="105" t="s">
        <v>510</v>
      </c>
      <c r="DC37" s="105" t="s">
        <v>510</v>
      </c>
      <c r="DD37" s="105" t="s">
        <v>510</v>
      </c>
      <c r="DE37" s="105" t="s">
        <v>510</v>
      </c>
      <c r="DF37" s="105" t="s">
        <v>510</v>
      </c>
      <c r="DG37" s="105" t="s">
        <v>510</v>
      </c>
      <c r="DH37" s="105" t="s">
        <v>510</v>
      </c>
      <c r="DI37" s="12" t="s">
        <v>1022</v>
      </c>
      <c r="DJ37" s="12" t="s">
        <v>1022</v>
      </c>
      <c r="DK37" s="12" t="s">
        <v>1022</v>
      </c>
      <c r="DL37" s="106">
        <v>9</v>
      </c>
      <c r="DM37" s="12">
        <v>1</v>
      </c>
      <c r="ED37" s="12" t="s">
        <v>2667</v>
      </c>
    </row>
    <row r="38" spans="1:134" ht="14.25" customHeight="1">
      <c r="G38" s="2472" t="s">
        <v>1125</v>
      </c>
      <c r="H38" s="2472"/>
      <c r="K38" s="279" t="s">
        <v>2668</v>
      </c>
      <c r="Q38" s="2470"/>
      <c r="R38" s="2470"/>
      <c r="Z38" s="2467" t="s">
        <v>2669</v>
      </c>
      <c r="AA38" s="2467"/>
      <c r="AB38" s="2406" t="s">
        <v>2548</v>
      </c>
      <c r="AC38" s="2406"/>
      <c r="AD38" s="2406"/>
      <c r="AE38" s="2386" t="s">
        <v>2558</v>
      </c>
      <c r="AF38" s="2386"/>
      <c r="AG38" s="257" t="s">
        <v>814</v>
      </c>
      <c r="AM38" s="12" t="s">
        <v>2670</v>
      </c>
      <c r="AN38" s="12">
        <v>-2</v>
      </c>
      <c r="BH38" s="12" t="s">
        <v>2671</v>
      </c>
      <c r="CK38" s="257">
        <v>19</v>
      </c>
      <c r="CL38" s="12" t="s">
        <v>2666</v>
      </c>
      <c r="CV38" s="12" t="s">
        <v>870</v>
      </c>
      <c r="CW38" s="12">
        <v>6</v>
      </c>
      <c r="CX38" s="105" t="s">
        <v>733</v>
      </c>
      <c r="CY38" s="105" t="s">
        <v>726</v>
      </c>
      <c r="CZ38" s="105" t="s">
        <v>723</v>
      </c>
      <c r="DA38" s="105" t="s">
        <v>723</v>
      </c>
      <c r="DB38" s="105" t="s">
        <v>693</v>
      </c>
      <c r="DC38" s="105" t="s">
        <v>693</v>
      </c>
      <c r="DD38" s="105" t="s">
        <v>510</v>
      </c>
      <c r="DE38" s="105" t="s">
        <v>589</v>
      </c>
      <c r="DF38" s="105" t="s">
        <v>589</v>
      </c>
      <c r="DG38" s="105" t="s">
        <v>589</v>
      </c>
      <c r="DH38" s="105" t="s">
        <v>593</v>
      </c>
      <c r="DI38" s="12" t="s">
        <v>1022</v>
      </c>
      <c r="DJ38" s="12" t="s">
        <v>1022</v>
      </c>
      <c r="DK38" s="12" t="s">
        <v>1022</v>
      </c>
      <c r="DL38" s="106">
        <v>7</v>
      </c>
      <c r="DM38" s="12">
        <v>1</v>
      </c>
    </row>
    <row r="39" spans="1:134" ht="14.25" customHeight="1">
      <c r="A39" s="2473" t="s">
        <v>2672</v>
      </c>
      <c r="B39" s="2473"/>
      <c r="C39" s="2473"/>
      <c r="D39" s="2473"/>
      <c r="E39" s="2392">
        <v>14</v>
      </c>
      <c r="F39" s="2392"/>
      <c r="G39" s="2389"/>
      <c r="H39" s="2389"/>
      <c r="K39" s="279" t="s">
        <v>2673</v>
      </c>
      <c r="Q39" s="2470"/>
      <c r="R39" s="2470"/>
      <c r="S39" s="2474" t="s">
        <v>2674</v>
      </c>
      <c r="T39" s="2474"/>
      <c r="U39" s="2474"/>
      <c r="V39" s="2474"/>
      <c r="W39" s="2474"/>
      <c r="X39" s="2474"/>
      <c r="Y39" s="2474"/>
      <c r="Z39" s="2474"/>
      <c r="AA39" s="2474"/>
      <c r="AB39" s="2474"/>
      <c r="AC39" s="2474"/>
      <c r="AD39" s="2475"/>
      <c r="AE39" s="2443">
        <f>SUM(AE20,AE23,AE26,AE31,AE32,AE33,AE35,AE37)</f>
        <v>10</v>
      </c>
      <c r="AF39" s="2476"/>
      <c r="AG39" s="257" t="s">
        <v>821</v>
      </c>
      <c r="AM39" s="12" t="s">
        <v>2675</v>
      </c>
      <c r="AN39" s="12">
        <v>-5</v>
      </c>
      <c r="BH39" s="12" t="s">
        <v>2676</v>
      </c>
      <c r="CK39" s="257">
        <v>20</v>
      </c>
      <c r="CL39" s="12" t="s">
        <v>2666</v>
      </c>
      <c r="CV39" s="12" t="s">
        <v>875</v>
      </c>
      <c r="CW39" s="12">
        <v>4</v>
      </c>
      <c r="CX39" s="105" t="s">
        <v>779</v>
      </c>
      <c r="CY39" s="105" t="s">
        <v>712</v>
      </c>
      <c r="CZ39" s="105" t="s">
        <v>693</v>
      </c>
      <c r="DA39" s="105" t="s">
        <v>693</v>
      </c>
      <c r="DB39" s="105" t="s">
        <v>693</v>
      </c>
      <c r="DC39" s="105" t="s">
        <v>693</v>
      </c>
      <c r="DD39" s="105" t="s">
        <v>510</v>
      </c>
      <c r="DE39" s="105" t="s">
        <v>510</v>
      </c>
      <c r="DF39" s="105" t="s">
        <v>589</v>
      </c>
      <c r="DG39" s="105" t="s">
        <v>589</v>
      </c>
      <c r="DH39" s="105" t="s">
        <v>589</v>
      </c>
      <c r="DI39" s="12" t="s">
        <v>1022</v>
      </c>
      <c r="DJ39" s="12" t="s">
        <v>1022</v>
      </c>
      <c r="DK39" s="12" t="s">
        <v>1022</v>
      </c>
      <c r="DL39" s="106">
        <v>5</v>
      </c>
      <c r="DM39" s="12">
        <v>1</v>
      </c>
    </row>
    <row r="40" spans="1:134" ht="14.25" customHeight="1">
      <c r="A40" s="2473"/>
      <c r="B40" s="2473"/>
      <c r="C40" s="2473"/>
      <c r="D40" s="2473"/>
      <c r="E40" s="2392"/>
      <c r="F40" s="2392"/>
      <c r="G40" s="2389"/>
      <c r="H40" s="2389"/>
      <c r="K40" s="279" t="s">
        <v>2677</v>
      </c>
      <c r="Q40" s="2470"/>
      <c r="R40" s="2470"/>
      <c r="S40" s="2464"/>
      <c r="T40" s="2465"/>
      <c r="U40" s="2466"/>
      <c r="V40" s="4" t="s">
        <v>2678</v>
      </c>
      <c r="Y40" s="4"/>
      <c r="Z40" s="264"/>
      <c r="AA40" s="264"/>
      <c r="AB40" s="2406" t="s">
        <v>2548</v>
      </c>
      <c r="AC40" s="2406"/>
      <c r="AD40" s="2406"/>
      <c r="AE40" s="2477"/>
      <c r="AF40" s="2478"/>
      <c r="AG40" s="257" t="s">
        <v>828</v>
      </c>
      <c r="AM40" s="12" t="s">
        <v>2679</v>
      </c>
      <c r="AN40" s="12">
        <v>-5</v>
      </c>
      <c r="BH40" s="12" t="s">
        <v>2680</v>
      </c>
      <c r="CK40" s="257">
        <v>21</v>
      </c>
      <c r="CL40" s="12" t="s">
        <v>2666</v>
      </c>
      <c r="CV40" s="12" t="s">
        <v>880</v>
      </c>
      <c r="CW40" s="12">
        <v>8</v>
      </c>
      <c r="CX40" s="105" t="s">
        <v>719</v>
      </c>
      <c r="CY40" s="105" t="s">
        <v>2681</v>
      </c>
      <c r="CZ40" s="105" t="s">
        <v>589</v>
      </c>
      <c r="DA40" s="105" t="s">
        <v>510</v>
      </c>
      <c r="DB40" s="105" t="s">
        <v>510</v>
      </c>
      <c r="DC40" s="105" t="s">
        <v>510</v>
      </c>
      <c r="DD40" s="105" t="s">
        <v>510</v>
      </c>
      <c r="DE40" s="105" t="s">
        <v>510</v>
      </c>
      <c r="DF40" s="105" t="s">
        <v>510</v>
      </c>
      <c r="DG40" s="105" t="s">
        <v>589</v>
      </c>
      <c r="DH40" s="105" t="s">
        <v>593</v>
      </c>
      <c r="DI40" s="12" t="s">
        <v>1022</v>
      </c>
      <c r="DJ40" s="12" t="s">
        <v>1022</v>
      </c>
      <c r="DK40" s="12" t="s">
        <v>1022</v>
      </c>
      <c r="DL40" s="106">
        <v>13</v>
      </c>
      <c r="DM40" s="12">
        <v>1</v>
      </c>
    </row>
    <row r="41" spans="1:134" ht="14.25" customHeight="1">
      <c r="A41" s="2473" t="s">
        <v>2682</v>
      </c>
      <c r="B41" s="2473"/>
      <c r="C41" s="2473"/>
      <c r="D41" s="2473"/>
      <c r="E41" s="2392">
        <v>15</v>
      </c>
      <c r="F41" s="2392"/>
      <c r="G41" s="2389"/>
      <c r="H41" s="2389"/>
      <c r="K41" s="280" t="s">
        <v>2683</v>
      </c>
      <c r="AB41" s="2406" t="s">
        <v>2548</v>
      </c>
      <c r="AC41" s="2406"/>
      <c r="AD41" s="2406"/>
      <c r="AF41" s="4"/>
      <c r="AG41" s="257" t="s">
        <v>835</v>
      </c>
      <c r="AM41" s="12" t="s">
        <v>2684</v>
      </c>
      <c r="AN41" s="12">
        <v>-3</v>
      </c>
      <c r="BH41" s="12" t="s">
        <v>1105</v>
      </c>
      <c r="CK41" s="257">
        <v>22</v>
      </c>
      <c r="CL41" s="12" t="s">
        <v>2685</v>
      </c>
      <c r="CV41" s="12" t="s">
        <v>885</v>
      </c>
      <c r="CW41" s="12">
        <v>5</v>
      </c>
      <c r="CX41" s="105" t="s">
        <v>726</v>
      </c>
      <c r="CY41" s="105" t="s">
        <v>726</v>
      </c>
      <c r="CZ41" s="105" t="s">
        <v>593</v>
      </c>
      <c r="DA41" s="105" t="s">
        <v>589</v>
      </c>
      <c r="DB41" s="105" t="s">
        <v>589</v>
      </c>
      <c r="DC41" s="105" t="s">
        <v>510</v>
      </c>
      <c r="DD41" s="105" t="s">
        <v>510</v>
      </c>
      <c r="DE41" s="105" t="s">
        <v>510</v>
      </c>
      <c r="DF41" s="105" t="s">
        <v>510</v>
      </c>
      <c r="DG41" s="105" t="s">
        <v>510</v>
      </c>
      <c r="DH41" s="105" t="s">
        <v>693</v>
      </c>
      <c r="DI41" s="12" t="s">
        <v>1022</v>
      </c>
      <c r="DJ41" s="12" t="s">
        <v>1022</v>
      </c>
      <c r="DK41" s="12" t="s">
        <v>1022</v>
      </c>
      <c r="DL41" s="106">
        <v>8</v>
      </c>
      <c r="DM41" s="12">
        <v>1</v>
      </c>
    </row>
    <row r="42" spans="1:134" ht="14.25" customHeight="1">
      <c r="A42" s="2473"/>
      <c r="B42" s="2473"/>
      <c r="C42" s="2473"/>
      <c r="D42" s="2473"/>
      <c r="E42" s="2392"/>
      <c r="F42" s="2392"/>
      <c r="G42" s="2389"/>
      <c r="H42" s="2389"/>
      <c r="K42" s="279" t="s">
        <v>2686</v>
      </c>
      <c r="L42" s="4"/>
      <c r="M42" s="4"/>
      <c r="N42" s="4"/>
      <c r="O42" s="4"/>
      <c r="P42" s="4"/>
      <c r="R42" s="2490" t="s">
        <v>2687</v>
      </c>
      <c r="S42" s="2490"/>
      <c r="T42" s="2491">
        <f>IFERROR((35+AH20),0)</f>
        <v>0</v>
      </c>
      <c r="U42" s="2491"/>
      <c r="V42" s="281" t="s">
        <v>2688</v>
      </c>
      <c r="W42" s="281" t="s">
        <v>2689</v>
      </c>
      <c r="X42" s="2491">
        <f>IFERROR((70+AH20),0)</f>
        <v>0</v>
      </c>
      <c r="Y42" s="2491"/>
      <c r="Z42" s="2480" t="s">
        <v>2690</v>
      </c>
      <c r="AA42" s="2480"/>
      <c r="AB42" s="2479">
        <f>IFERROR((150+AH20),0)</f>
        <v>0</v>
      </c>
      <c r="AC42" s="2479"/>
      <c r="AD42" s="2480" t="s">
        <v>2691</v>
      </c>
      <c r="AE42" s="2480"/>
      <c r="AF42" s="2480"/>
      <c r="AM42" s="12" t="s">
        <v>2692</v>
      </c>
      <c r="AN42" s="12">
        <v>-2</v>
      </c>
      <c r="BH42" s="12" t="s">
        <v>2693</v>
      </c>
      <c r="CK42" s="257">
        <v>23</v>
      </c>
      <c r="CL42" s="12" t="s">
        <v>2685</v>
      </c>
      <c r="CV42" s="12" t="s">
        <v>890</v>
      </c>
      <c r="CW42" s="12">
        <v>4</v>
      </c>
      <c r="CX42" s="105" t="s">
        <v>709</v>
      </c>
      <c r="CY42" s="105" t="s">
        <v>709</v>
      </c>
      <c r="CZ42" s="105" t="s">
        <v>594</v>
      </c>
      <c r="DA42" s="105" t="s">
        <v>593</v>
      </c>
      <c r="DB42" s="105" t="s">
        <v>593</v>
      </c>
      <c r="DC42" s="105" t="s">
        <v>589</v>
      </c>
      <c r="DD42" s="105" t="s">
        <v>510</v>
      </c>
      <c r="DE42" s="105" t="s">
        <v>510</v>
      </c>
      <c r="DF42" s="105" t="s">
        <v>693</v>
      </c>
      <c r="DG42" s="105" t="s">
        <v>693</v>
      </c>
      <c r="DH42" s="105" t="s">
        <v>717</v>
      </c>
      <c r="DI42" s="12" t="s">
        <v>1022</v>
      </c>
      <c r="DJ42" s="12" t="s">
        <v>1022</v>
      </c>
      <c r="DK42" s="12" t="s">
        <v>1022</v>
      </c>
      <c r="DL42" s="106">
        <v>4</v>
      </c>
      <c r="DM42" s="12">
        <v>1</v>
      </c>
    </row>
    <row r="43" spans="1:134" ht="14.25" customHeight="1">
      <c r="A43" s="2473" t="s">
        <v>2694</v>
      </c>
      <c r="B43" s="2473"/>
      <c r="C43" s="2473"/>
      <c r="D43" s="2473"/>
      <c r="E43" s="2392">
        <v>16</v>
      </c>
      <c r="F43" s="2392"/>
      <c r="G43" s="2389"/>
      <c r="H43" s="2389"/>
      <c r="K43" s="279" t="s">
        <v>2695</v>
      </c>
      <c r="L43" s="4"/>
      <c r="M43" s="4"/>
      <c r="R43" s="2481" t="s">
        <v>2696</v>
      </c>
      <c r="S43" s="2482"/>
      <c r="T43" s="2482"/>
      <c r="U43" s="2482"/>
      <c r="V43" s="2485"/>
      <c r="W43" s="2485"/>
      <c r="X43" s="2485"/>
      <c r="Y43" s="2485"/>
      <c r="Z43" s="2486"/>
      <c r="AB43" s="282" t="s">
        <v>2697</v>
      </c>
      <c r="AC43" s="282"/>
      <c r="AD43" s="282"/>
      <c r="AE43" s="282">
        <f>SUM(V43*2)</f>
        <v>0</v>
      </c>
      <c r="AF43" s="4"/>
      <c r="AM43" s="12" t="s">
        <v>2698</v>
      </c>
      <c r="AN43" s="12">
        <v>-3</v>
      </c>
      <c r="BH43" s="12" t="s">
        <v>2699</v>
      </c>
      <c r="CK43" s="257">
        <v>24</v>
      </c>
      <c r="CL43" s="12" t="s">
        <v>2685</v>
      </c>
      <c r="CV43" s="12" t="s">
        <v>755</v>
      </c>
      <c r="CW43" s="12">
        <v>2</v>
      </c>
      <c r="CX43" s="105" t="s">
        <v>779</v>
      </c>
      <c r="CY43" s="105" t="s">
        <v>733</v>
      </c>
      <c r="CZ43" s="105" t="s">
        <v>593</v>
      </c>
      <c r="DA43" s="105" t="s">
        <v>593</v>
      </c>
      <c r="DB43" s="105" t="s">
        <v>589</v>
      </c>
      <c r="DC43" s="105" t="s">
        <v>510</v>
      </c>
      <c r="DD43" s="105" t="s">
        <v>510</v>
      </c>
      <c r="DE43" s="105" t="s">
        <v>510</v>
      </c>
      <c r="DF43" s="105" t="s">
        <v>723</v>
      </c>
      <c r="DG43" s="105" t="s">
        <v>693</v>
      </c>
      <c r="DH43" s="105" t="s">
        <v>717</v>
      </c>
      <c r="DI43" s="12" t="s">
        <v>2498</v>
      </c>
      <c r="DJ43" s="12" t="s">
        <v>2499</v>
      </c>
      <c r="DK43" s="12" t="s">
        <v>2700</v>
      </c>
      <c r="DL43" s="106" t="s">
        <v>2525</v>
      </c>
      <c r="DM43" s="12">
        <v>0</v>
      </c>
    </row>
    <row r="44" spans="1:134" ht="14.25" customHeight="1">
      <c r="A44" s="2473"/>
      <c r="B44" s="2473"/>
      <c r="C44" s="2473"/>
      <c r="D44" s="2473"/>
      <c r="E44" s="2392"/>
      <c r="F44" s="2392"/>
      <c r="G44" s="2389"/>
      <c r="H44" s="2389"/>
      <c r="K44" s="279" t="s">
        <v>2701</v>
      </c>
      <c r="L44" s="4"/>
      <c r="M44" s="4"/>
      <c r="R44" s="2483"/>
      <c r="S44" s="2484"/>
      <c r="T44" s="2484"/>
      <c r="U44" s="2484"/>
      <c r="V44" s="2487"/>
      <c r="W44" s="2487"/>
      <c r="X44" s="2487"/>
      <c r="Y44" s="2487"/>
      <c r="Z44" s="2488"/>
      <c r="AB44" s="283" t="s">
        <v>2702</v>
      </c>
      <c r="AC44" s="283"/>
      <c r="AD44" s="2489">
        <f>SUM(V43*10)</f>
        <v>0</v>
      </c>
      <c r="AE44" s="2489"/>
      <c r="AF44" s="4"/>
      <c r="BH44" s="12" t="s">
        <v>2458</v>
      </c>
      <c r="CK44" s="257">
        <v>25</v>
      </c>
      <c r="CL44" s="12" t="s">
        <v>2685</v>
      </c>
      <c r="CV44" s="12" t="s">
        <v>761</v>
      </c>
      <c r="CW44" s="12">
        <v>2</v>
      </c>
      <c r="CX44" s="105" t="s">
        <v>712</v>
      </c>
      <c r="CY44" s="105" t="s">
        <v>712</v>
      </c>
      <c r="CZ44" s="105" t="s">
        <v>597</v>
      </c>
      <c r="DA44" s="105" t="s">
        <v>595</v>
      </c>
      <c r="DB44" s="105" t="s">
        <v>593</v>
      </c>
      <c r="DC44" s="105" t="s">
        <v>589</v>
      </c>
      <c r="DD44" s="105" t="s">
        <v>510</v>
      </c>
      <c r="DE44" s="105" t="s">
        <v>510</v>
      </c>
      <c r="DF44" s="105" t="s">
        <v>723</v>
      </c>
      <c r="DG44" s="105" t="s">
        <v>693</v>
      </c>
      <c r="DH44" s="105" t="s">
        <v>717</v>
      </c>
      <c r="DI44" s="12" t="s">
        <v>549</v>
      </c>
      <c r="DJ44" s="12" t="s">
        <v>2516</v>
      </c>
      <c r="DK44" s="12" t="s">
        <v>2517</v>
      </c>
      <c r="DL44" s="106" t="s">
        <v>2525</v>
      </c>
      <c r="DM44" s="12">
        <v>0</v>
      </c>
    </row>
    <row r="45" spans="1:134" ht="14.25" customHeight="1">
      <c r="A45" s="2473" t="s">
        <v>2703</v>
      </c>
      <c r="B45" s="2473"/>
      <c r="C45" s="2473"/>
      <c r="D45" s="2473"/>
      <c r="E45" s="2392">
        <v>17</v>
      </c>
      <c r="F45" s="2392"/>
      <c r="G45" s="2389"/>
      <c r="H45" s="2389"/>
      <c r="K45" s="279" t="s">
        <v>2704</v>
      </c>
      <c r="V45" s="275" t="s">
        <v>2705</v>
      </c>
      <c r="W45" s="284"/>
      <c r="X45" s="284"/>
      <c r="Y45" s="284"/>
      <c r="Z45" s="1130">
        <f>IFERROR(SUM(V43/3),0)</f>
        <v>0</v>
      </c>
      <c r="AB45" s="283" t="s">
        <v>2706</v>
      </c>
      <c r="AC45" s="283"/>
      <c r="AD45" s="283"/>
      <c r="AE45" s="282">
        <f>SUM(V43*0.75)</f>
        <v>0</v>
      </c>
      <c r="AF45" s="4"/>
      <c r="AN45" s="12">
        <v>-2</v>
      </c>
      <c r="BH45" s="12" t="s">
        <v>2707</v>
      </c>
      <c r="CK45" s="257">
        <v>26</v>
      </c>
      <c r="CL45" s="12" t="s">
        <v>2708</v>
      </c>
      <c r="CV45" s="12" t="s">
        <v>766</v>
      </c>
      <c r="CW45" s="12">
        <v>5</v>
      </c>
      <c r="CX45" s="105" t="s">
        <v>719</v>
      </c>
      <c r="CY45" s="105" t="s">
        <v>709</v>
      </c>
      <c r="CZ45" s="105" t="s">
        <v>593</v>
      </c>
      <c r="DA45" s="105" t="s">
        <v>589</v>
      </c>
      <c r="DB45" s="105" t="s">
        <v>589</v>
      </c>
      <c r="DC45" s="105" t="s">
        <v>589</v>
      </c>
      <c r="DD45" s="105" t="s">
        <v>510</v>
      </c>
      <c r="DE45" s="105" t="s">
        <v>510</v>
      </c>
      <c r="DF45" s="105" t="s">
        <v>510</v>
      </c>
      <c r="DG45" s="105" t="s">
        <v>510</v>
      </c>
      <c r="DH45" s="105" t="s">
        <v>510</v>
      </c>
      <c r="DI45" s="12" t="s">
        <v>515</v>
      </c>
      <c r="DJ45" s="12" t="s">
        <v>531</v>
      </c>
      <c r="DK45" s="12" t="s">
        <v>385</v>
      </c>
      <c r="DL45" s="106">
        <v>6</v>
      </c>
      <c r="DM45" s="12">
        <v>1</v>
      </c>
    </row>
    <row r="46" spans="1:134" ht="14.25" customHeight="1">
      <c r="A46" s="2473"/>
      <c r="B46" s="2473"/>
      <c r="C46" s="2473"/>
      <c r="D46" s="2473"/>
      <c r="E46" s="2392"/>
      <c r="F46" s="2392"/>
      <c r="G46" s="2389"/>
      <c r="H46" s="2389"/>
      <c r="J46" s="276"/>
      <c r="K46" s="279" t="s">
        <v>2709</v>
      </c>
      <c r="V46" s="275" t="s">
        <v>2710</v>
      </c>
      <c r="W46" s="284"/>
      <c r="X46" s="284"/>
      <c r="Y46" s="284"/>
      <c r="Z46" s="1130">
        <f>SUM(V43*2)</f>
        <v>0</v>
      </c>
      <c r="AB46" s="282" t="s">
        <v>2711</v>
      </c>
      <c r="AC46" s="282"/>
      <c r="AD46" s="282"/>
      <c r="AE46" s="282">
        <f>SUM(V43*0.25)</f>
        <v>0</v>
      </c>
      <c r="AF46" s="4"/>
      <c r="AN46" s="12">
        <v>-3</v>
      </c>
      <c r="BH46" s="12" t="s">
        <v>492</v>
      </c>
      <c r="CK46" s="257">
        <v>27</v>
      </c>
      <c r="CL46" s="12" t="s">
        <v>2708</v>
      </c>
      <c r="CV46" s="12" t="s">
        <v>899</v>
      </c>
      <c r="CW46" s="12">
        <v>5</v>
      </c>
      <c r="CX46" s="105" t="s">
        <v>733</v>
      </c>
      <c r="CY46" s="105" t="s">
        <v>751</v>
      </c>
      <c r="CZ46" s="105" t="s">
        <v>593</v>
      </c>
      <c r="DA46" s="105" t="s">
        <v>589</v>
      </c>
      <c r="DB46" s="105" t="s">
        <v>510</v>
      </c>
      <c r="DC46" s="105" t="s">
        <v>510</v>
      </c>
      <c r="DD46" s="105" t="s">
        <v>510</v>
      </c>
      <c r="DE46" s="105" t="s">
        <v>510</v>
      </c>
      <c r="DF46" s="105" t="s">
        <v>510</v>
      </c>
      <c r="DG46" s="105" t="s">
        <v>693</v>
      </c>
      <c r="DH46" s="105" t="s">
        <v>723</v>
      </c>
      <c r="DI46" s="12" t="s">
        <v>1022</v>
      </c>
      <c r="DJ46" s="12" t="s">
        <v>1022</v>
      </c>
      <c r="DK46" s="12" t="s">
        <v>1022</v>
      </c>
      <c r="DL46" s="106">
        <v>8</v>
      </c>
      <c r="DM46" s="12">
        <v>1</v>
      </c>
    </row>
    <row r="47" spans="1:134" ht="14.25" customHeight="1">
      <c r="A47" s="2386" t="s">
        <v>393</v>
      </c>
      <c r="B47" s="2386"/>
      <c r="C47" s="2386"/>
      <c r="D47" s="2386"/>
      <c r="E47" s="2392">
        <v>17</v>
      </c>
      <c r="F47" s="2392"/>
      <c r="G47" s="2389"/>
      <c r="H47" s="2389"/>
      <c r="J47" s="276"/>
      <c r="K47" s="279" t="s">
        <v>2712</v>
      </c>
      <c r="X47" s="276"/>
      <c r="Y47" s="276"/>
      <c r="Z47" s="276"/>
      <c r="AA47" s="276"/>
      <c r="AB47" s="276"/>
      <c r="AC47" s="276"/>
      <c r="AD47" s="276"/>
      <c r="AE47" s="276"/>
      <c r="AF47" s="276"/>
      <c r="AN47" s="12">
        <v>-4</v>
      </c>
      <c r="BH47" s="12" t="s">
        <v>2713</v>
      </c>
      <c r="CK47" s="257">
        <v>28</v>
      </c>
      <c r="CL47" s="12" t="s">
        <v>2708</v>
      </c>
      <c r="CV47" s="12" t="s">
        <v>904</v>
      </c>
      <c r="CW47" s="12">
        <v>5</v>
      </c>
      <c r="CX47" s="105" t="s">
        <v>719</v>
      </c>
      <c r="CY47" s="105" t="s">
        <v>719</v>
      </c>
      <c r="CZ47" s="105" t="s">
        <v>601</v>
      </c>
      <c r="DA47" s="105" t="s">
        <v>597</v>
      </c>
      <c r="DB47" s="105" t="s">
        <v>594</v>
      </c>
      <c r="DC47" s="105" t="s">
        <v>589</v>
      </c>
      <c r="DD47" s="105" t="s">
        <v>510</v>
      </c>
      <c r="DE47" s="105" t="s">
        <v>510</v>
      </c>
      <c r="DF47" s="105" t="s">
        <v>693</v>
      </c>
      <c r="DG47" s="105" t="s">
        <v>693</v>
      </c>
      <c r="DH47" s="105" t="s">
        <v>693</v>
      </c>
      <c r="DI47" s="12" t="s">
        <v>1022</v>
      </c>
      <c r="DJ47" s="12" t="s">
        <v>1022</v>
      </c>
      <c r="DK47" s="12" t="s">
        <v>1022</v>
      </c>
      <c r="DL47" s="106">
        <v>4</v>
      </c>
      <c r="DM47" s="12">
        <v>1</v>
      </c>
    </row>
    <row r="48" spans="1:134" ht="14.25" customHeight="1">
      <c r="A48" s="2386"/>
      <c r="B48" s="2386"/>
      <c r="C48" s="2386"/>
      <c r="D48" s="2386"/>
      <c r="E48" s="2392"/>
      <c r="F48" s="2392"/>
      <c r="G48" s="2389"/>
      <c r="H48" s="2389"/>
      <c r="J48" s="276"/>
      <c r="K48" s="276"/>
      <c r="L48" s="276"/>
      <c r="M48" s="276"/>
      <c r="N48" s="276"/>
      <c r="O48" s="276"/>
      <c r="P48" s="276"/>
      <c r="V48" s="276"/>
      <c r="W48" s="276"/>
      <c r="X48" s="276"/>
      <c r="Y48" s="276"/>
      <c r="AA48" s="276"/>
      <c r="AB48" s="276"/>
      <c r="AC48" s="276"/>
      <c r="AD48" s="276"/>
      <c r="AE48" s="276"/>
      <c r="AF48" s="276"/>
      <c r="AN48" s="12">
        <v>-5</v>
      </c>
      <c r="BH48" s="12" t="s">
        <v>2714</v>
      </c>
      <c r="CK48" s="257">
        <v>29</v>
      </c>
      <c r="CL48" s="12" t="s">
        <v>2708</v>
      </c>
      <c r="CV48" s="12" t="s">
        <v>908</v>
      </c>
      <c r="CW48" s="12">
        <v>10</v>
      </c>
      <c r="CX48" s="105" t="s">
        <v>726</v>
      </c>
      <c r="CY48" s="105" t="s">
        <v>2715</v>
      </c>
      <c r="CZ48" s="105" t="s">
        <v>510</v>
      </c>
      <c r="DA48" s="105" t="s">
        <v>510</v>
      </c>
      <c r="DB48" s="105" t="s">
        <v>693</v>
      </c>
      <c r="DC48" s="105" t="s">
        <v>693</v>
      </c>
      <c r="DD48" s="105" t="s">
        <v>693</v>
      </c>
      <c r="DE48" s="105" t="s">
        <v>693</v>
      </c>
      <c r="DF48" s="105" t="s">
        <v>693</v>
      </c>
      <c r="DG48" s="105" t="s">
        <v>693</v>
      </c>
      <c r="DH48" s="105" t="s">
        <v>510</v>
      </c>
      <c r="DI48" s="12" t="s">
        <v>1022</v>
      </c>
      <c r="DJ48" s="12" t="s">
        <v>1022</v>
      </c>
      <c r="DK48" s="12" t="s">
        <v>1022</v>
      </c>
      <c r="DL48" s="106">
        <v>6</v>
      </c>
      <c r="DM48" s="12">
        <v>1</v>
      </c>
    </row>
    <row r="49" spans="1:117" ht="14.25" customHeight="1">
      <c r="A49" s="285"/>
      <c r="B49" s="285"/>
      <c r="C49" s="276"/>
      <c r="D49" s="276"/>
      <c r="E49" s="276"/>
      <c r="F49" s="276"/>
      <c r="G49" s="276"/>
      <c r="H49" s="276"/>
      <c r="I49" s="276"/>
      <c r="J49" s="276"/>
      <c r="K49" s="276"/>
      <c r="L49" s="276"/>
      <c r="M49" s="276"/>
      <c r="N49" s="276"/>
      <c r="O49" s="276"/>
      <c r="P49" s="276"/>
      <c r="Q49" s="276"/>
      <c r="R49" s="276"/>
      <c r="S49" s="276"/>
      <c r="T49" s="276"/>
      <c r="U49" s="276"/>
      <c r="V49" s="276"/>
      <c r="W49" s="276"/>
      <c r="X49" s="276"/>
      <c r="Y49" s="276"/>
      <c r="Z49" s="285"/>
      <c r="AA49" s="285"/>
      <c r="AL49" s="2495" t="s">
        <v>2716</v>
      </c>
      <c r="AM49" s="2495"/>
      <c r="AN49" s="107" t="str">
        <f>(IF(ISNA(VLOOKUP(Q32,Stats!$AG$56:$AI$83,3,FALSE)),"",VLOOKUP(Q32,Stats!$AG$56:$AI$83,3,FALSE)))</f>
        <v/>
      </c>
      <c r="AO49" s="1968" t="s">
        <v>2717</v>
      </c>
      <c r="AP49" s="1968"/>
      <c r="AQ49" s="1968"/>
      <c r="AR49" s="1968"/>
      <c r="AS49" s="12" t="e">
        <f>SUM(AN49-AC32)</f>
        <v>#VALUE!</v>
      </c>
      <c r="BH49" s="12" t="s">
        <v>2718</v>
      </c>
      <c r="CK49" s="257">
        <v>30</v>
      </c>
      <c r="CL49" s="12" t="s">
        <v>2708</v>
      </c>
      <c r="CV49" s="12" t="s">
        <v>912</v>
      </c>
      <c r="CW49" s="12">
        <v>7.5</v>
      </c>
      <c r="CX49" s="105" t="s">
        <v>726</v>
      </c>
      <c r="CY49" s="105" t="s">
        <v>733</v>
      </c>
      <c r="CZ49" s="105" t="s">
        <v>594</v>
      </c>
      <c r="DA49" s="105" t="s">
        <v>593</v>
      </c>
      <c r="DB49" s="105" t="s">
        <v>589</v>
      </c>
      <c r="DC49" s="105" t="s">
        <v>510</v>
      </c>
      <c r="DD49" s="105" t="s">
        <v>510</v>
      </c>
      <c r="DE49" s="105" t="s">
        <v>693</v>
      </c>
      <c r="DF49" s="105" t="s">
        <v>693</v>
      </c>
      <c r="DG49" s="105" t="s">
        <v>693</v>
      </c>
      <c r="DH49" s="105" t="s">
        <v>723</v>
      </c>
      <c r="DI49" s="12" t="s">
        <v>1022</v>
      </c>
      <c r="DJ49" s="12" t="s">
        <v>1022</v>
      </c>
      <c r="DK49" s="12" t="s">
        <v>1022</v>
      </c>
      <c r="DL49" s="106">
        <v>5</v>
      </c>
      <c r="DM49" s="12">
        <v>1</v>
      </c>
    </row>
    <row r="50" spans="1:117">
      <c r="AL50" s="2495"/>
      <c r="AM50" s="2495"/>
      <c r="AO50" s="1968" t="s">
        <v>2719</v>
      </c>
      <c r="AP50" s="1968"/>
      <c r="AQ50" s="1968"/>
      <c r="AR50" s="1968"/>
      <c r="AS50" s="12" t="e">
        <f>SUM(AS49-AT80)</f>
        <v>#VALUE!</v>
      </c>
      <c r="BH50" s="12" t="s">
        <v>2720</v>
      </c>
      <c r="CK50" s="257">
        <v>31</v>
      </c>
      <c r="CL50" s="12" t="s">
        <v>2708</v>
      </c>
      <c r="CV50" s="12" t="s">
        <v>916</v>
      </c>
      <c r="CW50" s="12">
        <v>6</v>
      </c>
      <c r="CX50" s="105" t="s">
        <v>709</v>
      </c>
      <c r="CY50" s="105" t="s">
        <v>2681</v>
      </c>
      <c r="CZ50" s="105" t="s">
        <v>593</v>
      </c>
      <c r="DA50" s="105" t="s">
        <v>589</v>
      </c>
      <c r="DB50" s="105" t="s">
        <v>510</v>
      </c>
      <c r="DC50" s="105" t="s">
        <v>510</v>
      </c>
      <c r="DD50" s="105" t="s">
        <v>510</v>
      </c>
      <c r="DE50" s="105" t="s">
        <v>510</v>
      </c>
      <c r="DF50" s="105" t="s">
        <v>510</v>
      </c>
      <c r="DG50" s="105" t="s">
        <v>693</v>
      </c>
      <c r="DH50" s="105" t="s">
        <v>723</v>
      </c>
      <c r="DI50" s="12" t="s">
        <v>1022</v>
      </c>
      <c r="DJ50" s="12" t="s">
        <v>1022</v>
      </c>
      <c r="DK50" s="12" t="s">
        <v>1022</v>
      </c>
      <c r="DL50" s="106">
        <v>5</v>
      </c>
      <c r="DM50" s="12">
        <v>1</v>
      </c>
    </row>
    <row r="51" spans="1:117" ht="15" customHeight="1">
      <c r="AO51" s="1968" t="s">
        <v>2721</v>
      </c>
      <c r="AP51" s="1968"/>
      <c r="AQ51" s="1968"/>
      <c r="AR51" s="1968"/>
      <c r="AS51" s="12" t="e">
        <f>SUM(AS50-AI94)</f>
        <v>#VALUE!</v>
      </c>
      <c r="BH51" s="12" t="s">
        <v>2722</v>
      </c>
      <c r="CV51" s="12" t="s">
        <v>715</v>
      </c>
      <c r="CW51" s="12">
        <v>3.5</v>
      </c>
      <c r="CX51" s="105" t="s">
        <v>719</v>
      </c>
      <c r="CY51" s="105" t="s">
        <v>709</v>
      </c>
      <c r="CZ51" s="105" t="s">
        <v>594</v>
      </c>
      <c r="DA51" s="105" t="s">
        <v>593</v>
      </c>
      <c r="DB51" s="105" t="s">
        <v>589</v>
      </c>
      <c r="DC51" s="105" t="s">
        <v>510</v>
      </c>
      <c r="DD51" s="105" t="s">
        <v>510</v>
      </c>
      <c r="DE51" s="105" t="s">
        <v>510</v>
      </c>
      <c r="DF51" s="105" t="s">
        <v>693</v>
      </c>
      <c r="DG51" s="105" t="s">
        <v>510</v>
      </c>
      <c r="DH51" s="105" t="s">
        <v>723</v>
      </c>
      <c r="DI51" s="12" t="s">
        <v>1022</v>
      </c>
      <c r="DJ51" s="12" t="s">
        <v>1022</v>
      </c>
      <c r="DK51" s="12" t="s">
        <v>1022</v>
      </c>
      <c r="DL51" s="106">
        <v>3</v>
      </c>
      <c r="DM51" s="12">
        <v>1</v>
      </c>
    </row>
    <row r="52" spans="1:117">
      <c r="AO52" s="1968" t="s">
        <v>2723</v>
      </c>
      <c r="AP52" s="1968"/>
      <c r="AQ52" s="1968"/>
      <c r="AR52" s="1968"/>
      <c r="AS52" s="12" t="e">
        <f>SUM(AS51-AC33)</f>
        <v>#VALUE!</v>
      </c>
      <c r="BH52" s="12" t="s">
        <v>615</v>
      </c>
      <c r="CV52" s="12" t="s">
        <v>923</v>
      </c>
      <c r="CW52" s="12">
        <v>25</v>
      </c>
      <c r="CX52" s="105" t="s">
        <v>798</v>
      </c>
      <c r="CY52" s="105" t="s">
        <v>2636</v>
      </c>
      <c r="CZ52" s="105" t="s">
        <v>723</v>
      </c>
      <c r="DA52" s="105" t="s">
        <v>723</v>
      </c>
      <c r="DB52" s="105" t="s">
        <v>723</v>
      </c>
      <c r="DC52" s="105" t="s">
        <v>723</v>
      </c>
      <c r="DD52" s="105" t="s">
        <v>717</v>
      </c>
      <c r="DE52" s="105" t="s">
        <v>717</v>
      </c>
      <c r="DF52" s="105" t="s">
        <v>717</v>
      </c>
      <c r="DG52" s="105" t="s">
        <v>693</v>
      </c>
      <c r="DH52" s="105" t="s">
        <v>510</v>
      </c>
      <c r="DI52" s="12" t="s">
        <v>1022</v>
      </c>
      <c r="DJ52" s="12" t="s">
        <v>1022</v>
      </c>
      <c r="DK52" s="12" t="s">
        <v>1022</v>
      </c>
      <c r="DL52" s="106">
        <v>10</v>
      </c>
      <c r="DM52" s="12">
        <v>1</v>
      </c>
    </row>
    <row r="53" spans="1:117">
      <c r="AO53" s="2492" t="s">
        <v>2724</v>
      </c>
      <c r="AP53" s="2492"/>
      <c r="AQ53" s="2492"/>
      <c r="AR53" s="2492"/>
      <c r="AS53" s="12" t="e">
        <f>SUM(AS52-AC31)</f>
        <v>#VALUE!</v>
      </c>
      <c r="BH53" s="12" t="s">
        <v>2725</v>
      </c>
      <c r="CV53" s="12" t="s">
        <v>927</v>
      </c>
      <c r="CW53" s="12">
        <v>5</v>
      </c>
      <c r="CX53" s="105" t="s">
        <v>733</v>
      </c>
      <c r="CY53" s="105" t="s">
        <v>757</v>
      </c>
      <c r="CZ53" s="105" t="s">
        <v>594</v>
      </c>
      <c r="DA53" s="105" t="s">
        <v>593</v>
      </c>
      <c r="DB53" s="105" t="s">
        <v>589</v>
      </c>
      <c r="DC53" s="105" t="s">
        <v>589</v>
      </c>
      <c r="DD53" s="105" t="s">
        <v>510</v>
      </c>
      <c r="DE53" s="105" t="s">
        <v>510</v>
      </c>
      <c r="DF53" s="105" t="s">
        <v>693</v>
      </c>
      <c r="DG53" s="105" t="s">
        <v>510</v>
      </c>
      <c r="DH53" s="105" t="s">
        <v>693</v>
      </c>
      <c r="DI53" s="12" t="s">
        <v>1022</v>
      </c>
      <c r="DJ53" s="12" t="s">
        <v>1022</v>
      </c>
      <c r="DK53" s="12" t="s">
        <v>1022</v>
      </c>
      <c r="DL53" s="106">
        <v>6</v>
      </c>
      <c r="DM53" s="12">
        <v>1</v>
      </c>
    </row>
    <row r="54" spans="1:117">
      <c r="AO54" s="2493" t="s">
        <v>2726</v>
      </c>
      <c r="AP54" s="2494"/>
      <c r="AQ54" s="2494"/>
      <c r="AR54" s="2494"/>
      <c r="AS54" s="286" t="e">
        <f>AS53</f>
        <v>#VALUE!</v>
      </c>
      <c r="BH54" s="12" t="s">
        <v>619</v>
      </c>
      <c r="CV54" s="12" t="s">
        <v>931</v>
      </c>
      <c r="CW54" s="12">
        <v>12.5</v>
      </c>
      <c r="CX54" s="105" t="s">
        <v>726</v>
      </c>
      <c r="CY54" s="105" t="s">
        <v>726</v>
      </c>
      <c r="CZ54" s="257">
        <v>-1</v>
      </c>
      <c r="DA54" s="257">
        <v>-1</v>
      </c>
      <c r="DB54" s="257">
        <v>0</v>
      </c>
      <c r="DC54" s="257" t="s">
        <v>693</v>
      </c>
      <c r="DD54" s="257" t="s">
        <v>693</v>
      </c>
      <c r="DE54" s="257" t="s">
        <v>693</v>
      </c>
      <c r="DF54" s="257">
        <v>0</v>
      </c>
      <c r="DG54" s="257">
        <v>0</v>
      </c>
      <c r="DH54" s="257">
        <v>0</v>
      </c>
      <c r="DI54" s="12" t="s">
        <v>1022</v>
      </c>
      <c r="DJ54" s="12" t="s">
        <v>1022</v>
      </c>
      <c r="DK54" s="12" t="s">
        <v>1022</v>
      </c>
      <c r="DL54" s="106">
        <v>10</v>
      </c>
      <c r="DM54" s="12">
        <v>1</v>
      </c>
    </row>
    <row r="55" spans="1:117">
      <c r="AG55" s="109" t="s">
        <v>698</v>
      </c>
      <c r="BH55" s="12" t="s">
        <v>532</v>
      </c>
    </row>
    <row r="56" spans="1:117">
      <c r="AG56" s="12" t="s">
        <v>2727</v>
      </c>
      <c r="AH56" s="12">
        <v>0</v>
      </c>
      <c r="AI56" s="12">
        <v>10</v>
      </c>
      <c r="AQ56" s="12" t="s">
        <v>2728</v>
      </c>
      <c r="BH56" s="12" t="s">
        <v>2729</v>
      </c>
    </row>
    <row r="57" spans="1:117">
      <c r="AG57" s="12" t="s">
        <v>2730</v>
      </c>
      <c r="AH57" s="12">
        <v>15</v>
      </c>
      <c r="AI57" s="12">
        <v>8</v>
      </c>
      <c r="AQ57" s="12">
        <v>3</v>
      </c>
      <c r="AR57" s="1127" t="s">
        <v>595</v>
      </c>
      <c r="BH57" s="12" t="s">
        <v>2731</v>
      </c>
    </row>
    <row r="58" spans="1:117">
      <c r="AG58" s="12" t="s">
        <v>2732</v>
      </c>
      <c r="AH58" s="12">
        <v>10</v>
      </c>
      <c r="AI58" s="12">
        <v>8</v>
      </c>
      <c r="AQ58" s="12">
        <v>4</v>
      </c>
      <c r="AR58" s="1127" t="s">
        <v>594</v>
      </c>
      <c r="BH58" s="12" t="s">
        <v>2733</v>
      </c>
    </row>
    <row r="59" spans="1:117">
      <c r="F59" s="2377"/>
      <c r="G59" s="2377"/>
      <c r="H59" s="2377"/>
      <c r="I59" s="2377"/>
      <c r="J59" s="2377"/>
      <c r="K59" s="2377"/>
      <c r="L59" s="2377"/>
      <c r="M59" s="2377"/>
      <c r="N59" s="2377"/>
      <c r="AG59" s="12" t="s">
        <v>2734</v>
      </c>
      <c r="AH59" s="12">
        <v>20</v>
      </c>
      <c r="AI59" s="12">
        <v>7</v>
      </c>
      <c r="AQ59" s="12">
        <v>5</v>
      </c>
      <c r="AR59" s="1127" t="s">
        <v>593</v>
      </c>
      <c r="BH59" s="12" t="s">
        <v>2735</v>
      </c>
    </row>
    <row r="60" spans="1:117">
      <c r="AG60" s="12" t="s">
        <v>2736</v>
      </c>
      <c r="AH60" s="12">
        <v>25</v>
      </c>
      <c r="AI60" s="12">
        <v>7</v>
      </c>
      <c r="AQ60" s="12">
        <v>6</v>
      </c>
      <c r="AR60" s="1127" t="s">
        <v>589</v>
      </c>
      <c r="BH60" s="12" t="s">
        <v>506</v>
      </c>
      <c r="CX60" s="107" t="s">
        <v>2737</v>
      </c>
      <c r="CY60" s="107" t="s">
        <v>2738</v>
      </c>
      <c r="CZ60" s="12" t="s">
        <v>2739</v>
      </c>
    </row>
    <row r="61" spans="1:117">
      <c r="AG61" s="12" t="s">
        <v>2740</v>
      </c>
      <c r="AH61" s="12">
        <v>40</v>
      </c>
      <c r="AI61" s="12">
        <v>6</v>
      </c>
      <c r="AQ61" s="12">
        <v>7</v>
      </c>
      <c r="AR61" s="1127" t="s">
        <v>510</v>
      </c>
      <c r="BH61" s="12" t="s">
        <v>566</v>
      </c>
      <c r="CV61" s="257" t="s">
        <v>693</v>
      </c>
      <c r="CW61" s="12" t="s">
        <v>2741</v>
      </c>
      <c r="CX61" s="107">
        <f>(IF(ISNA(VLOOKUP(A20,Stats!$CV$1:$DM$54,18,FALSE)),"",VLOOKUP(A20,Stats!$CV$1:$DM$54,18,FALSE)))</f>
        <v>0</v>
      </c>
      <c r="CY61" s="107" t="e">
        <f>SUM(I3*CX61)</f>
        <v>#VALUE!</v>
      </c>
      <c r="CZ61" s="107" t="e">
        <f>SUM(L3*CX61)</f>
        <v>#VALUE!</v>
      </c>
      <c r="DA61" s="107"/>
    </row>
    <row r="62" spans="1:117">
      <c r="AG62" s="12" t="s">
        <v>2742</v>
      </c>
      <c r="AH62" s="12">
        <v>30</v>
      </c>
      <c r="AI62" s="12">
        <v>5</v>
      </c>
      <c r="AQ62" s="12">
        <v>8</v>
      </c>
      <c r="AR62" s="1127" t="s">
        <v>510</v>
      </c>
      <c r="BH62" s="12" t="s">
        <v>2743</v>
      </c>
      <c r="CV62" s="257" t="s">
        <v>723</v>
      </c>
      <c r="CW62" s="12" t="s">
        <v>2744</v>
      </c>
      <c r="CX62" s="107" t="str">
        <f>(IF(ISNA(VLOOKUP(A23,Stats!$CV$1:$DM$54,18,FALSE)),"",VLOOKUP(A23,Stats!$CV$1:$DM$54,18,FALSE)))</f>
        <v/>
      </c>
      <c r="CY62" s="107" t="e">
        <f>SUM(I3*CX62)</f>
        <v>#VALUE!</v>
      </c>
      <c r="CZ62" s="107" t="e">
        <f>SUM(L3*CX62)</f>
        <v>#VALUE!</v>
      </c>
    </row>
    <row r="63" spans="1:117">
      <c r="AG63" s="12" t="s">
        <v>2745</v>
      </c>
      <c r="AH63" s="12">
        <v>40</v>
      </c>
      <c r="AI63" s="12">
        <v>4</v>
      </c>
      <c r="AQ63" s="12">
        <v>9</v>
      </c>
      <c r="AR63" s="1127" t="s">
        <v>510</v>
      </c>
      <c r="CV63" s="257" t="s">
        <v>717</v>
      </c>
      <c r="CW63" s="12" t="s">
        <v>2746</v>
      </c>
      <c r="CX63" s="107" t="str">
        <f>(IF(ISNA(VLOOKUP(A26,Stats!$CV$1:$DM$54,18,FALSE)),"",VLOOKUP(A26,Stats!$CV$1:$DM$54,18,FALSE)))</f>
        <v/>
      </c>
      <c r="CY63" s="107" t="e">
        <f>SUM(I3*CX63)</f>
        <v>#VALUE!</v>
      </c>
      <c r="CZ63" s="107" t="e">
        <f>SUM(L3*CX63)</f>
        <v>#VALUE!</v>
      </c>
    </row>
    <row r="64" spans="1:117">
      <c r="AG64" s="12" t="s">
        <v>2747</v>
      </c>
      <c r="AH64" s="12">
        <v>35</v>
      </c>
      <c r="AI64" s="12">
        <v>4</v>
      </c>
      <c r="AQ64" s="12">
        <v>10</v>
      </c>
      <c r="AR64" s="1127" t="s">
        <v>510</v>
      </c>
      <c r="CV64" s="257" t="s">
        <v>706</v>
      </c>
      <c r="CW64" s="12" t="s">
        <v>2748</v>
      </c>
    </row>
    <row r="65" spans="33:104">
      <c r="AG65" s="12" t="s">
        <v>2749</v>
      </c>
      <c r="AH65" s="12">
        <v>45</v>
      </c>
      <c r="AI65" s="12">
        <v>3</v>
      </c>
      <c r="AQ65" s="12">
        <v>11</v>
      </c>
      <c r="AR65" s="1127" t="s">
        <v>510</v>
      </c>
      <c r="CV65" s="257" t="s">
        <v>800</v>
      </c>
      <c r="CW65" s="12" t="s">
        <v>2741</v>
      </c>
      <c r="CY65" s="107" t="e">
        <f>SUM(CY61+E21)</f>
        <v>#VALUE!</v>
      </c>
      <c r="CZ65" s="107" t="e">
        <f>SUM(CZ61+G21)</f>
        <v>#VALUE!</v>
      </c>
    </row>
    <row r="66" spans="33:104">
      <c r="AG66" s="12" t="s">
        <v>2750</v>
      </c>
      <c r="AH66" s="12">
        <v>0</v>
      </c>
      <c r="AI66" s="12">
        <v>10</v>
      </c>
      <c r="AQ66" s="12">
        <v>12</v>
      </c>
      <c r="AR66" s="1127" t="s">
        <v>510</v>
      </c>
      <c r="CV66" s="257" t="s">
        <v>808</v>
      </c>
      <c r="CW66" s="12" t="s">
        <v>2744</v>
      </c>
      <c r="CY66" s="107" t="e">
        <f>SUM(CY62+E24)</f>
        <v>#VALUE!</v>
      </c>
      <c r="CZ66" s="107" t="e">
        <f>SUM(CZ62+G24)</f>
        <v>#VALUE!</v>
      </c>
    </row>
    <row r="67" spans="33:104">
      <c r="AG67" s="12" t="s">
        <v>2751</v>
      </c>
      <c r="AH67" s="12">
        <v>7</v>
      </c>
      <c r="AI67" s="12">
        <v>8</v>
      </c>
      <c r="AQ67" s="12">
        <v>13</v>
      </c>
      <c r="AR67" s="1127" t="s">
        <v>510</v>
      </c>
      <c r="CV67" s="257" t="s">
        <v>814</v>
      </c>
      <c r="CW67" s="12" t="s">
        <v>2746</v>
      </c>
      <c r="CY67" s="107" t="e">
        <f>SUM(CY63+E27)</f>
        <v>#VALUE!</v>
      </c>
      <c r="CZ67" s="107" t="e">
        <f>SUM(CZ63+G27)</f>
        <v>#VALUE!</v>
      </c>
    </row>
    <row r="68" spans="33:104">
      <c r="AG68" s="12" t="s">
        <v>2752</v>
      </c>
      <c r="AH68" s="12">
        <v>5</v>
      </c>
      <c r="AI68" s="12">
        <v>8</v>
      </c>
      <c r="AQ68" s="12">
        <v>14</v>
      </c>
      <c r="AR68" s="1127" t="s">
        <v>510</v>
      </c>
      <c r="CV68" s="257" t="s">
        <v>821</v>
      </c>
    </row>
    <row r="69" spans="33:104">
      <c r="AG69" s="12" t="s">
        <v>2753</v>
      </c>
      <c r="AH69" s="12">
        <v>10</v>
      </c>
      <c r="AI69" s="12">
        <v>7</v>
      </c>
      <c r="AQ69" s="12">
        <v>15</v>
      </c>
      <c r="AR69" s="1127" t="s">
        <v>631</v>
      </c>
      <c r="CV69" s="257" t="s">
        <v>828</v>
      </c>
    </row>
    <row r="70" spans="33:104">
      <c r="AG70" s="12" t="s">
        <v>2754</v>
      </c>
      <c r="AH70" s="12">
        <v>12</v>
      </c>
      <c r="AI70" s="12">
        <v>7</v>
      </c>
      <c r="AQ70" s="12">
        <v>16</v>
      </c>
      <c r="AR70" s="1127" t="s">
        <v>496</v>
      </c>
      <c r="CV70" s="257" t="s">
        <v>835</v>
      </c>
    </row>
    <row r="71" spans="33:104">
      <c r="AG71" s="12" t="s">
        <v>2755</v>
      </c>
      <c r="AH71" s="12">
        <v>20</v>
      </c>
      <c r="AI71" s="12">
        <v>6</v>
      </c>
      <c r="AQ71" s="12">
        <v>17</v>
      </c>
      <c r="AR71" s="1127" t="s">
        <v>575</v>
      </c>
      <c r="CV71" s="257" t="s">
        <v>842</v>
      </c>
    </row>
    <row r="72" spans="33:104">
      <c r="AG72" s="12" t="s">
        <v>2756</v>
      </c>
      <c r="AH72" s="12">
        <v>15</v>
      </c>
      <c r="AI72" s="12">
        <v>5</v>
      </c>
      <c r="AQ72" s="12">
        <v>18</v>
      </c>
      <c r="AR72" s="1127" t="s">
        <v>570</v>
      </c>
      <c r="CV72" s="257" t="s">
        <v>849</v>
      </c>
    </row>
    <row r="73" spans="33:104">
      <c r="AG73" s="12" t="s">
        <v>2757</v>
      </c>
      <c r="AH73" s="12">
        <v>15</v>
      </c>
      <c r="AI73" s="12">
        <v>5</v>
      </c>
      <c r="AQ73" s="12">
        <v>19</v>
      </c>
      <c r="AR73" s="1127" t="s">
        <v>570</v>
      </c>
    </row>
    <row r="74" spans="33:104">
      <c r="AG74" s="12" t="s">
        <v>2758</v>
      </c>
      <c r="AH74" s="12">
        <v>20</v>
      </c>
      <c r="AI74" s="12">
        <v>4</v>
      </c>
      <c r="AQ74" s="12">
        <v>20</v>
      </c>
      <c r="AR74" s="1127" t="s">
        <v>570</v>
      </c>
    </row>
    <row r="75" spans="33:104">
      <c r="AG75" s="12" t="s">
        <v>2759</v>
      </c>
      <c r="AH75" s="12">
        <v>17</v>
      </c>
      <c r="AI75" s="12">
        <v>4</v>
      </c>
      <c r="AQ75" s="12">
        <v>21</v>
      </c>
      <c r="AR75" s="1127" t="s">
        <v>562</v>
      </c>
      <c r="CV75" s="12" t="s">
        <v>2760</v>
      </c>
    </row>
    <row r="76" spans="33:104">
      <c r="AG76" s="12" t="s">
        <v>2761</v>
      </c>
      <c r="AH76" s="12">
        <v>22</v>
      </c>
      <c r="AI76" s="12">
        <v>3</v>
      </c>
      <c r="AQ76" s="12">
        <v>22</v>
      </c>
      <c r="AR76" s="1127" t="s">
        <v>562</v>
      </c>
      <c r="CV76" s="12" t="s">
        <v>2762</v>
      </c>
    </row>
    <row r="77" spans="33:104">
      <c r="AG77" s="12" t="s">
        <v>2763</v>
      </c>
      <c r="AH77" s="12">
        <v>1</v>
      </c>
      <c r="AI77" s="12">
        <v>8</v>
      </c>
      <c r="AQ77" s="12">
        <v>23</v>
      </c>
      <c r="AR77" s="1127" t="s">
        <v>562</v>
      </c>
      <c r="CV77" s="12" t="s">
        <v>748</v>
      </c>
    </row>
    <row r="78" spans="33:104">
      <c r="AG78" s="12" t="s">
        <v>2764</v>
      </c>
      <c r="AH78" s="12">
        <v>1</v>
      </c>
      <c r="AI78" s="12">
        <v>7</v>
      </c>
      <c r="AQ78" s="12">
        <v>24</v>
      </c>
      <c r="AR78" s="1127" t="s">
        <v>553</v>
      </c>
      <c r="CV78" s="12" t="s">
        <v>754</v>
      </c>
    </row>
    <row r="79" spans="33:104">
      <c r="AG79" s="12" t="s">
        <v>2765</v>
      </c>
      <c r="AH79" s="12">
        <v>1</v>
      </c>
      <c r="AI79" s="12">
        <v>6</v>
      </c>
      <c r="AQ79" s="12">
        <v>25</v>
      </c>
      <c r="AR79" s="1127" t="s">
        <v>553</v>
      </c>
      <c r="CV79" s="12" t="s">
        <v>743</v>
      </c>
    </row>
    <row r="80" spans="33:104">
      <c r="AG80" s="12" t="s">
        <v>2766</v>
      </c>
      <c r="AH80" s="12">
        <v>1</v>
      </c>
      <c r="AI80" s="12">
        <v>5</v>
      </c>
      <c r="AQ80" s="12" t="s">
        <v>2767</v>
      </c>
      <c r="AT80" s="2383" t="str">
        <f>(IF(ISNA(VLOOKUP(C9,Stats!$AQ$57:$AR$79,2,FALSE)),"",VLOOKUP(C9,Stats!$AQ$57:$AR$79,2,FALSE)))</f>
        <v/>
      </c>
      <c r="AU80" s="2383"/>
      <c r="CV80" s="12" t="s">
        <v>2768</v>
      </c>
    </row>
    <row r="81" spans="33:100">
      <c r="AG81" s="12" t="s">
        <v>2769</v>
      </c>
      <c r="AH81" s="12">
        <v>1</v>
      </c>
      <c r="AI81" s="12">
        <v>4</v>
      </c>
      <c r="CV81" s="12" t="s">
        <v>749</v>
      </c>
    </row>
    <row r="82" spans="33:100">
      <c r="AG82" s="12" t="s">
        <v>2770</v>
      </c>
      <c r="AH82" s="12">
        <v>1</v>
      </c>
      <c r="AI82" s="12">
        <v>3</v>
      </c>
      <c r="CV82" s="12" t="s">
        <v>2771</v>
      </c>
    </row>
    <row r="83" spans="33:100">
      <c r="AG83" s="12" t="s">
        <v>2772</v>
      </c>
      <c r="AH83" s="12">
        <v>1</v>
      </c>
      <c r="AI83" s="12">
        <v>2</v>
      </c>
      <c r="CV83" s="12" t="s">
        <v>2773</v>
      </c>
    </row>
    <row r="84" spans="33:100">
      <c r="CV84" s="12" t="s">
        <v>2774</v>
      </c>
    </row>
    <row r="85" spans="33:100">
      <c r="CV85" s="12" t="s">
        <v>2775</v>
      </c>
    </row>
    <row r="86" spans="33:100">
      <c r="CV86" s="12" t="s">
        <v>766</v>
      </c>
    </row>
    <row r="88" spans="33:100">
      <c r="AG88" s="12" t="s">
        <v>2776</v>
      </c>
      <c r="AH88" s="12">
        <v>3</v>
      </c>
      <c r="AI88" s="12">
        <f t="shared" ref="AI88:AI93" si="0">IF($Q$33=AG88,1,0)</f>
        <v>0</v>
      </c>
    </row>
    <row r="89" spans="33:100">
      <c r="AG89" s="12" t="s">
        <v>2777</v>
      </c>
      <c r="AH89" s="12">
        <v>8</v>
      </c>
      <c r="AI89" s="12">
        <f t="shared" si="0"/>
        <v>0</v>
      </c>
    </row>
    <row r="90" spans="33:100">
      <c r="AG90" s="12" t="s">
        <v>2778</v>
      </c>
      <c r="AH90" s="12">
        <v>10</v>
      </c>
      <c r="AI90" s="12">
        <f t="shared" si="0"/>
        <v>0</v>
      </c>
    </row>
    <row r="91" spans="33:100">
      <c r="AG91" s="12" t="s">
        <v>2779</v>
      </c>
      <c r="AH91" s="12">
        <v>1.5</v>
      </c>
      <c r="AI91" s="12">
        <f t="shared" si="0"/>
        <v>0</v>
      </c>
    </row>
    <row r="92" spans="33:100">
      <c r="AG92" s="12" t="s">
        <v>2780</v>
      </c>
      <c r="AH92" s="12">
        <v>4</v>
      </c>
      <c r="AI92" s="12">
        <f t="shared" si="0"/>
        <v>0</v>
      </c>
    </row>
    <row r="93" spans="33:100">
      <c r="AG93" s="12" t="s">
        <v>2781</v>
      </c>
      <c r="AH93" s="12">
        <v>5</v>
      </c>
      <c r="AI93" s="12">
        <f t="shared" si="0"/>
        <v>0</v>
      </c>
    </row>
    <row r="94" spans="33:100">
      <c r="AH94" s="12" t="s">
        <v>2782</v>
      </c>
      <c r="AI94" s="12">
        <f>SUM(AI88:AI93)</f>
        <v>0</v>
      </c>
    </row>
    <row r="99" spans="33:34">
      <c r="AG99" s="12" t="s">
        <v>2783</v>
      </c>
      <c r="AH99" s="12">
        <v>0</v>
      </c>
    </row>
    <row r="100" spans="33:34">
      <c r="AG100" s="12" t="s">
        <v>2784</v>
      </c>
      <c r="AH100" s="12">
        <v>0</v>
      </c>
    </row>
  </sheetData>
  <mergeCells count="233">
    <mergeCell ref="AO53:AR53"/>
    <mergeCell ref="AO54:AR54"/>
    <mergeCell ref="F59:N59"/>
    <mergeCell ref="AT80:AU80"/>
    <mergeCell ref="AL49:AM49"/>
    <mergeCell ref="AO49:AR49"/>
    <mergeCell ref="AL50:AM50"/>
    <mergeCell ref="AO50:AR50"/>
    <mergeCell ref="AO51:AR51"/>
    <mergeCell ref="AO52:AR52"/>
    <mergeCell ref="A47:D48"/>
    <mergeCell ref="E47:F48"/>
    <mergeCell ref="G47:H48"/>
    <mergeCell ref="AB42:AC42"/>
    <mergeCell ref="AD42:AF42"/>
    <mergeCell ref="A43:D44"/>
    <mergeCell ref="E43:F44"/>
    <mergeCell ref="G43:H44"/>
    <mergeCell ref="R43:U44"/>
    <mergeCell ref="V43:Z44"/>
    <mergeCell ref="AD44:AE44"/>
    <mergeCell ref="A41:D42"/>
    <mergeCell ref="E41:F42"/>
    <mergeCell ref="G41:H42"/>
    <mergeCell ref="AB41:AD41"/>
    <mergeCell ref="R42:S42"/>
    <mergeCell ref="T42:U42"/>
    <mergeCell ref="X42:Y42"/>
    <mergeCell ref="Z42:AA42"/>
    <mergeCell ref="A45:D46"/>
    <mergeCell ref="E45:F46"/>
    <mergeCell ref="G45:H46"/>
    <mergeCell ref="G38:H38"/>
    <mergeCell ref="Z38:AA38"/>
    <mergeCell ref="AB38:AD38"/>
    <mergeCell ref="AE38:AF38"/>
    <mergeCell ref="A39:D40"/>
    <mergeCell ref="E39:F40"/>
    <mergeCell ref="G39:H40"/>
    <mergeCell ref="S39:AD39"/>
    <mergeCell ref="AE39:AF39"/>
    <mergeCell ref="S40:U40"/>
    <mergeCell ref="AB40:AD40"/>
    <mergeCell ref="AE40:AF40"/>
    <mergeCell ref="AM33:AN33"/>
    <mergeCell ref="Q34:R40"/>
    <mergeCell ref="S34:U34"/>
    <mergeCell ref="Z34:AA34"/>
    <mergeCell ref="AB34:AD34"/>
    <mergeCell ref="AE34:AF34"/>
    <mergeCell ref="S35:U35"/>
    <mergeCell ref="Z35:AA35"/>
    <mergeCell ref="AB35:AD35"/>
    <mergeCell ref="AE35:AF35"/>
    <mergeCell ref="AJ31:AK31"/>
    <mergeCell ref="A32:A33"/>
    <mergeCell ref="B32:C33"/>
    <mergeCell ref="D32:G33"/>
    <mergeCell ref="H32:J33"/>
    <mergeCell ref="K32:K33"/>
    <mergeCell ref="AB36:AD36"/>
    <mergeCell ref="AE36:AF36"/>
    <mergeCell ref="A37:J37"/>
    <mergeCell ref="S37:U37"/>
    <mergeCell ref="Z37:AA37"/>
    <mergeCell ref="AB37:AD37"/>
    <mergeCell ref="AE37:AF37"/>
    <mergeCell ref="L32:M33"/>
    <mergeCell ref="N32:P32"/>
    <mergeCell ref="Q32:AA32"/>
    <mergeCell ref="AC32:AD32"/>
    <mergeCell ref="AE32:AF32"/>
    <mergeCell ref="AJ32:AK32"/>
    <mergeCell ref="N33:P33"/>
    <mergeCell ref="Y28:AB28"/>
    <mergeCell ref="AC28:AF28"/>
    <mergeCell ref="B29:D29"/>
    <mergeCell ref="E29:F29"/>
    <mergeCell ref="G29:H29"/>
    <mergeCell ref="I29:J29"/>
    <mergeCell ref="K29:L29"/>
    <mergeCell ref="Q33:AA33"/>
    <mergeCell ref="AC33:AD33"/>
    <mergeCell ref="AE33:AF33"/>
    <mergeCell ref="N31:P31"/>
    <mergeCell ref="Q31:AA31"/>
    <mergeCell ref="AC31:AD31"/>
    <mergeCell ref="AE31:AF31"/>
    <mergeCell ref="A28:A30"/>
    <mergeCell ref="B28:D28"/>
    <mergeCell ref="E28:F28"/>
    <mergeCell ref="G28:H28"/>
    <mergeCell ref="I28:J28"/>
    <mergeCell ref="K28:L28"/>
    <mergeCell ref="AE26:AF26"/>
    <mergeCell ref="B27:D27"/>
    <mergeCell ref="I27:L27"/>
    <mergeCell ref="S27:T27"/>
    <mergeCell ref="W27:X27"/>
    <mergeCell ref="AA27:AB27"/>
    <mergeCell ref="AE27:AF27"/>
    <mergeCell ref="M29:P29"/>
    <mergeCell ref="Q29:T29"/>
    <mergeCell ref="U29:X29"/>
    <mergeCell ref="Y29:AB29"/>
    <mergeCell ref="AC29:AF29"/>
    <mergeCell ref="B30:D30"/>
    <mergeCell ref="E30:AD30"/>
    <mergeCell ref="AE30:AF30"/>
    <mergeCell ref="M28:P28"/>
    <mergeCell ref="Q28:T28"/>
    <mergeCell ref="U28:X28"/>
    <mergeCell ref="A25:F25"/>
    <mergeCell ref="H25:J25"/>
    <mergeCell ref="T25:W25"/>
    <mergeCell ref="X25:AD25"/>
    <mergeCell ref="AE25:AF25"/>
    <mergeCell ref="A26:G26"/>
    <mergeCell ref="H26:J26"/>
    <mergeCell ref="T26:W26"/>
    <mergeCell ref="X26:AA26"/>
    <mergeCell ref="AB26:AD26"/>
    <mergeCell ref="AE23:AF23"/>
    <mergeCell ref="B24:D24"/>
    <mergeCell ref="I24:L24"/>
    <mergeCell ref="S24:T24"/>
    <mergeCell ref="W24:X24"/>
    <mergeCell ref="AA24:AB24"/>
    <mergeCell ref="AE24:AF24"/>
    <mergeCell ref="A22:F22"/>
    <mergeCell ref="H22:J22"/>
    <mergeCell ref="T22:W22"/>
    <mergeCell ref="X22:AD22"/>
    <mergeCell ref="AE22:AF22"/>
    <mergeCell ref="A23:G23"/>
    <mergeCell ref="H23:J23"/>
    <mergeCell ref="T23:W23"/>
    <mergeCell ref="X23:AA23"/>
    <mergeCell ref="AB23:AD23"/>
    <mergeCell ref="B21:D21"/>
    <mergeCell ref="I21:L21"/>
    <mergeCell ref="S21:T21"/>
    <mergeCell ref="W21:X21"/>
    <mergeCell ref="AA21:AB21"/>
    <mergeCell ref="AE21:AF21"/>
    <mergeCell ref="A20:G20"/>
    <mergeCell ref="H20:J20"/>
    <mergeCell ref="T20:W20"/>
    <mergeCell ref="X20:AA20"/>
    <mergeCell ref="AB20:AD20"/>
    <mergeCell ref="AE20:AF20"/>
    <mergeCell ref="S17:T17"/>
    <mergeCell ref="U17:AF17"/>
    <mergeCell ref="F18:I18"/>
    <mergeCell ref="A19:F19"/>
    <mergeCell ref="H19:J19"/>
    <mergeCell ref="T19:W19"/>
    <mergeCell ref="X19:AD19"/>
    <mergeCell ref="AE19:AF19"/>
    <mergeCell ref="N13:N14"/>
    <mergeCell ref="O13:P14"/>
    <mergeCell ref="Q13:Q14"/>
    <mergeCell ref="R13:S14"/>
    <mergeCell ref="C15:E16"/>
    <mergeCell ref="F15:G16"/>
    <mergeCell ref="M15:N15"/>
    <mergeCell ref="K16:AF16"/>
    <mergeCell ref="C13:E14"/>
    <mergeCell ref="F13:G14"/>
    <mergeCell ref="H13:H14"/>
    <mergeCell ref="I13:J14"/>
    <mergeCell ref="K13:K14"/>
    <mergeCell ref="L13:M14"/>
    <mergeCell ref="Q11:Q12"/>
    <mergeCell ref="R11:S12"/>
    <mergeCell ref="T11:T12"/>
    <mergeCell ref="U11:V12"/>
    <mergeCell ref="C11:E12"/>
    <mergeCell ref="F11:G12"/>
    <mergeCell ref="H11:H12"/>
    <mergeCell ref="I11:J12"/>
    <mergeCell ref="K11:K12"/>
    <mergeCell ref="L11:M12"/>
    <mergeCell ref="C9:E10"/>
    <mergeCell ref="F9:G10"/>
    <mergeCell ref="H9:H10"/>
    <mergeCell ref="I9:J10"/>
    <mergeCell ref="K9:K10"/>
    <mergeCell ref="L9:M10"/>
    <mergeCell ref="N9:N10"/>
    <mergeCell ref="O9:P10"/>
    <mergeCell ref="N11:N12"/>
    <mergeCell ref="O11:P12"/>
    <mergeCell ref="N5:N6"/>
    <mergeCell ref="O5:P6"/>
    <mergeCell ref="Q5:Q6"/>
    <mergeCell ref="R5:S6"/>
    <mergeCell ref="C7:E8"/>
    <mergeCell ref="F7:G8"/>
    <mergeCell ref="H7:H8"/>
    <mergeCell ref="I7:J8"/>
    <mergeCell ref="K7:K8"/>
    <mergeCell ref="L7:M8"/>
    <mergeCell ref="C5:E6"/>
    <mergeCell ref="F5:G6"/>
    <mergeCell ref="H5:H6"/>
    <mergeCell ref="I5:J6"/>
    <mergeCell ref="K5:K6"/>
    <mergeCell ref="L5:M6"/>
    <mergeCell ref="N7:N8"/>
    <mergeCell ref="O7:AA8"/>
    <mergeCell ref="N3:N4"/>
    <mergeCell ref="O3:P4"/>
    <mergeCell ref="Q3:Q4"/>
    <mergeCell ref="R3:S4"/>
    <mergeCell ref="T3:T4"/>
    <mergeCell ref="U3:V4"/>
    <mergeCell ref="C3:E4"/>
    <mergeCell ref="F3:G4"/>
    <mergeCell ref="H3:H4"/>
    <mergeCell ref="I3:J4"/>
    <mergeCell ref="K3:K4"/>
    <mergeCell ref="L3:M4"/>
    <mergeCell ref="H1:Y1"/>
    <mergeCell ref="Z1:AA2"/>
    <mergeCell ref="ED1:EG1"/>
    <mergeCell ref="H2:Y2"/>
    <mergeCell ref="AJ2:AO2"/>
    <mergeCell ref="AQ2:AU2"/>
    <mergeCell ref="BE2:BH2"/>
    <mergeCell ref="BJ2:BL2"/>
    <mergeCell ref="BO2:BR2"/>
    <mergeCell ref="BT2:BX2"/>
  </mergeCells>
  <conditionalFormatting sqref="K16">
    <cfRule type="containsErrors" dxfId="28" priority="29">
      <formula>ISERROR(K16)</formula>
    </cfRule>
  </conditionalFormatting>
  <conditionalFormatting sqref="M15:N15">
    <cfRule type="containsErrors" dxfId="27" priority="28">
      <formula>ISERROR(M15)</formula>
    </cfRule>
  </conditionalFormatting>
  <conditionalFormatting sqref="Z45">
    <cfRule type="cellIs" dxfId="26" priority="27" operator="equal">
      <formula>0</formula>
    </cfRule>
  </conditionalFormatting>
  <conditionalFormatting sqref="Z46">
    <cfRule type="cellIs" dxfId="25" priority="26" operator="equal">
      <formula>0</formula>
    </cfRule>
  </conditionalFormatting>
  <conditionalFormatting sqref="AE43">
    <cfRule type="cellIs" dxfId="24" priority="24" operator="equal">
      <formula>0</formula>
    </cfRule>
    <cfRule type="cellIs" dxfId="23" priority="25" operator="equal">
      <formula>0</formula>
    </cfRule>
  </conditionalFormatting>
  <conditionalFormatting sqref="AD44">
    <cfRule type="cellIs" dxfId="22" priority="22" operator="equal">
      <formula>0</formula>
    </cfRule>
    <cfRule type="cellIs" dxfId="21" priority="23" operator="equal">
      <formula>0</formula>
    </cfRule>
  </conditionalFormatting>
  <conditionalFormatting sqref="AE45">
    <cfRule type="cellIs" dxfId="20" priority="20" operator="equal">
      <formula>0</formula>
    </cfRule>
    <cfRule type="cellIs" dxfId="19" priority="21" operator="equal">
      <formula>0</formula>
    </cfRule>
  </conditionalFormatting>
  <conditionalFormatting sqref="AE46">
    <cfRule type="cellIs" dxfId="18" priority="18" operator="equal">
      <formula>0</formula>
    </cfRule>
    <cfRule type="cellIs" dxfId="17" priority="19" operator="equal">
      <formula>0</formula>
    </cfRule>
  </conditionalFormatting>
  <conditionalFormatting sqref="T42">
    <cfRule type="cellIs" dxfId="16" priority="17" operator="equal">
      <formula>0</formula>
    </cfRule>
  </conditionalFormatting>
  <conditionalFormatting sqref="X42">
    <cfRule type="cellIs" dxfId="15" priority="16" operator="equal">
      <formula>0</formula>
    </cfRule>
  </conditionalFormatting>
  <conditionalFormatting sqref="AB42:AC42">
    <cfRule type="cellIs" dxfId="14" priority="15" operator="equal">
      <formula>0</formula>
    </cfRule>
  </conditionalFormatting>
  <conditionalFormatting sqref="AE35:AF35">
    <cfRule type="cellIs" dxfId="13" priority="14" operator="equal">
      <formula>0</formula>
    </cfRule>
  </conditionalFormatting>
  <conditionalFormatting sqref="AE37:AF37">
    <cfRule type="cellIs" dxfId="12" priority="13" operator="equal">
      <formula>0</formula>
    </cfRule>
  </conditionalFormatting>
  <conditionalFormatting sqref="AE39:AF39">
    <cfRule type="cellIs" dxfId="11" priority="12" operator="equal">
      <formula>0</formula>
    </cfRule>
  </conditionalFormatting>
  <conditionalFormatting sqref="B32:C33">
    <cfRule type="cellIs" dxfId="10" priority="11" operator="equal">
      <formula>0</formula>
    </cfRule>
  </conditionalFormatting>
  <conditionalFormatting sqref="M21 O21 M24 O24 M27 O27">
    <cfRule type="cellIs" dxfId="9" priority="10" operator="equal">
      <formula>0</formula>
    </cfRule>
  </conditionalFormatting>
  <conditionalFormatting sqref="H20:J20">
    <cfRule type="cellIs" dxfId="8" priority="9" operator="equal">
      <formula>0</formula>
    </cfRule>
  </conditionalFormatting>
  <conditionalFormatting sqref="H23:J23">
    <cfRule type="cellIs" dxfId="7" priority="8" operator="equal">
      <formula>0</formula>
    </cfRule>
  </conditionalFormatting>
  <conditionalFormatting sqref="H26:J26">
    <cfRule type="cellIs" dxfId="6" priority="7" operator="equal">
      <formula>0</formula>
    </cfRule>
  </conditionalFormatting>
  <conditionalFormatting sqref="L32:M33">
    <cfRule type="cellIs" dxfId="5" priority="6" operator="equal">
      <formula>20</formula>
    </cfRule>
  </conditionalFormatting>
  <conditionalFormatting sqref="E39:F40">
    <cfRule type="cellIs" dxfId="4" priority="5" operator="equal">
      <formula>0</formula>
    </cfRule>
  </conditionalFormatting>
  <conditionalFormatting sqref="E41:F42">
    <cfRule type="cellIs" dxfId="3" priority="4" operator="equal">
      <formula>0</formula>
    </cfRule>
  </conditionalFormatting>
  <conditionalFormatting sqref="E43:F44">
    <cfRule type="cellIs" dxfId="2" priority="3" operator="equal">
      <formula>0</formula>
    </cfRule>
  </conditionalFormatting>
  <conditionalFormatting sqref="E45:F46">
    <cfRule type="cellIs" dxfId="1" priority="2" operator="equal">
      <formula>0</formula>
    </cfRule>
  </conditionalFormatting>
  <conditionalFormatting sqref="E47:F48">
    <cfRule type="cellIs" dxfId="0" priority="1" operator="equal">
      <formula>0</formula>
    </cfRule>
  </conditionalFormatting>
  <dataValidations disablePrompts="1" count="17">
    <dataValidation type="list" allowBlank="1" showInputMessage="1" showErrorMessage="1" sqref="F18:I18" xr:uid="{00000000-0002-0000-1500-000000000000}">
      <formula1>$CV$75:$CV$86</formula1>
    </dataValidation>
    <dataValidation type="list" allowBlank="1" showInputMessage="1" showErrorMessage="1" sqref="M28:AF28" xr:uid="{00000000-0002-0000-1500-000001000000}">
      <formula1>$ED$27:$ED$31</formula1>
    </dataValidation>
    <dataValidation type="list" allowBlank="1" showInputMessage="1" showErrorMessage="1" sqref="M29:AF29" xr:uid="{00000000-0002-0000-1500-000002000000}">
      <formula1>$ED$33:$ED$37</formula1>
    </dataValidation>
    <dataValidation type="list" allowBlank="1" showInputMessage="1" showErrorMessage="1" sqref="E21 G21 G24 E24 E27 G27" xr:uid="{00000000-0002-0000-1500-000003000000}">
      <formula1>$AG$22:$AG$41</formula1>
    </dataValidation>
    <dataValidation type="list" allowBlank="1" showInputMessage="1" showErrorMessage="1" sqref="Q31:AA31" xr:uid="{00000000-0002-0000-1500-000004000000}">
      <formula1>$AG$98:$AG$101</formula1>
    </dataValidation>
    <dataValidation type="list" allowBlank="1" showInputMessage="1" showErrorMessage="1" sqref="Q32:AA32" xr:uid="{00000000-0002-0000-1500-000005000000}">
      <formula1>$AG$56:$AG$84</formula1>
    </dataValidation>
    <dataValidation type="list" allowBlank="1" showInputMessage="1" showErrorMessage="1" sqref="Q33" xr:uid="{00000000-0002-0000-1500-000006000000}">
      <formula1>$AG$88:$AG$93</formula1>
    </dataValidation>
    <dataValidation type="list" allowBlank="1" showInputMessage="1" showErrorMessage="1" sqref="AC31:AD33 G39:H48" xr:uid="{00000000-0002-0000-1500-000007000000}">
      <formula1>$AG$21:$AG$41</formula1>
    </dataValidation>
    <dataValidation type="list" allowBlank="1" showInputMessage="1" showErrorMessage="1" sqref="C11" xr:uid="{00000000-0002-0000-1500-000008000000}">
      <formula1>$BO$3:$BO$25</formula1>
    </dataValidation>
    <dataValidation type="list" allowBlank="1" showInputMessage="1" showErrorMessage="1" sqref="V43:Z44" xr:uid="{00000000-0002-0000-1500-000009000000}">
      <formula1>$AG$3:$AG$18</formula1>
    </dataValidation>
    <dataValidation type="list" allowBlank="1" showInputMessage="1" showErrorMessage="1" sqref="A26:G26 A20:G20 A23:G23" xr:uid="{00000000-0002-0000-1500-00000A000000}">
      <formula1>$CV$1:$CV$54</formula1>
    </dataValidation>
    <dataValidation type="list" allowBlank="1" showInputMessage="1" showErrorMessage="1" sqref="C15" xr:uid="{00000000-0002-0000-1500-00000B000000}">
      <formula1>$CK$3:$CK$45</formula1>
    </dataValidation>
    <dataValidation type="list" allowBlank="1" showInputMessage="1" showErrorMessage="1" sqref="C13" xr:uid="{00000000-0002-0000-1500-00000C000000}">
      <formula1>$BT$3:$BT$27</formula1>
    </dataValidation>
    <dataValidation type="list" allowBlank="1" showInputMessage="1" showErrorMessage="1" sqref="C9" xr:uid="{00000000-0002-0000-1500-00000D000000}">
      <formula1>$BJ$3:$BJ$25</formula1>
    </dataValidation>
    <dataValidation type="list" allowBlank="1" showInputMessage="1" showErrorMessage="1" sqref="C7" xr:uid="{00000000-0002-0000-1500-00000E000000}">
      <formula1>$BE$3:$BE$25</formula1>
    </dataValidation>
    <dataValidation type="list" allowBlank="1" showInputMessage="1" showErrorMessage="1" sqref="C5" xr:uid="{00000000-0002-0000-1500-00000F000000}">
      <formula1>$AQ$3:$AQ$25</formula1>
    </dataValidation>
    <dataValidation type="list" allowBlank="1" showInputMessage="1" showErrorMessage="1" sqref="C3" xr:uid="{00000000-0002-0000-1500-000010000000}">
      <formula1>$AJ$3:$AJ$30</formula1>
    </dataValidation>
  </dataValidations>
  <pageMargins left="0.25" right="0.25" top="0.75" bottom="0.75" header="0.3" footer="0.3"/>
  <pageSetup orientation="portrait" r:id="rId1"/>
  <headerFooter>
    <oddHeader>&amp;C&amp;"MasonSerifAltBold,Regular"&amp;14ADVANCED DUNGEONS AND DRAGONS</oddHeader>
    <oddFooter>&amp;C&amp;"Baskerville Old Face,Regular"I</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5</vt:i4>
      </vt:variant>
    </vt:vector>
  </HeadingPairs>
  <TitlesOfParts>
    <vt:vector size="35" baseType="lpstr">
      <vt:lpstr>DM Party Sheet</vt:lpstr>
      <vt:lpstr>Treasure Planner</vt:lpstr>
      <vt:lpstr>NPC Roster</vt:lpstr>
      <vt:lpstr>NPCPartyMaker</vt:lpstr>
      <vt:lpstr>Psionics</vt:lpstr>
      <vt:lpstr>Potions</vt:lpstr>
      <vt:lpstr>Spell Costs</vt:lpstr>
      <vt:lpstr>New Spells</vt:lpstr>
      <vt:lpstr>Spell &amp; Item Crafting</vt:lpstr>
      <vt:lpstr>WildernessDayPlanner</vt:lpstr>
      <vt:lpstr>Aerial Combat</vt:lpstr>
      <vt:lpstr>Play Notes</vt:lpstr>
      <vt:lpstr>Monthly Checklist</vt:lpstr>
      <vt:lpstr>Urban Hazards</vt:lpstr>
      <vt:lpstr>Ethereal &amp; Astral</vt:lpstr>
      <vt:lpstr>Dragons</vt:lpstr>
      <vt:lpstr>Combat</vt:lpstr>
      <vt:lpstr>Day</vt:lpstr>
      <vt:lpstr>6 Day</vt:lpstr>
      <vt:lpstr>Calendar Template</vt:lpstr>
      <vt:lpstr>Taverns &amp; Align</vt:lpstr>
      <vt:lpstr>Armies</vt:lpstr>
      <vt:lpstr>Evocation</vt:lpstr>
      <vt:lpstr>EOTP</vt:lpstr>
      <vt:lpstr>EOTP Characters</vt:lpstr>
      <vt:lpstr>Year 465</vt:lpstr>
      <vt:lpstr>Year 464</vt:lpstr>
      <vt:lpstr>Year 463</vt:lpstr>
      <vt:lpstr>Year 462</vt:lpstr>
      <vt:lpstr>Stats</vt:lpstr>
      <vt:lpstr>Combat!Print_Area</vt:lpstr>
      <vt:lpstr>'Ethereal &amp; Astral'!Print_Area</vt:lpstr>
      <vt:lpstr>Stats!Print_Area</vt:lpstr>
      <vt:lpstr>'NPC Roster'!Print_Titles</vt:lpstr>
      <vt:lpstr>Stats!Weapons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Huso</dc:creator>
  <cp:keywords/>
  <dc:description/>
  <cp:lastModifiedBy>Anthony Huso</cp:lastModifiedBy>
  <cp:revision/>
  <cp:lastPrinted>2022-12-14T13:48:02Z</cp:lastPrinted>
  <dcterms:created xsi:type="dcterms:W3CDTF">2015-04-14T01:03:45Z</dcterms:created>
  <dcterms:modified xsi:type="dcterms:W3CDTF">2022-12-14T13:48:09Z</dcterms:modified>
  <cp:category/>
  <cp:contentStatus/>
</cp:coreProperties>
</file>